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ternal.local\Profiles\gljo\Desktop\Tekster i gang\"/>
    </mc:Choice>
  </mc:AlternateContent>
  <bookViews>
    <workbookView xWindow="0" yWindow="0" windowWidth="19200" windowHeight="7155"/>
  </bookViews>
  <sheets>
    <sheet name="Introduktion" sheetId="5" r:id="rId1"/>
    <sheet name="Input" sheetId="6" r:id="rId2"/>
    <sheet name="Intervention" sheetId="29" r:id="rId3"/>
    <sheet name="Resultater_tabeller" sheetId="3" r:id="rId4"/>
    <sheet name="Resultater_fig1" sheetId="21" r:id="rId5"/>
    <sheet name="Resultater_fig2" sheetId="22" r:id="rId6"/>
    <sheet name="Resultater_fig3" sheetId="23" r:id="rId7"/>
    <sheet name="A. Input om dødelighed" sheetId="10" state="hidden" r:id="rId8"/>
    <sheet name="B. Andre input" sheetId="2" state="hidden" r:id="rId9"/>
    <sheet name="C. Population" sheetId="26" state="hidden" r:id="rId10"/>
    <sheet name="D. Beregninger_pop" sheetId="4" state="hidden" r:id="rId11"/>
    <sheet name="E. Beregninger_interventionsomk" sheetId="7" state="hidden" r:id="rId12"/>
    <sheet name="F. Transitionsmatricer_mænd" sheetId="9" state="hidden" r:id="rId13"/>
    <sheet name="G. Modelsimulering_mænd" sheetId="1" state="hidden" r:id="rId14"/>
    <sheet name="H.Transitionsmatricer_kvinder" sheetId="12" state="hidden" r:id="rId15"/>
    <sheet name="I. Modelsimulering_kvinder" sheetId="13" state="hidden" r:id="rId16"/>
    <sheet name="J. Sundhedsgevinster" sheetId="14" state="hidden" r:id="rId17"/>
    <sheet name="K. Afledte omkostninger_1" sheetId="15" state="hidden" r:id="rId18"/>
    <sheet name="L. Afledte omkostninger_2" sheetId="16" state="hidden" r:id="rId19"/>
    <sheet name="M. Afledte omkostninger_3" sheetId="17" state="hidden" r:id="rId20"/>
    <sheet name="N. Antal borgere i kommunerne" sheetId="19" state="hidden" r:id="rId21"/>
    <sheet name="O. Andel dagligrygere" sheetId="24" state="hidden" r:id="rId22"/>
  </sheets>
  <definedNames>
    <definedName name="_xlnm.Print_Area" localSheetId="7">'A. Input om dødelighed'!$A$1:$U$116</definedName>
    <definedName name="_xlnm.Print_Area" localSheetId="8">'B. Andre input'!$A$1:$D$214</definedName>
    <definedName name="_xlnm.Print_Area" localSheetId="9">'C. Population'!$A$1:$I$95</definedName>
    <definedName name="_xlnm.Print_Area" localSheetId="10">'D. Beregninger_pop'!$A$1:$J$167</definedName>
    <definedName name="_xlnm.Print_Area" localSheetId="11">'E. Beregninger_interventionsomk'!$A$1:$D$123</definedName>
    <definedName name="_xlnm.Print_Area" localSheetId="12">'F. Transitionsmatricer_mænd'!$A$1:$W$244</definedName>
    <definedName name="_xlnm.Print_Area" localSheetId="13">'G. Modelsimulering_mænd'!$A$1:$CJ$90</definedName>
    <definedName name="_xlnm.Print_Area" localSheetId="14">H.Transitionsmatricer_kvinder!$A$1:$W$244</definedName>
    <definedName name="_xlnm.Print_Area" localSheetId="15">'I. Modelsimulering_kvinder'!$A$1:$CJ$90</definedName>
    <definedName name="_xlnm.Print_Area" localSheetId="1">Input!$A$1:$F$97</definedName>
    <definedName name="_xlnm.Print_Area" localSheetId="2">Intervention!$A$1:$D$26</definedName>
    <definedName name="_xlnm.Print_Area" localSheetId="0">Introduktion!$A$1:$A$17</definedName>
    <definedName name="_xlnm.Print_Area" localSheetId="16">'J. Sundhedsgevinster'!$A$1:$CJ$37</definedName>
    <definedName name="_xlnm.Print_Area" localSheetId="17">'K. Afledte omkostninger_1'!$A$1:$CJ$119</definedName>
    <definedName name="_xlnm.Print_Area" localSheetId="18">'L. Afledte omkostninger_2'!$A$1:$CJ$186</definedName>
    <definedName name="_xlnm.Print_Area" localSheetId="19">'M. Afledte omkostninger_3'!$A$1:$CJ$182</definedName>
    <definedName name="_xlnm.Print_Area" localSheetId="20">'N. Antal borgere i kommunerne'!$A$1:$CK$223</definedName>
    <definedName name="_xlnm.Print_Area" localSheetId="21">'O. Andel dagligrygere'!$A$1:$E$206</definedName>
    <definedName name="_xlnm.Print_Area" localSheetId="3">Resultater_tabeller!$A$1:$C$114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6" l="1"/>
  <c r="B8" i="6" l="1"/>
  <c r="C31" i="3" l="1"/>
  <c r="C30" i="3"/>
  <c r="C29" i="3"/>
  <c r="C28" i="3"/>
  <c r="C27" i="3"/>
  <c r="C26" i="3"/>
  <c r="C25" i="3"/>
  <c r="C24" i="3"/>
  <c r="C23" i="3"/>
  <c r="B29" i="3"/>
  <c r="B24" i="3"/>
  <c r="B23" i="3"/>
  <c r="D12" i="7" l="1"/>
  <c r="B104" i="3" l="1"/>
  <c r="E248" i="16" l="1"/>
  <c r="F248" i="16"/>
  <c r="G248" i="16"/>
  <c r="H248" i="16"/>
  <c r="I248" i="16"/>
  <c r="J248" i="16"/>
  <c r="K248" i="16"/>
  <c r="L248" i="16"/>
  <c r="M248" i="16"/>
  <c r="N248" i="16"/>
  <c r="O248" i="16"/>
  <c r="P248" i="16"/>
  <c r="Q248" i="16"/>
  <c r="R248" i="16"/>
  <c r="S248" i="16"/>
  <c r="T248" i="16"/>
  <c r="U248" i="16"/>
  <c r="V248" i="16"/>
  <c r="W248" i="16"/>
  <c r="X248" i="16"/>
  <c r="Y248" i="16"/>
  <c r="Z248" i="16"/>
  <c r="AA248" i="16"/>
  <c r="AB248" i="16"/>
  <c r="AC248" i="16"/>
  <c r="AD248" i="16"/>
  <c r="AE248" i="16"/>
  <c r="AF248" i="16"/>
  <c r="AG248" i="16"/>
  <c r="AH248" i="16"/>
  <c r="AI248" i="16"/>
  <c r="AJ248" i="16"/>
  <c r="AK248" i="16"/>
  <c r="AL248" i="16"/>
  <c r="AM248" i="16"/>
  <c r="AN248" i="16"/>
  <c r="AO248" i="16"/>
  <c r="AP248" i="16"/>
  <c r="AQ248" i="16"/>
  <c r="AR248" i="16"/>
  <c r="AS248" i="16"/>
  <c r="AT248" i="16"/>
  <c r="AU248" i="16"/>
  <c r="AV248" i="16"/>
  <c r="AW248" i="16"/>
  <c r="AX248" i="16"/>
  <c r="AY248" i="16"/>
  <c r="AZ248" i="16"/>
  <c r="BA248" i="16"/>
  <c r="BB248" i="16"/>
  <c r="BC248" i="16"/>
  <c r="BD248" i="16"/>
  <c r="BE248" i="16"/>
  <c r="BF248" i="16"/>
  <c r="BG248" i="16"/>
  <c r="BH248" i="16"/>
  <c r="BI248" i="16"/>
  <c r="BJ248" i="16"/>
  <c r="BK248" i="16"/>
  <c r="BL248" i="16"/>
  <c r="BM248" i="16"/>
  <c r="BN248" i="16"/>
  <c r="BO248" i="16"/>
  <c r="BP248" i="16"/>
  <c r="BQ248" i="16"/>
  <c r="BR248" i="16"/>
  <c r="BS248" i="16"/>
  <c r="BT248" i="16"/>
  <c r="BU248" i="16"/>
  <c r="BV248" i="16"/>
  <c r="BW248" i="16"/>
  <c r="BX248" i="16"/>
  <c r="BY248" i="16"/>
  <c r="BZ248" i="16"/>
  <c r="CA248" i="16"/>
  <c r="CB248" i="16"/>
  <c r="CC248" i="16"/>
  <c r="CD248" i="16"/>
  <c r="CE248" i="16"/>
  <c r="CF248" i="16"/>
  <c r="CG248" i="16"/>
  <c r="CH248" i="16"/>
  <c r="CI248" i="16"/>
  <c r="CJ248" i="16"/>
  <c r="E238" i="16"/>
  <c r="F238" i="16"/>
  <c r="G238" i="16"/>
  <c r="H238" i="16"/>
  <c r="I238" i="16"/>
  <c r="J238" i="16"/>
  <c r="K238" i="16"/>
  <c r="L238" i="16"/>
  <c r="M238" i="16"/>
  <c r="N238" i="16"/>
  <c r="O238" i="16"/>
  <c r="P238" i="16"/>
  <c r="Q238" i="16"/>
  <c r="R238" i="16"/>
  <c r="S238" i="16"/>
  <c r="T238" i="16"/>
  <c r="U238" i="16"/>
  <c r="V238" i="16"/>
  <c r="W238" i="16"/>
  <c r="X238" i="16"/>
  <c r="Y238" i="16"/>
  <c r="Z238" i="16"/>
  <c r="AA238" i="16"/>
  <c r="AB238" i="16"/>
  <c r="AC238" i="16"/>
  <c r="AD238" i="16"/>
  <c r="AE238" i="16"/>
  <c r="AF238" i="16"/>
  <c r="AG238" i="16"/>
  <c r="AH238" i="16"/>
  <c r="AI238" i="16"/>
  <c r="AJ238" i="16"/>
  <c r="AK238" i="16"/>
  <c r="AL238" i="16"/>
  <c r="AM238" i="16"/>
  <c r="AN238" i="16"/>
  <c r="AO238" i="16"/>
  <c r="AP238" i="16"/>
  <c r="AQ238" i="16"/>
  <c r="AR238" i="16"/>
  <c r="AS238" i="16"/>
  <c r="AT238" i="16"/>
  <c r="AU238" i="16"/>
  <c r="AV238" i="16"/>
  <c r="AW238" i="16"/>
  <c r="AX238" i="16"/>
  <c r="AY238" i="16"/>
  <c r="AZ238" i="16"/>
  <c r="BA238" i="16"/>
  <c r="BB238" i="16"/>
  <c r="BC238" i="16"/>
  <c r="BD238" i="16"/>
  <c r="BE238" i="16"/>
  <c r="BF238" i="16"/>
  <c r="BG238" i="16"/>
  <c r="BH238" i="16"/>
  <c r="BI238" i="16"/>
  <c r="BJ238" i="16"/>
  <c r="BK238" i="16"/>
  <c r="BL238" i="16"/>
  <c r="BM238" i="16"/>
  <c r="BN238" i="16"/>
  <c r="BO238" i="16"/>
  <c r="BP238" i="16"/>
  <c r="BQ238" i="16"/>
  <c r="BR238" i="16"/>
  <c r="BS238" i="16"/>
  <c r="BT238" i="16"/>
  <c r="BU238" i="16"/>
  <c r="BV238" i="16"/>
  <c r="BW238" i="16"/>
  <c r="BX238" i="16"/>
  <c r="BY238" i="16"/>
  <c r="BZ238" i="16"/>
  <c r="CA238" i="16"/>
  <c r="CB238" i="16"/>
  <c r="CC238" i="16"/>
  <c r="CD238" i="16"/>
  <c r="CE238" i="16"/>
  <c r="CF238" i="16"/>
  <c r="CG238" i="16"/>
  <c r="CH238" i="16"/>
  <c r="CI238" i="16"/>
  <c r="CJ238" i="16"/>
  <c r="D238" i="16"/>
  <c r="D248" i="16"/>
  <c r="C24" i="29" l="1"/>
  <c r="C23" i="29"/>
  <c r="C17" i="29"/>
  <c r="C16" i="29"/>
  <c r="C18" i="29" s="1"/>
  <c r="C8" i="29"/>
  <c r="C9" i="29"/>
  <c r="C10" i="29"/>
  <c r="C11" i="29"/>
  <c r="C7" i="29"/>
  <c r="C25" i="29" l="1"/>
  <c r="E204" i="15"/>
  <c r="F204" i="15"/>
  <c r="G204" i="15"/>
  <c r="H204" i="15"/>
  <c r="I204" i="15"/>
  <c r="J204" i="15"/>
  <c r="K204" i="15"/>
  <c r="L204" i="15"/>
  <c r="M204" i="15"/>
  <c r="N204" i="15"/>
  <c r="O204" i="15"/>
  <c r="P204" i="15"/>
  <c r="Q204" i="15"/>
  <c r="R204" i="15"/>
  <c r="S204" i="15"/>
  <c r="T204" i="15"/>
  <c r="U204" i="15"/>
  <c r="V204" i="15"/>
  <c r="W204" i="15"/>
  <c r="X204" i="15"/>
  <c r="Y204" i="15"/>
  <c r="Z204" i="15"/>
  <c r="AA204" i="15"/>
  <c r="AB204" i="15"/>
  <c r="AC204" i="15"/>
  <c r="AD204" i="15"/>
  <c r="AE204" i="15"/>
  <c r="AF204" i="15"/>
  <c r="AG204" i="15"/>
  <c r="AH204" i="15"/>
  <c r="AI204" i="15"/>
  <c r="AJ204" i="15"/>
  <c r="AK204" i="15"/>
  <c r="AL204" i="15"/>
  <c r="AM204" i="15"/>
  <c r="AN204" i="15"/>
  <c r="AO204" i="15"/>
  <c r="AP204" i="15"/>
  <c r="AQ204" i="15"/>
  <c r="AR204" i="15"/>
  <c r="AS204" i="15"/>
  <c r="AT204" i="15"/>
  <c r="AU204" i="15"/>
  <c r="AV204" i="15"/>
  <c r="AW204" i="15"/>
  <c r="AX204" i="15"/>
  <c r="AY204" i="15"/>
  <c r="AZ204" i="15"/>
  <c r="BA204" i="15"/>
  <c r="BB204" i="15"/>
  <c r="BC204" i="15"/>
  <c r="BD204" i="15"/>
  <c r="BE204" i="15"/>
  <c r="BF204" i="15"/>
  <c r="BG204" i="15"/>
  <c r="BH204" i="15"/>
  <c r="BI204" i="15"/>
  <c r="BJ204" i="15"/>
  <c r="BK204" i="15"/>
  <c r="BL204" i="15"/>
  <c r="BM204" i="15"/>
  <c r="BN204" i="15"/>
  <c r="BO204" i="15"/>
  <c r="BP204" i="15"/>
  <c r="BQ204" i="15"/>
  <c r="BR204" i="15"/>
  <c r="BS204" i="15"/>
  <c r="BT204" i="15"/>
  <c r="BU204" i="15"/>
  <c r="BV204" i="15"/>
  <c r="BW204" i="15"/>
  <c r="BX204" i="15"/>
  <c r="BY204" i="15"/>
  <c r="BZ204" i="15"/>
  <c r="CA204" i="15"/>
  <c r="CB204" i="15"/>
  <c r="CC204" i="15"/>
  <c r="CD204" i="15"/>
  <c r="CE204" i="15"/>
  <c r="CF204" i="15"/>
  <c r="CG204" i="15"/>
  <c r="CH204" i="15"/>
  <c r="CI204" i="15"/>
  <c r="CJ204" i="15"/>
  <c r="D204" i="15"/>
  <c r="C215" i="16" l="1"/>
  <c r="C202" i="16"/>
  <c r="C170" i="15"/>
  <c r="C32" i="14"/>
  <c r="CJ30" i="14"/>
  <c r="CI30" i="14"/>
  <c r="CH30" i="14"/>
  <c r="CG30" i="14"/>
  <c r="CF30" i="14"/>
  <c r="CE30" i="14"/>
  <c r="CD30" i="14"/>
  <c r="CC30" i="14"/>
  <c r="CB30" i="14"/>
  <c r="CA30" i="14"/>
  <c r="BZ30" i="14"/>
  <c r="BY30" i="14"/>
  <c r="BX30" i="14"/>
  <c r="BW30" i="14"/>
  <c r="BV30" i="14"/>
  <c r="BU30" i="14"/>
  <c r="BT30" i="14"/>
  <c r="BS30" i="14"/>
  <c r="BR30" i="14"/>
  <c r="BQ30" i="14"/>
  <c r="BP30" i="14"/>
  <c r="BO30" i="14"/>
  <c r="BN30" i="14"/>
  <c r="BM30" i="14"/>
  <c r="BL30" i="14"/>
  <c r="BK30" i="14"/>
  <c r="BJ30" i="14"/>
  <c r="BI30" i="14"/>
  <c r="BH30" i="14"/>
  <c r="BG30" i="14"/>
  <c r="BF30" i="14"/>
  <c r="BE30" i="14"/>
  <c r="BD30" i="14"/>
  <c r="BC30" i="14"/>
  <c r="BB30"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C30" i="14"/>
  <c r="D68" i="26" l="1"/>
  <c r="E68" i="26"/>
  <c r="F68" i="26"/>
  <c r="D69" i="26"/>
  <c r="E69" i="26"/>
  <c r="F69" i="26"/>
  <c r="D70" i="26"/>
  <c r="E70" i="26"/>
  <c r="F70" i="26"/>
  <c r="D71" i="26"/>
  <c r="E71" i="26"/>
  <c r="F71" i="26"/>
  <c r="D72" i="26"/>
  <c r="E72" i="26"/>
  <c r="F72" i="26"/>
  <c r="D73" i="26"/>
  <c r="E73" i="26"/>
  <c r="F73" i="26"/>
  <c r="D74" i="26"/>
  <c r="E74" i="26"/>
  <c r="F74" i="26"/>
  <c r="D75" i="26"/>
  <c r="E75" i="26"/>
  <c r="F75" i="26"/>
  <c r="D76" i="26"/>
  <c r="E76" i="26"/>
  <c r="F76" i="26"/>
  <c r="D77" i="26"/>
  <c r="E77" i="26"/>
  <c r="F77" i="26"/>
  <c r="D78" i="26"/>
  <c r="E78" i="26"/>
  <c r="F78" i="26"/>
  <c r="D79" i="26"/>
  <c r="E79" i="26"/>
  <c r="F79" i="26"/>
  <c r="D80" i="26"/>
  <c r="E80" i="26"/>
  <c r="F80" i="26"/>
  <c r="D81" i="26"/>
  <c r="E81" i="26"/>
  <c r="F81" i="26"/>
  <c r="D82" i="26"/>
  <c r="E82" i="26"/>
  <c r="F82" i="26"/>
  <c r="D83" i="26"/>
  <c r="E83" i="26"/>
  <c r="F83" i="26"/>
  <c r="D84" i="26"/>
  <c r="E84" i="26"/>
  <c r="F84" i="26"/>
  <c r="D85" i="26"/>
  <c r="E85" i="26"/>
  <c r="F85" i="26"/>
  <c r="D86" i="26"/>
  <c r="E86" i="26"/>
  <c r="F86" i="26"/>
  <c r="D87" i="26"/>
  <c r="E87" i="26"/>
  <c r="F87" i="26"/>
  <c r="D88" i="26"/>
  <c r="E88" i="26"/>
  <c r="F88" i="26"/>
  <c r="D89" i="26"/>
  <c r="E89" i="26"/>
  <c r="F89" i="26"/>
  <c r="D90" i="26"/>
  <c r="E90" i="26"/>
  <c r="F90" i="26"/>
  <c r="D91" i="26"/>
  <c r="E91" i="26"/>
  <c r="F91" i="26"/>
  <c r="F67" i="26"/>
  <c r="E67" i="26"/>
  <c r="D67" i="26"/>
  <c r="D58" i="26"/>
  <c r="E58" i="26"/>
  <c r="F58" i="26"/>
  <c r="D59" i="26"/>
  <c r="E59" i="26"/>
  <c r="F59" i="26"/>
  <c r="D60" i="26"/>
  <c r="E60" i="26"/>
  <c r="F60" i="26"/>
  <c r="D61" i="26"/>
  <c r="E61" i="26"/>
  <c r="F61" i="26"/>
  <c r="D62" i="26"/>
  <c r="E62" i="26"/>
  <c r="F62" i="26"/>
  <c r="D63" i="26"/>
  <c r="E63" i="26"/>
  <c r="F63" i="26"/>
  <c r="D64" i="26"/>
  <c r="E64" i="26"/>
  <c r="F64" i="26"/>
  <c r="D65" i="26"/>
  <c r="E65" i="26"/>
  <c r="F65" i="26"/>
  <c r="F57" i="26"/>
  <c r="E57" i="26"/>
  <c r="D57" i="26"/>
  <c r="D48" i="26"/>
  <c r="E48" i="26"/>
  <c r="F48" i="26"/>
  <c r="D49" i="26"/>
  <c r="E49" i="26"/>
  <c r="F49" i="26"/>
  <c r="D50" i="26"/>
  <c r="E50" i="26"/>
  <c r="F50" i="26"/>
  <c r="D51" i="26"/>
  <c r="E51" i="26"/>
  <c r="F51" i="26"/>
  <c r="D52" i="26"/>
  <c r="E52" i="26"/>
  <c r="F52" i="26"/>
  <c r="D53" i="26"/>
  <c r="E53" i="26"/>
  <c r="F53" i="26"/>
  <c r="D54" i="26"/>
  <c r="E54" i="26"/>
  <c r="F54" i="26"/>
  <c r="D55" i="26"/>
  <c r="E55" i="26"/>
  <c r="F55" i="26"/>
  <c r="F47" i="26"/>
  <c r="E47" i="26"/>
  <c r="D47" i="26"/>
  <c r="D38" i="26"/>
  <c r="E38" i="26"/>
  <c r="F38" i="26"/>
  <c r="D39" i="26"/>
  <c r="E39" i="26"/>
  <c r="F39" i="26"/>
  <c r="D40" i="26"/>
  <c r="E40" i="26"/>
  <c r="F40" i="26"/>
  <c r="D41" i="26"/>
  <c r="E41" i="26"/>
  <c r="F41" i="26"/>
  <c r="D42" i="26"/>
  <c r="E42" i="26"/>
  <c r="F42" i="26"/>
  <c r="D43" i="26"/>
  <c r="E43" i="26"/>
  <c r="F43" i="26"/>
  <c r="D44" i="26"/>
  <c r="E44" i="26"/>
  <c r="F44" i="26"/>
  <c r="D45" i="26"/>
  <c r="E45" i="26"/>
  <c r="F45" i="26"/>
  <c r="F37" i="26"/>
  <c r="E37" i="26"/>
  <c r="D37" i="26"/>
  <c r="D28" i="26"/>
  <c r="E28" i="26"/>
  <c r="F28" i="26"/>
  <c r="D29" i="26"/>
  <c r="E29" i="26"/>
  <c r="F29" i="26"/>
  <c r="D30" i="26"/>
  <c r="E30" i="26"/>
  <c r="F30" i="26"/>
  <c r="D31" i="26"/>
  <c r="E31" i="26"/>
  <c r="F31" i="26"/>
  <c r="D32" i="26"/>
  <c r="E32" i="26"/>
  <c r="F32" i="26"/>
  <c r="D33" i="26"/>
  <c r="E33" i="26"/>
  <c r="F33" i="26"/>
  <c r="D34" i="26"/>
  <c r="E34" i="26"/>
  <c r="F34" i="26"/>
  <c r="D35" i="26"/>
  <c r="E35" i="26"/>
  <c r="F35" i="26"/>
  <c r="F27" i="26"/>
  <c r="E27" i="26"/>
  <c r="D27" i="26"/>
  <c r="D18" i="26"/>
  <c r="E18" i="26"/>
  <c r="F18" i="26"/>
  <c r="D19" i="26"/>
  <c r="E19" i="26"/>
  <c r="F19" i="26"/>
  <c r="D20" i="26"/>
  <c r="E20" i="26"/>
  <c r="F20" i="26"/>
  <c r="D21" i="26"/>
  <c r="E21" i="26"/>
  <c r="F21" i="26"/>
  <c r="D22" i="26"/>
  <c r="E22" i="26"/>
  <c r="F22" i="26"/>
  <c r="D23" i="26"/>
  <c r="E23" i="26"/>
  <c r="F23" i="26"/>
  <c r="D24" i="26"/>
  <c r="E24" i="26"/>
  <c r="F24" i="26"/>
  <c r="D25" i="26"/>
  <c r="E25" i="26"/>
  <c r="F25" i="26"/>
  <c r="F17" i="26"/>
  <c r="E17" i="26"/>
  <c r="D17" i="26"/>
  <c r="D9" i="26"/>
  <c r="E9" i="26"/>
  <c r="F9" i="26"/>
  <c r="D10" i="26"/>
  <c r="E10" i="26"/>
  <c r="F10" i="26"/>
  <c r="D11" i="26"/>
  <c r="E11" i="26"/>
  <c r="F11" i="26"/>
  <c r="D12" i="26"/>
  <c r="E12" i="26"/>
  <c r="F12" i="26"/>
  <c r="D13" i="26"/>
  <c r="E13" i="26"/>
  <c r="F13" i="26"/>
  <c r="D14" i="26"/>
  <c r="E14" i="26"/>
  <c r="F14" i="26"/>
  <c r="D15" i="26"/>
  <c r="E15" i="26"/>
  <c r="F15" i="26"/>
  <c r="F8" i="26"/>
  <c r="E8" i="26"/>
  <c r="D8" i="26"/>
  <c r="D16" i="4"/>
  <c r="E16" i="4"/>
  <c r="D26" i="4"/>
  <c r="E26" i="4"/>
  <c r="D36" i="4"/>
  <c r="E36" i="4"/>
  <c r="D46" i="4"/>
  <c r="E46" i="4"/>
  <c r="D56" i="4"/>
  <c r="E56" i="4"/>
  <c r="D66" i="4"/>
  <c r="E66" i="4"/>
  <c r="E7" i="4"/>
  <c r="D7" i="4"/>
  <c r="I92" i="26"/>
  <c r="C109" i="24" l="1"/>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108" i="24"/>
  <c r="C185" i="16" l="1"/>
  <c r="C190" i="16" s="1"/>
  <c r="C122" i="15"/>
  <c r="C128" i="15" s="1"/>
  <c r="C157" i="15" s="1"/>
  <c r="C169" i="15" s="1"/>
  <c r="C214" i="16" l="1"/>
  <c r="C135" i="15"/>
  <c r="C147" i="15"/>
  <c r="B57" i="6"/>
  <c r="D213" i="19" l="1"/>
  <c r="D212" i="19"/>
  <c r="F210" i="19" l="1"/>
  <c r="G210" i="19"/>
  <c r="H210" i="19"/>
  <c r="I210" i="19"/>
  <c r="J210" i="19"/>
  <c r="K210" i="19"/>
  <c r="L210" i="19"/>
  <c r="M210" i="19"/>
  <c r="N210" i="19"/>
  <c r="O210" i="19"/>
  <c r="P210" i="19"/>
  <c r="Q210" i="19"/>
  <c r="R210" i="19"/>
  <c r="S210" i="19"/>
  <c r="T210" i="19"/>
  <c r="U210" i="19"/>
  <c r="V210" i="19"/>
  <c r="W210" i="19"/>
  <c r="X210" i="19"/>
  <c r="Y210" i="19"/>
  <c r="Z210" i="19"/>
  <c r="AA210" i="19"/>
  <c r="AB210" i="19"/>
  <c r="AC210" i="19"/>
  <c r="AD210" i="19"/>
  <c r="AE210" i="19"/>
  <c r="AF210" i="19"/>
  <c r="AG210" i="19"/>
  <c r="AH210" i="19"/>
  <c r="AI210" i="19"/>
  <c r="AJ210" i="19"/>
  <c r="AK210" i="19"/>
  <c r="AL210" i="19"/>
  <c r="AM210" i="19"/>
  <c r="AN210" i="19"/>
  <c r="AO210" i="19"/>
  <c r="AP210" i="19"/>
  <c r="AQ210" i="19"/>
  <c r="AR210" i="19"/>
  <c r="AS210" i="19"/>
  <c r="AT210" i="19"/>
  <c r="AU210" i="19"/>
  <c r="AV210" i="19"/>
  <c r="AW210" i="19"/>
  <c r="AX210" i="19"/>
  <c r="AY210" i="19"/>
  <c r="AZ210" i="19"/>
  <c r="BA210" i="19"/>
  <c r="BB210" i="19"/>
  <c r="BC210" i="19"/>
  <c r="BD210" i="19"/>
  <c r="BE210" i="19"/>
  <c r="BF210" i="19"/>
  <c r="BG210" i="19"/>
  <c r="BH210" i="19"/>
  <c r="BI210" i="19"/>
  <c r="BJ210" i="19"/>
  <c r="BK210" i="19"/>
  <c r="BL210" i="19"/>
  <c r="BM210" i="19"/>
  <c r="BN210" i="19"/>
  <c r="BO210" i="19"/>
  <c r="BP210" i="19"/>
  <c r="BQ210" i="19"/>
  <c r="BR210" i="19"/>
  <c r="BS210" i="19"/>
  <c r="BT210" i="19"/>
  <c r="BU210" i="19"/>
  <c r="BV210" i="19"/>
  <c r="BW210" i="19"/>
  <c r="BX210" i="19"/>
  <c r="BY210" i="19"/>
  <c r="BZ210" i="19"/>
  <c r="CA210" i="19"/>
  <c r="CB210" i="19"/>
  <c r="CC210" i="19"/>
  <c r="CD210" i="19"/>
  <c r="CE210" i="19"/>
  <c r="CF210" i="19"/>
  <c r="CG210" i="19"/>
  <c r="CH210" i="19"/>
  <c r="CI210" i="19"/>
  <c r="CJ210" i="19"/>
  <c r="F211" i="19"/>
  <c r="G211" i="19"/>
  <c r="H211" i="19"/>
  <c r="I211" i="19"/>
  <c r="J211" i="19"/>
  <c r="K211" i="19"/>
  <c r="L211" i="19"/>
  <c r="M211" i="19"/>
  <c r="N211" i="19"/>
  <c r="O211" i="19"/>
  <c r="P211" i="19"/>
  <c r="Q211" i="19"/>
  <c r="R211" i="19"/>
  <c r="S211" i="19"/>
  <c r="T211" i="19"/>
  <c r="U211" i="19"/>
  <c r="V211" i="19"/>
  <c r="W211" i="19"/>
  <c r="X211" i="19"/>
  <c r="Y211" i="19"/>
  <c r="Z211" i="19"/>
  <c r="AA211" i="19"/>
  <c r="AB211" i="19"/>
  <c r="AC211" i="19"/>
  <c r="AD211" i="19"/>
  <c r="AE211" i="19"/>
  <c r="AF211" i="19"/>
  <c r="AG211" i="19"/>
  <c r="AH211" i="19"/>
  <c r="AI211" i="19"/>
  <c r="AJ211" i="19"/>
  <c r="AK211" i="19"/>
  <c r="AL211" i="19"/>
  <c r="AM211" i="19"/>
  <c r="AN211" i="19"/>
  <c r="AO211" i="19"/>
  <c r="AP211" i="19"/>
  <c r="AQ211" i="19"/>
  <c r="AR211" i="19"/>
  <c r="AS211" i="19"/>
  <c r="AT211" i="19"/>
  <c r="AU211" i="19"/>
  <c r="AV211" i="19"/>
  <c r="AW211" i="19"/>
  <c r="AX211" i="19"/>
  <c r="AY211" i="19"/>
  <c r="AZ211" i="19"/>
  <c r="BA211" i="19"/>
  <c r="BB211" i="19"/>
  <c r="BC211" i="19"/>
  <c r="BD211" i="19"/>
  <c r="BE211" i="19"/>
  <c r="BF211" i="19"/>
  <c r="BG211" i="19"/>
  <c r="BH211" i="19"/>
  <c r="BI211" i="19"/>
  <c r="BJ211" i="19"/>
  <c r="BK211" i="19"/>
  <c r="BL211" i="19"/>
  <c r="BM211" i="19"/>
  <c r="BN211" i="19"/>
  <c r="BO211" i="19"/>
  <c r="BP211" i="19"/>
  <c r="BQ211" i="19"/>
  <c r="BR211" i="19"/>
  <c r="BS211" i="19"/>
  <c r="BT211" i="19"/>
  <c r="BU211" i="19"/>
  <c r="BV211" i="19"/>
  <c r="BW211" i="19"/>
  <c r="BX211" i="19"/>
  <c r="BY211" i="19"/>
  <c r="BZ211" i="19"/>
  <c r="CA211" i="19"/>
  <c r="CB211" i="19"/>
  <c r="CC211" i="19"/>
  <c r="CD211" i="19"/>
  <c r="CE211" i="19"/>
  <c r="CF211" i="19"/>
  <c r="CG211" i="19"/>
  <c r="CH211" i="19"/>
  <c r="CI211" i="19"/>
  <c r="CJ211" i="19"/>
  <c r="E211" i="19"/>
  <c r="E210" i="19"/>
  <c r="F106" i="19"/>
  <c r="G106" i="19" s="1"/>
  <c r="H106" i="19" s="1"/>
  <c r="I106" i="19" s="1"/>
  <c r="J106" i="19" s="1"/>
  <c r="K106" i="19" s="1"/>
  <c r="L106" i="19" s="1"/>
  <c r="M106" i="19" s="1"/>
  <c r="N106" i="19" s="1"/>
  <c r="O106" i="19" s="1"/>
  <c r="P106" i="19" s="1"/>
  <c r="Q106" i="19" s="1"/>
  <c r="R106" i="19" s="1"/>
  <c r="S106" i="19" s="1"/>
  <c r="T106" i="19" s="1"/>
  <c r="U106" i="19" s="1"/>
  <c r="V106" i="19" s="1"/>
  <c r="W106" i="19" s="1"/>
  <c r="X106" i="19" s="1"/>
  <c r="Y106" i="19" s="1"/>
  <c r="Z106" i="19" s="1"/>
  <c r="AA106" i="19" s="1"/>
  <c r="AB106" i="19" s="1"/>
  <c r="AC106" i="19" s="1"/>
  <c r="AD106" i="19" s="1"/>
  <c r="AE106" i="19" s="1"/>
  <c r="AF106" i="19" s="1"/>
  <c r="AG106" i="19" s="1"/>
  <c r="AH106" i="19" s="1"/>
  <c r="AI106" i="19" s="1"/>
  <c r="AJ106" i="19" s="1"/>
  <c r="AK106" i="19" s="1"/>
  <c r="AL106" i="19" s="1"/>
  <c r="AM106" i="19" s="1"/>
  <c r="AN106" i="19" s="1"/>
  <c r="AO106" i="19" s="1"/>
  <c r="AP106" i="19" s="1"/>
  <c r="AQ106" i="19" s="1"/>
  <c r="AR106" i="19" s="1"/>
  <c r="AS106" i="19" s="1"/>
  <c r="AT106" i="19" s="1"/>
  <c r="AU106" i="19" s="1"/>
  <c r="AV106" i="19" s="1"/>
  <c r="AW106" i="19" s="1"/>
  <c r="AX106" i="19" s="1"/>
  <c r="AY106" i="19" s="1"/>
  <c r="AZ106" i="19" s="1"/>
  <c r="BA106" i="19" s="1"/>
  <c r="BB106" i="19" s="1"/>
  <c r="BC106" i="19" s="1"/>
  <c r="BD106" i="19" s="1"/>
  <c r="BE106" i="19" s="1"/>
  <c r="BF106" i="19" s="1"/>
  <c r="BG106" i="19" s="1"/>
  <c r="BH106" i="19" s="1"/>
  <c r="BI106" i="19" s="1"/>
  <c r="BJ106" i="19" s="1"/>
  <c r="BK106" i="19" s="1"/>
  <c r="BL106" i="19" s="1"/>
  <c r="BM106" i="19" s="1"/>
  <c r="BN106" i="19" s="1"/>
  <c r="BO106" i="19" s="1"/>
  <c r="BP106" i="19" s="1"/>
  <c r="BQ106" i="19" s="1"/>
  <c r="BR106" i="19" s="1"/>
  <c r="BS106" i="19" s="1"/>
  <c r="BT106" i="19" s="1"/>
  <c r="BU106" i="19" s="1"/>
  <c r="BV106" i="19" s="1"/>
  <c r="BW106" i="19" s="1"/>
  <c r="BX106" i="19" s="1"/>
  <c r="BY106" i="19" s="1"/>
  <c r="BZ106" i="19" s="1"/>
  <c r="CA106" i="19" s="1"/>
  <c r="CB106" i="19" s="1"/>
  <c r="CC106" i="19" s="1"/>
  <c r="CD106" i="19" s="1"/>
  <c r="CE106" i="19" s="1"/>
  <c r="CF106" i="19" s="1"/>
  <c r="CG106" i="19" s="1"/>
  <c r="CH106" i="19" s="1"/>
  <c r="CI106" i="19" s="1"/>
  <c r="CJ106" i="19" s="1"/>
  <c r="CK106" i="19" s="1"/>
  <c r="CK211" i="19" l="1"/>
  <c r="F4" i="19"/>
  <c r="G4" i="19" s="1"/>
  <c r="H4" i="19" s="1"/>
  <c r="I4" i="19" s="1"/>
  <c r="J4" i="19" s="1"/>
  <c r="K4" i="19" s="1"/>
  <c r="L4" i="19" s="1"/>
  <c r="M4" i="19" s="1"/>
  <c r="N4" i="19" s="1"/>
  <c r="O4" i="19" s="1"/>
  <c r="P4" i="19" s="1"/>
  <c r="Q4" i="19" s="1"/>
  <c r="R4" i="19" s="1"/>
  <c r="S4" i="19" s="1"/>
  <c r="T4" i="19" s="1"/>
  <c r="U4" i="19" s="1"/>
  <c r="V4" i="19" s="1"/>
  <c r="W4" i="19" s="1"/>
  <c r="X4" i="19" s="1"/>
  <c r="Y4" i="19" s="1"/>
  <c r="Z4" i="19" s="1"/>
  <c r="AA4" i="19" s="1"/>
  <c r="AB4" i="19" s="1"/>
  <c r="AC4" i="19" s="1"/>
  <c r="AD4" i="19" s="1"/>
  <c r="AE4" i="19" s="1"/>
  <c r="AF4" i="19" s="1"/>
  <c r="AG4" i="19" s="1"/>
  <c r="AH4" i="19" s="1"/>
  <c r="AI4" i="19" s="1"/>
  <c r="AJ4" i="19" s="1"/>
  <c r="AK4" i="19" s="1"/>
  <c r="AL4" i="19" s="1"/>
  <c r="AM4" i="19" s="1"/>
  <c r="AN4" i="19" s="1"/>
  <c r="AO4" i="19" s="1"/>
  <c r="AP4" i="19" s="1"/>
  <c r="AQ4" i="19" s="1"/>
  <c r="AR4" i="19" s="1"/>
  <c r="AS4" i="19" s="1"/>
  <c r="AT4" i="19" s="1"/>
  <c r="AU4" i="19" s="1"/>
  <c r="AV4" i="19" s="1"/>
  <c r="AW4" i="19" s="1"/>
  <c r="AX4" i="19" s="1"/>
  <c r="AY4" i="19" s="1"/>
  <c r="AZ4" i="19" s="1"/>
  <c r="BA4" i="19" s="1"/>
  <c r="BB4" i="19" s="1"/>
  <c r="BC4" i="19" s="1"/>
  <c r="BD4" i="19" s="1"/>
  <c r="BE4" i="19" s="1"/>
  <c r="BF4" i="19" s="1"/>
  <c r="BG4" i="19" s="1"/>
  <c r="BH4" i="19" s="1"/>
  <c r="BI4" i="19" s="1"/>
  <c r="BJ4" i="19" s="1"/>
  <c r="BK4" i="19" s="1"/>
  <c r="BL4" i="19" s="1"/>
  <c r="BM4" i="19" s="1"/>
  <c r="BN4" i="19" s="1"/>
  <c r="BO4" i="19" s="1"/>
  <c r="BP4" i="19" s="1"/>
  <c r="BQ4" i="19" s="1"/>
  <c r="BR4" i="19" s="1"/>
  <c r="BS4" i="19" s="1"/>
  <c r="BT4" i="19" s="1"/>
  <c r="BU4" i="19" s="1"/>
  <c r="BV4" i="19" s="1"/>
  <c r="BW4" i="19" s="1"/>
  <c r="BX4" i="19" s="1"/>
  <c r="BY4" i="19" s="1"/>
  <c r="BZ4" i="19" s="1"/>
  <c r="CA4" i="19" s="1"/>
  <c r="CB4" i="19" s="1"/>
  <c r="CC4" i="19" s="1"/>
  <c r="CD4" i="19" s="1"/>
  <c r="CE4" i="19" s="1"/>
  <c r="CF4" i="19" s="1"/>
  <c r="CG4" i="19" s="1"/>
  <c r="CH4" i="19" s="1"/>
  <c r="CI4" i="19" s="1"/>
  <c r="CJ4" i="19" s="1"/>
  <c r="CK4" i="19" s="1"/>
  <c r="E171" i="16"/>
  <c r="D171" i="16"/>
  <c r="D166" i="16"/>
  <c r="D139" i="16"/>
  <c r="E139" i="16" s="1"/>
  <c r="F139" i="16" s="1"/>
  <c r="G139" i="16" s="1"/>
  <c r="H139" i="16" s="1"/>
  <c r="I139" i="16" s="1"/>
  <c r="J139" i="16" s="1"/>
  <c r="K139" i="16" s="1"/>
  <c r="L139" i="16" s="1"/>
  <c r="M139" i="16" s="1"/>
  <c r="N139" i="16" s="1"/>
  <c r="O139" i="16" s="1"/>
  <c r="P139" i="16" s="1"/>
  <c r="Q139" i="16" s="1"/>
  <c r="R139" i="16" s="1"/>
  <c r="S139" i="16" s="1"/>
  <c r="T139" i="16" s="1"/>
  <c r="U139" i="16" s="1"/>
  <c r="V139" i="16" s="1"/>
  <c r="W139" i="16" s="1"/>
  <c r="X139" i="16" s="1"/>
  <c r="Y139" i="16" s="1"/>
  <c r="Z139" i="16" s="1"/>
  <c r="AA139" i="16" s="1"/>
  <c r="AB139" i="16" s="1"/>
  <c r="AC139" i="16" s="1"/>
  <c r="AD139" i="16" s="1"/>
  <c r="AE139" i="16" s="1"/>
  <c r="AF139" i="16" s="1"/>
  <c r="AG139" i="16" s="1"/>
  <c r="AH139" i="16" s="1"/>
  <c r="AI139" i="16" s="1"/>
  <c r="AJ139" i="16" s="1"/>
  <c r="AK139" i="16" s="1"/>
  <c r="AL139" i="16" s="1"/>
  <c r="AM139" i="16" s="1"/>
  <c r="AN139" i="16" s="1"/>
  <c r="AO139" i="16" s="1"/>
  <c r="AP139" i="16" s="1"/>
  <c r="AQ139" i="16" s="1"/>
  <c r="AR139" i="16" s="1"/>
  <c r="AS139" i="16" s="1"/>
  <c r="AT139" i="16" s="1"/>
  <c r="AU139" i="16" s="1"/>
  <c r="AV139" i="16" s="1"/>
  <c r="AW139" i="16" s="1"/>
  <c r="AX139" i="16" s="1"/>
  <c r="AY139" i="16" s="1"/>
  <c r="AZ139" i="16" s="1"/>
  <c r="BA139" i="16" s="1"/>
  <c r="BB139" i="16" s="1"/>
  <c r="BC139" i="16" s="1"/>
  <c r="BD139" i="16" s="1"/>
  <c r="BE139" i="16" s="1"/>
  <c r="BF139" i="16" s="1"/>
  <c r="BG139" i="16" s="1"/>
  <c r="BH139" i="16" s="1"/>
  <c r="BI139" i="16" s="1"/>
  <c r="BJ139" i="16" s="1"/>
  <c r="BK139" i="16" s="1"/>
  <c r="BL139" i="16" s="1"/>
  <c r="BM139" i="16" s="1"/>
  <c r="BN139" i="16" s="1"/>
  <c r="BO139" i="16" s="1"/>
  <c r="BP139" i="16" s="1"/>
  <c r="BQ139" i="16" s="1"/>
  <c r="BR139" i="16" s="1"/>
  <c r="BS139" i="16" s="1"/>
  <c r="BT139" i="16" s="1"/>
  <c r="BU139" i="16" s="1"/>
  <c r="BV139" i="16" s="1"/>
  <c r="BW139" i="16" s="1"/>
  <c r="BX139" i="16" s="1"/>
  <c r="BY139" i="16" s="1"/>
  <c r="BZ139" i="16" s="1"/>
  <c r="CA139" i="16" s="1"/>
  <c r="CB139" i="16" s="1"/>
  <c r="CC139" i="16" s="1"/>
  <c r="CD139" i="16" s="1"/>
  <c r="CE139" i="16" s="1"/>
  <c r="CF139" i="16" s="1"/>
  <c r="CG139" i="16" s="1"/>
  <c r="CH139" i="16" s="1"/>
  <c r="CI139" i="16" s="1"/>
  <c r="CJ139" i="16" s="1"/>
  <c r="D113" i="16"/>
  <c r="E113" i="16" s="1"/>
  <c r="F113" i="16" s="1"/>
  <c r="G113" i="16" s="1"/>
  <c r="H113" i="16" s="1"/>
  <c r="I113" i="16" s="1"/>
  <c r="J113" i="16" s="1"/>
  <c r="K113" i="16" s="1"/>
  <c r="L113" i="16" s="1"/>
  <c r="M113" i="16" s="1"/>
  <c r="N113" i="16" s="1"/>
  <c r="O113" i="16" s="1"/>
  <c r="P113" i="16" s="1"/>
  <c r="Q113" i="16" s="1"/>
  <c r="R113" i="16" s="1"/>
  <c r="S113" i="16" s="1"/>
  <c r="T113" i="16" s="1"/>
  <c r="U113" i="16" s="1"/>
  <c r="V113" i="16" s="1"/>
  <c r="W113" i="16" s="1"/>
  <c r="X113" i="16" s="1"/>
  <c r="Y113" i="16" s="1"/>
  <c r="Z113" i="16" s="1"/>
  <c r="AA113" i="16" s="1"/>
  <c r="AB113" i="16" s="1"/>
  <c r="AC113" i="16" s="1"/>
  <c r="AD113" i="16" s="1"/>
  <c r="AE113" i="16" s="1"/>
  <c r="AF113" i="16" s="1"/>
  <c r="AG113" i="16" s="1"/>
  <c r="AH113" i="16" s="1"/>
  <c r="AI113" i="16" s="1"/>
  <c r="AJ113" i="16" s="1"/>
  <c r="AK113" i="16" s="1"/>
  <c r="AL113" i="16" s="1"/>
  <c r="AM113" i="16" s="1"/>
  <c r="AN113" i="16" s="1"/>
  <c r="AO113" i="16" s="1"/>
  <c r="AP113" i="16" s="1"/>
  <c r="AQ113" i="16" s="1"/>
  <c r="AR113" i="16" s="1"/>
  <c r="AS113" i="16" s="1"/>
  <c r="AT113" i="16" s="1"/>
  <c r="AU113" i="16" s="1"/>
  <c r="AV113" i="16" s="1"/>
  <c r="AW113" i="16" s="1"/>
  <c r="AX113" i="16" s="1"/>
  <c r="AY113" i="16" s="1"/>
  <c r="AZ113" i="16" s="1"/>
  <c r="BA113" i="16" s="1"/>
  <c r="BB113" i="16" s="1"/>
  <c r="BC113" i="16" s="1"/>
  <c r="BD113" i="16" s="1"/>
  <c r="BE113" i="16" s="1"/>
  <c r="BF113" i="16" s="1"/>
  <c r="BG113" i="16" s="1"/>
  <c r="BH113" i="16" s="1"/>
  <c r="BI113" i="16" s="1"/>
  <c r="BJ113" i="16" s="1"/>
  <c r="BK113" i="16" s="1"/>
  <c r="BL113" i="16" s="1"/>
  <c r="BM113" i="16" s="1"/>
  <c r="BN113" i="16" s="1"/>
  <c r="BO113" i="16" s="1"/>
  <c r="BP113" i="16" s="1"/>
  <c r="BQ113" i="16" s="1"/>
  <c r="BR113" i="16" s="1"/>
  <c r="BS113" i="16" s="1"/>
  <c r="BT113" i="16" s="1"/>
  <c r="BU113" i="16" s="1"/>
  <c r="BV113" i="16" s="1"/>
  <c r="BW113" i="16" s="1"/>
  <c r="BX113" i="16" s="1"/>
  <c r="BY113" i="16" s="1"/>
  <c r="BZ113" i="16" s="1"/>
  <c r="CA113" i="16" s="1"/>
  <c r="CB113" i="16" s="1"/>
  <c r="CC113" i="16" s="1"/>
  <c r="CD113" i="16" s="1"/>
  <c r="CE113" i="16" s="1"/>
  <c r="CF113" i="16" s="1"/>
  <c r="CG113" i="16" s="1"/>
  <c r="CH113" i="16" s="1"/>
  <c r="CI113" i="16" s="1"/>
  <c r="CJ113" i="16" s="1"/>
  <c r="D87" i="16"/>
  <c r="E87" i="16" s="1"/>
  <c r="F87" i="16" s="1"/>
  <c r="G87" i="16" s="1"/>
  <c r="H87" i="16" s="1"/>
  <c r="I87" i="16" s="1"/>
  <c r="J87" i="16" s="1"/>
  <c r="K87" i="16" s="1"/>
  <c r="L87" i="16" s="1"/>
  <c r="M87" i="16" s="1"/>
  <c r="N87" i="16" s="1"/>
  <c r="O87" i="16" s="1"/>
  <c r="P87" i="16" s="1"/>
  <c r="Q87" i="16" s="1"/>
  <c r="R87" i="16" s="1"/>
  <c r="S87" i="16" s="1"/>
  <c r="T87" i="16" s="1"/>
  <c r="U87" i="16" s="1"/>
  <c r="V87" i="16" s="1"/>
  <c r="W87" i="16" s="1"/>
  <c r="X87" i="16" s="1"/>
  <c r="Y87" i="16" s="1"/>
  <c r="Z87" i="16" s="1"/>
  <c r="AA87" i="16" s="1"/>
  <c r="AB87" i="16" s="1"/>
  <c r="AC87" i="16" s="1"/>
  <c r="AD87" i="16" s="1"/>
  <c r="AE87" i="16" s="1"/>
  <c r="AF87" i="16" s="1"/>
  <c r="AG87" i="16" s="1"/>
  <c r="AH87" i="16" s="1"/>
  <c r="AI87" i="16" s="1"/>
  <c r="AJ87" i="16" s="1"/>
  <c r="AK87" i="16" s="1"/>
  <c r="AL87" i="16" s="1"/>
  <c r="AM87" i="16" s="1"/>
  <c r="AN87" i="16" s="1"/>
  <c r="AO87" i="16" s="1"/>
  <c r="AP87" i="16" s="1"/>
  <c r="AQ87" i="16" s="1"/>
  <c r="AR87" i="16" s="1"/>
  <c r="AS87" i="16" s="1"/>
  <c r="AT87" i="16" s="1"/>
  <c r="AU87" i="16" s="1"/>
  <c r="AV87" i="16" s="1"/>
  <c r="AW87" i="16" s="1"/>
  <c r="AX87" i="16" s="1"/>
  <c r="AY87" i="16" s="1"/>
  <c r="AZ87" i="16" s="1"/>
  <c r="BA87" i="16" s="1"/>
  <c r="BB87" i="16" s="1"/>
  <c r="BC87" i="16" s="1"/>
  <c r="BD87" i="16" s="1"/>
  <c r="BE87" i="16" s="1"/>
  <c r="BF87" i="16" s="1"/>
  <c r="BG87" i="16" s="1"/>
  <c r="BH87" i="16" s="1"/>
  <c r="BI87" i="16" s="1"/>
  <c r="BJ87" i="16" s="1"/>
  <c r="BK87" i="16" s="1"/>
  <c r="BL87" i="16" s="1"/>
  <c r="BM87" i="16" s="1"/>
  <c r="BN87" i="16" s="1"/>
  <c r="BO87" i="16" s="1"/>
  <c r="BP87" i="16" s="1"/>
  <c r="BQ87" i="16" s="1"/>
  <c r="BR87" i="16" s="1"/>
  <c r="BS87" i="16" s="1"/>
  <c r="BT87" i="16" s="1"/>
  <c r="BU87" i="16" s="1"/>
  <c r="BV87" i="16" s="1"/>
  <c r="BW87" i="16" s="1"/>
  <c r="BX87" i="16" s="1"/>
  <c r="BY87" i="16" s="1"/>
  <c r="BZ87" i="16" s="1"/>
  <c r="CA87" i="16" s="1"/>
  <c r="CB87" i="16" s="1"/>
  <c r="CC87" i="16" s="1"/>
  <c r="CD87" i="16" s="1"/>
  <c r="CE87" i="16" s="1"/>
  <c r="CF87" i="16" s="1"/>
  <c r="CG87" i="16" s="1"/>
  <c r="CH87" i="16" s="1"/>
  <c r="CI87" i="16" s="1"/>
  <c r="CJ87" i="16" s="1"/>
  <c r="D60" i="16"/>
  <c r="E60" i="16" s="1"/>
  <c r="F60" i="16" s="1"/>
  <c r="G60" i="16" s="1"/>
  <c r="H60" i="16" s="1"/>
  <c r="I60" i="16" s="1"/>
  <c r="J60" i="16" s="1"/>
  <c r="K60" i="16" s="1"/>
  <c r="L60" i="16" s="1"/>
  <c r="M60" i="16" s="1"/>
  <c r="N60" i="16" s="1"/>
  <c r="O60" i="16" s="1"/>
  <c r="P60" i="16" s="1"/>
  <c r="Q60" i="16" s="1"/>
  <c r="R60" i="16" s="1"/>
  <c r="S60" i="16" s="1"/>
  <c r="T60" i="16" s="1"/>
  <c r="U60" i="16" s="1"/>
  <c r="V60" i="16" s="1"/>
  <c r="W60" i="16" s="1"/>
  <c r="X60" i="16" s="1"/>
  <c r="Y60" i="16" s="1"/>
  <c r="Z60" i="16" s="1"/>
  <c r="AA60" i="16" s="1"/>
  <c r="AB60" i="16" s="1"/>
  <c r="AC60" i="16" s="1"/>
  <c r="AD60" i="16" s="1"/>
  <c r="AE60" i="16" s="1"/>
  <c r="AF60" i="16" s="1"/>
  <c r="AG60" i="16" s="1"/>
  <c r="AH60" i="16" s="1"/>
  <c r="AI60" i="16" s="1"/>
  <c r="AJ60" i="16" s="1"/>
  <c r="AK60" i="16" s="1"/>
  <c r="AL60" i="16" s="1"/>
  <c r="AM60" i="16" s="1"/>
  <c r="AN60" i="16" s="1"/>
  <c r="AO60" i="16" s="1"/>
  <c r="AP60" i="16" s="1"/>
  <c r="AQ60" i="16" s="1"/>
  <c r="AR60" i="16" s="1"/>
  <c r="AS60" i="16" s="1"/>
  <c r="AT60" i="16" s="1"/>
  <c r="AU60" i="16" s="1"/>
  <c r="AV60" i="16" s="1"/>
  <c r="AW60" i="16" s="1"/>
  <c r="AX60" i="16" s="1"/>
  <c r="AY60" i="16" s="1"/>
  <c r="AZ60" i="16" s="1"/>
  <c r="BA60" i="16" s="1"/>
  <c r="BB60" i="16" s="1"/>
  <c r="BC60" i="16" s="1"/>
  <c r="BD60" i="16" s="1"/>
  <c r="BE60" i="16" s="1"/>
  <c r="BF60" i="16" s="1"/>
  <c r="BG60" i="16" s="1"/>
  <c r="BH60" i="16" s="1"/>
  <c r="BI60" i="16" s="1"/>
  <c r="BJ60" i="16" s="1"/>
  <c r="BK60" i="16" s="1"/>
  <c r="BL60" i="16" s="1"/>
  <c r="BM60" i="16" s="1"/>
  <c r="BN60" i="16" s="1"/>
  <c r="BO60" i="16" s="1"/>
  <c r="BP60" i="16" s="1"/>
  <c r="BQ60" i="16" s="1"/>
  <c r="BR60" i="16" s="1"/>
  <c r="BS60" i="16" s="1"/>
  <c r="BT60" i="16" s="1"/>
  <c r="BU60" i="16" s="1"/>
  <c r="BV60" i="16" s="1"/>
  <c r="BW60" i="16" s="1"/>
  <c r="BX60" i="16" s="1"/>
  <c r="BY60" i="16" s="1"/>
  <c r="BZ60" i="16" s="1"/>
  <c r="CA60" i="16" s="1"/>
  <c r="CB60" i="16" s="1"/>
  <c r="CC60" i="16" s="1"/>
  <c r="CD60" i="16" s="1"/>
  <c r="CE60" i="16" s="1"/>
  <c r="CF60" i="16" s="1"/>
  <c r="CG60" i="16" s="1"/>
  <c r="CH60" i="16" s="1"/>
  <c r="CI60" i="16" s="1"/>
  <c r="CJ60" i="16" s="1"/>
  <c r="D34" i="16"/>
  <c r="E34" i="16" s="1"/>
  <c r="F34" i="16" s="1"/>
  <c r="G34" i="16" s="1"/>
  <c r="H34" i="16" s="1"/>
  <c r="I34" i="16" s="1"/>
  <c r="J34" i="16" s="1"/>
  <c r="K34" i="16" s="1"/>
  <c r="L34" i="16" s="1"/>
  <c r="M34" i="16" s="1"/>
  <c r="N34" i="16" s="1"/>
  <c r="O34" i="16" s="1"/>
  <c r="P34" i="16" s="1"/>
  <c r="Q34" i="16" s="1"/>
  <c r="R34" i="16" s="1"/>
  <c r="S34" i="16" s="1"/>
  <c r="T34" i="16" s="1"/>
  <c r="U34" i="16" s="1"/>
  <c r="V34" i="16" s="1"/>
  <c r="W34" i="16" s="1"/>
  <c r="X34" i="16" s="1"/>
  <c r="Y34" i="16" s="1"/>
  <c r="Z34" i="16" s="1"/>
  <c r="AA34" i="16" s="1"/>
  <c r="AB34" i="16" s="1"/>
  <c r="AC34" i="16" s="1"/>
  <c r="AD34" i="16" s="1"/>
  <c r="AE34" i="16" s="1"/>
  <c r="AF34" i="16" s="1"/>
  <c r="AG34" i="16" s="1"/>
  <c r="AH34" i="16" s="1"/>
  <c r="AI34" i="16" s="1"/>
  <c r="AJ34" i="16" s="1"/>
  <c r="AK34" i="16" s="1"/>
  <c r="AL34" i="16" s="1"/>
  <c r="AM34" i="16" s="1"/>
  <c r="AN34" i="16" s="1"/>
  <c r="AO34" i="16" s="1"/>
  <c r="AP34" i="16" s="1"/>
  <c r="AQ34" i="16" s="1"/>
  <c r="AR34" i="16" s="1"/>
  <c r="AS34" i="16" s="1"/>
  <c r="AT34" i="16" s="1"/>
  <c r="AU34" i="16" s="1"/>
  <c r="AV34" i="16" s="1"/>
  <c r="AW34" i="16" s="1"/>
  <c r="AX34" i="16" s="1"/>
  <c r="AY34" i="16" s="1"/>
  <c r="AZ34" i="16" s="1"/>
  <c r="BA34" i="16" s="1"/>
  <c r="BB34" i="16" s="1"/>
  <c r="BC34" i="16" s="1"/>
  <c r="BD34" i="16" s="1"/>
  <c r="BE34" i="16" s="1"/>
  <c r="BF34" i="16" s="1"/>
  <c r="BG34" i="16" s="1"/>
  <c r="BH34" i="16" s="1"/>
  <c r="BI34" i="16" s="1"/>
  <c r="BJ34" i="16" s="1"/>
  <c r="BK34" i="16" s="1"/>
  <c r="BL34" i="16" s="1"/>
  <c r="BM34" i="16" s="1"/>
  <c r="BN34" i="16" s="1"/>
  <c r="BO34" i="16" s="1"/>
  <c r="BP34" i="16" s="1"/>
  <c r="BQ34" i="16" s="1"/>
  <c r="BR34" i="16" s="1"/>
  <c r="BS34" i="16" s="1"/>
  <c r="BT34" i="16" s="1"/>
  <c r="BU34" i="16" s="1"/>
  <c r="BV34" i="16" s="1"/>
  <c r="BW34" i="16" s="1"/>
  <c r="BX34" i="16" s="1"/>
  <c r="BY34" i="16" s="1"/>
  <c r="BZ34" i="16" s="1"/>
  <c r="CA34" i="16" s="1"/>
  <c r="CB34" i="16" s="1"/>
  <c r="CC34" i="16" s="1"/>
  <c r="CD34" i="16" s="1"/>
  <c r="CE34" i="16" s="1"/>
  <c r="CF34" i="16" s="1"/>
  <c r="CG34" i="16" s="1"/>
  <c r="CH34" i="16" s="1"/>
  <c r="CI34" i="16" s="1"/>
  <c r="CJ34" i="16" s="1"/>
  <c r="E8" i="16"/>
  <c r="F8" i="16" s="1"/>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G8" i="16" s="1"/>
  <c r="AH8" i="16" s="1"/>
  <c r="AI8" i="16" s="1"/>
  <c r="AJ8" i="16" s="1"/>
  <c r="AK8" i="16" s="1"/>
  <c r="AL8" i="16" s="1"/>
  <c r="AM8" i="16" s="1"/>
  <c r="AN8" i="16" s="1"/>
  <c r="AO8" i="16" s="1"/>
  <c r="AP8" i="16" s="1"/>
  <c r="AQ8" i="16" s="1"/>
  <c r="AR8" i="16" s="1"/>
  <c r="AS8" i="16" s="1"/>
  <c r="AT8" i="16" s="1"/>
  <c r="AU8" i="16" s="1"/>
  <c r="AV8" i="16" s="1"/>
  <c r="AW8" i="16" s="1"/>
  <c r="AX8" i="16" s="1"/>
  <c r="AY8" i="16" s="1"/>
  <c r="AZ8" i="16" s="1"/>
  <c r="BA8" i="16" s="1"/>
  <c r="BB8" i="16" s="1"/>
  <c r="BC8" i="16" s="1"/>
  <c r="BD8" i="16" s="1"/>
  <c r="BE8" i="16" s="1"/>
  <c r="BF8" i="16" s="1"/>
  <c r="BG8" i="16" s="1"/>
  <c r="BH8" i="16" s="1"/>
  <c r="BI8" i="16" s="1"/>
  <c r="BJ8" i="16" s="1"/>
  <c r="BK8" i="16" s="1"/>
  <c r="BL8" i="16" s="1"/>
  <c r="BM8" i="16" s="1"/>
  <c r="BN8" i="16" s="1"/>
  <c r="BO8" i="16" s="1"/>
  <c r="BP8" i="16" s="1"/>
  <c r="BQ8" i="16" s="1"/>
  <c r="BR8" i="16" s="1"/>
  <c r="BS8" i="16" s="1"/>
  <c r="BT8" i="16" s="1"/>
  <c r="BU8" i="16" s="1"/>
  <c r="BV8" i="16" s="1"/>
  <c r="BW8" i="16" s="1"/>
  <c r="BX8" i="16" s="1"/>
  <c r="BY8" i="16" s="1"/>
  <c r="BZ8" i="16" s="1"/>
  <c r="CA8" i="16" s="1"/>
  <c r="CB8" i="16" s="1"/>
  <c r="CC8" i="16" s="1"/>
  <c r="CD8" i="16" s="1"/>
  <c r="CE8" i="16" s="1"/>
  <c r="CF8" i="16" s="1"/>
  <c r="CG8" i="16" s="1"/>
  <c r="CH8" i="16" s="1"/>
  <c r="CI8" i="16" s="1"/>
  <c r="CJ8" i="16" s="1"/>
  <c r="D8" i="16"/>
  <c r="B183" i="2"/>
  <c r="B182" i="2"/>
  <c r="B181" i="2"/>
  <c r="B180" i="2"/>
  <c r="B179" i="2"/>
  <c r="B174" i="2"/>
  <c r="B177" i="2"/>
  <c r="B184" i="2" s="1"/>
  <c r="E166" i="16" l="1"/>
  <c r="D185" i="16"/>
  <c r="F171" i="16"/>
  <c r="E185" i="16"/>
  <c r="D211" i="19"/>
  <c r="CK213" i="19" s="1"/>
  <c r="CK206" i="19" s="1"/>
  <c r="C91" i="26" s="1"/>
  <c r="C91" i="4" s="1"/>
  <c r="CK210" i="19"/>
  <c r="D171" i="17"/>
  <c r="E171" i="17" s="1"/>
  <c r="F171" i="17" s="1"/>
  <c r="G171" i="17" s="1"/>
  <c r="H171" i="17" s="1"/>
  <c r="I171" i="17" s="1"/>
  <c r="J171" i="17" s="1"/>
  <c r="K171" i="17" s="1"/>
  <c r="L171" i="17" s="1"/>
  <c r="M171" i="17" s="1"/>
  <c r="N171" i="17" s="1"/>
  <c r="O171" i="17" s="1"/>
  <c r="P171" i="17" s="1"/>
  <c r="Q171" i="17" s="1"/>
  <c r="R171" i="17" s="1"/>
  <c r="S171" i="17" s="1"/>
  <c r="T171" i="17" s="1"/>
  <c r="U171" i="17" s="1"/>
  <c r="V171" i="17" s="1"/>
  <c r="W171" i="17" s="1"/>
  <c r="X171" i="17" s="1"/>
  <c r="Y171" i="17" s="1"/>
  <c r="Z171" i="17" s="1"/>
  <c r="AA171" i="17" s="1"/>
  <c r="AB171" i="17" s="1"/>
  <c r="AC171" i="17" s="1"/>
  <c r="AD171" i="17" s="1"/>
  <c r="AE171" i="17" s="1"/>
  <c r="AF171" i="17" s="1"/>
  <c r="AG171" i="17" s="1"/>
  <c r="AH171" i="17" s="1"/>
  <c r="AI171" i="17" s="1"/>
  <c r="AJ171" i="17" s="1"/>
  <c r="AK171" i="17" s="1"/>
  <c r="AL171" i="17" s="1"/>
  <c r="AM171" i="17" s="1"/>
  <c r="AN171" i="17" s="1"/>
  <c r="AO171" i="17" s="1"/>
  <c r="AP171" i="17" s="1"/>
  <c r="AQ171" i="17" s="1"/>
  <c r="AR171" i="17" s="1"/>
  <c r="AS171" i="17" s="1"/>
  <c r="AT171" i="17" s="1"/>
  <c r="AU171" i="17" s="1"/>
  <c r="AV171" i="17" s="1"/>
  <c r="AW171" i="17" s="1"/>
  <c r="AX171" i="17" s="1"/>
  <c r="AY171" i="17" s="1"/>
  <c r="AZ171" i="17" s="1"/>
  <c r="BA171" i="17" s="1"/>
  <c r="BB171" i="17" s="1"/>
  <c r="BC171" i="17" s="1"/>
  <c r="BD171" i="17" s="1"/>
  <c r="BE171" i="17" s="1"/>
  <c r="BF171" i="17" s="1"/>
  <c r="BG171" i="17" s="1"/>
  <c r="BH171" i="17" s="1"/>
  <c r="BI171" i="17" s="1"/>
  <c r="BJ171" i="17" s="1"/>
  <c r="BK171" i="17" s="1"/>
  <c r="BL171" i="17" s="1"/>
  <c r="BM171" i="17" s="1"/>
  <c r="BN171" i="17" s="1"/>
  <c r="BO171" i="17" s="1"/>
  <c r="BP171" i="17" s="1"/>
  <c r="BQ171" i="17" s="1"/>
  <c r="BR171" i="17" s="1"/>
  <c r="BS171" i="17" s="1"/>
  <c r="BT171" i="17" s="1"/>
  <c r="BU171" i="17" s="1"/>
  <c r="BV171" i="17" s="1"/>
  <c r="BW171" i="17" s="1"/>
  <c r="BX171" i="17" s="1"/>
  <c r="BY171" i="17" s="1"/>
  <c r="BZ171" i="17" s="1"/>
  <c r="CA171" i="17" s="1"/>
  <c r="CB171" i="17" s="1"/>
  <c r="CC171" i="17" s="1"/>
  <c r="CD171" i="17" s="1"/>
  <c r="CE171" i="17" s="1"/>
  <c r="CF171" i="17" s="1"/>
  <c r="CG171" i="17" s="1"/>
  <c r="CH171" i="17" s="1"/>
  <c r="CI171" i="17" s="1"/>
  <c r="CJ171" i="17" s="1"/>
  <c r="D166" i="17"/>
  <c r="E166" i="17" s="1"/>
  <c r="F166" i="17" s="1"/>
  <c r="G166" i="17" s="1"/>
  <c r="H166" i="17" s="1"/>
  <c r="I166" i="17" s="1"/>
  <c r="J166" i="17" s="1"/>
  <c r="K166" i="17" s="1"/>
  <c r="L166" i="17" s="1"/>
  <c r="M166" i="17" s="1"/>
  <c r="N166" i="17" s="1"/>
  <c r="O166" i="17" s="1"/>
  <c r="P166" i="17" s="1"/>
  <c r="Q166" i="17" s="1"/>
  <c r="R166" i="17" s="1"/>
  <c r="S166" i="17" s="1"/>
  <c r="T166" i="17" s="1"/>
  <c r="U166" i="17" s="1"/>
  <c r="V166" i="17" s="1"/>
  <c r="W166" i="17" s="1"/>
  <c r="X166" i="17" s="1"/>
  <c r="Y166" i="17" s="1"/>
  <c r="Z166" i="17" s="1"/>
  <c r="AA166" i="17" s="1"/>
  <c r="AB166" i="17" s="1"/>
  <c r="AC166" i="17" s="1"/>
  <c r="AD166" i="17" s="1"/>
  <c r="AE166" i="17" s="1"/>
  <c r="AF166" i="17" s="1"/>
  <c r="AG166" i="17" s="1"/>
  <c r="AH166" i="17" s="1"/>
  <c r="AI166" i="17" s="1"/>
  <c r="AJ166" i="17" s="1"/>
  <c r="AK166" i="17" s="1"/>
  <c r="AL166" i="17" s="1"/>
  <c r="AM166" i="17" s="1"/>
  <c r="AN166" i="17" s="1"/>
  <c r="AO166" i="17" s="1"/>
  <c r="AP166" i="17" s="1"/>
  <c r="AQ166" i="17" s="1"/>
  <c r="AR166" i="17" s="1"/>
  <c r="AS166" i="17" s="1"/>
  <c r="AT166" i="17" s="1"/>
  <c r="AU166" i="17" s="1"/>
  <c r="AV166" i="17" s="1"/>
  <c r="AW166" i="17" s="1"/>
  <c r="AX166" i="17" s="1"/>
  <c r="AY166" i="17" s="1"/>
  <c r="AZ166" i="17" s="1"/>
  <c r="BA166" i="17" s="1"/>
  <c r="BB166" i="17" s="1"/>
  <c r="BC166" i="17" s="1"/>
  <c r="BD166" i="17" s="1"/>
  <c r="BE166" i="17" s="1"/>
  <c r="BF166" i="17" s="1"/>
  <c r="BG166" i="17" s="1"/>
  <c r="BH166" i="17" s="1"/>
  <c r="BI166" i="17" s="1"/>
  <c r="BJ166" i="17" s="1"/>
  <c r="BK166" i="17" s="1"/>
  <c r="BL166" i="17" s="1"/>
  <c r="BM166" i="17" s="1"/>
  <c r="BN166" i="17" s="1"/>
  <c r="BO166" i="17" s="1"/>
  <c r="BP166" i="17" s="1"/>
  <c r="BQ166" i="17" s="1"/>
  <c r="BR166" i="17" s="1"/>
  <c r="BS166" i="17" s="1"/>
  <c r="BT166" i="17" s="1"/>
  <c r="BU166" i="17" s="1"/>
  <c r="BV166" i="17" s="1"/>
  <c r="BW166" i="17" s="1"/>
  <c r="BX166" i="17" s="1"/>
  <c r="BY166" i="17" s="1"/>
  <c r="BZ166" i="17" s="1"/>
  <c r="CA166" i="17" s="1"/>
  <c r="CB166" i="17" s="1"/>
  <c r="CC166" i="17" s="1"/>
  <c r="CD166" i="17" s="1"/>
  <c r="CE166" i="17" s="1"/>
  <c r="CF166" i="17" s="1"/>
  <c r="CG166" i="17" s="1"/>
  <c r="CH166" i="17" s="1"/>
  <c r="CI166" i="17" s="1"/>
  <c r="CJ166" i="17" s="1"/>
  <c r="D139" i="17"/>
  <c r="E139" i="17" s="1"/>
  <c r="F139" i="17" s="1"/>
  <c r="G139" i="17" s="1"/>
  <c r="H139" i="17" s="1"/>
  <c r="I139" i="17" s="1"/>
  <c r="J139" i="17" s="1"/>
  <c r="K139" i="17" s="1"/>
  <c r="L139" i="17" s="1"/>
  <c r="M139" i="17" s="1"/>
  <c r="N139" i="17" s="1"/>
  <c r="O139" i="17" s="1"/>
  <c r="P139" i="17" s="1"/>
  <c r="Q139" i="17" s="1"/>
  <c r="R139" i="17" s="1"/>
  <c r="S139" i="17" s="1"/>
  <c r="T139" i="17" s="1"/>
  <c r="U139" i="17" s="1"/>
  <c r="V139" i="17" s="1"/>
  <c r="W139" i="17" s="1"/>
  <c r="X139" i="17" s="1"/>
  <c r="Y139" i="17" s="1"/>
  <c r="Z139" i="17" s="1"/>
  <c r="AA139" i="17" s="1"/>
  <c r="AB139" i="17" s="1"/>
  <c r="AC139" i="17" s="1"/>
  <c r="AD139" i="17" s="1"/>
  <c r="AE139" i="17" s="1"/>
  <c r="AF139" i="17" s="1"/>
  <c r="AG139" i="17" s="1"/>
  <c r="AH139" i="17" s="1"/>
  <c r="AI139" i="17" s="1"/>
  <c r="AJ139" i="17" s="1"/>
  <c r="AK139" i="17" s="1"/>
  <c r="AL139" i="17" s="1"/>
  <c r="AM139" i="17" s="1"/>
  <c r="AN139" i="17" s="1"/>
  <c r="AO139" i="17" s="1"/>
  <c r="AP139" i="17" s="1"/>
  <c r="AQ139" i="17" s="1"/>
  <c r="AR139" i="17" s="1"/>
  <c r="AS139" i="17" s="1"/>
  <c r="AT139" i="17" s="1"/>
  <c r="AU139" i="17" s="1"/>
  <c r="AV139" i="17" s="1"/>
  <c r="AW139" i="17" s="1"/>
  <c r="AX139" i="17" s="1"/>
  <c r="AY139" i="17" s="1"/>
  <c r="AZ139" i="17" s="1"/>
  <c r="BA139" i="17" s="1"/>
  <c r="BB139" i="17" s="1"/>
  <c r="BC139" i="17" s="1"/>
  <c r="BD139" i="17" s="1"/>
  <c r="BE139" i="17" s="1"/>
  <c r="BF139" i="17" s="1"/>
  <c r="BG139" i="17" s="1"/>
  <c r="BH139" i="17" s="1"/>
  <c r="BI139" i="17" s="1"/>
  <c r="BJ139" i="17" s="1"/>
  <c r="BK139" i="17" s="1"/>
  <c r="BL139" i="17" s="1"/>
  <c r="BM139" i="17" s="1"/>
  <c r="BN139" i="17" s="1"/>
  <c r="BO139" i="17" s="1"/>
  <c r="BP139" i="17" s="1"/>
  <c r="BQ139" i="17" s="1"/>
  <c r="BR139" i="17" s="1"/>
  <c r="BS139" i="17" s="1"/>
  <c r="BT139" i="17" s="1"/>
  <c r="BU139" i="17" s="1"/>
  <c r="BV139" i="17" s="1"/>
  <c r="BW139" i="17" s="1"/>
  <c r="BX139" i="17" s="1"/>
  <c r="BY139" i="17" s="1"/>
  <c r="BZ139" i="17" s="1"/>
  <c r="CA139" i="17" s="1"/>
  <c r="CB139" i="17" s="1"/>
  <c r="CC139" i="17" s="1"/>
  <c r="CD139" i="17" s="1"/>
  <c r="CE139" i="17" s="1"/>
  <c r="CF139" i="17" s="1"/>
  <c r="CG139" i="17" s="1"/>
  <c r="CH139" i="17" s="1"/>
  <c r="CI139" i="17" s="1"/>
  <c r="CJ139" i="17" s="1"/>
  <c r="D113" i="17"/>
  <c r="E113" i="17" s="1"/>
  <c r="F113" i="17" s="1"/>
  <c r="G113" i="17" s="1"/>
  <c r="H113" i="17" s="1"/>
  <c r="I113" i="17" s="1"/>
  <c r="J113" i="17" s="1"/>
  <c r="K113" i="17" s="1"/>
  <c r="L113" i="17" s="1"/>
  <c r="M113" i="17" s="1"/>
  <c r="N113" i="17" s="1"/>
  <c r="O113" i="17" s="1"/>
  <c r="P113" i="17" s="1"/>
  <c r="Q113" i="17" s="1"/>
  <c r="R113" i="17" s="1"/>
  <c r="S113" i="17" s="1"/>
  <c r="T113" i="17" s="1"/>
  <c r="U113" i="17" s="1"/>
  <c r="V113" i="17" s="1"/>
  <c r="W113" i="17" s="1"/>
  <c r="X113" i="17" s="1"/>
  <c r="Y113" i="17" s="1"/>
  <c r="Z113" i="17" s="1"/>
  <c r="AA113" i="17" s="1"/>
  <c r="AB113" i="17" s="1"/>
  <c r="AC113" i="17" s="1"/>
  <c r="AD113" i="17" s="1"/>
  <c r="AE113" i="17" s="1"/>
  <c r="AF113" i="17" s="1"/>
  <c r="AG113" i="17" s="1"/>
  <c r="AH113" i="17" s="1"/>
  <c r="AI113" i="17" s="1"/>
  <c r="AJ113" i="17" s="1"/>
  <c r="AK113" i="17" s="1"/>
  <c r="AL113" i="17" s="1"/>
  <c r="AM113" i="17" s="1"/>
  <c r="AN113" i="17" s="1"/>
  <c r="AO113" i="17" s="1"/>
  <c r="AP113" i="17" s="1"/>
  <c r="AQ113" i="17" s="1"/>
  <c r="AR113" i="17" s="1"/>
  <c r="AS113" i="17" s="1"/>
  <c r="AT113" i="17" s="1"/>
  <c r="AU113" i="17" s="1"/>
  <c r="AV113" i="17" s="1"/>
  <c r="AW113" i="17" s="1"/>
  <c r="AX113" i="17" s="1"/>
  <c r="AY113" i="17" s="1"/>
  <c r="AZ113" i="17" s="1"/>
  <c r="BA113" i="17" s="1"/>
  <c r="BB113" i="17" s="1"/>
  <c r="BC113" i="17" s="1"/>
  <c r="BD113" i="17" s="1"/>
  <c r="BE113" i="17" s="1"/>
  <c r="BF113" i="17" s="1"/>
  <c r="BG113" i="17" s="1"/>
  <c r="BH113" i="17" s="1"/>
  <c r="BI113" i="17" s="1"/>
  <c r="BJ113" i="17" s="1"/>
  <c r="BK113" i="17" s="1"/>
  <c r="BL113" i="17" s="1"/>
  <c r="BM113" i="17" s="1"/>
  <c r="BN113" i="17" s="1"/>
  <c r="BO113" i="17" s="1"/>
  <c r="BP113" i="17" s="1"/>
  <c r="BQ113" i="17" s="1"/>
  <c r="BR113" i="17" s="1"/>
  <c r="BS113" i="17" s="1"/>
  <c r="BT113" i="17" s="1"/>
  <c r="BU113" i="17" s="1"/>
  <c r="BV113" i="17" s="1"/>
  <c r="BW113" i="17" s="1"/>
  <c r="BX113" i="17" s="1"/>
  <c r="BY113" i="17" s="1"/>
  <c r="BZ113" i="17" s="1"/>
  <c r="CA113" i="17" s="1"/>
  <c r="CB113" i="17" s="1"/>
  <c r="CC113" i="17" s="1"/>
  <c r="CD113" i="17" s="1"/>
  <c r="CE113" i="17" s="1"/>
  <c r="CF113" i="17" s="1"/>
  <c r="CG113" i="17" s="1"/>
  <c r="CH113" i="17" s="1"/>
  <c r="CI113" i="17" s="1"/>
  <c r="CJ113" i="17" s="1"/>
  <c r="D87" i="17"/>
  <c r="E87" i="17" s="1"/>
  <c r="F87" i="17" s="1"/>
  <c r="G87" i="17" s="1"/>
  <c r="H87" i="17" s="1"/>
  <c r="I87" i="17" s="1"/>
  <c r="J87" i="17" s="1"/>
  <c r="K87" i="17" s="1"/>
  <c r="L87" i="17" s="1"/>
  <c r="M87" i="17" s="1"/>
  <c r="N87" i="17" s="1"/>
  <c r="O87" i="17" s="1"/>
  <c r="P87" i="17" s="1"/>
  <c r="Q87" i="17" s="1"/>
  <c r="R87" i="17" s="1"/>
  <c r="S87" i="17" s="1"/>
  <c r="T87" i="17" s="1"/>
  <c r="U87" i="17" s="1"/>
  <c r="V87" i="17" s="1"/>
  <c r="W87" i="17" s="1"/>
  <c r="X87" i="17" s="1"/>
  <c r="Y87" i="17" s="1"/>
  <c r="Z87" i="17" s="1"/>
  <c r="AA87" i="17" s="1"/>
  <c r="AB87" i="17" s="1"/>
  <c r="AC87" i="17" s="1"/>
  <c r="AD87" i="17" s="1"/>
  <c r="AE87" i="17" s="1"/>
  <c r="AF87" i="17" s="1"/>
  <c r="AG87" i="17" s="1"/>
  <c r="AH87" i="17" s="1"/>
  <c r="AI87" i="17" s="1"/>
  <c r="AJ87" i="17" s="1"/>
  <c r="AK87" i="17" s="1"/>
  <c r="AL87" i="17" s="1"/>
  <c r="AM87" i="17" s="1"/>
  <c r="AN87" i="17" s="1"/>
  <c r="AO87" i="17" s="1"/>
  <c r="AP87" i="17" s="1"/>
  <c r="AQ87" i="17" s="1"/>
  <c r="AR87" i="17" s="1"/>
  <c r="AS87" i="17" s="1"/>
  <c r="AT87" i="17" s="1"/>
  <c r="AU87" i="17" s="1"/>
  <c r="AV87" i="17" s="1"/>
  <c r="AW87" i="17" s="1"/>
  <c r="AX87" i="17" s="1"/>
  <c r="AY87" i="17" s="1"/>
  <c r="AZ87" i="17" s="1"/>
  <c r="BA87" i="17" s="1"/>
  <c r="BB87" i="17" s="1"/>
  <c r="BC87" i="17" s="1"/>
  <c r="BD87" i="17" s="1"/>
  <c r="BE87" i="17" s="1"/>
  <c r="BF87" i="17" s="1"/>
  <c r="BG87" i="17" s="1"/>
  <c r="BH87" i="17" s="1"/>
  <c r="BI87" i="17" s="1"/>
  <c r="BJ87" i="17" s="1"/>
  <c r="BK87" i="17" s="1"/>
  <c r="BL87" i="17" s="1"/>
  <c r="BM87" i="17" s="1"/>
  <c r="BN87" i="17" s="1"/>
  <c r="BO87" i="17" s="1"/>
  <c r="BP87" i="17" s="1"/>
  <c r="BQ87" i="17" s="1"/>
  <c r="BR87" i="17" s="1"/>
  <c r="BS87" i="17" s="1"/>
  <c r="BT87" i="17" s="1"/>
  <c r="BU87" i="17" s="1"/>
  <c r="BV87" i="17" s="1"/>
  <c r="BW87" i="17" s="1"/>
  <c r="BX87" i="17" s="1"/>
  <c r="BY87" i="17" s="1"/>
  <c r="BZ87" i="17" s="1"/>
  <c r="CA87" i="17" s="1"/>
  <c r="CB87" i="17" s="1"/>
  <c r="CC87" i="17" s="1"/>
  <c r="CD87" i="17" s="1"/>
  <c r="CE87" i="17" s="1"/>
  <c r="CF87" i="17" s="1"/>
  <c r="CG87" i="17" s="1"/>
  <c r="CH87" i="17" s="1"/>
  <c r="CI87" i="17" s="1"/>
  <c r="CJ87" i="17" s="1"/>
  <c r="D60" i="17"/>
  <c r="E60" i="17" s="1"/>
  <c r="F60" i="17" s="1"/>
  <c r="G60" i="17" s="1"/>
  <c r="H60" i="17" s="1"/>
  <c r="I60" i="17" s="1"/>
  <c r="J60" i="17" s="1"/>
  <c r="K60" i="17" s="1"/>
  <c r="L60" i="17" s="1"/>
  <c r="M60" i="17" s="1"/>
  <c r="N60" i="17" s="1"/>
  <c r="O60" i="17" s="1"/>
  <c r="P60" i="17" s="1"/>
  <c r="Q60" i="17" s="1"/>
  <c r="R60" i="17" s="1"/>
  <c r="S60" i="17" s="1"/>
  <c r="T60" i="17" s="1"/>
  <c r="U60" i="17" s="1"/>
  <c r="V60" i="17" s="1"/>
  <c r="W60" i="17" s="1"/>
  <c r="X60" i="17" s="1"/>
  <c r="Y60" i="17" s="1"/>
  <c r="Z60" i="17" s="1"/>
  <c r="AA60" i="17" s="1"/>
  <c r="AB60" i="17" s="1"/>
  <c r="AC60" i="17" s="1"/>
  <c r="AD60" i="17" s="1"/>
  <c r="AE60" i="17" s="1"/>
  <c r="AF60" i="17" s="1"/>
  <c r="AG60" i="17" s="1"/>
  <c r="AH60" i="17" s="1"/>
  <c r="AI60" i="17" s="1"/>
  <c r="AJ60" i="17" s="1"/>
  <c r="AK60" i="17" s="1"/>
  <c r="AL60" i="17" s="1"/>
  <c r="AM60" i="17" s="1"/>
  <c r="AN60" i="17" s="1"/>
  <c r="AO60" i="17" s="1"/>
  <c r="AP60" i="17" s="1"/>
  <c r="AQ60" i="17" s="1"/>
  <c r="AR60" i="17" s="1"/>
  <c r="AS60" i="17" s="1"/>
  <c r="AT60" i="17" s="1"/>
  <c r="AU60" i="17" s="1"/>
  <c r="AV60" i="17" s="1"/>
  <c r="AW60" i="17" s="1"/>
  <c r="AX60" i="17" s="1"/>
  <c r="AY60" i="17" s="1"/>
  <c r="AZ60" i="17" s="1"/>
  <c r="BA60" i="17" s="1"/>
  <c r="BB60" i="17" s="1"/>
  <c r="BC60" i="17" s="1"/>
  <c r="BD60" i="17" s="1"/>
  <c r="BE60" i="17" s="1"/>
  <c r="BF60" i="17" s="1"/>
  <c r="BG60" i="17" s="1"/>
  <c r="BH60" i="17" s="1"/>
  <c r="BI60" i="17" s="1"/>
  <c r="BJ60" i="17" s="1"/>
  <c r="BK60" i="17" s="1"/>
  <c r="BL60" i="17" s="1"/>
  <c r="BM60" i="17" s="1"/>
  <c r="BN60" i="17" s="1"/>
  <c r="BO60" i="17" s="1"/>
  <c r="BP60" i="17" s="1"/>
  <c r="BQ60" i="17" s="1"/>
  <c r="BR60" i="17" s="1"/>
  <c r="BS60" i="17" s="1"/>
  <c r="BT60" i="17" s="1"/>
  <c r="BU60" i="17" s="1"/>
  <c r="BV60" i="17" s="1"/>
  <c r="BW60" i="17" s="1"/>
  <c r="BX60" i="17" s="1"/>
  <c r="BY60" i="17" s="1"/>
  <c r="BZ60" i="17" s="1"/>
  <c r="CA60" i="17" s="1"/>
  <c r="CB60" i="17" s="1"/>
  <c r="CC60" i="17" s="1"/>
  <c r="CD60" i="17" s="1"/>
  <c r="CE60" i="17" s="1"/>
  <c r="CF60" i="17" s="1"/>
  <c r="CG60" i="17" s="1"/>
  <c r="CH60" i="17" s="1"/>
  <c r="CI60" i="17" s="1"/>
  <c r="CJ60" i="17" s="1"/>
  <c r="S34" i="17"/>
  <c r="T34" i="17" s="1"/>
  <c r="U34" i="17" s="1"/>
  <c r="V34" i="17" s="1"/>
  <c r="W34" i="17" s="1"/>
  <c r="X34" i="17" s="1"/>
  <c r="Y34" i="17" s="1"/>
  <c r="Z34" i="17" s="1"/>
  <c r="AA34" i="17" s="1"/>
  <c r="AB34" i="17" s="1"/>
  <c r="AC34" i="17" s="1"/>
  <c r="AD34" i="17" s="1"/>
  <c r="AE34" i="17" s="1"/>
  <c r="AF34" i="17" s="1"/>
  <c r="AG34" i="17" s="1"/>
  <c r="AH34" i="17" s="1"/>
  <c r="AI34" i="17" s="1"/>
  <c r="AJ34" i="17" s="1"/>
  <c r="AK34" i="17" s="1"/>
  <c r="AL34" i="17" s="1"/>
  <c r="AM34" i="17" s="1"/>
  <c r="AN34" i="17" s="1"/>
  <c r="AO34" i="17" s="1"/>
  <c r="AP34" i="17" s="1"/>
  <c r="AQ34" i="17" s="1"/>
  <c r="AR34" i="17" s="1"/>
  <c r="AS34" i="17" s="1"/>
  <c r="AT34" i="17" s="1"/>
  <c r="AU34" i="17" s="1"/>
  <c r="AV34" i="17" s="1"/>
  <c r="AW34" i="17" s="1"/>
  <c r="AX34" i="17" s="1"/>
  <c r="AY34" i="17" s="1"/>
  <c r="AZ34" i="17" s="1"/>
  <c r="BA34" i="17" s="1"/>
  <c r="BB34" i="17" s="1"/>
  <c r="BC34" i="17" s="1"/>
  <c r="BD34" i="17" s="1"/>
  <c r="BE34" i="17" s="1"/>
  <c r="BF34" i="17" s="1"/>
  <c r="BG34" i="17" s="1"/>
  <c r="BH34" i="17" s="1"/>
  <c r="BI34" i="17" s="1"/>
  <c r="BJ34" i="17" s="1"/>
  <c r="BK34" i="17" s="1"/>
  <c r="BL34" i="17" s="1"/>
  <c r="BM34" i="17" s="1"/>
  <c r="BN34" i="17" s="1"/>
  <c r="BO34" i="17" s="1"/>
  <c r="BP34" i="17" s="1"/>
  <c r="BQ34" i="17" s="1"/>
  <c r="BR34" i="17" s="1"/>
  <c r="BS34" i="17" s="1"/>
  <c r="BT34" i="17" s="1"/>
  <c r="BU34" i="17" s="1"/>
  <c r="BV34" i="17" s="1"/>
  <c r="BW34" i="17" s="1"/>
  <c r="BX34" i="17" s="1"/>
  <c r="BY34" i="17" s="1"/>
  <c r="BZ34" i="17" s="1"/>
  <c r="CA34" i="17" s="1"/>
  <c r="CB34" i="17" s="1"/>
  <c r="CC34" i="17" s="1"/>
  <c r="CD34" i="17" s="1"/>
  <c r="CE34" i="17" s="1"/>
  <c r="CF34" i="17" s="1"/>
  <c r="CG34" i="17" s="1"/>
  <c r="CH34" i="17" s="1"/>
  <c r="CI34" i="17" s="1"/>
  <c r="CJ34" i="17" s="1"/>
  <c r="D34" i="17"/>
  <c r="E34" i="17" s="1"/>
  <c r="F34" i="17" s="1"/>
  <c r="G34" i="17" s="1"/>
  <c r="H34" i="17" s="1"/>
  <c r="I34" i="17" s="1"/>
  <c r="J34" i="17" s="1"/>
  <c r="K34" i="17" s="1"/>
  <c r="L34" i="17" s="1"/>
  <c r="M34" i="17" s="1"/>
  <c r="N34" i="17" s="1"/>
  <c r="O34" i="17" s="1"/>
  <c r="P34" i="17" s="1"/>
  <c r="Q34" i="17" s="1"/>
  <c r="R34" i="17" s="1"/>
  <c r="D8" i="17"/>
  <c r="E8" i="17" s="1"/>
  <c r="F8" i="17" s="1"/>
  <c r="G8" i="17" s="1"/>
  <c r="H8" i="17" s="1"/>
  <c r="I8" i="17" s="1"/>
  <c r="J8" i="17" s="1"/>
  <c r="K8" i="17" s="1"/>
  <c r="L8" i="17" s="1"/>
  <c r="M8" i="17" s="1"/>
  <c r="N8" i="17" s="1"/>
  <c r="O8" i="17" s="1"/>
  <c r="P8" i="17" s="1"/>
  <c r="Q8" i="17" s="1"/>
  <c r="R8" i="17" s="1"/>
  <c r="S8" i="17" s="1"/>
  <c r="T8" i="17" s="1"/>
  <c r="U8" i="17" s="1"/>
  <c r="V8" i="17" s="1"/>
  <c r="W8" i="17" s="1"/>
  <c r="X8" i="17" s="1"/>
  <c r="Y8" i="17" s="1"/>
  <c r="Z8" i="17" s="1"/>
  <c r="AA8" i="17" s="1"/>
  <c r="AB8" i="17" s="1"/>
  <c r="AC8" i="17" s="1"/>
  <c r="AD8" i="17" s="1"/>
  <c r="AE8" i="17" s="1"/>
  <c r="AF8" i="17" s="1"/>
  <c r="AG8" i="17" s="1"/>
  <c r="AH8" i="17" s="1"/>
  <c r="AI8" i="17" s="1"/>
  <c r="AJ8" i="17" s="1"/>
  <c r="AK8" i="17" s="1"/>
  <c r="AL8" i="17" s="1"/>
  <c r="AM8" i="17" s="1"/>
  <c r="AN8" i="17" s="1"/>
  <c r="AO8" i="17" s="1"/>
  <c r="AP8" i="17" s="1"/>
  <c r="AQ8" i="17" s="1"/>
  <c r="AR8" i="17" s="1"/>
  <c r="AS8" i="17" s="1"/>
  <c r="AT8" i="17" s="1"/>
  <c r="AU8" i="17" s="1"/>
  <c r="AV8" i="17" s="1"/>
  <c r="AW8" i="17" s="1"/>
  <c r="AX8" i="17" s="1"/>
  <c r="AY8" i="17" s="1"/>
  <c r="AZ8" i="17" s="1"/>
  <c r="BA8" i="17" s="1"/>
  <c r="BB8" i="17" s="1"/>
  <c r="BC8" i="17" s="1"/>
  <c r="BD8" i="17" s="1"/>
  <c r="BE8" i="17" s="1"/>
  <c r="BF8" i="17" s="1"/>
  <c r="BG8" i="17" s="1"/>
  <c r="BH8" i="17" s="1"/>
  <c r="BI8" i="17" s="1"/>
  <c r="BJ8" i="17" s="1"/>
  <c r="BK8" i="17" s="1"/>
  <c r="BL8" i="17" s="1"/>
  <c r="BM8" i="17" s="1"/>
  <c r="BN8" i="17" s="1"/>
  <c r="BO8" i="17" s="1"/>
  <c r="BP8" i="17" s="1"/>
  <c r="BQ8" i="17" s="1"/>
  <c r="BR8" i="17" s="1"/>
  <c r="BS8" i="17" s="1"/>
  <c r="BT8" i="17" s="1"/>
  <c r="BU8" i="17" s="1"/>
  <c r="BV8" i="17" s="1"/>
  <c r="BW8" i="17" s="1"/>
  <c r="BX8" i="17" s="1"/>
  <c r="BY8" i="17" s="1"/>
  <c r="BZ8" i="17" s="1"/>
  <c r="CA8" i="17" s="1"/>
  <c r="CB8" i="17" s="1"/>
  <c r="CC8" i="17" s="1"/>
  <c r="CD8" i="17" s="1"/>
  <c r="CE8" i="17" s="1"/>
  <c r="CF8" i="17" s="1"/>
  <c r="CG8" i="17" s="1"/>
  <c r="CH8" i="17" s="1"/>
  <c r="CI8" i="17" s="1"/>
  <c r="CJ8" i="17" s="1"/>
  <c r="P176" i="2"/>
  <c r="P173" i="2"/>
  <c r="P172" i="2"/>
  <c r="P177" i="2"/>
  <c r="P175" i="2"/>
  <c r="O175" i="2" s="1"/>
  <c r="P174" i="2"/>
  <c r="K139" i="2"/>
  <c r="L108" i="2"/>
  <c r="P106" i="2"/>
  <c r="P108" i="2"/>
  <c r="I108" i="2" s="1"/>
  <c r="P109" i="2"/>
  <c r="G109" i="2" s="1"/>
  <c r="M78" i="2"/>
  <c r="N78" i="2"/>
  <c r="P76" i="2"/>
  <c r="P78" i="2"/>
  <c r="G78" i="2" s="1"/>
  <c r="P79" i="2"/>
  <c r="G79" i="2" s="1"/>
  <c r="B146" i="2"/>
  <c r="P139" i="2" s="1"/>
  <c r="J139" i="2" s="1"/>
  <c r="B145" i="2"/>
  <c r="P138" i="2" s="1"/>
  <c r="B143" i="2"/>
  <c r="P136" i="2" s="1"/>
  <c r="B142" i="2"/>
  <c r="P135" i="2" s="1"/>
  <c r="B140" i="2"/>
  <c r="B147" i="2" s="1"/>
  <c r="P140" i="2" s="1"/>
  <c r="B137" i="2"/>
  <c r="B144" i="2" s="1"/>
  <c r="P137" i="2" s="1"/>
  <c r="B59" i="2"/>
  <c r="D190" i="16" l="1"/>
  <c r="E190" i="16"/>
  <c r="F166" i="16"/>
  <c r="G166" i="16" s="1"/>
  <c r="H166" i="16" s="1"/>
  <c r="I166" i="16" s="1"/>
  <c r="J79" i="2"/>
  <c r="F79" i="2"/>
  <c r="L79" i="2"/>
  <c r="O109" i="2"/>
  <c r="N109" i="2"/>
  <c r="N79" i="2"/>
  <c r="I79" i="2"/>
  <c r="I78" i="2"/>
  <c r="H108" i="2"/>
  <c r="K108" i="2"/>
  <c r="M79" i="2"/>
  <c r="H79" i="2"/>
  <c r="F108" i="2"/>
  <c r="O108" i="2"/>
  <c r="G108" i="2"/>
  <c r="G171" i="16"/>
  <c r="F185" i="16"/>
  <c r="F190" i="16" s="1"/>
  <c r="J137" i="2"/>
  <c r="N137" i="2"/>
  <c r="B158" i="2" s="1"/>
  <c r="G137" i="2"/>
  <c r="K137" i="2"/>
  <c r="O137" i="2"/>
  <c r="H137" i="2"/>
  <c r="I137" i="2"/>
  <c r="B165" i="2"/>
  <c r="L137" i="2"/>
  <c r="F137" i="2"/>
  <c r="M137" i="2"/>
  <c r="I138" i="2"/>
  <c r="M138" i="2"/>
  <c r="J138" i="2"/>
  <c r="N138" i="2"/>
  <c r="G138" i="2"/>
  <c r="O138" i="2"/>
  <c r="B166" i="2"/>
  <c r="H138" i="2"/>
  <c r="K138" i="2"/>
  <c r="L138" i="2"/>
  <c r="F138" i="2"/>
  <c r="B168" i="2"/>
  <c r="G140" i="2"/>
  <c r="K140" i="2"/>
  <c r="O140" i="2"/>
  <c r="H140" i="2"/>
  <c r="L140" i="2"/>
  <c r="F140" i="2"/>
  <c r="M140" i="2"/>
  <c r="N140" i="2"/>
  <c r="I140" i="2"/>
  <c r="J140" i="2"/>
  <c r="H135" i="2"/>
  <c r="L135" i="2"/>
  <c r="I135" i="2"/>
  <c r="M135" i="2"/>
  <c r="G136" i="2"/>
  <c r="K136" i="2"/>
  <c r="O136" i="2"/>
  <c r="H136" i="2"/>
  <c r="L136" i="2"/>
  <c r="F136" i="2"/>
  <c r="J76" i="2"/>
  <c r="N76" i="2"/>
  <c r="G76" i="2"/>
  <c r="K76" i="2"/>
  <c r="O76" i="2"/>
  <c r="H76" i="2"/>
  <c r="G106" i="2"/>
  <c r="K106" i="2"/>
  <c r="O106" i="2"/>
  <c r="H106" i="2"/>
  <c r="L106" i="2"/>
  <c r="F106" i="2"/>
  <c r="J106" i="2"/>
  <c r="N136" i="2"/>
  <c r="O135" i="2"/>
  <c r="G135" i="2"/>
  <c r="B164" i="2"/>
  <c r="F76" i="2"/>
  <c r="M76" i="2"/>
  <c r="I106" i="2"/>
  <c r="M136" i="2"/>
  <c r="N135" i="2"/>
  <c r="H139" i="2"/>
  <c r="L139" i="2"/>
  <c r="F139" i="2"/>
  <c r="B167" i="2"/>
  <c r="I139" i="2"/>
  <c r="M139" i="2"/>
  <c r="H78" i="2"/>
  <c r="L78" i="2"/>
  <c r="F78" i="2"/>
  <c r="K78" i="2"/>
  <c r="L76" i="2"/>
  <c r="H109" i="2"/>
  <c r="L109" i="2"/>
  <c r="F109" i="2"/>
  <c r="I109" i="2"/>
  <c r="M109" i="2"/>
  <c r="K109" i="2"/>
  <c r="N106" i="2"/>
  <c r="O139" i="2"/>
  <c r="G139" i="2"/>
  <c r="J136" i="2"/>
  <c r="K135" i="2"/>
  <c r="B163" i="2"/>
  <c r="O78" i="2"/>
  <c r="J78" i="2"/>
  <c r="I76" i="2"/>
  <c r="J109" i="2"/>
  <c r="M106" i="2"/>
  <c r="F135" i="2"/>
  <c r="N139" i="2"/>
  <c r="I136" i="2"/>
  <c r="J135" i="2"/>
  <c r="N108" i="2"/>
  <c r="J108" i="2"/>
  <c r="O79" i="2"/>
  <c r="K79" i="2"/>
  <c r="M108" i="2"/>
  <c r="D210" i="19"/>
  <c r="CK212" i="19" s="1"/>
  <c r="CK104" i="19" s="1"/>
  <c r="B91" i="26" s="1"/>
  <c r="B91" i="4" s="1"/>
  <c r="G213" i="19"/>
  <c r="G206" i="19" s="1"/>
  <c r="C9" i="26" s="1"/>
  <c r="C9" i="4" s="1"/>
  <c r="K213" i="19"/>
  <c r="K206" i="19" s="1"/>
  <c r="C13" i="26" s="1"/>
  <c r="C13" i="4" s="1"/>
  <c r="O213" i="19"/>
  <c r="O206" i="19" s="1"/>
  <c r="C17" i="26" s="1"/>
  <c r="C17" i="4" s="1"/>
  <c r="S213" i="19"/>
  <c r="S206" i="19" s="1"/>
  <c r="C21" i="26" s="1"/>
  <c r="C21" i="4" s="1"/>
  <c r="W213" i="19"/>
  <c r="W206" i="19" s="1"/>
  <c r="C25" i="26" s="1"/>
  <c r="C25" i="4" s="1"/>
  <c r="AA213" i="19"/>
  <c r="AA206" i="19" s="1"/>
  <c r="C29" i="26" s="1"/>
  <c r="C29" i="4" s="1"/>
  <c r="AE213" i="19"/>
  <c r="AE206" i="19" s="1"/>
  <c r="C33" i="26" s="1"/>
  <c r="C33" i="4" s="1"/>
  <c r="AI213" i="19"/>
  <c r="AI206" i="19" s="1"/>
  <c r="C37" i="26" s="1"/>
  <c r="C37" i="4" s="1"/>
  <c r="AM213" i="19"/>
  <c r="AM206" i="19" s="1"/>
  <c r="C41" i="26" s="1"/>
  <c r="C41" i="4" s="1"/>
  <c r="AQ213" i="19"/>
  <c r="AQ206" i="19" s="1"/>
  <c r="C45" i="26" s="1"/>
  <c r="C45" i="4" s="1"/>
  <c r="AU213" i="19"/>
  <c r="AU206" i="19" s="1"/>
  <c r="C49" i="26" s="1"/>
  <c r="C49" i="4" s="1"/>
  <c r="AY213" i="19"/>
  <c r="AY206" i="19" s="1"/>
  <c r="C53" i="26" s="1"/>
  <c r="C53" i="4" s="1"/>
  <c r="BC213" i="19"/>
  <c r="BC206" i="19" s="1"/>
  <c r="C57" i="26" s="1"/>
  <c r="C57" i="4" s="1"/>
  <c r="BG213" i="19"/>
  <c r="BG206" i="19" s="1"/>
  <c r="C61" i="26" s="1"/>
  <c r="C61" i="4" s="1"/>
  <c r="BK213" i="19"/>
  <c r="BK206" i="19" s="1"/>
  <c r="C65" i="26" s="1"/>
  <c r="C65" i="4" s="1"/>
  <c r="BO213" i="19"/>
  <c r="BO206" i="19" s="1"/>
  <c r="C69" i="26" s="1"/>
  <c r="C69" i="4" s="1"/>
  <c r="BS213" i="19"/>
  <c r="BS206" i="19" s="1"/>
  <c r="C73" i="26" s="1"/>
  <c r="C73" i="4" s="1"/>
  <c r="BW213" i="19"/>
  <c r="BW206" i="19" s="1"/>
  <c r="C77" i="26" s="1"/>
  <c r="C77" i="4" s="1"/>
  <c r="CA213" i="19"/>
  <c r="CA206" i="19" s="1"/>
  <c r="C81" i="26" s="1"/>
  <c r="C81" i="4" s="1"/>
  <c r="CE213" i="19"/>
  <c r="CE206" i="19" s="1"/>
  <c r="C85" i="26" s="1"/>
  <c r="C85" i="4" s="1"/>
  <c r="CI213" i="19"/>
  <c r="CI206" i="19" s="1"/>
  <c r="C89" i="26" s="1"/>
  <c r="C89" i="4" s="1"/>
  <c r="H213" i="19"/>
  <c r="H206" i="19" s="1"/>
  <c r="C10" i="26" s="1"/>
  <c r="C10" i="4" s="1"/>
  <c r="L213" i="19"/>
  <c r="L206" i="19" s="1"/>
  <c r="C14" i="26" s="1"/>
  <c r="C14" i="4" s="1"/>
  <c r="P213" i="19"/>
  <c r="P206" i="19" s="1"/>
  <c r="C18" i="26" s="1"/>
  <c r="C18" i="4" s="1"/>
  <c r="X213" i="19"/>
  <c r="X206" i="19" s="1"/>
  <c r="C26" i="26" s="1"/>
  <c r="C26" i="4" s="1"/>
  <c r="AB213" i="19"/>
  <c r="AB206" i="19" s="1"/>
  <c r="C30" i="26" s="1"/>
  <c r="C30" i="4" s="1"/>
  <c r="AJ213" i="19"/>
  <c r="AJ206" i="19" s="1"/>
  <c r="C38" i="26" s="1"/>
  <c r="C38" i="4" s="1"/>
  <c r="AR213" i="19"/>
  <c r="AR206" i="19" s="1"/>
  <c r="C46" i="26" s="1"/>
  <c r="C46" i="4" s="1"/>
  <c r="AZ213" i="19"/>
  <c r="AZ206" i="19" s="1"/>
  <c r="C54" i="26" s="1"/>
  <c r="C54" i="4" s="1"/>
  <c r="BH213" i="19"/>
  <c r="BH206" i="19" s="1"/>
  <c r="C62" i="26" s="1"/>
  <c r="C62" i="4" s="1"/>
  <c r="BP213" i="19"/>
  <c r="BP206" i="19" s="1"/>
  <c r="C70" i="26" s="1"/>
  <c r="C70" i="4" s="1"/>
  <c r="BX213" i="19"/>
  <c r="BX206" i="19" s="1"/>
  <c r="C78" i="26" s="1"/>
  <c r="C78" i="4" s="1"/>
  <c r="CF213" i="19"/>
  <c r="CF206" i="19" s="1"/>
  <c r="C86" i="26" s="1"/>
  <c r="C86" i="4" s="1"/>
  <c r="M213" i="19"/>
  <c r="M206" i="19" s="1"/>
  <c r="C15" i="26" s="1"/>
  <c r="C15" i="4" s="1"/>
  <c r="F213" i="19"/>
  <c r="F206" i="19" s="1"/>
  <c r="C8" i="26" s="1"/>
  <c r="C8" i="4" s="1"/>
  <c r="J213" i="19"/>
  <c r="J206" i="19" s="1"/>
  <c r="C12" i="26" s="1"/>
  <c r="C12" i="4" s="1"/>
  <c r="N213" i="19"/>
  <c r="N206" i="19" s="1"/>
  <c r="C16" i="26" s="1"/>
  <c r="C16" i="4" s="1"/>
  <c r="R213" i="19"/>
  <c r="R206" i="19" s="1"/>
  <c r="C20" i="26" s="1"/>
  <c r="C20" i="4" s="1"/>
  <c r="V213" i="19"/>
  <c r="V206" i="19" s="1"/>
  <c r="C24" i="26" s="1"/>
  <c r="C24" i="4" s="1"/>
  <c r="Z213" i="19"/>
  <c r="Z206" i="19" s="1"/>
  <c r="C28" i="26" s="1"/>
  <c r="C28" i="4" s="1"/>
  <c r="AD213" i="19"/>
  <c r="AD206" i="19" s="1"/>
  <c r="C32" i="26" s="1"/>
  <c r="C32" i="4" s="1"/>
  <c r="AH213" i="19"/>
  <c r="AH206" i="19" s="1"/>
  <c r="C36" i="26" s="1"/>
  <c r="C36" i="4" s="1"/>
  <c r="AL213" i="19"/>
  <c r="AL206" i="19" s="1"/>
  <c r="C40" i="26" s="1"/>
  <c r="C40" i="4" s="1"/>
  <c r="AP213" i="19"/>
  <c r="AP206" i="19" s="1"/>
  <c r="C44" i="26" s="1"/>
  <c r="C44" i="4" s="1"/>
  <c r="AT213" i="19"/>
  <c r="AT206" i="19" s="1"/>
  <c r="C48" i="26" s="1"/>
  <c r="C48" i="4" s="1"/>
  <c r="AX213" i="19"/>
  <c r="AX206" i="19" s="1"/>
  <c r="C52" i="26" s="1"/>
  <c r="C52" i="4" s="1"/>
  <c r="BB213" i="19"/>
  <c r="BB206" i="19" s="1"/>
  <c r="C56" i="26" s="1"/>
  <c r="C56" i="4" s="1"/>
  <c r="BF213" i="19"/>
  <c r="BF206" i="19" s="1"/>
  <c r="C60" i="26" s="1"/>
  <c r="C60" i="4" s="1"/>
  <c r="BJ213" i="19"/>
  <c r="BJ206" i="19" s="1"/>
  <c r="C64" i="26" s="1"/>
  <c r="C64" i="4" s="1"/>
  <c r="BN213" i="19"/>
  <c r="BN206" i="19" s="1"/>
  <c r="C68" i="26" s="1"/>
  <c r="C68" i="4" s="1"/>
  <c r="BR213" i="19"/>
  <c r="BR206" i="19" s="1"/>
  <c r="C72" i="26" s="1"/>
  <c r="C72" i="4" s="1"/>
  <c r="BV213" i="19"/>
  <c r="BV206" i="19" s="1"/>
  <c r="C76" i="26" s="1"/>
  <c r="C76" i="4" s="1"/>
  <c r="BZ213" i="19"/>
  <c r="BZ206" i="19" s="1"/>
  <c r="C80" i="26" s="1"/>
  <c r="C80" i="4" s="1"/>
  <c r="CD213" i="19"/>
  <c r="CD206" i="19" s="1"/>
  <c r="C84" i="26" s="1"/>
  <c r="C84" i="4" s="1"/>
  <c r="CH213" i="19"/>
  <c r="CH206" i="19" s="1"/>
  <c r="C88" i="26" s="1"/>
  <c r="C88" i="4" s="1"/>
  <c r="E213" i="19"/>
  <c r="E206" i="19" s="1"/>
  <c r="C7" i="26" s="1"/>
  <c r="T213" i="19"/>
  <c r="T206" i="19" s="1"/>
  <c r="C22" i="26" s="1"/>
  <c r="C22" i="4" s="1"/>
  <c r="AF213" i="19"/>
  <c r="AF206" i="19" s="1"/>
  <c r="C34" i="26" s="1"/>
  <c r="C34" i="4" s="1"/>
  <c r="AN213" i="19"/>
  <c r="AN206" i="19" s="1"/>
  <c r="C42" i="26" s="1"/>
  <c r="C42" i="4" s="1"/>
  <c r="AV213" i="19"/>
  <c r="AV206" i="19" s="1"/>
  <c r="C50" i="26" s="1"/>
  <c r="C50" i="4" s="1"/>
  <c r="BD213" i="19"/>
  <c r="BD206" i="19" s="1"/>
  <c r="C58" i="26" s="1"/>
  <c r="C58" i="4" s="1"/>
  <c r="BL213" i="19"/>
  <c r="BL206" i="19" s="1"/>
  <c r="C66" i="26" s="1"/>
  <c r="C66" i="4" s="1"/>
  <c r="BT213" i="19"/>
  <c r="BT206" i="19" s="1"/>
  <c r="C74" i="26" s="1"/>
  <c r="C74" i="4" s="1"/>
  <c r="CB213" i="19"/>
  <c r="CB206" i="19" s="1"/>
  <c r="C82" i="26" s="1"/>
  <c r="C82" i="4" s="1"/>
  <c r="CJ213" i="19"/>
  <c r="CJ206" i="19" s="1"/>
  <c r="C90" i="26" s="1"/>
  <c r="C90" i="4" s="1"/>
  <c r="I213" i="19"/>
  <c r="I206" i="19" s="1"/>
  <c r="C11" i="26" s="1"/>
  <c r="C11" i="4" s="1"/>
  <c r="Q213" i="19"/>
  <c r="Q206" i="19" s="1"/>
  <c r="C19" i="26" s="1"/>
  <c r="C19" i="4" s="1"/>
  <c r="U213" i="19"/>
  <c r="U206" i="19" s="1"/>
  <c r="C23" i="26" s="1"/>
  <c r="C23" i="4" s="1"/>
  <c r="AC213" i="19"/>
  <c r="AC206" i="19" s="1"/>
  <c r="C31" i="26" s="1"/>
  <c r="C31" i="4" s="1"/>
  <c r="AS213" i="19"/>
  <c r="AS206" i="19" s="1"/>
  <c r="C47" i="26" s="1"/>
  <c r="C47" i="4" s="1"/>
  <c r="BI213" i="19"/>
  <c r="BI206" i="19" s="1"/>
  <c r="C63" i="26" s="1"/>
  <c r="C63" i="4" s="1"/>
  <c r="BY213" i="19"/>
  <c r="BY206" i="19" s="1"/>
  <c r="C79" i="26" s="1"/>
  <c r="C79" i="4" s="1"/>
  <c r="AG213" i="19"/>
  <c r="AG206" i="19" s="1"/>
  <c r="C35" i="26" s="1"/>
  <c r="C35" i="4" s="1"/>
  <c r="AW213" i="19"/>
  <c r="AW206" i="19" s="1"/>
  <c r="C51" i="26" s="1"/>
  <c r="C51" i="4" s="1"/>
  <c r="BM213" i="19"/>
  <c r="BM206" i="19" s="1"/>
  <c r="C67" i="26" s="1"/>
  <c r="C67" i="4" s="1"/>
  <c r="CC213" i="19"/>
  <c r="CC206" i="19" s="1"/>
  <c r="C83" i="26" s="1"/>
  <c r="C83" i="4" s="1"/>
  <c r="AK213" i="19"/>
  <c r="AK206" i="19" s="1"/>
  <c r="C39" i="26" s="1"/>
  <c r="C39" i="4" s="1"/>
  <c r="BA213" i="19"/>
  <c r="BA206" i="19" s="1"/>
  <c r="C55" i="26" s="1"/>
  <c r="C55" i="4" s="1"/>
  <c r="BQ213" i="19"/>
  <c r="BQ206" i="19" s="1"/>
  <c r="C71" i="26" s="1"/>
  <c r="C71" i="4" s="1"/>
  <c r="CG213" i="19"/>
  <c r="CG206" i="19" s="1"/>
  <c r="C87" i="26" s="1"/>
  <c r="C87" i="4" s="1"/>
  <c r="Y213" i="19"/>
  <c r="Y206" i="19" s="1"/>
  <c r="C27" i="26" s="1"/>
  <c r="C27" i="4" s="1"/>
  <c r="AO213" i="19"/>
  <c r="AO206" i="19" s="1"/>
  <c r="C43" i="26" s="1"/>
  <c r="C43" i="4" s="1"/>
  <c r="BE213" i="19"/>
  <c r="BE206" i="19" s="1"/>
  <c r="C59" i="26" s="1"/>
  <c r="C59" i="4" s="1"/>
  <c r="BU213" i="19"/>
  <c r="BU206" i="19" s="1"/>
  <c r="C75" i="26" s="1"/>
  <c r="C75" i="4" s="1"/>
  <c r="L175" i="2"/>
  <c r="H175" i="2"/>
  <c r="B201" i="2"/>
  <c r="K173" i="2"/>
  <c r="H173" i="2"/>
  <c r="O173" i="2"/>
  <c r="G173" i="2"/>
  <c r="L173" i="2"/>
  <c r="N174" i="2"/>
  <c r="J174" i="2"/>
  <c r="F174" i="2"/>
  <c r="M174" i="2"/>
  <c r="I174" i="2"/>
  <c r="L174" i="2"/>
  <c r="H174" i="2"/>
  <c r="B202" i="2"/>
  <c r="O174" i="2"/>
  <c r="K174" i="2"/>
  <c r="G174" i="2"/>
  <c r="B205" i="2"/>
  <c r="L177" i="2"/>
  <c r="H177" i="2"/>
  <c r="O177" i="2"/>
  <c r="K177" i="2"/>
  <c r="G177" i="2"/>
  <c r="N177" i="2"/>
  <c r="J177" i="2"/>
  <c r="F177" i="2"/>
  <c r="M177" i="2"/>
  <c r="I177" i="2"/>
  <c r="L176" i="2"/>
  <c r="H176" i="2"/>
  <c r="B204" i="2"/>
  <c r="O176" i="2"/>
  <c r="K176" i="2"/>
  <c r="G176" i="2"/>
  <c r="N176" i="2"/>
  <c r="J176" i="2"/>
  <c r="F176" i="2"/>
  <c r="M176" i="2"/>
  <c r="I176" i="2"/>
  <c r="M172" i="2"/>
  <c r="I172" i="2"/>
  <c r="B200" i="2"/>
  <c r="L172" i="2"/>
  <c r="H172" i="2"/>
  <c r="O172" i="2"/>
  <c r="K172" i="2"/>
  <c r="G172" i="2"/>
  <c r="N172" i="2"/>
  <c r="J172" i="2"/>
  <c r="F172" i="2"/>
  <c r="I175" i="2"/>
  <c r="M175" i="2"/>
  <c r="B203" i="2"/>
  <c r="I173" i="2"/>
  <c r="M173" i="2"/>
  <c r="F175" i="2"/>
  <c r="J175" i="2"/>
  <c r="N175" i="2"/>
  <c r="F173" i="2"/>
  <c r="J173" i="2"/>
  <c r="N173" i="2"/>
  <c r="G175" i="2"/>
  <c r="K175" i="2"/>
  <c r="B160" i="2"/>
  <c r="D108" i="15"/>
  <c r="D103" i="15"/>
  <c r="E103" i="15" s="1"/>
  <c r="F103" i="15" s="1"/>
  <c r="G103" i="15" s="1"/>
  <c r="H103" i="15" s="1"/>
  <c r="I103" i="15" s="1"/>
  <c r="J103" i="15" s="1"/>
  <c r="K103" i="15" s="1"/>
  <c r="L103" i="15" s="1"/>
  <c r="M103" i="15" s="1"/>
  <c r="N103" i="15" s="1"/>
  <c r="O103" i="15" s="1"/>
  <c r="P103" i="15" s="1"/>
  <c r="Q103" i="15" s="1"/>
  <c r="R103" i="15" s="1"/>
  <c r="S103" i="15" s="1"/>
  <c r="T103" i="15" s="1"/>
  <c r="U103" i="15" s="1"/>
  <c r="V103" i="15" s="1"/>
  <c r="W103" i="15" s="1"/>
  <c r="X103" i="15" s="1"/>
  <c r="Y103" i="15" s="1"/>
  <c r="Z103" i="15" s="1"/>
  <c r="AA103" i="15" s="1"/>
  <c r="AB103" i="15" s="1"/>
  <c r="AC103" i="15" s="1"/>
  <c r="AD103" i="15" s="1"/>
  <c r="AE103" i="15" s="1"/>
  <c r="AF103" i="15" s="1"/>
  <c r="AG103" i="15" s="1"/>
  <c r="AH103" i="15" s="1"/>
  <c r="AI103" i="15" s="1"/>
  <c r="AJ103" i="15" s="1"/>
  <c r="AK103" i="15" s="1"/>
  <c r="AL103" i="15" s="1"/>
  <c r="AM103" i="15" s="1"/>
  <c r="AN103" i="15" s="1"/>
  <c r="AO103" i="15" s="1"/>
  <c r="AP103" i="15" s="1"/>
  <c r="AQ103" i="15" s="1"/>
  <c r="AR103" i="15" s="1"/>
  <c r="AS103" i="15" s="1"/>
  <c r="AT103" i="15" s="1"/>
  <c r="AU103" i="15" s="1"/>
  <c r="AV103" i="15" s="1"/>
  <c r="AW103" i="15" s="1"/>
  <c r="AX103" i="15" s="1"/>
  <c r="AY103" i="15" s="1"/>
  <c r="AZ103" i="15" s="1"/>
  <c r="BA103" i="15" s="1"/>
  <c r="BB103" i="15" s="1"/>
  <c r="BC103" i="15" s="1"/>
  <c r="BD103" i="15" s="1"/>
  <c r="BE103" i="15" s="1"/>
  <c r="BF103" i="15" s="1"/>
  <c r="BG103" i="15" s="1"/>
  <c r="BH103" i="15" s="1"/>
  <c r="BI103" i="15" s="1"/>
  <c r="BJ103" i="15" s="1"/>
  <c r="BK103" i="15" s="1"/>
  <c r="BL103" i="15" s="1"/>
  <c r="BM103" i="15" s="1"/>
  <c r="BN103" i="15" s="1"/>
  <c r="BO103" i="15" s="1"/>
  <c r="BP103" i="15" s="1"/>
  <c r="BQ103" i="15" s="1"/>
  <c r="BR103" i="15" s="1"/>
  <c r="BS103" i="15" s="1"/>
  <c r="BT103" i="15" s="1"/>
  <c r="BU103" i="15" s="1"/>
  <c r="BV103" i="15" s="1"/>
  <c r="BW103" i="15" s="1"/>
  <c r="BX103" i="15" s="1"/>
  <c r="BY103" i="15" s="1"/>
  <c r="BZ103" i="15" s="1"/>
  <c r="CA103" i="15" s="1"/>
  <c r="CB103" i="15" s="1"/>
  <c r="CC103" i="15" s="1"/>
  <c r="CD103" i="15" s="1"/>
  <c r="CE103" i="15" s="1"/>
  <c r="CF103" i="15" s="1"/>
  <c r="CG103" i="15" s="1"/>
  <c r="CH103" i="15" s="1"/>
  <c r="CI103" i="15" s="1"/>
  <c r="CJ103" i="15" s="1"/>
  <c r="D85" i="15"/>
  <c r="E85" i="15" s="1"/>
  <c r="F85" i="15" s="1"/>
  <c r="G85" i="15" s="1"/>
  <c r="H85" i="15" s="1"/>
  <c r="I85" i="15" s="1"/>
  <c r="J85" i="15" s="1"/>
  <c r="K85" i="15" s="1"/>
  <c r="L85" i="15" s="1"/>
  <c r="M85" i="15" s="1"/>
  <c r="N85" i="15" s="1"/>
  <c r="O85" i="15" s="1"/>
  <c r="P85" i="15" s="1"/>
  <c r="Q85" i="15" s="1"/>
  <c r="R85" i="15" s="1"/>
  <c r="S85" i="15" s="1"/>
  <c r="T85" i="15" s="1"/>
  <c r="U85" i="15" s="1"/>
  <c r="V85" i="15" s="1"/>
  <c r="W85" i="15" s="1"/>
  <c r="X85" i="15" s="1"/>
  <c r="Y85" i="15" s="1"/>
  <c r="Z85" i="15" s="1"/>
  <c r="AA85" i="15" s="1"/>
  <c r="AB85" i="15" s="1"/>
  <c r="AC85" i="15" s="1"/>
  <c r="AD85" i="15" s="1"/>
  <c r="AE85" i="15" s="1"/>
  <c r="AF85" i="15" s="1"/>
  <c r="AG85" i="15" s="1"/>
  <c r="AH85" i="15" s="1"/>
  <c r="AI85" i="15" s="1"/>
  <c r="AJ85" i="15" s="1"/>
  <c r="AK85" i="15" s="1"/>
  <c r="AL85" i="15" s="1"/>
  <c r="AM85" i="15" s="1"/>
  <c r="AN85" i="15" s="1"/>
  <c r="AO85" i="15" s="1"/>
  <c r="AP85" i="15" s="1"/>
  <c r="AQ85" i="15" s="1"/>
  <c r="AR85" i="15" s="1"/>
  <c r="AS85" i="15" s="1"/>
  <c r="AT85" i="15" s="1"/>
  <c r="AU85" i="15" s="1"/>
  <c r="AV85" i="15" s="1"/>
  <c r="AW85" i="15" s="1"/>
  <c r="AX85" i="15" s="1"/>
  <c r="AY85" i="15" s="1"/>
  <c r="AZ85" i="15" s="1"/>
  <c r="BA85" i="15" s="1"/>
  <c r="BB85" i="15" s="1"/>
  <c r="BC85" i="15" s="1"/>
  <c r="BD85" i="15" s="1"/>
  <c r="BE85" i="15" s="1"/>
  <c r="BF85" i="15" s="1"/>
  <c r="BG85" i="15" s="1"/>
  <c r="BH85" i="15" s="1"/>
  <c r="BI85" i="15" s="1"/>
  <c r="BJ85" i="15" s="1"/>
  <c r="BK85" i="15" s="1"/>
  <c r="BL85" i="15" s="1"/>
  <c r="BM85" i="15" s="1"/>
  <c r="BN85" i="15" s="1"/>
  <c r="BO85" i="15" s="1"/>
  <c r="BP85" i="15" s="1"/>
  <c r="BQ85" i="15" s="1"/>
  <c r="BR85" i="15" s="1"/>
  <c r="BS85" i="15" s="1"/>
  <c r="BT85" i="15" s="1"/>
  <c r="BU85" i="15" s="1"/>
  <c r="BV85" i="15" s="1"/>
  <c r="BW85" i="15" s="1"/>
  <c r="BX85" i="15" s="1"/>
  <c r="BY85" i="15" s="1"/>
  <c r="BZ85" i="15" s="1"/>
  <c r="CA85" i="15" s="1"/>
  <c r="CB85" i="15" s="1"/>
  <c r="CC85" i="15" s="1"/>
  <c r="CD85" i="15" s="1"/>
  <c r="CE85" i="15" s="1"/>
  <c r="CF85" i="15" s="1"/>
  <c r="CG85" i="15" s="1"/>
  <c r="CH85" i="15" s="1"/>
  <c r="CI85" i="15" s="1"/>
  <c r="CJ85" i="15" s="1"/>
  <c r="D67" i="15"/>
  <c r="E67" i="15" s="1"/>
  <c r="F67" i="15" s="1"/>
  <c r="G67" i="15" s="1"/>
  <c r="H67" i="15" s="1"/>
  <c r="I67" i="15" s="1"/>
  <c r="J67" i="15" s="1"/>
  <c r="K67" i="15" s="1"/>
  <c r="L67" i="15" s="1"/>
  <c r="M67" i="15" s="1"/>
  <c r="N67" i="15" s="1"/>
  <c r="O67" i="15" s="1"/>
  <c r="P67" i="15" s="1"/>
  <c r="Q67" i="15" s="1"/>
  <c r="R67" i="15" s="1"/>
  <c r="S67" i="15" s="1"/>
  <c r="T67" i="15" s="1"/>
  <c r="U67" i="15" s="1"/>
  <c r="V67" i="15" s="1"/>
  <c r="W67" i="15" s="1"/>
  <c r="X67" i="15" s="1"/>
  <c r="Y67" i="15" s="1"/>
  <c r="Z67" i="15" s="1"/>
  <c r="AA67" i="15" s="1"/>
  <c r="AB67" i="15" s="1"/>
  <c r="AC67" i="15" s="1"/>
  <c r="AD67" i="15" s="1"/>
  <c r="AE67" i="15" s="1"/>
  <c r="AF67" i="15" s="1"/>
  <c r="AG67" i="15" s="1"/>
  <c r="AH67" i="15" s="1"/>
  <c r="AI67" i="15" s="1"/>
  <c r="AJ67" i="15" s="1"/>
  <c r="AK67" i="15" s="1"/>
  <c r="AL67" i="15" s="1"/>
  <c r="AM67" i="15" s="1"/>
  <c r="AN67" i="15" s="1"/>
  <c r="AO67" i="15" s="1"/>
  <c r="AP67" i="15" s="1"/>
  <c r="AQ67" i="15" s="1"/>
  <c r="AR67" i="15" s="1"/>
  <c r="AS67" i="15" s="1"/>
  <c r="AT67" i="15" s="1"/>
  <c r="AU67" i="15" s="1"/>
  <c r="AV67" i="15" s="1"/>
  <c r="AW67" i="15" s="1"/>
  <c r="AX67" i="15" s="1"/>
  <c r="AY67" i="15" s="1"/>
  <c r="AZ67" i="15" s="1"/>
  <c r="BA67" i="15" s="1"/>
  <c r="BB67" i="15" s="1"/>
  <c r="BC67" i="15" s="1"/>
  <c r="BD67" i="15" s="1"/>
  <c r="BE67" i="15" s="1"/>
  <c r="BF67" i="15" s="1"/>
  <c r="BG67" i="15" s="1"/>
  <c r="BH67" i="15" s="1"/>
  <c r="BI67" i="15" s="1"/>
  <c r="BJ67" i="15" s="1"/>
  <c r="BK67" i="15" s="1"/>
  <c r="BL67" i="15" s="1"/>
  <c r="BM67" i="15" s="1"/>
  <c r="BN67" i="15" s="1"/>
  <c r="BO67" i="15" s="1"/>
  <c r="BP67" i="15" s="1"/>
  <c r="BQ67" i="15" s="1"/>
  <c r="BR67" i="15" s="1"/>
  <c r="BS67" i="15" s="1"/>
  <c r="BT67" i="15" s="1"/>
  <c r="BU67" i="15" s="1"/>
  <c r="BV67" i="15" s="1"/>
  <c r="BW67" i="15" s="1"/>
  <c r="BX67" i="15" s="1"/>
  <c r="BY67" i="15" s="1"/>
  <c r="BZ67" i="15" s="1"/>
  <c r="CA67" i="15" s="1"/>
  <c r="CB67" i="15" s="1"/>
  <c r="CC67" i="15" s="1"/>
  <c r="CD67" i="15" s="1"/>
  <c r="CE67" i="15" s="1"/>
  <c r="CF67" i="15" s="1"/>
  <c r="CG67" i="15" s="1"/>
  <c r="CH67" i="15" s="1"/>
  <c r="CI67" i="15" s="1"/>
  <c r="CJ67" i="15" s="1"/>
  <c r="D49" i="15"/>
  <c r="E49" i="15" s="1"/>
  <c r="F49" i="15" s="1"/>
  <c r="G49" i="15" s="1"/>
  <c r="H49" i="15" s="1"/>
  <c r="I49" i="15" s="1"/>
  <c r="J49" i="15" s="1"/>
  <c r="K49" i="15" s="1"/>
  <c r="L49" i="15" s="1"/>
  <c r="M49" i="15" s="1"/>
  <c r="N49" i="15" s="1"/>
  <c r="O49" i="15" s="1"/>
  <c r="P49" i="15" s="1"/>
  <c r="Q49" i="15" s="1"/>
  <c r="R49" i="15" s="1"/>
  <c r="S49" i="15" s="1"/>
  <c r="T49" i="15" s="1"/>
  <c r="U49" i="15" s="1"/>
  <c r="V49" i="15" s="1"/>
  <c r="W49" i="15" s="1"/>
  <c r="X49" i="15" s="1"/>
  <c r="Y49" i="15" s="1"/>
  <c r="Z49" i="15" s="1"/>
  <c r="AA49" i="15" s="1"/>
  <c r="AB49" i="15" s="1"/>
  <c r="AC49" i="15" s="1"/>
  <c r="AD49" i="15" s="1"/>
  <c r="AE49" i="15" s="1"/>
  <c r="AF49" i="15" s="1"/>
  <c r="AG49" i="15" s="1"/>
  <c r="AH49" i="15" s="1"/>
  <c r="AI49" i="15" s="1"/>
  <c r="AJ49" i="15" s="1"/>
  <c r="AK49" i="15" s="1"/>
  <c r="AL49" i="15" s="1"/>
  <c r="AM49" i="15" s="1"/>
  <c r="AN49" i="15" s="1"/>
  <c r="AO49" i="15" s="1"/>
  <c r="AP49" i="15" s="1"/>
  <c r="AQ49" i="15" s="1"/>
  <c r="AR49" i="15" s="1"/>
  <c r="AS49" i="15" s="1"/>
  <c r="AT49" i="15" s="1"/>
  <c r="AU49" i="15" s="1"/>
  <c r="AV49" i="15" s="1"/>
  <c r="AW49" i="15" s="1"/>
  <c r="AX49" i="15" s="1"/>
  <c r="AY49" i="15" s="1"/>
  <c r="AZ49" i="15" s="1"/>
  <c r="BA49" i="15" s="1"/>
  <c r="BB49" i="15" s="1"/>
  <c r="BC49" i="15" s="1"/>
  <c r="BD49" i="15" s="1"/>
  <c r="BE49" i="15" s="1"/>
  <c r="BF49" i="15" s="1"/>
  <c r="BG49" i="15" s="1"/>
  <c r="BH49" i="15" s="1"/>
  <c r="BI49" i="15" s="1"/>
  <c r="BJ49" i="15" s="1"/>
  <c r="BK49" i="15" s="1"/>
  <c r="BL49" i="15" s="1"/>
  <c r="BM49" i="15" s="1"/>
  <c r="BN49" i="15" s="1"/>
  <c r="BO49" i="15" s="1"/>
  <c r="BP49" i="15" s="1"/>
  <c r="BQ49" i="15" s="1"/>
  <c r="BR49" i="15" s="1"/>
  <c r="BS49" i="15" s="1"/>
  <c r="BT49" i="15" s="1"/>
  <c r="BU49" i="15" s="1"/>
  <c r="BV49" i="15" s="1"/>
  <c r="BW49" i="15" s="1"/>
  <c r="BX49" i="15" s="1"/>
  <c r="BY49" i="15" s="1"/>
  <c r="BZ49" i="15" s="1"/>
  <c r="CA49" i="15" s="1"/>
  <c r="CB49" i="15" s="1"/>
  <c r="CC49" i="15" s="1"/>
  <c r="CD49" i="15" s="1"/>
  <c r="CE49" i="15" s="1"/>
  <c r="CF49" i="15" s="1"/>
  <c r="CG49" i="15" s="1"/>
  <c r="CH49" i="15" s="1"/>
  <c r="CI49" i="15" s="1"/>
  <c r="CJ49" i="15" s="1"/>
  <c r="D44" i="15"/>
  <c r="E44" i="15" s="1"/>
  <c r="F44" i="15" s="1"/>
  <c r="G44" i="15" s="1"/>
  <c r="H44" i="15" s="1"/>
  <c r="I44" i="15" s="1"/>
  <c r="J44" i="15" s="1"/>
  <c r="K44" i="15" s="1"/>
  <c r="L44" i="15" s="1"/>
  <c r="M44" i="15" s="1"/>
  <c r="N44" i="15" s="1"/>
  <c r="O44" i="15" s="1"/>
  <c r="P44" i="15" s="1"/>
  <c r="Q44" i="15" s="1"/>
  <c r="R44" i="15" s="1"/>
  <c r="S44" i="15" s="1"/>
  <c r="T44" i="15" s="1"/>
  <c r="U44" i="15" s="1"/>
  <c r="V44" i="15" s="1"/>
  <c r="W44" i="15" s="1"/>
  <c r="X44" i="15" s="1"/>
  <c r="Y44" i="15" s="1"/>
  <c r="Z44" i="15" s="1"/>
  <c r="AA44" i="15" s="1"/>
  <c r="AB44" i="15" s="1"/>
  <c r="AC44" i="15" s="1"/>
  <c r="AD44" i="15" s="1"/>
  <c r="AE44" i="15" s="1"/>
  <c r="AF44" i="15" s="1"/>
  <c r="AG44" i="15" s="1"/>
  <c r="AH44" i="15" s="1"/>
  <c r="AI44" i="15" s="1"/>
  <c r="AJ44" i="15" s="1"/>
  <c r="AK44" i="15" s="1"/>
  <c r="AL44" i="15" s="1"/>
  <c r="AM44" i="15" s="1"/>
  <c r="AN44" i="15" s="1"/>
  <c r="AO44" i="15" s="1"/>
  <c r="AP44" i="15" s="1"/>
  <c r="AQ44" i="15" s="1"/>
  <c r="AR44" i="15" s="1"/>
  <c r="AS44" i="15" s="1"/>
  <c r="AT44" i="15" s="1"/>
  <c r="AU44" i="15" s="1"/>
  <c r="AV44" i="15" s="1"/>
  <c r="AW44" i="15" s="1"/>
  <c r="AX44" i="15" s="1"/>
  <c r="AY44" i="15" s="1"/>
  <c r="AZ44" i="15" s="1"/>
  <c r="BA44" i="15" s="1"/>
  <c r="BB44" i="15" s="1"/>
  <c r="BC44" i="15" s="1"/>
  <c r="BD44" i="15" s="1"/>
  <c r="BE44" i="15" s="1"/>
  <c r="BF44" i="15" s="1"/>
  <c r="BG44" i="15" s="1"/>
  <c r="BH44" i="15" s="1"/>
  <c r="BI44" i="15" s="1"/>
  <c r="BJ44" i="15" s="1"/>
  <c r="BK44" i="15" s="1"/>
  <c r="BL44" i="15" s="1"/>
  <c r="BM44" i="15" s="1"/>
  <c r="BN44" i="15" s="1"/>
  <c r="BO44" i="15" s="1"/>
  <c r="BP44" i="15" s="1"/>
  <c r="BQ44" i="15" s="1"/>
  <c r="BR44" i="15" s="1"/>
  <c r="BS44" i="15" s="1"/>
  <c r="BT44" i="15" s="1"/>
  <c r="BU44" i="15" s="1"/>
  <c r="BV44" i="15" s="1"/>
  <c r="BW44" i="15" s="1"/>
  <c r="BX44" i="15" s="1"/>
  <c r="BY44" i="15" s="1"/>
  <c r="BZ44" i="15" s="1"/>
  <c r="CA44" i="15" s="1"/>
  <c r="CB44" i="15" s="1"/>
  <c r="CC44" i="15" s="1"/>
  <c r="CD44" i="15" s="1"/>
  <c r="CE44" i="15" s="1"/>
  <c r="CF44" i="15" s="1"/>
  <c r="CG44" i="15" s="1"/>
  <c r="CH44" i="15" s="1"/>
  <c r="CI44" i="15" s="1"/>
  <c r="CJ44" i="15" s="1"/>
  <c r="D26" i="15"/>
  <c r="E26" i="15" s="1"/>
  <c r="F26" i="15" s="1"/>
  <c r="G26" i="15" s="1"/>
  <c r="H26" i="15" s="1"/>
  <c r="I26" i="15" s="1"/>
  <c r="J26" i="15" s="1"/>
  <c r="K26" i="15" s="1"/>
  <c r="L26" i="15" s="1"/>
  <c r="M26" i="15" s="1"/>
  <c r="N26" i="15" s="1"/>
  <c r="O26" i="15" s="1"/>
  <c r="P26" i="15" s="1"/>
  <c r="Q26" i="15" s="1"/>
  <c r="R26" i="15" s="1"/>
  <c r="S26" i="15" s="1"/>
  <c r="T26" i="15" s="1"/>
  <c r="U26" i="15" s="1"/>
  <c r="V26" i="15" s="1"/>
  <c r="W26" i="15" s="1"/>
  <c r="X26" i="15" s="1"/>
  <c r="Y26" i="15" s="1"/>
  <c r="Z26" i="15" s="1"/>
  <c r="AA26" i="15" s="1"/>
  <c r="AB26" i="15" s="1"/>
  <c r="AC26" i="15" s="1"/>
  <c r="AD26" i="15" s="1"/>
  <c r="AE26" i="15" s="1"/>
  <c r="AF26" i="15" s="1"/>
  <c r="AG26" i="15" s="1"/>
  <c r="AH26" i="15" s="1"/>
  <c r="AI26" i="15" s="1"/>
  <c r="AJ26" i="15" s="1"/>
  <c r="AK26" i="15" s="1"/>
  <c r="AL26" i="15" s="1"/>
  <c r="AM26" i="15" s="1"/>
  <c r="AN26" i="15" s="1"/>
  <c r="AO26" i="15" s="1"/>
  <c r="AP26" i="15" s="1"/>
  <c r="AQ26" i="15" s="1"/>
  <c r="AR26" i="15" s="1"/>
  <c r="AS26" i="15" s="1"/>
  <c r="AT26" i="15" s="1"/>
  <c r="AU26" i="15" s="1"/>
  <c r="AV26" i="15" s="1"/>
  <c r="AW26" i="15" s="1"/>
  <c r="AX26" i="15" s="1"/>
  <c r="AY26" i="15" s="1"/>
  <c r="AZ26" i="15" s="1"/>
  <c r="BA26" i="15" s="1"/>
  <c r="BB26" i="15" s="1"/>
  <c r="BC26" i="15" s="1"/>
  <c r="BD26" i="15" s="1"/>
  <c r="BE26" i="15" s="1"/>
  <c r="BF26" i="15" s="1"/>
  <c r="BG26" i="15" s="1"/>
  <c r="BH26" i="15" s="1"/>
  <c r="BI26" i="15" s="1"/>
  <c r="BJ26" i="15" s="1"/>
  <c r="BK26" i="15" s="1"/>
  <c r="BL26" i="15" s="1"/>
  <c r="BM26" i="15" s="1"/>
  <c r="BN26" i="15" s="1"/>
  <c r="BO26" i="15" s="1"/>
  <c r="BP26" i="15" s="1"/>
  <c r="BQ26" i="15" s="1"/>
  <c r="BR26" i="15" s="1"/>
  <c r="BS26" i="15" s="1"/>
  <c r="BT26" i="15" s="1"/>
  <c r="BU26" i="15" s="1"/>
  <c r="BV26" i="15" s="1"/>
  <c r="BW26" i="15" s="1"/>
  <c r="BX26" i="15" s="1"/>
  <c r="BY26" i="15" s="1"/>
  <c r="BZ26" i="15" s="1"/>
  <c r="CA26" i="15" s="1"/>
  <c r="CB26" i="15" s="1"/>
  <c r="CC26" i="15" s="1"/>
  <c r="CD26" i="15" s="1"/>
  <c r="CE26" i="15" s="1"/>
  <c r="CF26" i="15" s="1"/>
  <c r="CG26" i="15" s="1"/>
  <c r="CH26" i="15" s="1"/>
  <c r="CI26" i="15" s="1"/>
  <c r="CJ26" i="15" s="1"/>
  <c r="B110" i="2"/>
  <c r="P110" i="2" s="1"/>
  <c r="B107" i="2"/>
  <c r="P107" i="2" s="1"/>
  <c r="B80" i="2"/>
  <c r="P80" i="2" s="1"/>
  <c r="B77" i="2"/>
  <c r="P77" i="2" s="1"/>
  <c r="B65" i="2"/>
  <c r="D8" i="15"/>
  <c r="E8" i="15" s="1"/>
  <c r="F8" i="15" s="1"/>
  <c r="G8" i="15" s="1"/>
  <c r="H8" i="15" s="1"/>
  <c r="I8" i="15" s="1"/>
  <c r="J8" i="15" s="1"/>
  <c r="K8" i="15" s="1"/>
  <c r="L8" i="15" s="1"/>
  <c r="M8" i="15" s="1"/>
  <c r="N8" i="15" s="1"/>
  <c r="O8" i="15" s="1"/>
  <c r="P8" i="15" s="1"/>
  <c r="Q8" i="15" s="1"/>
  <c r="R8" i="15" s="1"/>
  <c r="S8" i="15" s="1"/>
  <c r="T8" i="15" s="1"/>
  <c r="U8" i="15" s="1"/>
  <c r="V8" i="15" s="1"/>
  <c r="W8" i="15" s="1"/>
  <c r="X8" i="15" s="1"/>
  <c r="Y8" i="15" s="1"/>
  <c r="Z8" i="15" s="1"/>
  <c r="AA8" i="15" s="1"/>
  <c r="AB8" i="15" s="1"/>
  <c r="AC8" i="15" s="1"/>
  <c r="AD8" i="15" s="1"/>
  <c r="AE8" i="15" s="1"/>
  <c r="AF8" i="15" s="1"/>
  <c r="AG8" i="15" s="1"/>
  <c r="AH8" i="15" s="1"/>
  <c r="AI8" i="15" s="1"/>
  <c r="AJ8" i="15" s="1"/>
  <c r="AK8" i="15" s="1"/>
  <c r="AL8" i="15" s="1"/>
  <c r="AM8" i="15" s="1"/>
  <c r="AN8" i="15" s="1"/>
  <c r="AO8" i="15" s="1"/>
  <c r="AP8" i="15" s="1"/>
  <c r="AQ8" i="15" s="1"/>
  <c r="AR8" i="15" s="1"/>
  <c r="AS8" i="15" s="1"/>
  <c r="AT8" i="15" s="1"/>
  <c r="AU8" i="15" s="1"/>
  <c r="AV8" i="15" s="1"/>
  <c r="AW8" i="15" s="1"/>
  <c r="AX8" i="15" s="1"/>
  <c r="AY8" i="15" s="1"/>
  <c r="AZ8" i="15" s="1"/>
  <c r="BA8" i="15" s="1"/>
  <c r="BB8" i="15" s="1"/>
  <c r="BC8" i="15" s="1"/>
  <c r="BD8" i="15" s="1"/>
  <c r="BE8" i="15" s="1"/>
  <c r="BF8" i="15" s="1"/>
  <c r="BG8" i="15" s="1"/>
  <c r="BH8" i="15" s="1"/>
  <c r="BI8" i="15" s="1"/>
  <c r="BJ8" i="15" s="1"/>
  <c r="BK8" i="15" s="1"/>
  <c r="BL8" i="15" s="1"/>
  <c r="BM8" i="15" s="1"/>
  <c r="BN8" i="15" s="1"/>
  <c r="BO8" i="15" s="1"/>
  <c r="BP8" i="15" s="1"/>
  <c r="BQ8" i="15" s="1"/>
  <c r="BR8" i="15" s="1"/>
  <c r="BS8" i="15" s="1"/>
  <c r="BT8" i="15" s="1"/>
  <c r="BU8" i="15" s="1"/>
  <c r="BV8" i="15" s="1"/>
  <c r="BW8" i="15" s="1"/>
  <c r="BX8" i="15" s="1"/>
  <c r="BY8" i="15" s="1"/>
  <c r="BZ8" i="15" s="1"/>
  <c r="CA8" i="15" s="1"/>
  <c r="CB8" i="15" s="1"/>
  <c r="CC8" i="15" s="1"/>
  <c r="CD8" i="15" s="1"/>
  <c r="CE8" i="15" s="1"/>
  <c r="CF8" i="15" s="1"/>
  <c r="CG8" i="15" s="1"/>
  <c r="CH8" i="15" s="1"/>
  <c r="CI8" i="15" s="1"/>
  <c r="CJ8" i="15" s="1"/>
  <c r="P105" i="2"/>
  <c r="P75" i="2"/>
  <c r="J166" i="16" l="1"/>
  <c r="K166" i="16" s="1"/>
  <c r="L166" i="16" s="1"/>
  <c r="M166" i="16" s="1"/>
  <c r="N166" i="16" s="1"/>
  <c r="F202" i="16"/>
  <c r="D202" i="16"/>
  <c r="E202" i="16"/>
  <c r="C7" i="4"/>
  <c r="C92" i="26"/>
  <c r="C92" i="4" s="1"/>
  <c r="B153" i="2"/>
  <c r="B150" i="2"/>
  <c r="E108" i="15"/>
  <c r="D122" i="15"/>
  <c r="D128" i="15" s="1"/>
  <c r="D157" i="15" s="1"/>
  <c r="B156" i="2"/>
  <c r="B149" i="2"/>
  <c r="B159" i="2"/>
  <c r="B152" i="2"/>
  <c r="B157" i="2"/>
  <c r="B151" i="2"/>
  <c r="H171" i="16"/>
  <c r="G185" i="16"/>
  <c r="G190" i="16" s="1"/>
  <c r="G75" i="2"/>
  <c r="K75" i="2"/>
  <c r="O75" i="2"/>
  <c r="H75" i="2"/>
  <c r="L75" i="2"/>
  <c r="J75" i="2"/>
  <c r="M75" i="2"/>
  <c r="F75" i="2"/>
  <c r="N75" i="2"/>
  <c r="I75" i="2"/>
  <c r="I77" i="2"/>
  <c r="M77" i="2"/>
  <c r="H77" i="2"/>
  <c r="N77" i="2"/>
  <c r="F77" i="2"/>
  <c r="J77" i="2"/>
  <c r="O77" i="2"/>
  <c r="K77" i="2"/>
  <c r="G77" i="2"/>
  <c r="L77" i="2"/>
  <c r="H105" i="2"/>
  <c r="L105" i="2"/>
  <c r="I105" i="2"/>
  <c r="M105" i="2"/>
  <c r="N105" i="2"/>
  <c r="G105" i="2"/>
  <c r="O105" i="2"/>
  <c r="J105" i="2"/>
  <c r="F105" i="2"/>
  <c r="K105" i="2"/>
  <c r="J80" i="2"/>
  <c r="N80" i="2"/>
  <c r="H80" i="2"/>
  <c r="M80" i="2"/>
  <c r="I80" i="2"/>
  <c r="O80" i="2"/>
  <c r="K80" i="2"/>
  <c r="F80" i="2"/>
  <c r="G80" i="2"/>
  <c r="L80" i="2"/>
  <c r="J107" i="2"/>
  <c r="N107" i="2"/>
  <c r="G107" i="2"/>
  <c r="K107" i="2"/>
  <c r="O107" i="2"/>
  <c r="L107" i="2"/>
  <c r="F107" i="2"/>
  <c r="M107" i="2"/>
  <c r="H107" i="2"/>
  <c r="I107" i="2"/>
  <c r="G110" i="2"/>
  <c r="K110" i="2"/>
  <c r="O110" i="2"/>
  <c r="H110" i="2"/>
  <c r="L110" i="2"/>
  <c r="F110" i="2"/>
  <c r="I110" i="2"/>
  <c r="J110" i="2"/>
  <c r="M110" i="2"/>
  <c r="N110" i="2"/>
  <c r="G212" i="19"/>
  <c r="G104" i="19" s="1"/>
  <c r="B9" i="26" s="1"/>
  <c r="B9" i="4" s="1"/>
  <c r="K212" i="19"/>
  <c r="K104" i="19" s="1"/>
  <c r="B13" i="26" s="1"/>
  <c r="B13" i="4" s="1"/>
  <c r="O212" i="19"/>
  <c r="O104" i="19" s="1"/>
  <c r="B17" i="26" s="1"/>
  <c r="B17" i="4" s="1"/>
  <c r="S212" i="19"/>
  <c r="S104" i="19" s="1"/>
  <c r="B21" i="26" s="1"/>
  <c r="B21" i="4" s="1"/>
  <c r="W212" i="19"/>
  <c r="W104" i="19" s="1"/>
  <c r="B25" i="26" s="1"/>
  <c r="B25" i="4" s="1"/>
  <c r="AA212" i="19"/>
  <c r="AA104" i="19" s="1"/>
  <c r="B29" i="26" s="1"/>
  <c r="B29" i="4" s="1"/>
  <c r="AE212" i="19"/>
  <c r="AE104" i="19" s="1"/>
  <c r="B33" i="26" s="1"/>
  <c r="B33" i="4" s="1"/>
  <c r="AI212" i="19"/>
  <c r="AI104" i="19" s="1"/>
  <c r="B37" i="26" s="1"/>
  <c r="B37" i="4" s="1"/>
  <c r="AM212" i="19"/>
  <c r="AM104" i="19" s="1"/>
  <c r="B41" i="26" s="1"/>
  <c r="B41" i="4" s="1"/>
  <c r="AQ212" i="19"/>
  <c r="AQ104" i="19" s="1"/>
  <c r="B45" i="26" s="1"/>
  <c r="B45" i="4" s="1"/>
  <c r="AU212" i="19"/>
  <c r="AU104" i="19" s="1"/>
  <c r="B49" i="26" s="1"/>
  <c r="B49" i="4" s="1"/>
  <c r="AY212" i="19"/>
  <c r="AY104" i="19" s="1"/>
  <c r="B53" i="26" s="1"/>
  <c r="B53" i="4" s="1"/>
  <c r="BC212" i="19"/>
  <c r="BC104" i="19" s="1"/>
  <c r="B57" i="26" s="1"/>
  <c r="B57" i="4" s="1"/>
  <c r="BG212" i="19"/>
  <c r="BG104" i="19" s="1"/>
  <c r="B61" i="26" s="1"/>
  <c r="B61" i="4" s="1"/>
  <c r="BK212" i="19"/>
  <c r="BK104" i="19" s="1"/>
  <c r="B65" i="26" s="1"/>
  <c r="B65" i="4" s="1"/>
  <c r="BO212" i="19"/>
  <c r="BO104" i="19" s="1"/>
  <c r="B69" i="26" s="1"/>
  <c r="B69" i="4" s="1"/>
  <c r="BS212" i="19"/>
  <c r="BS104" i="19" s="1"/>
  <c r="B73" i="26" s="1"/>
  <c r="B73" i="4" s="1"/>
  <c r="BW212" i="19"/>
  <c r="BW104" i="19" s="1"/>
  <c r="B77" i="26" s="1"/>
  <c r="B77" i="4" s="1"/>
  <c r="CA212" i="19"/>
  <c r="CA104" i="19" s="1"/>
  <c r="B81" i="26" s="1"/>
  <c r="B81" i="4" s="1"/>
  <c r="CE212" i="19"/>
  <c r="CE104" i="19" s="1"/>
  <c r="B85" i="26" s="1"/>
  <c r="B85" i="4" s="1"/>
  <c r="CI212" i="19"/>
  <c r="CI104" i="19" s="1"/>
  <c r="B89" i="26" s="1"/>
  <c r="B89" i="4" s="1"/>
  <c r="E212" i="19"/>
  <c r="E104" i="19" s="1"/>
  <c r="B7" i="26" s="1"/>
  <c r="H212" i="19"/>
  <c r="H104" i="19" s="1"/>
  <c r="B10" i="26" s="1"/>
  <c r="B10" i="4" s="1"/>
  <c r="L212" i="19"/>
  <c r="L104" i="19" s="1"/>
  <c r="B14" i="26" s="1"/>
  <c r="B14" i="4" s="1"/>
  <c r="P212" i="19"/>
  <c r="P104" i="19" s="1"/>
  <c r="B18" i="26" s="1"/>
  <c r="B18" i="4" s="1"/>
  <c r="T212" i="19"/>
  <c r="T104" i="19" s="1"/>
  <c r="B22" i="26" s="1"/>
  <c r="B22" i="4" s="1"/>
  <c r="X212" i="19"/>
  <c r="X104" i="19" s="1"/>
  <c r="B26" i="26" s="1"/>
  <c r="B26" i="4" s="1"/>
  <c r="AB212" i="19"/>
  <c r="AB104" i="19" s="1"/>
  <c r="B30" i="26" s="1"/>
  <c r="B30" i="4" s="1"/>
  <c r="AF212" i="19"/>
  <c r="AF104" i="19" s="1"/>
  <c r="B34" i="26" s="1"/>
  <c r="B34" i="4" s="1"/>
  <c r="AJ212" i="19"/>
  <c r="AJ104" i="19" s="1"/>
  <c r="B38" i="26" s="1"/>
  <c r="B38" i="4" s="1"/>
  <c r="AN212" i="19"/>
  <c r="AN104" i="19" s="1"/>
  <c r="B42" i="26" s="1"/>
  <c r="B42" i="4" s="1"/>
  <c r="AR212" i="19"/>
  <c r="AR104" i="19" s="1"/>
  <c r="B46" i="26" s="1"/>
  <c r="B46" i="4" s="1"/>
  <c r="AV212" i="19"/>
  <c r="AV104" i="19" s="1"/>
  <c r="B50" i="26" s="1"/>
  <c r="B50" i="4" s="1"/>
  <c r="AZ212" i="19"/>
  <c r="AZ104" i="19" s="1"/>
  <c r="B54" i="26" s="1"/>
  <c r="B54" i="4" s="1"/>
  <c r="BD212" i="19"/>
  <c r="BD104" i="19" s="1"/>
  <c r="B58" i="26" s="1"/>
  <c r="B58" i="4" s="1"/>
  <c r="BH212" i="19"/>
  <c r="BH104" i="19" s="1"/>
  <c r="B62" i="26" s="1"/>
  <c r="B62" i="4" s="1"/>
  <c r="BL212" i="19"/>
  <c r="BL104" i="19" s="1"/>
  <c r="B66" i="26" s="1"/>
  <c r="B66" i="4" s="1"/>
  <c r="BP212" i="19"/>
  <c r="BP104" i="19" s="1"/>
  <c r="B70" i="26" s="1"/>
  <c r="B70" i="4" s="1"/>
  <c r="BT212" i="19"/>
  <c r="BT104" i="19" s="1"/>
  <c r="B74" i="26" s="1"/>
  <c r="B74" i="4" s="1"/>
  <c r="BX212" i="19"/>
  <c r="BX104" i="19" s="1"/>
  <c r="B78" i="26" s="1"/>
  <c r="B78" i="4" s="1"/>
  <c r="CB212" i="19"/>
  <c r="CB104" i="19" s="1"/>
  <c r="B82" i="26" s="1"/>
  <c r="B82" i="4" s="1"/>
  <c r="CF212" i="19"/>
  <c r="CF104" i="19" s="1"/>
  <c r="B86" i="26" s="1"/>
  <c r="B86" i="4" s="1"/>
  <c r="CJ212" i="19"/>
  <c r="CJ104" i="19" s="1"/>
  <c r="B90" i="26" s="1"/>
  <c r="B90" i="4" s="1"/>
  <c r="AO212" i="19"/>
  <c r="AO104" i="19" s="1"/>
  <c r="B43" i="26" s="1"/>
  <c r="B43" i="4" s="1"/>
  <c r="AW212" i="19"/>
  <c r="AW104" i="19" s="1"/>
  <c r="B51" i="26" s="1"/>
  <c r="B51" i="4" s="1"/>
  <c r="BE212" i="19"/>
  <c r="BE104" i="19" s="1"/>
  <c r="B59" i="26" s="1"/>
  <c r="B59" i="4" s="1"/>
  <c r="BM212" i="19"/>
  <c r="BM104" i="19" s="1"/>
  <c r="B67" i="26" s="1"/>
  <c r="B67" i="4" s="1"/>
  <c r="BU212" i="19"/>
  <c r="BU104" i="19" s="1"/>
  <c r="B75" i="26" s="1"/>
  <c r="B75" i="4" s="1"/>
  <c r="CC212" i="19"/>
  <c r="CC104" i="19" s="1"/>
  <c r="B83" i="26" s="1"/>
  <c r="B83" i="4" s="1"/>
  <c r="F212" i="19"/>
  <c r="F104" i="19" s="1"/>
  <c r="B8" i="26" s="1"/>
  <c r="B8" i="4" s="1"/>
  <c r="J212" i="19"/>
  <c r="J104" i="19" s="1"/>
  <c r="B12" i="26" s="1"/>
  <c r="B12" i="4" s="1"/>
  <c r="N212" i="19"/>
  <c r="N104" i="19" s="1"/>
  <c r="B16" i="26" s="1"/>
  <c r="B16" i="4" s="1"/>
  <c r="R212" i="19"/>
  <c r="R104" i="19" s="1"/>
  <c r="B20" i="26" s="1"/>
  <c r="B20" i="4" s="1"/>
  <c r="V212" i="19"/>
  <c r="V104" i="19" s="1"/>
  <c r="B24" i="26" s="1"/>
  <c r="B24" i="4" s="1"/>
  <c r="Z212" i="19"/>
  <c r="Z104" i="19" s="1"/>
  <c r="B28" i="26" s="1"/>
  <c r="B28" i="4" s="1"/>
  <c r="AD212" i="19"/>
  <c r="AD104" i="19" s="1"/>
  <c r="B32" i="26" s="1"/>
  <c r="B32" i="4" s="1"/>
  <c r="AH212" i="19"/>
  <c r="AH104" i="19" s="1"/>
  <c r="B36" i="26" s="1"/>
  <c r="B36" i="4" s="1"/>
  <c r="AL212" i="19"/>
  <c r="AL104" i="19" s="1"/>
  <c r="B40" i="26" s="1"/>
  <c r="B40" i="4" s="1"/>
  <c r="AP212" i="19"/>
  <c r="AP104" i="19" s="1"/>
  <c r="B44" i="26" s="1"/>
  <c r="B44" i="4" s="1"/>
  <c r="AT212" i="19"/>
  <c r="AT104" i="19" s="1"/>
  <c r="B48" i="26" s="1"/>
  <c r="B48" i="4" s="1"/>
  <c r="AX212" i="19"/>
  <c r="AX104" i="19" s="1"/>
  <c r="B52" i="26" s="1"/>
  <c r="B52" i="4" s="1"/>
  <c r="BB212" i="19"/>
  <c r="BB104" i="19" s="1"/>
  <c r="B56" i="26" s="1"/>
  <c r="B56" i="4" s="1"/>
  <c r="BF212" i="19"/>
  <c r="BF104" i="19" s="1"/>
  <c r="B60" i="26" s="1"/>
  <c r="B60" i="4" s="1"/>
  <c r="BJ212" i="19"/>
  <c r="BJ104" i="19" s="1"/>
  <c r="B64" i="26" s="1"/>
  <c r="B64" i="4" s="1"/>
  <c r="BN212" i="19"/>
  <c r="BN104" i="19" s="1"/>
  <c r="B68" i="26" s="1"/>
  <c r="B68" i="4" s="1"/>
  <c r="BR212" i="19"/>
  <c r="BR104" i="19" s="1"/>
  <c r="B72" i="26" s="1"/>
  <c r="B72" i="4" s="1"/>
  <c r="BV212" i="19"/>
  <c r="BV104" i="19" s="1"/>
  <c r="B76" i="26" s="1"/>
  <c r="B76" i="4" s="1"/>
  <c r="BZ212" i="19"/>
  <c r="BZ104" i="19" s="1"/>
  <c r="B80" i="26" s="1"/>
  <c r="B80" i="4" s="1"/>
  <c r="CD212" i="19"/>
  <c r="CD104" i="19" s="1"/>
  <c r="B84" i="26" s="1"/>
  <c r="B84" i="4" s="1"/>
  <c r="CH212" i="19"/>
  <c r="CH104" i="19" s="1"/>
  <c r="B88" i="26" s="1"/>
  <c r="B88" i="4" s="1"/>
  <c r="I212" i="19"/>
  <c r="I104" i="19" s="1"/>
  <c r="B11" i="26" s="1"/>
  <c r="B11" i="4" s="1"/>
  <c r="M212" i="19"/>
  <c r="M104" i="19" s="1"/>
  <c r="B15" i="26" s="1"/>
  <c r="B15" i="4" s="1"/>
  <c r="Q212" i="19"/>
  <c r="Q104" i="19" s="1"/>
  <c r="B19" i="26" s="1"/>
  <c r="B19" i="4" s="1"/>
  <c r="U212" i="19"/>
  <c r="U104" i="19" s="1"/>
  <c r="B23" i="26" s="1"/>
  <c r="B23" i="4" s="1"/>
  <c r="Y212" i="19"/>
  <c r="Y104" i="19" s="1"/>
  <c r="B27" i="26" s="1"/>
  <c r="B27" i="4" s="1"/>
  <c r="AC212" i="19"/>
  <c r="AC104" i="19" s="1"/>
  <c r="B31" i="26" s="1"/>
  <c r="B31" i="4" s="1"/>
  <c r="AG212" i="19"/>
  <c r="AG104" i="19" s="1"/>
  <c r="B35" i="26" s="1"/>
  <c r="B35" i="4" s="1"/>
  <c r="AK212" i="19"/>
  <c r="AK104" i="19" s="1"/>
  <c r="B39" i="26" s="1"/>
  <c r="B39" i="4" s="1"/>
  <c r="AS212" i="19"/>
  <c r="AS104" i="19" s="1"/>
  <c r="B47" i="26" s="1"/>
  <c r="B47" i="4" s="1"/>
  <c r="BA212" i="19"/>
  <c r="BA104" i="19" s="1"/>
  <c r="B55" i="26" s="1"/>
  <c r="B55" i="4" s="1"/>
  <c r="BI212" i="19"/>
  <c r="BI104" i="19" s="1"/>
  <c r="B63" i="26" s="1"/>
  <c r="B63" i="4" s="1"/>
  <c r="BQ212" i="19"/>
  <c r="BQ104" i="19" s="1"/>
  <c r="B71" i="26" s="1"/>
  <c r="B71" i="4" s="1"/>
  <c r="BY212" i="19"/>
  <c r="BY104" i="19" s="1"/>
  <c r="B79" i="26" s="1"/>
  <c r="B79" i="4" s="1"/>
  <c r="CG212" i="19"/>
  <c r="CG104" i="19" s="1"/>
  <c r="B87" i="26" s="1"/>
  <c r="B87" i="4" s="1"/>
  <c r="B196" i="2"/>
  <c r="B187" i="2"/>
  <c r="B194" i="2"/>
  <c r="B186" i="2"/>
  <c r="B193" i="2"/>
  <c r="B191" i="2"/>
  <c r="B198" i="2"/>
  <c r="B190" i="2"/>
  <c r="B197" i="2"/>
  <c r="B188" i="2"/>
  <c r="B189" i="2"/>
  <c r="B195" i="2"/>
  <c r="B161" i="2"/>
  <c r="B154" i="2"/>
  <c r="B126" i="2"/>
  <c r="B129" i="2"/>
  <c r="B131" i="2"/>
  <c r="B130" i="2"/>
  <c r="B128" i="2"/>
  <c r="B127" i="2"/>
  <c r="B97" i="2"/>
  <c r="B98" i="2"/>
  <c r="B99" i="2"/>
  <c r="B100" i="2"/>
  <c r="B101" i="2"/>
  <c r="B96" i="2"/>
  <c r="D16" i="14"/>
  <c r="E16" i="14" s="1"/>
  <c r="F16" i="14" s="1"/>
  <c r="G16" i="14" s="1"/>
  <c r="H16" i="14" s="1"/>
  <c r="I16" i="14" s="1"/>
  <c r="J16" i="14" s="1"/>
  <c r="K16" i="14" s="1"/>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AF16" i="14" s="1"/>
  <c r="AG16" i="14" s="1"/>
  <c r="AH16" i="14" s="1"/>
  <c r="AI16" i="14" s="1"/>
  <c r="AJ16" i="14" s="1"/>
  <c r="AK16" i="14" s="1"/>
  <c r="AL16" i="14" s="1"/>
  <c r="AM16" i="14" s="1"/>
  <c r="AN16" i="14" s="1"/>
  <c r="AO16" i="14" s="1"/>
  <c r="AP16" i="14" s="1"/>
  <c r="AQ16" i="14" s="1"/>
  <c r="AR16" i="14" s="1"/>
  <c r="AS16" i="14" s="1"/>
  <c r="AT16" i="14" s="1"/>
  <c r="AU16" i="14" s="1"/>
  <c r="AV16" i="14" s="1"/>
  <c r="AW16" i="14" s="1"/>
  <c r="AX16" i="14" s="1"/>
  <c r="AY16" i="14" s="1"/>
  <c r="AZ16" i="14" s="1"/>
  <c r="BA16" i="14" s="1"/>
  <c r="BB16" i="14" s="1"/>
  <c r="BC16" i="14" s="1"/>
  <c r="BD16" i="14" s="1"/>
  <c r="BE16" i="14" s="1"/>
  <c r="BF16" i="14" s="1"/>
  <c r="BG16" i="14" s="1"/>
  <c r="BH16" i="14" s="1"/>
  <c r="BI16" i="14" s="1"/>
  <c r="BJ16" i="14" s="1"/>
  <c r="BK16" i="14" s="1"/>
  <c r="BL16" i="14" s="1"/>
  <c r="BM16" i="14" s="1"/>
  <c r="BN16" i="14" s="1"/>
  <c r="BO16" i="14" s="1"/>
  <c r="BP16" i="14" s="1"/>
  <c r="BQ16" i="14" s="1"/>
  <c r="BR16" i="14" s="1"/>
  <c r="BS16" i="14" s="1"/>
  <c r="BT16" i="14" s="1"/>
  <c r="BU16" i="14" s="1"/>
  <c r="BV16" i="14" s="1"/>
  <c r="BW16" i="14" s="1"/>
  <c r="BX16" i="14" s="1"/>
  <c r="BY16" i="14" s="1"/>
  <c r="BZ16" i="14" s="1"/>
  <c r="CA16" i="14" s="1"/>
  <c r="CB16" i="14" s="1"/>
  <c r="CC16" i="14" s="1"/>
  <c r="CD16" i="14" s="1"/>
  <c r="CE16" i="14" s="1"/>
  <c r="CF16" i="14" s="1"/>
  <c r="CG16" i="14" s="1"/>
  <c r="CH16" i="14" s="1"/>
  <c r="CI16" i="14" s="1"/>
  <c r="CJ16" i="14" s="1"/>
  <c r="D8" i="14"/>
  <c r="E8" i="14" s="1"/>
  <c r="F8" i="14" s="1"/>
  <c r="G8" i="14" s="1"/>
  <c r="H8" i="14" s="1"/>
  <c r="I8" i="14" s="1"/>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AI8" i="14" s="1"/>
  <c r="AJ8" i="14" s="1"/>
  <c r="AK8" i="14" s="1"/>
  <c r="AL8" i="14" s="1"/>
  <c r="AM8" i="14" s="1"/>
  <c r="AN8" i="14" s="1"/>
  <c r="AO8" i="14" s="1"/>
  <c r="AP8" i="14" s="1"/>
  <c r="AQ8" i="14" s="1"/>
  <c r="AR8" i="14" s="1"/>
  <c r="AS8" i="14" s="1"/>
  <c r="AT8" i="14" s="1"/>
  <c r="AU8" i="14" s="1"/>
  <c r="AV8" i="14" s="1"/>
  <c r="AW8" i="14" s="1"/>
  <c r="AX8" i="14" s="1"/>
  <c r="AY8" i="14" s="1"/>
  <c r="AZ8" i="14" s="1"/>
  <c r="BA8" i="14" s="1"/>
  <c r="BB8" i="14" s="1"/>
  <c r="BC8" i="14" s="1"/>
  <c r="BD8" i="14" s="1"/>
  <c r="BE8" i="14" s="1"/>
  <c r="BF8" i="14" s="1"/>
  <c r="BG8" i="14" s="1"/>
  <c r="BH8" i="14" s="1"/>
  <c r="BI8" i="14" s="1"/>
  <c r="BJ8" i="14" s="1"/>
  <c r="BK8" i="14" s="1"/>
  <c r="BL8" i="14" s="1"/>
  <c r="BM8" i="14" s="1"/>
  <c r="BN8" i="14" s="1"/>
  <c r="BO8" i="14" s="1"/>
  <c r="BP8" i="14" s="1"/>
  <c r="BQ8" i="14" s="1"/>
  <c r="BR8" i="14" s="1"/>
  <c r="BS8" i="14" s="1"/>
  <c r="BT8" i="14" s="1"/>
  <c r="BU8" i="14" s="1"/>
  <c r="BV8" i="14" s="1"/>
  <c r="BW8" i="14" s="1"/>
  <c r="BX8" i="14" s="1"/>
  <c r="BY8" i="14" s="1"/>
  <c r="BZ8" i="14" s="1"/>
  <c r="CA8" i="14" s="1"/>
  <c r="CB8" i="14" s="1"/>
  <c r="CC8" i="14" s="1"/>
  <c r="CD8" i="14" s="1"/>
  <c r="CE8" i="14" s="1"/>
  <c r="CF8" i="14" s="1"/>
  <c r="CG8" i="14" s="1"/>
  <c r="CH8" i="14" s="1"/>
  <c r="CI8" i="14" s="1"/>
  <c r="CJ8" i="14" s="1"/>
  <c r="D85" i="1"/>
  <c r="E85" i="1" s="1"/>
  <c r="F85" i="1" s="1"/>
  <c r="G85" i="1" s="1"/>
  <c r="H85" i="1" s="1"/>
  <c r="I85" i="1" s="1"/>
  <c r="J85" i="1" s="1"/>
  <c r="K85" i="1" s="1"/>
  <c r="L85" i="1" s="1"/>
  <c r="M85" i="1" s="1"/>
  <c r="N85" i="1" s="1"/>
  <c r="O85" i="1" s="1"/>
  <c r="P85" i="1" s="1"/>
  <c r="Q85" i="1" s="1"/>
  <c r="R85" i="1" s="1"/>
  <c r="S85" i="1" s="1"/>
  <c r="T85" i="1" s="1"/>
  <c r="U85" i="1" s="1"/>
  <c r="V85" i="1" s="1"/>
  <c r="W85" i="1" s="1"/>
  <c r="X85" i="1" s="1"/>
  <c r="Y85" i="1" s="1"/>
  <c r="Z85" i="1" s="1"/>
  <c r="AA85" i="1" s="1"/>
  <c r="AB85" i="1" s="1"/>
  <c r="AC85" i="1" s="1"/>
  <c r="AD85" i="1" s="1"/>
  <c r="AE85" i="1" s="1"/>
  <c r="AF85" i="1" s="1"/>
  <c r="AG85" i="1" s="1"/>
  <c r="AH85" i="1" s="1"/>
  <c r="AI85" i="1" s="1"/>
  <c r="AJ85" i="1" s="1"/>
  <c r="AK85" i="1" s="1"/>
  <c r="AL85" i="1" s="1"/>
  <c r="AM85" i="1" s="1"/>
  <c r="AN85" i="1" s="1"/>
  <c r="AO85" i="1" s="1"/>
  <c r="AP85" i="1" s="1"/>
  <c r="AQ85" i="1" s="1"/>
  <c r="AR85" i="1" s="1"/>
  <c r="AS85" i="1" s="1"/>
  <c r="AT85" i="1" s="1"/>
  <c r="AU85" i="1" s="1"/>
  <c r="AV85" i="1" s="1"/>
  <c r="AW85" i="1" s="1"/>
  <c r="AX85" i="1" s="1"/>
  <c r="AY85" i="1" s="1"/>
  <c r="AZ85" i="1" s="1"/>
  <c r="BA85" i="1" s="1"/>
  <c r="BB85" i="1" s="1"/>
  <c r="BC85" i="1" s="1"/>
  <c r="BD85" i="1" s="1"/>
  <c r="BE85" i="1" s="1"/>
  <c r="BF85" i="1" s="1"/>
  <c r="BG85" i="1" s="1"/>
  <c r="BH85" i="1" s="1"/>
  <c r="BI85" i="1" s="1"/>
  <c r="BJ85" i="1" s="1"/>
  <c r="BK85" i="1" s="1"/>
  <c r="BL85" i="1" s="1"/>
  <c r="BM85" i="1" s="1"/>
  <c r="BN85" i="1" s="1"/>
  <c r="BO85" i="1" s="1"/>
  <c r="BP85" i="1" s="1"/>
  <c r="BQ85" i="1" s="1"/>
  <c r="BR85" i="1" s="1"/>
  <c r="BS85" i="1" s="1"/>
  <c r="BT85" i="1" s="1"/>
  <c r="BU85" i="1" s="1"/>
  <c r="BV85" i="1" s="1"/>
  <c r="BW85" i="1" s="1"/>
  <c r="BX85" i="1" s="1"/>
  <c r="BY85" i="1" s="1"/>
  <c r="BZ85" i="1" s="1"/>
  <c r="CA85" i="1" s="1"/>
  <c r="CB85" i="1" s="1"/>
  <c r="CC85" i="1" s="1"/>
  <c r="CD85" i="1" s="1"/>
  <c r="CE85" i="1" s="1"/>
  <c r="CF85" i="1" s="1"/>
  <c r="CG85" i="1" s="1"/>
  <c r="CH85" i="1" s="1"/>
  <c r="CI85" i="1" s="1"/>
  <c r="CJ85" i="1" s="1"/>
  <c r="D85" i="13"/>
  <c r="E85" i="13" s="1"/>
  <c r="F85" i="13" s="1"/>
  <c r="G85" i="13" s="1"/>
  <c r="H85" i="13" s="1"/>
  <c r="I85" i="13" s="1"/>
  <c r="J85" i="13" s="1"/>
  <c r="K85" i="13" s="1"/>
  <c r="L85" i="13" s="1"/>
  <c r="M85" i="13" s="1"/>
  <c r="N85" i="13" s="1"/>
  <c r="O85" i="13" s="1"/>
  <c r="P85" i="13" s="1"/>
  <c r="Q85" i="13" s="1"/>
  <c r="R85" i="13" s="1"/>
  <c r="S85" i="13" s="1"/>
  <c r="T85" i="13" s="1"/>
  <c r="U85" i="13" s="1"/>
  <c r="V85" i="13" s="1"/>
  <c r="W85" i="13" s="1"/>
  <c r="X85" i="13" s="1"/>
  <c r="Y85" i="13" s="1"/>
  <c r="Z85" i="13" s="1"/>
  <c r="AA85" i="13" s="1"/>
  <c r="AB85" i="13" s="1"/>
  <c r="AC85" i="13" s="1"/>
  <c r="AD85" i="13" s="1"/>
  <c r="AE85" i="13" s="1"/>
  <c r="AF85" i="13" s="1"/>
  <c r="AG85" i="13" s="1"/>
  <c r="AH85" i="13" s="1"/>
  <c r="AI85" i="13" s="1"/>
  <c r="AJ85" i="13" s="1"/>
  <c r="AK85" i="13" s="1"/>
  <c r="AL85" i="13" s="1"/>
  <c r="AM85" i="13" s="1"/>
  <c r="AN85" i="13" s="1"/>
  <c r="AO85" i="13" s="1"/>
  <c r="AP85" i="13" s="1"/>
  <c r="AQ85" i="13" s="1"/>
  <c r="AR85" i="13" s="1"/>
  <c r="AS85" i="13" s="1"/>
  <c r="AT85" i="13" s="1"/>
  <c r="AU85" i="13" s="1"/>
  <c r="AV85" i="13" s="1"/>
  <c r="AW85" i="13" s="1"/>
  <c r="AX85" i="13" s="1"/>
  <c r="AY85" i="13" s="1"/>
  <c r="AZ85" i="13" s="1"/>
  <c r="BA85" i="13" s="1"/>
  <c r="BB85" i="13" s="1"/>
  <c r="BC85" i="13" s="1"/>
  <c r="BD85" i="13" s="1"/>
  <c r="BE85" i="13" s="1"/>
  <c r="BF85" i="13" s="1"/>
  <c r="BG85" i="13" s="1"/>
  <c r="BH85" i="13" s="1"/>
  <c r="BI85" i="13" s="1"/>
  <c r="BJ85" i="13" s="1"/>
  <c r="BK85" i="13" s="1"/>
  <c r="BL85" i="13" s="1"/>
  <c r="BM85" i="13" s="1"/>
  <c r="BN85" i="13" s="1"/>
  <c r="BO85" i="13" s="1"/>
  <c r="BP85" i="13" s="1"/>
  <c r="BQ85" i="13" s="1"/>
  <c r="BR85" i="13" s="1"/>
  <c r="BS85" i="13" s="1"/>
  <c r="BT85" i="13" s="1"/>
  <c r="BU85" i="13" s="1"/>
  <c r="BV85" i="13" s="1"/>
  <c r="BW85" i="13" s="1"/>
  <c r="BX85" i="13" s="1"/>
  <c r="BY85" i="13" s="1"/>
  <c r="BZ85" i="13" s="1"/>
  <c r="CA85" i="13" s="1"/>
  <c r="CB85" i="13" s="1"/>
  <c r="CC85" i="13" s="1"/>
  <c r="CD85" i="13" s="1"/>
  <c r="CE85" i="13" s="1"/>
  <c r="CF85" i="13" s="1"/>
  <c r="CG85" i="13" s="1"/>
  <c r="CH85" i="13" s="1"/>
  <c r="CI85" i="13" s="1"/>
  <c r="CJ85" i="13" s="1"/>
  <c r="C80" i="13"/>
  <c r="C79" i="13"/>
  <c r="C78" i="13"/>
  <c r="C77" i="13"/>
  <c r="C76" i="13"/>
  <c r="C75" i="13"/>
  <c r="D68" i="13"/>
  <c r="E68" i="13" s="1"/>
  <c r="F68" i="13" s="1"/>
  <c r="G68" i="13" s="1"/>
  <c r="H68" i="13" s="1"/>
  <c r="I68" i="13" s="1"/>
  <c r="J68" i="13" s="1"/>
  <c r="K68" i="13" s="1"/>
  <c r="L68" i="13" s="1"/>
  <c r="M68" i="13" s="1"/>
  <c r="N68" i="13" s="1"/>
  <c r="O68" i="13" s="1"/>
  <c r="P68" i="13" s="1"/>
  <c r="Q68" i="13" s="1"/>
  <c r="R68" i="13" s="1"/>
  <c r="S68" i="13" s="1"/>
  <c r="T68" i="13" s="1"/>
  <c r="U68" i="13" s="1"/>
  <c r="V68" i="13" s="1"/>
  <c r="W68" i="13" s="1"/>
  <c r="X68" i="13" s="1"/>
  <c r="Y68" i="13" s="1"/>
  <c r="Z68" i="13" s="1"/>
  <c r="AA68" i="13" s="1"/>
  <c r="AB68" i="13" s="1"/>
  <c r="AC68" i="13" s="1"/>
  <c r="AD68" i="13" s="1"/>
  <c r="AE68" i="13" s="1"/>
  <c r="AF68" i="13" s="1"/>
  <c r="AG68" i="13" s="1"/>
  <c r="AH68" i="13" s="1"/>
  <c r="AI68" i="13" s="1"/>
  <c r="AJ68" i="13" s="1"/>
  <c r="AK68" i="13" s="1"/>
  <c r="AL68" i="13" s="1"/>
  <c r="AM68" i="13" s="1"/>
  <c r="AN68" i="13" s="1"/>
  <c r="AO68" i="13" s="1"/>
  <c r="AP68" i="13" s="1"/>
  <c r="AQ68" i="13" s="1"/>
  <c r="AR68" i="13" s="1"/>
  <c r="AS68" i="13" s="1"/>
  <c r="AT68" i="13" s="1"/>
  <c r="AU68" i="13" s="1"/>
  <c r="AV68" i="13" s="1"/>
  <c r="AW68" i="13" s="1"/>
  <c r="AX68" i="13" s="1"/>
  <c r="AY68" i="13" s="1"/>
  <c r="AZ68" i="13" s="1"/>
  <c r="BA68" i="13" s="1"/>
  <c r="BB68" i="13" s="1"/>
  <c r="BC68" i="13" s="1"/>
  <c r="BD68" i="13" s="1"/>
  <c r="BE68" i="13" s="1"/>
  <c r="BF68" i="13" s="1"/>
  <c r="BG68" i="13" s="1"/>
  <c r="BH68" i="13" s="1"/>
  <c r="BI68" i="13" s="1"/>
  <c r="BJ68" i="13" s="1"/>
  <c r="BK68" i="13" s="1"/>
  <c r="BL68" i="13" s="1"/>
  <c r="BM68" i="13" s="1"/>
  <c r="BN68" i="13" s="1"/>
  <c r="BO68" i="13" s="1"/>
  <c r="BP68" i="13" s="1"/>
  <c r="BQ68" i="13" s="1"/>
  <c r="BR68" i="13" s="1"/>
  <c r="BS68" i="13" s="1"/>
  <c r="BT68" i="13" s="1"/>
  <c r="BU68" i="13" s="1"/>
  <c r="BV68" i="13" s="1"/>
  <c r="BW68" i="13" s="1"/>
  <c r="BX68" i="13" s="1"/>
  <c r="BY68" i="13" s="1"/>
  <c r="BZ68" i="13" s="1"/>
  <c r="CA68" i="13" s="1"/>
  <c r="CB68" i="13" s="1"/>
  <c r="CC68" i="13" s="1"/>
  <c r="CD68" i="13" s="1"/>
  <c r="CE68" i="13" s="1"/>
  <c r="CF68" i="13" s="1"/>
  <c r="CG68" i="13" s="1"/>
  <c r="CH68" i="13" s="1"/>
  <c r="CI68" i="13" s="1"/>
  <c r="CJ68" i="13" s="1"/>
  <c r="B60" i="13"/>
  <c r="B81" i="13" s="1"/>
  <c r="B88" i="13" s="1"/>
  <c r="B10" i="14" s="1"/>
  <c r="B59" i="13"/>
  <c r="B58" i="13"/>
  <c r="B57" i="13"/>
  <c r="B56" i="13"/>
  <c r="B79" i="13" s="1"/>
  <c r="B55" i="13"/>
  <c r="B78" i="13" s="1"/>
  <c r="B54" i="13"/>
  <c r="B53" i="13"/>
  <c r="B52" i="13"/>
  <c r="B51" i="13"/>
  <c r="B76" i="13" s="1"/>
  <c r="B50" i="13"/>
  <c r="B75" i="13" s="1"/>
  <c r="B49" i="13"/>
  <c r="B48" i="13"/>
  <c r="B47" i="13"/>
  <c r="B46" i="13"/>
  <c r="B73" i="13" s="1"/>
  <c r="B45" i="13"/>
  <c r="B72" i="13" s="1"/>
  <c r="D39" i="13"/>
  <c r="E39" i="13" s="1"/>
  <c r="F39" i="13" s="1"/>
  <c r="G39" i="13" s="1"/>
  <c r="H39" i="13" s="1"/>
  <c r="I39" i="13" s="1"/>
  <c r="J39" i="13" s="1"/>
  <c r="K39" i="13" s="1"/>
  <c r="L39" i="13" s="1"/>
  <c r="M39" i="13" s="1"/>
  <c r="N39" i="13" s="1"/>
  <c r="O39" i="13" s="1"/>
  <c r="P39" i="13" s="1"/>
  <c r="Q39" i="13" s="1"/>
  <c r="R39" i="13" s="1"/>
  <c r="S39" i="13" s="1"/>
  <c r="T39" i="13" s="1"/>
  <c r="U39" i="13" s="1"/>
  <c r="V39" i="13" s="1"/>
  <c r="W39" i="13" s="1"/>
  <c r="X39" i="13" s="1"/>
  <c r="Y39" i="13" s="1"/>
  <c r="Z39" i="13" s="1"/>
  <c r="AA39" i="13" s="1"/>
  <c r="AB39" i="13" s="1"/>
  <c r="AC39" i="13" s="1"/>
  <c r="AD39" i="13" s="1"/>
  <c r="AE39" i="13" s="1"/>
  <c r="AF39" i="13" s="1"/>
  <c r="AG39" i="13" s="1"/>
  <c r="AH39" i="13" s="1"/>
  <c r="AI39" i="13" s="1"/>
  <c r="AJ39" i="13" s="1"/>
  <c r="AK39" i="13" s="1"/>
  <c r="AL39" i="13" s="1"/>
  <c r="AM39" i="13" s="1"/>
  <c r="AN39" i="13" s="1"/>
  <c r="AO39" i="13" s="1"/>
  <c r="AP39" i="13" s="1"/>
  <c r="AQ39" i="13" s="1"/>
  <c r="AR39" i="13" s="1"/>
  <c r="AS39" i="13" s="1"/>
  <c r="AT39" i="13" s="1"/>
  <c r="AU39" i="13" s="1"/>
  <c r="AV39" i="13" s="1"/>
  <c r="AW39" i="13" s="1"/>
  <c r="AX39" i="13" s="1"/>
  <c r="AY39" i="13" s="1"/>
  <c r="AZ39" i="13" s="1"/>
  <c r="BA39" i="13" s="1"/>
  <c r="BB39" i="13" s="1"/>
  <c r="BC39" i="13" s="1"/>
  <c r="BD39" i="13" s="1"/>
  <c r="BE39" i="13" s="1"/>
  <c r="BF39" i="13" s="1"/>
  <c r="BG39" i="13" s="1"/>
  <c r="BH39" i="13" s="1"/>
  <c r="BI39" i="13" s="1"/>
  <c r="BJ39" i="13" s="1"/>
  <c r="BK39" i="13" s="1"/>
  <c r="BL39" i="13" s="1"/>
  <c r="BM39" i="13" s="1"/>
  <c r="BN39" i="13" s="1"/>
  <c r="BO39" i="13" s="1"/>
  <c r="BP39" i="13" s="1"/>
  <c r="BQ39" i="13" s="1"/>
  <c r="BR39" i="13" s="1"/>
  <c r="BS39" i="13" s="1"/>
  <c r="BT39" i="13" s="1"/>
  <c r="BU39" i="13" s="1"/>
  <c r="BV39" i="13" s="1"/>
  <c r="BW39" i="13" s="1"/>
  <c r="BX39" i="13" s="1"/>
  <c r="BY39" i="13" s="1"/>
  <c r="BZ39" i="13" s="1"/>
  <c r="CA39" i="13" s="1"/>
  <c r="CB39" i="13" s="1"/>
  <c r="CC39" i="13" s="1"/>
  <c r="CD39" i="13" s="1"/>
  <c r="CE39" i="13" s="1"/>
  <c r="CF39" i="13" s="1"/>
  <c r="CG39" i="13" s="1"/>
  <c r="CH39" i="13" s="1"/>
  <c r="CI39" i="13" s="1"/>
  <c r="CJ39" i="13" s="1"/>
  <c r="D10" i="13"/>
  <c r="E10" i="13" s="1"/>
  <c r="F10" i="13" s="1"/>
  <c r="G10" i="13" s="1"/>
  <c r="H10" i="13" s="1"/>
  <c r="I10" i="13" s="1"/>
  <c r="J10" i="13" s="1"/>
  <c r="K10" i="13" s="1"/>
  <c r="L10" i="13" s="1"/>
  <c r="M10" i="13" s="1"/>
  <c r="N10" i="13" s="1"/>
  <c r="O10" i="13" s="1"/>
  <c r="P10" i="13" s="1"/>
  <c r="Q10" i="13" s="1"/>
  <c r="R10" i="13" s="1"/>
  <c r="S10" i="13" s="1"/>
  <c r="T10" i="13" s="1"/>
  <c r="U10" i="13" s="1"/>
  <c r="V10" i="13" s="1"/>
  <c r="W10" i="13" s="1"/>
  <c r="X10" i="13" s="1"/>
  <c r="Y10" i="13" s="1"/>
  <c r="Z10" i="13" s="1"/>
  <c r="AA10" i="13" s="1"/>
  <c r="AB10" i="13" s="1"/>
  <c r="AC10" i="13" s="1"/>
  <c r="AD10" i="13" s="1"/>
  <c r="AE10" i="13" s="1"/>
  <c r="AF10" i="13" s="1"/>
  <c r="AG10" i="13" s="1"/>
  <c r="AH10" i="13" s="1"/>
  <c r="AI10" i="13" s="1"/>
  <c r="AJ10" i="13" s="1"/>
  <c r="AK10" i="13" s="1"/>
  <c r="AL10" i="13" s="1"/>
  <c r="AM10" i="13" s="1"/>
  <c r="AN10" i="13" s="1"/>
  <c r="AO10" i="13" s="1"/>
  <c r="AP10" i="13" s="1"/>
  <c r="AQ10" i="13" s="1"/>
  <c r="AR10" i="13" s="1"/>
  <c r="AS10" i="13" s="1"/>
  <c r="AT10" i="13" s="1"/>
  <c r="AU10" i="13" s="1"/>
  <c r="AV10" i="13" s="1"/>
  <c r="AW10" i="13" s="1"/>
  <c r="AX10" i="13" s="1"/>
  <c r="AY10" i="13" s="1"/>
  <c r="AZ10" i="13" s="1"/>
  <c r="BA10" i="13" s="1"/>
  <c r="BB10" i="13" s="1"/>
  <c r="BC10" i="13" s="1"/>
  <c r="BD10" i="13" s="1"/>
  <c r="BE10" i="13" s="1"/>
  <c r="BF10" i="13" s="1"/>
  <c r="BG10" i="13" s="1"/>
  <c r="BH10" i="13" s="1"/>
  <c r="BI10" i="13" s="1"/>
  <c r="BJ10" i="13" s="1"/>
  <c r="BK10" i="13" s="1"/>
  <c r="BL10" i="13" s="1"/>
  <c r="BM10" i="13" s="1"/>
  <c r="BN10" i="13" s="1"/>
  <c r="BO10" i="13" s="1"/>
  <c r="BP10" i="13" s="1"/>
  <c r="BQ10" i="13" s="1"/>
  <c r="BR10" i="13" s="1"/>
  <c r="BS10" i="13" s="1"/>
  <c r="BT10" i="13" s="1"/>
  <c r="BU10" i="13" s="1"/>
  <c r="BV10" i="13" s="1"/>
  <c r="BW10" i="13" s="1"/>
  <c r="BX10" i="13" s="1"/>
  <c r="BY10" i="13" s="1"/>
  <c r="BZ10" i="13" s="1"/>
  <c r="CA10" i="13" s="1"/>
  <c r="CB10" i="13" s="1"/>
  <c r="CC10" i="13" s="1"/>
  <c r="CD10" i="13" s="1"/>
  <c r="CE10" i="13" s="1"/>
  <c r="CF10" i="13" s="1"/>
  <c r="CG10" i="13" s="1"/>
  <c r="CH10" i="13" s="1"/>
  <c r="CI10" i="13" s="1"/>
  <c r="CJ10" i="13" s="1"/>
  <c r="R189" i="12"/>
  <c r="H189" i="12"/>
  <c r="R162" i="12"/>
  <c r="M162" i="12"/>
  <c r="C162" i="12"/>
  <c r="M135" i="12"/>
  <c r="C135" i="12"/>
  <c r="W243" i="12"/>
  <c r="V243" i="12"/>
  <c r="T243" i="12"/>
  <c r="S243" i="12"/>
  <c r="R243" i="12"/>
  <c r="Q243" i="12"/>
  <c r="O243" i="12"/>
  <c r="N243" i="12"/>
  <c r="M243" i="12"/>
  <c r="L243" i="12"/>
  <c r="J243" i="12"/>
  <c r="I243" i="12"/>
  <c r="H243" i="12"/>
  <c r="G243" i="12"/>
  <c r="E243" i="12"/>
  <c r="D243" i="12"/>
  <c r="C243" i="12"/>
  <c r="F231" i="12"/>
  <c r="U226" i="12"/>
  <c r="P226" i="12"/>
  <c r="K226" i="12"/>
  <c r="W216" i="12"/>
  <c r="V216" i="12"/>
  <c r="S216" i="12"/>
  <c r="R216" i="12"/>
  <c r="Q216" i="12"/>
  <c r="N216" i="12"/>
  <c r="M216" i="12"/>
  <c r="L216" i="12"/>
  <c r="I216" i="12"/>
  <c r="H216" i="12"/>
  <c r="G216" i="12"/>
  <c r="D216" i="12"/>
  <c r="C216" i="12"/>
  <c r="F204" i="12"/>
  <c r="F203" i="12"/>
  <c r="E203" i="12"/>
  <c r="U199" i="12"/>
  <c r="P199" i="12"/>
  <c r="K199" i="12"/>
  <c r="U198" i="12"/>
  <c r="T198" i="12"/>
  <c r="P198" i="12"/>
  <c r="O198" i="12"/>
  <c r="K198" i="12"/>
  <c r="J198" i="12"/>
  <c r="W189" i="12"/>
  <c r="V189" i="12"/>
  <c r="Q189" i="12"/>
  <c r="M189" i="12"/>
  <c r="L189" i="12"/>
  <c r="G189" i="12"/>
  <c r="C189" i="12"/>
  <c r="F177" i="12"/>
  <c r="F176" i="12"/>
  <c r="E176" i="12"/>
  <c r="E175" i="12"/>
  <c r="D175" i="12"/>
  <c r="U172" i="12"/>
  <c r="P172" i="12"/>
  <c r="K172" i="12"/>
  <c r="U171" i="12"/>
  <c r="T171" i="12"/>
  <c r="P171" i="12"/>
  <c r="O171" i="12"/>
  <c r="K171" i="12"/>
  <c r="J171" i="12"/>
  <c r="T170" i="12"/>
  <c r="S170" i="12"/>
  <c r="O170" i="12"/>
  <c r="N170" i="12"/>
  <c r="J170" i="12"/>
  <c r="I170" i="12"/>
  <c r="W162" i="12"/>
  <c r="V162" i="12"/>
  <c r="Q162" i="12"/>
  <c r="L162" i="12"/>
  <c r="H162" i="12"/>
  <c r="G162" i="12"/>
  <c r="F150" i="12"/>
  <c r="F149" i="12"/>
  <c r="E149" i="12"/>
  <c r="E148" i="12"/>
  <c r="D148" i="12"/>
  <c r="D147" i="12"/>
  <c r="U145" i="12"/>
  <c r="P145" i="12"/>
  <c r="K145" i="12"/>
  <c r="U144" i="12"/>
  <c r="T144" i="12"/>
  <c r="P144" i="12"/>
  <c r="O144" i="12"/>
  <c r="K144" i="12"/>
  <c r="J144" i="12"/>
  <c r="T143" i="12"/>
  <c r="S143" i="12"/>
  <c r="O143" i="12"/>
  <c r="N143" i="12"/>
  <c r="J143" i="12"/>
  <c r="I143" i="12"/>
  <c r="S142" i="12"/>
  <c r="N142" i="12"/>
  <c r="I142" i="12"/>
  <c r="W135" i="12"/>
  <c r="V135" i="12"/>
  <c r="R135" i="12"/>
  <c r="Q135" i="12"/>
  <c r="L135" i="12"/>
  <c r="H135" i="12"/>
  <c r="G135" i="12"/>
  <c r="F123" i="12"/>
  <c r="F122" i="12"/>
  <c r="E122" i="12"/>
  <c r="E121" i="12"/>
  <c r="D121" i="12"/>
  <c r="D120" i="12"/>
  <c r="U118" i="12"/>
  <c r="P118" i="12"/>
  <c r="K118" i="12"/>
  <c r="U117" i="12"/>
  <c r="T117" i="12"/>
  <c r="P117" i="12"/>
  <c r="O117" i="12"/>
  <c r="K117" i="12"/>
  <c r="J117" i="12"/>
  <c r="T116" i="12"/>
  <c r="S116" i="12"/>
  <c r="O116" i="12"/>
  <c r="N116" i="12"/>
  <c r="J116" i="12"/>
  <c r="I116" i="12"/>
  <c r="S115" i="12"/>
  <c r="N115" i="12"/>
  <c r="I115" i="12"/>
  <c r="W108" i="12"/>
  <c r="V108" i="12"/>
  <c r="Q108" i="12"/>
  <c r="L108" i="12"/>
  <c r="G108" i="12"/>
  <c r="F96" i="12"/>
  <c r="F95" i="12"/>
  <c r="E95" i="12"/>
  <c r="E94" i="12"/>
  <c r="D94" i="12"/>
  <c r="D93" i="12"/>
  <c r="C93" i="12"/>
  <c r="U91" i="12"/>
  <c r="P91" i="12"/>
  <c r="K91" i="12"/>
  <c r="U90" i="12"/>
  <c r="T90" i="12"/>
  <c r="P90" i="12"/>
  <c r="O90" i="12"/>
  <c r="K90" i="12"/>
  <c r="J90" i="12"/>
  <c r="T89" i="12"/>
  <c r="S89" i="12"/>
  <c r="O89" i="12"/>
  <c r="N89" i="12"/>
  <c r="J89" i="12"/>
  <c r="I89" i="12"/>
  <c r="S88" i="12"/>
  <c r="R88" i="12"/>
  <c r="N88" i="12"/>
  <c r="M88" i="12"/>
  <c r="I88" i="12"/>
  <c r="H88" i="12"/>
  <c r="W81" i="12"/>
  <c r="V81" i="12"/>
  <c r="Q81" i="12"/>
  <c r="L81" i="12"/>
  <c r="G81" i="12"/>
  <c r="F69" i="12"/>
  <c r="F68" i="12"/>
  <c r="E68" i="12"/>
  <c r="E67" i="12"/>
  <c r="D67" i="12"/>
  <c r="D66" i="12"/>
  <c r="C66" i="12"/>
  <c r="C65" i="12"/>
  <c r="U64" i="12"/>
  <c r="P64" i="12"/>
  <c r="K64" i="12"/>
  <c r="U63" i="12"/>
  <c r="T63" i="12"/>
  <c r="P63" i="12"/>
  <c r="O63" i="12"/>
  <c r="K63" i="12"/>
  <c r="J63" i="12"/>
  <c r="T62" i="12"/>
  <c r="S62" i="12"/>
  <c r="O62" i="12"/>
  <c r="N62" i="12"/>
  <c r="J62" i="12"/>
  <c r="I62" i="12"/>
  <c r="S61" i="12"/>
  <c r="R61" i="12"/>
  <c r="N61" i="12"/>
  <c r="M61" i="12"/>
  <c r="I61" i="12"/>
  <c r="H61" i="12"/>
  <c r="R60" i="12"/>
  <c r="M60" i="12"/>
  <c r="H60" i="12"/>
  <c r="W54" i="12"/>
  <c r="V54" i="12"/>
  <c r="U54" i="12"/>
  <c r="T54" i="12"/>
  <c r="S54" i="12"/>
  <c r="R54" i="12"/>
  <c r="Q54" i="12"/>
  <c r="L54" i="12"/>
  <c r="G54" i="12"/>
  <c r="F42" i="12"/>
  <c r="F41" i="12"/>
  <c r="E41" i="12"/>
  <c r="E40" i="12"/>
  <c r="D40" i="12"/>
  <c r="D39" i="12"/>
  <c r="C39" i="12"/>
  <c r="C38" i="12"/>
  <c r="P37" i="12"/>
  <c r="K37" i="12"/>
  <c r="P36" i="12"/>
  <c r="O36" i="12"/>
  <c r="K36" i="12"/>
  <c r="J36" i="12"/>
  <c r="O35" i="12"/>
  <c r="N35" i="12"/>
  <c r="J35" i="12"/>
  <c r="I35" i="12"/>
  <c r="N34" i="12"/>
  <c r="M34" i="12"/>
  <c r="I34" i="12"/>
  <c r="H34" i="12"/>
  <c r="M33" i="12"/>
  <c r="H33" i="12"/>
  <c r="W27" i="12"/>
  <c r="V27" i="12"/>
  <c r="U27" i="12"/>
  <c r="T27" i="12"/>
  <c r="S27" i="12"/>
  <c r="R27" i="12"/>
  <c r="Q27" i="12"/>
  <c r="P27" i="12"/>
  <c r="O27" i="12"/>
  <c r="N27" i="12"/>
  <c r="M27" i="12"/>
  <c r="L27" i="12"/>
  <c r="G27" i="12"/>
  <c r="F15" i="12"/>
  <c r="F14" i="12"/>
  <c r="E14" i="12"/>
  <c r="E13" i="12"/>
  <c r="D13" i="12"/>
  <c r="D12" i="12"/>
  <c r="C12" i="12"/>
  <c r="C11" i="12"/>
  <c r="K10" i="12"/>
  <c r="K9" i="12"/>
  <c r="J9" i="12"/>
  <c r="J8" i="12"/>
  <c r="I8" i="12"/>
  <c r="I7" i="12"/>
  <c r="H7" i="12"/>
  <c r="H6" i="12"/>
  <c r="E208" i="16" l="1"/>
  <c r="E225" i="16" s="1"/>
  <c r="E214" i="16"/>
  <c r="E220" i="16" s="1"/>
  <c r="D214" i="16"/>
  <c r="D220" i="16" s="1"/>
  <c r="D208" i="16"/>
  <c r="D225" i="16" s="1"/>
  <c r="F214" i="16"/>
  <c r="F220" i="16" s="1"/>
  <c r="F208" i="16"/>
  <c r="F225" i="16" s="1"/>
  <c r="O166" i="16"/>
  <c r="P166" i="16" s="1"/>
  <c r="Q166" i="16" s="1"/>
  <c r="R166" i="16" s="1"/>
  <c r="S166" i="16" s="1"/>
  <c r="T166" i="16" s="1"/>
  <c r="U166" i="16" s="1"/>
  <c r="V166" i="16" s="1"/>
  <c r="W166" i="16" s="1"/>
  <c r="X166" i="16" s="1"/>
  <c r="Y166" i="16" s="1"/>
  <c r="Z166" i="16" s="1"/>
  <c r="AA166" i="16" s="1"/>
  <c r="AB166" i="16" s="1"/>
  <c r="AC166" i="16" s="1"/>
  <c r="G202" i="16"/>
  <c r="D169" i="15"/>
  <c r="D175" i="15" s="1"/>
  <c r="D163" i="15"/>
  <c r="D180" i="15" s="1"/>
  <c r="D194" i="15" s="1"/>
  <c r="D135" i="15"/>
  <c r="D147" i="15"/>
  <c r="B92" i="26"/>
  <c r="B7" i="4"/>
  <c r="I171" i="16"/>
  <c r="H185" i="16"/>
  <c r="H190" i="16" s="1"/>
  <c r="F108" i="15"/>
  <c r="E122" i="15"/>
  <c r="E128" i="15" s="1"/>
  <c r="E157" i="15" s="1"/>
  <c r="B112" i="2"/>
  <c r="B82" i="2"/>
  <c r="B120" i="2"/>
  <c r="B115" i="2"/>
  <c r="B116" i="2"/>
  <c r="B123" i="2"/>
  <c r="B122" i="2"/>
  <c r="B113" i="2"/>
  <c r="B119" i="2"/>
  <c r="B89" i="2"/>
  <c r="B90" i="2"/>
  <c r="B83" i="2"/>
  <c r="B91" i="2"/>
  <c r="B84" i="2"/>
  <c r="B92" i="2"/>
  <c r="B85" i="2"/>
  <c r="B93" i="2"/>
  <c r="B86" i="2"/>
  <c r="B87" i="2"/>
  <c r="B94" i="2"/>
  <c r="B124" i="2"/>
  <c r="B77" i="13"/>
  <c r="B74" i="13"/>
  <c r="B87" i="13" s="1"/>
  <c r="B80" i="13"/>
  <c r="C75" i="1"/>
  <c r="C76" i="1"/>
  <c r="C77" i="1"/>
  <c r="C78" i="1"/>
  <c r="C79" i="1"/>
  <c r="C80" i="1"/>
  <c r="D68" i="1"/>
  <c r="E68" i="1" s="1"/>
  <c r="F68" i="1" s="1"/>
  <c r="G68" i="1" s="1"/>
  <c r="H68" i="1" s="1"/>
  <c r="I68" i="1" s="1"/>
  <c r="J68" i="1" s="1"/>
  <c r="K68" i="1" s="1"/>
  <c r="L68" i="1" s="1"/>
  <c r="M68" i="1" s="1"/>
  <c r="N68" i="1" s="1"/>
  <c r="O68" i="1" s="1"/>
  <c r="P68" i="1" s="1"/>
  <c r="Q68" i="1" s="1"/>
  <c r="R68" i="1" s="1"/>
  <c r="S68" i="1" s="1"/>
  <c r="T68" i="1" s="1"/>
  <c r="U68" i="1" s="1"/>
  <c r="V68" i="1" s="1"/>
  <c r="W68" i="1" s="1"/>
  <c r="X68" i="1" s="1"/>
  <c r="Y68" i="1" s="1"/>
  <c r="Z68" i="1" s="1"/>
  <c r="AA68" i="1" s="1"/>
  <c r="AB68" i="1" s="1"/>
  <c r="AC68" i="1" s="1"/>
  <c r="AD68" i="1" s="1"/>
  <c r="AE68" i="1" s="1"/>
  <c r="AF68" i="1" s="1"/>
  <c r="AG68" i="1" s="1"/>
  <c r="AH68" i="1" s="1"/>
  <c r="AI68" i="1" s="1"/>
  <c r="AJ68" i="1" s="1"/>
  <c r="AK68" i="1" s="1"/>
  <c r="AL68" i="1" s="1"/>
  <c r="AM68" i="1" s="1"/>
  <c r="AN68" i="1" s="1"/>
  <c r="AO68" i="1" s="1"/>
  <c r="AP68" i="1" s="1"/>
  <c r="AQ68" i="1" s="1"/>
  <c r="AR68" i="1" s="1"/>
  <c r="AS68" i="1" s="1"/>
  <c r="AT68" i="1" s="1"/>
  <c r="AU68" i="1" s="1"/>
  <c r="AV68" i="1" s="1"/>
  <c r="AW68" i="1" s="1"/>
  <c r="AX68" i="1" s="1"/>
  <c r="AY68" i="1" s="1"/>
  <c r="AZ68" i="1" s="1"/>
  <c r="BA68" i="1" s="1"/>
  <c r="BB68" i="1" s="1"/>
  <c r="BC68" i="1" s="1"/>
  <c r="BD68" i="1" s="1"/>
  <c r="BE68" i="1" s="1"/>
  <c r="BF68" i="1" s="1"/>
  <c r="BG68" i="1" s="1"/>
  <c r="BH68" i="1" s="1"/>
  <c r="BI68" i="1" s="1"/>
  <c r="BJ68" i="1" s="1"/>
  <c r="BK68" i="1" s="1"/>
  <c r="BL68" i="1" s="1"/>
  <c r="BM68" i="1" s="1"/>
  <c r="BN68" i="1" s="1"/>
  <c r="BO68" i="1" s="1"/>
  <c r="BP68" i="1" s="1"/>
  <c r="BQ68" i="1" s="1"/>
  <c r="BR68" i="1" s="1"/>
  <c r="BS68" i="1" s="1"/>
  <c r="BT68" i="1" s="1"/>
  <c r="BU68" i="1" s="1"/>
  <c r="BV68" i="1" s="1"/>
  <c r="BW68" i="1" s="1"/>
  <c r="BX68" i="1" s="1"/>
  <c r="BY68" i="1" s="1"/>
  <c r="BZ68" i="1" s="1"/>
  <c r="CA68" i="1" s="1"/>
  <c r="CB68" i="1" s="1"/>
  <c r="CC68" i="1" s="1"/>
  <c r="CD68" i="1" s="1"/>
  <c r="CE68" i="1" s="1"/>
  <c r="CF68" i="1" s="1"/>
  <c r="CG68" i="1" s="1"/>
  <c r="CH68" i="1" s="1"/>
  <c r="CI68" i="1" s="1"/>
  <c r="CJ68" i="1" s="1"/>
  <c r="B45" i="1"/>
  <c r="B72" i="1" s="1"/>
  <c r="B46" i="1"/>
  <c r="B73" i="1" s="1"/>
  <c r="B47" i="1"/>
  <c r="B48" i="1"/>
  <c r="B49" i="1"/>
  <c r="B50" i="1"/>
  <c r="B75" i="1" s="1"/>
  <c r="B51" i="1"/>
  <c r="B76" i="1" s="1"/>
  <c r="B52" i="1"/>
  <c r="B77" i="1" s="1"/>
  <c r="B53" i="1"/>
  <c r="B54" i="1"/>
  <c r="B55" i="1"/>
  <c r="B78" i="1" s="1"/>
  <c r="B56" i="1"/>
  <c r="B79" i="1" s="1"/>
  <c r="B57" i="1"/>
  <c r="B80" i="1" s="1"/>
  <c r="B58" i="1"/>
  <c r="B59" i="1"/>
  <c r="B60" i="1"/>
  <c r="B81" i="1" s="1"/>
  <c r="B88" i="1" s="1"/>
  <c r="B9" i="14" s="1"/>
  <c r="B11" i="14" s="1"/>
  <c r="B12" i="14" s="1"/>
  <c r="D39" i="1"/>
  <c r="E39" i="1" s="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AF39" i="1" s="1"/>
  <c r="AG39" i="1" s="1"/>
  <c r="AH39" i="1" s="1"/>
  <c r="AI39" i="1" s="1"/>
  <c r="AJ39" i="1" s="1"/>
  <c r="AK39" i="1" s="1"/>
  <c r="AL39" i="1" s="1"/>
  <c r="AM39" i="1" s="1"/>
  <c r="AN39" i="1" s="1"/>
  <c r="AO39" i="1" s="1"/>
  <c r="AP39" i="1" s="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CB39" i="1" s="1"/>
  <c r="CC39" i="1" s="1"/>
  <c r="CD39" i="1" s="1"/>
  <c r="CE39" i="1" s="1"/>
  <c r="CF39" i="1" s="1"/>
  <c r="CG39" i="1" s="1"/>
  <c r="CH39" i="1" s="1"/>
  <c r="CI39" i="1" s="1"/>
  <c r="CJ39" i="1" s="1"/>
  <c r="U226" i="9"/>
  <c r="P226" i="9"/>
  <c r="K226" i="9"/>
  <c r="F231" i="9"/>
  <c r="W243" i="9"/>
  <c r="V243" i="9"/>
  <c r="S243" i="9"/>
  <c r="R243" i="9"/>
  <c r="Q243" i="9"/>
  <c r="N243" i="9"/>
  <c r="M243" i="9"/>
  <c r="L243" i="9"/>
  <c r="I243" i="9"/>
  <c r="H243" i="9"/>
  <c r="G243" i="9"/>
  <c r="D243" i="9"/>
  <c r="C243" i="9"/>
  <c r="E243" i="9"/>
  <c r="T243" i="9"/>
  <c r="J243" i="9"/>
  <c r="T198" i="9"/>
  <c r="O198" i="9"/>
  <c r="J198" i="9"/>
  <c r="E203" i="9"/>
  <c r="W216" i="9"/>
  <c r="V216" i="9"/>
  <c r="R216" i="9"/>
  <c r="Q216" i="9"/>
  <c r="M216" i="9"/>
  <c r="L216" i="9"/>
  <c r="H216" i="9"/>
  <c r="G216" i="9"/>
  <c r="D216" i="9"/>
  <c r="C216" i="9"/>
  <c r="F204" i="9"/>
  <c r="F203" i="9"/>
  <c r="U199" i="9"/>
  <c r="P199" i="9"/>
  <c r="K199" i="9"/>
  <c r="U198" i="9"/>
  <c r="P198" i="9"/>
  <c r="K198" i="9"/>
  <c r="S216" i="9"/>
  <c r="N216" i="9"/>
  <c r="S170" i="9"/>
  <c r="N170" i="9"/>
  <c r="I170" i="9"/>
  <c r="D175" i="9"/>
  <c r="W189" i="9"/>
  <c r="V189" i="9"/>
  <c r="R189" i="9"/>
  <c r="Q189" i="9"/>
  <c r="M189" i="9"/>
  <c r="L189" i="9"/>
  <c r="H189" i="9"/>
  <c r="G189" i="9"/>
  <c r="C189" i="9"/>
  <c r="F177" i="9"/>
  <c r="F176" i="9"/>
  <c r="E176" i="9"/>
  <c r="E175" i="9"/>
  <c r="U172" i="9"/>
  <c r="P172" i="9"/>
  <c r="K172" i="9"/>
  <c r="U171" i="9"/>
  <c r="T171" i="9"/>
  <c r="P171" i="9"/>
  <c r="O171" i="9"/>
  <c r="K171" i="9"/>
  <c r="J171" i="9"/>
  <c r="T170" i="9"/>
  <c r="O170" i="9"/>
  <c r="J170" i="9"/>
  <c r="S143" i="9"/>
  <c r="S142" i="9"/>
  <c r="N143" i="9"/>
  <c r="N142" i="9"/>
  <c r="I143" i="9"/>
  <c r="I142" i="9"/>
  <c r="E148" i="9"/>
  <c r="D148" i="9"/>
  <c r="D147" i="9"/>
  <c r="W162" i="9"/>
  <c r="V162" i="9"/>
  <c r="R162" i="9"/>
  <c r="Q162" i="9"/>
  <c r="M162" i="9"/>
  <c r="L162" i="9"/>
  <c r="H162" i="9"/>
  <c r="G162" i="9"/>
  <c r="C162" i="9"/>
  <c r="F150" i="9"/>
  <c r="F149" i="9"/>
  <c r="E149" i="9"/>
  <c r="U145" i="9"/>
  <c r="P145" i="9"/>
  <c r="K145" i="9"/>
  <c r="U144" i="9"/>
  <c r="T144" i="9"/>
  <c r="P144" i="9"/>
  <c r="O144" i="9"/>
  <c r="K144" i="9"/>
  <c r="J144" i="9"/>
  <c r="T143" i="9"/>
  <c r="O143" i="9"/>
  <c r="J143" i="9"/>
  <c r="S116" i="9"/>
  <c r="S115" i="9"/>
  <c r="N116" i="9"/>
  <c r="N115" i="9"/>
  <c r="I116" i="9"/>
  <c r="I115" i="9"/>
  <c r="D121" i="9"/>
  <c r="D120" i="9"/>
  <c r="W135" i="9"/>
  <c r="V135" i="9"/>
  <c r="Q135" i="9"/>
  <c r="L135" i="9"/>
  <c r="G135" i="9"/>
  <c r="C135" i="9"/>
  <c r="F123" i="9"/>
  <c r="F122" i="9"/>
  <c r="E122" i="9"/>
  <c r="E121" i="9"/>
  <c r="U118" i="9"/>
  <c r="P118" i="9"/>
  <c r="K118" i="9"/>
  <c r="U117" i="9"/>
  <c r="T117" i="9"/>
  <c r="P117" i="9"/>
  <c r="O117" i="9"/>
  <c r="K117" i="9"/>
  <c r="J117" i="9"/>
  <c r="T116" i="9"/>
  <c r="O116" i="9"/>
  <c r="J116" i="9"/>
  <c r="R135" i="9"/>
  <c r="H135" i="9"/>
  <c r="R88" i="9"/>
  <c r="M88" i="9"/>
  <c r="H88" i="9"/>
  <c r="C93" i="9"/>
  <c r="R61" i="9"/>
  <c r="R60" i="9"/>
  <c r="M61" i="9"/>
  <c r="M60" i="9"/>
  <c r="H61" i="9"/>
  <c r="H60" i="9"/>
  <c r="C66" i="9"/>
  <c r="C65" i="9"/>
  <c r="W108" i="9"/>
  <c r="V108" i="9"/>
  <c r="Q108" i="9"/>
  <c r="L108" i="9"/>
  <c r="G108" i="9"/>
  <c r="F96" i="9"/>
  <c r="F95" i="9"/>
  <c r="E95" i="9"/>
  <c r="E94" i="9"/>
  <c r="D94" i="9"/>
  <c r="D93" i="9"/>
  <c r="U91" i="9"/>
  <c r="P91" i="9"/>
  <c r="K91" i="9"/>
  <c r="U90" i="9"/>
  <c r="T90" i="9"/>
  <c r="P90" i="9"/>
  <c r="O90" i="9"/>
  <c r="K90" i="9"/>
  <c r="J90" i="9"/>
  <c r="T89" i="9"/>
  <c r="S89" i="9"/>
  <c r="O89" i="9"/>
  <c r="N89" i="9"/>
  <c r="J89" i="9"/>
  <c r="I89" i="9"/>
  <c r="S88" i="9"/>
  <c r="N88" i="9"/>
  <c r="I88" i="9"/>
  <c r="M34" i="9"/>
  <c r="M33" i="9"/>
  <c r="H34" i="9"/>
  <c r="H33" i="9"/>
  <c r="C39" i="9"/>
  <c r="C38" i="9"/>
  <c r="W81" i="9"/>
  <c r="V81" i="9"/>
  <c r="Q81" i="9"/>
  <c r="L81" i="9"/>
  <c r="G81" i="9"/>
  <c r="F69" i="9"/>
  <c r="F68" i="9"/>
  <c r="E68" i="9"/>
  <c r="E67" i="9"/>
  <c r="D67" i="9"/>
  <c r="D66" i="9"/>
  <c r="U64" i="9"/>
  <c r="P64" i="9"/>
  <c r="K64" i="9"/>
  <c r="U63" i="9"/>
  <c r="T63" i="9"/>
  <c r="P63" i="9"/>
  <c r="O63" i="9"/>
  <c r="K63" i="9"/>
  <c r="J63" i="9"/>
  <c r="T62" i="9"/>
  <c r="S62" i="9"/>
  <c r="O62" i="9"/>
  <c r="N62" i="9"/>
  <c r="J62" i="9"/>
  <c r="I62" i="9"/>
  <c r="S61" i="9"/>
  <c r="N61" i="9"/>
  <c r="I61" i="9"/>
  <c r="W54" i="9"/>
  <c r="V54" i="9"/>
  <c r="Q54" i="9"/>
  <c r="L54" i="9"/>
  <c r="G54" i="9"/>
  <c r="U54" i="9"/>
  <c r="T54" i="9"/>
  <c r="F42" i="9"/>
  <c r="F41" i="9"/>
  <c r="E41" i="9"/>
  <c r="E40" i="9"/>
  <c r="D40" i="9"/>
  <c r="D39" i="9"/>
  <c r="P37" i="9"/>
  <c r="K37" i="9"/>
  <c r="P36" i="9"/>
  <c r="O36" i="9"/>
  <c r="K36" i="9"/>
  <c r="J36" i="9"/>
  <c r="O35" i="9"/>
  <c r="N35" i="9"/>
  <c r="J35" i="9"/>
  <c r="I35" i="9"/>
  <c r="S54" i="9"/>
  <c r="N34" i="9"/>
  <c r="I34" i="9"/>
  <c r="R54" i="9"/>
  <c r="K10" i="9"/>
  <c r="K9" i="9"/>
  <c r="J9" i="9"/>
  <c r="J8" i="9"/>
  <c r="F15" i="9"/>
  <c r="F14" i="9"/>
  <c r="E14" i="9"/>
  <c r="E13" i="9"/>
  <c r="C31" i="6"/>
  <c r="C19" i="7" s="1"/>
  <c r="D31" i="6"/>
  <c r="E31" i="6"/>
  <c r="B31" i="6"/>
  <c r="F30" i="6"/>
  <c r="G214" i="16" l="1"/>
  <c r="G220" i="16" s="1"/>
  <c r="G208" i="16"/>
  <c r="G225" i="16" s="1"/>
  <c r="AD166" i="16"/>
  <c r="H202" i="16"/>
  <c r="E169" i="15"/>
  <c r="E175" i="15" s="1"/>
  <c r="E163" i="15"/>
  <c r="E180" i="15" s="1"/>
  <c r="E194" i="15" s="1"/>
  <c r="E135" i="15"/>
  <c r="E147" i="15"/>
  <c r="K92" i="4"/>
  <c r="B92" i="4"/>
  <c r="F122" i="15"/>
  <c r="F128" i="15" s="1"/>
  <c r="F157" i="15" s="1"/>
  <c r="G108" i="15"/>
  <c r="J171" i="16"/>
  <c r="I185" i="16"/>
  <c r="B45" i="7"/>
  <c r="C45" i="7"/>
  <c r="B121" i="2"/>
  <c r="B114" i="2"/>
  <c r="B117" i="2"/>
  <c r="B74" i="1"/>
  <c r="B87" i="1" s="1"/>
  <c r="O243" i="9"/>
  <c r="I216" i="9"/>
  <c r="M135" i="9"/>
  <c r="I190" i="16" l="1"/>
  <c r="AE166" i="16"/>
  <c r="H214" i="16"/>
  <c r="H220" i="16" s="1"/>
  <c r="H208" i="16"/>
  <c r="H225" i="16" s="1"/>
  <c r="F169" i="15"/>
  <c r="F175" i="15" s="1"/>
  <c r="F163" i="15"/>
  <c r="F180" i="15" s="1"/>
  <c r="F194" i="15" s="1"/>
  <c r="F135" i="15"/>
  <c r="F147" i="15"/>
  <c r="K171" i="16"/>
  <c r="J185" i="16"/>
  <c r="J190" i="16" s="1"/>
  <c r="H108" i="15"/>
  <c r="G122" i="15"/>
  <c r="G128" i="15" s="1"/>
  <c r="G157" i="15" s="1"/>
  <c r="I8" i="9"/>
  <c r="I7" i="9"/>
  <c r="H7" i="9"/>
  <c r="H6" i="9"/>
  <c r="D13" i="9"/>
  <c r="D12" i="9"/>
  <c r="C12" i="9"/>
  <c r="C11" i="9"/>
  <c r="AF166" i="16" l="1"/>
  <c r="J202" i="16"/>
  <c r="I202" i="16"/>
  <c r="G169" i="15"/>
  <c r="G175" i="15" s="1"/>
  <c r="G163" i="15"/>
  <c r="G180" i="15" s="1"/>
  <c r="G194" i="15" s="1"/>
  <c r="G135" i="15"/>
  <c r="G147" i="15"/>
  <c r="I108" i="15"/>
  <c r="H122" i="15"/>
  <c r="H128" i="15" s="1"/>
  <c r="H157" i="15" s="1"/>
  <c r="L171" i="16"/>
  <c r="K185" i="16"/>
  <c r="K190" i="16" s="1"/>
  <c r="U27" i="9"/>
  <c r="D10" i="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CF10" i="1" s="1"/>
  <c r="CG10" i="1" s="1"/>
  <c r="CH10" i="1" s="1"/>
  <c r="CI10" i="1" s="1"/>
  <c r="CJ10" i="1" s="1"/>
  <c r="I208" i="16" l="1"/>
  <c r="I225" i="16" s="1"/>
  <c r="I214" i="16"/>
  <c r="I220" i="16" s="1"/>
  <c r="AG166" i="16"/>
  <c r="J208" i="16"/>
  <c r="J225" i="16" s="1"/>
  <c r="J214" i="16"/>
  <c r="J220" i="16" s="1"/>
  <c r="K202" i="16"/>
  <c r="H169" i="15"/>
  <c r="H175" i="15" s="1"/>
  <c r="H163" i="15"/>
  <c r="H180" i="15" s="1"/>
  <c r="H194" i="15" s="1"/>
  <c r="H135" i="15"/>
  <c r="H147" i="15"/>
  <c r="M171" i="16"/>
  <c r="L185" i="16"/>
  <c r="L190" i="16" s="1"/>
  <c r="J108" i="15"/>
  <c r="I122" i="15"/>
  <c r="I128" i="15" s="1"/>
  <c r="I157" i="15" s="1"/>
  <c r="P27" i="9"/>
  <c r="F28" i="6"/>
  <c r="F29" i="6"/>
  <c r="F27" i="6"/>
  <c r="B116" i="4"/>
  <c r="B115" i="4"/>
  <c r="AH166" i="16" l="1"/>
  <c r="L202" i="16"/>
  <c r="K208" i="16"/>
  <c r="K225" i="16" s="1"/>
  <c r="K214" i="16"/>
  <c r="K220" i="16" s="1"/>
  <c r="I169" i="15"/>
  <c r="I175" i="15" s="1"/>
  <c r="I163" i="15"/>
  <c r="I180" i="15" s="1"/>
  <c r="I194" i="15" s="1"/>
  <c r="I135" i="15"/>
  <c r="I147" i="15"/>
  <c r="K108" i="15"/>
  <c r="J122" i="15"/>
  <c r="J128" i="15" s="1"/>
  <c r="J157" i="15" s="1"/>
  <c r="N171" i="16"/>
  <c r="M185" i="16"/>
  <c r="M190" i="16" s="1"/>
  <c r="F31" i="6"/>
  <c r="V27" i="9"/>
  <c r="W27" i="9"/>
  <c r="G27" i="9"/>
  <c r="L27" i="9"/>
  <c r="Q27" i="9"/>
  <c r="M202" i="16" l="1"/>
  <c r="L214" i="16"/>
  <c r="L220" i="16" s="1"/>
  <c r="L208" i="16"/>
  <c r="L225" i="16" s="1"/>
  <c r="AI166" i="16"/>
  <c r="J169" i="15"/>
  <c r="J175" i="15" s="1"/>
  <c r="J163" i="15"/>
  <c r="J180" i="15" s="1"/>
  <c r="J194" i="15" s="1"/>
  <c r="J135" i="15"/>
  <c r="J147" i="15"/>
  <c r="O171" i="16"/>
  <c r="N185" i="16"/>
  <c r="L108" i="15"/>
  <c r="K122" i="15"/>
  <c r="K128" i="15" s="1"/>
  <c r="K157" i="15" s="1"/>
  <c r="D45" i="7"/>
  <c r="C126" i="4"/>
  <c r="D126" i="4"/>
  <c r="E126" i="4"/>
  <c r="C127" i="4"/>
  <c r="D127" i="4"/>
  <c r="E127" i="4"/>
  <c r="C128" i="4"/>
  <c r="D128" i="4"/>
  <c r="E128" i="4"/>
  <c r="B127" i="4"/>
  <c r="B143" i="4" s="1"/>
  <c r="B163" i="4" s="1"/>
  <c r="B128" i="4"/>
  <c r="B126" i="4"/>
  <c r="B142" i="4" s="1"/>
  <c r="M214" i="16" l="1"/>
  <c r="M220" i="16" s="1"/>
  <c r="M208" i="16"/>
  <c r="M225" i="16" s="1"/>
  <c r="AJ166" i="16"/>
  <c r="N190" i="16"/>
  <c r="K169" i="15"/>
  <c r="K175" i="15" s="1"/>
  <c r="K163" i="15"/>
  <c r="K180" i="15" s="1"/>
  <c r="K194" i="15" s="1"/>
  <c r="K135" i="15"/>
  <c r="K147" i="15"/>
  <c r="M108" i="15"/>
  <c r="L122" i="15"/>
  <c r="L128" i="15" s="1"/>
  <c r="L157" i="15" s="1"/>
  <c r="P171" i="16"/>
  <c r="O185" i="16"/>
  <c r="B144" i="4"/>
  <c r="B164" i="4" s="1"/>
  <c r="B145" i="4"/>
  <c r="B165" i="4" s="1"/>
  <c r="C145" i="4"/>
  <c r="C165" i="4" s="1"/>
  <c r="C144" i="4"/>
  <c r="C164" i="4" s="1"/>
  <c r="E142" i="4"/>
  <c r="E162" i="4" s="1"/>
  <c r="E143" i="4"/>
  <c r="E163" i="4" s="1"/>
  <c r="D142" i="4"/>
  <c r="D162" i="4" s="1"/>
  <c r="E144" i="4"/>
  <c r="E164" i="4" s="1"/>
  <c r="E145" i="4"/>
  <c r="E165" i="4" s="1"/>
  <c r="D143" i="4"/>
  <c r="D163" i="4" s="1"/>
  <c r="C142" i="4"/>
  <c r="C162" i="4" s="1"/>
  <c r="D145" i="4"/>
  <c r="D165" i="4" s="1"/>
  <c r="D144" i="4"/>
  <c r="D164" i="4" s="1"/>
  <c r="C143" i="4"/>
  <c r="C163" i="4" s="1"/>
  <c r="B162" i="4"/>
  <c r="J10" i="10"/>
  <c r="K10" i="10"/>
  <c r="J11" i="10"/>
  <c r="K11" i="10"/>
  <c r="J12" i="10"/>
  <c r="K12" i="10"/>
  <c r="J13" i="10"/>
  <c r="K13" i="10"/>
  <c r="J14" i="10"/>
  <c r="K14" i="10"/>
  <c r="J15" i="10"/>
  <c r="K15" i="10"/>
  <c r="J16" i="10"/>
  <c r="K16" i="10"/>
  <c r="J17" i="10"/>
  <c r="K17" i="10"/>
  <c r="J18" i="10"/>
  <c r="K18" i="10"/>
  <c r="J19" i="10"/>
  <c r="K19" i="10"/>
  <c r="J20" i="10"/>
  <c r="K20" i="10"/>
  <c r="J21" i="10"/>
  <c r="K21" i="10"/>
  <c r="J22" i="10"/>
  <c r="K22" i="10"/>
  <c r="J23" i="10"/>
  <c r="K23" i="10"/>
  <c r="J24" i="10"/>
  <c r="K24" i="10"/>
  <c r="J25" i="10"/>
  <c r="K25" i="10"/>
  <c r="J26" i="10"/>
  <c r="K26" i="10"/>
  <c r="J27" i="10"/>
  <c r="K27" i="10"/>
  <c r="J28" i="10"/>
  <c r="K28" i="10"/>
  <c r="J29" i="10"/>
  <c r="K29" i="10"/>
  <c r="J30" i="10"/>
  <c r="K30" i="10"/>
  <c r="J31" i="10"/>
  <c r="K31" i="10"/>
  <c r="J32" i="10"/>
  <c r="K32" i="10"/>
  <c r="J33" i="10"/>
  <c r="K33" i="10"/>
  <c r="J34" i="10"/>
  <c r="K34" i="10"/>
  <c r="J35" i="10"/>
  <c r="K35" i="10"/>
  <c r="J36" i="10"/>
  <c r="K36" i="10"/>
  <c r="J37" i="10"/>
  <c r="K37" i="10"/>
  <c r="J38" i="10"/>
  <c r="K38" i="10"/>
  <c r="J39" i="10"/>
  <c r="K39" i="10"/>
  <c r="J40" i="10"/>
  <c r="K40" i="10"/>
  <c r="J41" i="10"/>
  <c r="K41" i="10"/>
  <c r="J42" i="10"/>
  <c r="K42" i="10"/>
  <c r="J43" i="10"/>
  <c r="K43" i="10"/>
  <c r="J44" i="10"/>
  <c r="K44" i="10"/>
  <c r="J45" i="10"/>
  <c r="K45" i="10"/>
  <c r="J46" i="10"/>
  <c r="K46" i="10"/>
  <c r="J47" i="10"/>
  <c r="K47" i="10"/>
  <c r="J48" i="10"/>
  <c r="K48" i="10"/>
  <c r="J49" i="10"/>
  <c r="K49" i="10"/>
  <c r="J50" i="10"/>
  <c r="K50" i="10"/>
  <c r="J51" i="10"/>
  <c r="K51" i="10"/>
  <c r="J52" i="10"/>
  <c r="K52" i="10"/>
  <c r="J53" i="10"/>
  <c r="K53" i="10"/>
  <c r="J54" i="10"/>
  <c r="K54" i="10"/>
  <c r="J55" i="10"/>
  <c r="K55" i="10"/>
  <c r="J56" i="10"/>
  <c r="K56" i="10"/>
  <c r="J57" i="10"/>
  <c r="K57" i="10"/>
  <c r="J58" i="10"/>
  <c r="K58" i="10"/>
  <c r="J59" i="10"/>
  <c r="K59" i="10"/>
  <c r="J60" i="10"/>
  <c r="K60" i="10"/>
  <c r="J61" i="10"/>
  <c r="K61" i="10"/>
  <c r="J62" i="10"/>
  <c r="K62" i="10"/>
  <c r="J63" i="10"/>
  <c r="K63" i="10"/>
  <c r="J64" i="10"/>
  <c r="K64" i="10"/>
  <c r="J65" i="10"/>
  <c r="K65" i="10"/>
  <c r="J66" i="10"/>
  <c r="K66" i="10"/>
  <c r="J67" i="10"/>
  <c r="K67" i="10"/>
  <c r="K68" i="10"/>
  <c r="J69" i="10"/>
  <c r="K69" i="10"/>
  <c r="J70" i="10"/>
  <c r="K70" i="10"/>
  <c r="J71" i="10"/>
  <c r="K71" i="10"/>
  <c r="J72" i="10"/>
  <c r="K72" i="10"/>
  <c r="J73" i="10"/>
  <c r="K73" i="10"/>
  <c r="J74" i="10"/>
  <c r="K74" i="10"/>
  <c r="J75" i="10"/>
  <c r="K75" i="10"/>
  <c r="J76" i="10"/>
  <c r="K76" i="10"/>
  <c r="J77" i="10"/>
  <c r="K77" i="10"/>
  <c r="J78" i="10"/>
  <c r="K78" i="10"/>
  <c r="J79" i="10"/>
  <c r="K79" i="10"/>
  <c r="J80" i="10"/>
  <c r="K80" i="10"/>
  <c r="J81" i="10"/>
  <c r="K81" i="10"/>
  <c r="J82" i="10"/>
  <c r="K82" i="10"/>
  <c r="J83" i="10"/>
  <c r="K83" i="10"/>
  <c r="J84" i="10"/>
  <c r="K84" i="10"/>
  <c r="J85" i="10"/>
  <c r="K85" i="10"/>
  <c r="J86" i="10"/>
  <c r="K86" i="10"/>
  <c r="J87" i="10"/>
  <c r="K87" i="10"/>
  <c r="J88" i="10"/>
  <c r="K88" i="10"/>
  <c r="J89" i="10"/>
  <c r="K89" i="10"/>
  <c r="J90" i="10"/>
  <c r="K90" i="10"/>
  <c r="J91" i="10"/>
  <c r="K91" i="10"/>
  <c r="J92" i="10"/>
  <c r="K92" i="10"/>
  <c r="K9" i="10"/>
  <c r="J9" i="10"/>
  <c r="O190" i="16" l="1"/>
  <c r="N202" i="16"/>
  <c r="AK166" i="16"/>
  <c r="L169" i="15"/>
  <c r="L175" i="15" s="1"/>
  <c r="L163" i="15"/>
  <c r="L180" i="15" s="1"/>
  <c r="L194" i="15" s="1"/>
  <c r="L135" i="15"/>
  <c r="L147" i="15"/>
  <c r="Q171" i="16"/>
  <c r="P185" i="16"/>
  <c r="N108" i="15"/>
  <c r="M122" i="15"/>
  <c r="M128" i="15" s="1"/>
  <c r="M157" i="15" s="1"/>
  <c r="J94" i="10"/>
  <c r="L20" i="10" s="1"/>
  <c r="K95" i="10"/>
  <c r="M56" i="10" s="1"/>
  <c r="K94" i="10"/>
  <c r="M13" i="10" s="1"/>
  <c r="F66" i="4"/>
  <c r="J68" i="10"/>
  <c r="J96" i="10" s="1"/>
  <c r="L76" i="10" s="1"/>
  <c r="J95" i="10"/>
  <c r="L54" i="10" s="1"/>
  <c r="C97" i="4"/>
  <c r="K93" i="10"/>
  <c r="K96" i="10"/>
  <c r="M72" i="10" s="1"/>
  <c r="B97" i="4"/>
  <c r="J93" i="10"/>
  <c r="F143" i="4"/>
  <c r="F163" i="4" s="1"/>
  <c r="E166" i="4"/>
  <c r="F142" i="4"/>
  <c r="F162" i="4" s="1"/>
  <c r="B166" i="4"/>
  <c r="C166" i="4"/>
  <c r="D166" i="4"/>
  <c r="C146" i="4"/>
  <c r="B146" i="4"/>
  <c r="F145" i="4"/>
  <c r="F144" i="4"/>
  <c r="F164" i="4" s="1"/>
  <c r="D146" i="4"/>
  <c r="E146" i="4"/>
  <c r="B96" i="4"/>
  <c r="B95" i="4"/>
  <c r="C96" i="4"/>
  <c r="C95" i="4"/>
  <c r="F46" i="4"/>
  <c r="F36" i="4"/>
  <c r="G46" i="4"/>
  <c r="F26" i="4"/>
  <c r="G66" i="4"/>
  <c r="G56" i="4"/>
  <c r="G16" i="4"/>
  <c r="B93" i="4"/>
  <c r="G36" i="4"/>
  <c r="F56" i="4"/>
  <c r="F16" i="4"/>
  <c r="C93" i="4"/>
  <c r="C94" i="4"/>
  <c r="G26" i="4"/>
  <c r="B94" i="4"/>
  <c r="D35" i="7"/>
  <c r="D17" i="7"/>
  <c r="D26" i="7"/>
  <c r="D8" i="7"/>
  <c r="P190" i="16" l="1"/>
  <c r="N214" i="16"/>
  <c r="N220" i="16" s="1"/>
  <c r="N208" i="16"/>
  <c r="N225" i="16" s="1"/>
  <c r="AL166" i="16"/>
  <c r="O202" i="16"/>
  <c r="M169" i="15"/>
  <c r="M175" i="15" s="1"/>
  <c r="M163" i="15"/>
  <c r="M180" i="15" s="1"/>
  <c r="M194" i="15" s="1"/>
  <c r="M135" i="15"/>
  <c r="M147" i="15"/>
  <c r="O108" i="15"/>
  <c r="N122" i="15"/>
  <c r="N128" i="15" s="1"/>
  <c r="N157" i="15" s="1"/>
  <c r="R171" i="16"/>
  <c r="Q185" i="16"/>
  <c r="L24" i="10"/>
  <c r="R24" i="10" s="1"/>
  <c r="M57" i="10"/>
  <c r="Q57" i="10" s="1"/>
  <c r="M30" i="10"/>
  <c r="S30" i="10" s="1"/>
  <c r="M18" i="10"/>
  <c r="U18" i="10" s="1"/>
  <c r="M11" i="10"/>
  <c r="U11" i="10" s="1"/>
  <c r="M16" i="10"/>
  <c r="U16" i="10" s="1"/>
  <c r="M22" i="10"/>
  <c r="S22" i="10" s="1"/>
  <c r="M19" i="10"/>
  <c r="S19" i="10" s="1"/>
  <c r="M21" i="10"/>
  <c r="S21" i="10" s="1"/>
  <c r="M27" i="10"/>
  <c r="Q27" i="10" s="1"/>
  <c r="L55" i="10"/>
  <c r="T55" i="10" s="1"/>
  <c r="L31" i="10"/>
  <c r="T31" i="10" s="1"/>
  <c r="L39" i="10"/>
  <c r="T39" i="10" s="1"/>
  <c r="L30" i="10"/>
  <c r="T30" i="10" s="1"/>
  <c r="L15" i="10"/>
  <c r="P15" i="10" s="1"/>
  <c r="L22" i="10"/>
  <c r="R22" i="10" s="1"/>
  <c r="L17" i="10"/>
  <c r="R17" i="10" s="1"/>
  <c r="L23" i="10"/>
  <c r="R23" i="10" s="1"/>
  <c r="L43" i="10"/>
  <c r="R43" i="10" s="1"/>
  <c r="L40" i="10"/>
  <c r="P40" i="10" s="1"/>
  <c r="L25" i="10"/>
  <c r="T25" i="10" s="1"/>
  <c r="L47" i="10"/>
  <c r="P47" i="10" s="1"/>
  <c r="L18" i="10"/>
  <c r="R18" i="10" s="1"/>
  <c r="L48" i="10"/>
  <c r="R48" i="10" s="1"/>
  <c r="L10" i="10"/>
  <c r="R10" i="10" s="1"/>
  <c r="L11" i="10"/>
  <c r="T11" i="10" s="1"/>
  <c r="L19" i="10"/>
  <c r="T19" i="10" s="1"/>
  <c r="L27" i="10"/>
  <c r="T27" i="10" s="1"/>
  <c r="L12" i="10"/>
  <c r="R12" i="10" s="1"/>
  <c r="L26" i="10"/>
  <c r="T26" i="10" s="1"/>
  <c r="L16" i="10"/>
  <c r="T16" i="10" s="1"/>
  <c r="L13" i="10"/>
  <c r="P13" i="10" s="1"/>
  <c r="L21" i="10"/>
  <c r="R21" i="10" s="1"/>
  <c r="L14" i="10"/>
  <c r="T14" i="10" s="1"/>
  <c r="M43" i="10"/>
  <c r="U43" i="10" s="1"/>
  <c r="M41" i="10"/>
  <c r="Q41" i="10" s="1"/>
  <c r="L35" i="10"/>
  <c r="P35" i="10" s="1"/>
  <c r="L51" i="10"/>
  <c r="T51" i="10" s="1"/>
  <c r="L56" i="10"/>
  <c r="T56" i="10" s="1"/>
  <c r="M42" i="10"/>
  <c r="S42" i="10" s="1"/>
  <c r="M33" i="10"/>
  <c r="U33" i="10" s="1"/>
  <c r="M49" i="10"/>
  <c r="U49" i="10" s="1"/>
  <c r="M46" i="10"/>
  <c r="Q46" i="10" s="1"/>
  <c r="M35" i="10"/>
  <c r="U35" i="10" s="1"/>
  <c r="M51" i="10"/>
  <c r="Q51" i="10" s="1"/>
  <c r="C87" i="7"/>
  <c r="B87" i="7"/>
  <c r="M34" i="10"/>
  <c r="Q34" i="10" s="1"/>
  <c r="M50" i="10"/>
  <c r="S50" i="10" s="1"/>
  <c r="M29" i="10"/>
  <c r="Q29" i="10" s="1"/>
  <c r="M37" i="10"/>
  <c r="U37" i="10" s="1"/>
  <c r="M45" i="10"/>
  <c r="U45" i="10" s="1"/>
  <c r="M53" i="10"/>
  <c r="Q53" i="10" s="1"/>
  <c r="M28" i="10"/>
  <c r="S28" i="10" s="1"/>
  <c r="L61" i="10"/>
  <c r="P61" i="10" s="1"/>
  <c r="M38" i="10"/>
  <c r="S38" i="10" s="1"/>
  <c r="M54" i="10"/>
  <c r="Q54" i="10" s="1"/>
  <c r="M31" i="10"/>
  <c r="U31" i="10" s="1"/>
  <c r="M39" i="10"/>
  <c r="U39" i="10" s="1"/>
  <c r="M47" i="10"/>
  <c r="Q47" i="10" s="1"/>
  <c r="M55" i="10"/>
  <c r="S55" i="10" s="1"/>
  <c r="L77" i="10"/>
  <c r="R77" i="10" s="1"/>
  <c r="L33" i="10"/>
  <c r="T33" i="10" s="1"/>
  <c r="L41" i="10"/>
  <c r="P41" i="10" s="1"/>
  <c r="L49" i="10"/>
  <c r="T49" i="10" s="1"/>
  <c r="L57" i="10"/>
  <c r="P57" i="10" s="1"/>
  <c r="L34" i="10"/>
  <c r="T34" i="10" s="1"/>
  <c r="L52" i="10"/>
  <c r="T52" i="10" s="1"/>
  <c r="L28" i="10"/>
  <c r="T28" i="10" s="1"/>
  <c r="L32" i="10"/>
  <c r="T32" i="10" s="1"/>
  <c r="L29" i="10"/>
  <c r="T29" i="10" s="1"/>
  <c r="L37" i="10"/>
  <c r="T37" i="10" s="1"/>
  <c r="L45" i="10"/>
  <c r="P45" i="10" s="1"/>
  <c r="L53" i="10"/>
  <c r="P53" i="10" s="1"/>
  <c r="L69" i="10"/>
  <c r="T69" i="10" s="1"/>
  <c r="L44" i="10"/>
  <c r="P44" i="10" s="1"/>
  <c r="L70" i="10"/>
  <c r="R70" i="10" s="1"/>
  <c r="L42" i="10"/>
  <c r="P42" i="10" s="1"/>
  <c r="M76" i="10"/>
  <c r="Q76" i="10" s="1"/>
  <c r="M69" i="10"/>
  <c r="U69" i="10" s="1"/>
  <c r="M60" i="10"/>
  <c r="U60" i="10" s="1"/>
  <c r="M58" i="10"/>
  <c r="S58" i="10" s="1"/>
  <c r="M59" i="10"/>
  <c r="U59" i="10" s="1"/>
  <c r="M75" i="10"/>
  <c r="Q75" i="10" s="1"/>
  <c r="L46" i="10"/>
  <c r="T46" i="10" s="1"/>
  <c r="M32" i="10"/>
  <c r="S32" i="10" s="1"/>
  <c r="M64" i="10"/>
  <c r="Q64" i="10" s="1"/>
  <c r="M62" i="10"/>
  <c r="Q62" i="10" s="1"/>
  <c r="M61" i="10"/>
  <c r="Q61" i="10" s="1"/>
  <c r="M77" i="10"/>
  <c r="S77" i="10" s="1"/>
  <c r="M44" i="10"/>
  <c r="U44" i="10" s="1"/>
  <c r="M74" i="10"/>
  <c r="Q74" i="10" s="1"/>
  <c r="M66" i="10"/>
  <c r="S66" i="10" s="1"/>
  <c r="M67" i="10"/>
  <c r="S67" i="10" s="1"/>
  <c r="M48" i="10"/>
  <c r="U48" i="10" s="1"/>
  <c r="S72" i="10"/>
  <c r="U72" i="10"/>
  <c r="Q72" i="10"/>
  <c r="R54" i="10"/>
  <c r="T54" i="10"/>
  <c r="P54" i="10"/>
  <c r="R76" i="10"/>
  <c r="T76" i="10"/>
  <c r="P76" i="10"/>
  <c r="S56" i="10"/>
  <c r="U56" i="10"/>
  <c r="Q56" i="10"/>
  <c r="S18" i="10"/>
  <c r="Q50" i="10"/>
  <c r="L68" i="10"/>
  <c r="L63" i="10"/>
  <c r="L74" i="10"/>
  <c r="R20" i="10"/>
  <c r="T20" i="10"/>
  <c r="P20" i="10"/>
  <c r="L58" i="10"/>
  <c r="J97" i="10"/>
  <c r="L93" i="10" s="1"/>
  <c r="M20" i="10"/>
  <c r="H66" i="4"/>
  <c r="L65" i="10"/>
  <c r="L73" i="10"/>
  <c r="L60" i="10"/>
  <c r="M10" i="10"/>
  <c r="M26" i="10"/>
  <c r="M70" i="10"/>
  <c r="M15" i="10"/>
  <c r="M23" i="10"/>
  <c r="M63" i="10"/>
  <c r="M71" i="10"/>
  <c r="L36" i="10"/>
  <c r="L50" i="10"/>
  <c r="L62" i="10"/>
  <c r="L72" i="10"/>
  <c r="M9" i="10"/>
  <c r="M24" i="10"/>
  <c r="M36" i="10"/>
  <c r="M52" i="10"/>
  <c r="M68" i="10"/>
  <c r="L71" i="10"/>
  <c r="Q13" i="10"/>
  <c r="U13" i="10"/>
  <c r="S13" i="10"/>
  <c r="K97" i="10"/>
  <c r="K98" i="10" s="1"/>
  <c r="L59" i="10"/>
  <c r="L67" i="10"/>
  <c r="L75" i="10"/>
  <c r="L64" i="10"/>
  <c r="M14" i="10"/>
  <c r="M17" i="10"/>
  <c r="M25" i="10"/>
  <c r="M65" i="10"/>
  <c r="M73" i="10"/>
  <c r="L38" i="10"/>
  <c r="L66" i="10"/>
  <c r="M12" i="10"/>
  <c r="M40" i="10"/>
  <c r="L9" i="10"/>
  <c r="F146" i="4"/>
  <c r="F165" i="4"/>
  <c r="C98" i="4"/>
  <c r="B98" i="4"/>
  <c r="H56" i="4"/>
  <c r="H36" i="4"/>
  <c r="H46" i="4"/>
  <c r="H16" i="4"/>
  <c r="H26" i="4"/>
  <c r="Q190" i="16" l="1"/>
  <c r="AM166" i="16"/>
  <c r="O214" i="16"/>
  <c r="O220" i="16" s="1"/>
  <c r="O208" i="16"/>
  <c r="O225" i="16" s="1"/>
  <c r="P202" i="16"/>
  <c r="N169" i="15"/>
  <c r="N175" i="15" s="1"/>
  <c r="N163" i="15"/>
  <c r="N180" i="15" s="1"/>
  <c r="N194" i="15" s="1"/>
  <c r="N135" i="15"/>
  <c r="N147" i="15"/>
  <c r="S171" i="16"/>
  <c r="R185" i="16"/>
  <c r="P108" i="15"/>
  <c r="O122" i="15"/>
  <c r="O128" i="15" s="1"/>
  <c r="O157" i="15" s="1"/>
  <c r="P24" i="10"/>
  <c r="T24" i="10"/>
  <c r="Q43" i="10"/>
  <c r="P16" i="10"/>
  <c r="U57" i="10"/>
  <c r="S57" i="10"/>
  <c r="Q30" i="10"/>
  <c r="U30" i="10"/>
  <c r="S46" i="10"/>
  <c r="S49" i="10"/>
  <c r="Q49" i="10"/>
  <c r="S33" i="10"/>
  <c r="Q31" i="10"/>
  <c r="U53" i="10"/>
  <c r="Q28" i="10"/>
  <c r="S54" i="10"/>
  <c r="S43" i="10"/>
  <c r="S39" i="10"/>
  <c r="U27" i="10"/>
  <c r="S11" i="10"/>
  <c r="S16" i="10"/>
  <c r="Q21" i="10"/>
  <c r="Q11" i="10"/>
  <c r="U21" i="10"/>
  <c r="Q19" i="10"/>
  <c r="S35" i="10"/>
  <c r="U41" i="10"/>
  <c r="Q45" i="10"/>
  <c r="Q38" i="10"/>
  <c r="U75" i="10"/>
  <c r="U34" i="10"/>
  <c r="U47" i="10"/>
  <c r="U19" i="10"/>
  <c r="Q18" i="10"/>
  <c r="S41" i="10"/>
  <c r="U46" i="10"/>
  <c r="U38" i="10"/>
  <c r="S34" i="10"/>
  <c r="S47" i="10"/>
  <c r="S48" i="10"/>
  <c r="Q22" i="10"/>
  <c r="U22" i="10"/>
  <c r="Q16" i="10"/>
  <c r="S27" i="10"/>
  <c r="P77" i="10"/>
  <c r="R39" i="10"/>
  <c r="P39" i="10"/>
  <c r="P55" i="10"/>
  <c r="R31" i="10"/>
  <c r="T40" i="10"/>
  <c r="R55" i="10"/>
  <c r="R40" i="10"/>
  <c r="P31" i="10"/>
  <c r="P48" i="10"/>
  <c r="T43" i="10"/>
  <c r="R56" i="10"/>
  <c r="T47" i="10"/>
  <c r="R30" i="10"/>
  <c r="R51" i="10"/>
  <c r="P51" i="10"/>
  <c r="P30" i="10"/>
  <c r="R47" i="10"/>
  <c r="T42" i="10"/>
  <c r="P43" i="10"/>
  <c r="T15" i="10"/>
  <c r="P18" i="10"/>
  <c r="T18" i="10"/>
  <c r="T12" i="10"/>
  <c r="P17" i="10"/>
  <c r="R14" i="10"/>
  <c r="P11" i="10"/>
  <c r="P23" i="10"/>
  <c r="T10" i="10"/>
  <c r="T23" i="10"/>
  <c r="P26" i="10"/>
  <c r="P14" i="10"/>
  <c r="R26" i="10"/>
  <c r="R25" i="10"/>
  <c r="P22" i="10"/>
  <c r="R19" i="10"/>
  <c r="T22" i="10"/>
  <c r="R15" i="10"/>
  <c r="R11" i="10"/>
  <c r="R13" i="10"/>
  <c r="P25" i="10"/>
  <c r="T17" i="10"/>
  <c r="P21" i="10"/>
  <c r="P10" i="10"/>
  <c r="T48" i="10"/>
  <c r="P19" i="10"/>
  <c r="R33" i="10"/>
  <c r="T13" i="10"/>
  <c r="R27" i="10"/>
  <c r="P27" i="10"/>
  <c r="R16" i="10"/>
  <c r="T21" i="10"/>
  <c r="P12" i="10"/>
  <c r="Q33" i="10"/>
  <c r="T35" i="10"/>
  <c r="S45" i="10"/>
  <c r="R28" i="10"/>
  <c r="T45" i="10"/>
  <c r="Q55" i="10"/>
  <c r="T41" i="10"/>
  <c r="Q69" i="10"/>
  <c r="U54" i="10"/>
  <c r="S74" i="10"/>
  <c r="S51" i="10"/>
  <c r="R35" i="10"/>
  <c r="U55" i="10"/>
  <c r="S53" i="10"/>
  <c r="U50" i="10"/>
  <c r="S62" i="10"/>
  <c r="P52" i="10"/>
  <c r="U51" i="10"/>
  <c r="R37" i="10"/>
  <c r="Q42" i="10"/>
  <c r="Q35" i="10"/>
  <c r="S76" i="10"/>
  <c r="R32" i="10"/>
  <c r="U29" i="10"/>
  <c r="P56" i="10"/>
  <c r="T77" i="10"/>
  <c r="U42" i="10"/>
  <c r="U28" i="10"/>
  <c r="Q44" i="10"/>
  <c r="S29" i="10"/>
  <c r="Q59" i="10"/>
  <c r="T61" i="10"/>
  <c r="S37" i="10"/>
  <c r="R34" i="10"/>
  <c r="S44" i="10"/>
  <c r="Q39" i="10"/>
  <c r="P33" i="10"/>
  <c r="U64" i="10"/>
  <c r="Q37" i="10"/>
  <c r="R69" i="10"/>
  <c r="U62" i="10"/>
  <c r="R61" i="10"/>
  <c r="R29" i="10"/>
  <c r="S31" i="10"/>
  <c r="T57" i="10"/>
  <c r="S64" i="10"/>
  <c r="U74" i="10"/>
  <c r="P69" i="10"/>
  <c r="U76" i="10"/>
  <c r="S59" i="10"/>
  <c r="P29" i="10"/>
  <c r="Q48" i="10"/>
  <c r="P34" i="10"/>
  <c r="T53" i="10"/>
  <c r="R49" i="10"/>
  <c r="P70" i="10"/>
  <c r="S75" i="10"/>
  <c r="R52" i="10"/>
  <c r="T44" i="10"/>
  <c r="R41" i="10"/>
  <c r="P37" i="10"/>
  <c r="Q66" i="10"/>
  <c r="R44" i="10"/>
  <c r="S69" i="10"/>
  <c r="Q77" i="10"/>
  <c r="R42" i="10"/>
  <c r="Q67" i="10"/>
  <c r="P32" i="10"/>
  <c r="U61" i="10"/>
  <c r="P28" i="10"/>
  <c r="R45" i="10"/>
  <c r="R57" i="10"/>
  <c r="P49" i="10"/>
  <c r="T70" i="10"/>
  <c r="R53" i="10"/>
  <c r="S60" i="10"/>
  <c r="J98" i="10"/>
  <c r="Q32" i="10"/>
  <c r="R46" i="10"/>
  <c r="L95" i="10"/>
  <c r="U32" i="10"/>
  <c r="U58" i="10"/>
  <c r="U77" i="10"/>
  <c r="S61" i="10"/>
  <c r="U66" i="10"/>
  <c r="Q60" i="10"/>
  <c r="M96" i="10"/>
  <c r="P46" i="10"/>
  <c r="U67" i="10"/>
  <c r="Q58" i="10"/>
  <c r="Q73" i="10"/>
  <c r="S73" i="10"/>
  <c r="U73" i="10"/>
  <c r="T75" i="10"/>
  <c r="P75" i="10"/>
  <c r="R75" i="10"/>
  <c r="R72" i="10"/>
  <c r="T72" i="10"/>
  <c r="P72" i="10"/>
  <c r="U10" i="10"/>
  <c r="S10" i="10"/>
  <c r="Q10" i="10"/>
  <c r="S40" i="10"/>
  <c r="U40" i="10"/>
  <c r="Q40" i="10"/>
  <c r="U14" i="10"/>
  <c r="S14" i="10"/>
  <c r="Q14" i="10"/>
  <c r="R62" i="10"/>
  <c r="T62" i="10"/>
  <c r="P62" i="10"/>
  <c r="Q23" i="10"/>
  <c r="U23" i="10"/>
  <c r="S23" i="10"/>
  <c r="R60" i="10"/>
  <c r="T60" i="10"/>
  <c r="P60" i="10"/>
  <c r="T93" i="10"/>
  <c r="P93" i="10"/>
  <c r="R93" i="10"/>
  <c r="F166" i="4"/>
  <c r="D87" i="7" s="1"/>
  <c r="U12" i="10"/>
  <c r="S12" i="10"/>
  <c r="Q12" i="10"/>
  <c r="Q25" i="10"/>
  <c r="S25" i="10"/>
  <c r="U25" i="10"/>
  <c r="R64" i="10"/>
  <c r="T64" i="10"/>
  <c r="P64" i="10"/>
  <c r="T59" i="10"/>
  <c r="P59" i="10"/>
  <c r="R59" i="10"/>
  <c r="T71" i="10"/>
  <c r="P71" i="10"/>
  <c r="R71" i="10"/>
  <c r="S24" i="10"/>
  <c r="U24" i="10"/>
  <c r="Q24" i="10"/>
  <c r="R50" i="10"/>
  <c r="T50" i="10"/>
  <c r="P50" i="10"/>
  <c r="Q15" i="10"/>
  <c r="U15" i="10"/>
  <c r="S15" i="10"/>
  <c r="R74" i="10"/>
  <c r="T74" i="10"/>
  <c r="P74" i="10"/>
  <c r="T63" i="10"/>
  <c r="P63" i="10"/>
  <c r="R63" i="10"/>
  <c r="R68" i="10"/>
  <c r="T68" i="10"/>
  <c r="P68" i="10"/>
  <c r="R9" i="10"/>
  <c r="L94" i="10"/>
  <c r="P9" i="10"/>
  <c r="T9" i="10"/>
  <c r="R38" i="10"/>
  <c r="T38" i="10"/>
  <c r="P38" i="10"/>
  <c r="S52" i="10"/>
  <c r="U52" i="10"/>
  <c r="Q52" i="10"/>
  <c r="Q63" i="10"/>
  <c r="S63" i="10"/>
  <c r="U63" i="10"/>
  <c r="T65" i="10"/>
  <c r="P65" i="10"/>
  <c r="R65" i="10"/>
  <c r="R58" i="10"/>
  <c r="L96" i="10"/>
  <c r="T58" i="10"/>
  <c r="P58" i="10"/>
  <c r="Q65" i="10"/>
  <c r="S65" i="10"/>
  <c r="U65" i="10"/>
  <c r="T67" i="10"/>
  <c r="P67" i="10"/>
  <c r="R67" i="10"/>
  <c r="S36" i="10"/>
  <c r="U36" i="10"/>
  <c r="Q36" i="10"/>
  <c r="S20" i="10"/>
  <c r="U20" i="10"/>
  <c r="Q20" i="10"/>
  <c r="R66" i="10"/>
  <c r="T66" i="10"/>
  <c r="P66" i="10"/>
  <c r="Q17" i="10"/>
  <c r="S17" i="10"/>
  <c r="U17" i="10"/>
  <c r="M82" i="10"/>
  <c r="M89" i="10"/>
  <c r="M81" i="10"/>
  <c r="M92" i="10"/>
  <c r="M85" i="10"/>
  <c r="M86" i="10"/>
  <c r="M91" i="10"/>
  <c r="M78" i="10"/>
  <c r="M87" i="10"/>
  <c r="M79" i="10"/>
  <c r="M88" i="10"/>
  <c r="M90" i="10"/>
  <c r="M84" i="10"/>
  <c r="M83" i="10"/>
  <c r="M80" i="10"/>
  <c r="S68" i="10"/>
  <c r="U68" i="10"/>
  <c r="Q68" i="10"/>
  <c r="M94" i="10"/>
  <c r="U9" i="10"/>
  <c r="Q9" i="10"/>
  <c r="S9" i="10"/>
  <c r="R36" i="10"/>
  <c r="T36" i="10"/>
  <c r="P36" i="10"/>
  <c r="Q71" i="10"/>
  <c r="S71" i="10"/>
  <c r="U71" i="10"/>
  <c r="S70" i="10"/>
  <c r="U70" i="10"/>
  <c r="Q70" i="10"/>
  <c r="S26" i="10"/>
  <c r="U26" i="10"/>
  <c r="Q26" i="10"/>
  <c r="T73" i="10"/>
  <c r="P73" i="10"/>
  <c r="R73" i="10"/>
  <c r="L86" i="10"/>
  <c r="L84" i="10"/>
  <c r="L91" i="10"/>
  <c r="L83" i="10"/>
  <c r="L92" i="10"/>
  <c r="L87" i="10"/>
  <c r="L78" i="10"/>
  <c r="L88" i="10"/>
  <c r="L85" i="10"/>
  <c r="L82" i="10"/>
  <c r="L80" i="10"/>
  <c r="L89" i="10"/>
  <c r="L81" i="10"/>
  <c r="L79" i="10"/>
  <c r="L90" i="10"/>
  <c r="M93" i="10"/>
  <c r="M95" i="10"/>
  <c r="AN166" i="16" l="1"/>
  <c r="R190" i="16"/>
  <c r="P208" i="16"/>
  <c r="P225" i="16" s="1"/>
  <c r="P214" i="16"/>
  <c r="P220" i="16" s="1"/>
  <c r="Q202" i="16"/>
  <c r="O169" i="15"/>
  <c r="O175" i="15" s="1"/>
  <c r="O163" i="15"/>
  <c r="O180" i="15" s="1"/>
  <c r="O194" i="15" s="1"/>
  <c r="O135" i="15"/>
  <c r="O147" i="15"/>
  <c r="Q108" i="15"/>
  <c r="P122" i="15"/>
  <c r="P128" i="15" s="1"/>
  <c r="P157" i="15" s="1"/>
  <c r="T171" i="16"/>
  <c r="S185" i="16"/>
  <c r="B98" i="10"/>
  <c r="D98" i="10"/>
  <c r="F98" i="10"/>
  <c r="F99" i="10"/>
  <c r="D99" i="10"/>
  <c r="C99" i="10"/>
  <c r="G100" i="10"/>
  <c r="B99" i="10"/>
  <c r="C98" i="10"/>
  <c r="E99" i="10"/>
  <c r="F100" i="10"/>
  <c r="C100" i="10"/>
  <c r="G99" i="10"/>
  <c r="E100" i="10"/>
  <c r="Q93" i="10"/>
  <c r="S93" i="10"/>
  <c r="U93" i="10"/>
  <c r="R88" i="10"/>
  <c r="T88" i="10"/>
  <c r="P88" i="10"/>
  <c r="Q83" i="10"/>
  <c r="S83" i="10"/>
  <c r="U83" i="10"/>
  <c r="S86" i="10"/>
  <c r="U86" i="10"/>
  <c r="Q86" i="10"/>
  <c r="Q89" i="10"/>
  <c r="S89" i="10"/>
  <c r="U89" i="10"/>
  <c r="R80" i="10"/>
  <c r="T80" i="10"/>
  <c r="P80" i="10"/>
  <c r="T91" i="10"/>
  <c r="P91" i="10"/>
  <c r="R91" i="10"/>
  <c r="Q87" i="10"/>
  <c r="S87" i="10"/>
  <c r="U87" i="10"/>
  <c r="S82" i="10"/>
  <c r="U82" i="10"/>
  <c r="Q82" i="10"/>
  <c r="T79" i="10"/>
  <c r="P79" i="10"/>
  <c r="R79" i="10"/>
  <c r="R82" i="10"/>
  <c r="T82" i="10"/>
  <c r="P82" i="10"/>
  <c r="T87" i="10"/>
  <c r="P87" i="10"/>
  <c r="R87" i="10"/>
  <c r="R84" i="10"/>
  <c r="T84" i="10"/>
  <c r="P84" i="10"/>
  <c r="S90" i="10"/>
  <c r="U90" i="10"/>
  <c r="Q90" i="10"/>
  <c r="S78" i="10"/>
  <c r="U78" i="10"/>
  <c r="M97" i="10"/>
  <c r="Q78" i="10"/>
  <c r="S92" i="10"/>
  <c r="U92" i="10"/>
  <c r="Q92" i="10"/>
  <c r="D100" i="10"/>
  <c r="T89" i="10"/>
  <c r="P89" i="10"/>
  <c r="R89" i="10"/>
  <c r="T83" i="10"/>
  <c r="P83" i="10"/>
  <c r="R83" i="10"/>
  <c r="Q79" i="10"/>
  <c r="S79" i="10"/>
  <c r="U79" i="10"/>
  <c r="R90" i="10"/>
  <c r="T90" i="10"/>
  <c r="P90" i="10"/>
  <c r="R78" i="10"/>
  <c r="T78" i="10"/>
  <c r="P78" i="10"/>
  <c r="L97" i="10"/>
  <c r="G98" i="10"/>
  <c r="S84" i="10"/>
  <c r="U84" i="10"/>
  <c r="Q84" i="10"/>
  <c r="Q85" i="10"/>
  <c r="S85" i="10"/>
  <c r="U85" i="10"/>
  <c r="T81" i="10"/>
  <c r="P81" i="10"/>
  <c r="R81" i="10"/>
  <c r="T85" i="10"/>
  <c r="P85" i="10"/>
  <c r="R85" i="10"/>
  <c r="R92" i="10"/>
  <c r="T92" i="10"/>
  <c r="P92" i="10"/>
  <c r="R86" i="10"/>
  <c r="T86" i="10"/>
  <c r="P86" i="10"/>
  <c r="E98" i="10"/>
  <c r="S80" i="10"/>
  <c r="U80" i="10"/>
  <c r="Q80" i="10"/>
  <c r="S88" i="10"/>
  <c r="U88" i="10"/>
  <c r="Q88" i="10"/>
  <c r="Q91" i="10"/>
  <c r="S91" i="10"/>
  <c r="U91" i="10"/>
  <c r="Q81" i="10"/>
  <c r="S81" i="10"/>
  <c r="U81" i="10"/>
  <c r="B100" i="10"/>
  <c r="B70" i="2"/>
  <c r="S190" i="16" l="1"/>
  <c r="Q208" i="16"/>
  <c r="Q225" i="16" s="1"/>
  <c r="Q214" i="16"/>
  <c r="Q220" i="16" s="1"/>
  <c r="R202" i="16"/>
  <c r="AO166" i="16"/>
  <c r="P169" i="15"/>
  <c r="P175" i="15" s="1"/>
  <c r="P163" i="15"/>
  <c r="P180" i="15" s="1"/>
  <c r="P194" i="15" s="1"/>
  <c r="P135" i="15"/>
  <c r="P147" i="15"/>
  <c r="U171" i="16"/>
  <c r="T185" i="16"/>
  <c r="R108" i="15"/>
  <c r="Q122" i="15"/>
  <c r="Q128" i="15" s="1"/>
  <c r="Q157" i="15" s="1"/>
  <c r="B48" i="2"/>
  <c r="O113" i="10"/>
  <c r="B49" i="2"/>
  <c r="S107" i="12" s="1"/>
  <c r="S104" i="12" s="1"/>
  <c r="O114" i="10"/>
  <c r="B32" i="2"/>
  <c r="S188" i="9" s="1"/>
  <c r="S185" i="9" s="1"/>
  <c r="S189" i="9" s="1"/>
  <c r="O108" i="10"/>
  <c r="B33" i="2"/>
  <c r="T215" i="9" s="1"/>
  <c r="T213" i="9" s="1"/>
  <c r="T216" i="9" s="1"/>
  <c r="O109" i="10"/>
  <c r="B50" i="2"/>
  <c r="T161" i="12" s="1"/>
  <c r="O115" i="10"/>
  <c r="B31" i="2"/>
  <c r="R107" i="9" s="1"/>
  <c r="R103" i="9" s="1"/>
  <c r="R108" i="9" s="1"/>
  <c r="O107" i="10"/>
  <c r="B113" i="10"/>
  <c r="B19" i="2"/>
  <c r="C26" i="9" s="1"/>
  <c r="B107" i="10"/>
  <c r="B109" i="10"/>
  <c r="S107" i="9"/>
  <c r="S104" i="9" s="1"/>
  <c r="S80" i="9"/>
  <c r="S77" i="9" s="1"/>
  <c r="R80" i="9"/>
  <c r="R75" i="9" s="1"/>
  <c r="S161" i="9"/>
  <c r="S157" i="9" s="1"/>
  <c r="B114" i="10"/>
  <c r="S134" i="9"/>
  <c r="S130" i="9" s="1"/>
  <c r="B36" i="2"/>
  <c r="C26" i="12" s="1"/>
  <c r="B38" i="2"/>
  <c r="E215" i="12" s="1"/>
  <c r="E198" i="12" s="1"/>
  <c r="E216" i="12" s="1"/>
  <c r="B115" i="10"/>
  <c r="B20" i="2"/>
  <c r="D107" i="9" s="1"/>
  <c r="B108" i="10"/>
  <c r="G12" i="7"/>
  <c r="D11" i="7"/>
  <c r="G11" i="7" s="1"/>
  <c r="D15" i="7"/>
  <c r="D7" i="7"/>
  <c r="T80" i="12"/>
  <c r="T77" i="12" s="1"/>
  <c r="T107" i="12"/>
  <c r="T105" i="12" s="1"/>
  <c r="B37" i="2"/>
  <c r="D80" i="12" s="1"/>
  <c r="T134" i="12"/>
  <c r="T131" i="12" s="1"/>
  <c r="T158" i="12"/>
  <c r="T159" i="12"/>
  <c r="F101" i="10"/>
  <c r="G101" i="10"/>
  <c r="C101" i="10"/>
  <c r="B101" i="10"/>
  <c r="B21" i="2"/>
  <c r="R107" i="12"/>
  <c r="R103" i="12" s="1"/>
  <c r="R108" i="12" s="1"/>
  <c r="R80" i="12"/>
  <c r="D101" i="10"/>
  <c r="E101" i="10"/>
  <c r="D25" i="7"/>
  <c r="D13" i="7"/>
  <c r="G13" i="7" s="1"/>
  <c r="T215" i="12" l="1"/>
  <c r="T213" i="12" s="1"/>
  <c r="T216" i="12" s="1"/>
  <c r="T188" i="12"/>
  <c r="T185" i="12" s="1"/>
  <c r="R208" i="16"/>
  <c r="R225" i="16" s="1"/>
  <c r="R214" i="16"/>
  <c r="R220" i="16" s="1"/>
  <c r="T190" i="16"/>
  <c r="AP166" i="16"/>
  <c r="S202" i="16"/>
  <c r="Q169" i="15"/>
  <c r="Q175" i="15" s="1"/>
  <c r="Q163" i="15"/>
  <c r="Q180" i="15" s="1"/>
  <c r="Q194" i="15" s="1"/>
  <c r="Q135" i="15"/>
  <c r="Q147" i="15"/>
  <c r="C80" i="9"/>
  <c r="C61" i="9" s="1"/>
  <c r="S103" i="12"/>
  <c r="T80" i="9"/>
  <c r="T77" i="9" s="1"/>
  <c r="S108" i="15"/>
  <c r="R122" i="15"/>
  <c r="R128" i="15" s="1"/>
  <c r="R157" i="15" s="1"/>
  <c r="S80" i="12"/>
  <c r="S76" i="12" s="1"/>
  <c r="T188" i="9"/>
  <c r="T185" i="9" s="1"/>
  <c r="S161" i="12"/>
  <c r="S157" i="12" s="1"/>
  <c r="V171" i="16"/>
  <c r="U185" i="16"/>
  <c r="T161" i="9"/>
  <c r="T159" i="9" s="1"/>
  <c r="S188" i="12"/>
  <c r="S185" i="12" s="1"/>
  <c r="S189" i="12" s="1"/>
  <c r="T134" i="9"/>
  <c r="T132" i="9" s="1"/>
  <c r="S134" i="12"/>
  <c r="S131" i="12" s="1"/>
  <c r="T107" i="9"/>
  <c r="T104" i="9" s="1"/>
  <c r="C107" i="9"/>
  <c r="C88" i="9" s="1"/>
  <c r="C108" i="9" s="1"/>
  <c r="B34" i="2"/>
  <c r="U215" i="9" s="1"/>
  <c r="O110" i="10"/>
  <c r="D108" i="10"/>
  <c r="H108" i="10"/>
  <c r="L108" i="10"/>
  <c r="E108" i="10"/>
  <c r="I108" i="10"/>
  <c r="F108" i="10"/>
  <c r="J108" i="10"/>
  <c r="C108" i="10"/>
  <c r="G108" i="10"/>
  <c r="K108" i="10"/>
  <c r="F109" i="10"/>
  <c r="J109" i="10"/>
  <c r="C109" i="10"/>
  <c r="G109" i="10"/>
  <c r="K109" i="10"/>
  <c r="D109" i="10"/>
  <c r="H109" i="10"/>
  <c r="L109" i="10"/>
  <c r="E109" i="10"/>
  <c r="I109" i="10"/>
  <c r="C53" i="9"/>
  <c r="C34" i="9" s="1"/>
  <c r="B51" i="2"/>
  <c r="U161" i="12" s="1"/>
  <c r="O116" i="10"/>
  <c r="C53" i="12"/>
  <c r="C33" i="12" s="1"/>
  <c r="G107" i="10"/>
  <c r="K107" i="10"/>
  <c r="D107" i="10"/>
  <c r="H107" i="10"/>
  <c r="L107" i="10"/>
  <c r="E107" i="10"/>
  <c r="I107" i="10"/>
  <c r="C107" i="10"/>
  <c r="F107" i="10"/>
  <c r="J107" i="10"/>
  <c r="C115" i="10"/>
  <c r="G115" i="10"/>
  <c r="K115" i="10"/>
  <c r="D115" i="10"/>
  <c r="H115" i="10"/>
  <c r="L115" i="10"/>
  <c r="E115" i="10"/>
  <c r="I115" i="10"/>
  <c r="F115" i="10"/>
  <c r="J115" i="10"/>
  <c r="E114" i="10"/>
  <c r="I114" i="10"/>
  <c r="F114" i="10"/>
  <c r="J114" i="10"/>
  <c r="C114" i="10"/>
  <c r="G114" i="10"/>
  <c r="K114" i="10"/>
  <c r="D114" i="10"/>
  <c r="H114" i="10"/>
  <c r="L114" i="10"/>
  <c r="D113" i="10"/>
  <c r="H113" i="10"/>
  <c r="L113" i="10"/>
  <c r="E113" i="10"/>
  <c r="I113" i="10"/>
  <c r="C113" i="10"/>
  <c r="F113" i="10"/>
  <c r="J113" i="10"/>
  <c r="G113" i="10"/>
  <c r="K113" i="10"/>
  <c r="E161" i="12"/>
  <c r="E143" i="12" s="1"/>
  <c r="E80" i="12"/>
  <c r="E63" i="12" s="1"/>
  <c r="S158" i="9"/>
  <c r="S162" i="9" s="1"/>
  <c r="S103" i="9"/>
  <c r="S108" i="9" s="1"/>
  <c r="S131" i="9"/>
  <c r="S135" i="9" s="1"/>
  <c r="S76" i="9"/>
  <c r="S81" i="9" s="1"/>
  <c r="D134" i="9"/>
  <c r="D115" i="9" s="1"/>
  <c r="D161" i="9"/>
  <c r="D142" i="9" s="1"/>
  <c r="R76" i="9"/>
  <c r="R81" i="9" s="1"/>
  <c r="B116" i="10"/>
  <c r="E53" i="12"/>
  <c r="E36" i="12" s="1"/>
  <c r="E134" i="12"/>
  <c r="E117" i="12" s="1"/>
  <c r="E107" i="12"/>
  <c r="E89" i="12" s="1"/>
  <c r="E188" i="12"/>
  <c r="E171" i="12" s="1"/>
  <c r="E26" i="12"/>
  <c r="E9" i="12" s="1"/>
  <c r="D80" i="9"/>
  <c r="D62" i="9" s="1"/>
  <c r="C80" i="12"/>
  <c r="C60" i="12" s="1"/>
  <c r="D26" i="9"/>
  <c r="D7" i="9" s="1"/>
  <c r="B110" i="10"/>
  <c r="C107" i="12"/>
  <c r="C88" i="12" s="1"/>
  <c r="C108" i="12" s="1"/>
  <c r="D188" i="9"/>
  <c r="D170" i="9" s="1"/>
  <c r="D189" i="9" s="1"/>
  <c r="D53" i="9"/>
  <c r="D34" i="9" s="1"/>
  <c r="T78" i="12"/>
  <c r="T81" i="12" s="1"/>
  <c r="T104" i="12"/>
  <c r="T108" i="12" s="1"/>
  <c r="T186" i="12"/>
  <c r="T189" i="12" s="1"/>
  <c r="S158" i="12"/>
  <c r="S162" i="12" s="1"/>
  <c r="D107" i="12"/>
  <c r="D88" i="12" s="1"/>
  <c r="D161" i="12"/>
  <c r="D143" i="12" s="1"/>
  <c r="D188" i="12"/>
  <c r="D170" i="12" s="1"/>
  <c r="D189" i="12" s="1"/>
  <c r="T132" i="12"/>
  <c r="T135" i="12" s="1"/>
  <c r="D53" i="12"/>
  <c r="D35" i="12" s="1"/>
  <c r="D26" i="12"/>
  <c r="D8" i="12" s="1"/>
  <c r="D134" i="12"/>
  <c r="D115" i="12" s="1"/>
  <c r="T162" i="12"/>
  <c r="D88" i="9"/>
  <c r="D89" i="9"/>
  <c r="C6" i="12"/>
  <c r="C7" i="12"/>
  <c r="E161" i="9"/>
  <c r="E215" i="9"/>
  <c r="E198" i="9" s="1"/>
  <c r="E216" i="9" s="1"/>
  <c r="E188" i="9"/>
  <c r="E107" i="9"/>
  <c r="E26" i="9"/>
  <c r="E134" i="9"/>
  <c r="E80" i="9"/>
  <c r="E53" i="9"/>
  <c r="B39" i="2"/>
  <c r="D61" i="12"/>
  <c r="D62" i="12"/>
  <c r="C6" i="9"/>
  <c r="C7" i="9"/>
  <c r="S108" i="12"/>
  <c r="C60" i="9"/>
  <c r="R76" i="12"/>
  <c r="R75" i="12"/>
  <c r="B22" i="2"/>
  <c r="T202" i="16" l="1"/>
  <c r="U190" i="16"/>
  <c r="S214" i="16"/>
  <c r="S220" i="16" s="1"/>
  <c r="S208" i="16"/>
  <c r="S225" i="16" s="1"/>
  <c r="AQ166" i="16"/>
  <c r="R169" i="15"/>
  <c r="R175" i="15" s="1"/>
  <c r="R163" i="15"/>
  <c r="R180" i="15" s="1"/>
  <c r="R194" i="15" s="1"/>
  <c r="R135" i="15"/>
  <c r="R147" i="15"/>
  <c r="U188" i="9"/>
  <c r="T78" i="9"/>
  <c r="T81" i="9" s="1"/>
  <c r="S77" i="12"/>
  <c r="S81" i="12" s="1"/>
  <c r="T131" i="9"/>
  <c r="T135" i="9" s="1"/>
  <c r="U134" i="9"/>
  <c r="U132" i="9" s="1"/>
  <c r="U242" i="9"/>
  <c r="U241" i="9" s="1"/>
  <c r="U243" i="9" s="1"/>
  <c r="C34" i="12"/>
  <c r="C54" i="12" s="1"/>
  <c r="S130" i="12"/>
  <c r="S135" i="12" s="1"/>
  <c r="U242" i="12"/>
  <c r="U241" i="12" s="1"/>
  <c r="U243" i="12" s="1"/>
  <c r="M113" i="10"/>
  <c r="B40" i="2" s="1"/>
  <c r="H53" i="12" s="1"/>
  <c r="T186" i="9"/>
  <c r="T189" i="9" s="1"/>
  <c r="T158" i="9"/>
  <c r="T162" i="9" s="1"/>
  <c r="T105" i="9"/>
  <c r="T108" i="9" s="1"/>
  <c r="W171" i="16"/>
  <c r="V185" i="16"/>
  <c r="T108" i="15"/>
  <c r="S122" i="15"/>
  <c r="S128" i="15" s="1"/>
  <c r="S157" i="15" s="1"/>
  <c r="U134" i="12"/>
  <c r="U132" i="12" s="1"/>
  <c r="U107" i="9"/>
  <c r="U105" i="9" s="1"/>
  <c r="U161" i="9"/>
  <c r="U160" i="9" s="1"/>
  <c r="C33" i="9"/>
  <c r="C54" i="9" s="1"/>
  <c r="M115" i="10"/>
  <c r="B42" i="2" s="1"/>
  <c r="J188" i="12" s="1"/>
  <c r="J181" i="12" s="1"/>
  <c r="M107" i="10"/>
  <c r="B23" i="2" s="1"/>
  <c r="H107" i="9" s="1"/>
  <c r="H98" i="9" s="1"/>
  <c r="U80" i="9"/>
  <c r="U79" i="9" s="1"/>
  <c r="M114" i="10"/>
  <c r="B41" i="2" s="1"/>
  <c r="I161" i="12" s="1"/>
  <c r="M108" i="10"/>
  <c r="B24" i="2" s="1"/>
  <c r="I53" i="9" s="1"/>
  <c r="I44" i="9" s="1"/>
  <c r="U188" i="12"/>
  <c r="U186" i="12" s="1"/>
  <c r="U80" i="12"/>
  <c r="U78" i="12" s="1"/>
  <c r="U215" i="12"/>
  <c r="U214" i="12" s="1"/>
  <c r="D110" i="10"/>
  <c r="H110" i="10"/>
  <c r="L110" i="10"/>
  <c r="E110" i="10"/>
  <c r="I110" i="10"/>
  <c r="F110" i="10"/>
  <c r="J110" i="10"/>
  <c r="C110" i="10"/>
  <c r="G110" i="10"/>
  <c r="K110" i="10"/>
  <c r="U107" i="12"/>
  <c r="U105" i="12" s="1"/>
  <c r="E116" i="10"/>
  <c r="I116" i="10"/>
  <c r="F116" i="10"/>
  <c r="J116" i="10"/>
  <c r="C116" i="10"/>
  <c r="G116" i="10"/>
  <c r="K116" i="10"/>
  <c r="D116" i="10"/>
  <c r="H116" i="10"/>
  <c r="L116" i="10"/>
  <c r="E144" i="12"/>
  <c r="E162" i="12" s="1"/>
  <c r="E170" i="12"/>
  <c r="E189" i="12" s="1"/>
  <c r="E90" i="12"/>
  <c r="E108" i="12" s="1"/>
  <c r="E8" i="12"/>
  <c r="E27" i="12" s="1"/>
  <c r="E35" i="12"/>
  <c r="E54" i="12" s="1"/>
  <c r="E62" i="12"/>
  <c r="E81" i="12" s="1"/>
  <c r="C61" i="12"/>
  <c r="C81" i="12" s="1"/>
  <c r="D116" i="9"/>
  <c r="D135" i="9" s="1"/>
  <c r="D143" i="9"/>
  <c r="D162" i="9" s="1"/>
  <c r="D35" i="9"/>
  <c r="D54" i="9" s="1"/>
  <c r="D8" i="9"/>
  <c r="D61" i="9"/>
  <c r="D81" i="9" s="1"/>
  <c r="E116" i="12"/>
  <c r="E135" i="12" s="1"/>
  <c r="D89" i="12"/>
  <c r="D108" i="12" s="1"/>
  <c r="D142" i="12"/>
  <c r="D162" i="12" s="1"/>
  <c r="I134" i="9"/>
  <c r="I120" i="9" s="1"/>
  <c r="D7" i="12"/>
  <c r="D27" i="12" s="1"/>
  <c r="D34" i="12"/>
  <c r="D54" i="12" s="1"/>
  <c r="D116" i="12"/>
  <c r="D135" i="12" s="1"/>
  <c r="N115" i="10"/>
  <c r="B46" i="2" s="1"/>
  <c r="O161" i="12" s="1"/>
  <c r="C81" i="9"/>
  <c r="N113" i="10"/>
  <c r="B44" i="2" s="1"/>
  <c r="M107" i="12" s="1"/>
  <c r="M109" i="10"/>
  <c r="B25" i="2" s="1"/>
  <c r="J26" i="9" s="1"/>
  <c r="N114" i="10"/>
  <c r="B45" i="2" s="1"/>
  <c r="N107" i="12" s="1"/>
  <c r="R81" i="12"/>
  <c r="N108" i="10"/>
  <c r="B28" i="2" s="1"/>
  <c r="N80" i="9" s="1"/>
  <c r="F26" i="9"/>
  <c r="F242" i="9"/>
  <c r="F226" i="9" s="1"/>
  <c r="F243" i="9" s="1"/>
  <c r="F215" i="9"/>
  <c r="F188" i="9"/>
  <c r="F161" i="9"/>
  <c r="F53" i="9"/>
  <c r="F107" i="9"/>
  <c r="F80" i="9"/>
  <c r="F134" i="9"/>
  <c r="H80" i="12"/>
  <c r="E90" i="9"/>
  <c r="E89" i="9"/>
  <c r="C27" i="12"/>
  <c r="D81" i="12"/>
  <c r="E36" i="9"/>
  <c r="E35" i="9"/>
  <c r="U214" i="9"/>
  <c r="U213" i="9"/>
  <c r="E63" i="9"/>
  <c r="E62" i="9"/>
  <c r="E117" i="9"/>
  <c r="E116" i="9"/>
  <c r="E171" i="9"/>
  <c r="E170" i="9"/>
  <c r="D108" i="9"/>
  <c r="U187" i="9"/>
  <c r="U186" i="9"/>
  <c r="F188" i="12"/>
  <c r="F161" i="12"/>
  <c r="F134" i="12"/>
  <c r="F215" i="12"/>
  <c r="F242" i="12"/>
  <c r="F226" i="12" s="1"/>
  <c r="F243" i="12" s="1"/>
  <c r="F80" i="12"/>
  <c r="F53" i="12"/>
  <c r="F26" i="12"/>
  <c r="F107" i="12"/>
  <c r="E9" i="9"/>
  <c r="E8" i="9"/>
  <c r="E144" i="9"/>
  <c r="E143" i="9"/>
  <c r="N107" i="10"/>
  <c r="B27" i="2" s="1"/>
  <c r="U159" i="12"/>
  <c r="U160" i="12"/>
  <c r="V190" i="16" l="1"/>
  <c r="T208" i="16"/>
  <c r="T225" i="16" s="1"/>
  <c r="T214" i="16"/>
  <c r="T220" i="16" s="1"/>
  <c r="AR166" i="16"/>
  <c r="U202" i="16"/>
  <c r="S169" i="15"/>
  <c r="S175" i="15" s="1"/>
  <c r="S163" i="15"/>
  <c r="S180" i="15" s="1"/>
  <c r="S194" i="15" s="1"/>
  <c r="S135" i="15"/>
  <c r="S147" i="15"/>
  <c r="U106" i="12"/>
  <c r="U159" i="9"/>
  <c r="U79" i="12"/>
  <c r="U81" i="12" s="1"/>
  <c r="U133" i="9"/>
  <c r="U135" i="9" s="1"/>
  <c r="I53" i="12"/>
  <c r="I39" i="12" s="1"/>
  <c r="U78" i="9"/>
  <c r="U81" i="9" s="1"/>
  <c r="H107" i="12"/>
  <c r="H93" i="12" s="1"/>
  <c r="H26" i="12"/>
  <c r="H12" i="12" s="1"/>
  <c r="I26" i="12"/>
  <c r="I12" i="12" s="1"/>
  <c r="J176" i="12"/>
  <c r="I107" i="12"/>
  <c r="I98" i="12" s="1"/>
  <c r="I188" i="12"/>
  <c r="I175" i="12" s="1"/>
  <c r="U133" i="12"/>
  <c r="U135" i="12" s="1"/>
  <c r="I40" i="9"/>
  <c r="J107" i="12"/>
  <c r="J95" i="12" s="1"/>
  <c r="J134" i="12"/>
  <c r="J122" i="12" s="1"/>
  <c r="I161" i="9"/>
  <c r="I153" i="9" s="1"/>
  <c r="I39" i="9"/>
  <c r="I188" i="9"/>
  <c r="I175" i="9" s="1"/>
  <c r="J161" i="12"/>
  <c r="J153" i="12" s="1"/>
  <c r="J175" i="12"/>
  <c r="J215" i="12"/>
  <c r="J203" i="12" s="1"/>
  <c r="U106" i="9"/>
  <c r="U108" i="9" s="1"/>
  <c r="X171" i="16"/>
  <c r="W185" i="16"/>
  <c r="U187" i="12"/>
  <c r="U189" i="12" s="1"/>
  <c r="H26" i="9"/>
  <c r="H12" i="9" s="1"/>
  <c r="U108" i="15"/>
  <c r="T122" i="15"/>
  <c r="T128" i="15" s="1"/>
  <c r="T157" i="15" s="1"/>
  <c r="I134" i="12"/>
  <c r="I120" i="12" s="1"/>
  <c r="H80" i="9"/>
  <c r="H65" i="9" s="1"/>
  <c r="H53" i="9"/>
  <c r="H43" i="9" s="1"/>
  <c r="U213" i="12"/>
  <c r="U216" i="12" s="1"/>
  <c r="I80" i="12"/>
  <c r="I71" i="12" s="1"/>
  <c r="J180" i="12"/>
  <c r="I45" i="9"/>
  <c r="J80" i="12"/>
  <c r="J72" i="12" s="1"/>
  <c r="J26" i="12"/>
  <c r="J14" i="12" s="1"/>
  <c r="J53" i="12"/>
  <c r="J45" i="12" s="1"/>
  <c r="I107" i="9"/>
  <c r="I93" i="9" s="1"/>
  <c r="I80" i="9"/>
  <c r="I66" i="9" s="1"/>
  <c r="I26" i="9"/>
  <c r="I12" i="9" s="1"/>
  <c r="N109" i="10"/>
  <c r="B29" i="2" s="1"/>
  <c r="O215" i="9" s="1"/>
  <c r="M110" i="10"/>
  <c r="B26" i="2" s="1"/>
  <c r="K215" i="9" s="1"/>
  <c r="I121" i="9"/>
  <c r="J107" i="9"/>
  <c r="J95" i="9" s="1"/>
  <c r="I180" i="9"/>
  <c r="I189" i="9" s="1"/>
  <c r="I126" i="9"/>
  <c r="J188" i="9"/>
  <c r="J176" i="9" s="1"/>
  <c r="I125" i="9"/>
  <c r="O134" i="12"/>
  <c r="O132" i="12" s="1"/>
  <c r="O215" i="12"/>
  <c r="O208" i="12" s="1"/>
  <c r="O80" i="12"/>
  <c r="O78" i="12" s="1"/>
  <c r="N80" i="12"/>
  <c r="N77" i="12" s="1"/>
  <c r="H93" i="9"/>
  <c r="H108" i="9" s="1"/>
  <c r="N134" i="9"/>
  <c r="N126" i="9" s="1"/>
  <c r="N161" i="12"/>
  <c r="N157" i="12" s="1"/>
  <c r="N134" i="12"/>
  <c r="N125" i="12" s="1"/>
  <c r="E162" i="9"/>
  <c r="U189" i="9"/>
  <c r="N107" i="9"/>
  <c r="N103" i="9" s="1"/>
  <c r="N53" i="12"/>
  <c r="N45" i="12" s="1"/>
  <c r="N188" i="12"/>
  <c r="N185" i="12" s="1"/>
  <c r="M53" i="12"/>
  <c r="M44" i="12" s="1"/>
  <c r="M80" i="12"/>
  <c r="M70" i="12" s="1"/>
  <c r="U162" i="12"/>
  <c r="J134" i="9"/>
  <c r="J127" i="9" s="1"/>
  <c r="N188" i="9"/>
  <c r="N180" i="9" s="1"/>
  <c r="J161" i="9"/>
  <c r="J148" i="9" s="1"/>
  <c r="U216" i="9"/>
  <c r="O53" i="12"/>
  <c r="O46" i="12" s="1"/>
  <c r="O107" i="12"/>
  <c r="O105" i="12" s="1"/>
  <c r="J53" i="9"/>
  <c r="J40" i="9" s="1"/>
  <c r="J215" i="9"/>
  <c r="J203" i="9" s="1"/>
  <c r="E81" i="9"/>
  <c r="O188" i="12"/>
  <c r="O181" i="12" s="1"/>
  <c r="J80" i="9"/>
  <c r="J72" i="9" s="1"/>
  <c r="N53" i="9"/>
  <c r="N44" i="9" s="1"/>
  <c r="N161" i="9"/>
  <c r="N152" i="9" s="1"/>
  <c r="U108" i="12"/>
  <c r="M116" i="10"/>
  <c r="B43" i="2" s="1"/>
  <c r="K242" i="12" s="1"/>
  <c r="F9" i="12"/>
  <c r="F10" i="12"/>
  <c r="F198" i="12"/>
  <c r="F199" i="12"/>
  <c r="N104" i="12"/>
  <c r="N99" i="12"/>
  <c r="N103" i="12"/>
  <c r="N98" i="12"/>
  <c r="J13" i="9"/>
  <c r="J14" i="9"/>
  <c r="H11" i="12"/>
  <c r="F64" i="9"/>
  <c r="F63" i="9"/>
  <c r="F118" i="12"/>
  <c r="F117" i="12"/>
  <c r="I147" i="12"/>
  <c r="I152" i="12"/>
  <c r="I148" i="12"/>
  <c r="I153" i="12"/>
  <c r="H43" i="12"/>
  <c r="H44" i="12"/>
  <c r="H38" i="12"/>
  <c r="H39" i="12"/>
  <c r="F91" i="9"/>
  <c r="F90" i="9"/>
  <c r="F198" i="9"/>
  <c r="F199" i="9"/>
  <c r="F64" i="12"/>
  <c r="F63" i="12"/>
  <c r="F144" i="12"/>
  <c r="F145" i="12"/>
  <c r="E189" i="9"/>
  <c r="U162" i="9"/>
  <c r="I44" i="12"/>
  <c r="H65" i="12"/>
  <c r="H71" i="12"/>
  <c r="H66" i="12"/>
  <c r="H70" i="12"/>
  <c r="F37" i="9"/>
  <c r="F36" i="9"/>
  <c r="O153" i="12"/>
  <c r="O158" i="12"/>
  <c r="O154" i="12"/>
  <c r="O159" i="12"/>
  <c r="F171" i="9"/>
  <c r="F172" i="9"/>
  <c r="M107" i="9"/>
  <c r="M80" i="9"/>
  <c r="M53" i="9"/>
  <c r="F37" i="12"/>
  <c r="F36" i="12"/>
  <c r="M103" i="12"/>
  <c r="M98" i="12"/>
  <c r="F90" i="12"/>
  <c r="F91" i="12"/>
  <c r="F172" i="12"/>
  <c r="F171" i="12"/>
  <c r="E135" i="9"/>
  <c r="N72" i="9"/>
  <c r="N71" i="9"/>
  <c r="N76" i="9"/>
  <c r="N77" i="9"/>
  <c r="E54" i="9"/>
  <c r="E108" i="9"/>
  <c r="F117" i="9"/>
  <c r="F118" i="9"/>
  <c r="F145" i="9"/>
  <c r="F144" i="9"/>
  <c r="F9" i="9"/>
  <c r="F10" i="9"/>
  <c r="U208" i="16" l="1"/>
  <c r="U225" i="16" s="1"/>
  <c r="U214" i="16"/>
  <c r="U220" i="16" s="1"/>
  <c r="W190" i="16"/>
  <c r="AS166" i="16"/>
  <c r="V202" i="16"/>
  <c r="T169" i="15"/>
  <c r="T175" i="15" s="1"/>
  <c r="T163" i="15"/>
  <c r="T180" i="15" s="1"/>
  <c r="T194" i="15" s="1"/>
  <c r="T135" i="15"/>
  <c r="T147" i="15"/>
  <c r="I45" i="12"/>
  <c r="I40" i="12"/>
  <c r="I13" i="12"/>
  <c r="I27" i="12" s="1"/>
  <c r="H98" i="12"/>
  <c r="J94" i="12"/>
  <c r="J100" i="12"/>
  <c r="I99" i="12"/>
  <c r="J40" i="12"/>
  <c r="I94" i="12"/>
  <c r="H11" i="9"/>
  <c r="J148" i="12"/>
  <c r="I93" i="12"/>
  <c r="I180" i="12"/>
  <c r="I189" i="12" s="1"/>
  <c r="H70" i="9"/>
  <c r="H71" i="9"/>
  <c r="J99" i="12"/>
  <c r="J41" i="12"/>
  <c r="I152" i="9"/>
  <c r="J68" i="12"/>
  <c r="I71" i="9"/>
  <c r="J46" i="12"/>
  <c r="J67" i="12"/>
  <c r="I72" i="9"/>
  <c r="I148" i="9"/>
  <c r="I147" i="9"/>
  <c r="I67" i="12"/>
  <c r="J208" i="12"/>
  <c r="J216" i="12" s="1"/>
  <c r="I54" i="9"/>
  <c r="I121" i="12"/>
  <c r="J189" i="12"/>
  <c r="H44" i="9"/>
  <c r="H39" i="9"/>
  <c r="H38" i="9"/>
  <c r="J154" i="12"/>
  <c r="J149" i="12"/>
  <c r="J127" i="12"/>
  <c r="I98" i="9"/>
  <c r="J121" i="12"/>
  <c r="J126" i="12"/>
  <c r="I72" i="12"/>
  <c r="I125" i="12"/>
  <c r="I66" i="12"/>
  <c r="V108" i="15"/>
  <c r="U122" i="15"/>
  <c r="U128" i="15" s="1"/>
  <c r="U157" i="15" s="1"/>
  <c r="Y171" i="16"/>
  <c r="X185" i="16"/>
  <c r="I126" i="12"/>
  <c r="I67" i="9"/>
  <c r="H66" i="9"/>
  <c r="J73" i="12"/>
  <c r="J13" i="12"/>
  <c r="J27" i="12" s="1"/>
  <c r="I99" i="9"/>
  <c r="I13" i="9"/>
  <c r="I94" i="9"/>
  <c r="O188" i="9"/>
  <c r="O181" i="9" s="1"/>
  <c r="J99" i="9"/>
  <c r="K80" i="9"/>
  <c r="K74" i="9" s="1"/>
  <c r="O134" i="9"/>
  <c r="O132" i="9" s="1"/>
  <c r="O107" i="9"/>
  <c r="O104" i="9" s="1"/>
  <c r="K161" i="9"/>
  <c r="K155" i="9" s="1"/>
  <c r="O80" i="9"/>
  <c r="O72" i="9" s="1"/>
  <c r="O161" i="9"/>
  <c r="O153" i="9" s="1"/>
  <c r="O53" i="9"/>
  <c r="O45" i="9" s="1"/>
  <c r="K53" i="9"/>
  <c r="K41" i="9" s="1"/>
  <c r="K188" i="9"/>
  <c r="K182" i="9" s="1"/>
  <c r="K107" i="9"/>
  <c r="K95" i="9" s="1"/>
  <c r="K242" i="9"/>
  <c r="K231" i="9" s="1"/>
  <c r="K26" i="9"/>
  <c r="K14" i="9" s="1"/>
  <c r="K134" i="9"/>
  <c r="K128" i="9" s="1"/>
  <c r="O72" i="12"/>
  <c r="J100" i="9"/>
  <c r="J94" i="9"/>
  <c r="J180" i="9"/>
  <c r="J181" i="9"/>
  <c r="J175" i="9"/>
  <c r="N131" i="9"/>
  <c r="O127" i="12"/>
  <c r="O131" i="12"/>
  <c r="O77" i="12"/>
  <c r="O126" i="12"/>
  <c r="N185" i="9"/>
  <c r="N189" i="9" s="1"/>
  <c r="K215" i="12"/>
  <c r="K204" i="12" s="1"/>
  <c r="I135" i="9"/>
  <c r="O104" i="12"/>
  <c r="N180" i="12"/>
  <c r="N189" i="12" s="1"/>
  <c r="N130" i="9"/>
  <c r="N126" i="12"/>
  <c r="O213" i="12"/>
  <c r="O216" i="12" s="1"/>
  <c r="N98" i="9"/>
  <c r="N125" i="9"/>
  <c r="N130" i="12"/>
  <c r="M43" i="12"/>
  <c r="M54" i="12" s="1"/>
  <c r="N153" i="9"/>
  <c r="N99" i="9"/>
  <c r="J126" i="9"/>
  <c r="N153" i="12"/>
  <c r="N76" i="12"/>
  <c r="N158" i="12"/>
  <c r="M71" i="12"/>
  <c r="N71" i="12"/>
  <c r="O73" i="12"/>
  <c r="N152" i="12"/>
  <c r="N44" i="12"/>
  <c r="N54" i="12" s="1"/>
  <c r="J153" i="9"/>
  <c r="M76" i="12"/>
  <c r="N72" i="12"/>
  <c r="J122" i="9"/>
  <c r="J154" i="9"/>
  <c r="N45" i="9"/>
  <c r="N54" i="9" s="1"/>
  <c r="K53" i="12"/>
  <c r="K47" i="12" s="1"/>
  <c r="K134" i="12"/>
  <c r="K122" i="12" s="1"/>
  <c r="J208" i="9"/>
  <c r="J216" i="9" s="1"/>
  <c r="O45" i="12"/>
  <c r="O54" i="12" s="1"/>
  <c r="K188" i="12"/>
  <c r="K176" i="12" s="1"/>
  <c r="J121" i="9"/>
  <c r="J41" i="9"/>
  <c r="O99" i="12"/>
  <c r="J149" i="9"/>
  <c r="M75" i="12"/>
  <c r="K26" i="12"/>
  <c r="K15" i="12" s="1"/>
  <c r="K161" i="12"/>
  <c r="K154" i="12" s="1"/>
  <c r="N131" i="12"/>
  <c r="N104" i="9"/>
  <c r="K107" i="12"/>
  <c r="K100" i="12" s="1"/>
  <c r="K80" i="12"/>
  <c r="K69" i="12" s="1"/>
  <c r="F54" i="12"/>
  <c r="O180" i="12"/>
  <c r="N116" i="10"/>
  <c r="B47" i="2" s="1"/>
  <c r="P242" i="12" s="1"/>
  <c r="F81" i="12"/>
  <c r="F108" i="9"/>
  <c r="F135" i="12"/>
  <c r="J67" i="9"/>
  <c r="O185" i="12"/>
  <c r="O186" i="12"/>
  <c r="J45" i="9"/>
  <c r="J68" i="9"/>
  <c r="N157" i="9"/>
  <c r="J46" i="9"/>
  <c r="O100" i="12"/>
  <c r="J73" i="9"/>
  <c r="N158" i="9"/>
  <c r="F216" i="9"/>
  <c r="H108" i="12"/>
  <c r="M108" i="12"/>
  <c r="F216" i="12"/>
  <c r="B99" i="4"/>
  <c r="J99" i="10"/>
  <c r="M98" i="9"/>
  <c r="M103" i="9"/>
  <c r="F108" i="12"/>
  <c r="F27" i="9"/>
  <c r="F135" i="9"/>
  <c r="F189" i="12"/>
  <c r="N110" i="10"/>
  <c r="B30" i="2" s="1"/>
  <c r="M43" i="9"/>
  <c r="M44" i="9"/>
  <c r="F189" i="9"/>
  <c r="O162" i="12"/>
  <c r="H81" i="12"/>
  <c r="F162" i="12"/>
  <c r="H54" i="12"/>
  <c r="K236" i="12"/>
  <c r="K231" i="12"/>
  <c r="I162" i="12"/>
  <c r="F81" i="9"/>
  <c r="H27" i="12"/>
  <c r="N108" i="12"/>
  <c r="K209" i="9"/>
  <c r="K203" i="9"/>
  <c r="K208" i="9"/>
  <c r="K204" i="9"/>
  <c r="F27" i="12"/>
  <c r="O213" i="9"/>
  <c r="O208" i="9"/>
  <c r="C99" i="4"/>
  <c r="K99" i="10"/>
  <c r="F162" i="9"/>
  <c r="N81" i="9"/>
  <c r="M76" i="9"/>
  <c r="M75" i="9"/>
  <c r="M71" i="9"/>
  <c r="M70" i="9"/>
  <c r="F54" i="9"/>
  <c r="G7" i="4"/>
  <c r="F7" i="4"/>
  <c r="J108" i="12" l="1"/>
  <c r="I54" i="12"/>
  <c r="AT166" i="16"/>
  <c r="W202" i="16"/>
  <c r="X190" i="16"/>
  <c r="V214" i="16"/>
  <c r="V220" i="16" s="1"/>
  <c r="V208" i="16"/>
  <c r="V225" i="16" s="1"/>
  <c r="U169" i="15"/>
  <c r="U175" i="15" s="1"/>
  <c r="U163" i="15"/>
  <c r="U180" i="15" s="1"/>
  <c r="U194" i="15" s="1"/>
  <c r="U135" i="15"/>
  <c r="U147" i="15"/>
  <c r="I81" i="9"/>
  <c r="I81" i="12"/>
  <c r="J54" i="12"/>
  <c r="J81" i="12"/>
  <c r="I108" i="12"/>
  <c r="K101" i="9"/>
  <c r="H81" i="9"/>
  <c r="I162" i="9"/>
  <c r="H54" i="9"/>
  <c r="I135" i="12"/>
  <c r="J135" i="12"/>
  <c r="J162" i="12"/>
  <c r="I108" i="9"/>
  <c r="Z171" i="16"/>
  <c r="Y185" i="16"/>
  <c r="W108" i="15"/>
  <c r="V122" i="15"/>
  <c r="V128" i="15" s="1"/>
  <c r="V157" i="15" s="1"/>
  <c r="O186" i="9"/>
  <c r="O185" i="9"/>
  <c r="O180" i="9"/>
  <c r="K42" i="9"/>
  <c r="K47" i="9"/>
  <c r="K69" i="9"/>
  <c r="K73" i="9"/>
  <c r="K149" i="9"/>
  <c r="O105" i="9"/>
  <c r="O99" i="9"/>
  <c r="O154" i="9"/>
  <c r="O46" i="9"/>
  <c r="O54" i="9" s="1"/>
  <c r="O100" i="9"/>
  <c r="O131" i="9"/>
  <c r="O158" i="9"/>
  <c r="O126" i="9"/>
  <c r="K96" i="9"/>
  <c r="O159" i="9"/>
  <c r="O127" i="9"/>
  <c r="K68" i="9"/>
  <c r="K100" i="9"/>
  <c r="O77" i="9"/>
  <c r="K15" i="9"/>
  <c r="K150" i="9"/>
  <c r="O78" i="9"/>
  <c r="K177" i="9"/>
  <c r="K127" i="9"/>
  <c r="O73" i="9"/>
  <c r="K176" i="9"/>
  <c r="K46" i="9"/>
  <c r="K123" i="9"/>
  <c r="K154" i="9"/>
  <c r="K236" i="9"/>
  <c r="K243" i="9" s="1"/>
  <c r="K181" i="9"/>
  <c r="K122" i="9"/>
  <c r="J108" i="9"/>
  <c r="K150" i="12"/>
  <c r="K209" i="12"/>
  <c r="N135" i="9"/>
  <c r="O135" i="12"/>
  <c r="J189" i="9"/>
  <c r="O81" i="12"/>
  <c r="O108" i="12"/>
  <c r="K14" i="12"/>
  <c r="K27" i="12" s="1"/>
  <c r="K203" i="12"/>
  <c r="N162" i="9"/>
  <c r="K208" i="12"/>
  <c r="N135" i="12"/>
  <c r="N162" i="12"/>
  <c r="K68" i="12"/>
  <c r="K182" i="12"/>
  <c r="K42" i="12"/>
  <c r="N108" i="9"/>
  <c r="K181" i="12"/>
  <c r="K46" i="12"/>
  <c r="J135" i="9"/>
  <c r="N81" i="12"/>
  <c r="K177" i="12"/>
  <c r="K41" i="12"/>
  <c r="P107" i="12"/>
  <c r="P106" i="12" s="1"/>
  <c r="P134" i="12"/>
  <c r="P128" i="12" s="1"/>
  <c r="K123" i="12"/>
  <c r="K155" i="12"/>
  <c r="K73" i="12"/>
  <c r="P80" i="12"/>
  <c r="P74" i="12" s="1"/>
  <c r="J162" i="9"/>
  <c r="M81" i="12"/>
  <c r="P215" i="12"/>
  <c r="P214" i="12" s="1"/>
  <c r="K128" i="12"/>
  <c r="K95" i="12"/>
  <c r="K127" i="12"/>
  <c r="K96" i="12"/>
  <c r="K149" i="12"/>
  <c r="K74" i="12"/>
  <c r="P188" i="12"/>
  <c r="P187" i="12" s="1"/>
  <c r="P161" i="12"/>
  <c r="P154" i="12" s="1"/>
  <c r="P53" i="12"/>
  <c r="P46" i="12" s="1"/>
  <c r="J54" i="9"/>
  <c r="O189" i="12"/>
  <c r="K101" i="12"/>
  <c r="J81" i="9"/>
  <c r="K243" i="12"/>
  <c r="K27" i="9"/>
  <c r="M108" i="9"/>
  <c r="P242" i="9"/>
  <c r="P188" i="9"/>
  <c r="P215" i="9"/>
  <c r="P161" i="9"/>
  <c r="P80" i="9"/>
  <c r="P134" i="9"/>
  <c r="P53" i="9"/>
  <c r="P107" i="9"/>
  <c r="K108" i="9"/>
  <c r="M81" i="9"/>
  <c r="O216" i="9"/>
  <c r="M54" i="9"/>
  <c r="P241" i="12"/>
  <c r="P236" i="12"/>
  <c r="K216" i="9"/>
  <c r="H7" i="4"/>
  <c r="Y190" i="16" l="1"/>
  <c r="X202" i="16"/>
  <c r="W214" i="16"/>
  <c r="W220" i="16" s="1"/>
  <c r="W208" i="16"/>
  <c r="W225" i="16" s="1"/>
  <c r="AU166" i="16"/>
  <c r="V169" i="15"/>
  <c r="V175" i="15" s="1"/>
  <c r="V163" i="15"/>
  <c r="V180" i="15" s="1"/>
  <c r="V194" i="15" s="1"/>
  <c r="V135" i="15"/>
  <c r="V147" i="15"/>
  <c r="K135" i="9"/>
  <c r="X108" i="15"/>
  <c r="W122" i="15"/>
  <c r="W128" i="15" s="1"/>
  <c r="W157" i="15" s="1"/>
  <c r="AA171" i="16"/>
  <c r="Z185" i="16"/>
  <c r="K162" i="9"/>
  <c r="O189" i="9"/>
  <c r="K54" i="9"/>
  <c r="O108" i="9"/>
  <c r="K81" i="9"/>
  <c r="O135" i="9"/>
  <c r="O162" i="9"/>
  <c r="O81" i="9"/>
  <c r="K189" i="9"/>
  <c r="K189" i="12"/>
  <c r="K216" i="12"/>
  <c r="P208" i="12"/>
  <c r="P105" i="12"/>
  <c r="P209" i="12"/>
  <c r="P101" i="12"/>
  <c r="K162" i="12"/>
  <c r="P213" i="12"/>
  <c r="P100" i="12"/>
  <c r="K54" i="12"/>
  <c r="P181" i="12"/>
  <c r="K81" i="12"/>
  <c r="P132" i="12"/>
  <c r="P78" i="12"/>
  <c r="P79" i="12"/>
  <c r="P133" i="12"/>
  <c r="P73" i="12"/>
  <c r="P127" i="12"/>
  <c r="P47" i="12"/>
  <c r="P54" i="12" s="1"/>
  <c r="K135" i="12"/>
  <c r="P182" i="12"/>
  <c r="P186" i="12"/>
  <c r="K108" i="12"/>
  <c r="P159" i="12"/>
  <c r="P160" i="12"/>
  <c r="P155" i="12"/>
  <c r="P243" i="12"/>
  <c r="P101" i="9"/>
  <c r="P100" i="9"/>
  <c r="P105" i="9"/>
  <c r="P106" i="9"/>
  <c r="P160" i="9"/>
  <c r="P159" i="9"/>
  <c r="P155" i="9"/>
  <c r="P154" i="9"/>
  <c r="P47" i="9"/>
  <c r="P46" i="9"/>
  <c r="P209" i="9"/>
  <c r="P214" i="9"/>
  <c r="P208" i="9"/>
  <c r="P213" i="9"/>
  <c r="P127" i="9"/>
  <c r="P132" i="9"/>
  <c r="P133" i="9"/>
  <c r="P128" i="9"/>
  <c r="P186" i="9"/>
  <c r="P182" i="9"/>
  <c r="P181" i="9"/>
  <c r="P187" i="9"/>
  <c r="P74" i="9"/>
  <c r="P79" i="9"/>
  <c r="P73" i="9"/>
  <c r="P78" i="9"/>
  <c r="P241" i="9"/>
  <c r="P236" i="9"/>
  <c r="D51" i="7"/>
  <c r="D55" i="7"/>
  <c r="D57" i="7"/>
  <c r="D48" i="7"/>
  <c r="D47" i="7"/>
  <c r="D52" i="7"/>
  <c r="D53" i="7"/>
  <c r="AV166" i="16" l="1"/>
  <c r="Z190" i="16"/>
  <c r="X214" i="16"/>
  <c r="X220" i="16" s="1"/>
  <c r="X208" i="16"/>
  <c r="X225" i="16" s="1"/>
  <c r="Y202" i="16"/>
  <c r="W169" i="15"/>
  <c r="W175" i="15" s="1"/>
  <c r="W163" i="15"/>
  <c r="W180" i="15" s="1"/>
  <c r="W194" i="15" s="1"/>
  <c r="W135" i="15"/>
  <c r="W147" i="15"/>
  <c r="AB171" i="16"/>
  <c r="AA185" i="16"/>
  <c r="Y108" i="15"/>
  <c r="X122" i="15"/>
  <c r="X128" i="15" s="1"/>
  <c r="X157" i="15" s="1"/>
  <c r="P216" i="12"/>
  <c r="P108" i="12"/>
  <c r="P135" i="12"/>
  <c r="P81" i="12"/>
  <c r="P162" i="12"/>
  <c r="P189" i="12"/>
  <c r="P54" i="9"/>
  <c r="P216" i="9"/>
  <c r="P162" i="9"/>
  <c r="P81" i="9"/>
  <c r="P135" i="9"/>
  <c r="P243" i="9"/>
  <c r="P108" i="9"/>
  <c r="P189" i="9"/>
  <c r="C47" i="7"/>
  <c r="B47" i="7"/>
  <c r="C53" i="7"/>
  <c r="B53" i="7"/>
  <c r="B48" i="7"/>
  <c r="C48" i="7"/>
  <c r="C57" i="7"/>
  <c r="B57" i="7"/>
  <c r="B55" i="7"/>
  <c r="C55" i="7"/>
  <c r="B51" i="7"/>
  <c r="C51" i="7"/>
  <c r="B52" i="7"/>
  <c r="C52" i="7"/>
  <c r="AW166" i="16" l="1"/>
  <c r="AA190" i="16"/>
  <c r="Y208" i="16"/>
  <c r="Y225" i="16" s="1"/>
  <c r="Y214" i="16"/>
  <c r="Y220" i="16" s="1"/>
  <c r="Z202" i="16"/>
  <c r="X169" i="15"/>
  <c r="X175" i="15" s="1"/>
  <c r="X163" i="15"/>
  <c r="X180" i="15" s="1"/>
  <c r="X194" i="15" s="1"/>
  <c r="X135" i="15"/>
  <c r="X147" i="15"/>
  <c r="Z108" i="15"/>
  <c r="Y122" i="15"/>
  <c r="Y128" i="15" s="1"/>
  <c r="Y157" i="15" s="1"/>
  <c r="AC171" i="16"/>
  <c r="AB185" i="16"/>
  <c r="Z208" i="16" l="1"/>
  <c r="Z225" i="16" s="1"/>
  <c r="Z214" i="16"/>
  <c r="Z220" i="16" s="1"/>
  <c r="AA202" i="16"/>
  <c r="AB190" i="16"/>
  <c r="AX166" i="16"/>
  <c r="Y163" i="15"/>
  <c r="Y180" i="15" s="1"/>
  <c r="Y194" i="15" s="1"/>
  <c r="Y169" i="15"/>
  <c r="Y175" i="15" s="1"/>
  <c r="Y135" i="15"/>
  <c r="Y147" i="15"/>
  <c r="AD171" i="16"/>
  <c r="AC185" i="16"/>
  <c r="AA108" i="15"/>
  <c r="Z122" i="15"/>
  <c r="Z128" i="15" s="1"/>
  <c r="Z157" i="15" s="1"/>
  <c r="AB202" i="16" l="1"/>
  <c r="AA208" i="16"/>
  <c r="AA225" i="16" s="1"/>
  <c r="AA214" i="16"/>
  <c r="AA220" i="16" s="1"/>
  <c r="AC190" i="16"/>
  <c r="AY166" i="16"/>
  <c r="Z169" i="15"/>
  <c r="Z175" i="15" s="1"/>
  <c r="Z163" i="15"/>
  <c r="Z180" i="15" s="1"/>
  <c r="Z194" i="15" s="1"/>
  <c r="Z135" i="15"/>
  <c r="Z147" i="15"/>
  <c r="AB108" i="15"/>
  <c r="AA122" i="15"/>
  <c r="AA128" i="15" s="1"/>
  <c r="AA157" i="15" s="1"/>
  <c r="AE171" i="16"/>
  <c r="AD185" i="16"/>
  <c r="AZ166" i="16" l="1"/>
  <c r="AD190" i="16"/>
  <c r="AC202" i="16"/>
  <c r="AB208" i="16"/>
  <c r="AB225" i="16" s="1"/>
  <c r="AB214" i="16"/>
  <c r="AB220" i="16" s="1"/>
  <c r="AA169" i="15"/>
  <c r="AA175" i="15" s="1"/>
  <c r="AA163" i="15"/>
  <c r="AA180" i="15" s="1"/>
  <c r="AA194" i="15" s="1"/>
  <c r="AA135" i="15"/>
  <c r="AA147" i="15"/>
  <c r="AF171" i="16"/>
  <c r="AE185" i="16"/>
  <c r="AC108" i="15"/>
  <c r="AB122" i="15"/>
  <c r="AB128" i="15" s="1"/>
  <c r="AB157" i="15" s="1"/>
  <c r="AE190" i="16" l="1"/>
  <c r="AC214" i="16"/>
  <c r="AC220" i="16" s="1"/>
  <c r="AC208" i="16"/>
  <c r="AC225" i="16" s="1"/>
  <c r="AD202" i="16"/>
  <c r="BA166" i="16"/>
  <c r="AB169" i="15"/>
  <c r="AB175" i="15" s="1"/>
  <c r="AB163" i="15"/>
  <c r="AB180" i="15" s="1"/>
  <c r="AB194" i="15" s="1"/>
  <c r="AB135" i="15"/>
  <c r="AB147" i="15"/>
  <c r="AD108" i="15"/>
  <c r="AC122" i="15"/>
  <c r="AC128" i="15" s="1"/>
  <c r="AC157" i="15" s="1"/>
  <c r="AG171" i="16"/>
  <c r="AF185" i="16"/>
  <c r="AD208" i="16" l="1"/>
  <c r="AD225" i="16" s="1"/>
  <c r="AD214" i="16"/>
  <c r="AD220" i="16" s="1"/>
  <c r="AF190" i="16"/>
  <c r="BB166" i="16"/>
  <c r="AE202" i="16"/>
  <c r="AC169" i="15"/>
  <c r="AC175" i="15" s="1"/>
  <c r="AC163" i="15"/>
  <c r="AC180" i="15" s="1"/>
  <c r="AC194" i="15" s="1"/>
  <c r="AC135" i="15"/>
  <c r="AC147" i="15"/>
  <c r="AH171" i="16"/>
  <c r="AG185" i="16"/>
  <c r="AE108" i="15"/>
  <c r="AD122" i="15"/>
  <c r="AD128" i="15" s="1"/>
  <c r="AD157" i="15" s="1"/>
  <c r="B59" i="7"/>
  <c r="B61" i="7" s="1"/>
  <c r="B101" i="7"/>
  <c r="C101" i="7"/>
  <c r="D19" i="7"/>
  <c r="D21" i="7" s="1"/>
  <c r="B18" i="3" s="1"/>
  <c r="C59" i="7"/>
  <c r="C61" i="7" s="1"/>
  <c r="BC166" i="16" l="1"/>
  <c r="AF202" i="16"/>
  <c r="AG190" i="16"/>
  <c r="AE214" i="16"/>
  <c r="AE220" i="16" s="1"/>
  <c r="AE208" i="16"/>
  <c r="AE225" i="16" s="1"/>
  <c r="AD169" i="15"/>
  <c r="AD175" i="15" s="1"/>
  <c r="AD163" i="15"/>
  <c r="AD180" i="15" s="1"/>
  <c r="AD194" i="15" s="1"/>
  <c r="AD135" i="15"/>
  <c r="AD147" i="15"/>
  <c r="AF108" i="15"/>
  <c r="AE122" i="15"/>
  <c r="AE128" i="15" s="1"/>
  <c r="AE157" i="15" s="1"/>
  <c r="AI171" i="16"/>
  <c r="AH185" i="16"/>
  <c r="D101" i="7"/>
  <c r="D59" i="7"/>
  <c r="D61" i="7" s="1"/>
  <c r="AF214" i="16" l="1"/>
  <c r="AF220" i="16" s="1"/>
  <c r="AF208" i="16"/>
  <c r="AF225" i="16" s="1"/>
  <c r="AH190" i="16"/>
  <c r="AG202" i="16"/>
  <c r="BD166" i="16"/>
  <c r="AE169" i="15"/>
  <c r="AE175" i="15" s="1"/>
  <c r="AE163" i="15"/>
  <c r="AE180" i="15" s="1"/>
  <c r="AE194" i="15" s="1"/>
  <c r="AE135" i="15"/>
  <c r="AE147" i="15"/>
  <c r="AJ171" i="16"/>
  <c r="AI185" i="16"/>
  <c r="AG108" i="15"/>
  <c r="AF122" i="15"/>
  <c r="AF128" i="15" s="1"/>
  <c r="AF157" i="15" s="1"/>
  <c r="D90" i="7"/>
  <c r="C90" i="7" s="1"/>
  <c r="D95" i="7"/>
  <c r="C95" i="7" s="1"/>
  <c r="D97" i="7"/>
  <c r="B97" i="7" s="1"/>
  <c r="D99" i="7"/>
  <c r="C99" i="7" s="1"/>
  <c r="D93" i="7"/>
  <c r="C93" i="7" s="1"/>
  <c r="D94" i="7"/>
  <c r="C94" i="7" s="1"/>
  <c r="D89" i="7"/>
  <c r="C89" i="7" s="1"/>
  <c r="AG208" i="16" l="1"/>
  <c r="AG225" i="16" s="1"/>
  <c r="AG214" i="16"/>
  <c r="AG220" i="16" s="1"/>
  <c r="AH202" i="16"/>
  <c r="AI190" i="16"/>
  <c r="BE166" i="16"/>
  <c r="AF169" i="15"/>
  <c r="AF175" i="15" s="1"/>
  <c r="AF163" i="15"/>
  <c r="AF180" i="15" s="1"/>
  <c r="AF194" i="15" s="1"/>
  <c r="AF135" i="15"/>
  <c r="AF147" i="15"/>
  <c r="AH108" i="15"/>
  <c r="AG122" i="15"/>
  <c r="AG128" i="15" s="1"/>
  <c r="AG157" i="15" s="1"/>
  <c r="AK171" i="16"/>
  <c r="AJ185" i="16"/>
  <c r="B90" i="7"/>
  <c r="B89" i="7"/>
  <c r="C97" i="7"/>
  <c r="C103" i="7" s="1"/>
  <c r="B94" i="7"/>
  <c r="B95" i="7"/>
  <c r="B93" i="7"/>
  <c r="B99" i="7"/>
  <c r="D103" i="7"/>
  <c r="AJ190" i="16" l="1"/>
  <c r="BF166" i="16"/>
  <c r="AH214" i="16"/>
  <c r="AH220" i="16" s="1"/>
  <c r="AH208" i="16"/>
  <c r="AH225" i="16" s="1"/>
  <c r="AI202" i="16"/>
  <c r="AG169" i="15"/>
  <c r="AG175" i="15" s="1"/>
  <c r="AG163" i="15"/>
  <c r="AG180" i="15" s="1"/>
  <c r="AG194" i="15" s="1"/>
  <c r="AG135" i="15"/>
  <c r="AG147" i="15"/>
  <c r="AL171" i="16"/>
  <c r="AK185" i="16"/>
  <c r="AI108" i="15"/>
  <c r="AH122" i="15"/>
  <c r="AH128" i="15" s="1"/>
  <c r="AH157" i="15" s="1"/>
  <c r="B103" i="7"/>
  <c r="AK190" i="16" l="1"/>
  <c r="AJ202" i="16"/>
  <c r="AI214" i="16"/>
  <c r="AI220" i="16" s="1"/>
  <c r="AI208" i="16"/>
  <c r="AI225" i="16" s="1"/>
  <c r="BG166" i="16"/>
  <c r="AH169" i="15"/>
  <c r="AH175" i="15" s="1"/>
  <c r="AH163" i="15"/>
  <c r="AH180" i="15" s="1"/>
  <c r="AH194" i="15" s="1"/>
  <c r="AH135" i="15"/>
  <c r="AH147" i="15"/>
  <c r="AJ108" i="15"/>
  <c r="AI122" i="15"/>
  <c r="AI128" i="15" s="1"/>
  <c r="AI157" i="15" s="1"/>
  <c r="AM171" i="16"/>
  <c r="AL185" i="16"/>
  <c r="AL190" i="16" l="1"/>
  <c r="BH166" i="16"/>
  <c r="AJ214" i="16"/>
  <c r="AJ220" i="16" s="1"/>
  <c r="AJ208" i="16"/>
  <c r="AJ225" i="16" s="1"/>
  <c r="AK202" i="16"/>
  <c r="AI169" i="15"/>
  <c r="AI175" i="15" s="1"/>
  <c r="AI163" i="15"/>
  <c r="AI180" i="15" s="1"/>
  <c r="AI194" i="15" s="1"/>
  <c r="AI135" i="15"/>
  <c r="AI147" i="15"/>
  <c r="AN171" i="16"/>
  <c r="AM185" i="16"/>
  <c r="AK108" i="15"/>
  <c r="AJ122" i="15"/>
  <c r="AJ128" i="15" s="1"/>
  <c r="AJ157" i="15" s="1"/>
  <c r="AK208" i="16" l="1"/>
  <c r="AK225" i="16" s="1"/>
  <c r="AK214" i="16"/>
  <c r="AK220" i="16" s="1"/>
  <c r="AM190" i="16"/>
  <c r="BI166" i="16"/>
  <c r="AL202" i="16"/>
  <c r="AJ169" i="15"/>
  <c r="AJ175" i="15" s="1"/>
  <c r="AJ163" i="15"/>
  <c r="AJ180" i="15" s="1"/>
  <c r="AJ194" i="15" s="1"/>
  <c r="AJ135" i="15"/>
  <c r="AJ147" i="15"/>
  <c r="AL108" i="15"/>
  <c r="AK122" i="15"/>
  <c r="AK128" i="15" s="1"/>
  <c r="AK157" i="15" s="1"/>
  <c r="AO171" i="16"/>
  <c r="AN185" i="16"/>
  <c r="AL208" i="16" l="1"/>
  <c r="AL225" i="16" s="1"/>
  <c r="AL214" i="16"/>
  <c r="AL220" i="16" s="1"/>
  <c r="AM202" i="16"/>
  <c r="AN190" i="16"/>
  <c r="BJ166" i="16"/>
  <c r="AK169" i="15"/>
  <c r="AK175" i="15" s="1"/>
  <c r="AK163" i="15"/>
  <c r="AK180" i="15" s="1"/>
  <c r="AK194" i="15" s="1"/>
  <c r="AK135" i="15"/>
  <c r="AK147" i="15"/>
  <c r="AP171" i="16"/>
  <c r="AO185" i="16"/>
  <c r="AM108" i="15"/>
  <c r="AL122" i="15"/>
  <c r="AL128" i="15" s="1"/>
  <c r="AL157" i="15" s="1"/>
  <c r="AO190" i="16" l="1"/>
  <c r="AN202" i="16"/>
  <c r="AM208" i="16"/>
  <c r="AM225" i="16" s="1"/>
  <c r="AM214" i="16"/>
  <c r="AM220" i="16" s="1"/>
  <c r="BK166" i="16"/>
  <c r="AL169" i="15"/>
  <c r="AL175" i="15" s="1"/>
  <c r="AL163" i="15"/>
  <c r="AL180" i="15" s="1"/>
  <c r="AL194" i="15" s="1"/>
  <c r="AL135" i="15"/>
  <c r="AL147" i="15"/>
  <c r="AN108" i="15"/>
  <c r="AM122" i="15"/>
  <c r="AM128" i="15" s="1"/>
  <c r="AM157" i="15" s="1"/>
  <c r="AQ171" i="16"/>
  <c r="AP185" i="16"/>
  <c r="AP190" i="16" l="1"/>
  <c r="BL166" i="16"/>
  <c r="AN214" i="16"/>
  <c r="AN220" i="16" s="1"/>
  <c r="AN208" i="16"/>
  <c r="AN225" i="16" s="1"/>
  <c r="AO202" i="16"/>
  <c r="AM169" i="15"/>
  <c r="AM175" i="15" s="1"/>
  <c r="AM163" i="15"/>
  <c r="AM180" i="15" s="1"/>
  <c r="AM194" i="15" s="1"/>
  <c r="AM135" i="15"/>
  <c r="AM147" i="15"/>
  <c r="AR171" i="16"/>
  <c r="AQ185" i="16"/>
  <c r="AO108" i="15"/>
  <c r="AN122" i="15"/>
  <c r="AN128" i="15" s="1"/>
  <c r="AN157" i="15" s="1"/>
  <c r="BM166" i="16" l="1"/>
  <c r="AQ190" i="16"/>
  <c r="AO208" i="16"/>
  <c r="AO225" i="16" s="1"/>
  <c r="AO214" i="16"/>
  <c r="AO220" i="16" s="1"/>
  <c r="AP202" i="16"/>
  <c r="AN169" i="15"/>
  <c r="AN175" i="15" s="1"/>
  <c r="AN163" i="15"/>
  <c r="AN180" i="15" s="1"/>
  <c r="AN194" i="15" s="1"/>
  <c r="AN135" i="15"/>
  <c r="AN147" i="15"/>
  <c r="AP108" i="15"/>
  <c r="AO122" i="15"/>
  <c r="AO128" i="15" s="1"/>
  <c r="AO157" i="15" s="1"/>
  <c r="AS171" i="16"/>
  <c r="AR185" i="16"/>
  <c r="AR190" i="16" l="1"/>
  <c r="BN166" i="16"/>
  <c r="AP214" i="16"/>
  <c r="AP220" i="16" s="1"/>
  <c r="AP208" i="16"/>
  <c r="AP225" i="16" s="1"/>
  <c r="AQ202" i="16"/>
  <c r="AO163" i="15"/>
  <c r="AO180" i="15" s="1"/>
  <c r="AO194" i="15" s="1"/>
  <c r="AO169" i="15"/>
  <c r="AO175" i="15" s="1"/>
  <c r="AO135" i="15"/>
  <c r="AO147" i="15"/>
  <c r="AT171" i="16"/>
  <c r="AS185" i="16"/>
  <c r="AQ108" i="15"/>
  <c r="AP122" i="15"/>
  <c r="AP128" i="15" s="1"/>
  <c r="AP157" i="15" s="1"/>
  <c r="BO166" i="16" l="1"/>
  <c r="AS190" i="16"/>
  <c r="AQ208" i="16"/>
  <c r="AQ225" i="16" s="1"/>
  <c r="AQ214" i="16"/>
  <c r="AQ220" i="16" s="1"/>
  <c r="AR202" i="16"/>
  <c r="AP169" i="15"/>
  <c r="AP175" i="15" s="1"/>
  <c r="AP163" i="15"/>
  <c r="AP180" i="15" s="1"/>
  <c r="AP194" i="15" s="1"/>
  <c r="AP135" i="15"/>
  <c r="AP147" i="15"/>
  <c r="AR108" i="15"/>
  <c r="AQ122" i="15"/>
  <c r="AQ128" i="15" s="1"/>
  <c r="AQ157" i="15" s="1"/>
  <c r="AU171" i="16"/>
  <c r="AT185" i="16"/>
  <c r="AT190" i="16" l="1"/>
  <c r="AR208" i="16"/>
  <c r="AR225" i="16" s="1"/>
  <c r="AR214" i="16"/>
  <c r="AR220" i="16" s="1"/>
  <c r="AS202" i="16"/>
  <c r="BP166" i="16"/>
  <c r="AQ169" i="15"/>
  <c r="AQ175" i="15" s="1"/>
  <c r="AQ163" i="15"/>
  <c r="AQ180" i="15" s="1"/>
  <c r="AQ194" i="15" s="1"/>
  <c r="AQ135" i="15"/>
  <c r="AQ147" i="15"/>
  <c r="AS108" i="15"/>
  <c r="AR122" i="15"/>
  <c r="AR128" i="15" s="1"/>
  <c r="AR157" i="15" s="1"/>
  <c r="AV171" i="16"/>
  <c r="AU185" i="16"/>
  <c r="AU190" i="16" l="1"/>
  <c r="BQ166" i="16"/>
  <c r="AS214" i="16"/>
  <c r="AS220" i="16" s="1"/>
  <c r="AS208" i="16"/>
  <c r="AS225" i="16" s="1"/>
  <c r="AT202" i="16"/>
  <c r="AR169" i="15"/>
  <c r="AR175" i="15" s="1"/>
  <c r="AR163" i="15"/>
  <c r="AR180" i="15" s="1"/>
  <c r="AR194" i="15" s="1"/>
  <c r="AR135" i="15"/>
  <c r="AR147" i="15"/>
  <c r="AW171" i="16"/>
  <c r="AV185" i="16"/>
  <c r="AT108" i="15"/>
  <c r="AS122" i="15"/>
  <c r="AS128" i="15" s="1"/>
  <c r="AS157" i="15" s="1"/>
  <c r="C27" i="9"/>
  <c r="BR166" i="16" l="1"/>
  <c r="AV190" i="16"/>
  <c r="AT208" i="16"/>
  <c r="AT225" i="16" s="1"/>
  <c r="AT214" i="16"/>
  <c r="AT220" i="16" s="1"/>
  <c r="AU202" i="16"/>
  <c r="AS169" i="15"/>
  <c r="AS175" i="15" s="1"/>
  <c r="AS163" i="15"/>
  <c r="AS180" i="15" s="1"/>
  <c r="AS194" i="15" s="1"/>
  <c r="AS135" i="15"/>
  <c r="AS147" i="15"/>
  <c r="AU108" i="15"/>
  <c r="AT122" i="15"/>
  <c r="AT128" i="15" s="1"/>
  <c r="AT157" i="15" s="1"/>
  <c r="AX171" i="16"/>
  <c r="AW185" i="16"/>
  <c r="D27" i="9"/>
  <c r="AW190" i="16" l="1"/>
  <c r="AV202" i="16"/>
  <c r="AU214" i="16"/>
  <c r="AU220" i="16" s="1"/>
  <c r="AU208" i="16"/>
  <c r="AU225" i="16" s="1"/>
  <c r="BS166" i="16"/>
  <c r="AT169" i="15"/>
  <c r="AT175" i="15" s="1"/>
  <c r="AT163" i="15"/>
  <c r="AT180" i="15" s="1"/>
  <c r="AT194" i="15" s="1"/>
  <c r="AT135" i="15"/>
  <c r="AT147" i="15"/>
  <c r="AY171" i="16"/>
  <c r="AX185" i="16"/>
  <c r="AV108" i="15"/>
  <c r="AU122" i="15"/>
  <c r="AU128" i="15" s="1"/>
  <c r="AU157" i="15" s="1"/>
  <c r="AX190" i="16" l="1"/>
  <c r="BT166" i="16"/>
  <c r="AV214" i="16"/>
  <c r="AV220" i="16" s="1"/>
  <c r="AV208" i="16"/>
  <c r="AV225" i="16" s="1"/>
  <c r="AW202" i="16"/>
  <c r="AU169" i="15"/>
  <c r="AU175" i="15" s="1"/>
  <c r="AU163" i="15"/>
  <c r="AU180" i="15" s="1"/>
  <c r="AU194" i="15" s="1"/>
  <c r="AU135" i="15"/>
  <c r="AU147" i="15"/>
  <c r="AZ171" i="16"/>
  <c r="AY185" i="16"/>
  <c r="AW108" i="15"/>
  <c r="AV122" i="15"/>
  <c r="AV128" i="15" s="1"/>
  <c r="AV157" i="15" s="1"/>
  <c r="E27" i="9"/>
  <c r="H27" i="9"/>
  <c r="AW208" i="16" l="1"/>
  <c r="AW225" i="16" s="1"/>
  <c r="AW214" i="16"/>
  <c r="AW220" i="16" s="1"/>
  <c r="AX202" i="16"/>
  <c r="AY190" i="16"/>
  <c r="BU166" i="16"/>
  <c r="AV169" i="15"/>
  <c r="AV175" i="15" s="1"/>
  <c r="AV163" i="15"/>
  <c r="AV180" i="15" s="1"/>
  <c r="AV194" i="15" s="1"/>
  <c r="AV135" i="15"/>
  <c r="AV147" i="15"/>
  <c r="AX108" i="15"/>
  <c r="AW122" i="15"/>
  <c r="AW128" i="15" s="1"/>
  <c r="AW157" i="15" s="1"/>
  <c r="BA171" i="16"/>
  <c r="AZ185" i="16"/>
  <c r="I27" i="9"/>
  <c r="AZ190" i="16" l="1"/>
  <c r="AY202" i="16"/>
  <c r="AX208" i="16"/>
  <c r="AX225" i="16" s="1"/>
  <c r="AX214" i="16"/>
  <c r="AX220" i="16" s="1"/>
  <c r="BV166" i="16"/>
  <c r="AW169" i="15"/>
  <c r="AW175" i="15" s="1"/>
  <c r="AW163" i="15"/>
  <c r="AW180" i="15" s="1"/>
  <c r="AW194" i="15" s="1"/>
  <c r="AW135" i="15"/>
  <c r="AW147" i="15"/>
  <c r="BB171" i="16"/>
  <c r="BA185" i="16"/>
  <c r="AY108" i="15"/>
  <c r="AX122" i="15"/>
  <c r="AX128" i="15" s="1"/>
  <c r="AX157" i="15" s="1"/>
  <c r="M27" i="9"/>
  <c r="BA190" i="16" l="1"/>
  <c r="BW166" i="16"/>
  <c r="AY214" i="16"/>
  <c r="AY220" i="16" s="1"/>
  <c r="AY208" i="16"/>
  <c r="AY225" i="16" s="1"/>
  <c r="AZ202" i="16"/>
  <c r="AX169" i="15"/>
  <c r="AX175" i="15" s="1"/>
  <c r="AX163" i="15"/>
  <c r="AX180" i="15" s="1"/>
  <c r="AX194" i="15" s="1"/>
  <c r="AX135" i="15"/>
  <c r="AX147" i="15"/>
  <c r="AZ108" i="15"/>
  <c r="AY122" i="15"/>
  <c r="AY128" i="15" s="1"/>
  <c r="AY157" i="15" s="1"/>
  <c r="BC171" i="16"/>
  <c r="BB185" i="16"/>
  <c r="N27" i="9"/>
  <c r="BB190" i="16" l="1"/>
  <c r="BX166" i="16"/>
  <c r="AZ214" i="16"/>
  <c r="AZ220" i="16" s="1"/>
  <c r="AZ208" i="16"/>
  <c r="AZ225" i="16" s="1"/>
  <c r="BA202" i="16"/>
  <c r="AY169" i="15"/>
  <c r="AY175" i="15" s="1"/>
  <c r="AY163" i="15"/>
  <c r="AY180" i="15" s="1"/>
  <c r="AY194" i="15" s="1"/>
  <c r="AY135" i="15"/>
  <c r="AY147" i="15"/>
  <c r="BD171" i="16"/>
  <c r="BC185" i="16"/>
  <c r="BA108" i="15"/>
  <c r="AZ122" i="15"/>
  <c r="AZ128" i="15" s="1"/>
  <c r="AZ157" i="15" s="1"/>
  <c r="O27" i="9"/>
  <c r="R27" i="9"/>
  <c r="BC190" i="16" l="1"/>
  <c r="BA208" i="16"/>
  <c r="BA225" i="16" s="1"/>
  <c r="BA214" i="16"/>
  <c r="BA220" i="16" s="1"/>
  <c r="BY166" i="16"/>
  <c r="BB202" i="16"/>
  <c r="AZ169" i="15"/>
  <c r="AZ175" i="15" s="1"/>
  <c r="AZ163" i="15"/>
  <c r="AZ180" i="15" s="1"/>
  <c r="AZ194" i="15" s="1"/>
  <c r="AZ135" i="15"/>
  <c r="AZ147" i="15"/>
  <c r="BB108" i="15"/>
  <c r="BA122" i="15"/>
  <c r="BA128" i="15" s="1"/>
  <c r="BA157" i="15" s="1"/>
  <c r="BE171" i="16"/>
  <c r="BD185" i="16"/>
  <c r="S27" i="9"/>
  <c r="BB208" i="16" l="1"/>
  <c r="BB225" i="16" s="1"/>
  <c r="BB214" i="16"/>
  <c r="BB220" i="16" s="1"/>
  <c r="BD190" i="16"/>
  <c r="BZ166" i="16"/>
  <c r="BC202" i="16"/>
  <c r="BA169" i="15"/>
  <c r="BA175" i="15" s="1"/>
  <c r="BA163" i="15"/>
  <c r="BA180" i="15" s="1"/>
  <c r="BA194" i="15" s="1"/>
  <c r="BA135" i="15"/>
  <c r="BA147" i="15"/>
  <c r="BF171" i="16"/>
  <c r="BE185" i="16"/>
  <c r="BC108" i="15"/>
  <c r="BB122" i="15"/>
  <c r="BB128" i="15" s="1"/>
  <c r="BB157" i="15" s="1"/>
  <c r="T27" i="9"/>
  <c r="BC214" i="16" l="1"/>
  <c r="BC220" i="16" s="1"/>
  <c r="BC208" i="16"/>
  <c r="BC225" i="16" s="1"/>
  <c r="CA166" i="16"/>
  <c r="BE190" i="16"/>
  <c r="BD202" i="16"/>
  <c r="BB169" i="15"/>
  <c r="BB175" i="15" s="1"/>
  <c r="BB163" i="15"/>
  <c r="BB180" i="15" s="1"/>
  <c r="BB194" i="15" s="1"/>
  <c r="BB135" i="15"/>
  <c r="BB147" i="15"/>
  <c r="BD108" i="15"/>
  <c r="BC122" i="15"/>
  <c r="BC128" i="15" s="1"/>
  <c r="BC157" i="15" s="1"/>
  <c r="BG171" i="16"/>
  <c r="BF185" i="16"/>
  <c r="BE202" i="16" l="1"/>
  <c r="CB166" i="16"/>
  <c r="BD208" i="16"/>
  <c r="BD225" i="16" s="1"/>
  <c r="BD214" i="16"/>
  <c r="BD220" i="16" s="1"/>
  <c r="BF190" i="16"/>
  <c r="BC169" i="15"/>
  <c r="BC175" i="15" s="1"/>
  <c r="BC163" i="15"/>
  <c r="BC180" i="15" s="1"/>
  <c r="BC194" i="15" s="1"/>
  <c r="BC135" i="15"/>
  <c r="BC147" i="15"/>
  <c r="BH171" i="16"/>
  <c r="BG185" i="16"/>
  <c r="BE108" i="15"/>
  <c r="BD122" i="15"/>
  <c r="BD128" i="15" s="1"/>
  <c r="BD157" i="15" s="1"/>
  <c r="BG190" i="16" l="1"/>
  <c r="CC166" i="16"/>
  <c r="BE208" i="16"/>
  <c r="BE225" i="16" s="1"/>
  <c r="BE214" i="16"/>
  <c r="BE220" i="16" s="1"/>
  <c r="BF202" i="16"/>
  <c r="BD169" i="15"/>
  <c r="BD175" i="15" s="1"/>
  <c r="BD163" i="15"/>
  <c r="BD180" i="15" s="1"/>
  <c r="BD194" i="15" s="1"/>
  <c r="BD135" i="15"/>
  <c r="BD147" i="15"/>
  <c r="BF108" i="15"/>
  <c r="BE122" i="15"/>
  <c r="BE128" i="15" s="1"/>
  <c r="BE157" i="15" s="1"/>
  <c r="BI171" i="16"/>
  <c r="BH185" i="16"/>
  <c r="CD166" i="16" l="1"/>
  <c r="BH190" i="16"/>
  <c r="BF208" i="16"/>
  <c r="BF225" i="16" s="1"/>
  <c r="BF214" i="16"/>
  <c r="BF220" i="16" s="1"/>
  <c r="BG202" i="16"/>
  <c r="BE163" i="15"/>
  <c r="BE180" i="15" s="1"/>
  <c r="BE194" i="15" s="1"/>
  <c r="BE169" i="15"/>
  <c r="BE175" i="15" s="1"/>
  <c r="BE135" i="15"/>
  <c r="BE147" i="15"/>
  <c r="BJ171" i="16"/>
  <c r="BI185" i="16"/>
  <c r="BG108" i="15"/>
  <c r="BF122" i="15"/>
  <c r="BF128" i="15" s="1"/>
  <c r="BF157" i="15" s="1"/>
  <c r="BI190" i="16" l="1"/>
  <c r="CE166" i="16"/>
  <c r="BG214" i="16"/>
  <c r="BG220" i="16" s="1"/>
  <c r="BG208" i="16"/>
  <c r="BG225" i="16" s="1"/>
  <c r="BH202" i="16"/>
  <c r="BF169" i="15"/>
  <c r="BF175" i="15" s="1"/>
  <c r="BF163" i="15"/>
  <c r="BF180" i="15" s="1"/>
  <c r="BF194" i="15" s="1"/>
  <c r="BF135" i="15"/>
  <c r="BF147" i="15"/>
  <c r="BH108" i="15"/>
  <c r="BG122" i="15"/>
  <c r="BG128" i="15" s="1"/>
  <c r="BG157" i="15" s="1"/>
  <c r="BK171" i="16"/>
  <c r="BJ185" i="16"/>
  <c r="BI202" i="16" l="1"/>
  <c r="BJ190" i="16"/>
  <c r="BH208" i="16"/>
  <c r="BH225" i="16" s="1"/>
  <c r="BH214" i="16"/>
  <c r="BH220" i="16" s="1"/>
  <c r="CF166" i="16"/>
  <c r="BG169" i="15"/>
  <c r="BG175" i="15" s="1"/>
  <c r="BG163" i="15"/>
  <c r="BG180" i="15" s="1"/>
  <c r="BG194" i="15" s="1"/>
  <c r="BG135" i="15"/>
  <c r="BG147" i="15"/>
  <c r="BL171" i="16"/>
  <c r="BK185" i="16"/>
  <c r="BI108" i="15"/>
  <c r="BH122" i="15"/>
  <c r="BH128" i="15" s="1"/>
  <c r="BH157" i="15" s="1"/>
  <c r="CG166" i="16" l="1"/>
  <c r="BJ202" i="16"/>
  <c r="BK190" i="16"/>
  <c r="BI214" i="16"/>
  <c r="BI220" i="16" s="1"/>
  <c r="BI208" i="16"/>
  <c r="BI225" i="16" s="1"/>
  <c r="BH169" i="15"/>
  <c r="BH175" i="15" s="1"/>
  <c r="BH163" i="15"/>
  <c r="BH180" i="15" s="1"/>
  <c r="BH194" i="15" s="1"/>
  <c r="BH135" i="15"/>
  <c r="BH147" i="15"/>
  <c r="BJ108" i="15"/>
  <c r="BI122" i="15"/>
  <c r="BI128" i="15" s="1"/>
  <c r="BI157" i="15" s="1"/>
  <c r="BM171" i="16"/>
  <c r="BL185" i="16"/>
  <c r="BK202" i="16" l="1"/>
  <c r="BL190" i="16"/>
  <c r="BJ214" i="16"/>
  <c r="BJ220" i="16" s="1"/>
  <c r="BJ208" i="16"/>
  <c r="BJ225" i="16" s="1"/>
  <c r="CH166" i="16"/>
  <c r="BI169" i="15"/>
  <c r="BI175" i="15" s="1"/>
  <c r="BI163" i="15"/>
  <c r="BI180" i="15" s="1"/>
  <c r="BI194" i="15" s="1"/>
  <c r="BI135" i="15"/>
  <c r="BI147" i="15"/>
  <c r="BN171" i="16"/>
  <c r="BM185" i="16"/>
  <c r="BK108" i="15"/>
  <c r="BJ122" i="15"/>
  <c r="BJ128" i="15" s="1"/>
  <c r="BJ157" i="15" s="1"/>
  <c r="CI166" i="16" l="1"/>
  <c r="BM190" i="16"/>
  <c r="BL202" i="16"/>
  <c r="BK214" i="16"/>
  <c r="BK220" i="16" s="1"/>
  <c r="BK208" i="16"/>
  <c r="BK225" i="16" s="1"/>
  <c r="BJ169" i="15"/>
  <c r="BJ175" i="15" s="1"/>
  <c r="BJ163" i="15"/>
  <c r="BJ180" i="15" s="1"/>
  <c r="BJ194" i="15" s="1"/>
  <c r="BJ135" i="15"/>
  <c r="BJ147" i="15"/>
  <c r="BL108" i="15"/>
  <c r="BK122" i="15"/>
  <c r="BK128" i="15" s="1"/>
  <c r="BK157" i="15" s="1"/>
  <c r="BO171" i="16"/>
  <c r="BN185" i="16"/>
  <c r="BM202" i="16" l="1"/>
  <c r="BN190" i="16"/>
  <c r="BL208" i="16"/>
  <c r="BL225" i="16" s="1"/>
  <c r="BL214" i="16"/>
  <c r="BL220" i="16" s="1"/>
  <c r="CJ166" i="16"/>
  <c r="BK169" i="15"/>
  <c r="BK175" i="15" s="1"/>
  <c r="BK163" i="15"/>
  <c r="BK180" i="15" s="1"/>
  <c r="BK194" i="15" s="1"/>
  <c r="BK135" i="15"/>
  <c r="BK147" i="15"/>
  <c r="BP171" i="16"/>
  <c r="BO185" i="16"/>
  <c r="BM108" i="15"/>
  <c r="BL122" i="15"/>
  <c r="BL128" i="15" s="1"/>
  <c r="BL157" i="15" s="1"/>
  <c r="BO190" i="16" l="1"/>
  <c r="BN202" i="16"/>
  <c r="BM208" i="16"/>
  <c r="BM225" i="16" s="1"/>
  <c r="BM214" i="16"/>
  <c r="BM220" i="16" s="1"/>
  <c r="BL169" i="15"/>
  <c r="BL175" i="15" s="1"/>
  <c r="BL163" i="15"/>
  <c r="BL180" i="15" s="1"/>
  <c r="BL194" i="15" s="1"/>
  <c r="BL135" i="15"/>
  <c r="BL147" i="15"/>
  <c r="BN108" i="15"/>
  <c r="BM122" i="15"/>
  <c r="BM128" i="15" s="1"/>
  <c r="BM157" i="15" s="1"/>
  <c r="BQ171" i="16"/>
  <c r="BP185" i="16"/>
  <c r="BN214" i="16" l="1"/>
  <c r="BN220" i="16" s="1"/>
  <c r="BN208" i="16"/>
  <c r="BN225" i="16" s="1"/>
  <c r="BP190" i="16"/>
  <c r="BO202" i="16"/>
  <c r="BM169" i="15"/>
  <c r="BM175" i="15" s="1"/>
  <c r="BM163" i="15"/>
  <c r="BM180" i="15" s="1"/>
  <c r="BM194" i="15" s="1"/>
  <c r="BM135" i="15"/>
  <c r="BM147" i="15"/>
  <c r="BR171" i="16"/>
  <c r="BQ185" i="16"/>
  <c r="BO108" i="15"/>
  <c r="BN122" i="15"/>
  <c r="BN128" i="15" s="1"/>
  <c r="BN157" i="15" s="1"/>
  <c r="BO214" i="16" l="1"/>
  <c r="BO220" i="16" s="1"/>
  <c r="BO208" i="16"/>
  <c r="BO225" i="16" s="1"/>
  <c r="BQ190" i="16"/>
  <c r="BP202" i="16"/>
  <c r="BN169" i="15"/>
  <c r="BN175" i="15" s="1"/>
  <c r="BN163" i="15"/>
  <c r="BN180" i="15" s="1"/>
  <c r="BN194" i="15" s="1"/>
  <c r="BN135" i="15"/>
  <c r="BN147" i="15"/>
  <c r="BP108" i="15"/>
  <c r="BO122" i="15"/>
  <c r="BO128" i="15" s="1"/>
  <c r="BO157" i="15" s="1"/>
  <c r="BS171" i="16"/>
  <c r="BR185" i="16"/>
  <c r="BR190" i="16" l="1"/>
  <c r="BP214" i="16"/>
  <c r="BP220" i="16" s="1"/>
  <c r="BP208" i="16"/>
  <c r="BP225" i="16" s="1"/>
  <c r="BQ202" i="16"/>
  <c r="BO169" i="15"/>
  <c r="BO175" i="15" s="1"/>
  <c r="BO163" i="15"/>
  <c r="BO180" i="15" s="1"/>
  <c r="BO194" i="15" s="1"/>
  <c r="BO135" i="15"/>
  <c r="BO147" i="15"/>
  <c r="BT171" i="16"/>
  <c r="BS185" i="16"/>
  <c r="BQ108" i="15"/>
  <c r="BP122" i="15"/>
  <c r="BP128" i="15" s="1"/>
  <c r="BP157" i="15" s="1"/>
  <c r="BQ208" i="16" l="1"/>
  <c r="BQ225" i="16" s="1"/>
  <c r="BQ214" i="16"/>
  <c r="BQ220" i="16" s="1"/>
  <c r="BS190" i="16"/>
  <c r="BR202" i="16"/>
  <c r="BP169" i="15"/>
  <c r="BP175" i="15" s="1"/>
  <c r="BP163" i="15"/>
  <c r="BP180" i="15" s="1"/>
  <c r="BP194" i="15" s="1"/>
  <c r="BP135" i="15"/>
  <c r="BP147" i="15"/>
  <c r="BR108" i="15"/>
  <c r="BQ122" i="15"/>
  <c r="BQ128" i="15" s="1"/>
  <c r="BQ157" i="15" s="1"/>
  <c r="BU171" i="16"/>
  <c r="BT185" i="16"/>
  <c r="BR214" i="16" l="1"/>
  <c r="BR220" i="16" s="1"/>
  <c r="BR208" i="16"/>
  <c r="BR225" i="16" s="1"/>
  <c r="BS202" i="16"/>
  <c r="BT190" i="16"/>
  <c r="BQ169" i="15"/>
  <c r="BQ175" i="15" s="1"/>
  <c r="BQ163" i="15"/>
  <c r="BQ180" i="15" s="1"/>
  <c r="BQ194" i="15" s="1"/>
  <c r="BQ135" i="15"/>
  <c r="BQ147" i="15"/>
  <c r="BV171" i="16"/>
  <c r="BU185" i="16"/>
  <c r="BS108" i="15"/>
  <c r="BR122" i="15"/>
  <c r="BR128" i="15" s="1"/>
  <c r="BR157" i="15" s="1"/>
  <c r="BU190" i="16" l="1"/>
  <c r="BT202" i="16"/>
  <c r="BS214" i="16"/>
  <c r="BS220" i="16" s="1"/>
  <c r="BS208" i="16"/>
  <c r="BS225" i="16" s="1"/>
  <c r="BR169" i="15"/>
  <c r="BR175" i="15" s="1"/>
  <c r="BR163" i="15"/>
  <c r="BR180" i="15" s="1"/>
  <c r="BR194" i="15" s="1"/>
  <c r="BR135" i="15"/>
  <c r="BR147" i="15"/>
  <c r="BT108" i="15"/>
  <c r="BS122" i="15"/>
  <c r="BS128" i="15" s="1"/>
  <c r="BS157" i="15" s="1"/>
  <c r="BW171" i="16"/>
  <c r="BV185" i="16"/>
  <c r="BT208" i="16" l="1"/>
  <c r="BT225" i="16" s="1"/>
  <c r="BT214" i="16"/>
  <c r="BT220" i="16" s="1"/>
  <c r="BV190" i="16"/>
  <c r="BU202" i="16"/>
  <c r="BS169" i="15"/>
  <c r="BS175" i="15" s="1"/>
  <c r="BS163" i="15"/>
  <c r="BS180" i="15" s="1"/>
  <c r="BS194" i="15" s="1"/>
  <c r="BS135" i="15"/>
  <c r="BS147" i="15"/>
  <c r="BX171" i="16"/>
  <c r="BW185" i="16"/>
  <c r="BU108" i="15"/>
  <c r="BT122" i="15"/>
  <c r="BT128" i="15" s="1"/>
  <c r="BT157" i="15" s="1"/>
  <c r="BW190" i="16" l="1"/>
  <c r="BU208" i="16"/>
  <c r="BU225" i="16" s="1"/>
  <c r="BU214" i="16"/>
  <c r="BU220" i="16" s="1"/>
  <c r="BV202" i="16"/>
  <c r="BT169" i="15"/>
  <c r="BT175" i="15" s="1"/>
  <c r="BT163" i="15"/>
  <c r="BT180" i="15" s="1"/>
  <c r="BT194" i="15" s="1"/>
  <c r="BT135" i="15"/>
  <c r="BT147" i="15"/>
  <c r="BV108" i="15"/>
  <c r="BU122" i="15"/>
  <c r="BU128" i="15" s="1"/>
  <c r="BU157" i="15" s="1"/>
  <c r="BY171" i="16"/>
  <c r="BX185" i="16"/>
  <c r="BV214" i="16" l="1"/>
  <c r="BV220" i="16" s="1"/>
  <c r="BV208" i="16"/>
  <c r="BV225" i="16" s="1"/>
  <c r="BX190" i="16"/>
  <c r="BW202" i="16"/>
  <c r="BU169" i="15"/>
  <c r="BU175" i="15" s="1"/>
  <c r="BU163" i="15"/>
  <c r="BU180" i="15" s="1"/>
  <c r="BU194" i="15" s="1"/>
  <c r="BU135" i="15"/>
  <c r="BU147" i="15"/>
  <c r="BZ171" i="16"/>
  <c r="BY185" i="16"/>
  <c r="BW108" i="15"/>
  <c r="BV122" i="15"/>
  <c r="BV128" i="15" s="1"/>
  <c r="BV157" i="15" s="1"/>
  <c r="BY190" i="16" l="1"/>
  <c r="BW214" i="16"/>
  <c r="BW220" i="16" s="1"/>
  <c r="BW208" i="16"/>
  <c r="BW225" i="16" s="1"/>
  <c r="BX202" i="16"/>
  <c r="BV169" i="15"/>
  <c r="BV175" i="15" s="1"/>
  <c r="BV163" i="15"/>
  <c r="BV180" i="15" s="1"/>
  <c r="BV194" i="15" s="1"/>
  <c r="BV135" i="15"/>
  <c r="BV147" i="15"/>
  <c r="BX108" i="15"/>
  <c r="BW122" i="15"/>
  <c r="BW128" i="15" s="1"/>
  <c r="BW157" i="15" s="1"/>
  <c r="CA171" i="16"/>
  <c r="BZ185" i="16"/>
  <c r="BX208" i="16" l="1"/>
  <c r="BX225" i="16" s="1"/>
  <c r="BX214" i="16"/>
  <c r="BX220" i="16" s="1"/>
  <c r="BY202" i="16"/>
  <c r="BZ190" i="16"/>
  <c r="BW169" i="15"/>
  <c r="BW175" i="15" s="1"/>
  <c r="BW163" i="15"/>
  <c r="BW180" i="15" s="1"/>
  <c r="BW194" i="15" s="1"/>
  <c r="BW135" i="15"/>
  <c r="BW147" i="15"/>
  <c r="CB171" i="16"/>
  <c r="CA185" i="16"/>
  <c r="BY108" i="15"/>
  <c r="BX122" i="15"/>
  <c r="BX128" i="15" s="1"/>
  <c r="BX157" i="15" s="1"/>
  <c r="BZ202" i="16" l="1"/>
  <c r="CA190" i="16"/>
  <c r="BY214" i="16"/>
  <c r="BY220" i="16" s="1"/>
  <c r="BY208" i="16"/>
  <c r="BY225" i="16" s="1"/>
  <c r="BX169" i="15"/>
  <c r="BX175" i="15" s="1"/>
  <c r="BX163" i="15"/>
  <c r="BX180" i="15" s="1"/>
  <c r="BX194" i="15" s="1"/>
  <c r="BX135" i="15"/>
  <c r="BX147" i="15"/>
  <c r="CC171" i="16"/>
  <c r="CB185" i="16"/>
  <c r="BZ108" i="15"/>
  <c r="BY122" i="15"/>
  <c r="BY128" i="15" s="1"/>
  <c r="BY157" i="15" s="1"/>
  <c r="CA202" i="16" l="1"/>
  <c r="BZ214" i="16"/>
  <c r="BZ220" i="16" s="1"/>
  <c r="BZ208" i="16"/>
  <c r="BZ225" i="16" s="1"/>
  <c r="CB190" i="16"/>
  <c r="BY169" i="15"/>
  <c r="BY175" i="15" s="1"/>
  <c r="BY163" i="15"/>
  <c r="BY180" i="15" s="1"/>
  <c r="BY194" i="15" s="1"/>
  <c r="BY135" i="15"/>
  <c r="BY147" i="15"/>
  <c r="CA108" i="15"/>
  <c r="BZ122" i="15"/>
  <c r="BZ128" i="15" s="1"/>
  <c r="BZ157" i="15" s="1"/>
  <c r="CD171" i="16"/>
  <c r="CC185" i="16"/>
  <c r="CB202" i="16" l="1"/>
  <c r="CC190" i="16"/>
  <c r="CA214" i="16"/>
  <c r="CA220" i="16" s="1"/>
  <c r="CA208" i="16"/>
  <c r="CA225" i="16" s="1"/>
  <c r="BZ169" i="15"/>
  <c r="BZ175" i="15" s="1"/>
  <c r="BZ163" i="15"/>
  <c r="BZ180" i="15" s="1"/>
  <c r="BZ194" i="15" s="1"/>
  <c r="BZ135" i="15"/>
  <c r="BZ147" i="15"/>
  <c r="CE171" i="16"/>
  <c r="CD185" i="16"/>
  <c r="CB108" i="15"/>
  <c r="CA122" i="15"/>
  <c r="CA128" i="15" s="1"/>
  <c r="CA157" i="15" s="1"/>
  <c r="CC202" i="16" l="1"/>
  <c r="CD190" i="16"/>
  <c r="CB208" i="16"/>
  <c r="CB225" i="16" s="1"/>
  <c r="CB214" i="16"/>
  <c r="CB220" i="16" s="1"/>
  <c r="CA169" i="15"/>
  <c r="CA175" i="15" s="1"/>
  <c r="CA163" i="15"/>
  <c r="CA180" i="15" s="1"/>
  <c r="CA194" i="15" s="1"/>
  <c r="CA135" i="15"/>
  <c r="CA147" i="15"/>
  <c r="CF171" i="16"/>
  <c r="CE185" i="16"/>
  <c r="CC108" i="15"/>
  <c r="CB122" i="15"/>
  <c r="CB128" i="15" s="1"/>
  <c r="CB157" i="15" s="1"/>
  <c r="CE190" i="16" l="1"/>
  <c r="CC208" i="16"/>
  <c r="CC225" i="16" s="1"/>
  <c r="CC214" i="16"/>
  <c r="CC220" i="16" s="1"/>
  <c r="CD202" i="16"/>
  <c r="CB169" i="15"/>
  <c r="CB175" i="15" s="1"/>
  <c r="CB163" i="15"/>
  <c r="CB180" i="15" s="1"/>
  <c r="CB194" i="15" s="1"/>
  <c r="CB135" i="15"/>
  <c r="CB147" i="15"/>
  <c r="CD108" i="15"/>
  <c r="CC122" i="15"/>
  <c r="CC128" i="15" s="1"/>
  <c r="CC157" i="15" s="1"/>
  <c r="CG171" i="16"/>
  <c r="CF185" i="16"/>
  <c r="CD208" i="16" l="1"/>
  <c r="CD225" i="16" s="1"/>
  <c r="CD214" i="16"/>
  <c r="CD220" i="16" s="1"/>
  <c r="CF190" i="16"/>
  <c r="CE202" i="16"/>
  <c r="CC169" i="15"/>
  <c r="CC175" i="15" s="1"/>
  <c r="CC163" i="15"/>
  <c r="CC180" i="15" s="1"/>
  <c r="CC194" i="15" s="1"/>
  <c r="CC135" i="15"/>
  <c r="CC147" i="15"/>
  <c r="CH171" i="16"/>
  <c r="CG185" i="16"/>
  <c r="CE108" i="15"/>
  <c r="CD122" i="15"/>
  <c r="CD128" i="15" s="1"/>
  <c r="CD157" i="15" s="1"/>
  <c r="CG190" i="16" l="1"/>
  <c r="CE214" i="16"/>
  <c r="CE220" i="16" s="1"/>
  <c r="CE208" i="16"/>
  <c r="CE225" i="16" s="1"/>
  <c r="CF202" i="16"/>
  <c r="CD169" i="15"/>
  <c r="CD175" i="15" s="1"/>
  <c r="CD163" i="15"/>
  <c r="CD180" i="15" s="1"/>
  <c r="CD194" i="15" s="1"/>
  <c r="CD135" i="15"/>
  <c r="CD147" i="15"/>
  <c r="CF108" i="15"/>
  <c r="CE122" i="15"/>
  <c r="CE128" i="15" s="1"/>
  <c r="CE157" i="15" s="1"/>
  <c r="CI171" i="16"/>
  <c r="CH185" i="16"/>
  <c r="J27" i="9"/>
  <c r="CG202" i="16" l="1"/>
  <c r="CH190" i="16"/>
  <c r="CF214" i="16"/>
  <c r="CF220" i="16" s="1"/>
  <c r="CF208" i="16"/>
  <c r="CF225" i="16" s="1"/>
  <c r="CE169" i="15"/>
  <c r="CE175" i="15" s="1"/>
  <c r="CE163" i="15"/>
  <c r="CE180" i="15" s="1"/>
  <c r="CE194" i="15" s="1"/>
  <c r="CE135" i="15"/>
  <c r="CE147" i="15"/>
  <c r="CJ171" i="16"/>
  <c r="CJ185" i="16" s="1"/>
  <c r="CI185" i="16"/>
  <c r="CG108" i="15"/>
  <c r="CF122" i="15"/>
  <c r="CF128" i="15" s="1"/>
  <c r="CF157" i="15" s="1"/>
  <c r="CJ190" i="16" l="1"/>
  <c r="CH202" i="16"/>
  <c r="CG208" i="16"/>
  <c r="CG225" i="16" s="1"/>
  <c r="CG214" i="16"/>
  <c r="CG220" i="16" s="1"/>
  <c r="CI190" i="16"/>
  <c r="CF169" i="15"/>
  <c r="CF175" i="15" s="1"/>
  <c r="CF163" i="15"/>
  <c r="CF180" i="15" s="1"/>
  <c r="CF194" i="15" s="1"/>
  <c r="CF135" i="15"/>
  <c r="CF147" i="15"/>
  <c r="CH108" i="15"/>
  <c r="CG122" i="15"/>
  <c r="CG128" i="15" s="1"/>
  <c r="CG157" i="15" s="1"/>
  <c r="CI202" i="16" l="1"/>
  <c r="CH208" i="16"/>
  <c r="CH225" i="16" s="1"/>
  <c r="CH214" i="16"/>
  <c r="CH220" i="16" s="1"/>
  <c r="CJ202" i="16"/>
  <c r="CG169" i="15"/>
  <c r="CG175" i="15" s="1"/>
  <c r="CG163" i="15"/>
  <c r="CG180" i="15" s="1"/>
  <c r="CG194" i="15" s="1"/>
  <c r="CG135" i="15"/>
  <c r="CG147" i="15"/>
  <c r="CI108" i="15"/>
  <c r="CH122" i="15"/>
  <c r="CH128" i="15" s="1"/>
  <c r="CH157" i="15" s="1"/>
  <c r="CI214" i="16" l="1"/>
  <c r="CI220" i="16" s="1"/>
  <c r="CI208" i="16"/>
  <c r="CI225" i="16" s="1"/>
  <c r="CJ214" i="16"/>
  <c r="CJ220" i="16" s="1"/>
  <c r="CJ208" i="16"/>
  <c r="CJ225" i="16" s="1"/>
  <c r="CH169" i="15"/>
  <c r="CH175" i="15" s="1"/>
  <c r="CH163" i="15"/>
  <c r="CH180" i="15" s="1"/>
  <c r="CH194" i="15" s="1"/>
  <c r="CH135" i="15"/>
  <c r="CH147" i="15"/>
  <c r="CJ108" i="15"/>
  <c r="CJ122" i="15" s="1"/>
  <c r="CJ128" i="15" s="1"/>
  <c r="CJ157" i="15" s="1"/>
  <c r="CI122" i="15"/>
  <c r="CI128" i="15" s="1"/>
  <c r="CI157" i="15" s="1"/>
  <c r="D8" i="4"/>
  <c r="F8" i="4" s="1"/>
  <c r="E8" i="4"/>
  <c r="G8" i="4" s="1"/>
  <c r="CJ169" i="15" l="1"/>
  <c r="CJ175" i="15" s="1"/>
  <c r="CJ163" i="15"/>
  <c r="CJ180" i="15" s="1"/>
  <c r="CJ194" i="15" s="1"/>
  <c r="CI169" i="15"/>
  <c r="CI175" i="15" s="1"/>
  <c r="CI163" i="15"/>
  <c r="CI180" i="15" s="1"/>
  <c r="CI194" i="15" s="1"/>
  <c r="CI135" i="15"/>
  <c r="CI147" i="15"/>
  <c r="CJ135" i="15"/>
  <c r="CJ147" i="15"/>
  <c r="H8" i="4"/>
  <c r="E12" i="4"/>
  <c r="G12" i="4" s="1"/>
  <c r="E13" i="4"/>
  <c r="G13" i="4" s="1"/>
  <c r="E15" i="4"/>
  <c r="G15" i="4" s="1"/>
  <c r="D14" i="4"/>
  <c r="F14" i="4" s="1"/>
  <c r="D10" i="4"/>
  <c r="F10" i="4" s="1"/>
  <c r="D15" i="4"/>
  <c r="F15" i="4" s="1"/>
  <c r="D11" i="4"/>
  <c r="F11" i="4" s="1"/>
  <c r="E14" i="4"/>
  <c r="G14" i="4" s="1"/>
  <c r="E11" i="4"/>
  <c r="G11" i="4" s="1"/>
  <c r="D13" i="4"/>
  <c r="F13" i="4" s="1"/>
  <c r="D12" i="4"/>
  <c r="F12" i="4" s="1"/>
  <c r="E10" i="4"/>
  <c r="G10" i="4" s="1"/>
  <c r="E9" i="4"/>
  <c r="G9" i="4" s="1"/>
  <c r="D9" i="4"/>
  <c r="F9" i="4" s="1"/>
  <c r="H9" i="4" l="1"/>
  <c r="H15" i="4"/>
  <c r="H11" i="4"/>
  <c r="H12" i="4"/>
  <c r="H13" i="4"/>
  <c r="H14" i="4"/>
  <c r="H10" i="4"/>
  <c r="F17" i="4"/>
  <c r="D17" i="4"/>
  <c r="E17" i="4"/>
  <c r="G17" i="4" s="1"/>
  <c r="D25" i="4"/>
  <c r="F25" i="4" s="1"/>
  <c r="E22" i="4"/>
  <c r="G22" i="4" s="1"/>
  <c r="D19" i="4"/>
  <c r="F19" i="4" s="1"/>
  <c r="E24" i="4"/>
  <c r="G24" i="4" s="1"/>
  <c r="D20" i="4"/>
  <c r="F20" i="4" s="1"/>
  <c r="D24" i="4"/>
  <c r="F24" i="4" s="1"/>
  <c r="D22" i="4"/>
  <c r="F22" i="4" s="1"/>
  <c r="E21" i="4"/>
  <c r="G21" i="4" s="1"/>
  <c r="D21" i="4"/>
  <c r="F21" i="4" s="1"/>
  <c r="E18" i="4"/>
  <c r="G18" i="4" s="1"/>
  <c r="D23" i="4"/>
  <c r="F23" i="4" s="1"/>
  <c r="E25" i="4"/>
  <c r="G25" i="4" s="1"/>
  <c r="E23" i="4"/>
  <c r="G23" i="4" s="1"/>
  <c r="E20" i="4"/>
  <c r="G20" i="4" s="1"/>
  <c r="E19" i="4"/>
  <c r="G19" i="4" s="1"/>
  <c r="D18" i="4"/>
  <c r="F18" i="4" s="1"/>
  <c r="H17" i="4" l="1"/>
  <c r="F93" i="4"/>
  <c r="H18" i="4"/>
  <c r="H25" i="4"/>
  <c r="H22" i="4"/>
  <c r="H21" i="4"/>
  <c r="H20" i="4"/>
  <c r="G93" i="4"/>
  <c r="H23" i="4"/>
  <c r="H24" i="4"/>
  <c r="H19" i="4"/>
  <c r="H93" i="4" l="1"/>
  <c r="D27" i="4"/>
  <c r="F27" i="4" s="1"/>
  <c r="E27" i="4"/>
  <c r="G27" i="4" s="1"/>
  <c r="H27" i="4" l="1"/>
  <c r="D35" i="4"/>
  <c r="F35" i="4" s="1"/>
  <c r="D32" i="4"/>
  <c r="F32" i="4"/>
  <c r="E34" i="4"/>
  <c r="G34" i="4" s="1"/>
  <c r="E35" i="4"/>
  <c r="G35" i="4" s="1"/>
  <c r="E30" i="4"/>
  <c r="G30" i="4" s="1"/>
  <c r="E31" i="4"/>
  <c r="G31" i="4" s="1"/>
  <c r="D31" i="4"/>
  <c r="F31" i="4" s="1"/>
  <c r="D33" i="4"/>
  <c r="F33" i="4" s="1"/>
  <c r="D29" i="4"/>
  <c r="F29" i="4" s="1"/>
  <c r="D30" i="4"/>
  <c r="F30" i="4" s="1"/>
  <c r="E32" i="4"/>
  <c r="G32" i="4" s="1"/>
  <c r="E33" i="4"/>
  <c r="G33" i="4" s="1"/>
  <c r="E29" i="4"/>
  <c r="G29" i="4" s="1"/>
  <c r="D34" i="4"/>
  <c r="F34" i="4" s="1"/>
  <c r="E28" i="4"/>
  <c r="G28" i="4" s="1"/>
  <c r="D28" i="4"/>
  <c r="F28" i="4" s="1"/>
  <c r="H28" i="4" l="1"/>
  <c r="H34" i="4"/>
  <c r="H30" i="4"/>
  <c r="H29" i="4"/>
  <c r="H33" i="4"/>
  <c r="H31" i="4"/>
  <c r="H35" i="4"/>
  <c r="H32" i="4"/>
  <c r="D37" i="4"/>
  <c r="F37" i="4" s="1"/>
  <c r="E37" i="4"/>
  <c r="G37" i="4" s="1"/>
  <c r="H37" i="4" l="1"/>
  <c r="D42" i="4"/>
  <c r="F42" i="4" s="1"/>
  <c r="E43" i="4"/>
  <c r="G43" i="4"/>
  <c r="D45" i="4"/>
  <c r="F45" i="4" s="1"/>
  <c r="E41" i="4"/>
  <c r="G41" i="4" s="1"/>
  <c r="E42" i="4"/>
  <c r="G42" i="4" s="1"/>
  <c r="D43" i="4"/>
  <c r="F43" i="4" s="1"/>
  <c r="D39" i="4"/>
  <c r="F39" i="4" s="1"/>
  <c r="D44" i="4"/>
  <c r="F44" i="4" s="1"/>
  <c r="E45" i="4"/>
  <c r="G45" i="4" s="1"/>
  <c r="E44" i="4"/>
  <c r="G44" i="4" s="1"/>
  <c r="E40" i="4"/>
  <c r="G40" i="4" s="1"/>
  <c r="E39" i="4"/>
  <c r="G39" i="4" s="1"/>
  <c r="D40" i="4"/>
  <c r="F40" i="4" s="1"/>
  <c r="D41" i="4"/>
  <c r="F41" i="4" s="1"/>
  <c r="E38" i="4"/>
  <c r="G38" i="4" s="1"/>
  <c r="D38" i="4"/>
  <c r="F38" i="4" s="1"/>
  <c r="H38" i="4" l="1"/>
  <c r="H41" i="4"/>
  <c r="H40" i="4"/>
  <c r="H39" i="4"/>
  <c r="H44" i="4"/>
  <c r="H43" i="4"/>
  <c r="H42" i="4"/>
  <c r="H45" i="4"/>
  <c r="D47" i="4"/>
  <c r="F47" i="4" s="1"/>
  <c r="E47" i="4"/>
  <c r="G47" i="4" s="1"/>
  <c r="H47" i="4" l="1"/>
  <c r="D49" i="4"/>
  <c r="F49" i="4" s="1"/>
  <c r="D53" i="4"/>
  <c r="F53" i="4" s="1"/>
  <c r="D50" i="4"/>
  <c r="F50" i="4" s="1"/>
  <c r="D52" i="4"/>
  <c r="F52" i="4"/>
  <c r="D54" i="4"/>
  <c r="F54" i="4" s="1"/>
  <c r="E52" i="4"/>
  <c r="G52" i="4" s="1"/>
  <c r="E49" i="4"/>
  <c r="G49" i="4" s="1"/>
  <c r="E55" i="4"/>
  <c r="G55" i="4" s="1"/>
  <c r="E53" i="4"/>
  <c r="G53" i="4" s="1"/>
  <c r="D51" i="4"/>
  <c r="F51" i="4" s="1"/>
  <c r="E50" i="4"/>
  <c r="G50" i="4" s="1"/>
  <c r="E54" i="4"/>
  <c r="G54" i="4" s="1"/>
  <c r="D55" i="4"/>
  <c r="F55" i="4" s="1"/>
  <c r="E51" i="4"/>
  <c r="G51" i="4" s="1"/>
  <c r="E48" i="4"/>
  <c r="G48" i="4" s="1"/>
  <c r="D48" i="4"/>
  <c r="F48" i="4" s="1"/>
  <c r="F94" i="4" l="1"/>
  <c r="H48" i="4"/>
  <c r="G94" i="4"/>
  <c r="H55" i="4"/>
  <c r="H50" i="4"/>
  <c r="H51" i="4"/>
  <c r="H54" i="4"/>
  <c r="H53" i="4"/>
  <c r="H52" i="4"/>
  <c r="H49" i="4"/>
  <c r="H94" i="4" l="1"/>
  <c r="D57" i="4"/>
  <c r="F57" i="4" s="1"/>
  <c r="E57" i="4"/>
  <c r="G57" i="4" s="1"/>
  <c r="H57" i="4" l="1"/>
  <c r="E62" i="4"/>
  <c r="G62" i="4" s="1"/>
  <c r="D64" i="4"/>
  <c r="F64" i="4" s="1"/>
  <c r="E64" i="4"/>
  <c r="G64" i="4" s="1"/>
  <c r="E60" i="4"/>
  <c r="G60" i="4" s="1"/>
  <c r="D62" i="4"/>
  <c r="F62" i="4" s="1"/>
  <c r="E59" i="4"/>
  <c r="G59" i="4" s="1"/>
  <c r="D63" i="4"/>
  <c r="F63" i="4" s="1"/>
  <c r="D61" i="4"/>
  <c r="F61" i="4" s="1"/>
  <c r="D60" i="4"/>
  <c r="F60" i="4" s="1"/>
  <c r="E63" i="4"/>
  <c r="G63" i="4" s="1"/>
  <c r="D59" i="4"/>
  <c r="F59" i="4" s="1"/>
  <c r="D65" i="4"/>
  <c r="F65" i="4" s="1"/>
  <c r="E61" i="4"/>
  <c r="G61" i="4" s="1"/>
  <c r="E65" i="4"/>
  <c r="G65" i="4" s="1"/>
  <c r="E58" i="4"/>
  <c r="G58" i="4" s="1"/>
  <c r="D58" i="4"/>
  <c r="F58" i="4" s="1"/>
  <c r="H58" i="4" l="1"/>
  <c r="H65" i="4"/>
  <c r="H59" i="4"/>
  <c r="H60" i="4"/>
  <c r="H61" i="4"/>
  <c r="H63" i="4"/>
  <c r="H62" i="4"/>
  <c r="H64" i="4"/>
  <c r="D67" i="4"/>
  <c r="F67" i="4"/>
  <c r="E67" i="4"/>
  <c r="G67" i="4" s="1"/>
  <c r="H67" i="4" l="1"/>
  <c r="E71" i="4"/>
  <c r="G71" i="4" s="1"/>
  <c r="E90" i="4"/>
  <c r="G90" i="4"/>
  <c r="E79" i="4"/>
  <c r="G79" i="4" s="1"/>
  <c r="E85" i="4"/>
  <c r="G85" i="4" s="1"/>
  <c r="E82" i="4"/>
  <c r="G82" i="4" s="1"/>
  <c r="E83" i="4"/>
  <c r="G83" i="4" s="1"/>
  <c r="E69" i="4"/>
  <c r="G69" i="4" s="1"/>
  <c r="E89" i="4"/>
  <c r="G89" i="4" s="1"/>
  <c r="E77" i="4"/>
  <c r="G77" i="4" s="1"/>
  <c r="E84" i="4"/>
  <c r="G84" i="4" s="1"/>
  <c r="E88" i="4"/>
  <c r="G88" i="4" s="1"/>
  <c r="E72" i="4"/>
  <c r="G72" i="4" s="1"/>
  <c r="E78" i="4"/>
  <c r="G78" i="4" s="1"/>
  <c r="E74" i="4"/>
  <c r="G74" i="4" s="1"/>
  <c r="E81" i="4"/>
  <c r="G81" i="4" s="1"/>
  <c r="E80" i="4"/>
  <c r="G80" i="4" s="1"/>
  <c r="D71" i="4"/>
  <c r="F71" i="4" s="1"/>
  <c r="E91" i="4"/>
  <c r="G91" i="4" s="1"/>
  <c r="E87" i="4"/>
  <c r="G87" i="4" s="1"/>
  <c r="D85" i="4"/>
  <c r="F85" i="4" s="1"/>
  <c r="D78" i="4"/>
  <c r="F78" i="4" s="1"/>
  <c r="E86" i="4"/>
  <c r="G86" i="4" s="1"/>
  <c r="E75" i="4"/>
  <c r="G75" i="4" s="1"/>
  <c r="E70" i="4"/>
  <c r="G70" i="4" s="1"/>
  <c r="E68" i="4"/>
  <c r="G68" i="4" s="1"/>
  <c r="D80" i="4"/>
  <c r="F80" i="4" s="1"/>
  <c r="D69" i="4"/>
  <c r="F69" i="4" s="1"/>
  <c r="D87" i="4"/>
  <c r="F87" i="4" s="1"/>
  <c r="D72" i="4"/>
  <c r="F72" i="4" s="1"/>
  <c r="D83" i="4"/>
  <c r="F83" i="4" s="1"/>
  <c r="D82" i="4"/>
  <c r="F82" i="4" s="1"/>
  <c r="D90" i="4"/>
  <c r="F90" i="4" s="1"/>
  <c r="D91" i="4"/>
  <c r="F91" i="4" s="1"/>
  <c r="D76" i="4"/>
  <c r="F76" i="4" s="1"/>
  <c r="E73" i="4"/>
  <c r="G73" i="4" s="1"/>
  <c r="D77" i="4"/>
  <c r="F77" i="4" s="1"/>
  <c r="D84" i="4"/>
  <c r="F84" i="4" s="1"/>
  <c r="D75" i="4"/>
  <c r="F75" i="4" s="1"/>
  <c r="E76" i="4"/>
  <c r="G76" i="4" s="1"/>
  <c r="D89" i="4"/>
  <c r="F89" i="4" s="1"/>
  <c r="D74" i="4"/>
  <c r="F74" i="4" s="1"/>
  <c r="D86" i="4"/>
  <c r="F86" i="4" s="1"/>
  <c r="D88" i="4"/>
  <c r="F88" i="4" s="1"/>
  <c r="D70" i="4"/>
  <c r="F70" i="4" s="1"/>
  <c r="D68" i="4"/>
  <c r="F68" i="4" s="1"/>
  <c r="D79" i="4"/>
  <c r="F79" i="4" s="1"/>
  <c r="D73" i="4"/>
  <c r="F73" i="4" s="1"/>
  <c r="D81" i="4"/>
  <c r="F81" i="4" s="1"/>
  <c r="H79" i="4" l="1"/>
  <c r="H73" i="4"/>
  <c r="G96" i="4"/>
  <c r="H74" i="4"/>
  <c r="H81" i="4"/>
  <c r="H89" i="4"/>
  <c r="H77" i="4"/>
  <c r="H72" i="4"/>
  <c r="H88" i="4"/>
  <c r="H90" i="4"/>
  <c r="H86" i="4"/>
  <c r="H75" i="4"/>
  <c r="H87" i="4"/>
  <c r="F92" i="4"/>
  <c r="F95" i="4"/>
  <c r="H70" i="4"/>
  <c r="H84" i="4"/>
  <c r="F96" i="4"/>
  <c r="H76" i="4"/>
  <c r="H78" i="4"/>
  <c r="H83" i="4"/>
  <c r="H69" i="4"/>
  <c r="G95" i="4"/>
  <c r="G92" i="4"/>
  <c r="H82" i="4"/>
  <c r="H68" i="4"/>
  <c r="F97" i="4"/>
  <c r="H91" i="4"/>
  <c r="H80" i="4"/>
  <c r="H71" i="4"/>
  <c r="H85" i="4"/>
  <c r="G97" i="4"/>
  <c r="G98" i="4" l="1"/>
  <c r="G99" i="4" s="1"/>
  <c r="F98" i="4"/>
  <c r="F99" i="4" s="1"/>
  <c r="H96" i="4"/>
  <c r="H95" i="4"/>
  <c r="H92" i="4"/>
  <c r="H97" i="4"/>
  <c r="K66" i="4" l="1"/>
  <c r="K16" i="4"/>
  <c r="K36" i="4"/>
  <c r="K46" i="4"/>
  <c r="K17" i="4"/>
  <c r="K9" i="4"/>
  <c r="K25" i="4"/>
  <c r="K23" i="4"/>
  <c r="K11" i="4"/>
  <c r="K27" i="4"/>
  <c r="K33" i="4"/>
  <c r="K13" i="4"/>
  <c r="K18" i="4"/>
  <c r="K32" i="4"/>
  <c r="K15" i="4"/>
  <c r="K22" i="4"/>
  <c r="K19" i="4"/>
  <c r="K28" i="4"/>
  <c r="K21" i="4"/>
  <c r="K30" i="4"/>
  <c r="K38" i="4"/>
  <c r="K12" i="4"/>
  <c r="K41" i="4"/>
  <c r="K37" i="4"/>
  <c r="K31" i="4"/>
  <c r="K43" i="4"/>
  <c r="K14" i="4"/>
  <c r="K8" i="4"/>
  <c r="K10" i="4"/>
  <c r="K42" i="4"/>
  <c r="K20" i="4"/>
  <c r="K35" i="4"/>
  <c r="K29" i="4"/>
  <c r="K24" i="4"/>
  <c r="K34" i="4"/>
  <c r="K44" i="4"/>
  <c r="K40" i="4"/>
  <c r="K39" i="4"/>
  <c r="K49" i="4"/>
  <c r="K53" i="4"/>
  <c r="K54" i="4"/>
  <c r="K50" i="4"/>
  <c r="K45" i="4"/>
  <c r="K51" i="4"/>
  <c r="K48" i="4"/>
  <c r="K52" i="4"/>
  <c r="K47" i="4"/>
  <c r="K60" i="4"/>
  <c r="K55" i="4"/>
  <c r="K63" i="4"/>
  <c r="K58" i="4"/>
  <c r="K57" i="4"/>
  <c r="K64" i="4"/>
  <c r="K59" i="4"/>
  <c r="K61" i="4"/>
  <c r="K67" i="4"/>
  <c r="K56" i="4"/>
  <c r="K26" i="4"/>
  <c r="K62" i="4"/>
  <c r="K7" i="4"/>
  <c r="K65" i="4"/>
  <c r="K79" i="4"/>
  <c r="K75" i="4"/>
  <c r="K76" i="4"/>
  <c r="K83" i="4"/>
  <c r="K74" i="4"/>
  <c r="K86" i="4"/>
  <c r="K91" i="4"/>
  <c r="H98" i="4"/>
  <c r="H99" i="4" s="1"/>
  <c r="K81" i="4"/>
  <c r="I92" i="4"/>
  <c r="K85" i="4"/>
  <c r="K73" i="4"/>
  <c r="K90" i="4"/>
  <c r="K78" i="4"/>
  <c r="K80" i="4"/>
  <c r="K69" i="4"/>
  <c r="K87" i="4"/>
  <c r="K68" i="4"/>
  <c r="K77" i="4"/>
  <c r="K89" i="4"/>
  <c r="K72" i="4"/>
  <c r="J92" i="4"/>
  <c r="K70" i="4"/>
  <c r="K71" i="4"/>
  <c r="K88" i="4"/>
  <c r="K82" i="4"/>
  <c r="K84" i="4"/>
  <c r="J78" i="4" l="1"/>
  <c r="I78" i="4"/>
  <c r="J75" i="4"/>
  <c r="I75" i="4"/>
  <c r="J58" i="4"/>
  <c r="I58" i="4"/>
  <c r="I45" i="4"/>
  <c r="J45" i="4"/>
  <c r="I34" i="4"/>
  <c r="J34" i="4"/>
  <c r="I20" i="4"/>
  <c r="J20" i="4"/>
  <c r="J14" i="4"/>
  <c r="I14" i="4"/>
  <c r="J41" i="4"/>
  <c r="I41" i="4"/>
  <c r="J21" i="4"/>
  <c r="I21" i="4"/>
  <c r="J15" i="4"/>
  <c r="I15" i="4"/>
  <c r="J33" i="4"/>
  <c r="I33" i="4"/>
  <c r="J25" i="4"/>
  <c r="I25" i="4"/>
  <c r="J36" i="4"/>
  <c r="I36" i="4"/>
  <c r="J88" i="4"/>
  <c r="I88" i="4"/>
  <c r="I72" i="4"/>
  <c r="J72" i="4"/>
  <c r="J87" i="4"/>
  <c r="I87" i="4"/>
  <c r="I90" i="4"/>
  <c r="J90" i="4"/>
  <c r="I81" i="4"/>
  <c r="J81" i="4"/>
  <c r="J74" i="4"/>
  <c r="I74" i="4"/>
  <c r="I79" i="4"/>
  <c r="J79" i="4"/>
  <c r="J26" i="4"/>
  <c r="K94" i="4"/>
  <c r="I26" i="4"/>
  <c r="J59" i="4"/>
  <c r="I59" i="4"/>
  <c r="I63" i="4"/>
  <c r="J63" i="4"/>
  <c r="J52" i="4"/>
  <c r="I52" i="4"/>
  <c r="I50" i="4"/>
  <c r="J50" i="4"/>
  <c r="J39" i="4"/>
  <c r="I39" i="4"/>
  <c r="I24" i="4"/>
  <c r="J24" i="4"/>
  <c r="J42" i="4"/>
  <c r="I42" i="4"/>
  <c r="I43" i="4"/>
  <c r="J43" i="4"/>
  <c r="I12" i="4"/>
  <c r="J12" i="4"/>
  <c r="I28" i="4"/>
  <c r="J28" i="4"/>
  <c r="J32" i="4"/>
  <c r="I32" i="4"/>
  <c r="I27" i="4"/>
  <c r="J27" i="4"/>
  <c r="J9" i="4"/>
  <c r="I9" i="4"/>
  <c r="I16" i="4"/>
  <c r="J16" i="4"/>
  <c r="I61" i="4"/>
  <c r="J61" i="4"/>
  <c r="I73" i="4"/>
  <c r="J73" i="4"/>
  <c r="K95" i="4"/>
  <c r="J56" i="4"/>
  <c r="I56" i="4"/>
  <c r="I48" i="4"/>
  <c r="J48" i="4"/>
  <c r="I40" i="4"/>
  <c r="J40" i="4"/>
  <c r="J10" i="4"/>
  <c r="I10" i="4"/>
  <c r="I31" i="4"/>
  <c r="J31" i="4"/>
  <c r="I38" i="4"/>
  <c r="J38" i="4"/>
  <c r="I19" i="4"/>
  <c r="J19" i="4"/>
  <c r="J18" i="4"/>
  <c r="I18" i="4"/>
  <c r="J11" i="4"/>
  <c r="I11" i="4"/>
  <c r="J17" i="4"/>
  <c r="I17" i="4"/>
  <c r="J82" i="4"/>
  <c r="I82" i="4"/>
  <c r="J68" i="4"/>
  <c r="I68" i="4"/>
  <c r="J86" i="4"/>
  <c r="I86" i="4"/>
  <c r="J62" i="4"/>
  <c r="I62" i="4"/>
  <c r="J47" i="4"/>
  <c r="I47" i="4"/>
  <c r="J49" i="4"/>
  <c r="I49" i="4"/>
  <c r="J71" i="4"/>
  <c r="I71" i="4"/>
  <c r="J89" i="4"/>
  <c r="I89" i="4"/>
  <c r="J69" i="4"/>
  <c r="I69" i="4"/>
  <c r="I83" i="4"/>
  <c r="J83" i="4"/>
  <c r="J65" i="4"/>
  <c r="I65" i="4"/>
  <c r="I64" i="4"/>
  <c r="J64" i="4"/>
  <c r="J55" i="4"/>
  <c r="I55" i="4"/>
  <c r="J54" i="4"/>
  <c r="I54" i="4"/>
  <c r="I29" i="4"/>
  <c r="J29" i="4"/>
  <c r="J84" i="4"/>
  <c r="I84" i="4"/>
  <c r="J70" i="4"/>
  <c r="I70" i="4"/>
  <c r="I77" i="4"/>
  <c r="J77" i="4"/>
  <c r="J80" i="4"/>
  <c r="I80" i="4"/>
  <c r="J85" i="4"/>
  <c r="I85" i="4"/>
  <c r="K97" i="4"/>
  <c r="J91" i="4"/>
  <c r="J97" i="4" s="1"/>
  <c r="B15" i="13" s="1"/>
  <c r="I91" i="4"/>
  <c r="I97" i="4" s="1"/>
  <c r="B15" i="1" s="1"/>
  <c r="K96" i="4"/>
  <c r="I76" i="4"/>
  <c r="J76" i="4"/>
  <c r="K93" i="4"/>
  <c r="J7" i="4"/>
  <c r="I7" i="4"/>
  <c r="J67" i="4"/>
  <c r="I67" i="4"/>
  <c r="J57" i="4"/>
  <c r="I57" i="4"/>
  <c r="J60" i="4"/>
  <c r="I60" i="4"/>
  <c r="I51" i="4"/>
  <c r="J51" i="4"/>
  <c r="I53" i="4"/>
  <c r="J53" i="4"/>
  <c r="J44" i="4"/>
  <c r="I44" i="4"/>
  <c r="I35" i="4"/>
  <c r="J35" i="4"/>
  <c r="J8" i="4"/>
  <c r="I8" i="4"/>
  <c r="I37" i="4"/>
  <c r="J37" i="4"/>
  <c r="J30" i="4"/>
  <c r="I30" i="4"/>
  <c r="I22" i="4"/>
  <c r="J22" i="4"/>
  <c r="I13" i="4"/>
  <c r="J13" i="4"/>
  <c r="I23" i="4"/>
  <c r="J23" i="4"/>
  <c r="I46" i="4"/>
  <c r="J46" i="4"/>
  <c r="J66" i="4"/>
  <c r="I66" i="4"/>
  <c r="I96" i="4" l="1"/>
  <c r="B14" i="1" s="1"/>
  <c r="B43" i="1" s="1"/>
  <c r="J96" i="4"/>
  <c r="B14" i="13" s="1"/>
  <c r="C15" i="13"/>
  <c r="B44" i="13"/>
  <c r="C44" i="13" s="1"/>
  <c r="I95" i="4"/>
  <c r="B13" i="1" s="1"/>
  <c r="I94" i="4"/>
  <c r="B12" i="1" s="1"/>
  <c r="J95" i="4"/>
  <c r="B13" i="13" s="1"/>
  <c r="B171" i="4"/>
  <c r="F105" i="4"/>
  <c r="I93" i="4"/>
  <c r="J93" i="4"/>
  <c r="B173" i="4"/>
  <c r="F107" i="4"/>
  <c r="B172" i="4"/>
  <c r="F106" i="4"/>
  <c r="J94" i="4"/>
  <c r="B12" i="13" s="1"/>
  <c r="B170" i="4"/>
  <c r="K98" i="4"/>
  <c r="K99" i="4" s="1"/>
  <c r="F104" i="4"/>
  <c r="C15" i="1"/>
  <c r="B44" i="1"/>
  <c r="C44" i="1" s="1"/>
  <c r="C47" i="1" l="1"/>
  <c r="C47" i="13"/>
  <c r="B41" i="13"/>
  <c r="B70" i="13" s="1"/>
  <c r="C48" i="1"/>
  <c r="C43" i="1" s="1"/>
  <c r="C48" i="13"/>
  <c r="C46" i="13"/>
  <c r="C46" i="1"/>
  <c r="B41" i="1"/>
  <c r="B43" i="13"/>
  <c r="F108" i="4"/>
  <c r="E104" i="4"/>
  <c r="D104" i="4"/>
  <c r="B104" i="4"/>
  <c r="C104" i="4"/>
  <c r="E106" i="4"/>
  <c r="E17" i="6" s="1"/>
  <c r="E135" i="4" s="1"/>
  <c r="E155" i="4" s="1"/>
  <c r="C106" i="4"/>
  <c r="C17" i="6" s="1"/>
  <c r="C135" i="4" s="1"/>
  <c r="C155" i="4" s="1"/>
  <c r="D106" i="4"/>
  <c r="D17" i="6" s="1"/>
  <c r="D135" i="4" s="1"/>
  <c r="D155" i="4" s="1"/>
  <c r="B106" i="4"/>
  <c r="B17" i="6" s="1"/>
  <c r="J98" i="4"/>
  <c r="J99" i="4" s="1"/>
  <c r="B11" i="13"/>
  <c r="B42" i="13"/>
  <c r="C42" i="13" s="1"/>
  <c r="B42" i="1"/>
  <c r="I98" i="4"/>
  <c r="I99" i="4" s="1"/>
  <c r="B11" i="1"/>
  <c r="C45" i="1"/>
  <c r="B174" i="4"/>
  <c r="C45" i="13"/>
  <c r="B107" i="4"/>
  <c r="B18" i="6" s="1"/>
  <c r="D107" i="4"/>
  <c r="D18" i="6" s="1"/>
  <c r="D136" i="4" s="1"/>
  <c r="D156" i="4" s="1"/>
  <c r="C107" i="4"/>
  <c r="C18" i="6" s="1"/>
  <c r="C136" i="4" s="1"/>
  <c r="C156" i="4" s="1"/>
  <c r="E107" i="4"/>
  <c r="E18" i="6" s="1"/>
  <c r="E136" i="4" s="1"/>
  <c r="E156" i="4" s="1"/>
  <c r="D105" i="4"/>
  <c r="D16" i="6" s="1"/>
  <c r="D134" i="4" s="1"/>
  <c r="D154" i="4" s="1"/>
  <c r="C105" i="4"/>
  <c r="C16" i="6" s="1"/>
  <c r="C134" i="4" s="1"/>
  <c r="C154" i="4" s="1"/>
  <c r="E105" i="4"/>
  <c r="E16" i="6" s="1"/>
  <c r="E134" i="4" s="1"/>
  <c r="E154" i="4" s="1"/>
  <c r="B105" i="4"/>
  <c r="B16" i="6" s="1"/>
  <c r="C42" i="1" l="1"/>
  <c r="B71" i="1"/>
  <c r="C41" i="1"/>
  <c r="G104" i="4"/>
  <c r="F16" i="6"/>
  <c r="B8" i="29" s="1"/>
  <c r="D8" i="29" s="1"/>
  <c r="B134" i="4"/>
  <c r="F18" i="6"/>
  <c r="B10" i="29" s="1"/>
  <c r="D10" i="29" s="1"/>
  <c r="B136" i="4"/>
  <c r="F17" i="6"/>
  <c r="B9" i="29" s="1"/>
  <c r="D9" i="29" s="1"/>
  <c r="B135" i="4"/>
  <c r="G106" i="4"/>
  <c r="G107" i="4"/>
  <c r="B71" i="13"/>
  <c r="C108" i="4"/>
  <c r="C109" i="4" s="1"/>
  <c r="C15" i="6"/>
  <c r="C41" i="13"/>
  <c r="F109" i="4"/>
  <c r="B40" i="1"/>
  <c r="B69" i="1" s="1"/>
  <c r="B32" i="1"/>
  <c r="B33" i="1" s="1"/>
  <c r="C31" i="1"/>
  <c r="B32" i="13"/>
  <c r="B33" i="13" s="1"/>
  <c r="C31" i="13"/>
  <c r="B40" i="13"/>
  <c r="B69" i="13" s="1"/>
  <c r="B108" i="4"/>
  <c r="B109" i="4" s="1"/>
  <c r="D108" i="4"/>
  <c r="D109" i="4" s="1"/>
  <c r="D15" i="6"/>
  <c r="C43" i="13"/>
  <c r="B70" i="1"/>
  <c r="G105" i="4"/>
  <c r="E15" i="6"/>
  <c r="E108" i="4"/>
  <c r="E109" i="4" s="1"/>
  <c r="E19" i="6" l="1"/>
  <c r="E133" i="4"/>
  <c r="D19" i="6"/>
  <c r="D133" i="4"/>
  <c r="C60" i="1"/>
  <c r="C81" i="1" s="1"/>
  <c r="C88" i="1" s="1"/>
  <c r="C9" i="14" s="1"/>
  <c r="B61" i="1"/>
  <c r="B62" i="1" s="1"/>
  <c r="C40" i="1"/>
  <c r="B156" i="4"/>
  <c r="F156" i="4" s="1"/>
  <c r="F136" i="4"/>
  <c r="B86" i="13"/>
  <c r="B89" i="13" s="1"/>
  <c r="B82" i="13"/>
  <c r="B86" i="1"/>
  <c r="B89" i="1" s="1"/>
  <c r="B82" i="1"/>
  <c r="C19" i="6"/>
  <c r="C133" i="4"/>
  <c r="B19" i="6"/>
  <c r="F15" i="6"/>
  <c r="B133" i="4"/>
  <c r="C60" i="13"/>
  <c r="C81" i="13" s="1"/>
  <c r="C88" i="13" s="1"/>
  <c r="C10" i="14" s="1"/>
  <c r="B61" i="13"/>
  <c r="B62" i="13" s="1"/>
  <c r="C40" i="13"/>
  <c r="F135" i="4"/>
  <c r="B155" i="4"/>
  <c r="F155" i="4" s="1"/>
  <c r="F134" i="4"/>
  <c r="B154" i="4"/>
  <c r="F154" i="4" s="1"/>
  <c r="G108" i="4"/>
  <c r="D30" i="7" l="1"/>
  <c r="B26" i="3" s="1"/>
  <c r="B23" i="29"/>
  <c r="B16" i="29"/>
  <c r="G30" i="7"/>
  <c r="B17" i="29"/>
  <c r="D17" i="29" s="1"/>
  <c r="C37" i="7"/>
  <c r="B24" i="29"/>
  <c r="D24" i="29" s="1"/>
  <c r="F19" i="6"/>
  <c r="B11" i="29" s="1"/>
  <c r="D11" i="29" s="1"/>
  <c r="B7" i="29"/>
  <c r="D7" i="29" s="1"/>
  <c r="B90" i="13"/>
  <c r="B90" i="1"/>
  <c r="C11" i="14"/>
  <c r="D47" i="13"/>
  <c r="D56" i="13"/>
  <c r="D48" i="13"/>
  <c r="D42" i="13"/>
  <c r="D52" i="13"/>
  <c r="D57" i="13"/>
  <c r="D46" i="13"/>
  <c r="D60" i="13"/>
  <c r="D53" i="13"/>
  <c r="D59" i="13"/>
  <c r="D51" i="13"/>
  <c r="D58" i="13"/>
  <c r="D43" i="13"/>
  <c r="D49" i="13"/>
  <c r="D44" i="13"/>
  <c r="D54" i="13"/>
  <c r="D50" i="13"/>
  <c r="D55" i="13"/>
  <c r="D41" i="13"/>
  <c r="D45" i="13"/>
  <c r="C61" i="13"/>
  <c r="C62" i="13" s="1"/>
  <c r="D40" i="13"/>
  <c r="C18" i="13"/>
  <c r="C18" i="1"/>
  <c r="D29" i="7"/>
  <c r="B65" i="7"/>
  <c r="B79" i="7" s="1"/>
  <c r="C19" i="1"/>
  <c r="C14" i="1" s="1"/>
  <c r="C19" i="13"/>
  <c r="C14" i="13" s="1"/>
  <c r="D137" i="4"/>
  <c r="D153" i="4"/>
  <c r="D157" i="4" s="1"/>
  <c r="C137" i="4"/>
  <c r="C153" i="4"/>
  <c r="C157" i="4" s="1"/>
  <c r="D51" i="1"/>
  <c r="D57" i="1"/>
  <c r="D59" i="1"/>
  <c r="D47" i="1"/>
  <c r="D43" i="1"/>
  <c r="D42" i="1"/>
  <c r="D53" i="1"/>
  <c r="D45" i="1"/>
  <c r="D60" i="1"/>
  <c r="D49" i="1"/>
  <c r="D58" i="1"/>
  <c r="D54" i="1"/>
  <c r="D52" i="1"/>
  <c r="D48" i="1"/>
  <c r="D50" i="1"/>
  <c r="D44" i="1"/>
  <c r="D41" i="1"/>
  <c r="D56" i="1"/>
  <c r="D46" i="1"/>
  <c r="D55" i="1"/>
  <c r="C61" i="1"/>
  <c r="C62" i="1" s="1"/>
  <c r="D40" i="1"/>
  <c r="C17" i="13"/>
  <c r="C17" i="1"/>
  <c r="B137" i="4"/>
  <c r="F133" i="4"/>
  <c r="F137" i="4" s="1"/>
  <c r="B153" i="4"/>
  <c r="C65" i="7"/>
  <c r="E137" i="4"/>
  <c r="E153" i="4"/>
  <c r="E157" i="4" s="1"/>
  <c r="D65" i="7" l="1"/>
  <c r="D72" i="7" s="1"/>
  <c r="D33" i="7"/>
  <c r="B28" i="3" s="1"/>
  <c r="D31" i="7"/>
  <c r="G31" i="7" s="1"/>
  <c r="G29" i="7"/>
  <c r="B25" i="3"/>
  <c r="B18" i="29"/>
  <c r="D18" i="29" s="1"/>
  <c r="D16" i="29"/>
  <c r="B25" i="29"/>
  <c r="D25" i="29" s="1"/>
  <c r="D23" i="29"/>
  <c r="C12" i="14"/>
  <c r="C31" i="14"/>
  <c r="D37" i="7"/>
  <c r="C79" i="7"/>
  <c r="C73" i="1"/>
  <c r="C12" i="1"/>
  <c r="C70" i="1" s="1"/>
  <c r="B157" i="4"/>
  <c r="B107" i="7" s="1"/>
  <c r="B121" i="7" s="1"/>
  <c r="F153" i="4"/>
  <c r="C73" i="13"/>
  <c r="C12" i="13"/>
  <c r="C70" i="13" s="1"/>
  <c r="D41" i="17"/>
  <c r="D41" i="16"/>
  <c r="D45" i="16"/>
  <c r="D45" i="17"/>
  <c r="D53" i="17"/>
  <c r="D53" i="16"/>
  <c r="D48" i="16"/>
  <c r="D48" i="17"/>
  <c r="D54" i="16"/>
  <c r="D54" i="17"/>
  <c r="D71" i="7"/>
  <c r="D75" i="7"/>
  <c r="D119" i="17"/>
  <c r="D119" i="16"/>
  <c r="D128" i="16"/>
  <c r="D128" i="17"/>
  <c r="D132" i="16"/>
  <c r="D132" i="17"/>
  <c r="D116" i="16"/>
  <c r="D116" i="17"/>
  <c r="D51" i="16"/>
  <c r="D51" i="17"/>
  <c r="D43" i="17"/>
  <c r="D43" i="16"/>
  <c r="D44" i="16"/>
  <c r="D44" i="17"/>
  <c r="D37" i="17"/>
  <c r="D37" i="16"/>
  <c r="D52" i="16"/>
  <c r="D52" i="17"/>
  <c r="C74" i="1"/>
  <c r="C13" i="1"/>
  <c r="C71" i="1" s="1"/>
  <c r="D73" i="7"/>
  <c r="D115" i="17"/>
  <c r="D115" i="16"/>
  <c r="D118" i="16"/>
  <c r="D118" i="17"/>
  <c r="D125" i="17"/>
  <c r="D125" i="16"/>
  <c r="D120" i="17"/>
  <c r="D120" i="16"/>
  <c r="D122" i="17"/>
  <c r="D122" i="16"/>
  <c r="E45" i="1"/>
  <c r="E50" i="1"/>
  <c r="E54" i="1"/>
  <c r="E60" i="1"/>
  <c r="E51" i="1"/>
  <c r="E48" i="1"/>
  <c r="E43" i="1"/>
  <c r="E56" i="1"/>
  <c r="E58" i="1"/>
  <c r="E47" i="1"/>
  <c r="E41" i="1"/>
  <c r="E46" i="1"/>
  <c r="E42" i="1"/>
  <c r="E59" i="1"/>
  <c r="E52" i="1"/>
  <c r="E57" i="1"/>
  <c r="E55" i="1"/>
  <c r="E44" i="1"/>
  <c r="E49" i="1"/>
  <c r="E53" i="1"/>
  <c r="D35" i="16"/>
  <c r="D35" i="17"/>
  <c r="D61" i="1"/>
  <c r="D62" i="1" s="1"/>
  <c r="E40" i="1"/>
  <c r="D36" i="16"/>
  <c r="D36" i="17"/>
  <c r="D47" i="16"/>
  <c r="D47" i="17"/>
  <c r="D38" i="17"/>
  <c r="D38" i="16"/>
  <c r="D46" i="16"/>
  <c r="D46" i="17"/>
  <c r="B72" i="7"/>
  <c r="C72" i="7"/>
  <c r="C74" i="13"/>
  <c r="C13" i="13"/>
  <c r="C71" i="13" s="1"/>
  <c r="E48" i="13"/>
  <c r="E42" i="13"/>
  <c r="E60" i="13"/>
  <c r="E52" i="13"/>
  <c r="E53" i="13"/>
  <c r="E51" i="13"/>
  <c r="E41" i="13"/>
  <c r="E55" i="13"/>
  <c r="E44" i="13"/>
  <c r="E45" i="13"/>
  <c r="E59" i="13"/>
  <c r="E57" i="13"/>
  <c r="E56" i="13"/>
  <c r="E47" i="13"/>
  <c r="E43" i="13"/>
  <c r="E49" i="13"/>
  <c r="E58" i="13"/>
  <c r="E50" i="13"/>
  <c r="E46" i="13"/>
  <c r="E54" i="13"/>
  <c r="D114" i="17"/>
  <c r="D61" i="13"/>
  <c r="D62" i="13" s="1"/>
  <c r="E40" i="13"/>
  <c r="D114" i="16"/>
  <c r="D129" i="17"/>
  <c r="D129" i="16"/>
  <c r="D123" i="17"/>
  <c r="D123" i="16"/>
  <c r="D133" i="16"/>
  <c r="D133" i="17"/>
  <c r="D131" i="17"/>
  <c r="D131" i="16"/>
  <c r="D130" i="17"/>
  <c r="D130" i="16"/>
  <c r="D50" i="17"/>
  <c r="D50" i="16"/>
  <c r="D39" i="17"/>
  <c r="D39" i="16"/>
  <c r="D49" i="17"/>
  <c r="D49" i="16"/>
  <c r="D40" i="17"/>
  <c r="D40" i="16"/>
  <c r="D42" i="17"/>
  <c r="D42" i="16"/>
  <c r="C107" i="7"/>
  <c r="C121" i="7" s="1"/>
  <c r="D68" i="7"/>
  <c r="D77" i="7"/>
  <c r="D67" i="7"/>
  <c r="D124" i="16"/>
  <c r="D124" i="17"/>
  <c r="D117" i="16"/>
  <c r="D117" i="17"/>
  <c r="D127" i="16"/>
  <c r="D127" i="17"/>
  <c r="D126" i="16"/>
  <c r="D126" i="17"/>
  <c r="D121" i="17"/>
  <c r="D121" i="16"/>
  <c r="B27" i="3" l="1"/>
  <c r="D39" i="7"/>
  <c r="B31" i="3" s="1"/>
  <c r="B30" i="3"/>
  <c r="C203" i="16"/>
  <c r="C158" i="15"/>
  <c r="C186" i="16"/>
  <c r="C67" i="7"/>
  <c r="B67" i="7"/>
  <c r="D135" i="16"/>
  <c r="E128" i="16"/>
  <c r="E128" i="17"/>
  <c r="E123" i="16"/>
  <c r="E123" i="17"/>
  <c r="E131" i="16"/>
  <c r="E131" i="17"/>
  <c r="E129" i="17"/>
  <c r="E129" i="16"/>
  <c r="E126" i="17"/>
  <c r="E126" i="16"/>
  <c r="F47" i="1"/>
  <c r="F57" i="1"/>
  <c r="F53" i="1"/>
  <c r="F56" i="1"/>
  <c r="F60" i="1"/>
  <c r="F52" i="1"/>
  <c r="F42" i="1"/>
  <c r="F45" i="1"/>
  <c r="F48" i="1"/>
  <c r="F58" i="1"/>
  <c r="F41" i="1"/>
  <c r="F46" i="1"/>
  <c r="F55" i="1"/>
  <c r="F54" i="1"/>
  <c r="F51" i="1"/>
  <c r="F59" i="1"/>
  <c r="F50" i="1"/>
  <c r="F43" i="1"/>
  <c r="F44" i="1"/>
  <c r="F49" i="1"/>
  <c r="E35" i="17"/>
  <c r="F40" i="1"/>
  <c r="E35" i="16"/>
  <c r="E61" i="1"/>
  <c r="E62" i="1" s="1"/>
  <c r="E48" i="17"/>
  <c r="E48" i="16"/>
  <c r="E52" i="17"/>
  <c r="E52" i="16"/>
  <c r="E41" i="17"/>
  <c r="E41" i="16"/>
  <c r="E51" i="17"/>
  <c r="E51" i="16"/>
  <c r="C75" i="7"/>
  <c r="B75" i="7"/>
  <c r="C71" i="7"/>
  <c r="B71" i="7"/>
  <c r="E120" i="16"/>
  <c r="E120" i="17"/>
  <c r="E117" i="17"/>
  <c r="E117" i="16"/>
  <c r="E133" i="16"/>
  <c r="E133" i="17"/>
  <c r="E115" i="17"/>
  <c r="E115" i="16"/>
  <c r="E44" i="16"/>
  <c r="E44" i="17"/>
  <c r="E47" i="17"/>
  <c r="E47" i="16"/>
  <c r="E36" i="17"/>
  <c r="E36" i="16"/>
  <c r="E38" i="17"/>
  <c r="E38" i="16"/>
  <c r="E49" i="17"/>
  <c r="E49" i="16"/>
  <c r="C16" i="1"/>
  <c r="C16" i="13"/>
  <c r="F157" i="4"/>
  <c r="D107" i="7" s="1"/>
  <c r="D121" i="7" s="1"/>
  <c r="C77" i="7"/>
  <c r="B77" i="7"/>
  <c r="F60" i="13"/>
  <c r="F55" i="13"/>
  <c r="F59" i="13"/>
  <c r="F42" i="13"/>
  <c r="F48" i="13"/>
  <c r="F58" i="13"/>
  <c r="F43" i="13"/>
  <c r="F47" i="13"/>
  <c r="F45" i="13"/>
  <c r="F56" i="13"/>
  <c r="F44" i="13"/>
  <c r="F54" i="13"/>
  <c r="F51" i="13"/>
  <c r="F53" i="13"/>
  <c r="F41" i="13"/>
  <c r="F49" i="13"/>
  <c r="F52" i="13"/>
  <c r="F50" i="13"/>
  <c r="F46" i="13"/>
  <c r="F57" i="13"/>
  <c r="E114" i="16"/>
  <c r="F40" i="13"/>
  <c r="E114" i="17"/>
  <c r="E61" i="13"/>
  <c r="E62" i="13" s="1"/>
  <c r="B68" i="7"/>
  <c r="C68" i="7"/>
  <c r="E124" i="17"/>
  <c r="E124" i="16"/>
  <c r="E121" i="17"/>
  <c r="E121" i="16"/>
  <c r="E119" i="17"/>
  <c r="E119" i="16"/>
  <c r="E125" i="16"/>
  <c r="E125" i="17"/>
  <c r="E116" i="16"/>
  <c r="E116" i="17"/>
  <c r="D56" i="17"/>
  <c r="E39" i="16"/>
  <c r="E39" i="17"/>
  <c r="E54" i="16"/>
  <c r="E54" i="17"/>
  <c r="E42" i="17"/>
  <c r="E42" i="16"/>
  <c r="E43" i="17"/>
  <c r="E43" i="16"/>
  <c r="E45" i="17"/>
  <c r="E45" i="16"/>
  <c r="D135" i="17"/>
  <c r="E132" i="17"/>
  <c r="E132" i="16"/>
  <c r="E130" i="16"/>
  <c r="E130" i="17"/>
  <c r="E118" i="16"/>
  <c r="E118" i="17"/>
  <c r="E127" i="17"/>
  <c r="E127" i="16"/>
  <c r="E122" i="16"/>
  <c r="E122" i="17"/>
  <c r="D56" i="16"/>
  <c r="E50" i="16"/>
  <c r="E50" i="17"/>
  <c r="E37" i="17"/>
  <c r="E37" i="16"/>
  <c r="E53" i="17"/>
  <c r="E53" i="16"/>
  <c r="E46" i="17"/>
  <c r="E46" i="16"/>
  <c r="E40" i="16"/>
  <c r="E40" i="17"/>
  <c r="C73" i="7"/>
  <c r="B73" i="7"/>
  <c r="D79" i="7"/>
  <c r="D81" i="7" s="1"/>
  <c r="B17" i="3" l="1"/>
  <c r="B103" i="3" s="1"/>
  <c r="C103" i="3" s="1"/>
  <c r="C123" i="15"/>
  <c r="C217" i="16"/>
  <c r="C216" i="16"/>
  <c r="C205" i="16"/>
  <c r="C204" i="16"/>
  <c r="F120" i="16"/>
  <c r="F120" i="17"/>
  <c r="F118" i="17"/>
  <c r="F118" i="16"/>
  <c r="F133" i="17"/>
  <c r="F133" i="16"/>
  <c r="G42" i="13"/>
  <c r="G45" i="13"/>
  <c r="G53" i="13"/>
  <c r="G56" i="13"/>
  <c r="G60" i="13"/>
  <c r="G43" i="13"/>
  <c r="G51" i="13"/>
  <c r="G57" i="13"/>
  <c r="G58" i="13"/>
  <c r="G54" i="13"/>
  <c r="G46" i="13"/>
  <c r="G44" i="13"/>
  <c r="G41" i="13"/>
  <c r="G59" i="13"/>
  <c r="G52" i="13"/>
  <c r="G50" i="13"/>
  <c r="G55" i="13"/>
  <c r="G49" i="13"/>
  <c r="G48" i="13"/>
  <c r="G47" i="13"/>
  <c r="F114" i="17"/>
  <c r="F61" i="13"/>
  <c r="F62" i="13" s="1"/>
  <c r="G40" i="13"/>
  <c r="F114" i="16"/>
  <c r="F124" i="16"/>
  <c r="F124" i="17"/>
  <c r="F127" i="17"/>
  <c r="F127" i="16"/>
  <c r="F130" i="17"/>
  <c r="F130" i="16"/>
  <c r="F132" i="17"/>
  <c r="F132" i="16"/>
  <c r="F129" i="16"/>
  <c r="F129" i="17"/>
  <c r="D119" i="7"/>
  <c r="D110" i="7"/>
  <c r="D109" i="7"/>
  <c r="D114" i="7"/>
  <c r="D113" i="7"/>
  <c r="D115" i="7"/>
  <c r="D117" i="7"/>
  <c r="E56" i="17"/>
  <c r="F45" i="17"/>
  <c r="F45" i="16"/>
  <c r="F50" i="17"/>
  <c r="F50" i="16"/>
  <c r="F43" i="16"/>
  <c r="F43" i="17"/>
  <c r="F42" i="17"/>
  <c r="F42" i="16"/>
  <c r="B81" i="7"/>
  <c r="F126" i="16"/>
  <c r="F126" i="17"/>
  <c r="F119" i="16"/>
  <c r="F119" i="17"/>
  <c r="F122" i="16"/>
  <c r="F122" i="17"/>
  <c r="C72" i="13"/>
  <c r="C87" i="13" s="1"/>
  <c r="C11" i="13"/>
  <c r="F44" i="17"/>
  <c r="F44" i="16"/>
  <c r="F54" i="17"/>
  <c r="F54" i="16"/>
  <c r="F41" i="17"/>
  <c r="F41" i="16"/>
  <c r="F40" i="17"/>
  <c r="F40" i="16"/>
  <c r="F51" i="17"/>
  <c r="F51" i="16"/>
  <c r="C81" i="7"/>
  <c r="E135" i="16"/>
  <c r="F125" i="16"/>
  <c r="F125" i="17"/>
  <c r="F131" i="17"/>
  <c r="F131" i="16"/>
  <c r="F123" i="17"/>
  <c r="F123" i="16"/>
  <c r="F128" i="16"/>
  <c r="F128" i="17"/>
  <c r="F121" i="17"/>
  <c r="F121" i="16"/>
  <c r="F116" i="16"/>
  <c r="F116" i="17"/>
  <c r="C72" i="1"/>
  <c r="C87" i="1" s="1"/>
  <c r="C11" i="1"/>
  <c r="E56" i="16"/>
  <c r="F39" i="16"/>
  <c r="F39" i="17"/>
  <c r="F46" i="16"/>
  <c r="F46" i="17"/>
  <c r="F36" i="16"/>
  <c r="F36" i="17"/>
  <c r="F37" i="16"/>
  <c r="F37" i="17"/>
  <c r="F48" i="16"/>
  <c r="F48" i="17"/>
  <c r="E135" i="17"/>
  <c r="F115" i="17"/>
  <c r="F115" i="16"/>
  <c r="F117" i="17"/>
  <c r="F117" i="16"/>
  <c r="G59" i="1"/>
  <c r="G53" i="1"/>
  <c r="G48" i="1"/>
  <c r="G60" i="1"/>
  <c r="G58" i="1"/>
  <c r="G54" i="1"/>
  <c r="G55" i="1"/>
  <c r="G44" i="1"/>
  <c r="G42" i="1"/>
  <c r="G47" i="1"/>
  <c r="G57" i="1"/>
  <c r="G45" i="1"/>
  <c r="G41" i="1"/>
  <c r="G52" i="1"/>
  <c r="G46" i="1"/>
  <c r="G50" i="1"/>
  <c r="G49" i="1"/>
  <c r="G43" i="1"/>
  <c r="G56" i="1"/>
  <c r="G51" i="1"/>
  <c r="F35" i="16"/>
  <c r="F35" i="17"/>
  <c r="F61" i="1"/>
  <c r="F62" i="1" s="1"/>
  <c r="G40" i="1"/>
  <c r="F38" i="17"/>
  <c r="F38" i="16"/>
  <c r="F49" i="17"/>
  <c r="F49" i="16"/>
  <c r="F53" i="16"/>
  <c r="F53" i="17"/>
  <c r="F47" i="17"/>
  <c r="F47" i="16"/>
  <c r="F52" i="16"/>
  <c r="F52" i="17"/>
  <c r="B19" i="3" l="1"/>
  <c r="A130" i="15" s="1"/>
  <c r="C159" i="15" s="1"/>
  <c r="C104" i="3"/>
  <c r="G38" i="17"/>
  <c r="G38" i="16"/>
  <c r="F56" i="16"/>
  <c r="G44" i="17"/>
  <c r="G44" i="16"/>
  <c r="G36" i="17"/>
  <c r="G36" i="16"/>
  <c r="G37" i="17"/>
  <c r="G37" i="16"/>
  <c r="G53" i="17"/>
  <c r="G53" i="16"/>
  <c r="G54" i="17"/>
  <c r="G54" i="16"/>
  <c r="B114" i="7"/>
  <c r="C114" i="7"/>
  <c r="G123" i="16"/>
  <c r="G123" i="17"/>
  <c r="G133" i="16"/>
  <c r="G133" i="17"/>
  <c r="G128" i="16"/>
  <c r="G128" i="17"/>
  <c r="G117" i="16"/>
  <c r="G117" i="17"/>
  <c r="G119" i="17"/>
  <c r="G119" i="16"/>
  <c r="H59" i="1"/>
  <c r="H52" i="1"/>
  <c r="H47" i="1"/>
  <c r="H60" i="1"/>
  <c r="H42" i="1"/>
  <c r="H45" i="1"/>
  <c r="H48" i="1"/>
  <c r="H56" i="1"/>
  <c r="H49" i="1"/>
  <c r="H58" i="1"/>
  <c r="H41" i="1"/>
  <c r="H55" i="1"/>
  <c r="H50" i="1"/>
  <c r="H57" i="1"/>
  <c r="H51" i="1"/>
  <c r="H53" i="1"/>
  <c r="H43" i="1"/>
  <c r="H54" i="1"/>
  <c r="H46" i="1"/>
  <c r="H44" i="1"/>
  <c r="G35" i="16"/>
  <c r="G61" i="1"/>
  <c r="G62" i="1" s="1"/>
  <c r="H40" i="1"/>
  <c r="G35" i="17"/>
  <c r="G45" i="17"/>
  <c r="G45" i="16"/>
  <c r="G40" i="16"/>
  <c r="G40" i="17"/>
  <c r="G39" i="16"/>
  <c r="G39" i="17"/>
  <c r="D20" i="1"/>
  <c r="D32" i="1"/>
  <c r="D33" i="1" s="1"/>
  <c r="D24" i="1"/>
  <c r="D12" i="1"/>
  <c r="C32" i="1"/>
  <c r="C33" i="1" s="1"/>
  <c r="D19" i="1"/>
  <c r="D13" i="1"/>
  <c r="D22" i="1"/>
  <c r="D21" i="1"/>
  <c r="D27" i="1"/>
  <c r="D15" i="1"/>
  <c r="D23" i="1"/>
  <c r="D29" i="1"/>
  <c r="D26" i="1"/>
  <c r="D28" i="1"/>
  <c r="D30" i="1"/>
  <c r="D18" i="1"/>
  <c r="C69" i="1"/>
  <c r="D17" i="1"/>
  <c r="D14" i="1"/>
  <c r="D25" i="1"/>
  <c r="D16" i="1"/>
  <c r="D11" i="1"/>
  <c r="D31" i="1"/>
  <c r="D81" i="1" s="1"/>
  <c r="D88" i="1" s="1"/>
  <c r="D9" i="14" s="1"/>
  <c r="C117" i="7"/>
  <c r="B117" i="7"/>
  <c r="D123" i="7"/>
  <c r="B109" i="7"/>
  <c r="C109" i="7"/>
  <c r="F135" i="17"/>
  <c r="G129" i="17"/>
  <c r="G129" i="16"/>
  <c r="G115" i="17"/>
  <c r="G115" i="16"/>
  <c r="G132" i="16"/>
  <c r="G132" i="17"/>
  <c r="G116" i="17"/>
  <c r="G116" i="16"/>
  <c r="G46" i="16"/>
  <c r="G46" i="17"/>
  <c r="G51" i="17"/>
  <c r="G51" i="16"/>
  <c r="G41" i="16"/>
  <c r="G41" i="17"/>
  <c r="G52" i="16"/>
  <c r="G52" i="17"/>
  <c r="G50" i="16"/>
  <c r="G50" i="17"/>
  <c r="G43" i="17"/>
  <c r="G43" i="16"/>
  <c r="B115" i="7"/>
  <c r="C115" i="7"/>
  <c r="C110" i="7"/>
  <c r="B110" i="7"/>
  <c r="F135" i="16"/>
  <c r="G121" i="17"/>
  <c r="G121" i="16"/>
  <c r="G124" i="17"/>
  <c r="G124" i="16"/>
  <c r="G118" i="16"/>
  <c r="G118" i="17"/>
  <c r="G131" i="17"/>
  <c r="G131" i="16"/>
  <c r="G130" i="16"/>
  <c r="G130" i="17"/>
  <c r="F56" i="17"/>
  <c r="G47" i="17"/>
  <c r="G47" i="16"/>
  <c r="G42" i="16"/>
  <c r="G42" i="17"/>
  <c r="G49" i="17"/>
  <c r="G49" i="16"/>
  <c r="G48" i="17"/>
  <c r="G48" i="16"/>
  <c r="D13" i="13"/>
  <c r="C32" i="13"/>
  <c r="C33" i="13" s="1"/>
  <c r="D27" i="13"/>
  <c r="D25" i="13"/>
  <c r="D14" i="13"/>
  <c r="D23" i="13"/>
  <c r="D18" i="13"/>
  <c r="D24" i="13"/>
  <c r="D29" i="13"/>
  <c r="D22" i="13"/>
  <c r="D20" i="13"/>
  <c r="D26" i="13"/>
  <c r="D12" i="13"/>
  <c r="D32" i="13"/>
  <c r="D33" i="13" s="1"/>
  <c r="D21" i="13"/>
  <c r="D16" i="13"/>
  <c r="D15" i="13"/>
  <c r="D17" i="13"/>
  <c r="D28" i="13"/>
  <c r="D30" i="13"/>
  <c r="D11" i="13"/>
  <c r="D31" i="13"/>
  <c r="D81" i="13" s="1"/>
  <c r="D88" i="13" s="1"/>
  <c r="D10" i="14" s="1"/>
  <c r="D19" i="13"/>
  <c r="C69" i="13"/>
  <c r="B113" i="7"/>
  <c r="C113" i="7"/>
  <c r="C119" i="7"/>
  <c r="B119" i="7"/>
  <c r="H46" i="13"/>
  <c r="H55" i="13"/>
  <c r="H60" i="13"/>
  <c r="H54" i="13"/>
  <c r="H47" i="13"/>
  <c r="H42" i="13"/>
  <c r="H51" i="13"/>
  <c r="H45" i="13"/>
  <c r="H52" i="13"/>
  <c r="H58" i="13"/>
  <c r="H49" i="13"/>
  <c r="H41" i="13"/>
  <c r="H59" i="13"/>
  <c r="H43" i="13"/>
  <c r="H50" i="13"/>
  <c r="H48" i="13"/>
  <c r="H56" i="13"/>
  <c r="H57" i="13"/>
  <c r="H44" i="13"/>
  <c r="H53" i="13"/>
  <c r="G61" i="13"/>
  <c r="G62" i="13" s="1"/>
  <c r="H40" i="13"/>
  <c r="G114" i="17"/>
  <c r="G114" i="16"/>
  <c r="G122" i="16"/>
  <c r="G122" i="17"/>
  <c r="G126" i="17"/>
  <c r="G126" i="16"/>
  <c r="G120" i="16"/>
  <c r="G120" i="17"/>
  <c r="G125" i="17"/>
  <c r="G125" i="16"/>
  <c r="G127" i="17"/>
  <c r="G127" i="16"/>
  <c r="C171" i="15" l="1"/>
  <c r="C172" i="15"/>
  <c r="C160" i="15"/>
  <c r="B102" i="3"/>
  <c r="C102" i="3" s="1"/>
  <c r="I60" i="13"/>
  <c r="I59" i="13"/>
  <c r="I49" i="13"/>
  <c r="I47" i="13"/>
  <c r="I55" i="13"/>
  <c r="I43" i="13"/>
  <c r="I42" i="13"/>
  <c r="I57" i="13"/>
  <c r="I53" i="13"/>
  <c r="I52" i="13"/>
  <c r="I45" i="13"/>
  <c r="I54" i="13"/>
  <c r="I41" i="13"/>
  <c r="I44" i="13"/>
  <c r="I46" i="13"/>
  <c r="I48" i="13"/>
  <c r="I58" i="13"/>
  <c r="I51" i="13"/>
  <c r="I50" i="13"/>
  <c r="I56" i="13"/>
  <c r="H114" i="16"/>
  <c r="H61" i="13"/>
  <c r="H62" i="13" s="1"/>
  <c r="H114" i="17"/>
  <c r="I40" i="13"/>
  <c r="G135" i="16"/>
  <c r="H122" i="16"/>
  <c r="H122" i="17"/>
  <c r="H119" i="16"/>
  <c r="H119" i="17"/>
  <c r="D107" i="17"/>
  <c r="D159" i="17" s="1"/>
  <c r="D107" i="16"/>
  <c r="D159" i="16" s="1"/>
  <c r="D103" i="17"/>
  <c r="D155" i="17" s="1"/>
  <c r="D78" i="13"/>
  <c r="D103" i="16"/>
  <c r="D155" i="16" s="1"/>
  <c r="D101" i="16"/>
  <c r="D153" i="16" s="1"/>
  <c r="D101" i="17"/>
  <c r="D153" i="17" s="1"/>
  <c r="G135" i="17"/>
  <c r="H118" i="16"/>
  <c r="H118" i="17"/>
  <c r="H124" i="17"/>
  <c r="H124" i="16"/>
  <c r="H123" i="16"/>
  <c r="H123" i="17"/>
  <c r="H125" i="17"/>
  <c r="H125" i="16"/>
  <c r="D96" i="17"/>
  <c r="D148" i="17" s="1"/>
  <c r="D96" i="16"/>
  <c r="D148" i="16" s="1"/>
  <c r="D80" i="13"/>
  <c r="D105" i="17"/>
  <c r="D157" i="17" s="1"/>
  <c r="D105" i="16"/>
  <c r="D157" i="16" s="1"/>
  <c r="D75" i="13"/>
  <c r="D98" i="17"/>
  <c r="D150" i="17" s="1"/>
  <c r="D98" i="16"/>
  <c r="D150" i="16" s="1"/>
  <c r="D97" i="17"/>
  <c r="D149" i="17" s="1"/>
  <c r="D97" i="16"/>
  <c r="D149" i="16" s="1"/>
  <c r="D95" i="17"/>
  <c r="D147" i="17" s="1"/>
  <c r="D74" i="13"/>
  <c r="D95" i="16"/>
  <c r="D147" i="16" s="1"/>
  <c r="D79" i="13"/>
  <c r="D104" i="16"/>
  <c r="D156" i="16" s="1"/>
  <c r="D104" i="17"/>
  <c r="D156" i="17" s="1"/>
  <c r="C123" i="7"/>
  <c r="D23" i="16"/>
  <c r="D75" i="16" s="1"/>
  <c r="D23" i="17"/>
  <c r="D75" i="17" s="1"/>
  <c r="D74" i="1"/>
  <c r="D16" i="16"/>
  <c r="D68" i="16" s="1"/>
  <c r="D16" i="17"/>
  <c r="D68" i="17" s="1"/>
  <c r="D27" i="17"/>
  <c r="D79" i="17" s="1"/>
  <c r="D27" i="16"/>
  <c r="D79" i="16" s="1"/>
  <c r="D75" i="1"/>
  <c r="D19" i="16"/>
  <c r="D71" i="16" s="1"/>
  <c r="D19" i="17"/>
  <c r="D71" i="17" s="1"/>
  <c r="D18" i="16"/>
  <c r="D70" i="16" s="1"/>
  <c r="D18" i="17"/>
  <c r="D70" i="17" s="1"/>
  <c r="I53" i="1"/>
  <c r="I60" i="1"/>
  <c r="I59" i="1"/>
  <c r="I54" i="1"/>
  <c r="I58" i="1"/>
  <c r="I56" i="1"/>
  <c r="I46" i="1"/>
  <c r="I44" i="1"/>
  <c r="I48" i="1"/>
  <c r="I41" i="1"/>
  <c r="I43" i="1"/>
  <c r="I55" i="1"/>
  <c r="I50" i="1"/>
  <c r="I42" i="1"/>
  <c r="I57" i="1"/>
  <c r="I47" i="1"/>
  <c r="I51" i="1"/>
  <c r="I52" i="1"/>
  <c r="I45" i="1"/>
  <c r="I49" i="1"/>
  <c r="H35" i="16"/>
  <c r="H61" i="1"/>
  <c r="H62" i="1" s="1"/>
  <c r="H35" i="17"/>
  <c r="I40" i="1"/>
  <c r="H41" i="16"/>
  <c r="H41" i="17"/>
  <c r="H46" i="16"/>
  <c r="H46" i="17"/>
  <c r="H36" i="17"/>
  <c r="H36" i="16"/>
  <c r="H43" i="16"/>
  <c r="H43" i="17"/>
  <c r="H42" i="17"/>
  <c r="H42" i="16"/>
  <c r="H117" i="17"/>
  <c r="H117" i="16"/>
  <c r="H116" i="17"/>
  <c r="H116" i="16"/>
  <c r="H129" i="16"/>
  <c r="H129" i="17"/>
  <c r="D73" i="13"/>
  <c r="D94" i="17"/>
  <c r="D146" i="17" s="1"/>
  <c r="D94" i="16"/>
  <c r="D146" i="16" s="1"/>
  <c r="D76" i="13"/>
  <c r="D99" i="16"/>
  <c r="D151" i="16" s="1"/>
  <c r="D99" i="17"/>
  <c r="D151" i="17" s="1"/>
  <c r="D11" i="14"/>
  <c r="D31" i="14" s="1"/>
  <c r="D12" i="16"/>
  <c r="D64" i="16" s="1"/>
  <c r="D12" i="17"/>
  <c r="D64" i="17" s="1"/>
  <c r="D28" i="17"/>
  <c r="D80" i="17" s="1"/>
  <c r="D28" i="16"/>
  <c r="D80" i="16" s="1"/>
  <c r="D77" i="1"/>
  <c r="D21" i="16"/>
  <c r="D73" i="16" s="1"/>
  <c r="D21" i="17"/>
  <c r="D73" i="17" s="1"/>
  <c r="D76" i="1"/>
  <c r="D20" i="17"/>
  <c r="D72" i="17" s="1"/>
  <c r="D20" i="16"/>
  <c r="D72" i="16" s="1"/>
  <c r="D70" i="1"/>
  <c r="D10" i="17"/>
  <c r="D62" i="17" s="1"/>
  <c r="D10" i="16"/>
  <c r="D62" i="16" s="1"/>
  <c r="H49" i="16"/>
  <c r="H49" i="17"/>
  <c r="H52" i="16"/>
  <c r="H52" i="17"/>
  <c r="H53" i="17"/>
  <c r="H53" i="16"/>
  <c r="H40" i="16"/>
  <c r="H40" i="17"/>
  <c r="H47" i="16"/>
  <c r="H47" i="17"/>
  <c r="H131" i="16"/>
  <c r="H131" i="17"/>
  <c r="H132" i="17"/>
  <c r="H132" i="16"/>
  <c r="D100" i="16"/>
  <c r="D152" i="16" s="1"/>
  <c r="D77" i="13"/>
  <c r="D100" i="17"/>
  <c r="D152" i="17" s="1"/>
  <c r="B123" i="7"/>
  <c r="H130" i="17"/>
  <c r="H130" i="16"/>
  <c r="H133" i="16"/>
  <c r="H133" i="17"/>
  <c r="H126" i="17"/>
  <c r="H126" i="16"/>
  <c r="H121" i="17"/>
  <c r="H121" i="16"/>
  <c r="H120" i="16"/>
  <c r="H120" i="17"/>
  <c r="E32" i="13"/>
  <c r="E33" i="13" s="1"/>
  <c r="E26" i="13"/>
  <c r="D88" i="17"/>
  <c r="E12" i="13"/>
  <c r="E30" i="13"/>
  <c r="E24" i="13"/>
  <c r="E27" i="13"/>
  <c r="E14" i="13"/>
  <c r="E29" i="13"/>
  <c r="E18" i="13"/>
  <c r="E21" i="13"/>
  <c r="E19" i="13"/>
  <c r="E22" i="13"/>
  <c r="E17" i="13"/>
  <c r="E23" i="13"/>
  <c r="E25" i="13"/>
  <c r="E15" i="13"/>
  <c r="E13" i="13"/>
  <c r="E20" i="13"/>
  <c r="D88" i="16"/>
  <c r="E11" i="13"/>
  <c r="E28" i="13"/>
  <c r="D69" i="13"/>
  <c r="E16" i="13"/>
  <c r="E31" i="13"/>
  <c r="E81" i="13" s="1"/>
  <c r="E88" i="13" s="1"/>
  <c r="E10" i="14" s="1"/>
  <c r="D92" i="17"/>
  <c r="D144" i="17" s="1"/>
  <c r="D92" i="16"/>
  <c r="D144" i="16" s="1"/>
  <c r="D70" i="13"/>
  <c r="D89" i="17"/>
  <c r="D141" i="17" s="1"/>
  <c r="D89" i="16"/>
  <c r="D141" i="16" s="1"/>
  <c r="D106" i="17"/>
  <c r="D158" i="17" s="1"/>
  <c r="D106" i="16"/>
  <c r="D158" i="16" s="1"/>
  <c r="D91" i="17"/>
  <c r="D143" i="17" s="1"/>
  <c r="D91" i="16"/>
  <c r="D143" i="16" s="1"/>
  <c r="D71" i="13"/>
  <c r="D90" i="17"/>
  <c r="D142" i="17" s="1"/>
  <c r="D90" i="16"/>
  <c r="D142" i="16" s="1"/>
  <c r="D69" i="1"/>
  <c r="E26" i="1"/>
  <c r="E27" i="1"/>
  <c r="E19" i="1"/>
  <c r="E25" i="1"/>
  <c r="E23" i="1"/>
  <c r="E21" i="1"/>
  <c r="E13" i="1"/>
  <c r="E28" i="1"/>
  <c r="E14" i="1"/>
  <c r="E18" i="1"/>
  <c r="E17" i="1"/>
  <c r="E24" i="1"/>
  <c r="E22" i="1"/>
  <c r="E12" i="1"/>
  <c r="E11" i="1"/>
  <c r="E29" i="1"/>
  <c r="E16" i="1"/>
  <c r="E20" i="1"/>
  <c r="E15" i="1"/>
  <c r="E32" i="1"/>
  <c r="E33" i="1" s="1"/>
  <c r="D9" i="17"/>
  <c r="E30" i="1"/>
  <c r="D9" i="16"/>
  <c r="E31" i="1"/>
  <c r="E81" i="1" s="1"/>
  <c r="E88" i="1" s="1"/>
  <c r="E9" i="14" s="1"/>
  <c r="D73" i="1"/>
  <c r="D15" i="16"/>
  <c r="D67" i="16" s="1"/>
  <c r="D15" i="17"/>
  <c r="D67" i="17" s="1"/>
  <c r="D26" i="17"/>
  <c r="D78" i="17" s="1"/>
  <c r="D80" i="1"/>
  <c r="D26" i="16"/>
  <c r="D78" i="16" s="1"/>
  <c r="D13" i="16"/>
  <c r="D65" i="16" s="1"/>
  <c r="D13" i="17"/>
  <c r="D65" i="17" s="1"/>
  <c r="D71" i="1"/>
  <c r="D11" i="17"/>
  <c r="D63" i="17" s="1"/>
  <c r="D11" i="16"/>
  <c r="D63" i="16" s="1"/>
  <c r="D22" i="17"/>
  <c r="D74" i="17" s="1"/>
  <c r="D22" i="16"/>
  <c r="D74" i="16" s="1"/>
  <c r="G56" i="16"/>
  <c r="H38" i="16"/>
  <c r="H38" i="17"/>
  <c r="H45" i="16"/>
  <c r="H45" i="17"/>
  <c r="H44" i="17"/>
  <c r="H44" i="16"/>
  <c r="H37" i="16"/>
  <c r="H37" i="17"/>
  <c r="H54" i="17"/>
  <c r="H54" i="16"/>
  <c r="H127" i="17"/>
  <c r="H127" i="16"/>
  <c r="H115" i="17"/>
  <c r="H115" i="16"/>
  <c r="H128" i="16"/>
  <c r="H128" i="17"/>
  <c r="C82" i="13"/>
  <c r="C86" i="13"/>
  <c r="C89" i="13" s="1"/>
  <c r="D93" i="17"/>
  <c r="D145" i="17" s="1"/>
  <c r="D93" i="16"/>
  <c r="D145" i="16" s="1"/>
  <c r="D72" i="13"/>
  <c r="D102" i="16"/>
  <c r="D154" i="16" s="1"/>
  <c r="D102" i="17"/>
  <c r="D154" i="17" s="1"/>
  <c r="D14" i="17"/>
  <c r="D66" i="17" s="1"/>
  <c r="D14" i="16"/>
  <c r="D66" i="16" s="1"/>
  <c r="D72" i="1"/>
  <c r="C82" i="1"/>
  <c r="C86" i="1"/>
  <c r="C89" i="1" s="1"/>
  <c r="D78" i="1"/>
  <c r="D24" i="17"/>
  <c r="D76" i="17" s="1"/>
  <c r="D24" i="16"/>
  <c r="D76" i="16" s="1"/>
  <c r="D79" i="1"/>
  <c r="D25" i="17"/>
  <c r="D77" i="17" s="1"/>
  <c r="D25" i="16"/>
  <c r="D77" i="16" s="1"/>
  <c r="D17" i="16"/>
  <c r="D69" i="16" s="1"/>
  <c r="D17" i="17"/>
  <c r="D69" i="17" s="1"/>
  <c r="G56" i="17"/>
  <c r="H39" i="17"/>
  <c r="H39" i="16"/>
  <c r="H48" i="17"/>
  <c r="H48" i="16"/>
  <c r="H50" i="17"/>
  <c r="H50" i="16"/>
  <c r="H51" i="16"/>
  <c r="H51" i="17"/>
  <c r="D203" i="16" l="1"/>
  <c r="D158" i="15"/>
  <c r="C90" i="13"/>
  <c r="C90" i="1"/>
  <c r="D77" i="15"/>
  <c r="D18" i="15"/>
  <c r="D20" i="15"/>
  <c r="D79" i="15"/>
  <c r="D13" i="15"/>
  <c r="D72" i="15"/>
  <c r="D30" i="17"/>
  <c r="D61" i="17"/>
  <c r="D82" i="17" s="1"/>
  <c r="E76" i="1"/>
  <c r="E20" i="16"/>
  <c r="E72" i="16" s="1"/>
  <c r="E20" i="17"/>
  <c r="E72" i="17" s="1"/>
  <c r="E77" i="1"/>
  <c r="E21" i="16"/>
  <c r="E73" i="16" s="1"/>
  <c r="E21" i="17"/>
  <c r="E73" i="17" s="1"/>
  <c r="D87" i="1"/>
  <c r="D71" i="15"/>
  <c r="D12" i="15"/>
  <c r="E11" i="14"/>
  <c r="E31" i="14" s="1"/>
  <c r="E27" i="17"/>
  <c r="E79" i="17" s="1"/>
  <c r="E27" i="16"/>
  <c r="E79" i="16" s="1"/>
  <c r="E22" i="16"/>
  <c r="E74" i="16" s="1"/>
  <c r="E22" i="17"/>
  <c r="E74" i="17" s="1"/>
  <c r="E80" i="1"/>
  <c r="E26" i="16"/>
  <c r="E78" i="16" s="1"/>
  <c r="E26" i="17"/>
  <c r="E78" i="17" s="1"/>
  <c r="E23" i="17"/>
  <c r="E75" i="17" s="1"/>
  <c r="E23" i="16"/>
  <c r="E75" i="16" s="1"/>
  <c r="D86" i="1"/>
  <c r="D82" i="1"/>
  <c r="E80" i="13"/>
  <c r="E105" i="16"/>
  <c r="E157" i="16" s="1"/>
  <c r="E105" i="17"/>
  <c r="E157" i="17" s="1"/>
  <c r="E71" i="13"/>
  <c r="E90" i="16"/>
  <c r="E142" i="16" s="1"/>
  <c r="E90" i="17"/>
  <c r="E142" i="17" s="1"/>
  <c r="E73" i="13"/>
  <c r="E94" i="17"/>
  <c r="E146" i="17" s="1"/>
  <c r="E94" i="16"/>
  <c r="E146" i="16" s="1"/>
  <c r="E74" i="13"/>
  <c r="E95" i="17"/>
  <c r="E147" i="17" s="1"/>
  <c r="E95" i="16"/>
  <c r="E147" i="16" s="1"/>
  <c r="E101" i="16"/>
  <c r="E153" i="16" s="1"/>
  <c r="E101" i="17"/>
  <c r="E153" i="17" s="1"/>
  <c r="E78" i="13"/>
  <c r="E103" i="17"/>
  <c r="E155" i="17" s="1"/>
  <c r="E103" i="16"/>
  <c r="E155" i="16" s="1"/>
  <c r="I47" i="17"/>
  <c r="I47" i="16"/>
  <c r="I37" i="17"/>
  <c r="I37" i="16"/>
  <c r="I36" i="16"/>
  <c r="I36" i="17"/>
  <c r="I51" i="16"/>
  <c r="I51" i="17"/>
  <c r="D97" i="15"/>
  <c r="D38" i="15"/>
  <c r="J60" i="13"/>
  <c r="J52" i="13"/>
  <c r="J48" i="13"/>
  <c r="J53" i="13"/>
  <c r="J43" i="13"/>
  <c r="J55" i="13"/>
  <c r="J58" i="13"/>
  <c r="J45" i="13"/>
  <c r="J47" i="13"/>
  <c r="J42" i="13"/>
  <c r="J59" i="13"/>
  <c r="J46" i="13"/>
  <c r="J50" i="13"/>
  <c r="J57" i="13"/>
  <c r="J56" i="13"/>
  <c r="J44" i="13"/>
  <c r="J49" i="13"/>
  <c r="J54" i="13"/>
  <c r="J51" i="13"/>
  <c r="J41" i="13"/>
  <c r="I114" i="16"/>
  <c r="I61" i="13"/>
  <c r="I62" i="13" s="1"/>
  <c r="I114" i="17"/>
  <c r="J40" i="13"/>
  <c r="I130" i="16"/>
  <c r="I130" i="17"/>
  <c r="I122" i="17"/>
  <c r="I122" i="16"/>
  <c r="I128" i="16"/>
  <c r="I128" i="17"/>
  <c r="I131" i="16"/>
  <c r="I131" i="17"/>
  <c r="I121" i="16"/>
  <c r="I121" i="17"/>
  <c r="E13" i="17"/>
  <c r="E65" i="17" s="1"/>
  <c r="E13" i="16"/>
  <c r="E65" i="16" s="1"/>
  <c r="E73" i="1"/>
  <c r="E15" i="16"/>
  <c r="E67" i="16" s="1"/>
  <c r="E15" i="17"/>
  <c r="E67" i="17" s="1"/>
  <c r="E17" i="17"/>
  <c r="E69" i="17" s="1"/>
  <c r="E17" i="16"/>
  <c r="E69" i="16" s="1"/>
  <c r="F30" i="13"/>
  <c r="F22" i="13"/>
  <c r="F18" i="13"/>
  <c r="F29" i="13"/>
  <c r="E69" i="13"/>
  <c r="F14" i="13"/>
  <c r="E88" i="16"/>
  <c r="F27" i="13"/>
  <c r="F17" i="13"/>
  <c r="F12" i="13"/>
  <c r="F19" i="13"/>
  <c r="F15" i="13"/>
  <c r="F32" i="13"/>
  <c r="F33" i="13" s="1"/>
  <c r="F28" i="13"/>
  <c r="F20" i="13"/>
  <c r="F13" i="13"/>
  <c r="F26" i="13"/>
  <c r="F24" i="13"/>
  <c r="E88" i="17"/>
  <c r="F25" i="13"/>
  <c r="F11" i="13"/>
  <c r="F21" i="13"/>
  <c r="F31" i="13"/>
  <c r="F81" i="13" s="1"/>
  <c r="F88" i="13" s="1"/>
  <c r="F10" i="14" s="1"/>
  <c r="F23" i="13"/>
  <c r="F16" i="13"/>
  <c r="E92" i="17"/>
  <c r="E144" i="17" s="1"/>
  <c r="E92" i="16"/>
  <c r="E144" i="16" s="1"/>
  <c r="E76" i="13"/>
  <c r="E99" i="17"/>
  <c r="E151" i="17" s="1"/>
  <c r="E99" i="16"/>
  <c r="E151" i="16" s="1"/>
  <c r="E106" i="17"/>
  <c r="E158" i="17" s="1"/>
  <c r="E106" i="16"/>
  <c r="E158" i="16" s="1"/>
  <c r="E107" i="17"/>
  <c r="E159" i="17" s="1"/>
  <c r="E107" i="16"/>
  <c r="E159" i="16" s="1"/>
  <c r="D31" i="15"/>
  <c r="D90" i="15"/>
  <c r="H56" i="16"/>
  <c r="I46" i="17"/>
  <c r="I46" i="16"/>
  <c r="I45" i="17"/>
  <c r="I45" i="16"/>
  <c r="I43" i="17"/>
  <c r="I43" i="16"/>
  <c r="I53" i="17"/>
  <c r="I53" i="16"/>
  <c r="I48" i="16"/>
  <c r="I48" i="17"/>
  <c r="D96" i="15"/>
  <c r="D37" i="15"/>
  <c r="D92" i="15"/>
  <c r="D33" i="15"/>
  <c r="H135" i="17"/>
  <c r="I124" i="17"/>
  <c r="I124" i="16"/>
  <c r="I120" i="17"/>
  <c r="I120" i="16"/>
  <c r="I119" i="17"/>
  <c r="I119" i="16"/>
  <c r="I116" i="17"/>
  <c r="I116" i="16"/>
  <c r="I123" i="17"/>
  <c r="I123" i="16"/>
  <c r="D30" i="16"/>
  <c r="D61" i="16"/>
  <c r="D82" i="16" s="1"/>
  <c r="F15" i="1"/>
  <c r="F28" i="1"/>
  <c r="F13" i="1"/>
  <c r="F24" i="1"/>
  <c r="F27" i="1"/>
  <c r="F26" i="1"/>
  <c r="E9" i="17"/>
  <c r="F23" i="1"/>
  <c r="F25" i="1"/>
  <c r="F21" i="1"/>
  <c r="F30" i="1"/>
  <c r="F29" i="1"/>
  <c r="F19" i="1"/>
  <c r="F18" i="1"/>
  <c r="F22" i="1"/>
  <c r="F17" i="1"/>
  <c r="F20" i="1"/>
  <c r="F14" i="1"/>
  <c r="E69" i="1"/>
  <c r="F12" i="1"/>
  <c r="F32" i="1"/>
  <c r="F33" i="1" s="1"/>
  <c r="E9" i="16"/>
  <c r="F11" i="1"/>
  <c r="F16" i="1"/>
  <c r="F31" i="1"/>
  <c r="F81" i="1" s="1"/>
  <c r="F88" i="1" s="1"/>
  <c r="F9" i="14" s="1"/>
  <c r="E71" i="1"/>
  <c r="E11" i="16"/>
  <c r="E63" i="16" s="1"/>
  <c r="E11" i="17"/>
  <c r="E63" i="17" s="1"/>
  <c r="D78" i="15"/>
  <c r="D19" i="15"/>
  <c r="E28" i="17"/>
  <c r="E80" i="17" s="1"/>
  <c r="E28" i="16"/>
  <c r="E80" i="16" s="1"/>
  <c r="E18" i="16"/>
  <c r="E70" i="16" s="1"/>
  <c r="E18" i="17"/>
  <c r="E70" i="17" s="1"/>
  <c r="E70" i="1"/>
  <c r="E10" i="17"/>
  <c r="E62" i="17" s="1"/>
  <c r="E10" i="16"/>
  <c r="E62" i="16" s="1"/>
  <c r="E16" i="17"/>
  <c r="E68" i="17" s="1"/>
  <c r="E74" i="1"/>
  <c r="E16" i="16"/>
  <c r="E68" i="16" s="1"/>
  <c r="E75" i="1"/>
  <c r="E19" i="17"/>
  <c r="E71" i="17" s="1"/>
  <c r="E19" i="16"/>
  <c r="E71" i="16" s="1"/>
  <c r="E79" i="1"/>
  <c r="E25" i="16"/>
  <c r="E77" i="16" s="1"/>
  <c r="E25" i="17"/>
  <c r="E77" i="17" s="1"/>
  <c r="E72" i="13"/>
  <c r="E93" i="16"/>
  <c r="E145" i="16" s="1"/>
  <c r="E93" i="17"/>
  <c r="E145" i="17" s="1"/>
  <c r="D140" i="16"/>
  <c r="D161" i="16" s="1"/>
  <c r="D109" i="16"/>
  <c r="E102" i="17"/>
  <c r="E154" i="17" s="1"/>
  <c r="E102" i="16"/>
  <c r="E154" i="16" s="1"/>
  <c r="E96" i="16"/>
  <c r="E148" i="16" s="1"/>
  <c r="E96" i="17"/>
  <c r="E148" i="17" s="1"/>
  <c r="E91" i="16"/>
  <c r="E143" i="16" s="1"/>
  <c r="E91" i="17"/>
  <c r="E143" i="17" s="1"/>
  <c r="E70" i="13"/>
  <c r="E89" i="16"/>
  <c r="E141" i="16" s="1"/>
  <c r="E89" i="17"/>
  <c r="E141" i="17" s="1"/>
  <c r="D94" i="15"/>
  <c r="D35" i="15"/>
  <c r="D76" i="15"/>
  <c r="D17" i="15"/>
  <c r="D93" i="15"/>
  <c r="D34" i="15"/>
  <c r="J60" i="1"/>
  <c r="J59" i="1"/>
  <c r="J45" i="1"/>
  <c r="J52" i="1"/>
  <c r="J56" i="1"/>
  <c r="J44" i="1"/>
  <c r="J48" i="1"/>
  <c r="J50" i="1"/>
  <c r="J53" i="1"/>
  <c r="J57" i="1"/>
  <c r="J51" i="1"/>
  <c r="J43" i="1"/>
  <c r="J41" i="1"/>
  <c r="J54" i="1"/>
  <c r="J55" i="1"/>
  <c r="J46" i="1"/>
  <c r="J47" i="1"/>
  <c r="J49" i="1"/>
  <c r="J58" i="1"/>
  <c r="J42" i="1"/>
  <c r="I61" i="1"/>
  <c r="I62" i="1" s="1"/>
  <c r="I35" i="17"/>
  <c r="J40" i="1"/>
  <c r="I35" i="16"/>
  <c r="I44" i="17"/>
  <c r="I44" i="16"/>
  <c r="I42" i="17"/>
  <c r="I42" i="16"/>
  <c r="I50" i="16"/>
  <c r="I50" i="17"/>
  <c r="I39" i="17"/>
  <c r="I39" i="16"/>
  <c r="I49" i="16"/>
  <c r="I49" i="17"/>
  <c r="D15" i="15"/>
  <c r="D74" i="15"/>
  <c r="I125" i="17"/>
  <c r="I125" i="16"/>
  <c r="I118" i="16"/>
  <c r="I118" i="17"/>
  <c r="I126" i="17"/>
  <c r="I126" i="16"/>
  <c r="I117" i="16"/>
  <c r="I117" i="17"/>
  <c r="I133" i="16"/>
  <c r="I133" i="17"/>
  <c r="D87" i="13"/>
  <c r="D89" i="15"/>
  <c r="D30" i="15"/>
  <c r="E14" i="16"/>
  <c r="E66" i="16" s="1"/>
  <c r="E14" i="17"/>
  <c r="E66" i="17" s="1"/>
  <c r="E72" i="1"/>
  <c r="E12" i="16"/>
  <c r="E64" i="16" s="1"/>
  <c r="E12" i="17"/>
  <c r="E64" i="17" s="1"/>
  <c r="E78" i="1"/>
  <c r="E24" i="16"/>
  <c r="E76" i="16" s="1"/>
  <c r="E24" i="17"/>
  <c r="E76" i="17" s="1"/>
  <c r="D82" i="13"/>
  <c r="D86" i="13"/>
  <c r="D89" i="13" s="1"/>
  <c r="E97" i="16"/>
  <c r="E149" i="16" s="1"/>
  <c r="E97" i="17"/>
  <c r="E149" i="17" s="1"/>
  <c r="E77" i="13"/>
  <c r="E100" i="17"/>
  <c r="E152" i="17" s="1"/>
  <c r="E100" i="16"/>
  <c r="E152" i="16" s="1"/>
  <c r="E75" i="13"/>
  <c r="E98" i="17"/>
  <c r="E150" i="17" s="1"/>
  <c r="E98" i="16"/>
  <c r="E150" i="16" s="1"/>
  <c r="E79" i="13"/>
  <c r="E104" i="17"/>
  <c r="E156" i="17" s="1"/>
  <c r="E104" i="16"/>
  <c r="E156" i="16" s="1"/>
  <c r="D140" i="17"/>
  <c r="D161" i="17" s="1"/>
  <c r="D109" i="17"/>
  <c r="D75" i="15"/>
  <c r="D16" i="15"/>
  <c r="D12" i="14"/>
  <c r="D17" i="14"/>
  <c r="H56" i="17"/>
  <c r="I40" i="16"/>
  <c r="I40" i="17"/>
  <c r="I52" i="16"/>
  <c r="I52" i="17"/>
  <c r="I38" i="17"/>
  <c r="I38" i="16"/>
  <c r="I41" i="16"/>
  <c r="I41" i="17"/>
  <c r="I54" i="17"/>
  <c r="I54" i="16"/>
  <c r="D73" i="15"/>
  <c r="D14" i="15"/>
  <c r="D32" i="15"/>
  <c r="D91" i="15"/>
  <c r="D36" i="15"/>
  <c r="D95" i="15"/>
  <c r="H135" i="16"/>
  <c r="I132" i="16"/>
  <c r="I132" i="17"/>
  <c r="I115" i="17"/>
  <c r="I115" i="16"/>
  <c r="I127" i="17"/>
  <c r="I127" i="16"/>
  <c r="I129" i="17"/>
  <c r="I129" i="16"/>
  <c r="E203" i="16" l="1"/>
  <c r="E158" i="15"/>
  <c r="D32" i="14"/>
  <c r="F11" i="14"/>
  <c r="F31" i="14" s="1"/>
  <c r="D90" i="13"/>
  <c r="D162" i="17"/>
  <c r="D83" i="17"/>
  <c r="E96" i="15"/>
  <c r="E37" i="15"/>
  <c r="E87" i="1"/>
  <c r="E71" i="15"/>
  <c r="E12" i="15"/>
  <c r="I56" i="16"/>
  <c r="E35" i="15"/>
  <c r="E94" i="15"/>
  <c r="I56" i="17"/>
  <c r="J44" i="16"/>
  <c r="J44" i="17"/>
  <c r="J49" i="17"/>
  <c r="J49" i="16"/>
  <c r="J52" i="16"/>
  <c r="J52" i="17"/>
  <c r="J39" i="16"/>
  <c r="J39" i="17"/>
  <c r="J54" i="16"/>
  <c r="J54" i="17"/>
  <c r="E19" i="15"/>
  <c r="E78" i="15"/>
  <c r="F14" i="17"/>
  <c r="F66" i="17" s="1"/>
  <c r="F14" i="16"/>
  <c r="F66" i="16" s="1"/>
  <c r="F72" i="1"/>
  <c r="F73" i="1"/>
  <c r="F15" i="16"/>
  <c r="F67" i="16" s="1"/>
  <c r="F15" i="17"/>
  <c r="F67" i="17" s="1"/>
  <c r="F77" i="1"/>
  <c r="F21" i="16"/>
  <c r="F73" i="16" s="1"/>
  <c r="F21" i="17"/>
  <c r="F73" i="17" s="1"/>
  <c r="D167" i="16"/>
  <c r="F77" i="13"/>
  <c r="F100" i="16"/>
  <c r="F152" i="16" s="1"/>
  <c r="F100" i="17"/>
  <c r="F152" i="17" s="1"/>
  <c r="F71" i="13"/>
  <c r="F90" i="16"/>
  <c r="F142" i="16" s="1"/>
  <c r="F90" i="17"/>
  <c r="F142" i="17" s="1"/>
  <c r="F92" i="17"/>
  <c r="F144" i="17" s="1"/>
  <c r="F92" i="16"/>
  <c r="F144" i="16" s="1"/>
  <c r="F106" i="17"/>
  <c r="F158" i="17" s="1"/>
  <c r="F106" i="16"/>
  <c r="F158" i="16" s="1"/>
  <c r="E72" i="15"/>
  <c r="E13" i="15"/>
  <c r="I135" i="16"/>
  <c r="J123" i="16"/>
  <c r="J123" i="17"/>
  <c r="J124" i="16"/>
  <c r="J124" i="17"/>
  <c r="J117" i="16"/>
  <c r="J117" i="17"/>
  <c r="E92" i="15"/>
  <c r="E33" i="15"/>
  <c r="D40" i="15"/>
  <c r="J42" i="16"/>
  <c r="J42" i="17"/>
  <c r="J36" i="17"/>
  <c r="J36" i="16"/>
  <c r="J48" i="16"/>
  <c r="J48" i="17"/>
  <c r="J51" i="16"/>
  <c r="J51" i="17"/>
  <c r="D162" i="16"/>
  <c r="E30" i="15"/>
  <c r="E87" i="13"/>
  <c r="E89" i="15"/>
  <c r="E73" i="15"/>
  <c r="E14" i="15"/>
  <c r="G21" i="1"/>
  <c r="G27" i="1"/>
  <c r="G24" i="1"/>
  <c r="G26" i="1"/>
  <c r="G29" i="1"/>
  <c r="F69" i="1"/>
  <c r="G23" i="1"/>
  <c r="G22" i="1"/>
  <c r="G19" i="1"/>
  <c r="G28" i="1"/>
  <c r="G25" i="1"/>
  <c r="G30" i="1"/>
  <c r="G17" i="1"/>
  <c r="G18" i="1"/>
  <c r="G14" i="1"/>
  <c r="G15" i="1"/>
  <c r="F9" i="17"/>
  <c r="G16" i="1"/>
  <c r="G12" i="1"/>
  <c r="G20" i="1"/>
  <c r="G32" i="1"/>
  <c r="G33" i="1" s="1"/>
  <c r="G31" i="1"/>
  <c r="G81" i="1" s="1"/>
  <c r="G88" i="1" s="1"/>
  <c r="G9" i="14" s="1"/>
  <c r="G13" i="1"/>
  <c r="F9" i="16"/>
  <c r="G11" i="1"/>
  <c r="E82" i="1"/>
  <c r="E86" i="1"/>
  <c r="F76" i="1"/>
  <c r="F20" i="16"/>
  <c r="F72" i="16" s="1"/>
  <c r="F20" i="17"/>
  <c r="F72" i="17" s="1"/>
  <c r="F28" i="17"/>
  <c r="F80" i="17" s="1"/>
  <c r="F28" i="16"/>
  <c r="F80" i="16" s="1"/>
  <c r="E30" i="17"/>
  <c r="E61" i="17"/>
  <c r="E82" i="17" s="1"/>
  <c r="F11" i="16"/>
  <c r="F63" i="16" s="1"/>
  <c r="F71" i="1"/>
  <c r="F11" i="17"/>
  <c r="F63" i="17" s="1"/>
  <c r="D83" i="16"/>
  <c r="E109" i="17"/>
  <c r="E140" i="17"/>
  <c r="E161" i="17" s="1"/>
  <c r="F97" i="16"/>
  <c r="F149" i="16" s="1"/>
  <c r="F97" i="17"/>
  <c r="F149" i="17" s="1"/>
  <c r="F96" i="17"/>
  <c r="F148" i="17" s="1"/>
  <c r="F96" i="16"/>
  <c r="F148" i="16" s="1"/>
  <c r="E109" i="16"/>
  <c r="E140" i="16"/>
  <c r="E161" i="16" s="1"/>
  <c r="F95" i="17"/>
  <c r="F147" i="17" s="1"/>
  <c r="F74" i="13"/>
  <c r="F95" i="16"/>
  <c r="F147" i="16" s="1"/>
  <c r="K59" i="13"/>
  <c r="K46" i="13"/>
  <c r="K54" i="13"/>
  <c r="K53" i="13"/>
  <c r="K60" i="13"/>
  <c r="K55" i="13"/>
  <c r="K56" i="13"/>
  <c r="K57" i="13"/>
  <c r="K52" i="13"/>
  <c r="K44" i="13"/>
  <c r="K58" i="13"/>
  <c r="K41" i="13"/>
  <c r="K42" i="13"/>
  <c r="K51" i="13"/>
  <c r="K48" i="13"/>
  <c r="K50" i="13"/>
  <c r="K43" i="13"/>
  <c r="K47" i="13"/>
  <c r="K49" i="13"/>
  <c r="K45" i="13"/>
  <c r="J114" i="17"/>
  <c r="J61" i="13"/>
  <c r="J62" i="13" s="1"/>
  <c r="J114" i="16"/>
  <c r="K40" i="13"/>
  <c r="J115" i="17"/>
  <c r="J115" i="16"/>
  <c r="J118" i="17"/>
  <c r="J118" i="16"/>
  <c r="J120" i="16"/>
  <c r="J120" i="17"/>
  <c r="J119" i="17"/>
  <c r="J119" i="16"/>
  <c r="J127" i="16"/>
  <c r="J127" i="17"/>
  <c r="E36" i="15"/>
  <c r="E95" i="15"/>
  <c r="E90" i="15"/>
  <c r="E31" i="15"/>
  <c r="D89" i="1"/>
  <c r="D90" i="1" s="1"/>
  <c r="D81" i="15"/>
  <c r="E76" i="15"/>
  <c r="E17" i="15"/>
  <c r="D167" i="17"/>
  <c r="J125" i="17"/>
  <c r="J125" i="16"/>
  <c r="J130" i="16"/>
  <c r="J130" i="17"/>
  <c r="J133" i="17"/>
  <c r="J133" i="16"/>
  <c r="J132" i="17"/>
  <c r="J132" i="16"/>
  <c r="J122" i="17"/>
  <c r="J122" i="16"/>
  <c r="E91" i="15"/>
  <c r="E32" i="15"/>
  <c r="E79" i="15"/>
  <c r="E20" i="15"/>
  <c r="J37" i="16"/>
  <c r="J37" i="17"/>
  <c r="J41" i="17"/>
  <c r="J41" i="16"/>
  <c r="J38" i="16"/>
  <c r="J38" i="17"/>
  <c r="J45" i="16"/>
  <c r="J45" i="17"/>
  <c r="J47" i="16"/>
  <c r="J47" i="17"/>
  <c r="E30" i="16"/>
  <c r="E61" i="16"/>
  <c r="E82" i="16" s="1"/>
  <c r="E167" i="16" s="1"/>
  <c r="F12" i="17"/>
  <c r="F64" i="17" s="1"/>
  <c r="F12" i="16"/>
  <c r="F64" i="16" s="1"/>
  <c r="F74" i="1"/>
  <c r="F16" i="17"/>
  <c r="F68" i="17" s="1"/>
  <c r="F16" i="16"/>
  <c r="F68" i="16" s="1"/>
  <c r="F75" i="1"/>
  <c r="F19" i="17"/>
  <c r="F71" i="17" s="1"/>
  <c r="F19" i="16"/>
  <c r="F71" i="16" s="1"/>
  <c r="F78" i="1"/>
  <c r="F24" i="17"/>
  <c r="F76" i="17" s="1"/>
  <c r="F24" i="16"/>
  <c r="F76" i="16" s="1"/>
  <c r="F80" i="1"/>
  <c r="F26" i="16"/>
  <c r="F78" i="16" s="1"/>
  <c r="F26" i="17"/>
  <c r="F78" i="17" s="1"/>
  <c r="F75" i="13"/>
  <c r="F98" i="16"/>
  <c r="F150" i="16" s="1"/>
  <c r="F98" i="17"/>
  <c r="F150" i="17" s="1"/>
  <c r="F101" i="16"/>
  <c r="F153" i="16" s="1"/>
  <c r="F101" i="17"/>
  <c r="F153" i="17" s="1"/>
  <c r="F80" i="13"/>
  <c r="F105" i="16"/>
  <c r="F157" i="16" s="1"/>
  <c r="F105" i="17"/>
  <c r="F157" i="17" s="1"/>
  <c r="F70" i="13"/>
  <c r="F89" i="16"/>
  <c r="F141" i="16" s="1"/>
  <c r="F89" i="17"/>
  <c r="F141" i="17" s="1"/>
  <c r="F91" i="17"/>
  <c r="F143" i="17" s="1"/>
  <c r="F91" i="16"/>
  <c r="F143" i="16" s="1"/>
  <c r="F76" i="13"/>
  <c r="F99" i="16"/>
  <c r="F151" i="16" s="1"/>
  <c r="F99" i="17"/>
  <c r="F151" i="17" s="1"/>
  <c r="I135" i="17"/>
  <c r="E18" i="15"/>
  <c r="E77" i="15"/>
  <c r="K59" i="1"/>
  <c r="K50" i="1"/>
  <c r="K60" i="1"/>
  <c r="K41" i="1"/>
  <c r="K56" i="1"/>
  <c r="K47" i="1"/>
  <c r="K55" i="1"/>
  <c r="K43" i="1"/>
  <c r="K58" i="1"/>
  <c r="K52" i="1"/>
  <c r="K42" i="1"/>
  <c r="K44" i="1"/>
  <c r="K48" i="1"/>
  <c r="K46" i="1"/>
  <c r="K49" i="1"/>
  <c r="K54" i="1"/>
  <c r="K45" i="1"/>
  <c r="K57" i="1"/>
  <c r="K53" i="1"/>
  <c r="K51" i="1"/>
  <c r="J35" i="16"/>
  <c r="J61" i="1"/>
  <c r="J62" i="1" s="1"/>
  <c r="K40" i="1"/>
  <c r="J35" i="17"/>
  <c r="J53" i="17"/>
  <c r="J53" i="16"/>
  <c r="J50" i="16"/>
  <c r="J50" i="17"/>
  <c r="J46" i="16"/>
  <c r="J46" i="17"/>
  <c r="J43" i="16"/>
  <c r="J43" i="17"/>
  <c r="J40" i="17"/>
  <c r="J40" i="16"/>
  <c r="E74" i="15"/>
  <c r="E15" i="15"/>
  <c r="F18" i="17"/>
  <c r="F70" i="17" s="1"/>
  <c r="F18" i="16"/>
  <c r="F70" i="16" s="1"/>
  <c r="F17" i="17"/>
  <c r="F69" i="17" s="1"/>
  <c r="F17" i="16"/>
  <c r="F69" i="16" s="1"/>
  <c r="F23" i="16"/>
  <c r="F75" i="16" s="1"/>
  <c r="F23" i="17"/>
  <c r="F75" i="17" s="1"/>
  <c r="F79" i="1"/>
  <c r="F25" i="16"/>
  <c r="F77" i="16" s="1"/>
  <c r="F25" i="17"/>
  <c r="F77" i="17" s="1"/>
  <c r="F13" i="16"/>
  <c r="F65" i="16" s="1"/>
  <c r="F13" i="17"/>
  <c r="F65" i="17" s="1"/>
  <c r="F93" i="17"/>
  <c r="F145" i="17" s="1"/>
  <c r="F93" i="16"/>
  <c r="F145" i="16" s="1"/>
  <c r="F72" i="13"/>
  <c r="G32" i="13"/>
  <c r="G33" i="13" s="1"/>
  <c r="G12" i="13"/>
  <c r="G22" i="13"/>
  <c r="G19" i="13"/>
  <c r="G23" i="13"/>
  <c r="G24" i="13"/>
  <c r="G20" i="13"/>
  <c r="F69" i="13"/>
  <c r="G15" i="13"/>
  <c r="G26" i="13"/>
  <c r="G17" i="13"/>
  <c r="G21" i="13"/>
  <c r="G27" i="13"/>
  <c r="G31" i="13"/>
  <c r="G81" i="13" s="1"/>
  <c r="G88" i="13" s="1"/>
  <c r="G10" i="14" s="1"/>
  <c r="G25" i="13"/>
  <c r="G18" i="13"/>
  <c r="G30" i="13"/>
  <c r="F88" i="17"/>
  <c r="G28" i="13"/>
  <c r="F88" i="16"/>
  <c r="G16" i="13"/>
  <c r="G14" i="13"/>
  <c r="G11" i="13"/>
  <c r="G29" i="13"/>
  <c r="G13" i="13"/>
  <c r="F78" i="13"/>
  <c r="F103" i="16"/>
  <c r="F155" i="16" s="1"/>
  <c r="F103" i="17"/>
  <c r="F155" i="17" s="1"/>
  <c r="F73" i="13"/>
  <c r="F94" i="17"/>
  <c r="F146" i="17" s="1"/>
  <c r="F94" i="16"/>
  <c r="F146" i="16" s="1"/>
  <c r="E86" i="13"/>
  <c r="E82" i="13"/>
  <c r="F107" i="16"/>
  <c r="F159" i="16" s="1"/>
  <c r="F107" i="17"/>
  <c r="F159" i="17" s="1"/>
  <c r="J128" i="16"/>
  <c r="J128" i="17"/>
  <c r="J131" i="17"/>
  <c r="J131" i="16"/>
  <c r="J116" i="16"/>
  <c r="J116" i="17"/>
  <c r="J129" i="17"/>
  <c r="J129" i="16"/>
  <c r="J126" i="17"/>
  <c r="J126" i="16"/>
  <c r="E97" i="15"/>
  <c r="E38" i="15"/>
  <c r="E12" i="14"/>
  <c r="E17" i="14"/>
  <c r="D99" i="15"/>
  <c r="F70" i="1"/>
  <c r="F10" i="17"/>
  <c r="F62" i="17" s="1"/>
  <c r="F10" i="16"/>
  <c r="F62" i="16" s="1"/>
  <c r="F27" i="17"/>
  <c r="F79" i="17" s="1"/>
  <c r="F27" i="16"/>
  <c r="F79" i="16" s="1"/>
  <c r="F22" i="16"/>
  <c r="F74" i="16" s="1"/>
  <c r="F22" i="17"/>
  <c r="F74" i="17" s="1"/>
  <c r="E93" i="15"/>
  <c r="E34" i="15"/>
  <c r="F102" i="17"/>
  <c r="F154" i="17" s="1"/>
  <c r="F102" i="16"/>
  <c r="F154" i="16" s="1"/>
  <c r="F79" i="13"/>
  <c r="F104" i="16"/>
  <c r="F156" i="16" s="1"/>
  <c r="F104" i="17"/>
  <c r="F156" i="17" s="1"/>
  <c r="J121" i="17"/>
  <c r="J121" i="16"/>
  <c r="D22" i="15"/>
  <c r="E75" i="15"/>
  <c r="E16" i="15"/>
  <c r="F17" i="14" l="1"/>
  <c r="F32" i="14" s="1"/>
  <c r="F12" i="14"/>
  <c r="F203" i="16"/>
  <c r="F158" i="15"/>
  <c r="E32" i="14"/>
  <c r="D215" i="16"/>
  <c r="D170" i="15"/>
  <c r="D187" i="16"/>
  <c r="D193" i="16"/>
  <c r="D205" i="16" s="1"/>
  <c r="D210" i="16" s="1"/>
  <c r="E192" i="16"/>
  <c r="D192" i="16"/>
  <c r="E89" i="13"/>
  <c r="E90" i="13" s="1"/>
  <c r="E89" i="1"/>
  <c r="E90" i="1" s="1"/>
  <c r="D45" i="15"/>
  <c r="D123" i="15" s="1"/>
  <c r="D133" i="15" s="1"/>
  <c r="D159" i="15" s="1"/>
  <c r="D164" i="15" s="1"/>
  <c r="D181" i="15" s="1"/>
  <c r="D192" i="15" s="1"/>
  <c r="E83" i="16"/>
  <c r="E162" i="16"/>
  <c r="E83" i="17"/>
  <c r="E167" i="17"/>
  <c r="E187" i="16" s="1"/>
  <c r="G71" i="13"/>
  <c r="G90" i="17"/>
  <c r="G142" i="17" s="1"/>
  <c r="G90" i="16"/>
  <c r="G142" i="16" s="1"/>
  <c r="G79" i="13"/>
  <c r="G104" i="17"/>
  <c r="G156" i="17" s="1"/>
  <c r="G104" i="16"/>
  <c r="G156" i="16" s="1"/>
  <c r="G77" i="13"/>
  <c r="G100" i="16"/>
  <c r="G152" i="16" s="1"/>
  <c r="G100" i="17"/>
  <c r="G152" i="17" s="1"/>
  <c r="J56" i="16"/>
  <c r="K53" i="17"/>
  <c r="K53" i="16"/>
  <c r="F15" i="15"/>
  <c r="F74" i="15"/>
  <c r="L60" i="13"/>
  <c r="L42" i="13"/>
  <c r="L45" i="13"/>
  <c r="L57" i="13"/>
  <c r="L55" i="13"/>
  <c r="L41" i="13"/>
  <c r="L54" i="13"/>
  <c r="L43" i="13"/>
  <c r="L48" i="13"/>
  <c r="L59" i="13"/>
  <c r="L47" i="13"/>
  <c r="L46" i="13"/>
  <c r="L56" i="13"/>
  <c r="L53" i="13"/>
  <c r="L52" i="13"/>
  <c r="L49" i="13"/>
  <c r="L51" i="13"/>
  <c r="L58" i="13"/>
  <c r="L44" i="13"/>
  <c r="L50" i="13"/>
  <c r="K61" i="13"/>
  <c r="K62" i="13" s="1"/>
  <c r="K114" i="16"/>
  <c r="K114" i="17"/>
  <c r="L40" i="13"/>
  <c r="K124" i="16"/>
  <c r="K124" i="17"/>
  <c r="K131" i="17"/>
  <c r="K131" i="16"/>
  <c r="K127" i="17"/>
  <c r="K127" i="16"/>
  <c r="H14" i="1"/>
  <c r="H17" i="1"/>
  <c r="H32" i="1"/>
  <c r="H33" i="1" s="1"/>
  <c r="H15" i="1"/>
  <c r="H23" i="1"/>
  <c r="H13" i="1"/>
  <c r="H28" i="1"/>
  <c r="H25" i="1"/>
  <c r="H19" i="1"/>
  <c r="H30" i="1"/>
  <c r="H29" i="1"/>
  <c r="H20" i="1"/>
  <c r="H27" i="1"/>
  <c r="G69" i="1"/>
  <c r="H18" i="1"/>
  <c r="G9" i="16"/>
  <c r="H26" i="1"/>
  <c r="H22" i="1"/>
  <c r="H12" i="1"/>
  <c r="H21" i="1"/>
  <c r="G9" i="17"/>
  <c r="H31" i="1"/>
  <c r="H81" i="1" s="1"/>
  <c r="H88" i="1" s="1"/>
  <c r="H9" i="14" s="1"/>
  <c r="H24" i="1"/>
  <c r="H16" i="1"/>
  <c r="H11" i="1"/>
  <c r="F30" i="17"/>
  <c r="F61" i="17"/>
  <c r="F82" i="17" s="1"/>
  <c r="G73" i="1"/>
  <c r="G15" i="16"/>
  <c r="G67" i="16" s="1"/>
  <c r="G15" i="17"/>
  <c r="G67" i="17" s="1"/>
  <c r="G17" i="16"/>
  <c r="G69" i="16" s="1"/>
  <c r="G17" i="17"/>
  <c r="G69" i="17" s="1"/>
  <c r="G27" i="16"/>
  <c r="G79" i="16" s="1"/>
  <c r="G27" i="17"/>
  <c r="G79" i="17" s="1"/>
  <c r="G75" i="1"/>
  <c r="G19" i="17"/>
  <c r="G71" i="17" s="1"/>
  <c r="G19" i="16"/>
  <c r="G71" i="16" s="1"/>
  <c r="F94" i="15"/>
  <c r="F35" i="15"/>
  <c r="F17" i="15"/>
  <c r="F76" i="15"/>
  <c r="F87" i="1"/>
  <c r="F71" i="15"/>
  <c r="F12" i="15"/>
  <c r="E81" i="15"/>
  <c r="G93" i="17"/>
  <c r="G145" i="17" s="1"/>
  <c r="G72" i="13"/>
  <c r="G93" i="16"/>
  <c r="G145" i="16" s="1"/>
  <c r="G92" i="17"/>
  <c r="G144" i="17" s="1"/>
  <c r="G92" i="16"/>
  <c r="G144" i="16" s="1"/>
  <c r="F78" i="15"/>
  <c r="F19" i="15"/>
  <c r="K43" i="16"/>
  <c r="K43" i="17"/>
  <c r="K54" i="16"/>
  <c r="K54" i="17"/>
  <c r="K115" i="16"/>
  <c r="K115" i="17"/>
  <c r="G106" i="17"/>
  <c r="G158" i="17" s="1"/>
  <c r="G106" i="16"/>
  <c r="G158" i="16" s="1"/>
  <c r="F109" i="16"/>
  <c r="F140" i="16"/>
  <c r="F161" i="16" s="1"/>
  <c r="G74" i="13"/>
  <c r="G95" i="16"/>
  <c r="G147" i="16" s="1"/>
  <c r="G95" i="17"/>
  <c r="G147" i="17" s="1"/>
  <c r="G75" i="13"/>
  <c r="G98" i="17"/>
  <c r="G150" i="17" s="1"/>
  <c r="G98" i="16"/>
  <c r="G150" i="16" s="1"/>
  <c r="F82" i="13"/>
  <c r="F86" i="13"/>
  <c r="G96" i="17"/>
  <c r="G148" i="17" s="1"/>
  <c r="G96" i="16"/>
  <c r="G148" i="16" s="1"/>
  <c r="F87" i="13"/>
  <c r="F30" i="15"/>
  <c r="F89" i="15"/>
  <c r="J56" i="17"/>
  <c r="K46" i="16"/>
  <c r="K46" i="17"/>
  <c r="K49" i="17"/>
  <c r="K49" i="16"/>
  <c r="K39" i="17"/>
  <c r="K39" i="16"/>
  <c r="K38" i="16"/>
  <c r="K38" i="17"/>
  <c r="K36" i="17"/>
  <c r="K36" i="16"/>
  <c r="F77" i="15"/>
  <c r="F18" i="15"/>
  <c r="D172" i="17"/>
  <c r="J135" i="16"/>
  <c r="K123" i="17"/>
  <c r="K123" i="16"/>
  <c r="K122" i="16"/>
  <c r="K122" i="17"/>
  <c r="K132" i="16"/>
  <c r="K132" i="17"/>
  <c r="K130" i="17"/>
  <c r="K130" i="16"/>
  <c r="K128" i="16"/>
  <c r="K128" i="17"/>
  <c r="F91" i="15"/>
  <c r="F32" i="15"/>
  <c r="F75" i="15"/>
  <c r="F16" i="15"/>
  <c r="F30" i="16"/>
  <c r="F61" i="16"/>
  <c r="F82" i="16" s="1"/>
  <c r="G18" i="17"/>
  <c r="G70" i="17" s="1"/>
  <c r="G18" i="16"/>
  <c r="G70" i="16" s="1"/>
  <c r="G13" i="16"/>
  <c r="G65" i="16" s="1"/>
  <c r="G13" i="17"/>
  <c r="G65" i="17" s="1"/>
  <c r="G28" i="16"/>
  <c r="G80" i="16" s="1"/>
  <c r="G28" i="17"/>
  <c r="G80" i="17" s="1"/>
  <c r="G76" i="1"/>
  <c r="G20" i="16"/>
  <c r="G72" i="16" s="1"/>
  <c r="G20" i="17"/>
  <c r="G72" i="17" s="1"/>
  <c r="G24" i="16"/>
  <c r="G76" i="16" s="1"/>
  <c r="G78" i="1"/>
  <c r="G24" i="17"/>
  <c r="G76" i="17" s="1"/>
  <c r="E40" i="15"/>
  <c r="D186" i="16"/>
  <c r="D172" i="16"/>
  <c r="G107" i="16"/>
  <c r="G159" i="16" s="1"/>
  <c r="G107" i="17"/>
  <c r="G159" i="17" s="1"/>
  <c r="K40" i="17"/>
  <c r="K40" i="16"/>
  <c r="K51" i="17"/>
  <c r="K51" i="16"/>
  <c r="D104" i="15"/>
  <c r="D134" i="15" s="1"/>
  <c r="D160" i="15" s="1"/>
  <c r="D165" i="15" s="1"/>
  <c r="D182" i="15" s="1"/>
  <c r="D193" i="15" s="1"/>
  <c r="K119" i="16"/>
  <c r="K119" i="17"/>
  <c r="H21" i="13"/>
  <c r="H30" i="13"/>
  <c r="H23" i="13"/>
  <c r="H32" i="13"/>
  <c r="H33" i="13" s="1"/>
  <c r="H12" i="13"/>
  <c r="H26" i="13"/>
  <c r="H29" i="13"/>
  <c r="H15" i="13"/>
  <c r="H22" i="13"/>
  <c r="H17" i="13"/>
  <c r="G88" i="16"/>
  <c r="H13" i="13"/>
  <c r="H24" i="13"/>
  <c r="H18" i="13"/>
  <c r="G69" i="13"/>
  <c r="H11" i="13"/>
  <c r="H27" i="13"/>
  <c r="H31" i="13"/>
  <c r="H81" i="13" s="1"/>
  <c r="H88" i="13" s="1"/>
  <c r="H10" i="14" s="1"/>
  <c r="H20" i="13"/>
  <c r="H14" i="13"/>
  <c r="H19" i="13"/>
  <c r="H28" i="13"/>
  <c r="G88" i="17"/>
  <c r="H25" i="13"/>
  <c r="H16" i="13"/>
  <c r="G80" i="13"/>
  <c r="G105" i="16"/>
  <c r="G157" i="16" s="1"/>
  <c r="G105" i="17"/>
  <c r="G157" i="17" s="1"/>
  <c r="G102" i="16"/>
  <c r="G154" i="16" s="1"/>
  <c r="G102" i="17"/>
  <c r="G154" i="17" s="1"/>
  <c r="G73" i="13"/>
  <c r="G94" i="16"/>
  <c r="G146" i="16" s="1"/>
  <c r="G94" i="17"/>
  <c r="G146" i="17" s="1"/>
  <c r="G97" i="16"/>
  <c r="G149" i="16" s="1"/>
  <c r="G97" i="17"/>
  <c r="G149" i="17" s="1"/>
  <c r="G76" i="13"/>
  <c r="G99" i="17"/>
  <c r="G151" i="17" s="1"/>
  <c r="G99" i="16"/>
  <c r="G151" i="16" s="1"/>
  <c r="L46" i="1"/>
  <c r="L55" i="1"/>
  <c r="L59" i="1"/>
  <c r="L60" i="1"/>
  <c r="L44" i="1"/>
  <c r="L49" i="1"/>
  <c r="L47" i="1"/>
  <c r="L41" i="1"/>
  <c r="L54" i="1"/>
  <c r="L45" i="1"/>
  <c r="L52" i="1"/>
  <c r="L53" i="1"/>
  <c r="L56" i="1"/>
  <c r="L50" i="1"/>
  <c r="L57" i="1"/>
  <c r="L48" i="1"/>
  <c r="L51" i="1"/>
  <c r="L43" i="1"/>
  <c r="L42" i="1"/>
  <c r="L58" i="1"/>
  <c r="L40" i="1"/>
  <c r="K35" i="16"/>
  <c r="K61" i="1"/>
  <c r="K62" i="1" s="1"/>
  <c r="K35" i="17"/>
  <c r="K48" i="16"/>
  <c r="K48" i="17"/>
  <c r="K44" i="16"/>
  <c r="K44" i="17"/>
  <c r="K37" i="16"/>
  <c r="K37" i="17"/>
  <c r="K50" i="16"/>
  <c r="K50" i="17"/>
  <c r="F93" i="15"/>
  <c r="F34" i="15"/>
  <c r="F97" i="15"/>
  <c r="F38" i="15"/>
  <c r="F20" i="15"/>
  <c r="F79" i="15"/>
  <c r="E186" i="16"/>
  <c r="E172" i="16"/>
  <c r="K121" i="17"/>
  <c r="K121" i="16"/>
  <c r="K125" i="16"/>
  <c r="K125" i="17"/>
  <c r="K118" i="16"/>
  <c r="K118" i="17"/>
  <c r="K129" i="16"/>
  <c r="K129" i="17"/>
  <c r="K120" i="17"/>
  <c r="K120" i="16"/>
  <c r="E162" i="17"/>
  <c r="G71" i="1"/>
  <c r="G11" i="16"/>
  <c r="G63" i="16" s="1"/>
  <c r="G11" i="17"/>
  <c r="G63" i="17" s="1"/>
  <c r="G70" i="1"/>
  <c r="G10" i="17"/>
  <c r="G62" i="17" s="1"/>
  <c r="G10" i="16"/>
  <c r="G62" i="16" s="1"/>
  <c r="G12" i="17"/>
  <c r="G64" i="17" s="1"/>
  <c r="G12" i="16"/>
  <c r="G64" i="16" s="1"/>
  <c r="G23" i="17"/>
  <c r="G75" i="17" s="1"/>
  <c r="G23" i="16"/>
  <c r="G75" i="16" s="1"/>
  <c r="G77" i="1"/>
  <c r="G21" i="16"/>
  <c r="G73" i="16" s="1"/>
  <c r="G21" i="17"/>
  <c r="G73" i="17" s="1"/>
  <c r="G22" i="17"/>
  <c r="G74" i="17" s="1"/>
  <c r="G22" i="16"/>
  <c r="G74" i="16" s="1"/>
  <c r="F90" i="15"/>
  <c r="F31" i="15"/>
  <c r="F37" i="15"/>
  <c r="F96" i="15"/>
  <c r="F36" i="15"/>
  <c r="F95" i="15"/>
  <c r="G91" i="17"/>
  <c r="G143" i="17" s="1"/>
  <c r="G91" i="16"/>
  <c r="G143" i="16" s="1"/>
  <c r="F140" i="17"/>
  <c r="F161" i="17" s="1"/>
  <c r="F109" i="17"/>
  <c r="G103" i="17"/>
  <c r="G155" i="17" s="1"/>
  <c r="G78" i="13"/>
  <c r="G103" i="16"/>
  <c r="G155" i="16" s="1"/>
  <c r="G101" i="17"/>
  <c r="G153" i="17" s="1"/>
  <c r="G101" i="16"/>
  <c r="G153" i="16" s="1"/>
  <c r="G70" i="13"/>
  <c r="G89" i="16"/>
  <c r="G141" i="16" s="1"/>
  <c r="G89" i="17"/>
  <c r="G141" i="17" s="1"/>
  <c r="K52" i="16"/>
  <c r="K52" i="17"/>
  <c r="K41" i="17"/>
  <c r="K41" i="16"/>
  <c r="K47" i="16"/>
  <c r="K47" i="17"/>
  <c r="K42" i="16"/>
  <c r="K42" i="17"/>
  <c r="K45" i="17"/>
  <c r="K45" i="16"/>
  <c r="F92" i="15"/>
  <c r="F33" i="15"/>
  <c r="F14" i="15"/>
  <c r="F73" i="15"/>
  <c r="J135" i="17"/>
  <c r="K117" i="16"/>
  <c r="K117" i="17"/>
  <c r="K116" i="16"/>
  <c r="K116" i="17"/>
  <c r="K126" i="16"/>
  <c r="K126" i="17"/>
  <c r="K133" i="16"/>
  <c r="K133" i="17"/>
  <c r="E172" i="17"/>
  <c r="G11" i="14"/>
  <c r="G31" i="14" s="1"/>
  <c r="G14" i="17"/>
  <c r="G66" i="17" s="1"/>
  <c r="G14" i="16"/>
  <c r="G66" i="16" s="1"/>
  <c r="G72" i="1"/>
  <c r="G74" i="1"/>
  <c r="G16" i="16"/>
  <c r="G68" i="16" s="1"/>
  <c r="G16" i="17"/>
  <c r="G68" i="17" s="1"/>
  <c r="G80" i="1"/>
  <c r="G26" i="17"/>
  <c r="G78" i="17" s="1"/>
  <c r="G26" i="16"/>
  <c r="G78" i="16" s="1"/>
  <c r="F82" i="1"/>
  <c r="F86" i="1"/>
  <c r="G79" i="1"/>
  <c r="G25" i="16"/>
  <c r="G77" i="16" s="1"/>
  <c r="G25" i="17"/>
  <c r="G77" i="17" s="1"/>
  <c r="E99" i="15"/>
  <c r="F72" i="15"/>
  <c r="F13" i="15"/>
  <c r="E22" i="15"/>
  <c r="D188" i="16" l="1"/>
  <c r="D227" i="16"/>
  <c r="D237" i="16"/>
  <c r="G203" i="16"/>
  <c r="G158" i="15"/>
  <c r="E215" i="16"/>
  <c r="E170" i="15"/>
  <c r="E197" i="16"/>
  <c r="E216" i="16" s="1"/>
  <c r="E221" i="16" s="1"/>
  <c r="D197" i="16"/>
  <c r="D216" i="16" s="1"/>
  <c r="D221" i="16" s="1"/>
  <c r="E198" i="16"/>
  <c r="E217" i="16" s="1"/>
  <c r="E222" i="16" s="1"/>
  <c r="D198" i="16"/>
  <c r="D217" i="16" s="1"/>
  <c r="D222" i="16" s="1"/>
  <c r="D204" i="16"/>
  <c r="D209" i="16" s="1"/>
  <c r="E193" i="16"/>
  <c r="E205" i="16" s="1"/>
  <c r="E210" i="16" s="1"/>
  <c r="E204" i="16"/>
  <c r="E209" i="16" s="1"/>
  <c r="F215" i="16"/>
  <c r="F170" i="15"/>
  <c r="E188" i="16"/>
  <c r="D50" i="15"/>
  <c r="D145" i="15" s="1"/>
  <c r="D171" i="15" s="1"/>
  <c r="D176" i="15" s="1"/>
  <c r="D183" i="15" s="1"/>
  <c r="D202" i="15" s="1"/>
  <c r="D124" i="15"/>
  <c r="D125" i="15" s="1"/>
  <c r="F89" i="1"/>
  <c r="F90" i="1" s="1"/>
  <c r="E45" i="15"/>
  <c r="E50" i="15" s="1"/>
  <c r="F167" i="16"/>
  <c r="F89" i="13"/>
  <c r="F90" i="13" s="1"/>
  <c r="F162" i="17"/>
  <c r="F83" i="16"/>
  <c r="F83" i="17"/>
  <c r="G78" i="15"/>
  <c r="G19" i="15"/>
  <c r="G14" i="15"/>
  <c r="G73" i="15"/>
  <c r="G20" i="15"/>
  <c r="G79" i="15"/>
  <c r="G87" i="1"/>
  <c r="G12" i="15"/>
  <c r="G71" i="15"/>
  <c r="L37" i="17"/>
  <c r="L37" i="16"/>
  <c r="L52" i="16"/>
  <c r="L52" i="17"/>
  <c r="L47" i="17"/>
  <c r="L47" i="16"/>
  <c r="L42" i="16"/>
  <c r="L42" i="17"/>
  <c r="L54" i="17"/>
  <c r="L54" i="16"/>
  <c r="H93" i="17"/>
  <c r="H145" i="17" s="1"/>
  <c r="H72" i="13"/>
  <c r="H93" i="16"/>
  <c r="H145" i="16" s="1"/>
  <c r="H96" i="17"/>
  <c r="H148" i="17" s="1"/>
  <c r="H96" i="16"/>
  <c r="H148" i="16" s="1"/>
  <c r="H79" i="13"/>
  <c r="H104" i="16"/>
  <c r="H156" i="16" s="1"/>
  <c r="H104" i="17"/>
  <c r="H156" i="17" s="1"/>
  <c r="H101" i="17"/>
  <c r="H153" i="17" s="1"/>
  <c r="H101" i="16"/>
  <c r="H153" i="16" s="1"/>
  <c r="H76" i="13"/>
  <c r="H99" i="16"/>
  <c r="H151" i="16" s="1"/>
  <c r="H99" i="17"/>
  <c r="H151" i="17" s="1"/>
  <c r="H70" i="13"/>
  <c r="H89" i="16"/>
  <c r="H141" i="16" s="1"/>
  <c r="H89" i="17"/>
  <c r="H141" i="17" s="1"/>
  <c r="H75" i="13"/>
  <c r="H98" i="17"/>
  <c r="H150" i="17" s="1"/>
  <c r="H98" i="16"/>
  <c r="H150" i="16" s="1"/>
  <c r="F99" i="15"/>
  <c r="G91" i="15"/>
  <c r="G32" i="15"/>
  <c r="G87" i="13"/>
  <c r="G30" i="15"/>
  <c r="G89" i="15"/>
  <c r="F81" i="15"/>
  <c r="G15" i="15"/>
  <c r="G74" i="15"/>
  <c r="F167" i="17"/>
  <c r="H22" i="17"/>
  <c r="H74" i="17" s="1"/>
  <c r="H22" i="16"/>
  <c r="H74" i="16" s="1"/>
  <c r="H10" i="16"/>
  <c r="H62" i="16" s="1"/>
  <c r="H70" i="1"/>
  <c r="H10" i="17"/>
  <c r="H62" i="17" s="1"/>
  <c r="H74" i="1"/>
  <c r="H16" i="16"/>
  <c r="H68" i="16" s="1"/>
  <c r="H16" i="17"/>
  <c r="H68" i="17" s="1"/>
  <c r="H27" i="17"/>
  <c r="H79" i="17" s="1"/>
  <c r="H27" i="16"/>
  <c r="H79" i="16" s="1"/>
  <c r="H26" i="17"/>
  <c r="H78" i="17" s="1"/>
  <c r="H80" i="1"/>
  <c r="H26" i="16"/>
  <c r="H78" i="16" s="1"/>
  <c r="L125" i="17"/>
  <c r="L125" i="16"/>
  <c r="L130" i="17"/>
  <c r="L130" i="16"/>
  <c r="L122" i="17"/>
  <c r="L122" i="16"/>
  <c r="L129" i="16"/>
  <c r="L129" i="17"/>
  <c r="G35" i="15"/>
  <c r="G94" i="15"/>
  <c r="K56" i="16"/>
  <c r="L38" i="17"/>
  <c r="L38" i="16"/>
  <c r="L45" i="17"/>
  <c r="L45" i="16"/>
  <c r="L40" i="17"/>
  <c r="L40" i="16"/>
  <c r="L44" i="17"/>
  <c r="L44" i="16"/>
  <c r="L50" i="16"/>
  <c r="L50" i="17"/>
  <c r="G93" i="15"/>
  <c r="G34" i="15"/>
  <c r="H102" i="16"/>
  <c r="H154" i="16" s="1"/>
  <c r="H102" i="17"/>
  <c r="H154" i="17" s="1"/>
  <c r="H91" i="17"/>
  <c r="H143" i="17" s="1"/>
  <c r="H91" i="16"/>
  <c r="H143" i="16" s="1"/>
  <c r="H88" i="16"/>
  <c r="I26" i="13"/>
  <c r="I20" i="13"/>
  <c r="I23" i="13"/>
  <c r="H69" i="13"/>
  <c r="I13" i="13"/>
  <c r="I28" i="13"/>
  <c r="I19" i="13"/>
  <c r="I11" i="13"/>
  <c r="I18" i="13"/>
  <c r="I31" i="13"/>
  <c r="I81" i="13" s="1"/>
  <c r="I88" i="13" s="1"/>
  <c r="I10" i="14" s="1"/>
  <c r="I12" i="13"/>
  <c r="I27" i="13"/>
  <c r="I17" i="13"/>
  <c r="I30" i="13"/>
  <c r="H88" i="17"/>
  <c r="I29" i="13"/>
  <c r="I22" i="13"/>
  <c r="I14" i="13"/>
  <c r="I16" i="13"/>
  <c r="I21" i="13"/>
  <c r="I25" i="13"/>
  <c r="I15" i="13"/>
  <c r="I24" i="13"/>
  <c r="H71" i="13"/>
  <c r="H90" i="16"/>
  <c r="H142" i="16" s="1"/>
  <c r="H90" i="17"/>
  <c r="H142" i="17" s="1"/>
  <c r="H92" i="17"/>
  <c r="H144" i="17" s="1"/>
  <c r="H92" i="16"/>
  <c r="H144" i="16" s="1"/>
  <c r="F40" i="15"/>
  <c r="G33" i="15"/>
  <c r="G92" i="15"/>
  <c r="H11" i="14"/>
  <c r="B23" i="14" s="1"/>
  <c r="B7" i="3" s="1"/>
  <c r="H76" i="1"/>
  <c r="H20" i="17"/>
  <c r="H72" i="17" s="1"/>
  <c r="H20" i="16"/>
  <c r="H72" i="16" s="1"/>
  <c r="G86" i="1"/>
  <c r="G82" i="1"/>
  <c r="H28" i="16"/>
  <c r="H80" i="16" s="1"/>
  <c r="H28" i="17"/>
  <c r="H80" i="17" s="1"/>
  <c r="H71" i="1"/>
  <c r="H11" i="17"/>
  <c r="H63" i="17" s="1"/>
  <c r="H11" i="16"/>
  <c r="H63" i="16" s="1"/>
  <c r="H73" i="1"/>
  <c r="H15" i="16"/>
  <c r="H67" i="16" s="1"/>
  <c r="H15" i="17"/>
  <c r="H67" i="17" s="1"/>
  <c r="M60" i="13"/>
  <c r="M48" i="13"/>
  <c r="M47" i="13"/>
  <c r="M56" i="13"/>
  <c r="M58" i="13"/>
  <c r="M41" i="13"/>
  <c r="M59" i="13"/>
  <c r="M57" i="13"/>
  <c r="M55" i="13"/>
  <c r="M52" i="13"/>
  <c r="M45" i="13"/>
  <c r="M43" i="13"/>
  <c r="M54" i="13"/>
  <c r="M53" i="13"/>
  <c r="M50" i="13"/>
  <c r="M49" i="13"/>
  <c r="M42" i="13"/>
  <c r="M44" i="13"/>
  <c r="M46" i="13"/>
  <c r="M51" i="13"/>
  <c r="L61" i="13"/>
  <c r="L62" i="13" s="1"/>
  <c r="M40" i="13"/>
  <c r="L114" i="16"/>
  <c r="L114" i="17"/>
  <c r="L124" i="16"/>
  <c r="L124" i="17"/>
  <c r="L123" i="17"/>
  <c r="L123" i="16"/>
  <c r="L120" i="16"/>
  <c r="L120" i="17"/>
  <c r="L117" i="16"/>
  <c r="L117" i="17"/>
  <c r="L131" i="16"/>
  <c r="L131" i="17"/>
  <c r="M50" i="1"/>
  <c r="M60" i="1"/>
  <c r="M51" i="1"/>
  <c r="M41" i="1"/>
  <c r="M55" i="1"/>
  <c r="M53" i="1"/>
  <c r="M52" i="1"/>
  <c r="M46" i="1"/>
  <c r="M56" i="1"/>
  <c r="M49" i="1"/>
  <c r="M59" i="1"/>
  <c r="M44" i="1"/>
  <c r="M42" i="1"/>
  <c r="M47" i="1"/>
  <c r="M45" i="1"/>
  <c r="M57" i="1"/>
  <c r="M58" i="1"/>
  <c r="M48" i="1"/>
  <c r="M54" i="1"/>
  <c r="M43" i="1"/>
  <c r="L61" i="1"/>
  <c r="L62" i="1" s="1"/>
  <c r="L35" i="17"/>
  <c r="L35" i="16"/>
  <c r="M40" i="1"/>
  <c r="L46" i="16"/>
  <c r="L46" i="17"/>
  <c r="L51" i="17"/>
  <c r="L51" i="16"/>
  <c r="L49" i="17"/>
  <c r="L49" i="16"/>
  <c r="L39" i="16"/>
  <c r="L39" i="17"/>
  <c r="L41" i="17"/>
  <c r="L41" i="16"/>
  <c r="G31" i="15"/>
  <c r="G90" i="15"/>
  <c r="G109" i="17"/>
  <c r="G140" i="17"/>
  <c r="G161" i="17" s="1"/>
  <c r="H97" i="16"/>
  <c r="H149" i="16" s="1"/>
  <c r="H97" i="17"/>
  <c r="H149" i="17" s="1"/>
  <c r="G82" i="13"/>
  <c r="G86" i="13"/>
  <c r="G109" i="16"/>
  <c r="G140" i="16"/>
  <c r="G161" i="16" s="1"/>
  <c r="H106" i="16"/>
  <c r="H158" i="16" s="1"/>
  <c r="H106" i="17"/>
  <c r="H158" i="17" s="1"/>
  <c r="H77" i="13"/>
  <c r="H100" i="16"/>
  <c r="H152" i="16" s="1"/>
  <c r="H100" i="17"/>
  <c r="H152" i="17" s="1"/>
  <c r="F162" i="16"/>
  <c r="E104" i="15"/>
  <c r="E134" i="15" s="1"/>
  <c r="E160" i="15" s="1"/>
  <c r="E165" i="15" s="1"/>
  <c r="E182" i="15" s="1"/>
  <c r="E193" i="15" s="1"/>
  <c r="I26" i="1"/>
  <c r="I22" i="1"/>
  <c r="H69" i="1"/>
  <c r="I13" i="1"/>
  <c r="I24" i="1"/>
  <c r="I30" i="1"/>
  <c r="I18" i="1"/>
  <c r="I12" i="1"/>
  <c r="I15" i="1"/>
  <c r="I29" i="1"/>
  <c r="I20" i="1"/>
  <c r="I14" i="1"/>
  <c r="I25" i="1"/>
  <c r="I23" i="1"/>
  <c r="I11" i="1"/>
  <c r="I27" i="1"/>
  <c r="I17" i="1"/>
  <c r="I28" i="1"/>
  <c r="I21" i="1"/>
  <c r="H9" i="17"/>
  <c r="I31" i="1"/>
  <c r="I81" i="1" s="1"/>
  <c r="I88" i="1" s="1"/>
  <c r="I9" i="14" s="1"/>
  <c r="I19" i="1"/>
  <c r="I16" i="1"/>
  <c r="H9" i="16"/>
  <c r="G30" i="17"/>
  <c r="G61" i="17"/>
  <c r="G82" i="17" s="1"/>
  <c r="H78" i="1"/>
  <c r="H24" i="16"/>
  <c r="H76" i="16" s="1"/>
  <c r="H24" i="17"/>
  <c r="H76" i="17" s="1"/>
  <c r="H79" i="1"/>
  <c r="H25" i="16"/>
  <c r="H77" i="16" s="1"/>
  <c r="H25" i="17"/>
  <c r="H77" i="17" s="1"/>
  <c r="H17" i="16"/>
  <c r="H69" i="16" s="1"/>
  <c r="H17" i="17"/>
  <c r="H69" i="17" s="1"/>
  <c r="H21" i="16"/>
  <c r="H73" i="16" s="1"/>
  <c r="H77" i="1"/>
  <c r="H21" i="17"/>
  <c r="H73" i="17" s="1"/>
  <c r="H12" i="17"/>
  <c r="H64" i="17" s="1"/>
  <c r="H12" i="16"/>
  <c r="H64" i="16" s="1"/>
  <c r="K135" i="17"/>
  <c r="L118" i="16"/>
  <c r="L118" i="17"/>
  <c r="L126" i="16"/>
  <c r="L126" i="17"/>
  <c r="L121" i="17"/>
  <c r="L121" i="16"/>
  <c r="L128" i="16"/>
  <c r="L128" i="17"/>
  <c r="L119" i="17"/>
  <c r="L119" i="16"/>
  <c r="G17" i="14"/>
  <c r="G12" i="14"/>
  <c r="G36" i="15"/>
  <c r="G95" i="15"/>
  <c r="G76" i="15"/>
  <c r="G17" i="15"/>
  <c r="K56" i="17"/>
  <c r="L53" i="16"/>
  <c r="L53" i="17"/>
  <c r="L43" i="16"/>
  <c r="L43" i="17"/>
  <c r="L48" i="17"/>
  <c r="L48" i="16"/>
  <c r="L36" i="16"/>
  <c r="L36" i="17"/>
  <c r="G38" i="15"/>
  <c r="G97" i="15"/>
  <c r="H80" i="13"/>
  <c r="H105" i="16"/>
  <c r="H157" i="16" s="1"/>
  <c r="H105" i="17"/>
  <c r="H157" i="17" s="1"/>
  <c r="H95" i="17"/>
  <c r="H147" i="17" s="1"/>
  <c r="H74" i="13"/>
  <c r="H95" i="16"/>
  <c r="H147" i="16" s="1"/>
  <c r="H73" i="13"/>
  <c r="H94" i="16"/>
  <c r="H146" i="16" s="1"/>
  <c r="H94" i="17"/>
  <c r="H146" i="17" s="1"/>
  <c r="H78" i="13"/>
  <c r="H103" i="16"/>
  <c r="H155" i="16" s="1"/>
  <c r="H103" i="17"/>
  <c r="H155" i="17" s="1"/>
  <c r="H107" i="17"/>
  <c r="H159" i="17" s="1"/>
  <c r="H107" i="16"/>
  <c r="H159" i="16" s="1"/>
  <c r="D109" i="15"/>
  <c r="G77" i="15"/>
  <c r="G18" i="15"/>
  <c r="G16" i="15"/>
  <c r="G75" i="15"/>
  <c r="F22" i="15"/>
  <c r="G13" i="15"/>
  <c r="G72" i="15"/>
  <c r="H14" i="17"/>
  <c r="H66" i="17" s="1"/>
  <c r="H72" i="1"/>
  <c r="H14" i="16"/>
  <c r="H66" i="16" s="1"/>
  <c r="H75" i="1"/>
  <c r="H19" i="16"/>
  <c r="H71" i="16" s="1"/>
  <c r="H19" i="17"/>
  <c r="H71" i="17" s="1"/>
  <c r="G61" i="16"/>
  <c r="G82" i="16" s="1"/>
  <c r="G30" i="16"/>
  <c r="H18" i="17"/>
  <c r="H70" i="17" s="1"/>
  <c r="H18" i="16"/>
  <c r="H70" i="16" s="1"/>
  <c r="H23" i="16"/>
  <c r="H75" i="16" s="1"/>
  <c r="H23" i="17"/>
  <c r="H75" i="17" s="1"/>
  <c r="H13" i="16"/>
  <c r="H65" i="16" s="1"/>
  <c r="H13" i="17"/>
  <c r="H65" i="17" s="1"/>
  <c r="K135" i="16"/>
  <c r="L132" i="16"/>
  <c r="L132" i="17"/>
  <c r="L127" i="17"/>
  <c r="L127" i="16"/>
  <c r="L133" i="17"/>
  <c r="L133" i="16"/>
  <c r="L115" i="17"/>
  <c r="L115" i="16"/>
  <c r="L116" i="16"/>
  <c r="L116" i="17"/>
  <c r="G37" i="15"/>
  <c r="G96" i="15"/>
  <c r="E227" i="16" l="1"/>
  <c r="E237" i="16"/>
  <c r="D228" i="16"/>
  <c r="D246" i="16"/>
  <c r="D226" i="16"/>
  <c r="D236" i="16"/>
  <c r="E228" i="16"/>
  <c r="E246" i="16"/>
  <c r="D229" i="16"/>
  <c r="D247" i="16"/>
  <c r="E226" i="16"/>
  <c r="E236" i="16"/>
  <c r="E229" i="16"/>
  <c r="E247" i="16"/>
  <c r="F193" i="16"/>
  <c r="F205" i="16" s="1"/>
  <c r="F210" i="16" s="1"/>
  <c r="H31" i="14"/>
  <c r="G32" i="14"/>
  <c r="F186" i="16"/>
  <c r="F192" i="16"/>
  <c r="G167" i="16"/>
  <c r="G186" i="16" s="1"/>
  <c r="D146" i="15"/>
  <c r="D172" i="15" s="1"/>
  <c r="D177" i="15" s="1"/>
  <c r="D184" i="15" s="1"/>
  <c r="D203" i="15" s="1"/>
  <c r="E145" i="15"/>
  <c r="E171" i="15" s="1"/>
  <c r="E176" i="15" s="1"/>
  <c r="E183" i="15" s="1"/>
  <c r="E202" i="15" s="1"/>
  <c r="E123" i="15"/>
  <c r="E133" i="15" s="1"/>
  <c r="E159" i="15" s="1"/>
  <c r="E164" i="15" s="1"/>
  <c r="E181" i="15" s="1"/>
  <c r="E192" i="15" s="1"/>
  <c r="E124" i="15"/>
  <c r="F172" i="16"/>
  <c r="F187" i="16"/>
  <c r="F188" i="16" s="1"/>
  <c r="G89" i="13"/>
  <c r="G90" i="13" s="1"/>
  <c r="I11" i="14"/>
  <c r="I17" i="14" s="1"/>
  <c r="G89" i="1"/>
  <c r="G90" i="1" s="1"/>
  <c r="F45" i="15"/>
  <c r="F123" i="15" s="1"/>
  <c r="G167" i="17"/>
  <c r="G193" i="16" s="1"/>
  <c r="G205" i="16" s="1"/>
  <c r="G210" i="16" s="1"/>
  <c r="G83" i="17"/>
  <c r="F104" i="15"/>
  <c r="F134" i="15" s="1"/>
  <c r="F160" i="15" s="1"/>
  <c r="F165" i="15" s="1"/>
  <c r="F182" i="15" s="1"/>
  <c r="F193" i="15" s="1"/>
  <c r="G83" i="16"/>
  <c r="H15" i="15"/>
  <c r="H74" i="15"/>
  <c r="H95" i="15"/>
  <c r="H36" i="15"/>
  <c r="H78" i="15"/>
  <c r="H19" i="15"/>
  <c r="I17" i="16"/>
  <c r="I69" i="16" s="1"/>
  <c r="I17" i="17"/>
  <c r="I69" i="17" s="1"/>
  <c r="I80" i="1"/>
  <c r="I26" i="17"/>
  <c r="I78" i="17" s="1"/>
  <c r="I26" i="16"/>
  <c r="I78" i="16" s="1"/>
  <c r="I77" i="1"/>
  <c r="I21" i="16"/>
  <c r="I73" i="16" s="1"/>
  <c r="I21" i="17"/>
  <c r="I73" i="17" s="1"/>
  <c r="I27" i="16"/>
  <c r="I79" i="16" s="1"/>
  <c r="I27" i="17"/>
  <c r="I79" i="17" s="1"/>
  <c r="I28" i="16"/>
  <c r="I80" i="16" s="1"/>
  <c r="I28" i="17"/>
  <c r="I80" i="17" s="1"/>
  <c r="I76" i="1"/>
  <c r="I20" i="17"/>
  <c r="I72" i="17" s="1"/>
  <c r="I20" i="16"/>
  <c r="I72" i="16" s="1"/>
  <c r="L56" i="17"/>
  <c r="M43" i="16"/>
  <c r="M43" i="17"/>
  <c r="M42" i="17"/>
  <c r="M42" i="16"/>
  <c r="M44" i="16"/>
  <c r="M44" i="17"/>
  <c r="M48" i="16"/>
  <c r="M48" i="17"/>
  <c r="N47" i="13"/>
  <c r="N44" i="13"/>
  <c r="N60" i="13"/>
  <c r="N48" i="13"/>
  <c r="N49" i="13"/>
  <c r="N46" i="13"/>
  <c r="N59" i="13"/>
  <c r="N56" i="13"/>
  <c r="N58" i="13"/>
  <c r="N41" i="13"/>
  <c r="N52" i="13"/>
  <c r="N57" i="13"/>
  <c r="N55" i="13"/>
  <c r="N45" i="13"/>
  <c r="N54" i="13"/>
  <c r="N42" i="13"/>
  <c r="N51" i="13"/>
  <c r="N50" i="13"/>
  <c r="N53" i="13"/>
  <c r="N43" i="13"/>
  <c r="M114" i="16"/>
  <c r="M114" i="17"/>
  <c r="M61" i="13"/>
  <c r="M62" i="13" s="1"/>
  <c r="N40" i="13"/>
  <c r="M118" i="16"/>
  <c r="M118" i="17"/>
  <c r="M127" i="16"/>
  <c r="M127" i="17"/>
  <c r="M126" i="16"/>
  <c r="M126" i="17"/>
  <c r="M115" i="16"/>
  <c r="M115" i="17"/>
  <c r="M122" i="17"/>
  <c r="M122" i="16"/>
  <c r="H72" i="15"/>
  <c r="H13" i="15"/>
  <c r="I98" i="16"/>
  <c r="I150" i="16" s="1"/>
  <c r="I75" i="13"/>
  <c r="I98" i="17"/>
  <c r="I150" i="17" s="1"/>
  <c r="I106" i="17"/>
  <c r="I158" i="17" s="1"/>
  <c r="I106" i="16"/>
  <c r="I158" i="16" s="1"/>
  <c r="I79" i="13"/>
  <c r="I104" i="16"/>
  <c r="I156" i="16" s="1"/>
  <c r="I104" i="17"/>
  <c r="I156" i="17" s="1"/>
  <c r="J30" i="13"/>
  <c r="I32" i="13"/>
  <c r="I33" i="13" s="1"/>
  <c r="J19" i="13"/>
  <c r="I69" i="13"/>
  <c r="J27" i="13"/>
  <c r="J21" i="13"/>
  <c r="J18" i="13"/>
  <c r="J25" i="13"/>
  <c r="I88" i="17"/>
  <c r="J15" i="13"/>
  <c r="J29" i="13"/>
  <c r="J12" i="13"/>
  <c r="J14" i="13"/>
  <c r="I88" i="16"/>
  <c r="J26" i="13"/>
  <c r="J16" i="13"/>
  <c r="J24" i="13"/>
  <c r="J28" i="13"/>
  <c r="J13" i="13"/>
  <c r="J22" i="13"/>
  <c r="J17" i="13"/>
  <c r="J31" i="13"/>
  <c r="J81" i="13" s="1"/>
  <c r="J88" i="13" s="1"/>
  <c r="J10" i="14" s="1"/>
  <c r="J20" i="13"/>
  <c r="J23" i="13"/>
  <c r="J11" i="13"/>
  <c r="H82" i="13"/>
  <c r="H86" i="13"/>
  <c r="H109" i="16"/>
  <c r="H140" i="16"/>
  <c r="H161" i="16" s="1"/>
  <c r="H91" i="15"/>
  <c r="H32" i="15"/>
  <c r="H97" i="15"/>
  <c r="H38" i="15"/>
  <c r="I73" i="1"/>
  <c r="I15" i="16"/>
  <c r="I67" i="16" s="1"/>
  <c r="I15" i="17"/>
  <c r="I67" i="17" s="1"/>
  <c r="I23" i="16"/>
  <c r="I75" i="16" s="1"/>
  <c r="I23" i="17"/>
  <c r="I75" i="17" s="1"/>
  <c r="I13" i="16"/>
  <c r="I65" i="16" s="1"/>
  <c r="I13" i="17"/>
  <c r="I65" i="17" s="1"/>
  <c r="I22" i="16"/>
  <c r="I74" i="16" s="1"/>
  <c r="I22" i="17"/>
  <c r="I74" i="17" s="1"/>
  <c r="I24" i="16"/>
  <c r="I76" i="16" s="1"/>
  <c r="I78" i="1"/>
  <c r="I24" i="17"/>
  <c r="I76" i="17" s="1"/>
  <c r="G162" i="17"/>
  <c r="M53" i="17"/>
  <c r="M53" i="16"/>
  <c r="M37" i="16"/>
  <c r="M37" i="17"/>
  <c r="M51" i="16"/>
  <c r="M51" i="17"/>
  <c r="M50" i="17"/>
  <c r="M50" i="16"/>
  <c r="M45" i="16"/>
  <c r="M45" i="17"/>
  <c r="M116" i="17"/>
  <c r="M116" i="16"/>
  <c r="M128" i="16"/>
  <c r="M128" i="17"/>
  <c r="M129" i="16"/>
  <c r="M129" i="17"/>
  <c r="M132" i="17"/>
  <c r="M132" i="16"/>
  <c r="I101" i="17"/>
  <c r="I153" i="17" s="1"/>
  <c r="I101" i="16"/>
  <c r="I153" i="16" s="1"/>
  <c r="I93" i="17"/>
  <c r="I145" i="17" s="1"/>
  <c r="I93" i="16"/>
  <c r="I145" i="16" s="1"/>
  <c r="I72" i="13"/>
  <c r="H109" i="17"/>
  <c r="H140" i="17"/>
  <c r="H161" i="17" s="1"/>
  <c r="I70" i="13"/>
  <c r="I89" i="16"/>
  <c r="I141" i="16" s="1"/>
  <c r="I89" i="17"/>
  <c r="I141" i="17" s="1"/>
  <c r="I96" i="17"/>
  <c r="I148" i="17" s="1"/>
  <c r="I96" i="16"/>
  <c r="I148" i="16" s="1"/>
  <c r="I77" i="13"/>
  <c r="I100" i="17"/>
  <c r="I152" i="17" s="1"/>
  <c r="I100" i="16"/>
  <c r="I152" i="16" s="1"/>
  <c r="H79" i="15"/>
  <c r="H20" i="15"/>
  <c r="F172" i="17"/>
  <c r="G99" i="15"/>
  <c r="H34" i="15"/>
  <c r="H93" i="15"/>
  <c r="H76" i="15"/>
  <c r="H17" i="15"/>
  <c r="H30" i="16"/>
  <c r="H61" i="16"/>
  <c r="H82" i="16" s="1"/>
  <c r="H30" i="17"/>
  <c r="H61" i="17"/>
  <c r="H82" i="17" s="1"/>
  <c r="I25" i="16"/>
  <c r="I77" i="16" s="1"/>
  <c r="I79" i="1"/>
  <c r="I25" i="17"/>
  <c r="I77" i="17" s="1"/>
  <c r="I12" i="16"/>
  <c r="I64" i="16" s="1"/>
  <c r="I12" i="17"/>
  <c r="I64" i="17" s="1"/>
  <c r="I70" i="1"/>
  <c r="I10" i="17"/>
  <c r="I62" i="17" s="1"/>
  <c r="I10" i="16"/>
  <c r="I62" i="16" s="1"/>
  <c r="I71" i="1"/>
  <c r="I11" i="17"/>
  <c r="I63" i="17" s="1"/>
  <c r="I11" i="16"/>
  <c r="I63" i="16" s="1"/>
  <c r="E109" i="15"/>
  <c r="N57" i="1"/>
  <c r="N60" i="1"/>
  <c r="N51" i="1"/>
  <c r="N46" i="1"/>
  <c r="N52" i="1"/>
  <c r="N58" i="1"/>
  <c r="N43" i="1"/>
  <c r="N49" i="1"/>
  <c r="N54" i="1"/>
  <c r="N55" i="1"/>
  <c r="N56" i="1"/>
  <c r="N50" i="1"/>
  <c r="N48" i="1"/>
  <c r="N41" i="1"/>
  <c r="N42" i="1"/>
  <c r="N45" i="1"/>
  <c r="N59" i="1"/>
  <c r="N53" i="1"/>
  <c r="N44" i="1"/>
  <c r="N47" i="1"/>
  <c r="M35" i="17"/>
  <c r="M61" i="1"/>
  <c r="M62" i="1" s="1"/>
  <c r="M35" i="16"/>
  <c r="N40" i="1"/>
  <c r="M38" i="16"/>
  <c r="M38" i="17"/>
  <c r="M52" i="17"/>
  <c r="M52" i="16"/>
  <c r="M39" i="17"/>
  <c r="M39" i="16"/>
  <c r="M41" i="16"/>
  <c r="M41" i="17"/>
  <c r="M36" i="16"/>
  <c r="M36" i="17"/>
  <c r="L135" i="17"/>
  <c r="M125" i="16"/>
  <c r="M125" i="17"/>
  <c r="M123" i="16"/>
  <c r="M123" i="17"/>
  <c r="M117" i="17"/>
  <c r="M117" i="16"/>
  <c r="M131" i="17"/>
  <c r="M131" i="16"/>
  <c r="M130" i="17"/>
  <c r="M130" i="16"/>
  <c r="H75" i="15"/>
  <c r="H16" i="15"/>
  <c r="I92" i="16"/>
  <c r="I144" i="16" s="1"/>
  <c r="I92" i="17"/>
  <c r="I144" i="17" s="1"/>
  <c r="I91" i="16"/>
  <c r="I143" i="16" s="1"/>
  <c r="I91" i="17"/>
  <c r="I143" i="17" s="1"/>
  <c r="I107" i="16"/>
  <c r="I159" i="16" s="1"/>
  <c r="I107" i="17"/>
  <c r="I159" i="17" s="1"/>
  <c r="I80" i="13"/>
  <c r="I105" i="17"/>
  <c r="I157" i="17" s="1"/>
  <c r="I105" i="16"/>
  <c r="I157" i="16" s="1"/>
  <c r="I97" i="16"/>
  <c r="I149" i="16" s="1"/>
  <c r="I97" i="17"/>
  <c r="I149" i="17" s="1"/>
  <c r="G40" i="15"/>
  <c r="H37" i="15"/>
  <c r="H96" i="15"/>
  <c r="H87" i="13"/>
  <c r="H30" i="15"/>
  <c r="H89" i="15"/>
  <c r="G81" i="15"/>
  <c r="H87" i="1"/>
  <c r="H12" i="15"/>
  <c r="H71" i="15"/>
  <c r="H90" i="15"/>
  <c r="H31" i="15"/>
  <c r="H18" i="15"/>
  <c r="H77" i="15"/>
  <c r="I72" i="1"/>
  <c r="I14" i="17"/>
  <c r="I66" i="17" s="1"/>
  <c r="I14" i="16"/>
  <c r="I66" i="16" s="1"/>
  <c r="I75" i="1"/>
  <c r="I19" i="16"/>
  <c r="I71" i="16" s="1"/>
  <c r="I19" i="17"/>
  <c r="I71" i="17" s="1"/>
  <c r="J24" i="1"/>
  <c r="J27" i="1"/>
  <c r="J29" i="1"/>
  <c r="J15" i="1"/>
  <c r="J25" i="1"/>
  <c r="I69" i="1"/>
  <c r="J13" i="1"/>
  <c r="J20" i="1"/>
  <c r="J17" i="1"/>
  <c r="J21" i="1"/>
  <c r="J30" i="1"/>
  <c r="J12" i="1"/>
  <c r="J22" i="1"/>
  <c r="J14" i="1"/>
  <c r="J23" i="1"/>
  <c r="J18" i="1"/>
  <c r="I9" i="17"/>
  <c r="J26" i="1"/>
  <c r="I32" i="1"/>
  <c r="I33" i="1" s="1"/>
  <c r="I9" i="16"/>
  <c r="J28" i="1"/>
  <c r="J19" i="1"/>
  <c r="J16" i="1"/>
  <c r="J31" i="1"/>
  <c r="J81" i="1" s="1"/>
  <c r="J88" i="1" s="1"/>
  <c r="J9" i="14" s="1"/>
  <c r="J11" i="1"/>
  <c r="I18" i="17"/>
  <c r="I70" i="17" s="1"/>
  <c r="I18" i="16"/>
  <c r="I70" i="16" s="1"/>
  <c r="I74" i="1"/>
  <c r="I16" i="16"/>
  <c r="I68" i="16" s="1"/>
  <c r="I16" i="17"/>
  <c r="I68" i="17" s="1"/>
  <c r="H86" i="1"/>
  <c r="H82" i="1"/>
  <c r="H94" i="15"/>
  <c r="H35" i="15"/>
  <c r="G162" i="16"/>
  <c r="L56" i="16"/>
  <c r="M49" i="17"/>
  <c r="M49" i="16"/>
  <c r="M40" i="17"/>
  <c r="M40" i="16"/>
  <c r="M54" i="16"/>
  <c r="M54" i="17"/>
  <c r="M47" i="17"/>
  <c r="M47" i="16"/>
  <c r="M46" i="16"/>
  <c r="M46" i="17"/>
  <c r="L135" i="16"/>
  <c r="M120" i="17"/>
  <c r="M120" i="16"/>
  <c r="M124" i="16"/>
  <c r="M124" i="17"/>
  <c r="M119" i="17"/>
  <c r="M119" i="16"/>
  <c r="M133" i="16"/>
  <c r="M133" i="17"/>
  <c r="M121" i="17"/>
  <c r="M121" i="16"/>
  <c r="H12" i="14"/>
  <c r="H17" i="14"/>
  <c r="C23" i="14" s="1"/>
  <c r="C7" i="3" s="1"/>
  <c r="I102" i="16"/>
  <c r="I154" i="16" s="1"/>
  <c r="I102" i="17"/>
  <c r="I154" i="17" s="1"/>
  <c r="I76" i="13"/>
  <c r="I99" i="17"/>
  <c r="I151" i="17" s="1"/>
  <c r="I99" i="16"/>
  <c r="I151" i="16" s="1"/>
  <c r="I73" i="13"/>
  <c r="I94" i="17"/>
  <c r="I146" i="17" s="1"/>
  <c r="I94" i="16"/>
  <c r="I146" i="16" s="1"/>
  <c r="I74" i="13"/>
  <c r="I95" i="16"/>
  <c r="I147" i="16" s="1"/>
  <c r="I95" i="17"/>
  <c r="I147" i="17" s="1"/>
  <c r="I71" i="13"/>
  <c r="I90" i="16"/>
  <c r="I142" i="16" s="1"/>
  <c r="I90" i="17"/>
  <c r="I142" i="17" s="1"/>
  <c r="I78" i="13"/>
  <c r="I103" i="17"/>
  <c r="I155" i="17" s="1"/>
  <c r="I103" i="16"/>
  <c r="I155" i="16" s="1"/>
  <c r="H14" i="15"/>
  <c r="H73" i="15"/>
  <c r="H33" i="15"/>
  <c r="H92" i="15"/>
  <c r="G22" i="15"/>
  <c r="G45" i="15" s="1"/>
  <c r="I12" i="14" l="1"/>
  <c r="G172" i="16"/>
  <c r="G197" i="16" s="1"/>
  <c r="G216" i="16" s="1"/>
  <c r="G227" i="16"/>
  <c r="G237" i="16"/>
  <c r="F227" i="16"/>
  <c r="F237" i="16"/>
  <c r="F198" i="16"/>
  <c r="F217" i="16" s="1"/>
  <c r="F222" i="16" s="1"/>
  <c r="F197" i="16"/>
  <c r="F216" i="16" s="1"/>
  <c r="F221" i="16" s="1"/>
  <c r="I32" i="14"/>
  <c r="H203" i="16"/>
  <c r="H33" i="14"/>
  <c r="H158" i="15"/>
  <c r="I31" i="14"/>
  <c r="H32" i="14"/>
  <c r="F204" i="16"/>
  <c r="F209" i="16" s="1"/>
  <c r="G215" i="16"/>
  <c r="G170" i="15"/>
  <c r="G192" i="16"/>
  <c r="E146" i="15"/>
  <c r="E172" i="15" s="1"/>
  <c r="E177" i="15" s="1"/>
  <c r="E184" i="15" s="1"/>
  <c r="E203" i="15" s="1"/>
  <c r="E125" i="15"/>
  <c r="F133" i="15"/>
  <c r="F159" i="15" s="1"/>
  <c r="F164" i="15" s="1"/>
  <c r="F181" i="15" s="1"/>
  <c r="F192" i="15" s="1"/>
  <c r="G104" i="15"/>
  <c r="G124" i="15" s="1"/>
  <c r="F124" i="15"/>
  <c r="F125" i="15" s="1"/>
  <c r="G172" i="17"/>
  <c r="G187" i="16"/>
  <c r="G188" i="16" s="1"/>
  <c r="J11" i="14"/>
  <c r="F109" i="15"/>
  <c r="H89" i="1"/>
  <c r="H90" i="1" s="1"/>
  <c r="H167" i="16"/>
  <c r="F50" i="15"/>
  <c r="H167" i="17"/>
  <c r="H193" i="16" s="1"/>
  <c r="H205" i="16" s="1"/>
  <c r="H210" i="16" s="1"/>
  <c r="H162" i="17"/>
  <c r="H162" i="16"/>
  <c r="I95" i="15"/>
  <c r="I36" i="15"/>
  <c r="J28" i="16"/>
  <c r="J80" i="16" s="1"/>
  <c r="J28" i="17"/>
  <c r="J80" i="17" s="1"/>
  <c r="J71" i="1"/>
  <c r="J11" i="17"/>
  <c r="J63" i="17" s="1"/>
  <c r="J11" i="16"/>
  <c r="J63" i="16" s="1"/>
  <c r="I87" i="1"/>
  <c r="I71" i="15"/>
  <c r="I12" i="15"/>
  <c r="H22" i="15"/>
  <c r="G123" i="15"/>
  <c r="G50" i="15"/>
  <c r="I90" i="15"/>
  <c r="I31" i="15"/>
  <c r="J17" i="17"/>
  <c r="J69" i="17" s="1"/>
  <c r="J17" i="16"/>
  <c r="J69" i="16" s="1"/>
  <c r="J78" i="1"/>
  <c r="J24" i="16"/>
  <c r="J76" i="16" s="1"/>
  <c r="J24" i="17"/>
  <c r="J76" i="17" s="1"/>
  <c r="J12" i="17"/>
  <c r="J64" i="17" s="1"/>
  <c r="J12" i="16"/>
  <c r="J64" i="16" s="1"/>
  <c r="J75" i="1"/>
  <c r="J19" i="16"/>
  <c r="J71" i="16" s="1"/>
  <c r="J19" i="17"/>
  <c r="J71" i="17" s="1"/>
  <c r="I82" i="1"/>
  <c r="I86" i="1"/>
  <c r="J25" i="17"/>
  <c r="J77" i="17" s="1"/>
  <c r="J79" i="1"/>
  <c r="J25" i="16"/>
  <c r="J77" i="16" s="1"/>
  <c r="I74" i="15"/>
  <c r="I15" i="15"/>
  <c r="O60" i="1"/>
  <c r="O55" i="1"/>
  <c r="O44" i="1"/>
  <c r="O51" i="1"/>
  <c r="O49" i="1"/>
  <c r="O50" i="1"/>
  <c r="O47" i="1"/>
  <c r="O42" i="1"/>
  <c r="O59" i="1"/>
  <c r="O53" i="1"/>
  <c r="O57" i="1"/>
  <c r="O48" i="1"/>
  <c r="O58" i="1"/>
  <c r="O43" i="1"/>
  <c r="O54" i="1"/>
  <c r="O41" i="1"/>
  <c r="O45" i="1"/>
  <c r="O52" i="1"/>
  <c r="O56" i="1"/>
  <c r="O46" i="1"/>
  <c r="N35" i="17"/>
  <c r="N61" i="1"/>
  <c r="N62" i="1" s="1"/>
  <c r="O40" i="1"/>
  <c r="N35" i="16"/>
  <c r="N42" i="16"/>
  <c r="N42" i="17"/>
  <c r="N40" i="16"/>
  <c r="N40" i="17"/>
  <c r="N45" i="16"/>
  <c r="N45" i="17"/>
  <c r="N44" i="17"/>
  <c r="N44" i="16"/>
  <c r="N41" i="17"/>
  <c r="N41" i="16"/>
  <c r="H83" i="16"/>
  <c r="I94" i="15"/>
  <c r="I35" i="15"/>
  <c r="I87" i="13"/>
  <c r="I89" i="15"/>
  <c r="I30" i="15"/>
  <c r="J32" i="13"/>
  <c r="J33" i="13" s="1"/>
  <c r="K18" i="13"/>
  <c r="K12" i="13"/>
  <c r="K27" i="13"/>
  <c r="K21" i="13"/>
  <c r="K14" i="13"/>
  <c r="K13" i="13"/>
  <c r="K19" i="13"/>
  <c r="J69" i="13"/>
  <c r="K23" i="13"/>
  <c r="K17" i="13"/>
  <c r="K15" i="13"/>
  <c r="K25" i="13"/>
  <c r="K28" i="13"/>
  <c r="K11" i="13"/>
  <c r="K26" i="13"/>
  <c r="J88" i="17"/>
  <c r="K20" i="13"/>
  <c r="K29" i="13"/>
  <c r="K16" i="13"/>
  <c r="K30" i="13"/>
  <c r="J88" i="16"/>
  <c r="K24" i="13"/>
  <c r="K22" i="13"/>
  <c r="K31" i="13"/>
  <c r="K81" i="13" s="1"/>
  <c r="K88" i="13" s="1"/>
  <c r="K10" i="14" s="1"/>
  <c r="J73" i="13"/>
  <c r="J94" i="16"/>
  <c r="J146" i="16" s="1"/>
  <c r="J94" i="17"/>
  <c r="J146" i="17" s="1"/>
  <c r="J101" i="16"/>
  <c r="J153" i="16" s="1"/>
  <c r="J101" i="17"/>
  <c r="J153" i="17" s="1"/>
  <c r="J91" i="16"/>
  <c r="J143" i="16" s="1"/>
  <c r="J91" i="17"/>
  <c r="J143" i="17" s="1"/>
  <c r="I109" i="17"/>
  <c r="I140" i="17"/>
  <c r="I161" i="17" s="1"/>
  <c r="J79" i="13"/>
  <c r="J104" i="16"/>
  <c r="J156" i="16" s="1"/>
  <c r="J104" i="17"/>
  <c r="J156" i="17" s="1"/>
  <c r="J107" i="17"/>
  <c r="J159" i="17" s="1"/>
  <c r="J107" i="16"/>
  <c r="J159" i="16" s="1"/>
  <c r="N127" i="17"/>
  <c r="N127" i="16"/>
  <c r="N128" i="16"/>
  <c r="N128" i="17"/>
  <c r="N126" i="17"/>
  <c r="N126" i="16"/>
  <c r="N133" i="17"/>
  <c r="N133" i="16"/>
  <c r="J80" i="1"/>
  <c r="J26" i="16"/>
  <c r="J78" i="16" s="1"/>
  <c r="J26" i="17"/>
  <c r="J78" i="17" s="1"/>
  <c r="I61" i="17"/>
  <c r="I82" i="17" s="1"/>
  <c r="I30" i="17"/>
  <c r="J73" i="1"/>
  <c r="J15" i="16"/>
  <c r="J67" i="16" s="1"/>
  <c r="J15" i="17"/>
  <c r="J67" i="17" s="1"/>
  <c r="J22" i="17"/>
  <c r="J74" i="17" s="1"/>
  <c r="J22" i="16"/>
  <c r="J74" i="16" s="1"/>
  <c r="I97" i="15"/>
  <c r="I38" i="15"/>
  <c r="M56" i="16"/>
  <c r="N39" i="16"/>
  <c r="N39" i="17"/>
  <c r="N37" i="17"/>
  <c r="N37" i="16"/>
  <c r="N51" i="16"/>
  <c r="N51" i="17"/>
  <c r="N38" i="17"/>
  <c r="N38" i="16"/>
  <c r="N46" i="17"/>
  <c r="N46" i="16"/>
  <c r="I72" i="15"/>
  <c r="I13" i="15"/>
  <c r="J77" i="13"/>
  <c r="J100" i="17"/>
  <c r="J152" i="17" s="1"/>
  <c r="J100" i="16"/>
  <c r="J152" i="16" s="1"/>
  <c r="J76" i="13"/>
  <c r="J99" i="17"/>
  <c r="J151" i="17" s="1"/>
  <c r="J99" i="16"/>
  <c r="J151" i="16" s="1"/>
  <c r="J93" i="17"/>
  <c r="J145" i="17" s="1"/>
  <c r="J72" i="13"/>
  <c r="J93" i="16"/>
  <c r="J145" i="16" s="1"/>
  <c r="J89" i="16"/>
  <c r="J141" i="16" s="1"/>
  <c r="J70" i="13"/>
  <c r="J89" i="17"/>
  <c r="J141" i="17" s="1"/>
  <c r="J102" i="17"/>
  <c r="J154" i="17" s="1"/>
  <c r="J102" i="16"/>
  <c r="J154" i="16" s="1"/>
  <c r="I82" i="13"/>
  <c r="I86" i="13"/>
  <c r="M135" i="17"/>
  <c r="N124" i="17"/>
  <c r="N124" i="16"/>
  <c r="N119" i="17"/>
  <c r="N119" i="16"/>
  <c r="N115" i="16"/>
  <c r="N115" i="17"/>
  <c r="N120" i="16"/>
  <c r="N120" i="17"/>
  <c r="N118" i="17"/>
  <c r="N118" i="16"/>
  <c r="I20" i="15"/>
  <c r="I79" i="15"/>
  <c r="I32" i="15"/>
  <c r="I91" i="15"/>
  <c r="K23" i="1"/>
  <c r="K12" i="1"/>
  <c r="K28" i="1"/>
  <c r="K27" i="1"/>
  <c r="J69" i="1"/>
  <c r="K18" i="1"/>
  <c r="K24" i="1"/>
  <c r="J9" i="16"/>
  <c r="K25" i="1"/>
  <c r="K19" i="1"/>
  <c r="J9" i="17"/>
  <c r="K15" i="1"/>
  <c r="K14" i="1"/>
  <c r="K21" i="1"/>
  <c r="K17" i="1"/>
  <c r="K22" i="1"/>
  <c r="K13" i="1"/>
  <c r="K29" i="1"/>
  <c r="K31" i="1"/>
  <c r="K81" i="1" s="1"/>
  <c r="K88" i="1" s="1"/>
  <c r="K9" i="14" s="1"/>
  <c r="K30" i="1"/>
  <c r="K20" i="1"/>
  <c r="J32" i="1"/>
  <c r="J33" i="1" s="1"/>
  <c r="K11" i="1"/>
  <c r="K26" i="1"/>
  <c r="K16" i="1"/>
  <c r="J76" i="1"/>
  <c r="J20" i="17"/>
  <c r="J72" i="17" s="1"/>
  <c r="J20" i="16"/>
  <c r="J72" i="16" s="1"/>
  <c r="J23" i="17"/>
  <c r="J75" i="17" s="1"/>
  <c r="J23" i="16"/>
  <c r="J75" i="16" s="1"/>
  <c r="I14" i="15"/>
  <c r="I73" i="15"/>
  <c r="J17" i="14"/>
  <c r="J12" i="14"/>
  <c r="I30" i="16"/>
  <c r="I61" i="16"/>
  <c r="I82" i="16" s="1"/>
  <c r="J74" i="1"/>
  <c r="J16" i="17"/>
  <c r="J68" i="17" s="1"/>
  <c r="J16" i="16"/>
  <c r="J68" i="16" s="1"/>
  <c r="J70" i="1"/>
  <c r="J10" i="17"/>
  <c r="J62" i="17" s="1"/>
  <c r="J10" i="16"/>
  <c r="J62" i="16" s="1"/>
  <c r="J18" i="16"/>
  <c r="J70" i="16" s="1"/>
  <c r="J18" i="17"/>
  <c r="J70" i="17" s="1"/>
  <c r="J13" i="16"/>
  <c r="J65" i="16" s="1"/>
  <c r="J13" i="17"/>
  <c r="J65" i="17" s="1"/>
  <c r="H81" i="15"/>
  <c r="H99" i="15"/>
  <c r="N48" i="16"/>
  <c r="N48" i="17"/>
  <c r="N36" i="16"/>
  <c r="N36" i="17"/>
  <c r="N50" i="17"/>
  <c r="N50" i="16"/>
  <c r="N53" i="16"/>
  <c r="N53" i="17"/>
  <c r="H83" i="17"/>
  <c r="H89" i="13"/>
  <c r="H90" i="13" s="1"/>
  <c r="J97" i="17"/>
  <c r="J149" i="17" s="1"/>
  <c r="J97" i="16"/>
  <c r="J149" i="16" s="1"/>
  <c r="J90" i="16"/>
  <c r="J142" i="16" s="1"/>
  <c r="J71" i="13"/>
  <c r="J90" i="17"/>
  <c r="J142" i="17" s="1"/>
  <c r="J78" i="13"/>
  <c r="J103" i="16"/>
  <c r="J155" i="16" s="1"/>
  <c r="J103" i="17"/>
  <c r="J155" i="17" s="1"/>
  <c r="J106" i="17"/>
  <c r="J158" i="17" s="1"/>
  <c r="J106" i="16"/>
  <c r="J158" i="16" s="1"/>
  <c r="J74" i="13"/>
  <c r="J95" i="17"/>
  <c r="J147" i="17" s="1"/>
  <c r="J95" i="16"/>
  <c r="J147" i="16" s="1"/>
  <c r="J96" i="17"/>
  <c r="J148" i="17" s="1"/>
  <c r="J96" i="16"/>
  <c r="J148" i="16" s="1"/>
  <c r="M135" i="16"/>
  <c r="N125" i="16"/>
  <c r="N125" i="17"/>
  <c r="N129" i="17"/>
  <c r="N129" i="16"/>
  <c r="N132" i="17"/>
  <c r="N132" i="16"/>
  <c r="N123" i="17"/>
  <c r="N123" i="16"/>
  <c r="N121" i="17"/>
  <c r="N121" i="16"/>
  <c r="I17" i="15"/>
  <c r="I76" i="15"/>
  <c r="I34" i="15"/>
  <c r="I93" i="15"/>
  <c r="J14" i="17"/>
  <c r="J66" i="17" s="1"/>
  <c r="J14" i="16"/>
  <c r="J66" i="16" s="1"/>
  <c r="J72" i="1"/>
  <c r="J77" i="1"/>
  <c r="J21" i="17"/>
  <c r="J73" i="17" s="1"/>
  <c r="J21" i="16"/>
  <c r="J73" i="16" s="1"/>
  <c r="J27" i="17"/>
  <c r="J79" i="17" s="1"/>
  <c r="J27" i="16"/>
  <c r="J79" i="16" s="1"/>
  <c r="H40" i="15"/>
  <c r="M56" i="17"/>
  <c r="N54" i="16"/>
  <c r="N54" i="17"/>
  <c r="N43" i="16"/>
  <c r="N43" i="17"/>
  <c r="N49" i="17"/>
  <c r="N49" i="16"/>
  <c r="N47" i="16"/>
  <c r="N47" i="17"/>
  <c r="N52" i="16"/>
  <c r="N52" i="17"/>
  <c r="I78" i="15"/>
  <c r="I19" i="15"/>
  <c r="I77" i="15"/>
  <c r="I18" i="15"/>
  <c r="J80" i="13"/>
  <c r="J105" i="17"/>
  <c r="J157" i="17" s="1"/>
  <c r="J105" i="16"/>
  <c r="J157" i="16" s="1"/>
  <c r="I140" i="16"/>
  <c r="I161" i="16" s="1"/>
  <c r="I109" i="16"/>
  <c r="J92" i="17"/>
  <c r="J144" i="17" s="1"/>
  <c r="J92" i="16"/>
  <c r="J144" i="16" s="1"/>
  <c r="J75" i="13"/>
  <c r="J98" i="17"/>
  <c r="J150" i="17" s="1"/>
  <c r="J98" i="16"/>
  <c r="J150" i="16" s="1"/>
  <c r="I37" i="15"/>
  <c r="I96" i="15"/>
  <c r="I33" i="15"/>
  <c r="I92" i="15"/>
  <c r="O60" i="13"/>
  <c r="O47" i="13"/>
  <c r="O56" i="13"/>
  <c r="O48" i="13"/>
  <c r="O54" i="13"/>
  <c r="O58" i="13"/>
  <c r="O42" i="13"/>
  <c r="O53" i="13"/>
  <c r="O45" i="13"/>
  <c r="O55" i="13"/>
  <c r="O43" i="13"/>
  <c r="O49" i="13"/>
  <c r="O46" i="13"/>
  <c r="O41" i="13"/>
  <c r="O52" i="13"/>
  <c r="O59" i="13"/>
  <c r="O44" i="13"/>
  <c r="O51" i="13"/>
  <c r="O57" i="13"/>
  <c r="O50" i="13"/>
  <c r="N114" i="17"/>
  <c r="N61" i="13"/>
  <c r="N62" i="13" s="1"/>
  <c r="O40" i="13"/>
  <c r="N114" i="16"/>
  <c r="N117" i="17"/>
  <c r="N117" i="16"/>
  <c r="N116" i="17"/>
  <c r="N116" i="16"/>
  <c r="N131" i="16"/>
  <c r="N131" i="17"/>
  <c r="N130" i="17"/>
  <c r="N130" i="16"/>
  <c r="N122" i="16"/>
  <c r="N122" i="17"/>
  <c r="I75" i="15"/>
  <c r="I16" i="15"/>
  <c r="H227" i="16" l="1"/>
  <c r="H237" i="16"/>
  <c r="F226" i="16"/>
  <c r="F236" i="16"/>
  <c r="F228" i="16"/>
  <c r="F246" i="16"/>
  <c r="F229" i="16"/>
  <c r="F247" i="16"/>
  <c r="G221" i="16"/>
  <c r="G198" i="16"/>
  <c r="G217" i="16" s="1"/>
  <c r="G222" i="16" s="1"/>
  <c r="G204" i="16"/>
  <c r="G209" i="16" s="1"/>
  <c r="I215" i="16"/>
  <c r="I170" i="15"/>
  <c r="J32" i="14"/>
  <c r="H215" i="16"/>
  <c r="H170" i="15"/>
  <c r="H34" i="14"/>
  <c r="I203" i="16"/>
  <c r="I158" i="15"/>
  <c r="J31" i="14"/>
  <c r="H172" i="16"/>
  <c r="H192" i="16"/>
  <c r="G133" i="15"/>
  <c r="G159" i="15" s="1"/>
  <c r="G164" i="15" s="1"/>
  <c r="G181" i="15" s="1"/>
  <c r="G192" i="15" s="1"/>
  <c r="G109" i="15"/>
  <c r="G146" i="15" s="1"/>
  <c r="G172" i="15" s="1"/>
  <c r="G177" i="15" s="1"/>
  <c r="G184" i="15" s="1"/>
  <c r="G203" i="15" s="1"/>
  <c r="F146" i="15"/>
  <c r="F172" i="15" s="1"/>
  <c r="F177" i="15" s="1"/>
  <c r="F184" i="15" s="1"/>
  <c r="F203" i="15" s="1"/>
  <c r="G134" i="15"/>
  <c r="G160" i="15" s="1"/>
  <c r="G165" i="15" s="1"/>
  <c r="G182" i="15" s="1"/>
  <c r="G193" i="15" s="1"/>
  <c r="G145" i="15"/>
  <c r="G171" i="15" s="1"/>
  <c r="G176" i="15" s="1"/>
  <c r="G183" i="15" s="1"/>
  <c r="G202" i="15" s="1"/>
  <c r="F145" i="15"/>
  <c r="F171" i="15" s="1"/>
  <c r="F176" i="15" s="1"/>
  <c r="F183" i="15" s="1"/>
  <c r="F202" i="15" s="1"/>
  <c r="G125" i="15"/>
  <c r="H172" i="17"/>
  <c r="C178" i="17" s="1"/>
  <c r="H187" i="16"/>
  <c r="B178" i="17"/>
  <c r="H186" i="16"/>
  <c r="B178" i="16"/>
  <c r="K11" i="14"/>
  <c r="K17" i="14" s="1"/>
  <c r="K32" i="14" s="1"/>
  <c r="H104" i="15"/>
  <c r="I89" i="13"/>
  <c r="I90" i="13" s="1"/>
  <c r="I167" i="17"/>
  <c r="I89" i="1"/>
  <c r="I90" i="1" s="1"/>
  <c r="O122" i="16"/>
  <c r="O122" i="17"/>
  <c r="J76" i="15"/>
  <c r="J17" i="15"/>
  <c r="P60" i="13"/>
  <c r="P49" i="13"/>
  <c r="P53" i="13"/>
  <c r="P51" i="13"/>
  <c r="P46" i="13"/>
  <c r="P57" i="13"/>
  <c r="P44" i="13"/>
  <c r="P58" i="13"/>
  <c r="P42" i="13"/>
  <c r="P43" i="13"/>
  <c r="P48" i="13"/>
  <c r="P59" i="13"/>
  <c r="P55" i="13"/>
  <c r="P54" i="13"/>
  <c r="P45" i="13"/>
  <c r="P50" i="13"/>
  <c r="P47" i="13"/>
  <c r="P52" i="13"/>
  <c r="P56" i="13"/>
  <c r="P41" i="13"/>
  <c r="O114" i="16"/>
  <c r="O114" i="17"/>
  <c r="O61" i="13"/>
  <c r="O62" i="13" s="1"/>
  <c r="P40" i="13"/>
  <c r="O131" i="16"/>
  <c r="O131" i="17"/>
  <c r="O126" i="17"/>
  <c r="O126" i="16"/>
  <c r="O117" i="17"/>
  <c r="O117" i="16"/>
  <c r="O116" i="16"/>
  <c r="O116" i="17"/>
  <c r="O130" i="17"/>
  <c r="O130" i="16"/>
  <c r="I162" i="16"/>
  <c r="J97" i="15"/>
  <c r="J38" i="15"/>
  <c r="J87" i="1"/>
  <c r="J71" i="15"/>
  <c r="J12" i="15"/>
  <c r="J36" i="15"/>
  <c r="J95" i="15"/>
  <c r="I83" i="16"/>
  <c r="K78" i="1"/>
  <c r="K24" i="17"/>
  <c r="K76" i="17" s="1"/>
  <c r="K24" i="16"/>
  <c r="K76" i="16" s="1"/>
  <c r="K28" i="16"/>
  <c r="K80" i="16" s="1"/>
  <c r="K28" i="17"/>
  <c r="K80" i="17" s="1"/>
  <c r="K76" i="1"/>
  <c r="K20" i="16"/>
  <c r="K72" i="16" s="1"/>
  <c r="K20" i="17"/>
  <c r="K72" i="17" s="1"/>
  <c r="K13" i="17"/>
  <c r="K65" i="17" s="1"/>
  <c r="K13" i="16"/>
  <c r="K65" i="16" s="1"/>
  <c r="J30" i="16"/>
  <c r="J61" i="16"/>
  <c r="J82" i="16" s="1"/>
  <c r="K79" i="1"/>
  <c r="K25" i="16"/>
  <c r="K77" i="16" s="1"/>
  <c r="K25" i="17"/>
  <c r="K77" i="17" s="1"/>
  <c r="J94" i="15"/>
  <c r="J35" i="15"/>
  <c r="I83" i="17"/>
  <c r="J20" i="15"/>
  <c r="J79" i="15"/>
  <c r="I162" i="17"/>
  <c r="K107" i="17"/>
  <c r="K159" i="17" s="1"/>
  <c r="K107" i="16"/>
  <c r="K159" i="16" s="1"/>
  <c r="J109" i="17"/>
  <c r="J140" i="17"/>
  <c r="J161" i="17" s="1"/>
  <c r="K102" i="17"/>
  <c r="K154" i="17" s="1"/>
  <c r="K102" i="16"/>
  <c r="K154" i="16" s="1"/>
  <c r="J82" i="13"/>
  <c r="J86" i="13"/>
  <c r="K75" i="13"/>
  <c r="K98" i="17"/>
  <c r="K150" i="17" s="1"/>
  <c r="K98" i="16"/>
  <c r="K150" i="16" s="1"/>
  <c r="I40" i="15"/>
  <c r="N56" i="16"/>
  <c r="O41" i="17"/>
  <c r="O41" i="16"/>
  <c r="O36" i="16"/>
  <c r="O36" i="17"/>
  <c r="O43" i="17"/>
  <c r="O43" i="16"/>
  <c r="O37" i="17"/>
  <c r="O37" i="16"/>
  <c r="O46" i="16"/>
  <c r="O46" i="17"/>
  <c r="J77" i="15"/>
  <c r="J18" i="15"/>
  <c r="I22" i="15"/>
  <c r="O125" i="16"/>
  <c r="O125" i="17"/>
  <c r="O132" i="16"/>
  <c r="O132" i="17"/>
  <c r="O121" i="17"/>
  <c r="O121" i="16"/>
  <c r="J33" i="15"/>
  <c r="J92" i="15"/>
  <c r="L28" i="1"/>
  <c r="L18" i="1"/>
  <c r="L14" i="1"/>
  <c r="L12" i="1"/>
  <c r="L29" i="1"/>
  <c r="K69" i="1"/>
  <c r="K32" i="1"/>
  <c r="K33" i="1" s="1"/>
  <c r="L15" i="1"/>
  <c r="L21" i="1"/>
  <c r="L30" i="1"/>
  <c r="L20" i="1"/>
  <c r="L19" i="1"/>
  <c r="L25" i="1"/>
  <c r="K9" i="17"/>
  <c r="L24" i="1"/>
  <c r="L13" i="1"/>
  <c r="L26" i="1"/>
  <c r="L16" i="1"/>
  <c r="L11" i="1"/>
  <c r="L31" i="1"/>
  <c r="L81" i="1" s="1"/>
  <c r="L88" i="1" s="1"/>
  <c r="L9" i="14" s="1"/>
  <c r="L23" i="1"/>
  <c r="L27" i="1"/>
  <c r="K9" i="16"/>
  <c r="L22" i="1"/>
  <c r="L17" i="1"/>
  <c r="K73" i="1"/>
  <c r="K15" i="16"/>
  <c r="K67" i="16" s="1"/>
  <c r="K15" i="17"/>
  <c r="K67" i="17" s="1"/>
  <c r="J30" i="17"/>
  <c r="J61" i="17"/>
  <c r="J82" i="17" s="1"/>
  <c r="K22" i="16"/>
  <c r="K74" i="16" s="1"/>
  <c r="K22" i="17"/>
  <c r="K74" i="17" s="1"/>
  <c r="K80" i="1"/>
  <c r="K26" i="16"/>
  <c r="K78" i="16" s="1"/>
  <c r="K26" i="17"/>
  <c r="K78" i="17" s="1"/>
  <c r="J87" i="13"/>
  <c r="J30" i="15"/>
  <c r="J89" i="15"/>
  <c r="J34" i="15"/>
  <c r="J93" i="15"/>
  <c r="K99" i="16"/>
  <c r="K151" i="16" s="1"/>
  <c r="K76" i="13"/>
  <c r="K99" i="17"/>
  <c r="K151" i="17" s="1"/>
  <c r="K93" i="16"/>
  <c r="K145" i="16" s="1"/>
  <c r="K72" i="13"/>
  <c r="K93" i="17"/>
  <c r="K145" i="17" s="1"/>
  <c r="K78" i="13"/>
  <c r="K103" i="16"/>
  <c r="K155" i="16" s="1"/>
  <c r="K103" i="17"/>
  <c r="K155" i="17" s="1"/>
  <c r="K92" i="16"/>
  <c r="K144" i="16" s="1"/>
  <c r="K92" i="17"/>
  <c r="K144" i="17" s="1"/>
  <c r="K96" i="16"/>
  <c r="K148" i="16" s="1"/>
  <c r="K96" i="17"/>
  <c r="K148" i="17" s="1"/>
  <c r="K79" i="13"/>
  <c r="K104" i="16"/>
  <c r="K156" i="16" s="1"/>
  <c r="K104" i="17"/>
  <c r="K156" i="17" s="1"/>
  <c r="I99" i="15"/>
  <c r="P60" i="1"/>
  <c r="P49" i="1"/>
  <c r="P52" i="1"/>
  <c r="P43" i="1"/>
  <c r="P41" i="1"/>
  <c r="P46" i="1"/>
  <c r="P44" i="1"/>
  <c r="P55" i="1"/>
  <c r="P56" i="1"/>
  <c r="P51" i="1"/>
  <c r="P45" i="1"/>
  <c r="P57" i="1"/>
  <c r="P54" i="1"/>
  <c r="P48" i="1"/>
  <c r="P42" i="1"/>
  <c r="P59" i="1"/>
  <c r="P58" i="1"/>
  <c r="P47" i="1"/>
  <c r="P50" i="1"/>
  <c r="P53" i="1"/>
  <c r="O61" i="1"/>
  <c r="O62" i="1" s="1"/>
  <c r="O35" i="17"/>
  <c r="P40" i="1"/>
  <c r="O35" i="16"/>
  <c r="O51" i="16"/>
  <c r="O51" i="17"/>
  <c r="O49" i="16"/>
  <c r="O49" i="17"/>
  <c r="O52" i="16"/>
  <c r="O52" i="17"/>
  <c r="O42" i="17"/>
  <c r="O42" i="16"/>
  <c r="O39" i="17"/>
  <c r="O39" i="16"/>
  <c r="J78" i="15"/>
  <c r="J19" i="15"/>
  <c r="I81" i="15"/>
  <c r="O129" i="16"/>
  <c r="O129" i="17"/>
  <c r="N135" i="17"/>
  <c r="O118" i="16"/>
  <c r="O118" i="17"/>
  <c r="O120" i="16"/>
  <c r="O120" i="17"/>
  <c r="O119" i="16"/>
  <c r="O119" i="17"/>
  <c r="O128" i="17"/>
  <c r="O128" i="16"/>
  <c r="J14" i="15"/>
  <c r="J73" i="15"/>
  <c r="J16" i="15"/>
  <c r="J75" i="15"/>
  <c r="K27" i="17"/>
  <c r="K79" i="17" s="1"/>
  <c r="K27" i="16"/>
  <c r="K79" i="16" s="1"/>
  <c r="K75" i="1"/>
  <c r="K19" i="16"/>
  <c r="K71" i="16" s="1"/>
  <c r="K19" i="17"/>
  <c r="K71" i="17" s="1"/>
  <c r="K17" i="16"/>
  <c r="K69" i="16" s="1"/>
  <c r="K17" i="17"/>
  <c r="K69" i="17" s="1"/>
  <c r="K74" i="1"/>
  <c r="K16" i="16"/>
  <c r="K68" i="16" s="1"/>
  <c r="K16" i="17"/>
  <c r="K68" i="17" s="1"/>
  <c r="K70" i="1"/>
  <c r="K10" i="17"/>
  <c r="K62" i="17" s="1"/>
  <c r="K10" i="16"/>
  <c r="K62" i="16" s="1"/>
  <c r="J37" i="15"/>
  <c r="J96" i="15"/>
  <c r="K101" i="17"/>
  <c r="K153" i="17" s="1"/>
  <c r="K101" i="16"/>
  <c r="K153" i="16" s="1"/>
  <c r="K106" i="17"/>
  <c r="K158" i="17" s="1"/>
  <c r="K106" i="16"/>
  <c r="K158" i="16" s="1"/>
  <c r="L15" i="13"/>
  <c r="L21" i="13"/>
  <c r="L27" i="13"/>
  <c r="L12" i="13"/>
  <c r="L23" i="13"/>
  <c r="K32" i="13"/>
  <c r="K33" i="13" s="1"/>
  <c r="K88" i="17"/>
  <c r="K88" i="16"/>
  <c r="L19" i="13"/>
  <c r="L20" i="13"/>
  <c r="L30" i="13"/>
  <c r="L18" i="13"/>
  <c r="L17" i="13"/>
  <c r="L25" i="13"/>
  <c r="L22" i="13"/>
  <c r="K69" i="13"/>
  <c r="L24" i="13"/>
  <c r="L14" i="13"/>
  <c r="L13" i="13"/>
  <c r="L26" i="13"/>
  <c r="L29" i="13"/>
  <c r="L28" i="13"/>
  <c r="L16" i="13"/>
  <c r="L31" i="13"/>
  <c r="L81" i="13" s="1"/>
  <c r="L88" i="13" s="1"/>
  <c r="L10" i="14" s="1"/>
  <c r="L11" i="13"/>
  <c r="K73" i="13"/>
  <c r="K94" i="17"/>
  <c r="K146" i="17" s="1"/>
  <c r="K94" i="16"/>
  <c r="K146" i="16" s="1"/>
  <c r="K71" i="13"/>
  <c r="K90" i="16"/>
  <c r="K142" i="16" s="1"/>
  <c r="K90" i="17"/>
  <c r="K142" i="17" s="1"/>
  <c r="K70" i="13"/>
  <c r="K89" i="16"/>
  <c r="K141" i="16" s="1"/>
  <c r="K89" i="17"/>
  <c r="K141" i="17" s="1"/>
  <c r="O47" i="16"/>
  <c r="O47" i="17"/>
  <c r="O38" i="17"/>
  <c r="O38" i="16"/>
  <c r="O48" i="17"/>
  <c r="O48" i="16"/>
  <c r="O45" i="17"/>
  <c r="O45" i="16"/>
  <c r="O50" i="16"/>
  <c r="O50" i="17"/>
  <c r="O115" i="17"/>
  <c r="O115" i="16"/>
  <c r="N135" i="16"/>
  <c r="O124" i="17"/>
  <c r="O124" i="16"/>
  <c r="O133" i="17"/>
  <c r="O133" i="16"/>
  <c r="O123" i="16"/>
  <c r="O123" i="17"/>
  <c r="O127" i="16"/>
  <c r="O127" i="17"/>
  <c r="J32" i="15"/>
  <c r="J91" i="15"/>
  <c r="I167" i="16"/>
  <c r="K14" i="17"/>
  <c r="K66" i="17" s="1"/>
  <c r="K14" i="16"/>
  <c r="K66" i="16" s="1"/>
  <c r="K72" i="1"/>
  <c r="K18" i="17"/>
  <c r="K70" i="17" s="1"/>
  <c r="K18" i="16"/>
  <c r="K70" i="16" s="1"/>
  <c r="K71" i="1"/>
  <c r="K11" i="16"/>
  <c r="K63" i="16" s="1"/>
  <c r="K11" i="17"/>
  <c r="K63" i="17" s="1"/>
  <c r="K12" i="17"/>
  <c r="K64" i="17" s="1"/>
  <c r="K12" i="16"/>
  <c r="K64" i="16" s="1"/>
  <c r="K23" i="17"/>
  <c r="K75" i="17" s="1"/>
  <c r="K23" i="16"/>
  <c r="K75" i="16" s="1"/>
  <c r="J86" i="1"/>
  <c r="J82" i="1"/>
  <c r="K77" i="1"/>
  <c r="K21" i="16"/>
  <c r="K73" i="16" s="1"/>
  <c r="K21" i="17"/>
  <c r="K73" i="17" s="1"/>
  <c r="J72" i="15"/>
  <c r="J13" i="15"/>
  <c r="J31" i="15"/>
  <c r="J90" i="15"/>
  <c r="J109" i="16"/>
  <c r="J140" i="16"/>
  <c r="J161" i="16" s="1"/>
  <c r="K97" i="16"/>
  <c r="K149" i="16" s="1"/>
  <c r="K97" i="17"/>
  <c r="K149" i="17" s="1"/>
  <c r="K80" i="13"/>
  <c r="K105" i="17"/>
  <c r="K157" i="17" s="1"/>
  <c r="K105" i="16"/>
  <c r="K157" i="16" s="1"/>
  <c r="K77" i="13"/>
  <c r="K100" i="17"/>
  <c r="K152" i="17" s="1"/>
  <c r="K100" i="16"/>
  <c r="K152" i="16" s="1"/>
  <c r="K91" i="17"/>
  <c r="K143" i="17" s="1"/>
  <c r="K91" i="16"/>
  <c r="K143" i="16" s="1"/>
  <c r="K74" i="13"/>
  <c r="K95" i="16"/>
  <c r="K147" i="16" s="1"/>
  <c r="K95" i="17"/>
  <c r="K147" i="17" s="1"/>
  <c r="N56" i="17"/>
  <c r="O40" i="17"/>
  <c r="O40" i="16"/>
  <c r="O53" i="16"/>
  <c r="O53" i="17"/>
  <c r="O54" i="16"/>
  <c r="O54" i="17"/>
  <c r="O44" i="16"/>
  <c r="O44" i="17"/>
  <c r="J15" i="15"/>
  <c r="J74" i="15"/>
  <c r="H45" i="15"/>
  <c r="G226" i="16" l="1"/>
  <c r="G236" i="16"/>
  <c r="G229" i="16"/>
  <c r="G247" i="16"/>
  <c r="G228" i="16"/>
  <c r="G246" i="16"/>
  <c r="K215" i="16"/>
  <c r="K170" i="15"/>
  <c r="C178" i="16"/>
  <c r="H197" i="16"/>
  <c r="H216" i="16" s="1"/>
  <c r="H221" i="16" s="1"/>
  <c r="B67" i="3"/>
  <c r="H195" i="16"/>
  <c r="J215" i="16"/>
  <c r="J170" i="15"/>
  <c r="I193" i="16"/>
  <c r="I205" i="16" s="1"/>
  <c r="I210" i="16" s="1"/>
  <c r="C67" i="3"/>
  <c r="C88" i="3" s="1"/>
  <c r="H204" i="16"/>
  <c r="H209" i="16" s="1"/>
  <c r="J203" i="16"/>
  <c r="J158" i="15"/>
  <c r="K31" i="14"/>
  <c r="H198" i="16"/>
  <c r="H217" i="16" s="1"/>
  <c r="H222" i="16" s="1"/>
  <c r="H194" i="16"/>
  <c r="I192" i="16"/>
  <c r="B59" i="3"/>
  <c r="B80" i="3" s="1"/>
  <c r="C59" i="3"/>
  <c r="H134" i="15"/>
  <c r="H160" i="15" s="1"/>
  <c r="H165" i="15" s="1"/>
  <c r="H182" i="15" s="1"/>
  <c r="H193" i="15" s="1"/>
  <c r="H188" i="16"/>
  <c r="H109" i="15"/>
  <c r="H124" i="15"/>
  <c r="I172" i="17"/>
  <c r="I187" i="16"/>
  <c r="K12" i="14"/>
  <c r="B115" i="15"/>
  <c r="J89" i="1"/>
  <c r="J162" i="16"/>
  <c r="J167" i="17"/>
  <c r="J193" i="16" s="1"/>
  <c r="J205" i="16" s="1"/>
  <c r="J210" i="16" s="1"/>
  <c r="I45" i="15"/>
  <c r="I50" i="15" s="1"/>
  <c r="J162" i="17"/>
  <c r="J83" i="17"/>
  <c r="I104" i="15"/>
  <c r="H50" i="15"/>
  <c r="H123" i="15"/>
  <c r="H133" i="15" s="1"/>
  <c r="H159" i="15" s="1"/>
  <c r="H164" i="15" s="1"/>
  <c r="H181" i="15" s="1"/>
  <c r="H192" i="15" s="1"/>
  <c r="B56" i="15"/>
  <c r="K32" i="15"/>
  <c r="K91" i="15"/>
  <c r="K38" i="15"/>
  <c r="K97" i="15"/>
  <c r="K94" i="15"/>
  <c r="K35" i="15"/>
  <c r="J90" i="1"/>
  <c r="M27" i="13"/>
  <c r="M24" i="13"/>
  <c r="L88" i="16"/>
  <c r="M19" i="13"/>
  <c r="M22" i="13"/>
  <c r="M17" i="13"/>
  <c r="M18" i="13"/>
  <c r="M28" i="13"/>
  <c r="M14" i="13"/>
  <c r="M30" i="13"/>
  <c r="M26" i="13"/>
  <c r="M21" i="13"/>
  <c r="M23" i="13"/>
  <c r="M20" i="13"/>
  <c r="M13" i="13"/>
  <c r="M29" i="13"/>
  <c r="L32" i="13"/>
  <c r="L33" i="13" s="1"/>
  <c r="M15" i="13"/>
  <c r="M25" i="13"/>
  <c r="M12" i="13"/>
  <c r="M16" i="13"/>
  <c r="M11" i="13"/>
  <c r="M31" i="13"/>
  <c r="M81" i="13" s="1"/>
  <c r="M88" i="13" s="1"/>
  <c r="M10" i="14" s="1"/>
  <c r="L88" i="17"/>
  <c r="L69" i="13"/>
  <c r="L106" i="17"/>
  <c r="L158" i="17" s="1"/>
  <c r="L106" i="16"/>
  <c r="L158" i="16" s="1"/>
  <c r="L101" i="16"/>
  <c r="L153" i="16" s="1"/>
  <c r="L101" i="17"/>
  <c r="L153" i="17" s="1"/>
  <c r="L94" i="17"/>
  <c r="L146" i="17" s="1"/>
  <c r="L73" i="13"/>
  <c r="L94" i="16"/>
  <c r="L146" i="16" s="1"/>
  <c r="L96" i="16"/>
  <c r="L148" i="16" s="1"/>
  <c r="L96" i="17"/>
  <c r="L148" i="17" s="1"/>
  <c r="L77" i="13"/>
  <c r="L100" i="17"/>
  <c r="L152" i="17" s="1"/>
  <c r="L100" i="16"/>
  <c r="L152" i="16" s="1"/>
  <c r="L92" i="16"/>
  <c r="L144" i="16" s="1"/>
  <c r="L92" i="17"/>
  <c r="L144" i="17" s="1"/>
  <c r="O56" i="16"/>
  <c r="P48" i="16"/>
  <c r="P48" i="17"/>
  <c r="P54" i="17"/>
  <c r="P54" i="16"/>
  <c r="P52" i="16"/>
  <c r="P52" i="17"/>
  <c r="P50" i="17"/>
  <c r="P50" i="16"/>
  <c r="P38" i="17"/>
  <c r="P38" i="16"/>
  <c r="K87" i="13"/>
  <c r="K30" i="15"/>
  <c r="K89" i="15"/>
  <c r="L79" i="1"/>
  <c r="L25" i="16"/>
  <c r="L77" i="16" s="1"/>
  <c r="L25" i="17"/>
  <c r="L77" i="17" s="1"/>
  <c r="L14" i="17"/>
  <c r="L66" i="17" s="1"/>
  <c r="L14" i="16"/>
  <c r="L66" i="16" s="1"/>
  <c r="L72" i="1"/>
  <c r="K30" i="17"/>
  <c r="K61" i="17"/>
  <c r="K82" i="17" s="1"/>
  <c r="L28" i="16"/>
  <c r="L80" i="16" s="1"/>
  <c r="L28" i="17"/>
  <c r="L80" i="17" s="1"/>
  <c r="K86" i="1"/>
  <c r="K82" i="1"/>
  <c r="L16" i="16"/>
  <c r="L68" i="16" s="1"/>
  <c r="L74" i="1"/>
  <c r="L16" i="17"/>
  <c r="L68" i="17" s="1"/>
  <c r="K78" i="15"/>
  <c r="K19" i="15"/>
  <c r="K77" i="15"/>
  <c r="K18" i="15"/>
  <c r="O135" i="16"/>
  <c r="P121" i="16"/>
  <c r="P121" i="17"/>
  <c r="P129" i="16"/>
  <c r="P129" i="17"/>
  <c r="P116" i="17"/>
  <c r="P116" i="16"/>
  <c r="P120" i="17"/>
  <c r="P120" i="16"/>
  <c r="L103" i="16"/>
  <c r="L155" i="16" s="1"/>
  <c r="L78" i="13"/>
  <c r="L103" i="17"/>
  <c r="L155" i="17" s="1"/>
  <c r="K82" i="13"/>
  <c r="K86" i="13"/>
  <c r="L74" i="13"/>
  <c r="L95" i="16"/>
  <c r="L147" i="16" s="1"/>
  <c r="L95" i="17"/>
  <c r="L147" i="17" s="1"/>
  <c r="K109" i="16"/>
  <c r="K140" i="16"/>
  <c r="K161" i="16" s="1"/>
  <c r="L70" i="13"/>
  <c r="L89" i="16"/>
  <c r="L141" i="16" s="1"/>
  <c r="L89" i="17"/>
  <c r="L141" i="17" s="1"/>
  <c r="Q60" i="1"/>
  <c r="Q50" i="1"/>
  <c r="Q59" i="1"/>
  <c r="Q57" i="1"/>
  <c r="Q44" i="1"/>
  <c r="Q47" i="1"/>
  <c r="Q41" i="1"/>
  <c r="Q58" i="1"/>
  <c r="Q43" i="1"/>
  <c r="Q55" i="1"/>
  <c r="Q48" i="1"/>
  <c r="Q56" i="1"/>
  <c r="Q49" i="1"/>
  <c r="Q42" i="1"/>
  <c r="Q52" i="1"/>
  <c r="Q46" i="1"/>
  <c r="Q54" i="1"/>
  <c r="Q53" i="1"/>
  <c r="Q51" i="1"/>
  <c r="Q45" i="1"/>
  <c r="P61" i="1"/>
  <c r="P62" i="1" s="1"/>
  <c r="P35" i="16"/>
  <c r="P35" i="17"/>
  <c r="Q40" i="1"/>
  <c r="P45" i="16"/>
  <c r="P45" i="17"/>
  <c r="P37" i="17"/>
  <c r="P37" i="16"/>
  <c r="P40" i="16"/>
  <c r="P40" i="17"/>
  <c r="P39" i="17"/>
  <c r="P39" i="16"/>
  <c r="P47" i="16"/>
  <c r="P47" i="17"/>
  <c r="L73" i="1"/>
  <c r="L15" i="17"/>
  <c r="L67" i="17" s="1"/>
  <c r="L15" i="16"/>
  <c r="L67" i="16" s="1"/>
  <c r="L77" i="1"/>
  <c r="L21" i="16"/>
  <c r="L73" i="16" s="1"/>
  <c r="L21" i="17"/>
  <c r="L73" i="17" s="1"/>
  <c r="L78" i="1"/>
  <c r="L24" i="16"/>
  <c r="L76" i="16" s="1"/>
  <c r="L24" i="17"/>
  <c r="L76" i="17" s="1"/>
  <c r="L23" i="17"/>
  <c r="L75" i="17" s="1"/>
  <c r="L23" i="16"/>
  <c r="L75" i="16" s="1"/>
  <c r="L75" i="1"/>
  <c r="L19" i="17"/>
  <c r="L71" i="17" s="1"/>
  <c r="L19" i="16"/>
  <c r="L71" i="16" s="1"/>
  <c r="L27" i="17"/>
  <c r="L79" i="17" s="1"/>
  <c r="L27" i="16"/>
  <c r="L79" i="16" s="1"/>
  <c r="L26" i="17"/>
  <c r="L78" i="17" s="1"/>
  <c r="L26" i="16"/>
  <c r="L78" i="16" s="1"/>
  <c r="L80" i="1"/>
  <c r="K92" i="15"/>
  <c r="K33" i="15"/>
  <c r="J167" i="16"/>
  <c r="J192" i="16" s="1"/>
  <c r="J22" i="15"/>
  <c r="Q60" i="13"/>
  <c r="Q44" i="13"/>
  <c r="Q58" i="13"/>
  <c r="Q56" i="13"/>
  <c r="Q47" i="13"/>
  <c r="Q45" i="13"/>
  <c r="Q54" i="13"/>
  <c r="Q59" i="13"/>
  <c r="Q48" i="13"/>
  <c r="Q51" i="13"/>
  <c r="Q53" i="13"/>
  <c r="Q46" i="13"/>
  <c r="Q52" i="13"/>
  <c r="Q41" i="13"/>
  <c r="Q57" i="13"/>
  <c r="Q43" i="13"/>
  <c r="Q42" i="13"/>
  <c r="Q50" i="13"/>
  <c r="Q55" i="13"/>
  <c r="Q49" i="13"/>
  <c r="P114" i="16"/>
  <c r="P61" i="13"/>
  <c r="P62" i="13" s="1"/>
  <c r="Q40" i="13"/>
  <c r="P114" i="17"/>
  <c r="P115" i="17"/>
  <c r="P115" i="16"/>
  <c r="P124" i="16"/>
  <c r="P124" i="17"/>
  <c r="P133" i="17"/>
  <c r="P133" i="16"/>
  <c r="P132" i="16"/>
  <c r="P132" i="17"/>
  <c r="P125" i="17"/>
  <c r="P125" i="16"/>
  <c r="C115" i="15"/>
  <c r="I172" i="16"/>
  <c r="I186" i="16"/>
  <c r="L93" i="16"/>
  <c r="L145" i="16" s="1"/>
  <c r="L93" i="17"/>
  <c r="L145" i="17" s="1"/>
  <c r="L72" i="13"/>
  <c r="L71" i="13"/>
  <c r="L90" i="16"/>
  <c r="L142" i="16" s="1"/>
  <c r="L90" i="17"/>
  <c r="L142" i="17" s="1"/>
  <c r="L76" i="13"/>
  <c r="L99" i="17"/>
  <c r="L151" i="17" s="1"/>
  <c r="L99" i="16"/>
  <c r="L151" i="16" s="1"/>
  <c r="L107" i="16"/>
  <c r="L159" i="16" s="1"/>
  <c r="L107" i="17"/>
  <c r="L159" i="17" s="1"/>
  <c r="K109" i="17"/>
  <c r="K140" i="17"/>
  <c r="K161" i="17" s="1"/>
  <c r="L79" i="13"/>
  <c r="L104" i="16"/>
  <c r="L156" i="16" s="1"/>
  <c r="L104" i="17"/>
  <c r="L156" i="17" s="1"/>
  <c r="K14" i="15"/>
  <c r="K73" i="15"/>
  <c r="O56" i="17"/>
  <c r="P42" i="16"/>
  <c r="P42" i="17"/>
  <c r="P43" i="16"/>
  <c r="P43" i="17"/>
  <c r="P46" i="17"/>
  <c r="P46" i="16"/>
  <c r="P41" i="17"/>
  <c r="P41" i="16"/>
  <c r="P44" i="17"/>
  <c r="P44" i="16"/>
  <c r="K95" i="15"/>
  <c r="K36" i="15"/>
  <c r="J99" i="15"/>
  <c r="K13" i="15"/>
  <c r="K72" i="15"/>
  <c r="L20" i="16"/>
  <c r="L72" i="16" s="1"/>
  <c r="L76" i="1"/>
  <c r="L20" i="17"/>
  <c r="L72" i="17" s="1"/>
  <c r="L11" i="14"/>
  <c r="L71" i="1"/>
  <c r="L11" i="17"/>
  <c r="L63" i="17" s="1"/>
  <c r="L11" i="16"/>
  <c r="L63" i="16" s="1"/>
  <c r="L17" i="16"/>
  <c r="L69" i="16" s="1"/>
  <c r="L17" i="17"/>
  <c r="L69" i="17" s="1"/>
  <c r="L13" i="17"/>
  <c r="L65" i="17" s="1"/>
  <c r="L13" i="16"/>
  <c r="L65" i="16" s="1"/>
  <c r="L70" i="1"/>
  <c r="L10" i="16"/>
  <c r="L62" i="16" s="1"/>
  <c r="L10" i="17"/>
  <c r="L62" i="17" s="1"/>
  <c r="J89" i="13"/>
  <c r="J90" i="13" s="1"/>
  <c r="J83" i="16"/>
  <c r="J81" i="15"/>
  <c r="P130" i="17"/>
  <c r="P130" i="16"/>
  <c r="P119" i="16"/>
  <c r="P119" i="17"/>
  <c r="P122" i="17"/>
  <c r="P122" i="16"/>
  <c r="P118" i="16"/>
  <c r="P118" i="17"/>
  <c r="P127" i="16"/>
  <c r="P127" i="17"/>
  <c r="K17" i="15"/>
  <c r="K76" i="15"/>
  <c r="K87" i="1"/>
  <c r="K12" i="15"/>
  <c r="K71" i="15"/>
  <c r="K90" i="15"/>
  <c r="K31" i="15"/>
  <c r="L80" i="13"/>
  <c r="L105" i="17"/>
  <c r="L157" i="17" s="1"/>
  <c r="L105" i="16"/>
  <c r="L157" i="16" s="1"/>
  <c r="L91" i="16"/>
  <c r="L143" i="16" s="1"/>
  <c r="L91" i="17"/>
  <c r="L143" i="17" s="1"/>
  <c r="L102" i="16"/>
  <c r="L154" i="16" s="1"/>
  <c r="L102" i="17"/>
  <c r="L154" i="17" s="1"/>
  <c r="L97" i="17"/>
  <c r="L149" i="17" s="1"/>
  <c r="L97" i="16"/>
  <c r="L149" i="16" s="1"/>
  <c r="L75" i="13"/>
  <c r="L98" i="17"/>
  <c r="L150" i="17" s="1"/>
  <c r="L98" i="16"/>
  <c r="L150" i="16" s="1"/>
  <c r="K74" i="15"/>
  <c r="K15" i="15"/>
  <c r="P53" i="16"/>
  <c r="P53" i="17"/>
  <c r="P49" i="16"/>
  <c r="P49" i="17"/>
  <c r="P51" i="16"/>
  <c r="P51" i="17"/>
  <c r="P36" i="16"/>
  <c r="P36" i="17"/>
  <c r="K96" i="15"/>
  <c r="K37" i="15"/>
  <c r="K93" i="15"/>
  <c r="K34" i="15"/>
  <c r="J40" i="15"/>
  <c r="K20" i="15"/>
  <c r="K79" i="15"/>
  <c r="K61" i="16"/>
  <c r="K82" i="16" s="1"/>
  <c r="K30" i="16"/>
  <c r="M22" i="1"/>
  <c r="M15" i="1"/>
  <c r="M18" i="1"/>
  <c r="M13" i="1"/>
  <c r="M14" i="1"/>
  <c r="M25" i="1"/>
  <c r="M17" i="1"/>
  <c r="M19" i="1"/>
  <c r="M29" i="1"/>
  <c r="M26" i="1"/>
  <c r="M28" i="1"/>
  <c r="M21" i="1"/>
  <c r="L69" i="1"/>
  <c r="L9" i="17"/>
  <c r="M24" i="1"/>
  <c r="L32" i="1"/>
  <c r="L33" i="1" s="1"/>
  <c r="M16" i="1"/>
  <c r="M30" i="1"/>
  <c r="M23" i="1"/>
  <c r="M20" i="1"/>
  <c r="M11" i="1"/>
  <c r="M27" i="1"/>
  <c r="L9" i="16"/>
  <c r="M12" i="1"/>
  <c r="M31" i="1"/>
  <c r="M81" i="1" s="1"/>
  <c r="M88" i="1" s="1"/>
  <c r="M9" i="14" s="1"/>
  <c r="L22" i="16"/>
  <c r="L74" i="16" s="1"/>
  <c r="L22" i="17"/>
  <c r="L74" i="17" s="1"/>
  <c r="L18" i="17"/>
  <c r="L70" i="17" s="1"/>
  <c r="L18" i="16"/>
  <c r="L70" i="16" s="1"/>
  <c r="L12" i="17"/>
  <c r="L64" i="17" s="1"/>
  <c r="L12" i="16"/>
  <c r="L64" i="16" s="1"/>
  <c r="I123" i="15"/>
  <c r="K16" i="15"/>
  <c r="K75" i="15"/>
  <c r="O135" i="17"/>
  <c r="P126" i="17"/>
  <c r="P126" i="16"/>
  <c r="P128" i="17"/>
  <c r="P128" i="16"/>
  <c r="P117" i="17"/>
  <c r="P117" i="16"/>
  <c r="P131" i="16"/>
  <c r="P131" i="17"/>
  <c r="P123" i="17"/>
  <c r="P123" i="16"/>
  <c r="H137" i="15" l="1"/>
  <c r="J227" i="16"/>
  <c r="J237" i="16"/>
  <c r="I227" i="16"/>
  <c r="I237" i="16"/>
  <c r="H228" i="16"/>
  <c r="H246" i="16"/>
  <c r="H229" i="16"/>
  <c r="H247" i="16"/>
  <c r="H226" i="16"/>
  <c r="H236" i="16"/>
  <c r="C80" i="3"/>
  <c r="H223" i="16" s="1"/>
  <c r="B88" i="3"/>
  <c r="H212" i="16" s="1"/>
  <c r="H200" i="16"/>
  <c r="H199" i="16"/>
  <c r="J204" i="16"/>
  <c r="J209" i="16" s="1"/>
  <c r="H211" i="16"/>
  <c r="H224" i="16"/>
  <c r="I197" i="16"/>
  <c r="I216" i="16" s="1"/>
  <c r="I221" i="16" s="1"/>
  <c r="I204" i="16"/>
  <c r="I209" i="16" s="1"/>
  <c r="K203" i="16"/>
  <c r="K158" i="15"/>
  <c r="L31" i="14"/>
  <c r="I198" i="16"/>
  <c r="I217" i="16" s="1"/>
  <c r="I222" i="16" s="1"/>
  <c r="I134" i="15"/>
  <c r="I160" i="15" s="1"/>
  <c r="I165" i="15" s="1"/>
  <c r="I182" i="15" s="1"/>
  <c r="I193" i="15" s="1"/>
  <c r="C48" i="3"/>
  <c r="H146" i="15"/>
  <c r="I133" i="15"/>
  <c r="I159" i="15" s="1"/>
  <c r="I164" i="15" s="1"/>
  <c r="I181" i="15" s="1"/>
  <c r="I192" i="15" s="1"/>
  <c r="I145" i="15"/>
  <c r="I171" i="15" s="1"/>
  <c r="I176" i="15" s="1"/>
  <c r="I183" i="15" s="1"/>
  <c r="I202" i="15" s="1"/>
  <c r="H145" i="15"/>
  <c r="H171" i="15" s="1"/>
  <c r="H176" i="15" s="1"/>
  <c r="H183" i="15" s="1"/>
  <c r="H202" i="15" s="1"/>
  <c r="H136" i="15"/>
  <c r="B40" i="3"/>
  <c r="B48" i="3"/>
  <c r="H125" i="15"/>
  <c r="I188" i="16"/>
  <c r="I109" i="15"/>
  <c r="I124" i="15"/>
  <c r="I125" i="15" s="1"/>
  <c r="J187" i="16"/>
  <c r="J104" i="15"/>
  <c r="J134" i="15" s="1"/>
  <c r="J160" i="15" s="1"/>
  <c r="J165" i="15" s="1"/>
  <c r="J182" i="15" s="1"/>
  <c r="J193" i="15" s="1"/>
  <c r="J172" i="17"/>
  <c r="M11" i="14"/>
  <c r="B24" i="14" s="1"/>
  <c r="B8" i="3" s="1"/>
  <c r="K167" i="16"/>
  <c r="K192" i="16" s="1"/>
  <c r="L30" i="16"/>
  <c r="L61" i="16"/>
  <c r="L82" i="16" s="1"/>
  <c r="M22" i="17"/>
  <c r="M74" i="17" s="1"/>
  <c r="M22" i="16"/>
  <c r="M74" i="16" s="1"/>
  <c r="M73" i="1"/>
  <c r="M15" i="16"/>
  <c r="M67" i="16" s="1"/>
  <c r="M15" i="17"/>
  <c r="M67" i="17" s="1"/>
  <c r="K22" i="15"/>
  <c r="M79" i="1"/>
  <c r="M25" i="16"/>
  <c r="M77" i="16" s="1"/>
  <c r="M25" i="17"/>
  <c r="M77" i="17" s="1"/>
  <c r="M28" i="16"/>
  <c r="M80" i="16" s="1"/>
  <c r="M28" i="17"/>
  <c r="M80" i="17" s="1"/>
  <c r="L30" i="17"/>
  <c r="L61" i="17"/>
  <c r="L82" i="17" s="1"/>
  <c r="M78" i="1"/>
  <c r="M24" i="17"/>
  <c r="M76" i="17" s="1"/>
  <c r="M24" i="16"/>
  <c r="M76" i="16" s="1"/>
  <c r="M23" i="17"/>
  <c r="M75" i="17" s="1"/>
  <c r="M23" i="16"/>
  <c r="M75" i="16" s="1"/>
  <c r="M13" i="16"/>
  <c r="M65" i="16" s="1"/>
  <c r="M13" i="17"/>
  <c r="M65" i="17" s="1"/>
  <c r="L16" i="15"/>
  <c r="L75" i="15"/>
  <c r="K162" i="17"/>
  <c r="R58" i="13"/>
  <c r="R50" i="13"/>
  <c r="R46" i="13"/>
  <c r="R55" i="13"/>
  <c r="R44" i="13"/>
  <c r="R57" i="13"/>
  <c r="R48" i="13"/>
  <c r="R60" i="13"/>
  <c r="R43" i="13"/>
  <c r="R45" i="13"/>
  <c r="R47" i="13"/>
  <c r="R42" i="13"/>
  <c r="R53" i="13"/>
  <c r="R52" i="13"/>
  <c r="R41" i="13"/>
  <c r="R59" i="13"/>
  <c r="R54" i="13"/>
  <c r="R49" i="13"/>
  <c r="R56" i="13"/>
  <c r="R51" i="13"/>
  <c r="Q61" i="13"/>
  <c r="Q62" i="13" s="1"/>
  <c r="Q114" i="16"/>
  <c r="Q114" i="17"/>
  <c r="R40" i="13"/>
  <c r="Q129" i="17"/>
  <c r="Q129" i="16"/>
  <c r="Q131" i="16"/>
  <c r="Q131" i="17"/>
  <c r="Q127" i="16"/>
  <c r="Q127" i="17"/>
  <c r="Q128" i="17"/>
  <c r="Q128" i="16"/>
  <c r="Q132" i="17"/>
  <c r="Q132" i="16"/>
  <c r="J172" i="16"/>
  <c r="J186" i="16"/>
  <c r="R60" i="1"/>
  <c r="R54" i="1"/>
  <c r="R51" i="1"/>
  <c r="R44" i="1"/>
  <c r="R50" i="1"/>
  <c r="R53" i="1"/>
  <c r="R56" i="1"/>
  <c r="R46" i="1"/>
  <c r="R41" i="1"/>
  <c r="R59" i="1"/>
  <c r="R45" i="1"/>
  <c r="R57" i="1"/>
  <c r="R55" i="1"/>
  <c r="R48" i="1"/>
  <c r="R58" i="1"/>
  <c r="R52" i="1"/>
  <c r="R42" i="1"/>
  <c r="R47" i="1"/>
  <c r="R49" i="1"/>
  <c r="R43" i="1"/>
  <c r="Q35" i="16"/>
  <c r="Q35" i="17"/>
  <c r="Q61" i="1"/>
  <c r="Q62" i="1" s="1"/>
  <c r="R40" i="1"/>
  <c r="Q40" i="16"/>
  <c r="Q40" i="17"/>
  <c r="Q41" i="16"/>
  <c r="Q41" i="17"/>
  <c r="Q51" i="16"/>
  <c r="Q51" i="17"/>
  <c r="Q53" i="16"/>
  <c r="Q53" i="17"/>
  <c r="Q52" i="16"/>
  <c r="Q52" i="17"/>
  <c r="K162" i="16"/>
  <c r="K89" i="13"/>
  <c r="K90" i="13" s="1"/>
  <c r="L19" i="15"/>
  <c r="L78" i="15"/>
  <c r="M32" i="13"/>
  <c r="M33" i="13" s="1"/>
  <c r="M69" i="13"/>
  <c r="N25" i="13"/>
  <c r="N29" i="13"/>
  <c r="N17" i="13"/>
  <c r="N21" i="13"/>
  <c r="N15" i="13"/>
  <c r="M88" i="17"/>
  <c r="N23" i="13"/>
  <c r="N12" i="13"/>
  <c r="N13" i="13"/>
  <c r="N19" i="13"/>
  <c r="N22" i="13"/>
  <c r="N16" i="13"/>
  <c r="N14" i="13"/>
  <c r="N26" i="13"/>
  <c r="N27" i="13"/>
  <c r="N18" i="13"/>
  <c r="N11" i="13"/>
  <c r="N28" i="13"/>
  <c r="M88" i="16"/>
  <c r="N31" i="13"/>
  <c r="N81" i="13" s="1"/>
  <c r="N88" i="13" s="1"/>
  <c r="N10" i="14" s="1"/>
  <c r="N20" i="13"/>
  <c r="N24" i="13"/>
  <c r="N30" i="13"/>
  <c r="M92" i="17"/>
  <c r="M144" i="17" s="1"/>
  <c r="M92" i="16"/>
  <c r="M144" i="16" s="1"/>
  <c r="M97" i="16"/>
  <c r="M149" i="16" s="1"/>
  <c r="M97" i="17"/>
  <c r="M149" i="17" s="1"/>
  <c r="M107" i="17"/>
  <c r="M159" i="17" s="1"/>
  <c r="M107" i="16"/>
  <c r="M159" i="16" s="1"/>
  <c r="M73" i="13"/>
  <c r="M94" i="17"/>
  <c r="M146" i="17" s="1"/>
  <c r="M94" i="16"/>
  <c r="M146" i="16" s="1"/>
  <c r="M101" i="16"/>
  <c r="M153" i="16" s="1"/>
  <c r="M101" i="17"/>
  <c r="M153" i="17" s="1"/>
  <c r="M14" i="16"/>
  <c r="M66" i="16" s="1"/>
  <c r="M72" i="1"/>
  <c r="M14" i="17"/>
  <c r="M66" i="17" s="1"/>
  <c r="L82" i="1"/>
  <c r="L86" i="1"/>
  <c r="M76" i="1"/>
  <c r="M20" i="17"/>
  <c r="M72" i="17" s="1"/>
  <c r="M20" i="16"/>
  <c r="M72" i="16" s="1"/>
  <c r="L34" i="15"/>
  <c r="L93" i="15"/>
  <c r="L87" i="13"/>
  <c r="L89" i="15"/>
  <c r="L30" i="15"/>
  <c r="Q124" i="16"/>
  <c r="Q124" i="17"/>
  <c r="Q115" i="16"/>
  <c r="Q115" i="17"/>
  <c r="Q125" i="17"/>
  <c r="Q125" i="16"/>
  <c r="Q119" i="17"/>
  <c r="Q119" i="16"/>
  <c r="Q118" i="17"/>
  <c r="Q118" i="16"/>
  <c r="L13" i="15"/>
  <c r="L72" i="15"/>
  <c r="P56" i="17"/>
  <c r="Q46" i="16"/>
  <c r="Q46" i="17"/>
  <c r="Q47" i="17"/>
  <c r="Q47" i="16"/>
  <c r="Q43" i="16"/>
  <c r="Q43" i="17"/>
  <c r="Q36" i="16"/>
  <c r="Q36" i="17"/>
  <c r="Q54" i="16"/>
  <c r="Q54" i="17"/>
  <c r="K167" i="17"/>
  <c r="K193" i="16" s="1"/>
  <c r="K205" i="16" s="1"/>
  <c r="K99" i="15"/>
  <c r="L82" i="13"/>
  <c r="L86" i="13"/>
  <c r="M72" i="13"/>
  <c r="M93" i="17"/>
  <c r="M145" i="17" s="1"/>
  <c r="M93" i="16"/>
  <c r="M145" i="16" s="1"/>
  <c r="M77" i="13"/>
  <c r="M100" i="17"/>
  <c r="M152" i="17" s="1"/>
  <c r="M100" i="16"/>
  <c r="M152" i="16" s="1"/>
  <c r="M91" i="17"/>
  <c r="M143" i="17" s="1"/>
  <c r="M91" i="16"/>
  <c r="M143" i="16" s="1"/>
  <c r="M76" i="13"/>
  <c r="M99" i="17"/>
  <c r="M151" i="17" s="1"/>
  <c r="M99" i="16"/>
  <c r="M151" i="16" s="1"/>
  <c r="M79" i="13"/>
  <c r="M104" i="17"/>
  <c r="M156" i="17" s="1"/>
  <c r="M104" i="16"/>
  <c r="M156" i="16" s="1"/>
  <c r="M69" i="1"/>
  <c r="N13" i="1"/>
  <c r="N28" i="1"/>
  <c r="N30" i="1"/>
  <c r="N24" i="1"/>
  <c r="N29" i="1"/>
  <c r="N17" i="1"/>
  <c r="N18" i="1"/>
  <c r="N15" i="1"/>
  <c r="N26" i="1"/>
  <c r="N12" i="1"/>
  <c r="N23" i="1"/>
  <c r="N25" i="1"/>
  <c r="N21" i="1"/>
  <c r="N20" i="1"/>
  <c r="N19" i="1"/>
  <c r="N16" i="1"/>
  <c r="M9" i="16"/>
  <c r="N22" i="1"/>
  <c r="M32" i="1"/>
  <c r="M33" i="1" s="1"/>
  <c r="N27" i="1"/>
  <c r="N31" i="1"/>
  <c r="N81" i="1" s="1"/>
  <c r="N88" i="1" s="1"/>
  <c r="N9" i="14" s="1"/>
  <c r="N11" i="1"/>
  <c r="N14" i="1"/>
  <c r="M9" i="17"/>
  <c r="M27" i="16"/>
  <c r="M79" i="16" s="1"/>
  <c r="M27" i="17"/>
  <c r="M79" i="17" s="1"/>
  <c r="M12" i="17"/>
  <c r="M64" i="17" s="1"/>
  <c r="M12" i="16"/>
  <c r="M64" i="16" s="1"/>
  <c r="M70" i="1"/>
  <c r="M10" i="17"/>
  <c r="M62" i="17" s="1"/>
  <c r="M10" i="16"/>
  <c r="M62" i="16" s="1"/>
  <c r="M18" i="16"/>
  <c r="M70" i="16" s="1"/>
  <c r="M18" i="17"/>
  <c r="M70" i="17" s="1"/>
  <c r="M75" i="1"/>
  <c r="M19" i="16"/>
  <c r="M71" i="16" s="1"/>
  <c r="M19" i="17"/>
  <c r="M71" i="17" s="1"/>
  <c r="M17" i="17"/>
  <c r="M69" i="17" s="1"/>
  <c r="M17" i="16"/>
  <c r="M69" i="16" s="1"/>
  <c r="M71" i="1"/>
  <c r="M11" i="16"/>
  <c r="M63" i="16" s="1"/>
  <c r="M11" i="17"/>
  <c r="M63" i="17" s="1"/>
  <c r="K83" i="16"/>
  <c r="L33" i="15"/>
  <c r="L92" i="15"/>
  <c r="K81" i="15"/>
  <c r="L12" i="14"/>
  <c r="L17" i="14"/>
  <c r="L32" i="14" s="1"/>
  <c r="L37" i="15"/>
  <c r="L96" i="15"/>
  <c r="P135" i="16"/>
  <c r="Q116" i="16"/>
  <c r="Q116" i="17"/>
  <c r="Q126" i="17"/>
  <c r="Q126" i="16"/>
  <c r="Q122" i="17"/>
  <c r="Q122" i="16"/>
  <c r="Q121" i="16"/>
  <c r="Q121" i="17"/>
  <c r="L15" i="15"/>
  <c r="L74" i="15"/>
  <c r="L76" i="15"/>
  <c r="L17" i="15"/>
  <c r="P56" i="16"/>
  <c r="Q48" i="16"/>
  <c r="Q48" i="17"/>
  <c r="Q37" i="17"/>
  <c r="Q37" i="16"/>
  <c r="Q50" i="17"/>
  <c r="Q50" i="16"/>
  <c r="Q42" i="17"/>
  <c r="Q42" i="16"/>
  <c r="Q45" i="16"/>
  <c r="Q45" i="17"/>
  <c r="K89" i="1"/>
  <c r="K90" i="1" s="1"/>
  <c r="K83" i="17"/>
  <c r="K40" i="15"/>
  <c r="L140" i="17"/>
  <c r="L161" i="17" s="1"/>
  <c r="L109" i="17"/>
  <c r="M70" i="13"/>
  <c r="M89" i="16"/>
  <c r="M141" i="16" s="1"/>
  <c r="M89" i="17"/>
  <c r="M141" i="17" s="1"/>
  <c r="M106" i="17"/>
  <c r="M158" i="17" s="1"/>
  <c r="M106" i="16"/>
  <c r="M158" i="16" s="1"/>
  <c r="M75" i="13"/>
  <c r="M98" i="17"/>
  <c r="M150" i="17" s="1"/>
  <c r="M98" i="16"/>
  <c r="M150" i="16" s="1"/>
  <c r="M80" i="13"/>
  <c r="M105" i="17"/>
  <c r="M157" i="17" s="1"/>
  <c r="M105" i="16"/>
  <c r="M157" i="16" s="1"/>
  <c r="M96" i="17"/>
  <c r="M148" i="17" s="1"/>
  <c r="M96" i="16"/>
  <c r="M148" i="16" s="1"/>
  <c r="C56" i="15"/>
  <c r="M77" i="1"/>
  <c r="M21" i="16"/>
  <c r="M73" i="16" s="1"/>
  <c r="M21" i="17"/>
  <c r="M73" i="17" s="1"/>
  <c r="M80" i="1"/>
  <c r="M26" i="17"/>
  <c r="M78" i="17" s="1"/>
  <c r="M26" i="16"/>
  <c r="M78" i="16" s="1"/>
  <c r="M74" i="1"/>
  <c r="M16" i="17"/>
  <c r="M68" i="17" s="1"/>
  <c r="M16" i="16"/>
  <c r="M68" i="16" s="1"/>
  <c r="L97" i="15"/>
  <c r="L38" i="15"/>
  <c r="P135" i="17"/>
  <c r="Q123" i="17"/>
  <c r="Q123" i="16"/>
  <c r="Q117" i="16"/>
  <c r="Q117" i="17"/>
  <c r="Q120" i="16"/>
  <c r="Q120" i="17"/>
  <c r="Q133" i="17"/>
  <c r="Q133" i="16"/>
  <c r="Q130" i="17"/>
  <c r="Q130" i="16"/>
  <c r="J45" i="15"/>
  <c r="L79" i="15"/>
  <c r="L20" i="15"/>
  <c r="L18" i="15"/>
  <c r="L77" i="15"/>
  <c r="Q49" i="16"/>
  <c r="Q49" i="17"/>
  <c r="Q44" i="16"/>
  <c r="Q44" i="17"/>
  <c r="Q38" i="16"/>
  <c r="Q38" i="17"/>
  <c r="Q39" i="16"/>
  <c r="Q39" i="17"/>
  <c r="L32" i="15"/>
  <c r="L91" i="15"/>
  <c r="L36" i="15"/>
  <c r="L95" i="15"/>
  <c r="L14" i="15"/>
  <c r="L73" i="15"/>
  <c r="L87" i="1"/>
  <c r="L71" i="15"/>
  <c r="L12" i="15"/>
  <c r="L35" i="15"/>
  <c r="L94" i="15"/>
  <c r="L31" i="15"/>
  <c r="L90" i="15"/>
  <c r="M102" i="17"/>
  <c r="M154" i="17" s="1"/>
  <c r="M102" i="16"/>
  <c r="M154" i="16" s="1"/>
  <c r="M71" i="13"/>
  <c r="M90" i="17"/>
  <c r="M142" i="17" s="1"/>
  <c r="M90" i="16"/>
  <c r="M142" i="16" s="1"/>
  <c r="M78" i="13"/>
  <c r="M103" i="16"/>
  <c r="M155" i="16" s="1"/>
  <c r="M103" i="17"/>
  <c r="M155" i="17" s="1"/>
  <c r="M74" i="13"/>
  <c r="M95" i="16"/>
  <c r="M147" i="16" s="1"/>
  <c r="M95" i="17"/>
  <c r="M147" i="17" s="1"/>
  <c r="L109" i="16"/>
  <c r="L140" i="16"/>
  <c r="L161" i="16" s="1"/>
  <c r="K210" i="16" l="1"/>
  <c r="K227" i="16" s="1"/>
  <c r="I229" i="16"/>
  <c r="I247" i="16"/>
  <c r="I226" i="16"/>
  <c r="I236" i="16"/>
  <c r="J226" i="16"/>
  <c r="J236" i="16"/>
  <c r="I228" i="16"/>
  <c r="I246" i="16"/>
  <c r="H167" i="15"/>
  <c r="H166" i="15"/>
  <c r="L215" i="16"/>
  <c r="L170" i="15"/>
  <c r="K204" i="16"/>
  <c r="K209" i="16" s="1"/>
  <c r="J197" i="16"/>
  <c r="J216" i="16" s="1"/>
  <c r="J221" i="16" s="1"/>
  <c r="J198" i="16"/>
  <c r="J217" i="16" s="1"/>
  <c r="J222" i="16" s="1"/>
  <c r="L203" i="16"/>
  <c r="L158" i="15"/>
  <c r="M31" i="14"/>
  <c r="K186" i="16"/>
  <c r="H149" i="15"/>
  <c r="H172" i="15"/>
  <c r="H177" i="15" s="1"/>
  <c r="H184" i="15" s="1"/>
  <c r="H203" i="15" s="1"/>
  <c r="I146" i="15"/>
  <c r="I172" i="15" s="1"/>
  <c r="I177" i="15" s="1"/>
  <c r="I184" i="15" s="1"/>
  <c r="I203" i="15" s="1"/>
  <c r="C40" i="3"/>
  <c r="H148" i="15"/>
  <c r="K104" i="15"/>
  <c r="K134" i="15" s="1"/>
  <c r="K160" i="15" s="1"/>
  <c r="K165" i="15" s="1"/>
  <c r="K182" i="15" s="1"/>
  <c r="K193" i="15" s="1"/>
  <c r="K172" i="16"/>
  <c r="K197" i="16" s="1"/>
  <c r="K216" i="16" s="1"/>
  <c r="K221" i="16" s="1"/>
  <c r="J188" i="16"/>
  <c r="K187" i="16"/>
  <c r="J109" i="15"/>
  <c r="J124" i="15"/>
  <c r="M17" i="14"/>
  <c r="M12" i="14"/>
  <c r="N11" i="14"/>
  <c r="N17" i="14" s="1"/>
  <c r="L83" i="17"/>
  <c r="L89" i="13"/>
  <c r="L22" i="15"/>
  <c r="L162" i="17"/>
  <c r="L162" i="16"/>
  <c r="M17" i="15"/>
  <c r="M76" i="15"/>
  <c r="L81" i="15"/>
  <c r="M95" i="15"/>
  <c r="M36" i="15"/>
  <c r="M73" i="15"/>
  <c r="M14" i="15"/>
  <c r="N12" i="16"/>
  <c r="N64" i="16" s="1"/>
  <c r="N12" i="17"/>
  <c r="N64" i="17" s="1"/>
  <c r="N17" i="16"/>
  <c r="N69" i="16" s="1"/>
  <c r="N17" i="17"/>
  <c r="N69" i="17" s="1"/>
  <c r="N77" i="1"/>
  <c r="N21" i="17"/>
  <c r="N73" i="17" s="1"/>
  <c r="N21" i="16"/>
  <c r="N73" i="16" s="1"/>
  <c r="N74" i="1"/>
  <c r="N16" i="17"/>
  <c r="N68" i="17" s="1"/>
  <c r="N16" i="16"/>
  <c r="N68" i="16" s="1"/>
  <c r="N28" i="17"/>
  <c r="N80" i="17" s="1"/>
  <c r="N28" i="16"/>
  <c r="N80" i="16" s="1"/>
  <c r="L99" i="15"/>
  <c r="N97" i="16"/>
  <c r="N149" i="16" s="1"/>
  <c r="N97" i="17"/>
  <c r="N149" i="17" s="1"/>
  <c r="O22" i="13"/>
  <c r="O19" i="13"/>
  <c r="O30" i="13"/>
  <c r="O14" i="13"/>
  <c r="O24" i="13"/>
  <c r="O25" i="13"/>
  <c r="N88" i="16"/>
  <c r="O13" i="13"/>
  <c r="O20" i="13"/>
  <c r="O23" i="13"/>
  <c r="N88" i="17"/>
  <c r="O18" i="13"/>
  <c r="O15" i="13"/>
  <c r="O29" i="13"/>
  <c r="N32" i="13"/>
  <c r="N33" i="13" s="1"/>
  <c r="N69" i="13"/>
  <c r="O27" i="13"/>
  <c r="O16" i="13"/>
  <c r="O12" i="13"/>
  <c r="O11" i="13"/>
  <c r="O21" i="13"/>
  <c r="O26" i="13"/>
  <c r="O28" i="13"/>
  <c r="O31" i="13"/>
  <c r="O81" i="13" s="1"/>
  <c r="O88" i="13" s="1"/>
  <c r="O10" i="14" s="1"/>
  <c r="O17" i="13"/>
  <c r="N91" i="16"/>
  <c r="N143" i="16" s="1"/>
  <c r="N91" i="17"/>
  <c r="N143" i="17" s="1"/>
  <c r="N71" i="13"/>
  <c r="N90" i="17"/>
  <c r="N142" i="17" s="1"/>
  <c r="N90" i="16"/>
  <c r="N142" i="16" s="1"/>
  <c r="N92" i="16"/>
  <c r="N144" i="16" s="1"/>
  <c r="N92" i="17"/>
  <c r="N144" i="17" s="1"/>
  <c r="N102" i="16"/>
  <c r="N154" i="16" s="1"/>
  <c r="N102" i="17"/>
  <c r="N154" i="17" s="1"/>
  <c r="Q56" i="16"/>
  <c r="R37" i="16"/>
  <c r="R37" i="17"/>
  <c r="R50" i="16"/>
  <c r="R50" i="17"/>
  <c r="R36" i="16"/>
  <c r="R36" i="17"/>
  <c r="R45" i="17"/>
  <c r="R45" i="16"/>
  <c r="R128" i="16"/>
  <c r="R128" i="17"/>
  <c r="R127" i="17"/>
  <c r="R127" i="16"/>
  <c r="R117" i="17"/>
  <c r="R117" i="16"/>
  <c r="R118" i="17"/>
  <c r="R118" i="16"/>
  <c r="R132" i="16"/>
  <c r="R132" i="17"/>
  <c r="M18" i="15"/>
  <c r="M77" i="15"/>
  <c r="K45" i="15"/>
  <c r="L167" i="16"/>
  <c r="M91" i="15"/>
  <c r="M32" i="15"/>
  <c r="M33" i="15"/>
  <c r="M92" i="15"/>
  <c r="N69" i="1"/>
  <c r="O13" i="1"/>
  <c r="O22" i="1"/>
  <c r="O27" i="1"/>
  <c r="O29" i="1"/>
  <c r="O14" i="1"/>
  <c r="O30" i="1"/>
  <c r="O17" i="1"/>
  <c r="O20" i="1"/>
  <c r="O19" i="1"/>
  <c r="O24" i="1"/>
  <c r="O25" i="1"/>
  <c r="O18" i="1"/>
  <c r="O12" i="1"/>
  <c r="O26" i="1"/>
  <c r="O15" i="1"/>
  <c r="O23" i="1"/>
  <c r="O11" i="1"/>
  <c r="O21" i="1"/>
  <c r="N32" i="1"/>
  <c r="N33" i="1" s="1"/>
  <c r="O31" i="1"/>
  <c r="O81" i="1" s="1"/>
  <c r="O88" i="1" s="1"/>
  <c r="O9" i="14" s="1"/>
  <c r="N9" i="17"/>
  <c r="O16" i="1"/>
  <c r="O28" i="1"/>
  <c r="N9" i="16"/>
  <c r="N76" i="1"/>
  <c r="N20" i="17"/>
  <c r="N72" i="17" s="1"/>
  <c r="N20" i="16"/>
  <c r="N72" i="16" s="1"/>
  <c r="N18" i="17"/>
  <c r="N70" i="17" s="1"/>
  <c r="N18" i="16"/>
  <c r="N70" i="16" s="1"/>
  <c r="N70" i="1"/>
  <c r="N10" i="17"/>
  <c r="N62" i="17" s="1"/>
  <c r="N10" i="16"/>
  <c r="N62" i="16" s="1"/>
  <c r="N73" i="1"/>
  <c r="N15" i="17"/>
  <c r="N67" i="17" s="1"/>
  <c r="N15" i="16"/>
  <c r="N67" i="16" s="1"/>
  <c r="N80" i="1"/>
  <c r="N26" i="17"/>
  <c r="N78" i="17" s="1"/>
  <c r="N26" i="16"/>
  <c r="N78" i="16" s="1"/>
  <c r="M93" i="15"/>
  <c r="M34" i="15"/>
  <c r="M87" i="13"/>
  <c r="M30" i="15"/>
  <c r="M89" i="15"/>
  <c r="K172" i="17"/>
  <c r="K198" i="16" s="1"/>
  <c r="K217" i="16" s="1"/>
  <c r="K222" i="16" s="1"/>
  <c r="N74" i="13"/>
  <c r="N95" i="17"/>
  <c r="N147" i="17" s="1"/>
  <c r="N95" i="16"/>
  <c r="N147" i="16" s="1"/>
  <c r="N93" i="16"/>
  <c r="N145" i="16" s="1"/>
  <c r="N93" i="17"/>
  <c r="N145" i="17" s="1"/>
  <c r="N72" i="13"/>
  <c r="N70" i="13"/>
  <c r="N89" i="17"/>
  <c r="N141" i="17" s="1"/>
  <c r="N89" i="16"/>
  <c r="N141" i="16" s="1"/>
  <c r="N98" i="17"/>
  <c r="N150" i="17" s="1"/>
  <c r="N75" i="13"/>
  <c r="N98" i="16"/>
  <c r="N150" i="16" s="1"/>
  <c r="M86" i="13"/>
  <c r="M82" i="13"/>
  <c r="S60" i="1"/>
  <c r="S44" i="1"/>
  <c r="S41" i="1"/>
  <c r="S53" i="1"/>
  <c r="S49" i="1"/>
  <c r="S51" i="1"/>
  <c r="S59" i="1"/>
  <c r="S57" i="1"/>
  <c r="S48" i="1"/>
  <c r="S45" i="1"/>
  <c r="S58" i="1"/>
  <c r="S46" i="1"/>
  <c r="S55" i="1"/>
  <c r="S42" i="1"/>
  <c r="S52" i="1"/>
  <c r="S47" i="1"/>
  <c r="S43" i="1"/>
  <c r="S56" i="1"/>
  <c r="S54" i="1"/>
  <c r="S50" i="1"/>
  <c r="R61" i="1"/>
  <c r="R62" i="1" s="1"/>
  <c r="S40" i="1"/>
  <c r="R35" i="17"/>
  <c r="R35" i="16"/>
  <c r="R38" i="16"/>
  <c r="R38" i="17"/>
  <c r="R47" i="17"/>
  <c r="R47" i="16"/>
  <c r="R52" i="16"/>
  <c r="R52" i="17"/>
  <c r="R41" i="17"/>
  <c r="R41" i="16"/>
  <c r="R39" i="17"/>
  <c r="R39" i="16"/>
  <c r="S54" i="13"/>
  <c r="S60" i="13"/>
  <c r="S53" i="13"/>
  <c r="S52" i="13"/>
  <c r="S45" i="13"/>
  <c r="S44" i="13"/>
  <c r="S47" i="13"/>
  <c r="S50" i="13"/>
  <c r="S46" i="13"/>
  <c r="S56" i="13"/>
  <c r="S55" i="13"/>
  <c r="S48" i="13"/>
  <c r="S51" i="13"/>
  <c r="S59" i="13"/>
  <c r="S58" i="13"/>
  <c r="S43" i="13"/>
  <c r="S42" i="13"/>
  <c r="S41" i="13"/>
  <c r="S49" i="13"/>
  <c r="S57" i="13"/>
  <c r="R61" i="13"/>
  <c r="R62" i="13" s="1"/>
  <c r="S40" i="13"/>
  <c r="R114" i="16"/>
  <c r="R114" i="17"/>
  <c r="R125" i="16"/>
  <c r="R125" i="17"/>
  <c r="R133" i="17"/>
  <c r="R133" i="16"/>
  <c r="R116" i="16"/>
  <c r="R116" i="17"/>
  <c r="R129" i="17"/>
  <c r="R129" i="16"/>
  <c r="L167" i="17"/>
  <c r="L193" i="16" s="1"/>
  <c r="L205" i="16" s="1"/>
  <c r="L210" i="16" s="1"/>
  <c r="M13" i="15"/>
  <c r="M72" i="15"/>
  <c r="L83" i="16"/>
  <c r="M97" i="15"/>
  <c r="M38" i="15"/>
  <c r="M30" i="16"/>
  <c r="M61" i="16"/>
  <c r="M82" i="16" s="1"/>
  <c r="N19" i="16"/>
  <c r="N71" i="16" s="1"/>
  <c r="N75" i="1"/>
  <c r="N19" i="17"/>
  <c r="N71" i="17" s="1"/>
  <c r="N78" i="1"/>
  <c r="N24" i="17"/>
  <c r="N76" i="17" s="1"/>
  <c r="N24" i="16"/>
  <c r="N76" i="16" s="1"/>
  <c r="N27" i="16"/>
  <c r="N79" i="16" s="1"/>
  <c r="N27" i="17"/>
  <c r="N79" i="17" s="1"/>
  <c r="N71" i="1"/>
  <c r="N11" i="17"/>
  <c r="N63" i="17" s="1"/>
  <c r="N11" i="16"/>
  <c r="N63" i="16" s="1"/>
  <c r="M96" i="15"/>
  <c r="M37" i="15"/>
  <c r="M35" i="15"/>
  <c r="M94" i="15"/>
  <c r="M75" i="15"/>
  <c r="M16" i="15"/>
  <c r="M87" i="1"/>
  <c r="M12" i="15"/>
  <c r="M71" i="15"/>
  <c r="N107" i="16"/>
  <c r="N159" i="16" s="1"/>
  <c r="N107" i="17"/>
  <c r="N159" i="17" s="1"/>
  <c r="M109" i="16"/>
  <c r="M140" i="16"/>
  <c r="M161" i="16" s="1"/>
  <c r="N79" i="13"/>
  <c r="N104" i="17"/>
  <c r="N156" i="17" s="1"/>
  <c r="N104" i="16"/>
  <c r="N156" i="16" s="1"/>
  <c r="N76" i="13"/>
  <c r="N99" i="16"/>
  <c r="N151" i="16" s="1"/>
  <c r="N99" i="17"/>
  <c r="N151" i="17" s="1"/>
  <c r="N77" i="13"/>
  <c r="N100" i="16"/>
  <c r="N152" i="16" s="1"/>
  <c r="N100" i="17"/>
  <c r="N152" i="17" s="1"/>
  <c r="N73" i="13"/>
  <c r="N94" i="16"/>
  <c r="N146" i="16" s="1"/>
  <c r="N94" i="17"/>
  <c r="N146" i="17" s="1"/>
  <c r="R44" i="17"/>
  <c r="R44" i="16"/>
  <c r="R53" i="17"/>
  <c r="R53" i="16"/>
  <c r="R40" i="16"/>
  <c r="R40" i="17"/>
  <c r="R51" i="17"/>
  <c r="R51" i="16"/>
  <c r="R46" i="17"/>
  <c r="R46" i="16"/>
  <c r="Q135" i="17"/>
  <c r="R130" i="17"/>
  <c r="R130" i="16"/>
  <c r="R115" i="16"/>
  <c r="R115" i="17"/>
  <c r="R121" i="17"/>
  <c r="R121" i="16"/>
  <c r="R122" i="16"/>
  <c r="R122" i="17"/>
  <c r="R120" i="16"/>
  <c r="R120" i="17"/>
  <c r="J123" i="15"/>
  <c r="J133" i="15" s="1"/>
  <c r="J159" i="15" s="1"/>
  <c r="J164" i="15" s="1"/>
  <c r="J181" i="15" s="1"/>
  <c r="J192" i="15" s="1"/>
  <c r="J50" i="15"/>
  <c r="M79" i="15"/>
  <c r="M20" i="15"/>
  <c r="M15" i="15"/>
  <c r="M74" i="15"/>
  <c r="M30" i="17"/>
  <c r="M61" i="17"/>
  <c r="M82" i="17" s="1"/>
  <c r="N79" i="1"/>
  <c r="N25" i="17"/>
  <c r="N77" i="17" s="1"/>
  <c r="N25" i="16"/>
  <c r="N77" i="16" s="1"/>
  <c r="N14" i="16"/>
  <c r="N66" i="16" s="1"/>
  <c r="N14" i="17"/>
  <c r="N66" i="17" s="1"/>
  <c r="N72" i="1"/>
  <c r="N23" i="16"/>
  <c r="N75" i="16" s="1"/>
  <c r="N23" i="17"/>
  <c r="N75" i="17" s="1"/>
  <c r="N13" i="17"/>
  <c r="N65" i="17" s="1"/>
  <c r="N13" i="16"/>
  <c r="N65" i="16" s="1"/>
  <c r="N22" i="16"/>
  <c r="N74" i="16" s="1"/>
  <c r="N22" i="17"/>
  <c r="N74" i="17" s="1"/>
  <c r="M82" i="1"/>
  <c r="M86" i="1"/>
  <c r="L90" i="13"/>
  <c r="L40" i="15"/>
  <c r="L89" i="1"/>
  <c r="L90" i="1" s="1"/>
  <c r="M90" i="15"/>
  <c r="M31" i="15"/>
  <c r="N101" i="16"/>
  <c r="N153" i="16" s="1"/>
  <c r="N101" i="17"/>
  <c r="N153" i="17" s="1"/>
  <c r="N80" i="13"/>
  <c r="N105" i="16"/>
  <c r="N157" i="16" s="1"/>
  <c r="N105" i="17"/>
  <c r="N157" i="17" s="1"/>
  <c r="N78" i="13"/>
  <c r="N103" i="17"/>
  <c r="N155" i="17" s="1"/>
  <c r="N103" i="16"/>
  <c r="N155" i="16" s="1"/>
  <c r="N96" i="17"/>
  <c r="N148" i="17" s="1"/>
  <c r="N96" i="16"/>
  <c r="N148" i="16" s="1"/>
  <c r="M140" i="17"/>
  <c r="M161" i="17" s="1"/>
  <c r="M109" i="17"/>
  <c r="N106" i="16"/>
  <c r="N158" i="16" s="1"/>
  <c r="N106" i="17"/>
  <c r="N158" i="17" s="1"/>
  <c r="Q56" i="17"/>
  <c r="R42" i="16"/>
  <c r="R42" i="17"/>
  <c r="R43" i="17"/>
  <c r="R43" i="16"/>
  <c r="R54" i="17"/>
  <c r="R54" i="16"/>
  <c r="R48" i="16"/>
  <c r="R48" i="17"/>
  <c r="R49" i="16"/>
  <c r="R49" i="17"/>
  <c r="Q135" i="16"/>
  <c r="R123" i="16"/>
  <c r="R123" i="17"/>
  <c r="R126" i="17"/>
  <c r="R126" i="16"/>
  <c r="R119" i="17"/>
  <c r="R119" i="16"/>
  <c r="R131" i="17"/>
  <c r="R131" i="16"/>
  <c r="R124" i="17"/>
  <c r="R124" i="16"/>
  <c r="M78" i="15"/>
  <c r="M19" i="15"/>
  <c r="K237" i="16" l="1"/>
  <c r="K229" i="16"/>
  <c r="K247" i="16"/>
  <c r="K228" i="16"/>
  <c r="K246" i="16"/>
  <c r="J228" i="16"/>
  <c r="J246" i="16"/>
  <c r="K226" i="16"/>
  <c r="K236" i="16"/>
  <c r="L227" i="16"/>
  <c r="L237" i="16"/>
  <c r="J229" i="16"/>
  <c r="J247" i="16"/>
  <c r="H178" i="15"/>
  <c r="C24" i="14"/>
  <c r="C8" i="3" s="1"/>
  <c r="M32" i="14"/>
  <c r="M203" i="16"/>
  <c r="M158" i="15"/>
  <c r="M33" i="14"/>
  <c r="N31" i="14"/>
  <c r="N32" i="14"/>
  <c r="K188" i="16"/>
  <c r="H179" i="15"/>
  <c r="L192" i="16"/>
  <c r="J146" i="15"/>
  <c r="J172" i="15" s="1"/>
  <c r="J177" i="15" s="1"/>
  <c r="J184" i="15" s="1"/>
  <c r="J203" i="15" s="1"/>
  <c r="K124" i="15"/>
  <c r="K109" i="15"/>
  <c r="J145" i="15"/>
  <c r="J171" i="15" s="1"/>
  <c r="J176" i="15" s="1"/>
  <c r="J183" i="15" s="1"/>
  <c r="J202" i="15" s="1"/>
  <c r="J125" i="15"/>
  <c r="N12" i="14"/>
  <c r="L45" i="15"/>
  <c r="L123" i="15" s="1"/>
  <c r="L187" i="16"/>
  <c r="O11" i="14"/>
  <c r="O12" i="14" s="1"/>
  <c r="M89" i="13"/>
  <c r="M90" i="13" s="1"/>
  <c r="M162" i="17"/>
  <c r="M83" i="17"/>
  <c r="N36" i="15"/>
  <c r="N95" i="15"/>
  <c r="N78" i="15"/>
  <c r="N19" i="15"/>
  <c r="N18" i="15"/>
  <c r="N77" i="15"/>
  <c r="M167" i="17"/>
  <c r="M193" i="16" s="1"/>
  <c r="M205" i="16" s="1"/>
  <c r="N94" i="15"/>
  <c r="N35" i="15"/>
  <c r="M162" i="16"/>
  <c r="M22" i="15"/>
  <c r="M83" i="16"/>
  <c r="T60" i="13"/>
  <c r="T41" i="13"/>
  <c r="T58" i="13"/>
  <c r="T51" i="13"/>
  <c r="T56" i="13"/>
  <c r="T52" i="13"/>
  <c r="T57" i="13"/>
  <c r="T53" i="13"/>
  <c r="T42" i="13"/>
  <c r="T55" i="13"/>
  <c r="T49" i="13"/>
  <c r="T45" i="13"/>
  <c r="T59" i="13"/>
  <c r="T47" i="13"/>
  <c r="T43" i="13"/>
  <c r="T46" i="13"/>
  <c r="T54" i="13"/>
  <c r="T44" i="13"/>
  <c r="T50" i="13"/>
  <c r="T48" i="13"/>
  <c r="S61" i="13"/>
  <c r="S62" i="13" s="1"/>
  <c r="S114" i="16"/>
  <c r="S114" i="17"/>
  <c r="T40" i="13"/>
  <c r="S115" i="17"/>
  <c r="S115" i="16"/>
  <c r="S133" i="16"/>
  <c r="S133" i="17"/>
  <c r="S130" i="17"/>
  <c r="S130" i="16"/>
  <c r="S118" i="16"/>
  <c r="S118" i="17"/>
  <c r="R56" i="16"/>
  <c r="S45" i="17"/>
  <c r="S45" i="16"/>
  <c r="S42" i="16"/>
  <c r="S42" i="17"/>
  <c r="S41" i="17"/>
  <c r="S41" i="16"/>
  <c r="S52" i="16"/>
  <c r="S52" i="17"/>
  <c r="S48" i="16"/>
  <c r="S48" i="17"/>
  <c r="N87" i="13"/>
  <c r="N89" i="15"/>
  <c r="N30" i="15"/>
  <c r="M40" i="15"/>
  <c r="O14" i="17"/>
  <c r="O66" i="17" s="1"/>
  <c r="O14" i="16"/>
  <c r="O66" i="16" s="1"/>
  <c r="O72" i="1"/>
  <c r="O75" i="1"/>
  <c r="O19" i="17"/>
  <c r="O71" i="17" s="1"/>
  <c r="O19" i="16"/>
  <c r="O71" i="16" s="1"/>
  <c r="O78" i="1"/>
  <c r="O24" i="17"/>
  <c r="O76" i="17" s="1"/>
  <c r="O24" i="16"/>
  <c r="O76" i="16" s="1"/>
  <c r="O22" i="16"/>
  <c r="O74" i="16" s="1"/>
  <c r="O22" i="17"/>
  <c r="O74" i="17" s="1"/>
  <c r="O28" i="17"/>
  <c r="O80" i="17" s="1"/>
  <c r="O28" i="16"/>
  <c r="O80" i="16" s="1"/>
  <c r="O76" i="1"/>
  <c r="O20" i="16"/>
  <c r="O72" i="16" s="1"/>
  <c r="O20" i="17"/>
  <c r="O72" i="17" s="1"/>
  <c r="K123" i="15"/>
  <c r="K125" i="15" s="1"/>
  <c r="K50" i="15"/>
  <c r="K145" i="15" s="1"/>
  <c r="K171" i="15" s="1"/>
  <c r="K176" i="15" s="1"/>
  <c r="K183" i="15" s="1"/>
  <c r="K202" i="15" s="1"/>
  <c r="P14" i="13"/>
  <c r="P11" i="13"/>
  <c r="P25" i="13"/>
  <c r="O88" i="16"/>
  <c r="P21" i="13"/>
  <c r="P26" i="13"/>
  <c r="P17" i="13"/>
  <c r="P18" i="13"/>
  <c r="P28" i="13"/>
  <c r="O32" i="13"/>
  <c r="O33" i="13" s="1"/>
  <c r="P23" i="13"/>
  <c r="P22" i="13"/>
  <c r="P27" i="13"/>
  <c r="P13" i="13"/>
  <c r="P29" i="13"/>
  <c r="P30" i="13"/>
  <c r="P24" i="13"/>
  <c r="P15" i="13"/>
  <c r="P19" i="13"/>
  <c r="O69" i="13"/>
  <c r="O88" i="17"/>
  <c r="P20" i="13"/>
  <c r="P12" i="13"/>
  <c r="P31" i="13"/>
  <c r="P81" i="13" s="1"/>
  <c r="P88" i="13" s="1"/>
  <c r="P10" i="14" s="1"/>
  <c r="P16" i="13"/>
  <c r="N82" i="13"/>
  <c r="N86" i="13"/>
  <c r="N89" i="13" s="1"/>
  <c r="O74" i="13"/>
  <c r="O95" i="17"/>
  <c r="O147" i="17" s="1"/>
  <c r="O95" i="16"/>
  <c r="O147" i="16" s="1"/>
  <c r="O71" i="13"/>
  <c r="O90" i="17"/>
  <c r="O142" i="17" s="1"/>
  <c r="O90" i="16"/>
  <c r="O142" i="16" s="1"/>
  <c r="O91" i="17"/>
  <c r="O143" i="17" s="1"/>
  <c r="O91" i="16"/>
  <c r="O143" i="16" s="1"/>
  <c r="N73" i="15"/>
  <c r="N14" i="15"/>
  <c r="L104" i="15"/>
  <c r="L124" i="15" s="1"/>
  <c r="N74" i="15"/>
  <c r="N15" i="15"/>
  <c r="L172" i="17"/>
  <c r="L198" i="16" s="1"/>
  <c r="L217" i="16" s="1"/>
  <c r="L222" i="16" s="1"/>
  <c r="S116" i="17"/>
  <c r="S116" i="16"/>
  <c r="S125" i="17"/>
  <c r="S125" i="16"/>
  <c r="S120" i="16"/>
  <c r="S120" i="17"/>
  <c r="S119" i="16"/>
  <c r="S119" i="17"/>
  <c r="S128" i="16"/>
  <c r="S128" i="17"/>
  <c r="R56" i="17"/>
  <c r="S49" i="17"/>
  <c r="S49" i="16"/>
  <c r="S47" i="17"/>
  <c r="S47" i="16"/>
  <c r="S53" i="17"/>
  <c r="S53" i="16"/>
  <c r="S54" i="16"/>
  <c r="S54" i="17"/>
  <c r="S36" i="16"/>
  <c r="S36" i="17"/>
  <c r="N32" i="15"/>
  <c r="N91" i="15"/>
  <c r="N13" i="15"/>
  <c r="N72" i="15"/>
  <c r="N16" i="15"/>
  <c r="N75" i="15"/>
  <c r="N30" i="17"/>
  <c r="N61" i="17"/>
  <c r="N82" i="17" s="1"/>
  <c r="P20" i="1"/>
  <c r="P25" i="1"/>
  <c r="P28" i="1"/>
  <c r="P17" i="1"/>
  <c r="O69" i="1"/>
  <c r="P14" i="1"/>
  <c r="P30" i="1"/>
  <c r="P22" i="1"/>
  <c r="O32" i="1"/>
  <c r="O33" i="1" s="1"/>
  <c r="P23" i="1"/>
  <c r="P15" i="1"/>
  <c r="P13" i="1"/>
  <c r="O9" i="16"/>
  <c r="P24" i="1"/>
  <c r="O9" i="17"/>
  <c r="P19" i="1"/>
  <c r="P16" i="1"/>
  <c r="P27" i="1"/>
  <c r="P21" i="1"/>
  <c r="P31" i="1"/>
  <c r="P81" i="1" s="1"/>
  <c r="P88" i="1" s="1"/>
  <c r="P9" i="14" s="1"/>
  <c r="P18" i="1"/>
  <c r="P11" i="1"/>
  <c r="P29" i="1"/>
  <c r="P12" i="1"/>
  <c r="P26" i="1"/>
  <c r="O70" i="1"/>
  <c r="O10" i="17"/>
  <c r="O62" i="17" s="1"/>
  <c r="O10" i="16"/>
  <c r="O62" i="16" s="1"/>
  <c r="O17" i="16"/>
  <c r="O69" i="16" s="1"/>
  <c r="O17" i="17"/>
  <c r="O69" i="17" s="1"/>
  <c r="O12" i="16"/>
  <c r="O64" i="16" s="1"/>
  <c r="O12" i="17"/>
  <c r="O64" i="17" s="1"/>
  <c r="O71" i="1"/>
  <c r="O11" i="16"/>
  <c r="O63" i="16" s="1"/>
  <c r="O11" i="17"/>
  <c r="O63" i="17" s="1"/>
  <c r="O80" i="13"/>
  <c r="O105" i="16"/>
  <c r="O157" i="16" s="1"/>
  <c r="O105" i="17"/>
  <c r="O157" i="17" s="1"/>
  <c r="O70" i="13"/>
  <c r="O89" i="17"/>
  <c r="O141" i="17" s="1"/>
  <c r="O89" i="16"/>
  <c r="O141" i="16" s="1"/>
  <c r="N140" i="17"/>
  <c r="N161" i="17" s="1"/>
  <c r="N109" i="17"/>
  <c r="N109" i="16"/>
  <c r="N140" i="16"/>
  <c r="N161" i="16" s="1"/>
  <c r="O107" i="16"/>
  <c r="O159" i="16" s="1"/>
  <c r="O107" i="17"/>
  <c r="O159" i="17" s="1"/>
  <c r="N90" i="15"/>
  <c r="N31" i="15"/>
  <c r="N38" i="15"/>
  <c r="N97" i="15"/>
  <c r="M89" i="1"/>
  <c r="M90" i="1" s="1"/>
  <c r="N87" i="1"/>
  <c r="N12" i="15"/>
  <c r="N71" i="15"/>
  <c r="N37" i="15"/>
  <c r="N96" i="15"/>
  <c r="R135" i="17"/>
  <c r="S131" i="16"/>
  <c r="S131" i="17"/>
  <c r="S117" i="17"/>
  <c r="S117" i="16"/>
  <c r="S122" i="16"/>
  <c r="S122" i="17"/>
  <c r="S124" i="17"/>
  <c r="S124" i="16"/>
  <c r="S126" i="16"/>
  <c r="S126" i="17"/>
  <c r="T53" i="1"/>
  <c r="T51" i="1"/>
  <c r="T60" i="1"/>
  <c r="T57" i="1"/>
  <c r="T46" i="1"/>
  <c r="T54" i="1"/>
  <c r="T45" i="1"/>
  <c r="T44" i="1"/>
  <c r="T56" i="1"/>
  <c r="T49" i="1"/>
  <c r="T59" i="1"/>
  <c r="T48" i="1"/>
  <c r="T52" i="1"/>
  <c r="T42" i="1"/>
  <c r="T50" i="1"/>
  <c r="T41" i="1"/>
  <c r="T43" i="1"/>
  <c r="T55" i="1"/>
  <c r="T47" i="1"/>
  <c r="T58" i="1"/>
  <c r="S61" i="1"/>
  <c r="S62" i="1" s="1"/>
  <c r="S35" i="16"/>
  <c r="T40" i="1"/>
  <c r="S35" i="17"/>
  <c r="S51" i="17"/>
  <c r="S51" i="16"/>
  <c r="S37" i="17"/>
  <c r="S37" i="16"/>
  <c r="S40" i="17"/>
  <c r="S40" i="16"/>
  <c r="S46" i="17"/>
  <c r="S46" i="16"/>
  <c r="S39" i="17"/>
  <c r="S39" i="16"/>
  <c r="N79" i="15"/>
  <c r="N20" i="15"/>
  <c r="N30" i="16"/>
  <c r="N61" i="16"/>
  <c r="N82" i="16" s="1"/>
  <c r="O77" i="1"/>
  <c r="O21" i="17"/>
  <c r="O73" i="17" s="1"/>
  <c r="O21" i="16"/>
  <c r="O73" i="16" s="1"/>
  <c r="O74" i="1"/>
  <c r="O16" i="17"/>
  <c r="O68" i="17" s="1"/>
  <c r="O16" i="16"/>
  <c r="O68" i="16" s="1"/>
  <c r="O18" i="16"/>
  <c r="O70" i="16" s="1"/>
  <c r="O18" i="17"/>
  <c r="O70" i="17" s="1"/>
  <c r="O27" i="16"/>
  <c r="O79" i="16" s="1"/>
  <c r="O27" i="17"/>
  <c r="O79" i="17" s="1"/>
  <c r="N86" i="1"/>
  <c r="N82" i="1"/>
  <c r="O78" i="13"/>
  <c r="O103" i="17"/>
  <c r="O155" i="17" s="1"/>
  <c r="O103" i="16"/>
  <c r="O155" i="16" s="1"/>
  <c r="O93" i="17"/>
  <c r="O145" i="17" s="1"/>
  <c r="O72" i="13"/>
  <c r="O93" i="16"/>
  <c r="O145" i="16" s="1"/>
  <c r="O106" i="16"/>
  <c r="O158" i="16" s="1"/>
  <c r="O106" i="17"/>
  <c r="O158" i="17" s="1"/>
  <c r="O77" i="13"/>
  <c r="O100" i="17"/>
  <c r="O152" i="17" s="1"/>
  <c r="O100" i="16"/>
  <c r="O152" i="16" s="1"/>
  <c r="O102" i="17"/>
  <c r="O154" i="17" s="1"/>
  <c r="O102" i="16"/>
  <c r="O154" i="16" s="1"/>
  <c r="O96" i="17"/>
  <c r="O148" i="17" s="1"/>
  <c r="O96" i="16"/>
  <c r="O148" i="16" s="1"/>
  <c r="N34" i="15"/>
  <c r="N93" i="15"/>
  <c r="M81" i="15"/>
  <c r="M167" i="16"/>
  <c r="M192" i="16" s="1"/>
  <c r="R135" i="16"/>
  <c r="S123" i="17"/>
  <c r="S123" i="16"/>
  <c r="S132" i="17"/>
  <c r="S132" i="16"/>
  <c r="S129" i="16"/>
  <c r="S129" i="17"/>
  <c r="S121" i="17"/>
  <c r="S121" i="16"/>
  <c r="S127" i="17"/>
  <c r="S127" i="16"/>
  <c r="S38" i="17"/>
  <c r="S38" i="16"/>
  <c r="S50" i="17"/>
  <c r="S50" i="16"/>
  <c r="S43" i="16"/>
  <c r="S43" i="17"/>
  <c r="S44" i="17"/>
  <c r="S44" i="16"/>
  <c r="N92" i="15"/>
  <c r="N33" i="15"/>
  <c r="M99" i="15"/>
  <c r="O80" i="1"/>
  <c r="O26" i="17"/>
  <c r="O78" i="17" s="1"/>
  <c r="O26" i="16"/>
  <c r="O78" i="16" s="1"/>
  <c r="O13" i="17"/>
  <c r="O65" i="17" s="1"/>
  <c r="O13" i="16"/>
  <c r="O65" i="16" s="1"/>
  <c r="O23" i="16"/>
  <c r="O75" i="16" s="1"/>
  <c r="O23" i="17"/>
  <c r="O75" i="17" s="1"/>
  <c r="O73" i="1"/>
  <c r="O15" i="17"/>
  <c r="O67" i="17" s="1"/>
  <c r="O15" i="16"/>
  <c r="O67" i="16" s="1"/>
  <c r="O79" i="1"/>
  <c r="O25" i="17"/>
  <c r="O77" i="17" s="1"/>
  <c r="O25" i="16"/>
  <c r="O77" i="16" s="1"/>
  <c r="L172" i="16"/>
  <c r="L197" i="16" s="1"/>
  <c r="L216" i="16" s="1"/>
  <c r="L221" i="16" s="1"/>
  <c r="L186" i="16"/>
  <c r="O73" i="13"/>
  <c r="O94" i="17"/>
  <c r="O146" i="17" s="1"/>
  <c r="O94" i="16"/>
  <c r="O146" i="16" s="1"/>
  <c r="O75" i="13"/>
  <c r="O98" i="16"/>
  <c r="O150" i="16" s="1"/>
  <c r="O98" i="17"/>
  <c r="O150" i="17" s="1"/>
  <c r="O79" i="13"/>
  <c r="O104" i="17"/>
  <c r="O156" i="17" s="1"/>
  <c r="O104" i="16"/>
  <c r="O156" i="16" s="1"/>
  <c r="O92" i="17"/>
  <c r="O144" i="17" s="1"/>
  <c r="O92" i="16"/>
  <c r="O144" i="16" s="1"/>
  <c r="O97" i="17"/>
  <c r="O149" i="17" s="1"/>
  <c r="O97" i="16"/>
  <c r="O149" i="16" s="1"/>
  <c r="O101" i="16"/>
  <c r="O153" i="16" s="1"/>
  <c r="O101" i="17"/>
  <c r="O153" i="17" s="1"/>
  <c r="O99" i="16"/>
  <c r="O151" i="16" s="1"/>
  <c r="O76" i="13"/>
  <c r="O99" i="17"/>
  <c r="O151" i="17" s="1"/>
  <c r="N17" i="15"/>
  <c r="N76" i="15"/>
  <c r="M210" i="16" l="1"/>
  <c r="M227" i="16" s="1"/>
  <c r="L228" i="16"/>
  <c r="L246" i="16"/>
  <c r="L229" i="16"/>
  <c r="L247" i="16"/>
  <c r="N215" i="16"/>
  <c r="N170" i="15"/>
  <c r="M204" i="16"/>
  <c r="M209" i="16" s="1"/>
  <c r="L204" i="16"/>
  <c r="L209" i="16" s="1"/>
  <c r="N203" i="16"/>
  <c r="N158" i="15"/>
  <c r="O31" i="14"/>
  <c r="M215" i="16"/>
  <c r="M170" i="15"/>
  <c r="M34" i="14"/>
  <c r="K146" i="15"/>
  <c r="K172" i="15" s="1"/>
  <c r="K177" i="15" s="1"/>
  <c r="K184" i="15" s="1"/>
  <c r="K203" i="15" s="1"/>
  <c r="K133" i="15"/>
  <c r="L134" i="15"/>
  <c r="L160" i="15" s="1"/>
  <c r="L165" i="15" s="1"/>
  <c r="L182" i="15" s="1"/>
  <c r="L193" i="15" s="1"/>
  <c r="L50" i="15"/>
  <c r="L145" i="15" s="1"/>
  <c r="L171" i="15" s="1"/>
  <c r="L176" i="15" s="1"/>
  <c r="L183" i="15" s="1"/>
  <c r="L202" i="15" s="1"/>
  <c r="L125" i="15"/>
  <c r="L188" i="16"/>
  <c r="M187" i="16"/>
  <c r="O17" i="14"/>
  <c r="O32" i="14" s="1"/>
  <c r="N89" i="1"/>
  <c r="N90" i="1" s="1"/>
  <c r="P11" i="14"/>
  <c r="P17" i="14" s="1"/>
  <c r="N90" i="13"/>
  <c r="M104" i="15"/>
  <c r="N167" i="16"/>
  <c r="N162" i="16"/>
  <c r="O92" i="15"/>
  <c r="O33" i="15"/>
  <c r="O79" i="15"/>
  <c r="O20" i="15"/>
  <c r="O34" i="15"/>
  <c r="O93" i="15"/>
  <c r="O90" i="15"/>
  <c r="O31" i="15"/>
  <c r="O72" i="15"/>
  <c r="O13" i="15"/>
  <c r="O35" i="15"/>
  <c r="O94" i="15"/>
  <c r="O87" i="13"/>
  <c r="O30" i="15"/>
  <c r="O89" i="15"/>
  <c r="O36" i="15"/>
  <c r="O95" i="15"/>
  <c r="O76" i="15"/>
  <c r="O17" i="15"/>
  <c r="N83" i="16"/>
  <c r="T38" i="16"/>
  <c r="T38" i="17"/>
  <c r="T47" i="17"/>
  <c r="T47" i="16"/>
  <c r="T51" i="17"/>
  <c r="T51" i="16"/>
  <c r="T41" i="16"/>
  <c r="T41" i="17"/>
  <c r="T48" i="16"/>
  <c r="T48" i="17"/>
  <c r="P78" i="1"/>
  <c r="P24" i="17"/>
  <c r="P76" i="17" s="1"/>
  <c r="P24" i="16"/>
  <c r="P76" i="16" s="1"/>
  <c r="P16" i="17"/>
  <c r="P68" i="17" s="1"/>
  <c r="P74" i="1"/>
  <c r="P16" i="16"/>
  <c r="P68" i="16" s="1"/>
  <c r="P14" i="17"/>
  <c r="P66" i="17" s="1"/>
  <c r="P14" i="16"/>
  <c r="P66" i="16" s="1"/>
  <c r="P72" i="1"/>
  <c r="O30" i="16"/>
  <c r="O61" i="16"/>
  <c r="O82" i="16" s="1"/>
  <c r="O82" i="1"/>
  <c r="O86" i="1"/>
  <c r="P18" i="16"/>
  <c r="P70" i="16" s="1"/>
  <c r="P18" i="17"/>
  <c r="P70" i="17" s="1"/>
  <c r="P89" i="17"/>
  <c r="P141" i="17" s="1"/>
  <c r="P70" i="13"/>
  <c r="P89" i="16"/>
  <c r="P141" i="16" s="1"/>
  <c r="P96" i="16"/>
  <c r="P148" i="16" s="1"/>
  <c r="P96" i="17"/>
  <c r="P148" i="17" s="1"/>
  <c r="P106" i="17"/>
  <c r="P158" i="17" s="1"/>
  <c r="P106" i="16"/>
  <c r="P158" i="16" s="1"/>
  <c r="P100" i="17"/>
  <c r="P152" i="17" s="1"/>
  <c r="P77" i="13"/>
  <c r="P100" i="16"/>
  <c r="P152" i="16" s="1"/>
  <c r="P94" i="17"/>
  <c r="P146" i="17" s="1"/>
  <c r="P73" i="13"/>
  <c r="P94" i="16"/>
  <c r="P146" i="16" s="1"/>
  <c r="P102" i="17"/>
  <c r="P154" i="17" s="1"/>
  <c r="P102" i="16"/>
  <c r="P154" i="16" s="1"/>
  <c r="T128" i="17"/>
  <c r="T128" i="16"/>
  <c r="T133" i="16"/>
  <c r="T133" i="17"/>
  <c r="T116" i="17"/>
  <c r="T116" i="16"/>
  <c r="T130" i="17"/>
  <c r="T130" i="16"/>
  <c r="M172" i="17"/>
  <c r="B179" i="17"/>
  <c r="O19" i="15"/>
  <c r="O78" i="15"/>
  <c r="S56" i="17"/>
  <c r="T53" i="16"/>
  <c r="T53" i="17"/>
  <c r="T36" i="16"/>
  <c r="T36" i="17"/>
  <c r="T43" i="16"/>
  <c r="T43" i="17"/>
  <c r="T39" i="16"/>
  <c r="T39" i="17"/>
  <c r="T52" i="17"/>
  <c r="T52" i="16"/>
  <c r="O38" i="15"/>
  <c r="O97" i="15"/>
  <c r="P70" i="1"/>
  <c r="P10" i="17"/>
  <c r="P62" i="17" s="1"/>
  <c r="P10" i="16"/>
  <c r="P62" i="16" s="1"/>
  <c r="P17" i="16"/>
  <c r="P69" i="16" s="1"/>
  <c r="P17" i="17"/>
  <c r="P69" i="17" s="1"/>
  <c r="P71" i="1"/>
  <c r="P11" i="16"/>
  <c r="P63" i="16" s="1"/>
  <c r="P11" i="17"/>
  <c r="P63" i="17" s="1"/>
  <c r="P76" i="1"/>
  <c r="P20" i="16"/>
  <c r="P72" i="16" s="1"/>
  <c r="P20" i="17"/>
  <c r="P72" i="17" s="1"/>
  <c r="P73" i="1"/>
  <c r="P15" i="17"/>
  <c r="P67" i="17" s="1"/>
  <c r="P15" i="16"/>
  <c r="P67" i="16" s="1"/>
  <c r="N167" i="17"/>
  <c r="N193" i="16" s="1"/>
  <c r="N205" i="16" s="1"/>
  <c r="L109" i="15"/>
  <c r="P97" i="16"/>
  <c r="P149" i="16" s="1"/>
  <c r="P97" i="17"/>
  <c r="P149" i="17" s="1"/>
  <c r="P92" i="16"/>
  <c r="P144" i="16" s="1"/>
  <c r="P92" i="17"/>
  <c r="P144" i="17" s="1"/>
  <c r="P71" i="13"/>
  <c r="P90" i="16"/>
  <c r="P142" i="16" s="1"/>
  <c r="P90" i="17"/>
  <c r="P142" i="17" s="1"/>
  <c r="P103" i="17"/>
  <c r="P155" i="17" s="1"/>
  <c r="P78" i="13"/>
  <c r="P103" i="16"/>
  <c r="P155" i="16" s="1"/>
  <c r="P32" i="13"/>
  <c r="P33" i="13" s="1"/>
  <c r="Q21" i="13"/>
  <c r="Q20" i="13"/>
  <c r="Q30" i="13"/>
  <c r="P88" i="16"/>
  <c r="P69" i="13"/>
  <c r="Q23" i="13"/>
  <c r="Q15" i="13"/>
  <c r="P88" i="17"/>
  <c r="Q19" i="13"/>
  <c r="Q22" i="13"/>
  <c r="Q25" i="13"/>
  <c r="Q26" i="13"/>
  <c r="Q24" i="13"/>
  <c r="Q14" i="13"/>
  <c r="Q29" i="13"/>
  <c r="Q27" i="13"/>
  <c r="Q28" i="13"/>
  <c r="Q11" i="13"/>
  <c r="Q18" i="13"/>
  <c r="Q16" i="13"/>
  <c r="Q17" i="13"/>
  <c r="Q12" i="13"/>
  <c r="Q13" i="13"/>
  <c r="Q31" i="13"/>
  <c r="Q81" i="13" s="1"/>
  <c r="Q88" i="13" s="1"/>
  <c r="Q10" i="14" s="1"/>
  <c r="O15" i="15"/>
  <c r="O74" i="15"/>
  <c r="U47" i="13"/>
  <c r="U50" i="13"/>
  <c r="U60" i="13"/>
  <c r="U48" i="13"/>
  <c r="U51" i="13"/>
  <c r="U43" i="13"/>
  <c r="U55" i="13"/>
  <c r="U53" i="13"/>
  <c r="U45" i="13"/>
  <c r="U52" i="13"/>
  <c r="U57" i="13"/>
  <c r="U46" i="13"/>
  <c r="U44" i="13"/>
  <c r="U41" i="13"/>
  <c r="U56" i="13"/>
  <c r="U54" i="13"/>
  <c r="U59" i="13"/>
  <c r="U58" i="13"/>
  <c r="U49" i="13"/>
  <c r="U42" i="13"/>
  <c r="T61" i="13"/>
  <c r="T62" i="13" s="1"/>
  <c r="U40" i="13"/>
  <c r="T114" i="16"/>
  <c r="T114" i="17"/>
  <c r="T122" i="17"/>
  <c r="T122" i="16"/>
  <c r="T120" i="16"/>
  <c r="T120" i="17"/>
  <c r="T119" i="16"/>
  <c r="T119" i="17"/>
  <c r="T127" i="16"/>
  <c r="T127" i="17"/>
  <c r="T125" i="16"/>
  <c r="T125" i="17"/>
  <c r="O14" i="15"/>
  <c r="O73" i="15"/>
  <c r="O37" i="15"/>
  <c r="O96" i="15"/>
  <c r="M172" i="16"/>
  <c r="M186" i="16"/>
  <c r="B179" i="16"/>
  <c r="M194" i="16" s="1"/>
  <c r="U60" i="1"/>
  <c r="U57" i="1"/>
  <c r="U55" i="1"/>
  <c r="U54" i="1"/>
  <c r="U53" i="1"/>
  <c r="U59" i="1"/>
  <c r="U45" i="1"/>
  <c r="U51" i="1"/>
  <c r="U47" i="1"/>
  <c r="U58" i="1"/>
  <c r="U46" i="1"/>
  <c r="U52" i="1"/>
  <c r="U49" i="1"/>
  <c r="U56" i="1"/>
  <c r="U43" i="1"/>
  <c r="U48" i="1"/>
  <c r="U50" i="1"/>
  <c r="U41" i="1"/>
  <c r="U44" i="1"/>
  <c r="U42" i="1"/>
  <c r="T61" i="1"/>
  <c r="T62" i="1" s="1"/>
  <c r="T35" i="16"/>
  <c r="T35" i="17"/>
  <c r="U40" i="1"/>
  <c r="T42" i="16"/>
  <c r="T42" i="17"/>
  <c r="T45" i="17"/>
  <c r="T45" i="16"/>
  <c r="T54" i="17"/>
  <c r="T54" i="16"/>
  <c r="T40" i="17"/>
  <c r="T40" i="16"/>
  <c r="N81" i="15"/>
  <c r="N162" i="17"/>
  <c r="P27" i="16"/>
  <c r="P79" i="16" s="1"/>
  <c r="P27" i="17"/>
  <c r="P79" i="17" s="1"/>
  <c r="P75" i="1"/>
  <c r="P19" i="17"/>
  <c r="P71" i="17" s="1"/>
  <c r="P19" i="16"/>
  <c r="P71" i="16" s="1"/>
  <c r="O30" i="17"/>
  <c r="O61" i="17"/>
  <c r="O82" i="17" s="1"/>
  <c r="P13" i="16"/>
  <c r="P65" i="16" s="1"/>
  <c r="P13" i="17"/>
  <c r="P65" i="17" s="1"/>
  <c r="P28" i="17"/>
  <c r="P80" i="17" s="1"/>
  <c r="P28" i="16"/>
  <c r="P80" i="16" s="1"/>
  <c r="P80" i="1"/>
  <c r="P26" i="16"/>
  <c r="P78" i="16" s="1"/>
  <c r="P26" i="17"/>
  <c r="P78" i="17" s="1"/>
  <c r="N83" i="17"/>
  <c r="P72" i="13"/>
  <c r="P93" i="16"/>
  <c r="P145" i="16" s="1"/>
  <c r="P93" i="17"/>
  <c r="P145" i="17" s="1"/>
  <c r="O140" i="17"/>
  <c r="O161" i="17" s="1"/>
  <c r="O109" i="17"/>
  <c r="P101" i="16"/>
  <c r="P153" i="16" s="1"/>
  <c r="P101" i="17"/>
  <c r="P153" i="17" s="1"/>
  <c r="P79" i="13"/>
  <c r="P104" i="16"/>
  <c r="P156" i="16" s="1"/>
  <c r="P104" i="17"/>
  <c r="P156" i="17" s="1"/>
  <c r="P80" i="13"/>
  <c r="P105" i="17"/>
  <c r="P157" i="17" s="1"/>
  <c r="P105" i="16"/>
  <c r="P157" i="16" s="1"/>
  <c r="P98" i="16"/>
  <c r="P150" i="16" s="1"/>
  <c r="P75" i="13"/>
  <c r="P98" i="17"/>
  <c r="P150" i="17" s="1"/>
  <c r="P91" i="17"/>
  <c r="P143" i="17" s="1"/>
  <c r="P91" i="16"/>
  <c r="P143" i="16" s="1"/>
  <c r="O18" i="15"/>
  <c r="O77" i="15"/>
  <c r="O87" i="1"/>
  <c r="O71" i="15"/>
  <c r="O12" i="15"/>
  <c r="N40" i="15"/>
  <c r="S135" i="17"/>
  <c r="T124" i="16"/>
  <c r="T124" i="17"/>
  <c r="T117" i="16"/>
  <c r="T117" i="17"/>
  <c r="T123" i="17"/>
  <c r="T123" i="16"/>
  <c r="T131" i="17"/>
  <c r="T131" i="16"/>
  <c r="T132" i="16"/>
  <c r="T132" i="17"/>
  <c r="M45" i="15"/>
  <c r="S56" i="16"/>
  <c r="T50" i="17"/>
  <c r="T50" i="16"/>
  <c r="T37" i="17"/>
  <c r="T37" i="16"/>
  <c r="T44" i="17"/>
  <c r="T44" i="16"/>
  <c r="T49" i="17"/>
  <c r="T49" i="16"/>
  <c r="T46" i="16"/>
  <c r="T46" i="17"/>
  <c r="N22" i="15"/>
  <c r="Q25" i="1"/>
  <c r="Q23" i="1"/>
  <c r="Q30" i="1"/>
  <c r="Q29" i="1"/>
  <c r="Q12" i="1"/>
  <c r="Q20" i="1"/>
  <c r="Q21" i="1"/>
  <c r="P9" i="17"/>
  <c r="P69" i="1"/>
  <c r="Q13" i="1"/>
  <c r="P32" i="1"/>
  <c r="P33" i="1" s="1"/>
  <c r="Q27" i="1"/>
  <c r="Q18" i="1"/>
  <c r="Q17" i="1"/>
  <c r="Q15" i="1"/>
  <c r="Q24" i="1"/>
  <c r="Q22" i="1"/>
  <c r="Q28" i="1"/>
  <c r="Q26" i="1"/>
  <c r="P9" i="16"/>
  <c r="Q19" i="1"/>
  <c r="Q14" i="1"/>
  <c r="Q11" i="1"/>
  <c r="Q16" i="1"/>
  <c r="Q31" i="1"/>
  <c r="Q81" i="1" s="1"/>
  <c r="Q88" i="1" s="1"/>
  <c r="Q9" i="14" s="1"/>
  <c r="P79" i="1"/>
  <c r="P25" i="17"/>
  <c r="P77" i="17" s="1"/>
  <c r="P25" i="16"/>
  <c r="P77" i="16" s="1"/>
  <c r="P22" i="16"/>
  <c r="P74" i="16" s="1"/>
  <c r="P22" i="17"/>
  <c r="P74" i="17" s="1"/>
  <c r="P77" i="1"/>
  <c r="P21" i="17"/>
  <c r="P73" i="17" s="1"/>
  <c r="P21" i="16"/>
  <c r="P73" i="16" s="1"/>
  <c r="P12" i="17"/>
  <c r="P64" i="17" s="1"/>
  <c r="P12" i="16"/>
  <c r="P64" i="16" s="1"/>
  <c r="P23" i="17"/>
  <c r="P75" i="17" s="1"/>
  <c r="P23" i="16"/>
  <c r="P75" i="16" s="1"/>
  <c r="O32" i="15"/>
  <c r="O91" i="15"/>
  <c r="O82" i="13"/>
  <c r="O86" i="13"/>
  <c r="O89" i="13" s="1"/>
  <c r="P107" i="17"/>
  <c r="P159" i="17" s="1"/>
  <c r="P107" i="16"/>
  <c r="P159" i="16" s="1"/>
  <c r="P76" i="13"/>
  <c r="P99" i="16"/>
  <c r="P151" i="16" s="1"/>
  <c r="P99" i="17"/>
  <c r="P151" i="17" s="1"/>
  <c r="P74" i="13"/>
  <c r="P95" i="16"/>
  <c r="P147" i="16" s="1"/>
  <c r="P95" i="17"/>
  <c r="P147" i="17" s="1"/>
  <c r="O140" i="16"/>
  <c r="O161" i="16" s="1"/>
  <c r="O109" i="16"/>
  <c r="O75" i="15"/>
  <c r="O16" i="15"/>
  <c r="N99" i="15"/>
  <c r="S135" i="16"/>
  <c r="T118" i="16"/>
  <c r="T118" i="17"/>
  <c r="T121" i="16"/>
  <c r="T121" i="17"/>
  <c r="T129" i="17"/>
  <c r="T129" i="16"/>
  <c r="T126" i="17"/>
  <c r="T126" i="16"/>
  <c r="T115" i="17"/>
  <c r="T115" i="16"/>
  <c r="M237" i="16" l="1"/>
  <c r="N210" i="16"/>
  <c r="N227" i="16" s="1"/>
  <c r="M188" i="16"/>
  <c r="L226" i="16"/>
  <c r="L236" i="16"/>
  <c r="M226" i="16"/>
  <c r="M236" i="16"/>
  <c r="P32" i="14"/>
  <c r="P215" i="16" s="1"/>
  <c r="B68" i="3"/>
  <c r="M195" i="16"/>
  <c r="O215" i="16"/>
  <c r="O170" i="15"/>
  <c r="C179" i="16"/>
  <c r="M197" i="16"/>
  <c r="M216" i="16" s="1"/>
  <c r="M221" i="16" s="1"/>
  <c r="C179" i="17"/>
  <c r="M198" i="16"/>
  <c r="M217" i="16" s="1"/>
  <c r="M222" i="16" s="1"/>
  <c r="O203" i="16"/>
  <c r="O158" i="15"/>
  <c r="P31" i="14"/>
  <c r="N186" i="16"/>
  <c r="N192" i="16"/>
  <c r="B60" i="3"/>
  <c r="L133" i="15"/>
  <c r="L159" i="15" s="1"/>
  <c r="L164" i="15" s="1"/>
  <c r="L181" i="15" s="1"/>
  <c r="L192" i="15" s="1"/>
  <c r="K159" i="15"/>
  <c r="K164" i="15" s="1"/>
  <c r="K181" i="15" s="1"/>
  <c r="K192" i="15" s="1"/>
  <c r="L146" i="15"/>
  <c r="L172" i="15" s="1"/>
  <c r="L177" i="15" s="1"/>
  <c r="L184" i="15" s="1"/>
  <c r="L203" i="15" s="1"/>
  <c r="M134" i="15"/>
  <c r="M160" i="15" s="1"/>
  <c r="M165" i="15" s="1"/>
  <c r="M182" i="15" s="1"/>
  <c r="M193" i="15" s="1"/>
  <c r="N187" i="16"/>
  <c r="N172" i="16"/>
  <c r="N197" i="16" s="1"/>
  <c r="N216" i="16" s="1"/>
  <c r="N221" i="16" s="1"/>
  <c r="M109" i="15"/>
  <c r="M124" i="15"/>
  <c r="P12" i="14"/>
  <c r="Q11" i="14"/>
  <c r="Q17" i="14" s="1"/>
  <c r="Q32" i="14" s="1"/>
  <c r="B116" i="15"/>
  <c r="O83" i="17"/>
  <c r="N45" i="15"/>
  <c r="N50" i="15" s="1"/>
  <c r="O162" i="17"/>
  <c r="O83" i="16"/>
  <c r="O162" i="16"/>
  <c r="P32" i="15"/>
  <c r="P91" i="15"/>
  <c r="P76" i="15"/>
  <c r="P17" i="15"/>
  <c r="Q78" i="1"/>
  <c r="Q24" i="16"/>
  <c r="Q76" i="16" s="1"/>
  <c r="Q24" i="17"/>
  <c r="Q76" i="17" s="1"/>
  <c r="Q19" i="16"/>
  <c r="Q71" i="16" s="1"/>
  <c r="Q75" i="1"/>
  <c r="Q19" i="17"/>
  <c r="Q71" i="17" s="1"/>
  <c r="P78" i="15"/>
  <c r="P19" i="15"/>
  <c r="Q12" i="16"/>
  <c r="Q64" i="16" s="1"/>
  <c r="Q12" i="17"/>
  <c r="Q64" i="17" s="1"/>
  <c r="Q80" i="1"/>
  <c r="Q26" i="17"/>
  <c r="Q78" i="17" s="1"/>
  <c r="Q26" i="16"/>
  <c r="Q78" i="16" s="1"/>
  <c r="Q73" i="1"/>
  <c r="Q15" i="16"/>
  <c r="Q67" i="16" s="1"/>
  <c r="Q15" i="17"/>
  <c r="Q67" i="17" s="1"/>
  <c r="Q71" i="1"/>
  <c r="Q11" i="16"/>
  <c r="Q63" i="16" s="1"/>
  <c r="Q11" i="17"/>
  <c r="Q63" i="17" s="1"/>
  <c r="Q18" i="16"/>
  <c r="Q70" i="16" s="1"/>
  <c r="Q18" i="17"/>
  <c r="Q70" i="17" s="1"/>
  <c r="Q77" i="1"/>
  <c r="Q21" i="17"/>
  <c r="Q73" i="17" s="1"/>
  <c r="Q21" i="16"/>
  <c r="Q73" i="16" s="1"/>
  <c r="M50" i="15"/>
  <c r="M123" i="15"/>
  <c r="B57" i="15"/>
  <c r="P37" i="15"/>
  <c r="P96" i="15"/>
  <c r="O167" i="17"/>
  <c r="O193" i="16" s="1"/>
  <c r="O205" i="16" s="1"/>
  <c r="P74" i="15"/>
  <c r="P15" i="15"/>
  <c r="N104" i="15"/>
  <c r="U45" i="16"/>
  <c r="U45" i="17"/>
  <c r="U44" i="16"/>
  <c r="U44" i="17"/>
  <c r="U42" i="16"/>
  <c r="U42" i="17"/>
  <c r="U48" i="17"/>
  <c r="U48" i="16"/>
  <c r="U133" i="16"/>
  <c r="U133" i="17"/>
  <c r="U118" i="17"/>
  <c r="U118" i="16"/>
  <c r="U119" i="17"/>
  <c r="U119" i="16"/>
  <c r="U125" i="17"/>
  <c r="U125" i="16"/>
  <c r="U121" i="16"/>
  <c r="U121" i="17"/>
  <c r="Q71" i="13"/>
  <c r="Q90" i="17"/>
  <c r="Q142" i="17" s="1"/>
  <c r="Q90" i="16"/>
  <c r="Q142" i="16" s="1"/>
  <c r="Q74" i="13"/>
  <c r="Q95" i="17"/>
  <c r="Q147" i="17" s="1"/>
  <c r="Q95" i="16"/>
  <c r="Q147" i="16" s="1"/>
  <c r="Q106" i="16"/>
  <c r="Q158" i="16" s="1"/>
  <c r="Q106" i="17"/>
  <c r="Q158" i="17" s="1"/>
  <c r="Q102" i="16"/>
  <c r="Q154" i="16" s="1"/>
  <c r="Q102" i="17"/>
  <c r="Q154" i="17" s="1"/>
  <c r="Q92" i="16"/>
  <c r="Q144" i="16" s="1"/>
  <c r="Q92" i="17"/>
  <c r="Q144" i="17" s="1"/>
  <c r="Q107" i="17"/>
  <c r="Q159" i="17" s="1"/>
  <c r="Q107" i="16"/>
  <c r="Q159" i="16" s="1"/>
  <c r="P16" i="15"/>
  <c r="P75" i="15"/>
  <c r="P31" i="15"/>
  <c r="P90" i="15"/>
  <c r="O167" i="16"/>
  <c r="O192" i="16" s="1"/>
  <c r="Q76" i="1"/>
  <c r="Q20" i="16"/>
  <c r="Q72" i="16" s="1"/>
  <c r="Q20" i="17"/>
  <c r="Q72" i="17" s="1"/>
  <c r="P82" i="1"/>
  <c r="P86" i="1"/>
  <c r="Q23" i="16"/>
  <c r="Q75" i="16" s="1"/>
  <c r="Q23" i="17"/>
  <c r="Q75" i="17" s="1"/>
  <c r="O22" i="15"/>
  <c r="P92" i="15"/>
  <c r="P33" i="15"/>
  <c r="P38" i="15"/>
  <c r="P97" i="15"/>
  <c r="V41" i="1"/>
  <c r="V60" i="1"/>
  <c r="V55" i="1"/>
  <c r="V50" i="1"/>
  <c r="V47" i="1"/>
  <c r="V44" i="1"/>
  <c r="V52" i="1"/>
  <c r="V56" i="1"/>
  <c r="V48" i="1"/>
  <c r="V57" i="1"/>
  <c r="V58" i="1"/>
  <c r="V42" i="1"/>
  <c r="V51" i="1"/>
  <c r="V45" i="1"/>
  <c r="V53" i="1"/>
  <c r="V49" i="1"/>
  <c r="V46" i="1"/>
  <c r="V43" i="1"/>
  <c r="V59" i="1"/>
  <c r="V54" i="1"/>
  <c r="U61" i="1"/>
  <c r="U62" i="1" s="1"/>
  <c r="U35" i="16"/>
  <c r="U35" i="17"/>
  <c r="V40" i="1"/>
  <c r="U37" i="16"/>
  <c r="U37" i="17"/>
  <c r="U43" i="16"/>
  <c r="U43" i="17"/>
  <c r="U47" i="17"/>
  <c r="U47" i="16"/>
  <c r="U46" i="17"/>
  <c r="U46" i="16"/>
  <c r="U49" i="16"/>
  <c r="U49" i="17"/>
  <c r="T135" i="17"/>
  <c r="U116" i="16"/>
  <c r="U116" i="17"/>
  <c r="U128" i="17"/>
  <c r="U128" i="16"/>
  <c r="U120" i="17"/>
  <c r="U120" i="16"/>
  <c r="U127" i="17"/>
  <c r="U127" i="16"/>
  <c r="U122" i="17"/>
  <c r="U122" i="16"/>
  <c r="Q70" i="13"/>
  <c r="Q89" i="16"/>
  <c r="Q141" i="16" s="1"/>
  <c r="Q89" i="17"/>
  <c r="Q141" i="17" s="1"/>
  <c r="R30" i="13"/>
  <c r="R22" i="13"/>
  <c r="R24" i="13"/>
  <c r="R18" i="13"/>
  <c r="R15" i="13"/>
  <c r="R20" i="13"/>
  <c r="R13" i="13"/>
  <c r="R21" i="13"/>
  <c r="R29" i="13"/>
  <c r="R19" i="13"/>
  <c r="R31" i="13"/>
  <c r="R81" i="13" s="1"/>
  <c r="R88" i="13" s="1"/>
  <c r="R10" i="14" s="1"/>
  <c r="R27" i="13"/>
  <c r="Q69" i="13"/>
  <c r="Q88" i="17"/>
  <c r="R12" i="13"/>
  <c r="R28" i="13"/>
  <c r="R26" i="13"/>
  <c r="Q32" i="13"/>
  <c r="Q33" i="13" s="1"/>
  <c r="R25" i="13"/>
  <c r="Q88" i="16"/>
  <c r="R23" i="13"/>
  <c r="R16" i="13"/>
  <c r="R17" i="13"/>
  <c r="R11" i="13"/>
  <c r="R14" i="13"/>
  <c r="Q91" i="16"/>
  <c r="Q143" i="16" s="1"/>
  <c r="Q91" i="17"/>
  <c r="Q143" i="17" s="1"/>
  <c r="Q76" i="13"/>
  <c r="Q99" i="16"/>
  <c r="Q151" i="16" s="1"/>
  <c r="Q99" i="17"/>
  <c r="Q151" i="17" s="1"/>
  <c r="Q77" i="13"/>
  <c r="Q100" i="16"/>
  <c r="Q152" i="16" s="1"/>
  <c r="Q100" i="17"/>
  <c r="Q152" i="17" s="1"/>
  <c r="Q97" i="16"/>
  <c r="Q149" i="16" s="1"/>
  <c r="Q97" i="17"/>
  <c r="Q149" i="17" s="1"/>
  <c r="P36" i="15"/>
  <c r="P95" i="15"/>
  <c r="P13" i="15"/>
  <c r="P72" i="15"/>
  <c r="Q17" i="17"/>
  <c r="Q69" i="17" s="1"/>
  <c r="Q17" i="16"/>
  <c r="Q69" i="16" s="1"/>
  <c r="Q74" i="1"/>
  <c r="Q16" i="16"/>
  <c r="Q68" i="16" s="1"/>
  <c r="Q16" i="17"/>
  <c r="Q68" i="17" s="1"/>
  <c r="Q70" i="1"/>
  <c r="Q10" i="17"/>
  <c r="Q62" i="17" s="1"/>
  <c r="Q10" i="16"/>
  <c r="Q62" i="16" s="1"/>
  <c r="P93" i="15"/>
  <c r="P34" i="15"/>
  <c r="O90" i="13"/>
  <c r="Q14" i="17"/>
  <c r="Q66" i="17" s="1"/>
  <c r="Q72" i="1"/>
  <c r="Q14" i="16"/>
  <c r="Q66" i="16" s="1"/>
  <c r="P61" i="16"/>
  <c r="P82" i="16" s="1"/>
  <c r="P30" i="16"/>
  <c r="Q22" i="17"/>
  <c r="Q74" i="17" s="1"/>
  <c r="Q22" i="16"/>
  <c r="Q74" i="16" s="1"/>
  <c r="Q79" i="1"/>
  <c r="Q25" i="17"/>
  <c r="Q77" i="17" s="1"/>
  <c r="Q25" i="16"/>
  <c r="Q77" i="16" s="1"/>
  <c r="P61" i="17"/>
  <c r="P82" i="17" s="1"/>
  <c r="P30" i="17"/>
  <c r="Q27" i="17"/>
  <c r="Q79" i="17" s="1"/>
  <c r="Q27" i="16"/>
  <c r="Q79" i="16" s="1"/>
  <c r="O81" i="15"/>
  <c r="T56" i="17"/>
  <c r="U39" i="17"/>
  <c r="U39" i="16"/>
  <c r="U38" i="17"/>
  <c r="U38" i="16"/>
  <c r="U41" i="17"/>
  <c r="U41" i="16"/>
  <c r="U40" i="16"/>
  <c r="U40" i="17"/>
  <c r="U50" i="17"/>
  <c r="U50" i="16"/>
  <c r="T135" i="16"/>
  <c r="U123" i="17"/>
  <c r="U123" i="16"/>
  <c r="U130" i="16"/>
  <c r="U130" i="17"/>
  <c r="U131" i="17"/>
  <c r="U131" i="16"/>
  <c r="U129" i="16"/>
  <c r="U129" i="17"/>
  <c r="Q73" i="13"/>
  <c r="Q94" i="16"/>
  <c r="Q146" i="16" s="1"/>
  <c r="Q94" i="17"/>
  <c r="Q146" i="17" s="1"/>
  <c r="Q80" i="13"/>
  <c r="Q105" i="17"/>
  <c r="Q157" i="17" s="1"/>
  <c r="Q105" i="16"/>
  <c r="Q157" i="16" s="1"/>
  <c r="Q101" i="16"/>
  <c r="Q153" i="16" s="1"/>
  <c r="Q101" i="17"/>
  <c r="Q153" i="17" s="1"/>
  <c r="Q96" i="16"/>
  <c r="Q148" i="16" s="1"/>
  <c r="Q96" i="17"/>
  <c r="Q148" i="17" s="1"/>
  <c r="P82" i="13"/>
  <c r="P86" i="13"/>
  <c r="Q75" i="13"/>
  <c r="Q98" i="16"/>
  <c r="Q150" i="16" s="1"/>
  <c r="Q98" i="17"/>
  <c r="Q150" i="17" s="1"/>
  <c r="N172" i="17"/>
  <c r="N198" i="16" s="1"/>
  <c r="N217" i="16" s="1"/>
  <c r="N222" i="16" s="1"/>
  <c r="O89" i="1"/>
  <c r="O90" i="1" s="1"/>
  <c r="P87" i="1"/>
  <c r="P12" i="15"/>
  <c r="P71" i="15"/>
  <c r="P14" i="15"/>
  <c r="P73" i="15"/>
  <c r="P18" i="15"/>
  <c r="P77" i="15"/>
  <c r="O99" i="15"/>
  <c r="R18" i="1"/>
  <c r="R25" i="1"/>
  <c r="R15" i="1"/>
  <c r="R13" i="1"/>
  <c r="R22" i="1"/>
  <c r="R17" i="1"/>
  <c r="R27" i="1"/>
  <c r="R26" i="1"/>
  <c r="R19" i="1"/>
  <c r="Q32" i="1"/>
  <c r="Q33" i="1" s="1"/>
  <c r="R14" i="1"/>
  <c r="Q69" i="1"/>
  <c r="R29" i="1"/>
  <c r="R12" i="1"/>
  <c r="Q9" i="17"/>
  <c r="R20" i="1"/>
  <c r="R21" i="1"/>
  <c r="R24" i="1"/>
  <c r="R16" i="1"/>
  <c r="R30" i="1"/>
  <c r="R23" i="1"/>
  <c r="R11" i="1"/>
  <c r="Q9" i="16"/>
  <c r="R31" i="1"/>
  <c r="R81" i="1" s="1"/>
  <c r="R88" i="1" s="1"/>
  <c r="R9" i="14" s="1"/>
  <c r="R28" i="1"/>
  <c r="Q13" i="17"/>
  <c r="Q65" i="17" s="1"/>
  <c r="Q13" i="16"/>
  <c r="Q65" i="16" s="1"/>
  <c r="Q28" i="16"/>
  <c r="Q80" i="16" s="1"/>
  <c r="Q28" i="17"/>
  <c r="Q80" i="17" s="1"/>
  <c r="P30" i="15"/>
  <c r="P87" i="13"/>
  <c r="P89" i="15"/>
  <c r="P79" i="15"/>
  <c r="P20" i="15"/>
  <c r="T56" i="16"/>
  <c r="U36" i="16"/>
  <c r="U36" i="17"/>
  <c r="U51" i="16"/>
  <c r="U51" i="17"/>
  <c r="U53" i="17"/>
  <c r="U53" i="16"/>
  <c r="U54" i="17"/>
  <c r="U54" i="16"/>
  <c r="U52" i="16"/>
  <c r="U52" i="17"/>
  <c r="V56" i="13"/>
  <c r="V53" i="13"/>
  <c r="V55" i="13"/>
  <c r="V50" i="13"/>
  <c r="V51" i="13"/>
  <c r="V60" i="13"/>
  <c r="V42" i="13"/>
  <c r="V49" i="13"/>
  <c r="V57" i="13"/>
  <c r="V47" i="13"/>
  <c r="V43" i="13"/>
  <c r="V41" i="13"/>
  <c r="V48" i="13"/>
  <c r="V45" i="13"/>
  <c r="V52" i="13"/>
  <c r="V54" i="13"/>
  <c r="V59" i="13"/>
  <c r="V58" i="13"/>
  <c r="V44" i="13"/>
  <c r="V46" i="13"/>
  <c r="U114" i="16"/>
  <c r="U61" i="13"/>
  <c r="U62" i="13" s="1"/>
  <c r="U114" i="17"/>
  <c r="V40" i="13"/>
  <c r="U132" i="17"/>
  <c r="U132" i="16"/>
  <c r="U115" i="16"/>
  <c r="U115" i="17"/>
  <c r="U126" i="17"/>
  <c r="U126" i="16"/>
  <c r="U117" i="16"/>
  <c r="U117" i="17"/>
  <c r="U124" i="16"/>
  <c r="U124" i="17"/>
  <c r="Q72" i="13"/>
  <c r="Q93" i="16"/>
  <c r="Q145" i="16" s="1"/>
  <c r="Q93" i="17"/>
  <c r="Q145" i="17" s="1"/>
  <c r="Q79" i="13"/>
  <c r="Q104" i="16"/>
  <c r="Q156" i="16" s="1"/>
  <c r="Q104" i="17"/>
  <c r="Q156" i="17" s="1"/>
  <c r="Q78" i="13"/>
  <c r="Q103" i="17"/>
  <c r="Q155" i="17" s="1"/>
  <c r="Q103" i="16"/>
  <c r="Q155" i="16" s="1"/>
  <c r="P109" i="17"/>
  <c r="P140" i="17"/>
  <c r="P161" i="17" s="1"/>
  <c r="P109" i="16"/>
  <c r="P140" i="16"/>
  <c r="P161" i="16" s="1"/>
  <c r="P35" i="15"/>
  <c r="P94" i="15"/>
  <c r="O40" i="15"/>
  <c r="O210" i="16" l="1"/>
  <c r="O227" i="16" s="1"/>
  <c r="N237" i="16"/>
  <c r="N228" i="16"/>
  <c r="N246" i="16"/>
  <c r="P170" i="15"/>
  <c r="M229" i="16"/>
  <c r="M247" i="16"/>
  <c r="N229" i="16"/>
  <c r="N247" i="16"/>
  <c r="M228" i="16"/>
  <c r="M246" i="16"/>
  <c r="B81" i="3"/>
  <c r="M211" i="16" s="1"/>
  <c r="B89" i="3"/>
  <c r="M212" i="16" s="1"/>
  <c r="N188" i="16"/>
  <c r="M199" i="16"/>
  <c r="O204" i="16"/>
  <c r="O209" i="16" s="1"/>
  <c r="Q215" i="16"/>
  <c r="Q170" i="15"/>
  <c r="C60" i="3"/>
  <c r="N204" i="16"/>
  <c r="N209" i="16" s="1"/>
  <c r="C68" i="3"/>
  <c r="M200" i="16"/>
  <c r="P203" i="16"/>
  <c r="P158" i="15"/>
  <c r="Q31" i="14"/>
  <c r="M133" i="15"/>
  <c r="M159" i="15" s="1"/>
  <c r="M164" i="15" s="1"/>
  <c r="M181" i="15" s="1"/>
  <c r="M192" i="15" s="1"/>
  <c r="M137" i="15"/>
  <c r="N124" i="15"/>
  <c r="C116" i="15"/>
  <c r="M146" i="15"/>
  <c r="M172" i="15" s="1"/>
  <c r="M177" i="15" s="1"/>
  <c r="M184" i="15" s="1"/>
  <c r="M203" i="15" s="1"/>
  <c r="C57" i="15"/>
  <c r="M145" i="15"/>
  <c r="M171" i="15" s="1"/>
  <c r="M176" i="15" s="1"/>
  <c r="M183" i="15" s="1"/>
  <c r="M202" i="15" s="1"/>
  <c r="N145" i="15"/>
  <c r="N171" i="15" s="1"/>
  <c r="N176" i="15" s="1"/>
  <c r="N183" i="15" s="1"/>
  <c r="N202" i="15" s="1"/>
  <c r="N134" i="15"/>
  <c r="N160" i="15" s="1"/>
  <c r="N165" i="15" s="1"/>
  <c r="N182" i="15" s="1"/>
  <c r="N193" i="15" s="1"/>
  <c r="B41" i="3"/>
  <c r="B49" i="3"/>
  <c r="M125" i="15"/>
  <c r="Q12" i="14"/>
  <c r="N123" i="15"/>
  <c r="O187" i="16"/>
  <c r="R11" i="14"/>
  <c r="R12" i="14" s="1"/>
  <c r="P162" i="17"/>
  <c r="P83" i="16"/>
  <c r="P162" i="16"/>
  <c r="V128" i="17"/>
  <c r="V128" i="16"/>
  <c r="Q37" i="15"/>
  <c r="Q96" i="15"/>
  <c r="V132" i="16"/>
  <c r="V132" i="17"/>
  <c r="V121" i="17"/>
  <c r="V121" i="16"/>
  <c r="V127" i="17"/>
  <c r="V127" i="16"/>
  <c r="R14" i="17"/>
  <c r="R66" i="17" s="1"/>
  <c r="R14" i="16"/>
  <c r="R66" i="16" s="1"/>
  <c r="R72" i="1"/>
  <c r="Q36" i="15"/>
  <c r="Q95" i="15"/>
  <c r="U135" i="16"/>
  <c r="V133" i="16"/>
  <c r="V133" i="17"/>
  <c r="V122" i="16"/>
  <c r="V122" i="17"/>
  <c r="V131" i="17"/>
  <c r="V131" i="16"/>
  <c r="V125" i="17"/>
  <c r="V125" i="16"/>
  <c r="V130" i="17"/>
  <c r="V130" i="16"/>
  <c r="P40" i="15"/>
  <c r="S24" i="1"/>
  <c r="S22" i="1"/>
  <c r="S23" i="1"/>
  <c r="S25" i="1"/>
  <c r="S30" i="1"/>
  <c r="S27" i="1"/>
  <c r="S29" i="1"/>
  <c r="S12" i="1"/>
  <c r="R69" i="1"/>
  <c r="S20" i="1"/>
  <c r="R9" i="16"/>
  <c r="S18" i="1"/>
  <c r="S21" i="1"/>
  <c r="S17" i="1"/>
  <c r="S15" i="1"/>
  <c r="S13" i="1"/>
  <c r="S28" i="1"/>
  <c r="S14" i="1"/>
  <c r="S19" i="1"/>
  <c r="S16" i="1"/>
  <c r="R32" i="1"/>
  <c r="R33" i="1" s="1"/>
  <c r="S26" i="1"/>
  <c r="S31" i="1"/>
  <c r="S81" i="1" s="1"/>
  <c r="S88" i="1" s="1"/>
  <c r="S9" i="14" s="1"/>
  <c r="R9" i="17"/>
  <c r="S11" i="1"/>
  <c r="R22" i="17"/>
  <c r="R74" i="17" s="1"/>
  <c r="R22" i="16"/>
  <c r="R74" i="16" s="1"/>
  <c r="R70" i="1"/>
  <c r="R10" i="17"/>
  <c r="R62" i="17" s="1"/>
  <c r="R10" i="16"/>
  <c r="R62" i="16" s="1"/>
  <c r="R73" i="1"/>
  <c r="R15" i="17"/>
  <c r="R67" i="17" s="1"/>
  <c r="R15" i="16"/>
  <c r="R67" i="16" s="1"/>
  <c r="R23" i="16"/>
  <c r="R75" i="16" s="1"/>
  <c r="R23" i="17"/>
  <c r="R75" i="17" s="1"/>
  <c r="P81" i="15"/>
  <c r="Q92" i="15"/>
  <c r="Q33" i="15"/>
  <c r="Q31" i="15"/>
  <c r="Q90" i="15"/>
  <c r="Q87" i="1"/>
  <c r="Q12" i="15"/>
  <c r="Q71" i="15"/>
  <c r="Q34" i="15"/>
  <c r="Q93" i="15"/>
  <c r="R88" i="17"/>
  <c r="S17" i="13"/>
  <c r="S21" i="13"/>
  <c r="S24" i="13"/>
  <c r="S23" i="13"/>
  <c r="S19" i="13"/>
  <c r="S29" i="13"/>
  <c r="S20" i="13"/>
  <c r="S22" i="13"/>
  <c r="S26" i="13"/>
  <c r="R88" i="16"/>
  <c r="S12" i="13"/>
  <c r="S25" i="13"/>
  <c r="S11" i="13"/>
  <c r="R32" i="13"/>
  <c r="R33" i="13" s="1"/>
  <c r="S15" i="13"/>
  <c r="S16" i="13"/>
  <c r="S18" i="13"/>
  <c r="S14" i="13"/>
  <c r="S27" i="13"/>
  <c r="S31" i="13"/>
  <c r="S81" i="13" s="1"/>
  <c r="S88" i="13" s="1"/>
  <c r="S10" i="14" s="1"/>
  <c r="S30" i="13"/>
  <c r="S13" i="13"/>
  <c r="S28" i="13"/>
  <c r="R69" i="13"/>
  <c r="Q140" i="16"/>
  <c r="Q161" i="16" s="1"/>
  <c r="Q109" i="16"/>
  <c r="R80" i="13"/>
  <c r="R105" i="16"/>
  <c r="R157" i="16" s="1"/>
  <c r="R105" i="17"/>
  <c r="R157" i="17" s="1"/>
  <c r="R79" i="13"/>
  <c r="R104" i="17"/>
  <c r="R156" i="17" s="1"/>
  <c r="R104" i="16"/>
  <c r="R156" i="16" s="1"/>
  <c r="R75" i="13"/>
  <c r="R98" i="16"/>
  <c r="R150" i="16" s="1"/>
  <c r="R98" i="17"/>
  <c r="R150" i="17" s="1"/>
  <c r="R95" i="16"/>
  <c r="R147" i="16" s="1"/>
  <c r="R74" i="13"/>
  <c r="R95" i="17"/>
  <c r="R147" i="17" s="1"/>
  <c r="W49" i="1"/>
  <c r="W60" i="1"/>
  <c r="W43" i="1"/>
  <c r="W42" i="1"/>
  <c r="W59" i="1"/>
  <c r="W48" i="1"/>
  <c r="W51" i="1"/>
  <c r="W58" i="1"/>
  <c r="W44" i="1"/>
  <c r="W56" i="1"/>
  <c r="W45" i="1"/>
  <c r="W52" i="1"/>
  <c r="W54" i="1"/>
  <c r="W57" i="1"/>
  <c r="W50" i="1"/>
  <c r="W46" i="1"/>
  <c r="W41" i="1"/>
  <c r="W53" i="1"/>
  <c r="W55" i="1"/>
  <c r="W47" i="1"/>
  <c r="V35" i="16"/>
  <c r="V61" i="1"/>
  <c r="V62" i="1" s="1"/>
  <c r="V35" i="17"/>
  <c r="W40" i="1"/>
  <c r="V49" i="17"/>
  <c r="V49" i="16"/>
  <c r="V44" i="16"/>
  <c r="V44" i="17"/>
  <c r="V37" i="17"/>
  <c r="V37" i="16"/>
  <c r="V51" i="17"/>
  <c r="V51" i="16"/>
  <c r="V45" i="16"/>
  <c r="V45" i="17"/>
  <c r="O45" i="15"/>
  <c r="V120" i="17"/>
  <c r="V120" i="16"/>
  <c r="V124" i="17"/>
  <c r="V124" i="16"/>
  <c r="R80" i="1"/>
  <c r="R26" i="17"/>
  <c r="R78" i="17" s="1"/>
  <c r="R26" i="16"/>
  <c r="R78" i="16" s="1"/>
  <c r="R77" i="1"/>
  <c r="R21" i="16"/>
  <c r="R73" i="16" s="1"/>
  <c r="R21" i="17"/>
  <c r="R73" i="17" s="1"/>
  <c r="R27" i="16"/>
  <c r="R79" i="16" s="1"/>
  <c r="R27" i="17"/>
  <c r="R79" i="17" s="1"/>
  <c r="R17" i="16"/>
  <c r="R69" i="16" s="1"/>
  <c r="R17" i="17"/>
  <c r="R69" i="17" s="1"/>
  <c r="R76" i="1"/>
  <c r="R20" i="16"/>
  <c r="R72" i="16" s="1"/>
  <c r="R20" i="17"/>
  <c r="R72" i="17" s="1"/>
  <c r="R16" i="17"/>
  <c r="R68" i="17" s="1"/>
  <c r="R74" i="1"/>
  <c r="R16" i="16"/>
  <c r="R68" i="16" s="1"/>
  <c r="P22" i="15"/>
  <c r="P45" i="15" s="1"/>
  <c r="P89" i="13"/>
  <c r="P90" i="13" s="1"/>
  <c r="Q97" i="15"/>
  <c r="Q38" i="15"/>
  <c r="O104" i="15"/>
  <c r="Q35" i="15"/>
  <c r="Q94" i="15"/>
  <c r="R73" i="13"/>
  <c r="R94" i="17"/>
  <c r="R146" i="17" s="1"/>
  <c r="R94" i="16"/>
  <c r="R146" i="16" s="1"/>
  <c r="R102" i="17"/>
  <c r="R154" i="17" s="1"/>
  <c r="R102" i="16"/>
  <c r="R154" i="16" s="1"/>
  <c r="R89" i="16"/>
  <c r="R141" i="16" s="1"/>
  <c r="R70" i="13"/>
  <c r="R89" i="17"/>
  <c r="R141" i="17" s="1"/>
  <c r="R71" i="13"/>
  <c r="R90" i="17"/>
  <c r="R142" i="17" s="1"/>
  <c r="R90" i="16"/>
  <c r="R142" i="16" s="1"/>
  <c r="R101" i="17"/>
  <c r="R153" i="17" s="1"/>
  <c r="R101" i="16"/>
  <c r="R153" i="16" s="1"/>
  <c r="U56" i="17"/>
  <c r="V54" i="17"/>
  <c r="V54" i="16"/>
  <c r="V48" i="16"/>
  <c r="V48" i="17"/>
  <c r="V53" i="16"/>
  <c r="V53" i="17"/>
  <c r="V47" i="17"/>
  <c r="V47" i="16"/>
  <c r="V50" i="17"/>
  <c r="V50" i="16"/>
  <c r="Q32" i="15"/>
  <c r="Q91" i="15"/>
  <c r="Q20" i="15"/>
  <c r="Q79" i="15"/>
  <c r="V115" i="16"/>
  <c r="V115" i="17"/>
  <c r="V123" i="17"/>
  <c r="V123" i="16"/>
  <c r="R75" i="1"/>
  <c r="R19" i="17"/>
  <c r="R71" i="17" s="1"/>
  <c r="R19" i="16"/>
  <c r="R71" i="16" s="1"/>
  <c r="Q87" i="13"/>
  <c r="Q30" i="15"/>
  <c r="Q89" i="15"/>
  <c r="U135" i="17"/>
  <c r="V118" i="16"/>
  <c r="V118" i="17"/>
  <c r="V126" i="16"/>
  <c r="V126" i="17"/>
  <c r="V117" i="16"/>
  <c r="V117" i="17"/>
  <c r="V116" i="17"/>
  <c r="V116" i="16"/>
  <c r="V129" i="16"/>
  <c r="V129" i="17"/>
  <c r="P99" i="15"/>
  <c r="R28" i="16"/>
  <c r="R80" i="16" s="1"/>
  <c r="R28" i="17"/>
  <c r="R80" i="17" s="1"/>
  <c r="R18" i="16"/>
  <c r="R70" i="16" s="1"/>
  <c r="R18" i="17"/>
  <c r="R70" i="17" s="1"/>
  <c r="Q82" i="1"/>
  <c r="Q86" i="1"/>
  <c r="R78" i="1"/>
  <c r="R24" i="16"/>
  <c r="R76" i="16" s="1"/>
  <c r="R24" i="17"/>
  <c r="R76" i="17" s="1"/>
  <c r="R71" i="1"/>
  <c r="R11" i="17"/>
  <c r="R63" i="17" s="1"/>
  <c r="R11" i="16"/>
  <c r="R63" i="16" s="1"/>
  <c r="P83" i="17"/>
  <c r="Q19" i="15"/>
  <c r="Q78" i="15"/>
  <c r="P167" i="16"/>
  <c r="P192" i="16" s="1"/>
  <c r="Q73" i="15"/>
  <c r="Q14" i="15"/>
  <c r="R93" i="16"/>
  <c r="R145" i="16" s="1"/>
  <c r="R72" i="13"/>
  <c r="R93" i="17"/>
  <c r="R145" i="17" s="1"/>
  <c r="Q140" i="17"/>
  <c r="Q161" i="17" s="1"/>
  <c r="Q109" i="17"/>
  <c r="R96" i="16"/>
  <c r="R148" i="16" s="1"/>
  <c r="R96" i="17"/>
  <c r="R148" i="17" s="1"/>
  <c r="R97" i="16"/>
  <c r="R149" i="16" s="1"/>
  <c r="R97" i="17"/>
  <c r="R149" i="17" s="1"/>
  <c r="R76" i="13"/>
  <c r="R99" i="16"/>
  <c r="R151" i="16" s="1"/>
  <c r="R99" i="17"/>
  <c r="R151" i="17" s="1"/>
  <c r="U56" i="16"/>
  <c r="V38" i="16"/>
  <c r="V38" i="17"/>
  <c r="V40" i="17"/>
  <c r="V40" i="16"/>
  <c r="V52" i="17"/>
  <c r="V52" i="16"/>
  <c r="V39" i="16"/>
  <c r="V39" i="17"/>
  <c r="O172" i="16"/>
  <c r="O197" i="16" s="1"/>
  <c r="O216" i="16" s="1"/>
  <c r="O221" i="16" s="1"/>
  <c r="O186" i="16"/>
  <c r="O172" i="17"/>
  <c r="O198" i="16" s="1"/>
  <c r="O217" i="16" s="1"/>
  <c r="O222" i="16" s="1"/>
  <c r="Q76" i="15"/>
  <c r="Q17" i="15"/>
  <c r="Q13" i="15"/>
  <c r="Q72" i="15"/>
  <c r="W45" i="13"/>
  <c r="W55" i="13"/>
  <c r="W50" i="13"/>
  <c r="W60" i="13"/>
  <c r="W48" i="13"/>
  <c r="W56" i="13"/>
  <c r="W59" i="13"/>
  <c r="W57" i="13"/>
  <c r="W49" i="13"/>
  <c r="W41" i="13"/>
  <c r="W52" i="13"/>
  <c r="W43" i="13"/>
  <c r="W42" i="13"/>
  <c r="W46" i="13"/>
  <c r="W58" i="13"/>
  <c r="W51" i="13"/>
  <c r="W47" i="13"/>
  <c r="W54" i="13"/>
  <c r="W53" i="13"/>
  <c r="W44" i="13"/>
  <c r="W40" i="13"/>
  <c r="V114" i="17"/>
  <c r="V114" i="16"/>
  <c r="V61" i="13"/>
  <c r="V62" i="13" s="1"/>
  <c r="V119" i="16"/>
  <c r="V119" i="17"/>
  <c r="Q30" i="16"/>
  <c r="Q61" i="16"/>
  <c r="Q82" i="16" s="1"/>
  <c r="Q30" i="17"/>
  <c r="Q61" i="17"/>
  <c r="Q82" i="17" s="1"/>
  <c r="R12" i="17"/>
  <c r="R64" i="17" s="1"/>
  <c r="R12" i="16"/>
  <c r="R64" i="16" s="1"/>
  <c r="R79" i="1"/>
  <c r="R25" i="17"/>
  <c r="R77" i="17" s="1"/>
  <c r="R25" i="16"/>
  <c r="R77" i="16" s="1"/>
  <c r="R13" i="16"/>
  <c r="R65" i="16" s="1"/>
  <c r="R13" i="17"/>
  <c r="R65" i="17" s="1"/>
  <c r="P167" i="17"/>
  <c r="R91" i="16"/>
  <c r="R143" i="16" s="1"/>
  <c r="R91" i="17"/>
  <c r="R143" i="17" s="1"/>
  <c r="R77" i="13"/>
  <c r="R100" i="16"/>
  <c r="R152" i="16" s="1"/>
  <c r="R100" i="17"/>
  <c r="R152" i="17" s="1"/>
  <c r="R78" i="13"/>
  <c r="R103" i="17"/>
  <c r="R155" i="17" s="1"/>
  <c r="R103" i="16"/>
  <c r="R155" i="16" s="1"/>
  <c r="Q86" i="13"/>
  <c r="Q82" i="13"/>
  <c r="R106" i="17"/>
  <c r="R158" i="17" s="1"/>
  <c r="R106" i="16"/>
  <c r="R158" i="16" s="1"/>
  <c r="R92" i="17"/>
  <c r="R144" i="17" s="1"/>
  <c r="R92" i="16"/>
  <c r="R144" i="16" s="1"/>
  <c r="R107" i="16"/>
  <c r="R159" i="16" s="1"/>
  <c r="R107" i="17"/>
  <c r="R159" i="17" s="1"/>
  <c r="V41" i="16"/>
  <c r="V41" i="17"/>
  <c r="V46" i="16"/>
  <c r="V46" i="17"/>
  <c r="V43" i="17"/>
  <c r="V43" i="16"/>
  <c r="V42" i="17"/>
  <c r="V42" i="16"/>
  <c r="V36" i="17"/>
  <c r="V36" i="16"/>
  <c r="P89" i="1"/>
  <c r="P90" i="1" s="1"/>
  <c r="Q16" i="15"/>
  <c r="Q75" i="15"/>
  <c r="N109" i="15"/>
  <c r="N146" i="15" s="1"/>
  <c r="N172" i="15" s="1"/>
  <c r="N177" i="15" s="1"/>
  <c r="N184" i="15" s="1"/>
  <c r="N203" i="15" s="1"/>
  <c r="Q15" i="15"/>
  <c r="Q74" i="15"/>
  <c r="Q18" i="15"/>
  <c r="Q77" i="15"/>
  <c r="O237" i="16" l="1"/>
  <c r="N125" i="15"/>
  <c r="N226" i="16"/>
  <c r="N236" i="16"/>
  <c r="O226" i="16"/>
  <c r="O236" i="16"/>
  <c r="O228" i="16"/>
  <c r="O246" i="16"/>
  <c r="O229" i="16"/>
  <c r="O247" i="16"/>
  <c r="C89" i="3"/>
  <c r="M224" i="16" s="1"/>
  <c r="M167" i="15"/>
  <c r="C81" i="3"/>
  <c r="M223" i="16" s="1"/>
  <c r="M166" i="15"/>
  <c r="Q203" i="16"/>
  <c r="Q158" i="15"/>
  <c r="R31" i="14"/>
  <c r="P187" i="16"/>
  <c r="P193" i="16"/>
  <c r="P205" i="16" s="1"/>
  <c r="P210" i="16" s="1"/>
  <c r="P204" i="16"/>
  <c r="P209" i="16" s="1"/>
  <c r="M136" i="15"/>
  <c r="M149" i="15"/>
  <c r="C41" i="3"/>
  <c r="M148" i="15"/>
  <c r="C49" i="3"/>
  <c r="O134" i="15"/>
  <c r="O160" i="15" s="1"/>
  <c r="O165" i="15" s="1"/>
  <c r="O182" i="15" s="1"/>
  <c r="O193" i="15" s="1"/>
  <c r="N133" i="15"/>
  <c r="N159" i="15" s="1"/>
  <c r="N164" i="15" s="1"/>
  <c r="N181" i="15" s="1"/>
  <c r="N192" i="15" s="1"/>
  <c r="R17" i="14"/>
  <c r="R32" i="14" s="1"/>
  <c r="O188" i="16"/>
  <c r="O124" i="15"/>
  <c r="Q89" i="13"/>
  <c r="Q90" i="13" s="1"/>
  <c r="Q89" i="1"/>
  <c r="Q99" i="15"/>
  <c r="Q40" i="15"/>
  <c r="Q167" i="16"/>
  <c r="Q167" i="17"/>
  <c r="Q193" i="16" s="1"/>
  <c r="Q205" i="16" s="1"/>
  <c r="V135" i="16"/>
  <c r="Q83" i="16"/>
  <c r="Q162" i="16"/>
  <c r="Q90" i="1"/>
  <c r="W120" i="16"/>
  <c r="W120" i="17"/>
  <c r="W115" i="16"/>
  <c r="W115" i="17"/>
  <c r="W130" i="16"/>
  <c r="W130" i="17"/>
  <c r="W129" i="16"/>
  <c r="W129" i="17"/>
  <c r="O109" i="15"/>
  <c r="O146" i="15" s="1"/>
  <c r="O172" i="15" s="1"/>
  <c r="O177" i="15" s="1"/>
  <c r="O184" i="15" s="1"/>
  <c r="O203" i="15" s="1"/>
  <c r="P123" i="15"/>
  <c r="P50" i="15"/>
  <c r="R20" i="15"/>
  <c r="R79" i="15"/>
  <c r="V56" i="16"/>
  <c r="W36" i="17"/>
  <c r="W36" i="16"/>
  <c r="W49" i="17"/>
  <c r="W49" i="16"/>
  <c r="W39" i="16"/>
  <c r="W39" i="17"/>
  <c r="W54" i="16"/>
  <c r="W54" i="17"/>
  <c r="W44" i="16"/>
  <c r="W44" i="17"/>
  <c r="R38" i="15"/>
  <c r="R97" i="15"/>
  <c r="S80" i="13"/>
  <c r="S105" i="17"/>
  <c r="S157" i="17" s="1"/>
  <c r="S105" i="16"/>
  <c r="S157" i="16" s="1"/>
  <c r="S79" i="13"/>
  <c r="S104" i="16"/>
  <c r="S156" i="16" s="1"/>
  <c r="S104" i="17"/>
  <c r="S156" i="17" s="1"/>
  <c r="S92" i="17"/>
  <c r="S144" i="17" s="1"/>
  <c r="S92" i="16"/>
  <c r="S144" i="16" s="1"/>
  <c r="S70" i="13"/>
  <c r="S89" i="17"/>
  <c r="S141" i="17" s="1"/>
  <c r="S89" i="16"/>
  <c r="S141" i="16" s="1"/>
  <c r="S97" i="16"/>
  <c r="S149" i="16" s="1"/>
  <c r="S97" i="17"/>
  <c r="S149" i="17" s="1"/>
  <c r="S101" i="16"/>
  <c r="S153" i="16" s="1"/>
  <c r="S101" i="17"/>
  <c r="S153" i="17" s="1"/>
  <c r="T22" i="1"/>
  <c r="S9" i="17"/>
  <c r="T14" i="1"/>
  <c r="T24" i="1"/>
  <c r="T27" i="1"/>
  <c r="T21" i="1"/>
  <c r="S69" i="1"/>
  <c r="T28" i="1"/>
  <c r="T18" i="1"/>
  <c r="T12" i="1"/>
  <c r="T19" i="1"/>
  <c r="T15" i="1"/>
  <c r="T13" i="1"/>
  <c r="T30" i="1"/>
  <c r="T29" i="1"/>
  <c r="T16" i="1"/>
  <c r="T20" i="1"/>
  <c r="T25" i="1"/>
  <c r="S9" i="16"/>
  <c r="T31" i="1"/>
  <c r="T81" i="1" s="1"/>
  <c r="T88" i="1" s="1"/>
  <c r="T9" i="14" s="1"/>
  <c r="T26" i="1"/>
  <c r="T23" i="1"/>
  <c r="S32" i="1"/>
  <c r="S33" i="1" s="1"/>
  <c r="T17" i="1"/>
  <c r="T11" i="1"/>
  <c r="S80" i="1"/>
  <c r="S26" i="17"/>
  <c r="S78" i="17" s="1"/>
  <c r="S26" i="16"/>
  <c r="S78" i="16" s="1"/>
  <c r="S75" i="1"/>
  <c r="S19" i="16"/>
  <c r="S71" i="16" s="1"/>
  <c r="S19" i="17"/>
  <c r="S71" i="17" s="1"/>
  <c r="R82" i="1"/>
  <c r="R86" i="1"/>
  <c r="S28" i="17"/>
  <c r="S80" i="17" s="1"/>
  <c r="S28" i="16"/>
  <c r="S80" i="16" s="1"/>
  <c r="S22" i="17"/>
  <c r="S74" i="17" s="1"/>
  <c r="S22" i="16"/>
  <c r="S74" i="16" s="1"/>
  <c r="V135" i="17"/>
  <c r="R35" i="15"/>
  <c r="R94" i="15"/>
  <c r="R19" i="15"/>
  <c r="R78" i="15"/>
  <c r="X60" i="13"/>
  <c r="X44" i="13"/>
  <c r="X46" i="13"/>
  <c r="X52" i="13"/>
  <c r="X41" i="13"/>
  <c r="X56" i="13"/>
  <c r="X47" i="13"/>
  <c r="X42" i="13"/>
  <c r="X49" i="13"/>
  <c r="X53" i="13"/>
  <c r="X54" i="13"/>
  <c r="X59" i="13"/>
  <c r="X51" i="13"/>
  <c r="X57" i="13"/>
  <c r="X45" i="13"/>
  <c r="X48" i="13"/>
  <c r="X55" i="13"/>
  <c r="X58" i="13"/>
  <c r="X50" i="13"/>
  <c r="X43" i="13"/>
  <c r="W114" i="16"/>
  <c r="W114" i="17"/>
  <c r="W61" i="13"/>
  <c r="W62" i="13" s="1"/>
  <c r="X40" i="13"/>
  <c r="W116" i="17"/>
  <c r="W116" i="16"/>
  <c r="W119" i="16"/>
  <c r="W119" i="17"/>
  <c r="R34" i="15"/>
  <c r="R93" i="15"/>
  <c r="R30" i="15"/>
  <c r="R87" i="13"/>
  <c r="R89" i="15"/>
  <c r="P172" i="16"/>
  <c r="P197" i="16" s="1"/>
  <c r="P216" i="16" s="1"/>
  <c r="P221" i="16" s="1"/>
  <c r="P186" i="16"/>
  <c r="P188" i="16" s="1"/>
  <c r="R74" i="15"/>
  <c r="R15" i="15"/>
  <c r="R31" i="15"/>
  <c r="R90" i="15"/>
  <c r="R17" i="15"/>
  <c r="R76" i="15"/>
  <c r="X60" i="1"/>
  <c r="X51" i="1"/>
  <c r="X54" i="1"/>
  <c r="X43" i="1"/>
  <c r="X45" i="1"/>
  <c r="X55" i="1"/>
  <c r="X58" i="1"/>
  <c r="X46" i="1"/>
  <c r="X50" i="1"/>
  <c r="X57" i="1"/>
  <c r="X59" i="1"/>
  <c r="X41" i="1"/>
  <c r="X49" i="1"/>
  <c r="X42" i="1"/>
  <c r="X48" i="1"/>
  <c r="X53" i="1"/>
  <c r="X52" i="1"/>
  <c r="X47" i="1"/>
  <c r="X44" i="1"/>
  <c r="X56" i="1"/>
  <c r="W35" i="16"/>
  <c r="W35" i="17"/>
  <c r="W61" i="1"/>
  <c r="W62" i="1" s="1"/>
  <c r="X40" i="1"/>
  <c r="W42" i="17"/>
  <c r="W42" i="16"/>
  <c r="W41" i="17"/>
  <c r="W41" i="16"/>
  <c r="W47" i="17"/>
  <c r="W47" i="16"/>
  <c r="W53" i="17"/>
  <c r="W53" i="16"/>
  <c r="W37" i="17"/>
  <c r="W37" i="16"/>
  <c r="R96" i="15"/>
  <c r="R37" i="15"/>
  <c r="S71" i="13"/>
  <c r="S90" i="16"/>
  <c r="S142" i="16" s="1"/>
  <c r="S90" i="17"/>
  <c r="S142" i="17" s="1"/>
  <c r="S91" i="17"/>
  <c r="S143" i="17" s="1"/>
  <c r="S91" i="16"/>
  <c r="S143" i="16" s="1"/>
  <c r="R109" i="16"/>
  <c r="R140" i="16"/>
  <c r="R161" i="16" s="1"/>
  <c r="S106" i="16"/>
  <c r="S158" i="16" s="1"/>
  <c r="S106" i="17"/>
  <c r="S158" i="17" s="1"/>
  <c r="S75" i="13"/>
  <c r="S98" i="16"/>
  <c r="S150" i="16" s="1"/>
  <c r="S98" i="17"/>
  <c r="S150" i="17" s="1"/>
  <c r="P104" i="15"/>
  <c r="P124" i="15" s="1"/>
  <c r="R30" i="17"/>
  <c r="R61" i="17"/>
  <c r="R82" i="17" s="1"/>
  <c r="S14" i="17"/>
  <c r="S66" i="17" s="1"/>
  <c r="S14" i="16"/>
  <c r="S66" i="16" s="1"/>
  <c r="S72" i="1"/>
  <c r="S71" i="1"/>
  <c r="S11" i="17"/>
  <c r="S63" i="17" s="1"/>
  <c r="S11" i="16"/>
  <c r="S63" i="16" s="1"/>
  <c r="S74" i="1"/>
  <c r="S16" i="16"/>
  <c r="S68" i="16" s="1"/>
  <c r="S16" i="17"/>
  <c r="S68" i="17" s="1"/>
  <c r="S70" i="1"/>
  <c r="S10" i="17"/>
  <c r="S62" i="17" s="1"/>
  <c r="S10" i="16"/>
  <c r="S62" i="16" s="1"/>
  <c r="S23" i="16"/>
  <c r="S75" i="16" s="1"/>
  <c r="S23" i="17"/>
  <c r="S75" i="17" s="1"/>
  <c r="P172" i="17"/>
  <c r="P198" i="16" s="1"/>
  <c r="P217" i="16" s="1"/>
  <c r="P222" i="16" s="1"/>
  <c r="W128" i="16"/>
  <c r="W128" i="17"/>
  <c r="Q83" i="17"/>
  <c r="W121" i="16"/>
  <c r="W121" i="17"/>
  <c r="W123" i="17"/>
  <c r="W123" i="16"/>
  <c r="W122" i="16"/>
  <c r="W122" i="17"/>
  <c r="R36" i="15"/>
  <c r="R95" i="15"/>
  <c r="W118" i="17"/>
  <c r="W118" i="16"/>
  <c r="W125" i="16"/>
  <c r="W125" i="17"/>
  <c r="W117" i="17"/>
  <c r="W117" i="16"/>
  <c r="W131" i="16"/>
  <c r="W131" i="17"/>
  <c r="Q162" i="17"/>
  <c r="R73" i="15"/>
  <c r="R14" i="15"/>
  <c r="R16" i="15"/>
  <c r="R75" i="15"/>
  <c r="O50" i="15"/>
  <c r="O145" i="15" s="1"/>
  <c r="O171" i="15" s="1"/>
  <c r="O176" i="15" s="1"/>
  <c r="O183" i="15" s="1"/>
  <c r="O202" i="15" s="1"/>
  <c r="O123" i="15"/>
  <c r="V56" i="17"/>
  <c r="W50" i="17"/>
  <c r="W50" i="16"/>
  <c r="W45" i="17"/>
  <c r="W45" i="16"/>
  <c r="W40" i="17"/>
  <c r="W40" i="16"/>
  <c r="W46" i="17"/>
  <c r="W46" i="16"/>
  <c r="W38" i="17"/>
  <c r="W38" i="16"/>
  <c r="R32" i="15"/>
  <c r="R91" i="15"/>
  <c r="R33" i="15"/>
  <c r="R92" i="15"/>
  <c r="S107" i="17"/>
  <c r="S159" i="17" s="1"/>
  <c r="S107" i="16"/>
  <c r="S159" i="16" s="1"/>
  <c r="S74" i="13"/>
  <c r="S95" i="17"/>
  <c r="S147" i="17" s="1"/>
  <c r="S95" i="16"/>
  <c r="S147" i="16" s="1"/>
  <c r="T30" i="13"/>
  <c r="T21" i="13"/>
  <c r="S69" i="13"/>
  <c r="T18" i="13"/>
  <c r="T26" i="13"/>
  <c r="T23" i="13"/>
  <c r="T12" i="13"/>
  <c r="T24" i="13"/>
  <c r="S32" i="13"/>
  <c r="S33" i="13" s="1"/>
  <c r="T15" i="13"/>
  <c r="T25" i="13"/>
  <c r="T27" i="13"/>
  <c r="S88" i="17"/>
  <c r="T28" i="13"/>
  <c r="T17" i="13"/>
  <c r="T29" i="13"/>
  <c r="S88" i="16"/>
  <c r="T16" i="13"/>
  <c r="T31" i="13"/>
  <c r="T81" i="13" s="1"/>
  <c r="T88" i="13" s="1"/>
  <c r="T10" i="14" s="1"/>
  <c r="T22" i="13"/>
  <c r="T11" i="13"/>
  <c r="T20" i="13"/>
  <c r="T13" i="13"/>
  <c r="T14" i="13"/>
  <c r="T19" i="13"/>
  <c r="S103" i="16"/>
  <c r="S155" i="16" s="1"/>
  <c r="S78" i="13"/>
  <c r="S103" i="17"/>
  <c r="S155" i="17" s="1"/>
  <c r="S96" i="16"/>
  <c r="S148" i="16" s="1"/>
  <c r="S96" i="17"/>
  <c r="S148" i="17" s="1"/>
  <c r="S73" i="13"/>
  <c r="S94" i="17"/>
  <c r="S146" i="17" s="1"/>
  <c r="S94" i="16"/>
  <c r="S146" i="16" s="1"/>
  <c r="Q81" i="15"/>
  <c r="R13" i="15"/>
  <c r="R72" i="15"/>
  <c r="S11" i="14"/>
  <c r="S17" i="16"/>
  <c r="S69" i="16" s="1"/>
  <c r="S17" i="17"/>
  <c r="S69" i="17" s="1"/>
  <c r="S13" i="17"/>
  <c r="S65" i="17" s="1"/>
  <c r="S13" i="16"/>
  <c r="S65" i="16" s="1"/>
  <c r="R30" i="16"/>
  <c r="R61" i="16"/>
  <c r="R82" i="16" s="1"/>
  <c r="S27" i="16"/>
  <c r="S79" i="16" s="1"/>
  <c r="S27" i="17"/>
  <c r="S79" i="17" s="1"/>
  <c r="S77" i="1"/>
  <c r="S21" i="16"/>
  <c r="S73" i="16" s="1"/>
  <c r="S21" i="17"/>
  <c r="S73" i="17" s="1"/>
  <c r="W127" i="17"/>
  <c r="W127" i="16"/>
  <c r="W132" i="16"/>
  <c r="W132" i="17"/>
  <c r="W126" i="16"/>
  <c r="W126" i="17"/>
  <c r="W133" i="17"/>
  <c r="W133" i="16"/>
  <c r="W124" i="16"/>
  <c r="W124" i="17"/>
  <c r="R18" i="15"/>
  <c r="R77" i="15"/>
  <c r="W48" i="17"/>
  <c r="W48" i="16"/>
  <c r="W52" i="17"/>
  <c r="W52" i="16"/>
  <c r="W51" i="16"/>
  <c r="W51" i="17"/>
  <c r="W43" i="16"/>
  <c r="W43" i="17"/>
  <c r="R82" i="13"/>
  <c r="R86" i="13"/>
  <c r="S93" i="17"/>
  <c r="S145" i="17" s="1"/>
  <c r="S93" i="16"/>
  <c r="S145" i="16" s="1"/>
  <c r="S72" i="13"/>
  <c r="S102" i="16"/>
  <c r="S154" i="16" s="1"/>
  <c r="S102" i="17"/>
  <c r="S154" i="17" s="1"/>
  <c r="S76" i="13"/>
  <c r="S99" i="16"/>
  <c r="S151" i="16" s="1"/>
  <c r="S99" i="17"/>
  <c r="S151" i="17" s="1"/>
  <c r="S77" i="13"/>
  <c r="S100" i="16"/>
  <c r="S152" i="16" s="1"/>
  <c r="S100" i="17"/>
  <c r="S152" i="17" s="1"/>
  <c r="R140" i="17"/>
  <c r="R161" i="17" s="1"/>
  <c r="R109" i="17"/>
  <c r="Q22" i="15"/>
  <c r="S78" i="1"/>
  <c r="S24" i="17"/>
  <c r="S76" i="17" s="1"/>
  <c r="S24" i="16"/>
  <c r="S76" i="16" s="1"/>
  <c r="S12" i="16"/>
  <c r="S64" i="16" s="1"/>
  <c r="S12" i="17"/>
  <c r="S64" i="17" s="1"/>
  <c r="S15" i="16"/>
  <c r="S67" i="16" s="1"/>
  <c r="S73" i="1"/>
  <c r="S15" i="17"/>
  <c r="S67" i="17" s="1"/>
  <c r="S18" i="16"/>
  <c r="S70" i="16" s="1"/>
  <c r="S18" i="17"/>
  <c r="S70" i="17" s="1"/>
  <c r="S25" i="17"/>
  <c r="S77" i="17" s="1"/>
  <c r="S79" i="1"/>
  <c r="S25" i="16"/>
  <c r="S77" i="16" s="1"/>
  <c r="S76" i="1"/>
  <c r="S20" i="16"/>
  <c r="S72" i="16" s="1"/>
  <c r="S20" i="17"/>
  <c r="S72" i="17" s="1"/>
  <c r="R87" i="1"/>
  <c r="R12" i="15"/>
  <c r="R71" i="15"/>
  <c r="Q210" i="16" l="1"/>
  <c r="P229" i="16"/>
  <c r="P247" i="16"/>
  <c r="P228" i="16"/>
  <c r="P246" i="16"/>
  <c r="Q227" i="16"/>
  <c r="Q237" i="16"/>
  <c r="P226" i="16"/>
  <c r="P236" i="16"/>
  <c r="P227" i="16"/>
  <c r="P237" i="16"/>
  <c r="M178" i="15"/>
  <c r="M179" i="15"/>
  <c r="R215" i="16"/>
  <c r="R170" i="15"/>
  <c r="R203" i="16"/>
  <c r="R158" i="15"/>
  <c r="S31" i="14"/>
  <c r="Q172" i="16"/>
  <c r="Q197" i="16" s="1"/>
  <c r="Q216" i="16" s="1"/>
  <c r="Q221" i="16" s="1"/>
  <c r="Q192" i="16"/>
  <c r="O125" i="15"/>
  <c r="P145" i="15"/>
  <c r="P171" i="15" s="1"/>
  <c r="P176" i="15" s="1"/>
  <c r="P183" i="15" s="1"/>
  <c r="P202" i="15" s="1"/>
  <c r="O133" i="15"/>
  <c r="P134" i="15"/>
  <c r="P160" i="15" s="1"/>
  <c r="P165" i="15" s="1"/>
  <c r="P182" i="15" s="1"/>
  <c r="P193" i="15" s="1"/>
  <c r="Q186" i="16"/>
  <c r="Q104" i="15"/>
  <c r="Q109" i="15" s="1"/>
  <c r="Q172" i="17"/>
  <c r="Q198" i="16" s="1"/>
  <c r="Q217" i="16" s="1"/>
  <c r="Q222" i="16" s="1"/>
  <c r="Q187" i="16"/>
  <c r="P125" i="15"/>
  <c r="Q45" i="15"/>
  <c r="Q50" i="15" s="1"/>
  <c r="Q145" i="15" s="1"/>
  <c r="Q171" i="15" s="1"/>
  <c r="Q176" i="15" s="1"/>
  <c r="Q183" i="15" s="1"/>
  <c r="Q202" i="15" s="1"/>
  <c r="R167" i="16"/>
  <c r="R192" i="16" s="1"/>
  <c r="R81" i="15"/>
  <c r="R89" i="13"/>
  <c r="R90" i="13" s="1"/>
  <c r="R162" i="17"/>
  <c r="R167" i="17"/>
  <c r="R193" i="16" s="1"/>
  <c r="R205" i="16" s="1"/>
  <c r="R210" i="16" s="1"/>
  <c r="S87" i="13"/>
  <c r="S30" i="15"/>
  <c r="S89" i="15"/>
  <c r="T32" i="13"/>
  <c r="T33" i="13" s="1"/>
  <c r="T88" i="17"/>
  <c r="U25" i="13"/>
  <c r="U26" i="13"/>
  <c r="U28" i="13"/>
  <c r="U12" i="13"/>
  <c r="U24" i="13"/>
  <c r="U18" i="13"/>
  <c r="U13" i="13"/>
  <c r="U14" i="13"/>
  <c r="U23" i="13"/>
  <c r="U19" i="13"/>
  <c r="U20" i="13"/>
  <c r="U29" i="13"/>
  <c r="U21" i="13"/>
  <c r="U27" i="13"/>
  <c r="U16" i="13"/>
  <c r="T69" i="13"/>
  <c r="U11" i="13"/>
  <c r="U17" i="13"/>
  <c r="U15" i="13"/>
  <c r="U22" i="13"/>
  <c r="U30" i="13"/>
  <c r="T88" i="16"/>
  <c r="U31" i="13"/>
  <c r="U81" i="13" s="1"/>
  <c r="U88" i="13" s="1"/>
  <c r="U10" i="14" s="1"/>
  <c r="T107" i="17"/>
  <c r="T159" i="17" s="1"/>
  <c r="T107" i="16"/>
  <c r="T159" i="16" s="1"/>
  <c r="X47" i="16"/>
  <c r="X47" i="17"/>
  <c r="X45" i="17"/>
  <c r="X45" i="16"/>
  <c r="X131" i="17"/>
  <c r="X131" i="16"/>
  <c r="X118" i="16"/>
  <c r="X118" i="17"/>
  <c r="T77" i="1"/>
  <c r="T21" i="17"/>
  <c r="T73" i="17" s="1"/>
  <c r="T21" i="16"/>
  <c r="T73" i="16" s="1"/>
  <c r="T23" i="16"/>
  <c r="T75" i="16" s="1"/>
  <c r="T23" i="17"/>
  <c r="T75" i="17" s="1"/>
  <c r="T28" i="17"/>
  <c r="T80" i="17" s="1"/>
  <c r="T28" i="16"/>
  <c r="T80" i="16" s="1"/>
  <c r="T70" i="1"/>
  <c r="T10" i="17"/>
  <c r="T62" i="17" s="1"/>
  <c r="T10" i="16"/>
  <c r="T62" i="16" s="1"/>
  <c r="T75" i="1"/>
  <c r="T19" i="16"/>
  <c r="T71" i="16" s="1"/>
  <c r="T19" i="17"/>
  <c r="T71" i="17" s="1"/>
  <c r="S30" i="17"/>
  <c r="S61" i="17"/>
  <c r="S82" i="17" s="1"/>
  <c r="S38" i="15"/>
  <c r="S97" i="15"/>
  <c r="S19" i="15"/>
  <c r="S78" i="15"/>
  <c r="S34" i="15"/>
  <c r="S93" i="15"/>
  <c r="T91" i="16"/>
  <c r="T143" i="16" s="1"/>
  <c r="T91" i="17"/>
  <c r="T143" i="17" s="1"/>
  <c r="T76" i="13"/>
  <c r="T99" i="16"/>
  <c r="T151" i="16" s="1"/>
  <c r="T99" i="17"/>
  <c r="T151" i="17" s="1"/>
  <c r="T106" i="17"/>
  <c r="T158" i="17" s="1"/>
  <c r="T106" i="16"/>
  <c r="T158" i="16" s="1"/>
  <c r="T79" i="13"/>
  <c r="T104" i="17"/>
  <c r="T156" i="17" s="1"/>
  <c r="T104" i="16"/>
  <c r="T156" i="16" s="1"/>
  <c r="T101" i="17"/>
  <c r="T153" i="17" s="1"/>
  <c r="T101" i="16"/>
  <c r="T153" i="16" s="1"/>
  <c r="T74" i="13"/>
  <c r="T95" i="17"/>
  <c r="T147" i="17" s="1"/>
  <c r="T95" i="16"/>
  <c r="T147" i="16" s="1"/>
  <c r="Y49" i="1"/>
  <c r="Y60" i="1"/>
  <c r="Y44" i="1"/>
  <c r="Y52" i="1"/>
  <c r="Y56" i="1"/>
  <c r="Y43" i="1"/>
  <c r="Y47" i="1"/>
  <c r="Y42" i="1"/>
  <c r="Y41" i="1"/>
  <c r="Y55" i="1"/>
  <c r="Y53" i="1"/>
  <c r="Y45" i="1"/>
  <c r="Y46" i="1"/>
  <c r="Y59" i="1"/>
  <c r="Y58" i="1"/>
  <c r="Y48" i="1"/>
  <c r="Y51" i="1"/>
  <c r="Y50" i="1"/>
  <c r="Y54" i="1"/>
  <c r="Y57" i="1"/>
  <c r="Y40" i="1"/>
  <c r="X35" i="16"/>
  <c r="X61" i="1"/>
  <c r="X62" i="1" s="1"/>
  <c r="X35" i="17"/>
  <c r="X51" i="16"/>
  <c r="X51" i="17"/>
  <c r="X48" i="16"/>
  <c r="X48" i="17"/>
  <c r="X36" i="17"/>
  <c r="X36" i="16"/>
  <c r="X41" i="16"/>
  <c r="X41" i="17"/>
  <c r="X38" i="16"/>
  <c r="X38" i="17"/>
  <c r="R99" i="15"/>
  <c r="W135" i="16"/>
  <c r="X129" i="16"/>
  <c r="X129" i="17"/>
  <c r="X125" i="16"/>
  <c r="X125" i="17"/>
  <c r="X123" i="16"/>
  <c r="X123" i="17"/>
  <c r="X115" i="16"/>
  <c r="X115" i="17"/>
  <c r="R89" i="1"/>
  <c r="R90" i="1" s="1"/>
  <c r="S15" i="15"/>
  <c r="S74" i="15"/>
  <c r="U22" i="1"/>
  <c r="U25" i="1"/>
  <c r="U15" i="1"/>
  <c r="U23" i="1"/>
  <c r="U19" i="1"/>
  <c r="U14" i="1"/>
  <c r="U12" i="1"/>
  <c r="U18" i="1"/>
  <c r="T9" i="16"/>
  <c r="U21" i="1"/>
  <c r="U30" i="1"/>
  <c r="U17" i="1"/>
  <c r="U26" i="1"/>
  <c r="T69" i="1"/>
  <c r="U29" i="1"/>
  <c r="U24" i="1"/>
  <c r="T32" i="1"/>
  <c r="T33" i="1" s="1"/>
  <c r="T9" i="17"/>
  <c r="U20" i="1"/>
  <c r="U31" i="1"/>
  <c r="U81" i="1" s="1"/>
  <c r="U88" i="1" s="1"/>
  <c r="U9" i="14" s="1"/>
  <c r="U16" i="1"/>
  <c r="U28" i="1"/>
  <c r="U11" i="1"/>
  <c r="U13" i="1"/>
  <c r="U27" i="1"/>
  <c r="T78" i="1"/>
  <c r="T24" i="17"/>
  <c r="T76" i="17" s="1"/>
  <c r="T24" i="16"/>
  <c r="T76" i="16" s="1"/>
  <c r="T18" i="17"/>
  <c r="T70" i="17" s="1"/>
  <c r="T18" i="16"/>
  <c r="T70" i="16" s="1"/>
  <c r="T71" i="1"/>
  <c r="T11" i="17"/>
  <c r="T63" i="17" s="1"/>
  <c r="T11" i="16"/>
  <c r="T63" i="16" s="1"/>
  <c r="T74" i="1"/>
  <c r="T16" i="17"/>
  <c r="T68" i="17" s="1"/>
  <c r="T16" i="16"/>
  <c r="T68" i="16" s="1"/>
  <c r="T79" i="1"/>
  <c r="T25" i="16"/>
  <c r="T77" i="16" s="1"/>
  <c r="T25" i="17"/>
  <c r="T77" i="17" s="1"/>
  <c r="T76" i="1"/>
  <c r="T20" i="17"/>
  <c r="T72" i="17" s="1"/>
  <c r="T20" i="16"/>
  <c r="T72" i="16" s="1"/>
  <c r="S96" i="15"/>
  <c r="S37" i="15"/>
  <c r="S12" i="14"/>
  <c r="S17" i="14"/>
  <c r="S32" i="14" s="1"/>
  <c r="T78" i="13"/>
  <c r="T103" i="17"/>
  <c r="T155" i="17" s="1"/>
  <c r="T103" i="16"/>
  <c r="T155" i="16" s="1"/>
  <c r="P109" i="15"/>
  <c r="P146" i="15" s="1"/>
  <c r="P172" i="15" s="1"/>
  <c r="P177" i="15" s="1"/>
  <c r="P184" i="15" s="1"/>
  <c r="P203" i="15" s="1"/>
  <c r="W56" i="16"/>
  <c r="W135" i="17"/>
  <c r="X127" i="17"/>
  <c r="X127" i="16"/>
  <c r="S20" i="15"/>
  <c r="S79" i="15"/>
  <c r="S31" i="15"/>
  <c r="S90" i="15"/>
  <c r="T102" i="16"/>
  <c r="T154" i="16" s="1"/>
  <c r="T102" i="17"/>
  <c r="T154" i="17" s="1"/>
  <c r="S86" i="13"/>
  <c r="S82" i="13"/>
  <c r="X39" i="16"/>
  <c r="X39" i="17"/>
  <c r="X43" i="17"/>
  <c r="X43" i="16"/>
  <c r="X54" i="17"/>
  <c r="X54" i="16"/>
  <c r="X53" i="16"/>
  <c r="X53" i="17"/>
  <c r="X49" i="17"/>
  <c r="X49" i="16"/>
  <c r="Y50" i="13"/>
  <c r="Y60" i="13"/>
  <c r="Y46" i="13"/>
  <c r="Y58" i="13"/>
  <c r="Y56" i="13"/>
  <c r="Y45" i="13"/>
  <c r="Y59" i="13"/>
  <c r="Y41" i="13"/>
  <c r="Y54" i="13"/>
  <c r="Y47" i="13"/>
  <c r="Y48" i="13"/>
  <c r="Y55" i="13"/>
  <c r="Y52" i="13"/>
  <c r="Y51" i="13"/>
  <c r="Y42" i="13"/>
  <c r="Y49" i="13"/>
  <c r="Y57" i="13"/>
  <c r="Y53" i="13"/>
  <c r="Y43" i="13"/>
  <c r="Y44" i="13"/>
  <c r="X61" i="13"/>
  <c r="X62" i="13" s="1"/>
  <c r="X114" i="17"/>
  <c r="Y40" i="13"/>
  <c r="X114" i="16"/>
  <c r="X117" i="17"/>
  <c r="X117" i="16"/>
  <c r="X122" i="17"/>
  <c r="X122" i="16"/>
  <c r="X133" i="17"/>
  <c r="X133" i="16"/>
  <c r="X116" i="16"/>
  <c r="X116" i="17"/>
  <c r="X126" i="16"/>
  <c r="X126" i="17"/>
  <c r="T73" i="1"/>
  <c r="T15" i="17"/>
  <c r="T67" i="17" s="1"/>
  <c r="T15" i="16"/>
  <c r="T67" i="16" s="1"/>
  <c r="T11" i="14"/>
  <c r="T14" i="17"/>
  <c r="T66" i="17" s="1"/>
  <c r="T14" i="16"/>
  <c r="T66" i="16" s="1"/>
  <c r="T72" i="1"/>
  <c r="T13" i="16"/>
  <c r="T65" i="16" s="1"/>
  <c r="T13" i="17"/>
  <c r="T65" i="17" s="1"/>
  <c r="T26" i="16"/>
  <c r="T78" i="16" s="1"/>
  <c r="T80" i="1"/>
  <c r="T26" i="17"/>
  <c r="T78" i="17" s="1"/>
  <c r="T22" i="16"/>
  <c r="T74" i="16" s="1"/>
  <c r="T22" i="17"/>
  <c r="T74" i="17" s="1"/>
  <c r="S18" i="15"/>
  <c r="S77" i="15"/>
  <c r="T96" i="17"/>
  <c r="T148" i="17" s="1"/>
  <c r="T96" i="16"/>
  <c r="T148" i="16" s="1"/>
  <c r="S109" i="16"/>
  <c r="S140" i="16"/>
  <c r="S161" i="16" s="1"/>
  <c r="S109" i="17"/>
  <c r="S140" i="17"/>
  <c r="S161" i="17" s="1"/>
  <c r="X44" i="17"/>
  <c r="X44" i="16"/>
  <c r="X40" i="16"/>
  <c r="X40" i="17"/>
  <c r="X132" i="17"/>
  <c r="X132" i="16"/>
  <c r="X130" i="16"/>
  <c r="X130" i="17"/>
  <c r="S13" i="15"/>
  <c r="S72" i="15"/>
  <c r="S94" i="15"/>
  <c r="S35" i="15"/>
  <c r="R186" i="16"/>
  <c r="R172" i="16"/>
  <c r="R197" i="16" s="1"/>
  <c r="R216" i="16" s="1"/>
  <c r="R221" i="16" s="1"/>
  <c r="S95" i="15"/>
  <c r="S36" i="15"/>
  <c r="T71" i="13"/>
  <c r="T90" i="16"/>
  <c r="T142" i="16" s="1"/>
  <c r="T90" i="17"/>
  <c r="T142" i="17" s="1"/>
  <c r="T73" i="13"/>
  <c r="T94" i="16"/>
  <c r="T146" i="16" s="1"/>
  <c r="T94" i="17"/>
  <c r="T146" i="17" s="1"/>
  <c r="T70" i="13"/>
  <c r="T89" i="17"/>
  <c r="T141" i="17" s="1"/>
  <c r="T89" i="16"/>
  <c r="T141" i="16" s="1"/>
  <c r="R22" i="15"/>
  <c r="S16" i="15"/>
  <c r="S75" i="15"/>
  <c r="S17" i="15"/>
  <c r="S76" i="15"/>
  <c r="R83" i="16"/>
  <c r="T97" i="16"/>
  <c r="T149" i="16" s="1"/>
  <c r="T97" i="17"/>
  <c r="T149" i="17" s="1"/>
  <c r="T93" i="16"/>
  <c r="T145" i="16" s="1"/>
  <c r="T93" i="17"/>
  <c r="T145" i="17" s="1"/>
  <c r="T72" i="13"/>
  <c r="T80" i="13"/>
  <c r="T105" i="16"/>
  <c r="T157" i="16" s="1"/>
  <c r="T105" i="17"/>
  <c r="T157" i="17" s="1"/>
  <c r="T92" i="16"/>
  <c r="T144" i="16" s="1"/>
  <c r="T92" i="17"/>
  <c r="T144" i="17" s="1"/>
  <c r="T100" i="17"/>
  <c r="T152" i="17" s="1"/>
  <c r="T77" i="13"/>
  <c r="T100" i="16"/>
  <c r="T152" i="16" s="1"/>
  <c r="T75" i="13"/>
  <c r="T98" i="17"/>
  <c r="T150" i="17" s="1"/>
  <c r="T98" i="16"/>
  <c r="T150" i="16" s="1"/>
  <c r="S32" i="15"/>
  <c r="S91" i="15"/>
  <c r="S73" i="15"/>
  <c r="S14" i="15"/>
  <c r="S87" i="1"/>
  <c r="S12" i="15"/>
  <c r="S71" i="15"/>
  <c r="R83" i="17"/>
  <c r="S92" i="15"/>
  <c r="S33" i="15"/>
  <c r="R162" i="16"/>
  <c r="W56" i="17"/>
  <c r="X42" i="17"/>
  <c r="X42" i="16"/>
  <c r="X37" i="16"/>
  <c r="X37" i="17"/>
  <c r="X52" i="17"/>
  <c r="X52" i="16"/>
  <c r="X50" i="17"/>
  <c r="X50" i="16"/>
  <c r="X46" i="17"/>
  <c r="X46" i="16"/>
  <c r="R40" i="15"/>
  <c r="X124" i="17"/>
  <c r="X124" i="16"/>
  <c r="X119" i="17"/>
  <c r="X119" i="16"/>
  <c r="X128" i="16"/>
  <c r="X128" i="17"/>
  <c r="X121" i="17"/>
  <c r="X121" i="16"/>
  <c r="X120" i="16"/>
  <c r="X120" i="17"/>
  <c r="S30" i="16"/>
  <c r="S61" i="16"/>
  <c r="S82" i="16" s="1"/>
  <c r="T27" i="16"/>
  <c r="T79" i="16" s="1"/>
  <c r="T27" i="17"/>
  <c r="T79" i="17" s="1"/>
  <c r="T17" i="16"/>
  <c r="T69" i="16" s="1"/>
  <c r="T17" i="17"/>
  <c r="T69" i="17" s="1"/>
  <c r="S86" i="1"/>
  <c r="S82" i="1"/>
  <c r="T12" i="17"/>
  <c r="T64" i="17" s="1"/>
  <c r="T12" i="16"/>
  <c r="T64" i="16" s="1"/>
  <c r="Q188" i="16" l="1"/>
  <c r="R227" i="16"/>
  <c r="R237" i="16"/>
  <c r="Q229" i="16"/>
  <c r="Q247" i="16"/>
  <c r="Q228" i="16"/>
  <c r="Q246" i="16"/>
  <c r="R228" i="16"/>
  <c r="R246" i="16"/>
  <c r="Q204" i="16"/>
  <c r="Q209" i="16" s="1"/>
  <c r="R204" i="16"/>
  <c r="R209" i="16" s="1"/>
  <c r="S215" i="16"/>
  <c r="S170" i="15"/>
  <c r="S203" i="16"/>
  <c r="S158" i="15"/>
  <c r="T31" i="14"/>
  <c r="P133" i="15"/>
  <c r="P159" i="15" s="1"/>
  <c r="P164" i="15" s="1"/>
  <c r="P181" i="15" s="1"/>
  <c r="P192" i="15" s="1"/>
  <c r="O159" i="15"/>
  <c r="O164" i="15" s="1"/>
  <c r="O181" i="15" s="1"/>
  <c r="O192" i="15" s="1"/>
  <c r="Q146" i="15"/>
  <c r="Q172" i="15" s="1"/>
  <c r="Q177" i="15" s="1"/>
  <c r="Q184" i="15" s="1"/>
  <c r="Q203" i="15" s="1"/>
  <c r="Q134" i="15"/>
  <c r="Q160" i="15" s="1"/>
  <c r="Q165" i="15" s="1"/>
  <c r="Q182" i="15" s="1"/>
  <c r="Q193" i="15" s="1"/>
  <c r="Q123" i="15"/>
  <c r="Q133" i="15" s="1"/>
  <c r="Q159" i="15" s="1"/>
  <c r="Q164" i="15" s="1"/>
  <c r="Q181" i="15" s="1"/>
  <c r="Q192" i="15" s="1"/>
  <c r="S89" i="13"/>
  <c r="S90" i="13" s="1"/>
  <c r="R172" i="17"/>
  <c r="R198" i="16" s="1"/>
  <c r="R217" i="16" s="1"/>
  <c r="R222" i="16" s="1"/>
  <c r="R187" i="16"/>
  <c r="R188" i="16" s="1"/>
  <c r="Q124" i="15"/>
  <c r="Q125" i="15" s="1"/>
  <c r="R104" i="15"/>
  <c r="R109" i="15" s="1"/>
  <c r="R146" i="15" s="1"/>
  <c r="R172" i="15" s="1"/>
  <c r="R177" i="15" s="1"/>
  <c r="R184" i="15" s="1"/>
  <c r="R203" i="15" s="1"/>
  <c r="S167" i="16"/>
  <c r="S83" i="17"/>
  <c r="S162" i="17"/>
  <c r="S81" i="15"/>
  <c r="S162" i="16"/>
  <c r="T13" i="15"/>
  <c r="T72" i="15"/>
  <c r="Y118" i="16"/>
  <c r="Y118" i="17"/>
  <c r="Y115" i="16"/>
  <c r="Y115" i="17"/>
  <c r="U14" i="16"/>
  <c r="U66" i="16" s="1"/>
  <c r="U14" i="17"/>
  <c r="U66" i="17" s="1"/>
  <c r="U72" i="1"/>
  <c r="U17" i="16"/>
  <c r="U69" i="16" s="1"/>
  <c r="U17" i="17"/>
  <c r="U69" i="17" s="1"/>
  <c r="Y52" i="16"/>
  <c r="Y52" i="17"/>
  <c r="Y37" i="16"/>
  <c r="Y37" i="17"/>
  <c r="Y47" i="16"/>
  <c r="Y47" i="17"/>
  <c r="T34" i="15"/>
  <c r="T93" i="15"/>
  <c r="U92" i="16"/>
  <c r="U144" i="16" s="1"/>
  <c r="U92" i="17"/>
  <c r="U144" i="17" s="1"/>
  <c r="U93" i="16"/>
  <c r="U145" i="16" s="1"/>
  <c r="U93" i="17"/>
  <c r="U145" i="17" s="1"/>
  <c r="U72" i="13"/>
  <c r="U97" i="16"/>
  <c r="U149" i="16" s="1"/>
  <c r="U97" i="17"/>
  <c r="U149" i="17" s="1"/>
  <c r="U71" i="13"/>
  <c r="U90" i="17"/>
  <c r="U142" i="17" s="1"/>
  <c r="U90" i="16"/>
  <c r="U142" i="16" s="1"/>
  <c r="U80" i="13"/>
  <c r="U105" i="17"/>
  <c r="U157" i="17" s="1"/>
  <c r="U105" i="16"/>
  <c r="U157" i="16" s="1"/>
  <c r="S83" i="16"/>
  <c r="S22" i="15"/>
  <c r="T33" i="15"/>
  <c r="T92" i="15"/>
  <c r="T97" i="15"/>
  <c r="T38" i="15"/>
  <c r="T12" i="14"/>
  <c r="T17" i="14"/>
  <c r="T32" i="14" s="1"/>
  <c r="Z60" i="13"/>
  <c r="Z45" i="13"/>
  <c r="Z59" i="13"/>
  <c r="Z54" i="13"/>
  <c r="Z42" i="13"/>
  <c r="Z50" i="13"/>
  <c r="Z47" i="13"/>
  <c r="Z46" i="13"/>
  <c r="Z41" i="13"/>
  <c r="Z48" i="13"/>
  <c r="Z56" i="13"/>
  <c r="Z55" i="13"/>
  <c r="Z51" i="13"/>
  <c r="Z52" i="13"/>
  <c r="Z44" i="13"/>
  <c r="Z57" i="13"/>
  <c r="Z53" i="13"/>
  <c r="Z58" i="13"/>
  <c r="Z43" i="13"/>
  <c r="Z49" i="13"/>
  <c r="Y61" i="13"/>
  <c r="Y62" i="13" s="1"/>
  <c r="Y114" i="17"/>
  <c r="Z40" i="13"/>
  <c r="Y114" i="16"/>
  <c r="Y117" i="17"/>
  <c r="Y117" i="16"/>
  <c r="Y116" i="16"/>
  <c r="Y116" i="17"/>
  <c r="Y122" i="16"/>
  <c r="Y122" i="17"/>
  <c r="Y133" i="17"/>
  <c r="Y133" i="16"/>
  <c r="Y120" i="16"/>
  <c r="Y120" i="17"/>
  <c r="T16" i="15"/>
  <c r="T75" i="15"/>
  <c r="U71" i="1"/>
  <c r="U11" i="16"/>
  <c r="U63" i="16" s="1"/>
  <c r="U11" i="17"/>
  <c r="U63" i="17" s="1"/>
  <c r="U11" i="14"/>
  <c r="U22" i="17"/>
  <c r="U74" i="17" s="1"/>
  <c r="U22" i="16"/>
  <c r="U74" i="16" s="1"/>
  <c r="U73" i="1"/>
  <c r="U15" i="16"/>
  <c r="U67" i="16" s="1"/>
  <c r="U15" i="17"/>
  <c r="U67" i="17" s="1"/>
  <c r="U74" i="1"/>
  <c r="U16" i="17"/>
  <c r="U68" i="17" s="1"/>
  <c r="U16" i="16"/>
  <c r="U68" i="16" s="1"/>
  <c r="U77" i="1"/>
  <c r="U21" i="17"/>
  <c r="U73" i="17" s="1"/>
  <c r="U21" i="16"/>
  <c r="U73" i="16" s="1"/>
  <c r="Y49" i="17"/>
  <c r="Y49" i="16"/>
  <c r="Y53" i="16"/>
  <c r="Y53" i="17"/>
  <c r="Y48" i="17"/>
  <c r="Y48" i="16"/>
  <c r="Y42" i="17"/>
  <c r="Y42" i="16"/>
  <c r="Y39" i="17"/>
  <c r="Y39" i="16"/>
  <c r="T17" i="15"/>
  <c r="T76" i="15"/>
  <c r="T140" i="16"/>
  <c r="T161" i="16" s="1"/>
  <c r="T109" i="16"/>
  <c r="U73" i="13"/>
  <c r="U94" i="17"/>
  <c r="U146" i="17" s="1"/>
  <c r="U94" i="16"/>
  <c r="U146" i="16" s="1"/>
  <c r="U79" i="13"/>
  <c r="U104" i="17"/>
  <c r="U156" i="17" s="1"/>
  <c r="U104" i="16"/>
  <c r="U156" i="16" s="1"/>
  <c r="U96" i="16"/>
  <c r="U148" i="16" s="1"/>
  <c r="U96" i="17"/>
  <c r="U148" i="17" s="1"/>
  <c r="U74" i="13"/>
  <c r="U95" i="17"/>
  <c r="U147" i="17" s="1"/>
  <c r="U95" i="16"/>
  <c r="U147" i="16" s="1"/>
  <c r="U78" i="13"/>
  <c r="U103" i="16"/>
  <c r="U155" i="16" s="1"/>
  <c r="U103" i="17"/>
  <c r="U155" i="17" s="1"/>
  <c r="S99" i="15"/>
  <c r="X135" i="16"/>
  <c r="Y129" i="16"/>
  <c r="Y129" i="17"/>
  <c r="U79" i="1"/>
  <c r="U25" i="17"/>
  <c r="U77" i="17" s="1"/>
  <c r="U25" i="16"/>
  <c r="U77" i="16" s="1"/>
  <c r="T61" i="16"/>
  <c r="T82" i="16" s="1"/>
  <c r="T30" i="16"/>
  <c r="Y43" i="17"/>
  <c r="Y43" i="16"/>
  <c r="R45" i="15"/>
  <c r="Y127" i="16"/>
  <c r="Y127" i="17"/>
  <c r="U27" i="16"/>
  <c r="U79" i="16" s="1"/>
  <c r="U27" i="17"/>
  <c r="U79" i="17" s="1"/>
  <c r="U70" i="1"/>
  <c r="U10" i="17"/>
  <c r="U62" i="17" s="1"/>
  <c r="U10" i="16"/>
  <c r="U62" i="16" s="1"/>
  <c r="U13" i="17"/>
  <c r="U65" i="17" s="1"/>
  <c r="U13" i="16"/>
  <c r="U65" i="16" s="1"/>
  <c r="X56" i="16"/>
  <c r="Y45" i="17"/>
  <c r="Y45" i="16"/>
  <c r="Y54" i="17"/>
  <c r="Y54" i="16"/>
  <c r="Y50" i="17"/>
  <c r="Y50" i="16"/>
  <c r="Y38" i="17"/>
  <c r="Y38" i="16"/>
  <c r="T91" i="15"/>
  <c r="T32" i="15"/>
  <c r="U107" i="16"/>
  <c r="U159" i="16" s="1"/>
  <c r="U107" i="17"/>
  <c r="U159" i="17" s="1"/>
  <c r="U32" i="13"/>
  <c r="U33" i="13" s="1"/>
  <c r="V22" i="13"/>
  <c r="V14" i="13"/>
  <c r="V20" i="13"/>
  <c r="V18" i="13"/>
  <c r="V19" i="13"/>
  <c r="V25" i="13"/>
  <c r="V13" i="13"/>
  <c r="V15" i="13"/>
  <c r="V17" i="13"/>
  <c r="V26" i="13"/>
  <c r="V30" i="13"/>
  <c r="U88" i="17"/>
  <c r="V27" i="13"/>
  <c r="V24" i="13"/>
  <c r="V23" i="13"/>
  <c r="U69" i="13"/>
  <c r="U88" i="16"/>
  <c r="V29" i="13"/>
  <c r="V12" i="13"/>
  <c r="V31" i="13"/>
  <c r="V81" i="13" s="1"/>
  <c r="V88" i="13" s="1"/>
  <c r="V10" i="14" s="1"/>
  <c r="V11" i="13"/>
  <c r="V28" i="13"/>
  <c r="V21" i="13"/>
  <c r="V16" i="13"/>
  <c r="U75" i="13"/>
  <c r="U98" i="17"/>
  <c r="U150" i="17" s="1"/>
  <c r="U98" i="16"/>
  <c r="U150" i="16" s="1"/>
  <c r="U77" i="13"/>
  <c r="U100" i="17"/>
  <c r="U152" i="17" s="1"/>
  <c r="U100" i="16"/>
  <c r="U152" i="16" s="1"/>
  <c r="U101" i="16"/>
  <c r="U153" i="16" s="1"/>
  <c r="U101" i="17"/>
  <c r="U153" i="17" s="1"/>
  <c r="U102" i="16"/>
  <c r="U154" i="16" s="1"/>
  <c r="U102" i="17"/>
  <c r="U154" i="17" s="1"/>
  <c r="S40" i="15"/>
  <c r="Y123" i="16"/>
  <c r="Y123" i="17"/>
  <c r="Y132" i="16"/>
  <c r="Y132" i="17"/>
  <c r="T78" i="15"/>
  <c r="T19" i="15"/>
  <c r="U78" i="1"/>
  <c r="U24" i="16"/>
  <c r="U76" i="16" s="1"/>
  <c r="U24" i="17"/>
  <c r="U76" i="17" s="1"/>
  <c r="U76" i="1"/>
  <c r="U20" i="17"/>
  <c r="U72" i="17" s="1"/>
  <c r="U20" i="16"/>
  <c r="U72" i="16" s="1"/>
  <c r="X56" i="17"/>
  <c r="Y40" i="17"/>
  <c r="Y40" i="16"/>
  <c r="T87" i="13"/>
  <c r="T89" i="15"/>
  <c r="T30" i="15"/>
  <c r="T31" i="15"/>
  <c r="T90" i="15"/>
  <c r="T79" i="15"/>
  <c r="T20" i="15"/>
  <c r="T87" i="1"/>
  <c r="T71" i="15"/>
  <c r="T12" i="15"/>
  <c r="X135" i="17"/>
  <c r="Y125" i="16"/>
  <c r="Y125" i="17"/>
  <c r="Y121" i="16"/>
  <c r="Y121" i="17"/>
  <c r="Y119" i="16"/>
  <c r="Y119" i="17"/>
  <c r="T95" i="15"/>
  <c r="T36" i="15"/>
  <c r="V23" i="1"/>
  <c r="V15" i="1"/>
  <c r="U69" i="1"/>
  <c r="V25" i="1"/>
  <c r="V12" i="1"/>
  <c r="V18" i="1"/>
  <c r="V28" i="1"/>
  <c r="V17" i="1"/>
  <c r="V30" i="1"/>
  <c r="V21" i="1"/>
  <c r="V29" i="1"/>
  <c r="V13" i="1"/>
  <c r="V26" i="1"/>
  <c r="V11" i="1"/>
  <c r="V20" i="1"/>
  <c r="V14" i="1"/>
  <c r="U9" i="16"/>
  <c r="U9" i="17"/>
  <c r="V24" i="1"/>
  <c r="V27" i="1"/>
  <c r="V16" i="1"/>
  <c r="V19" i="1"/>
  <c r="U32" i="1"/>
  <c r="U33" i="1" s="1"/>
  <c r="V31" i="1"/>
  <c r="V81" i="1" s="1"/>
  <c r="V88" i="1" s="1"/>
  <c r="V9" i="14" s="1"/>
  <c r="V22" i="1"/>
  <c r="U18" i="17"/>
  <c r="U70" i="17" s="1"/>
  <c r="U18" i="16"/>
  <c r="U70" i="16" s="1"/>
  <c r="U28" i="16"/>
  <c r="U80" i="16" s="1"/>
  <c r="U28" i="17"/>
  <c r="U80" i="17" s="1"/>
  <c r="S89" i="1"/>
  <c r="S90" i="1" s="1"/>
  <c r="T35" i="15"/>
  <c r="T94" i="15"/>
  <c r="Y131" i="17"/>
  <c r="Y131" i="16"/>
  <c r="Y126" i="16"/>
  <c r="Y126" i="17"/>
  <c r="Y128" i="17"/>
  <c r="Y128" i="16"/>
  <c r="Y130" i="17"/>
  <c r="Y130" i="16"/>
  <c r="Y124" i="16"/>
  <c r="Y124" i="17"/>
  <c r="T14" i="15"/>
  <c r="T73" i="15"/>
  <c r="T77" i="15"/>
  <c r="T18" i="15"/>
  <c r="U80" i="1"/>
  <c r="U26" i="16"/>
  <c r="U78" i="16" s="1"/>
  <c r="U26" i="17"/>
  <c r="U78" i="17" s="1"/>
  <c r="T30" i="17"/>
  <c r="T61" i="17"/>
  <c r="T82" i="17" s="1"/>
  <c r="T86" i="1"/>
  <c r="T82" i="1"/>
  <c r="U75" i="1"/>
  <c r="U19" i="17"/>
  <c r="U71" i="17" s="1"/>
  <c r="U19" i="16"/>
  <c r="U71" i="16" s="1"/>
  <c r="U12" i="17"/>
  <c r="U64" i="17" s="1"/>
  <c r="U12" i="16"/>
  <c r="U64" i="16" s="1"/>
  <c r="U23" i="16"/>
  <c r="U75" i="16" s="1"/>
  <c r="U23" i="17"/>
  <c r="U75" i="17" s="1"/>
  <c r="Z55" i="1"/>
  <c r="Z52" i="1"/>
  <c r="Z60" i="1"/>
  <c r="Z42" i="1"/>
  <c r="Z50" i="1"/>
  <c r="Z47" i="1"/>
  <c r="Z54" i="1"/>
  <c r="Z53" i="1"/>
  <c r="Z57" i="1"/>
  <c r="Z56" i="1"/>
  <c r="Z44" i="1"/>
  <c r="Z58" i="1"/>
  <c r="Z51" i="1"/>
  <c r="Z49" i="1"/>
  <c r="Z59" i="1"/>
  <c r="Z43" i="1"/>
  <c r="Z41" i="1"/>
  <c r="Z45" i="1"/>
  <c r="Z46" i="1"/>
  <c r="Z48" i="1"/>
  <c r="Y61" i="1"/>
  <c r="Y62" i="1" s="1"/>
  <c r="Y35" i="17"/>
  <c r="Y35" i="16"/>
  <c r="Z40" i="1"/>
  <c r="Y46" i="17"/>
  <c r="Y46" i="16"/>
  <c r="Y41" i="17"/>
  <c r="Y41" i="16"/>
  <c r="Y36" i="17"/>
  <c r="Y36" i="16"/>
  <c r="Y51" i="16"/>
  <c r="Y51" i="17"/>
  <c r="Y44" i="16"/>
  <c r="Y44" i="17"/>
  <c r="T96" i="15"/>
  <c r="T37" i="15"/>
  <c r="S167" i="17"/>
  <c r="T74" i="15"/>
  <c r="T15" i="15"/>
  <c r="U76" i="13"/>
  <c r="U99" i="16"/>
  <c r="U151" i="16" s="1"/>
  <c r="U99" i="17"/>
  <c r="U151" i="17" s="1"/>
  <c r="T86" i="13"/>
  <c r="T82" i="13"/>
  <c r="U106" i="17"/>
  <c r="U158" i="17" s="1"/>
  <c r="U106" i="16"/>
  <c r="U158" i="16" s="1"/>
  <c r="U91" i="16"/>
  <c r="U143" i="16" s="1"/>
  <c r="U91" i="17"/>
  <c r="U143" i="17" s="1"/>
  <c r="U70" i="13"/>
  <c r="U89" i="17"/>
  <c r="U141" i="17" s="1"/>
  <c r="U89" i="16"/>
  <c r="U141" i="16" s="1"/>
  <c r="T109" i="17"/>
  <c r="T140" i="17"/>
  <c r="T161" i="17" s="1"/>
  <c r="R229" i="16" l="1"/>
  <c r="R247" i="16"/>
  <c r="R226" i="16"/>
  <c r="R236" i="16"/>
  <c r="Q226" i="16"/>
  <c r="Q236" i="16"/>
  <c r="S187" i="16"/>
  <c r="S193" i="16"/>
  <c r="S205" i="16" s="1"/>
  <c r="S210" i="16" s="1"/>
  <c r="T215" i="16"/>
  <c r="T170" i="15"/>
  <c r="T203" i="16"/>
  <c r="T158" i="15"/>
  <c r="U31" i="14"/>
  <c r="S172" i="16"/>
  <c r="S197" i="16" s="1"/>
  <c r="S216" i="16" s="1"/>
  <c r="S221" i="16" s="1"/>
  <c r="S192" i="16"/>
  <c r="R134" i="15"/>
  <c r="R160" i="15" s="1"/>
  <c r="R165" i="15" s="1"/>
  <c r="R182" i="15" s="1"/>
  <c r="R193" i="15" s="1"/>
  <c r="S104" i="15"/>
  <c r="S109" i="15" s="1"/>
  <c r="S146" i="15" s="1"/>
  <c r="S172" i="15" s="1"/>
  <c r="S177" i="15" s="1"/>
  <c r="S184" i="15" s="1"/>
  <c r="S203" i="15" s="1"/>
  <c r="R124" i="15"/>
  <c r="S186" i="16"/>
  <c r="S188" i="16" s="1"/>
  <c r="T167" i="16"/>
  <c r="T89" i="13"/>
  <c r="T90" i="13" s="1"/>
  <c r="T162" i="16"/>
  <c r="Y56" i="16"/>
  <c r="Z41" i="17"/>
  <c r="Z41" i="16"/>
  <c r="Z54" i="16"/>
  <c r="Z54" i="17"/>
  <c r="Z39" i="16"/>
  <c r="Z39" i="17"/>
  <c r="Z49" i="16"/>
  <c r="Z49" i="17"/>
  <c r="T167" i="17"/>
  <c r="T193" i="16" s="1"/>
  <c r="T205" i="16" s="1"/>
  <c r="U79" i="15"/>
  <c r="U20" i="15"/>
  <c r="V22" i="17"/>
  <c r="V74" i="17" s="1"/>
  <c r="V22" i="16"/>
  <c r="V74" i="16" s="1"/>
  <c r="V18" i="16"/>
  <c r="V70" i="16" s="1"/>
  <c r="V18" i="17"/>
  <c r="V70" i="17" s="1"/>
  <c r="V27" i="16"/>
  <c r="V79" i="16" s="1"/>
  <c r="V27" i="17"/>
  <c r="V79" i="17" s="1"/>
  <c r="V80" i="1"/>
  <c r="V26" i="17"/>
  <c r="V78" i="17" s="1"/>
  <c r="V26" i="16"/>
  <c r="V78" i="16" s="1"/>
  <c r="U82" i="1"/>
  <c r="U86" i="1"/>
  <c r="T22" i="15"/>
  <c r="U18" i="15"/>
  <c r="U77" i="15"/>
  <c r="V80" i="13"/>
  <c r="V105" i="17"/>
  <c r="V157" i="17" s="1"/>
  <c r="V105" i="16"/>
  <c r="V157" i="16" s="1"/>
  <c r="V106" i="17"/>
  <c r="V158" i="17" s="1"/>
  <c r="V106" i="16"/>
  <c r="V158" i="16" s="1"/>
  <c r="V101" i="16"/>
  <c r="V153" i="16" s="1"/>
  <c r="V101" i="17"/>
  <c r="V153" i="17" s="1"/>
  <c r="V78" i="13"/>
  <c r="V103" i="17"/>
  <c r="V155" i="17" s="1"/>
  <c r="V103" i="16"/>
  <c r="V155" i="16" s="1"/>
  <c r="V102" i="16"/>
  <c r="V154" i="16" s="1"/>
  <c r="V102" i="17"/>
  <c r="V154" i="17" s="1"/>
  <c r="V91" i="17"/>
  <c r="V143" i="17" s="1"/>
  <c r="V91" i="16"/>
  <c r="V143" i="16" s="1"/>
  <c r="U36" i="15"/>
  <c r="U95" i="15"/>
  <c r="U37" i="15"/>
  <c r="U96" i="15"/>
  <c r="U17" i="15"/>
  <c r="U76" i="15"/>
  <c r="Z127" i="17"/>
  <c r="Z127" i="16"/>
  <c r="Z125" i="17"/>
  <c r="Z125" i="16"/>
  <c r="Z115" i="17"/>
  <c r="Z115" i="16"/>
  <c r="Z116" i="17"/>
  <c r="Z116" i="16"/>
  <c r="U87" i="1"/>
  <c r="U12" i="15"/>
  <c r="U71" i="15"/>
  <c r="Y56" i="17"/>
  <c r="Z40" i="16"/>
  <c r="Z40" i="17"/>
  <c r="Z44" i="16"/>
  <c r="Z44" i="17"/>
  <c r="Z51" i="17"/>
  <c r="Z51" i="16"/>
  <c r="Z42" i="16"/>
  <c r="Z42" i="17"/>
  <c r="Z47" i="16"/>
  <c r="Z47" i="17"/>
  <c r="U74" i="15"/>
  <c r="U15" i="15"/>
  <c r="T83" i="17"/>
  <c r="V17" i="17"/>
  <c r="V69" i="17" s="1"/>
  <c r="V17" i="16"/>
  <c r="V69" i="16" s="1"/>
  <c r="U61" i="17"/>
  <c r="U82" i="17" s="1"/>
  <c r="U30" i="17"/>
  <c r="V32" i="1"/>
  <c r="V33" i="1" s="1"/>
  <c r="W15" i="1"/>
  <c r="V9" i="16"/>
  <c r="W21" i="1"/>
  <c r="W23" i="1"/>
  <c r="W25" i="1"/>
  <c r="W28" i="1"/>
  <c r="W30" i="1"/>
  <c r="W18" i="1"/>
  <c r="V69" i="1"/>
  <c r="W17" i="1"/>
  <c r="W20" i="1"/>
  <c r="W14" i="1"/>
  <c r="W31" i="1"/>
  <c r="W81" i="1" s="1"/>
  <c r="W88" i="1" s="1"/>
  <c r="W9" i="14" s="1"/>
  <c r="W26" i="1"/>
  <c r="V9" i="17"/>
  <c r="W27" i="1"/>
  <c r="W24" i="1"/>
  <c r="W16" i="1"/>
  <c r="W11" i="1"/>
  <c r="W22" i="1"/>
  <c r="W29" i="1"/>
  <c r="W13" i="1"/>
  <c r="W19" i="1"/>
  <c r="W12" i="1"/>
  <c r="V75" i="1"/>
  <c r="V19" i="16"/>
  <c r="V71" i="16" s="1"/>
  <c r="V19" i="17"/>
  <c r="V71" i="17" s="1"/>
  <c r="V74" i="1"/>
  <c r="V16" i="16"/>
  <c r="V68" i="16" s="1"/>
  <c r="V16" i="17"/>
  <c r="V68" i="17" s="1"/>
  <c r="V13" i="17"/>
  <c r="V65" i="17" s="1"/>
  <c r="V13" i="16"/>
  <c r="V65" i="16" s="1"/>
  <c r="T81" i="15"/>
  <c r="T40" i="15"/>
  <c r="U16" i="15"/>
  <c r="U75" i="15"/>
  <c r="U92" i="15"/>
  <c r="U33" i="15"/>
  <c r="W23" i="13"/>
  <c r="V69" i="13"/>
  <c r="W17" i="13"/>
  <c r="V88" i="16"/>
  <c r="W12" i="13"/>
  <c r="W21" i="13"/>
  <c r="W18" i="13"/>
  <c r="W15" i="13"/>
  <c r="W26" i="13"/>
  <c r="W19" i="13"/>
  <c r="W25" i="13"/>
  <c r="W11" i="13"/>
  <c r="V32" i="13"/>
  <c r="V33" i="13" s="1"/>
  <c r="W13" i="13"/>
  <c r="W20" i="13"/>
  <c r="W22" i="13"/>
  <c r="W16" i="13"/>
  <c r="W14" i="13"/>
  <c r="W28" i="13"/>
  <c r="W24" i="13"/>
  <c r="W30" i="13"/>
  <c r="W29" i="13"/>
  <c r="W31" i="13"/>
  <c r="W81" i="13" s="1"/>
  <c r="W88" i="13" s="1"/>
  <c r="W10" i="14" s="1"/>
  <c r="V88" i="17"/>
  <c r="W27" i="13"/>
  <c r="U140" i="16"/>
  <c r="U161" i="16" s="1"/>
  <c r="U109" i="16"/>
  <c r="V79" i="13"/>
  <c r="V104" i="16"/>
  <c r="V156" i="16" s="1"/>
  <c r="V104" i="17"/>
  <c r="V156" i="17" s="1"/>
  <c r="V73" i="13"/>
  <c r="V94" i="16"/>
  <c r="V146" i="16" s="1"/>
  <c r="V94" i="17"/>
  <c r="V146" i="17" s="1"/>
  <c r="V96" i="17"/>
  <c r="V148" i="17" s="1"/>
  <c r="V96" i="16"/>
  <c r="V148" i="16" s="1"/>
  <c r="V76" i="13"/>
  <c r="V99" i="17"/>
  <c r="V151" i="17" s="1"/>
  <c r="V99" i="16"/>
  <c r="V151" i="16" s="1"/>
  <c r="R50" i="15"/>
  <c r="R145" i="15" s="1"/>
  <c r="R171" i="15" s="1"/>
  <c r="R176" i="15" s="1"/>
  <c r="R183" i="15" s="1"/>
  <c r="R202" i="15" s="1"/>
  <c r="R123" i="15"/>
  <c r="R133" i="15" s="1"/>
  <c r="R159" i="15" s="1"/>
  <c r="R164" i="15" s="1"/>
  <c r="R181" i="15" s="1"/>
  <c r="R192" i="15" s="1"/>
  <c r="T83" i="16"/>
  <c r="U78" i="15"/>
  <c r="U19" i="15"/>
  <c r="U17" i="14"/>
  <c r="U32" i="14" s="1"/>
  <c r="U12" i="14"/>
  <c r="Y135" i="16"/>
  <c r="Z123" i="16"/>
  <c r="Z123" i="17"/>
  <c r="Z131" i="16"/>
  <c r="Z131" i="17"/>
  <c r="Z129" i="17"/>
  <c r="Z129" i="16"/>
  <c r="Z120" i="16"/>
  <c r="Z120" i="17"/>
  <c r="Z128" i="16"/>
  <c r="Z128" i="17"/>
  <c r="U87" i="13"/>
  <c r="U30" i="15"/>
  <c r="U89" i="15"/>
  <c r="Z121" i="17"/>
  <c r="Z121" i="16"/>
  <c r="Z133" i="17"/>
  <c r="Z133" i="16"/>
  <c r="S172" i="17"/>
  <c r="S198" i="16" s="1"/>
  <c r="S217" i="16" s="1"/>
  <c r="S222" i="16" s="1"/>
  <c r="Z36" i="16"/>
  <c r="Z36" i="17"/>
  <c r="Z46" i="16"/>
  <c r="Z46" i="17"/>
  <c r="Z52" i="17"/>
  <c r="Z52" i="16"/>
  <c r="Z45" i="17"/>
  <c r="Z45" i="16"/>
  <c r="Z50" i="16"/>
  <c r="Z50" i="17"/>
  <c r="V76" i="1"/>
  <c r="V20" i="16"/>
  <c r="V72" i="16" s="1"/>
  <c r="V20" i="17"/>
  <c r="V72" i="17" s="1"/>
  <c r="V14" i="17"/>
  <c r="V66" i="17" s="1"/>
  <c r="V14" i="16"/>
  <c r="V66" i="16" s="1"/>
  <c r="V72" i="1"/>
  <c r="U30" i="16"/>
  <c r="U61" i="16"/>
  <c r="U82" i="16" s="1"/>
  <c r="V78" i="1"/>
  <c r="V24" i="16"/>
  <c r="V76" i="16" s="1"/>
  <c r="V24" i="17"/>
  <c r="V76" i="17" s="1"/>
  <c r="V28" i="17"/>
  <c r="V80" i="17" s="1"/>
  <c r="V28" i="16"/>
  <c r="V80" i="16" s="1"/>
  <c r="V70" i="1"/>
  <c r="V10" i="17"/>
  <c r="V62" i="17" s="1"/>
  <c r="V10" i="16"/>
  <c r="V62" i="16" s="1"/>
  <c r="V21" i="17"/>
  <c r="V73" i="17" s="1"/>
  <c r="V77" i="1"/>
  <c r="V21" i="16"/>
  <c r="V73" i="16" s="1"/>
  <c r="T99" i="15"/>
  <c r="U94" i="15"/>
  <c r="U35" i="15"/>
  <c r="V93" i="17"/>
  <c r="V145" i="17" s="1"/>
  <c r="V72" i="13"/>
  <c r="V93" i="16"/>
  <c r="V145" i="16" s="1"/>
  <c r="U86" i="13"/>
  <c r="U82" i="13"/>
  <c r="U109" i="17"/>
  <c r="U140" i="17"/>
  <c r="U161" i="17" s="1"/>
  <c r="V92" i="17"/>
  <c r="V144" i="17" s="1"/>
  <c r="V92" i="16"/>
  <c r="V144" i="16" s="1"/>
  <c r="V74" i="13"/>
  <c r="V95" i="16"/>
  <c r="V147" i="16" s="1"/>
  <c r="V95" i="17"/>
  <c r="V147" i="17" s="1"/>
  <c r="U13" i="15"/>
  <c r="U72" i="15"/>
  <c r="AA60" i="13"/>
  <c r="AA57" i="13"/>
  <c r="AA59" i="13"/>
  <c r="AA56" i="13"/>
  <c r="AA47" i="13"/>
  <c r="AA43" i="13"/>
  <c r="AA58" i="13"/>
  <c r="AA54" i="13"/>
  <c r="AA45" i="13"/>
  <c r="AA51" i="13"/>
  <c r="AA46" i="13"/>
  <c r="AA55" i="13"/>
  <c r="AA41" i="13"/>
  <c r="AA50" i="13"/>
  <c r="AA49" i="13"/>
  <c r="AA44" i="13"/>
  <c r="AA52" i="13"/>
  <c r="AA48" i="13"/>
  <c r="AA42" i="13"/>
  <c r="AA53" i="13"/>
  <c r="Z114" i="16"/>
  <c r="Z61" i="13"/>
  <c r="Z62" i="13" s="1"/>
  <c r="Z114" i="17"/>
  <c r="AA40" i="13"/>
  <c r="Z117" i="16"/>
  <c r="Z117" i="17"/>
  <c r="Z118" i="16"/>
  <c r="Z118" i="17"/>
  <c r="Z130" i="16"/>
  <c r="Z130" i="17"/>
  <c r="T162" i="17"/>
  <c r="U93" i="15"/>
  <c r="U34" i="15"/>
  <c r="AA60" i="1"/>
  <c r="AA46" i="1"/>
  <c r="AA42" i="1"/>
  <c r="AA54" i="1"/>
  <c r="AA58" i="1"/>
  <c r="AA52" i="1"/>
  <c r="AA51" i="1"/>
  <c r="AA41" i="1"/>
  <c r="AA50" i="1"/>
  <c r="AA43" i="1"/>
  <c r="AA55" i="1"/>
  <c r="AA59" i="1"/>
  <c r="AA48" i="1"/>
  <c r="AA53" i="1"/>
  <c r="AA44" i="1"/>
  <c r="AA45" i="1"/>
  <c r="AA57" i="1"/>
  <c r="AA56" i="1"/>
  <c r="AA47" i="1"/>
  <c r="AA49" i="1"/>
  <c r="Z61" i="1"/>
  <c r="Z62" i="1" s="1"/>
  <c r="AA40" i="1"/>
  <c r="Z35" i="17"/>
  <c r="Z35" i="16"/>
  <c r="Z43" i="16"/>
  <c r="Z43" i="17"/>
  <c r="Z38" i="16"/>
  <c r="Z38" i="17"/>
  <c r="Z53" i="17"/>
  <c r="Z53" i="16"/>
  <c r="Z48" i="17"/>
  <c r="Z48" i="16"/>
  <c r="Z37" i="17"/>
  <c r="Z37" i="16"/>
  <c r="T89" i="1"/>
  <c r="T90" i="1" s="1"/>
  <c r="V11" i="14"/>
  <c r="V79" i="1"/>
  <c r="V25" i="16"/>
  <c r="V77" i="16" s="1"/>
  <c r="V25" i="17"/>
  <c r="V77" i="17" s="1"/>
  <c r="V12" i="17"/>
  <c r="V64" i="17" s="1"/>
  <c r="V12" i="16"/>
  <c r="V64" i="16" s="1"/>
  <c r="V71" i="1"/>
  <c r="V11" i="17"/>
  <c r="V63" i="17" s="1"/>
  <c r="V11" i="16"/>
  <c r="V63" i="16" s="1"/>
  <c r="V73" i="1"/>
  <c r="V15" i="17"/>
  <c r="V67" i="17" s="1"/>
  <c r="V15" i="16"/>
  <c r="V67" i="16" s="1"/>
  <c r="V23" i="16"/>
  <c r="V75" i="16" s="1"/>
  <c r="V23" i="17"/>
  <c r="V75" i="17" s="1"/>
  <c r="V75" i="13"/>
  <c r="V98" i="17"/>
  <c r="V150" i="17" s="1"/>
  <c r="V98" i="16"/>
  <c r="V150" i="16" s="1"/>
  <c r="V70" i="13"/>
  <c r="V89" i="17"/>
  <c r="V141" i="17" s="1"/>
  <c r="V89" i="16"/>
  <c r="V141" i="16" s="1"/>
  <c r="V77" i="13"/>
  <c r="V100" i="17"/>
  <c r="V152" i="17" s="1"/>
  <c r="V100" i="16"/>
  <c r="V152" i="16" s="1"/>
  <c r="V107" i="17"/>
  <c r="V159" i="17" s="1"/>
  <c r="V107" i="16"/>
  <c r="V159" i="16" s="1"/>
  <c r="V90" i="16"/>
  <c r="V142" i="16" s="1"/>
  <c r="V71" i="13"/>
  <c r="V90" i="17"/>
  <c r="V142" i="17" s="1"/>
  <c r="V97" i="17"/>
  <c r="V149" i="17" s="1"/>
  <c r="V97" i="16"/>
  <c r="V149" i="16" s="1"/>
  <c r="U91" i="15"/>
  <c r="U32" i="15"/>
  <c r="U31" i="15"/>
  <c r="U90" i="15"/>
  <c r="U73" i="15"/>
  <c r="U14" i="15"/>
  <c r="Y135" i="17"/>
  <c r="Z132" i="17"/>
  <c r="Z132" i="16"/>
  <c r="Z126" i="17"/>
  <c r="Z126" i="16"/>
  <c r="Z122" i="17"/>
  <c r="Z122" i="16"/>
  <c r="Z124" i="16"/>
  <c r="Z124" i="17"/>
  <c r="Z119" i="17"/>
  <c r="Z119" i="16"/>
  <c r="S45" i="15"/>
  <c r="U97" i="15"/>
  <c r="U38" i="15"/>
  <c r="T210" i="16" l="1"/>
  <c r="T227" i="16" s="1"/>
  <c r="S227" i="16"/>
  <c r="S237" i="16"/>
  <c r="S228" i="16"/>
  <c r="S246" i="16"/>
  <c r="S229" i="16"/>
  <c r="S247" i="16"/>
  <c r="U203" i="16"/>
  <c r="U158" i="15"/>
  <c r="V31" i="14"/>
  <c r="U215" i="16"/>
  <c r="U170" i="15"/>
  <c r="S204" i="16"/>
  <c r="S209" i="16" s="1"/>
  <c r="T186" i="16"/>
  <c r="T192" i="16"/>
  <c r="S134" i="15"/>
  <c r="S160" i="15" s="1"/>
  <c r="S165" i="15" s="1"/>
  <c r="S182" i="15" s="1"/>
  <c r="S193" i="15" s="1"/>
  <c r="S124" i="15"/>
  <c r="R125" i="15"/>
  <c r="T172" i="16"/>
  <c r="T197" i="16" s="1"/>
  <c r="T216" i="16" s="1"/>
  <c r="T221" i="16" s="1"/>
  <c r="T187" i="16"/>
  <c r="U167" i="16"/>
  <c r="U162" i="16"/>
  <c r="U162" i="17"/>
  <c r="U167" i="17"/>
  <c r="U193" i="16" s="1"/>
  <c r="U205" i="16" s="1"/>
  <c r="U210" i="16" s="1"/>
  <c r="V13" i="15"/>
  <c r="V72" i="15"/>
  <c r="V78" i="15"/>
  <c r="V19" i="15"/>
  <c r="AA52" i="17"/>
  <c r="AA52" i="16"/>
  <c r="AA45" i="16"/>
  <c r="AA45" i="17"/>
  <c r="V35" i="15"/>
  <c r="V94" i="15"/>
  <c r="V17" i="14"/>
  <c r="V32" i="14" s="1"/>
  <c r="V12" i="14"/>
  <c r="Z56" i="16"/>
  <c r="AA54" i="16"/>
  <c r="AA54" i="17"/>
  <c r="AA49" i="16"/>
  <c r="AA49" i="17"/>
  <c r="AA122" i="17"/>
  <c r="AA122" i="16"/>
  <c r="AA125" i="17"/>
  <c r="AA125" i="16"/>
  <c r="AA131" i="17"/>
  <c r="AA131" i="16"/>
  <c r="V91" i="15"/>
  <c r="V32" i="15"/>
  <c r="V87" i="13"/>
  <c r="V30" i="15"/>
  <c r="V89" i="15"/>
  <c r="V34" i="15"/>
  <c r="V93" i="15"/>
  <c r="V140" i="17"/>
  <c r="V161" i="17" s="1"/>
  <c r="V109" i="17"/>
  <c r="W101" i="16"/>
  <c r="W153" i="16" s="1"/>
  <c r="W101" i="17"/>
  <c r="W153" i="17" s="1"/>
  <c r="W32" i="13"/>
  <c r="W33" i="13" s="1"/>
  <c r="W88" i="17"/>
  <c r="X15" i="13"/>
  <c r="X28" i="13"/>
  <c r="X13" i="13"/>
  <c r="X12" i="13"/>
  <c r="X25" i="13"/>
  <c r="X18" i="13"/>
  <c r="X21" i="13"/>
  <c r="W69" i="13"/>
  <c r="X26" i="13"/>
  <c r="X20" i="13"/>
  <c r="X19" i="13"/>
  <c r="X24" i="13"/>
  <c r="X16" i="13"/>
  <c r="W88" i="16"/>
  <c r="X29" i="13"/>
  <c r="X14" i="13"/>
  <c r="X17" i="13"/>
  <c r="X23" i="13"/>
  <c r="X31" i="13"/>
  <c r="X81" i="13" s="1"/>
  <c r="X88" i="13" s="1"/>
  <c r="X10" i="14" s="1"/>
  <c r="X30" i="13"/>
  <c r="X11" i="13"/>
  <c r="X22" i="13"/>
  <c r="X27" i="13"/>
  <c r="V140" i="16"/>
  <c r="V161" i="16" s="1"/>
  <c r="V109" i="16"/>
  <c r="W14" i="17"/>
  <c r="W66" i="17" s="1"/>
  <c r="W14" i="16"/>
  <c r="W66" i="16" s="1"/>
  <c r="W72" i="1"/>
  <c r="W73" i="1"/>
  <c r="W15" i="17"/>
  <c r="W67" i="17" s="1"/>
  <c r="W15" i="16"/>
  <c r="W67" i="16" s="1"/>
  <c r="U172" i="17"/>
  <c r="V36" i="15"/>
  <c r="V95" i="15"/>
  <c r="S123" i="15"/>
  <c r="S50" i="15"/>
  <c r="S145" i="15" s="1"/>
  <c r="S171" i="15" s="1"/>
  <c r="S176" i="15" s="1"/>
  <c r="S183" i="15" s="1"/>
  <c r="S202" i="15" s="1"/>
  <c r="Z56" i="17"/>
  <c r="AA42" i="17"/>
  <c r="AA42" i="16"/>
  <c r="AA39" i="17"/>
  <c r="AA39" i="16"/>
  <c r="AA50" i="17"/>
  <c r="AA50" i="16"/>
  <c r="AA46" i="16"/>
  <c r="AA46" i="17"/>
  <c r="AA37" i="17"/>
  <c r="AA37" i="16"/>
  <c r="Z135" i="16"/>
  <c r="AA126" i="16"/>
  <c r="AA126" i="17"/>
  <c r="AA115" i="17"/>
  <c r="AA115" i="16"/>
  <c r="AA119" i="17"/>
  <c r="AA119" i="16"/>
  <c r="AA121" i="17"/>
  <c r="AA121" i="16"/>
  <c r="U83" i="16"/>
  <c r="U99" i="15"/>
  <c r="V90" i="15"/>
  <c r="V31" i="15"/>
  <c r="W80" i="13"/>
  <c r="W105" i="16"/>
  <c r="W157" i="16" s="1"/>
  <c r="W105" i="17"/>
  <c r="W157" i="17" s="1"/>
  <c r="W97" i="16"/>
  <c r="W149" i="16" s="1"/>
  <c r="W97" i="17"/>
  <c r="W149" i="17" s="1"/>
  <c r="W102" i="16"/>
  <c r="W154" i="16" s="1"/>
  <c r="W102" i="17"/>
  <c r="W154" i="17" s="1"/>
  <c r="W74" i="13"/>
  <c r="W95" i="16"/>
  <c r="W147" i="16" s="1"/>
  <c r="W95" i="17"/>
  <c r="W147" i="17" s="1"/>
  <c r="W94" i="17"/>
  <c r="W146" i="17" s="1"/>
  <c r="W73" i="13"/>
  <c r="W94" i="16"/>
  <c r="W146" i="16" s="1"/>
  <c r="T104" i="15"/>
  <c r="V15" i="15"/>
  <c r="V74" i="15"/>
  <c r="W27" i="17"/>
  <c r="W79" i="17" s="1"/>
  <c r="W27" i="16"/>
  <c r="W79" i="16" s="1"/>
  <c r="W22" i="16"/>
  <c r="W74" i="16" s="1"/>
  <c r="W22" i="17"/>
  <c r="W74" i="17" s="1"/>
  <c r="W11" i="14"/>
  <c r="V86" i="1"/>
  <c r="V82" i="1"/>
  <c r="W23" i="17"/>
  <c r="W75" i="17" s="1"/>
  <c r="W23" i="16"/>
  <c r="W75" i="16" s="1"/>
  <c r="W13" i="17"/>
  <c r="W65" i="17" s="1"/>
  <c r="W13" i="16"/>
  <c r="W65" i="16" s="1"/>
  <c r="U81" i="15"/>
  <c r="AA53" i="16"/>
  <c r="AA53" i="17"/>
  <c r="AA44" i="16"/>
  <c r="AA44" i="17"/>
  <c r="AA40" i="17"/>
  <c r="AA40" i="16"/>
  <c r="AA36" i="17"/>
  <c r="AA36" i="16"/>
  <c r="AA124" i="16"/>
  <c r="AA124" i="17"/>
  <c r="AA117" i="17"/>
  <c r="AA117" i="16"/>
  <c r="U186" i="16"/>
  <c r="V96" i="15"/>
  <c r="V37" i="15"/>
  <c r="W76" i="13"/>
  <c r="W99" i="16"/>
  <c r="W151" i="16" s="1"/>
  <c r="W99" i="17"/>
  <c r="W151" i="17" s="1"/>
  <c r="W92" i="17"/>
  <c r="W144" i="17" s="1"/>
  <c r="W92" i="16"/>
  <c r="W144" i="16" s="1"/>
  <c r="W71" i="1"/>
  <c r="W11" i="16"/>
  <c r="W63" i="16" s="1"/>
  <c r="W11" i="17"/>
  <c r="W63" i="17" s="1"/>
  <c r="W78" i="1"/>
  <c r="W24" i="17"/>
  <c r="W76" i="17" s="1"/>
  <c r="W24" i="16"/>
  <c r="W76" i="16" s="1"/>
  <c r="W80" i="1"/>
  <c r="W26" i="16"/>
  <c r="W78" i="16" s="1"/>
  <c r="W26" i="17"/>
  <c r="W78" i="17" s="1"/>
  <c r="V30" i="16"/>
  <c r="V61" i="16"/>
  <c r="V82" i="16" s="1"/>
  <c r="T172" i="17"/>
  <c r="T198" i="16" s="1"/>
  <c r="T217" i="16" s="1"/>
  <c r="T222" i="16" s="1"/>
  <c r="V92" i="15"/>
  <c r="V33" i="15"/>
  <c r="AB60" i="1"/>
  <c r="AB42" i="1"/>
  <c r="AB41" i="1"/>
  <c r="AB44" i="1"/>
  <c r="AB47" i="1"/>
  <c r="AB48" i="1"/>
  <c r="AB59" i="1"/>
  <c r="AB50" i="1"/>
  <c r="AB46" i="1"/>
  <c r="AB53" i="1"/>
  <c r="AB56" i="1"/>
  <c r="AB55" i="1"/>
  <c r="AB52" i="1"/>
  <c r="AB49" i="1"/>
  <c r="AB43" i="1"/>
  <c r="AB54" i="1"/>
  <c r="AB45" i="1"/>
  <c r="AB51" i="1"/>
  <c r="AB57" i="1"/>
  <c r="AB58" i="1"/>
  <c r="AA35" i="17"/>
  <c r="AA61" i="1"/>
  <c r="AA62" i="1" s="1"/>
  <c r="AA35" i="16"/>
  <c r="AB40" i="1"/>
  <c r="AA51" i="16"/>
  <c r="AA51" i="17"/>
  <c r="AA48" i="17"/>
  <c r="AA48" i="16"/>
  <c r="AA38" i="16"/>
  <c r="AA38" i="17"/>
  <c r="AA47" i="16"/>
  <c r="AA47" i="17"/>
  <c r="AA41" i="17"/>
  <c r="AA41" i="16"/>
  <c r="AB55" i="13"/>
  <c r="AB46" i="13"/>
  <c r="AB45" i="13"/>
  <c r="AB60" i="13"/>
  <c r="AB43" i="13"/>
  <c r="AB54" i="13"/>
  <c r="AB51" i="13"/>
  <c r="AB42" i="13"/>
  <c r="AB47" i="13"/>
  <c r="AB53" i="13"/>
  <c r="AB59" i="13"/>
  <c r="AB48" i="13"/>
  <c r="AB50" i="13"/>
  <c r="AB41" i="13"/>
  <c r="AB44" i="13"/>
  <c r="AB58" i="13"/>
  <c r="AB49" i="13"/>
  <c r="AB56" i="13"/>
  <c r="AB57" i="13"/>
  <c r="AB52" i="13"/>
  <c r="AA114" i="16"/>
  <c r="AA114" i="17"/>
  <c r="AA61" i="13"/>
  <c r="AA62" i="13" s="1"/>
  <c r="AB40" i="13"/>
  <c r="AA127" i="17"/>
  <c r="AA127" i="16"/>
  <c r="AA118" i="16"/>
  <c r="AA118" i="17"/>
  <c r="AA129" i="17"/>
  <c r="AA129" i="16"/>
  <c r="AA128" i="17"/>
  <c r="AA128" i="16"/>
  <c r="AA130" i="17"/>
  <c r="AA130" i="16"/>
  <c r="U89" i="13"/>
  <c r="U90" i="13" s="1"/>
  <c r="V76" i="15"/>
  <c r="V17" i="15"/>
  <c r="V87" i="1"/>
  <c r="V12" i="15"/>
  <c r="V71" i="15"/>
  <c r="U40" i="15"/>
  <c r="W106" i="17"/>
  <c r="W158" i="17" s="1"/>
  <c r="W106" i="16"/>
  <c r="W158" i="16" s="1"/>
  <c r="W91" i="16"/>
  <c r="W143" i="16" s="1"/>
  <c r="W91" i="17"/>
  <c r="W143" i="17" s="1"/>
  <c r="W71" i="13"/>
  <c r="W90" i="16"/>
  <c r="W142" i="16" s="1"/>
  <c r="W90" i="17"/>
  <c r="W142" i="17" s="1"/>
  <c r="W96" i="16"/>
  <c r="W148" i="16" s="1"/>
  <c r="W96" i="17"/>
  <c r="W148" i="17" s="1"/>
  <c r="W75" i="13"/>
  <c r="W98" i="17"/>
  <c r="W150" i="17" s="1"/>
  <c r="W98" i="16"/>
  <c r="W150" i="16" s="1"/>
  <c r="V82" i="13"/>
  <c r="V86" i="13"/>
  <c r="V14" i="15"/>
  <c r="V73" i="15"/>
  <c r="W70" i="1"/>
  <c r="W10" i="17"/>
  <c r="W62" i="17" s="1"/>
  <c r="W10" i="16"/>
  <c r="W62" i="16" s="1"/>
  <c r="W76" i="1"/>
  <c r="W20" i="17"/>
  <c r="W72" i="17" s="1"/>
  <c r="W20" i="16"/>
  <c r="W72" i="16" s="1"/>
  <c r="W79" i="1"/>
  <c r="W25" i="16"/>
  <c r="W77" i="16" s="1"/>
  <c r="W25" i="17"/>
  <c r="W77" i="17" s="1"/>
  <c r="W12" i="16"/>
  <c r="W64" i="16" s="1"/>
  <c r="W12" i="17"/>
  <c r="W64" i="17" s="1"/>
  <c r="W74" i="1"/>
  <c r="W16" i="16"/>
  <c r="W68" i="16" s="1"/>
  <c r="W16" i="17"/>
  <c r="W68" i="17" s="1"/>
  <c r="W21" i="16"/>
  <c r="W73" i="16" s="1"/>
  <c r="W77" i="1"/>
  <c r="W21" i="17"/>
  <c r="W73" i="17" s="1"/>
  <c r="U22" i="15"/>
  <c r="T45" i="15"/>
  <c r="AA43" i="16"/>
  <c r="AA43" i="17"/>
  <c r="Z135" i="17"/>
  <c r="AA116" i="17"/>
  <c r="AA116" i="16"/>
  <c r="AA123" i="17"/>
  <c r="AA123" i="16"/>
  <c r="AA120" i="17"/>
  <c r="AA120" i="16"/>
  <c r="AA132" i="16"/>
  <c r="AA132" i="17"/>
  <c r="AA133" i="17"/>
  <c r="AA133" i="16"/>
  <c r="V18" i="15"/>
  <c r="V77" i="15"/>
  <c r="V75" i="15"/>
  <c r="V16" i="15"/>
  <c r="W79" i="13"/>
  <c r="W104" i="16"/>
  <c r="W156" i="16" s="1"/>
  <c r="W104" i="17"/>
  <c r="W156" i="17" s="1"/>
  <c r="W107" i="17"/>
  <c r="W159" i="17" s="1"/>
  <c r="W107" i="16"/>
  <c r="W159" i="16" s="1"/>
  <c r="W93" i="17"/>
  <c r="W145" i="17" s="1"/>
  <c r="W93" i="16"/>
  <c r="W145" i="16" s="1"/>
  <c r="W72" i="13"/>
  <c r="W78" i="13"/>
  <c r="W103" i="16"/>
  <c r="W155" i="16" s="1"/>
  <c r="W103" i="17"/>
  <c r="W155" i="17" s="1"/>
  <c r="W70" i="13"/>
  <c r="W89" i="17"/>
  <c r="W141" i="17" s="1"/>
  <c r="W89" i="16"/>
  <c r="W141" i="16" s="1"/>
  <c r="W100" i="16"/>
  <c r="W152" i="16" s="1"/>
  <c r="W77" i="13"/>
  <c r="W100" i="17"/>
  <c r="W152" i="17" s="1"/>
  <c r="W17" i="16"/>
  <c r="W69" i="16" s="1"/>
  <c r="W17" i="17"/>
  <c r="W69" i="17" s="1"/>
  <c r="X30" i="1"/>
  <c r="W32" i="1"/>
  <c r="W33" i="1" s="1"/>
  <c r="X21" i="1"/>
  <c r="X27" i="1"/>
  <c r="X14" i="1"/>
  <c r="X28" i="1"/>
  <c r="X26" i="1"/>
  <c r="W9" i="17"/>
  <c r="X23" i="1"/>
  <c r="X17" i="1"/>
  <c r="X22" i="1"/>
  <c r="X13" i="1"/>
  <c r="X19" i="1"/>
  <c r="X12" i="1"/>
  <c r="X24" i="1"/>
  <c r="X16" i="1"/>
  <c r="X11" i="1"/>
  <c r="X29" i="1"/>
  <c r="X15" i="1"/>
  <c r="X25" i="1"/>
  <c r="X31" i="1"/>
  <c r="X81" i="1" s="1"/>
  <c r="X88" i="1" s="1"/>
  <c r="X9" i="14" s="1"/>
  <c r="W9" i="16"/>
  <c r="X20" i="1"/>
  <c r="X18" i="1"/>
  <c r="W69" i="1"/>
  <c r="V30" i="17"/>
  <c r="V61" i="17"/>
  <c r="V82" i="17" s="1"/>
  <c r="V167" i="17" s="1"/>
  <c r="V193" i="16" s="1"/>
  <c r="V205" i="16" s="1"/>
  <c r="W18" i="16"/>
  <c r="W70" i="16" s="1"/>
  <c r="W18" i="17"/>
  <c r="W70" i="17" s="1"/>
  <c r="W28" i="16"/>
  <c r="W80" i="16" s="1"/>
  <c r="W28" i="17"/>
  <c r="W80" i="17" s="1"/>
  <c r="W75" i="1"/>
  <c r="W19" i="17"/>
  <c r="W71" i="17" s="1"/>
  <c r="W19" i="16"/>
  <c r="W71" i="16" s="1"/>
  <c r="U83" i="17"/>
  <c r="V38" i="15"/>
  <c r="V97" i="15"/>
  <c r="U89" i="1"/>
  <c r="U90" i="1" s="1"/>
  <c r="V20" i="15"/>
  <c r="V79" i="15"/>
  <c r="T237" i="16" l="1"/>
  <c r="T228" i="16"/>
  <c r="T246" i="16"/>
  <c r="X11" i="14"/>
  <c r="X17" i="14" s="1"/>
  <c r="S226" i="16"/>
  <c r="S236" i="16"/>
  <c r="T229" i="16"/>
  <c r="T247" i="16"/>
  <c r="U227" i="16"/>
  <c r="U237" i="16"/>
  <c r="T188" i="16"/>
  <c r="V203" i="16"/>
  <c r="V158" i="15"/>
  <c r="W31" i="14"/>
  <c r="U198" i="16"/>
  <c r="U217" i="16" s="1"/>
  <c r="U222" i="16" s="1"/>
  <c r="V210" i="16"/>
  <c r="V215" i="16"/>
  <c r="V170" i="15"/>
  <c r="T204" i="16"/>
  <c r="T209" i="16" s="1"/>
  <c r="U172" i="16"/>
  <c r="U197" i="16" s="1"/>
  <c r="U216" i="16" s="1"/>
  <c r="U221" i="16" s="1"/>
  <c r="U192" i="16"/>
  <c r="S125" i="15"/>
  <c r="T134" i="15"/>
  <c r="T160" i="15" s="1"/>
  <c r="T165" i="15" s="1"/>
  <c r="T182" i="15" s="1"/>
  <c r="T193" i="15" s="1"/>
  <c r="S133" i="15"/>
  <c r="S159" i="15" s="1"/>
  <c r="S164" i="15" s="1"/>
  <c r="S181" i="15" s="1"/>
  <c r="S192" i="15" s="1"/>
  <c r="V89" i="13"/>
  <c r="U187" i="16"/>
  <c r="U188" i="16" s="1"/>
  <c r="T124" i="15"/>
  <c r="U104" i="15"/>
  <c r="U109" i="15" s="1"/>
  <c r="U45" i="15"/>
  <c r="U123" i="15" s="1"/>
  <c r="V99" i="15"/>
  <c r="V162" i="17"/>
  <c r="V172" i="17"/>
  <c r="V198" i="16" s="1"/>
  <c r="V217" i="16" s="1"/>
  <c r="X22" i="16"/>
  <c r="X74" i="16" s="1"/>
  <c r="X22" i="17"/>
  <c r="X74" i="17" s="1"/>
  <c r="X19" i="17"/>
  <c r="X71" i="17" s="1"/>
  <c r="X75" i="1"/>
  <c r="X19" i="16"/>
  <c r="X71" i="16" s="1"/>
  <c r="W33" i="15"/>
  <c r="W92" i="15"/>
  <c r="AB125" i="17"/>
  <c r="AB125" i="16"/>
  <c r="AB40" i="16"/>
  <c r="AB40" i="17"/>
  <c r="AB41" i="16"/>
  <c r="AB41" i="17"/>
  <c r="X107" i="16"/>
  <c r="X159" i="16" s="1"/>
  <c r="X107" i="17"/>
  <c r="X159" i="17" s="1"/>
  <c r="X70" i="13"/>
  <c r="X89" i="17"/>
  <c r="X141" i="17" s="1"/>
  <c r="X89" i="16"/>
  <c r="X141" i="16" s="1"/>
  <c r="W109" i="17"/>
  <c r="W140" i="17"/>
  <c r="W161" i="17" s="1"/>
  <c r="X70" i="1"/>
  <c r="X10" i="17"/>
  <c r="X62" i="17" s="1"/>
  <c r="X10" i="16"/>
  <c r="X62" i="16" s="1"/>
  <c r="AB130" i="17"/>
  <c r="AB130" i="16"/>
  <c r="AB115" i="16"/>
  <c r="AB115" i="17"/>
  <c r="AB120" i="16"/>
  <c r="AB120" i="17"/>
  <c r="AC48" i="1"/>
  <c r="AC45" i="1"/>
  <c r="AC60" i="1"/>
  <c r="AC54" i="1"/>
  <c r="AC42" i="1"/>
  <c r="AC46" i="1"/>
  <c r="AC50" i="1"/>
  <c r="AC55" i="1"/>
  <c r="AC57" i="1"/>
  <c r="AC56" i="1"/>
  <c r="AC51" i="1"/>
  <c r="AC53" i="1"/>
  <c r="AC47" i="1"/>
  <c r="AC43" i="1"/>
  <c r="AC49" i="1"/>
  <c r="AC52" i="1"/>
  <c r="AC59" i="1"/>
  <c r="AC58" i="1"/>
  <c r="AC44" i="1"/>
  <c r="AC41" i="1"/>
  <c r="AC40" i="1"/>
  <c r="AB61" i="1"/>
  <c r="AB62" i="1" s="1"/>
  <c r="AB35" i="17"/>
  <c r="AB35" i="16"/>
  <c r="AB53" i="17"/>
  <c r="AB53" i="16"/>
  <c r="AB49" i="16"/>
  <c r="AB49" i="17"/>
  <c r="AB50" i="17"/>
  <c r="AB50" i="16"/>
  <c r="AB45" i="17"/>
  <c r="AB45" i="16"/>
  <c r="AB39" i="17"/>
  <c r="AB39" i="16"/>
  <c r="V167" i="16"/>
  <c r="W79" i="15"/>
  <c r="W20" i="15"/>
  <c r="W31" i="15"/>
  <c r="W90" i="15"/>
  <c r="W91" i="15"/>
  <c r="W32" i="15"/>
  <c r="X79" i="13"/>
  <c r="X104" i="16"/>
  <c r="X156" i="16" s="1"/>
  <c r="X104" i="17"/>
  <c r="X156" i="17" s="1"/>
  <c r="X106" i="17"/>
  <c r="X158" i="17" s="1"/>
  <c r="X106" i="16"/>
  <c r="X158" i="16" s="1"/>
  <c r="X96" i="16"/>
  <c r="X148" i="16" s="1"/>
  <c r="X96" i="17"/>
  <c r="X148" i="17" s="1"/>
  <c r="X98" i="17"/>
  <c r="X150" i="17" s="1"/>
  <c r="X75" i="13"/>
  <c r="X98" i="16"/>
  <c r="X150" i="16" s="1"/>
  <c r="X71" i="13"/>
  <c r="X90" i="17"/>
  <c r="X142" i="17" s="1"/>
  <c r="X90" i="16"/>
  <c r="X142" i="16" s="1"/>
  <c r="V40" i="15"/>
  <c r="X18" i="16"/>
  <c r="X70" i="16" s="1"/>
  <c r="X18" i="17"/>
  <c r="X70" i="17" s="1"/>
  <c r="X24" i="16"/>
  <c r="X76" i="16" s="1"/>
  <c r="X78" i="1"/>
  <c r="X24" i="17"/>
  <c r="X76" i="17" s="1"/>
  <c r="AB131" i="17"/>
  <c r="AB131" i="16"/>
  <c r="AB133" i="17"/>
  <c r="AB133" i="16"/>
  <c r="AA56" i="17"/>
  <c r="AB42" i="16"/>
  <c r="AB42" i="17"/>
  <c r="W17" i="14"/>
  <c r="W32" i="14" s="1"/>
  <c r="W12" i="14"/>
  <c r="W87" i="1"/>
  <c r="W12" i="15"/>
  <c r="W71" i="15"/>
  <c r="X101" i="16"/>
  <c r="X153" i="16" s="1"/>
  <c r="X101" i="17"/>
  <c r="X153" i="17" s="1"/>
  <c r="X27" i="17"/>
  <c r="X79" i="17" s="1"/>
  <c r="X27" i="16"/>
  <c r="X79" i="16" s="1"/>
  <c r="X80" i="1"/>
  <c r="X26" i="16"/>
  <c r="X78" i="16" s="1"/>
  <c r="X26" i="17"/>
  <c r="X78" i="17" s="1"/>
  <c r="W95" i="15"/>
  <c r="W36" i="15"/>
  <c r="W37" i="15"/>
  <c r="W96" i="15"/>
  <c r="AB127" i="16"/>
  <c r="AB127" i="17"/>
  <c r="Y19" i="1"/>
  <c r="X69" i="1"/>
  <c r="Y21" i="1"/>
  <c r="X32" i="1"/>
  <c r="X33" i="1" s="1"/>
  <c r="Y22" i="1"/>
  <c r="Y17" i="1"/>
  <c r="Y26" i="1"/>
  <c r="Y23" i="1"/>
  <c r="Y24" i="1"/>
  <c r="Y13" i="1"/>
  <c r="Y29" i="1"/>
  <c r="Y14" i="1"/>
  <c r="Y25" i="1"/>
  <c r="Y16" i="1"/>
  <c r="Y28" i="1"/>
  <c r="Y27" i="1"/>
  <c r="Y15" i="1"/>
  <c r="Y20" i="1"/>
  <c r="Y30" i="1"/>
  <c r="Y18" i="1"/>
  <c r="X9" i="16"/>
  <c r="X9" i="17"/>
  <c r="Y31" i="1"/>
  <c r="Y81" i="1" s="1"/>
  <c r="Y88" i="1" s="1"/>
  <c r="Y9" i="14" s="1"/>
  <c r="Y11" i="1"/>
  <c r="Y12" i="1"/>
  <c r="X17" i="17"/>
  <c r="X69" i="17" s="1"/>
  <c r="X17" i="16"/>
  <c r="X69" i="16" s="1"/>
  <c r="X77" i="1"/>
  <c r="X21" i="17"/>
  <c r="X73" i="17" s="1"/>
  <c r="X21" i="16"/>
  <c r="X73" i="16" s="1"/>
  <c r="X12" i="16"/>
  <c r="X64" i="16" s="1"/>
  <c r="X12" i="17"/>
  <c r="X64" i="17" s="1"/>
  <c r="X28" i="17"/>
  <c r="X80" i="17" s="1"/>
  <c r="X28" i="16"/>
  <c r="X80" i="16" s="1"/>
  <c r="W35" i="15"/>
  <c r="W94" i="15"/>
  <c r="W87" i="13"/>
  <c r="W89" i="15"/>
  <c r="W30" i="15"/>
  <c r="W17" i="15"/>
  <c r="W76" i="15"/>
  <c r="W73" i="15"/>
  <c r="W14" i="15"/>
  <c r="W16" i="15"/>
  <c r="W75" i="15"/>
  <c r="AA135" i="16"/>
  <c r="AB123" i="17"/>
  <c r="AB123" i="16"/>
  <c r="AB124" i="16"/>
  <c r="AB124" i="17"/>
  <c r="AB121" i="16"/>
  <c r="AB121" i="17"/>
  <c r="AB117" i="16"/>
  <c r="AB117" i="17"/>
  <c r="AB129" i="17"/>
  <c r="AB129" i="16"/>
  <c r="AA56" i="16"/>
  <c r="AB52" i="17"/>
  <c r="AB52" i="16"/>
  <c r="AB38" i="16"/>
  <c r="AB38" i="17"/>
  <c r="AB51" i="17"/>
  <c r="AB51" i="16"/>
  <c r="AB54" i="16"/>
  <c r="AB54" i="17"/>
  <c r="AB36" i="16"/>
  <c r="AB36" i="17"/>
  <c r="V83" i="16"/>
  <c r="X76" i="13"/>
  <c r="X99" i="16"/>
  <c r="X151" i="16" s="1"/>
  <c r="X99" i="17"/>
  <c r="X151" i="17" s="1"/>
  <c r="X77" i="13"/>
  <c r="X100" i="16"/>
  <c r="X152" i="16" s="1"/>
  <c r="X100" i="17"/>
  <c r="X152" i="17" s="1"/>
  <c r="W109" i="16"/>
  <c r="W140" i="16"/>
  <c r="W161" i="16" s="1"/>
  <c r="X97" i="17"/>
  <c r="X149" i="17" s="1"/>
  <c r="X97" i="16"/>
  <c r="X149" i="16" s="1"/>
  <c r="X74" i="13"/>
  <c r="X95" i="17"/>
  <c r="X147" i="17" s="1"/>
  <c r="X95" i="16"/>
  <c r="X147" i="16" s="1"/>
  <c r="X80" i="13"/>
  <c r="X105" i="16"/>
  <c r="X157" i="16" s="1"/>
  <c r="X105" i="17"/>
  <c r="X157" i="17" s="1"/>
  <c r="X13" i="16"/>
  <c r="X65" i="16" s="1"/>
  <c r="X13" i="17"/>
  <c r="X65" i="17" s="1"/>
  <c r="X20" i="17"/>
  <c r="X72" i="17" s="1"/>
  <c r="X76" i="1"/>
  <c r="X20" i="16"/>
  <c r="X72" i="16" s="1"/>
  <c r="V22" i="15"/>
  <c r="AB118" i="16"/>
  <c r="AB118" i="17"/>
  <c r="AB119" i="17"/>
  <c r="AB119" i="16"/>
  <c r="AB47" i="17"/>
  <c r="AB47" i="16"/>
  <c r="W77" i="15"/>
  <c r="W18" i="15"/>
  <c r="W93" i="15"/>
  <c r="W34" i="15"/>
  <c r="W38" i="15"/>
  <c r="W97" i="15"/>
  <c r="X91" i="16"/>
  <c r="X143" i="16" s="1"/>
  <c r="X91" i="17"/>
  <c r="X143" i="17" s="1"/>
  <c r="W82" i="13"/>
  <c r="W86" i="13"/>
  <c r="V83" i="17"/>
  <c r="W30" i="16"/>
  <c r="W61" i="16"/>
  <c r="W82" i="16" s="1"/>
  <c r="X73" i="1"/>
  <c r="X15" i="16"/>
  <c r="X67" i="16" s="1"/>
  <c r="X15" i="17"/>
  <c r="X67" i="17" s="1"/>
  <c r="V90" i="13"/>
  <c r="AA135" i="17"/>
  <c r="AB128" i="17"/>
  <c r="AB128" i="16"/>
  <c r="W82" i="1"/>
  <c r="W86" i="1"/>
  <c r="W15" i="15"/>
  <c r="W74" i="15"/>
  <c r="X74" i="1"/>
  <c r="X16" i="16"/>
  <c r="X68" i="16" s="1"/>
  <c r="X16" i="17"/>
  <c r="X68" i="17" s="1"/>
  <c r="X23" i="17"/>
  <c r="X75" i="17" s="1"/>
  <c r="X23" i="16"/>
  <c r="X75" i="16" s="1"/>
  <c r="X14" i="16"/>
  <c r="X66" i="16" s="1"/>
  <c r="X72" i="1"/>
  <c r="X14" i="17"/>
  <c r="X66" i="17" s="1"/>
  <c r="X71" i="1"/>
  <c r="X11" i="17"/>
  <c r="X63" i="17" s="1"/>
  <c r="X11" i="16"/>
  <c r="X63" i="16" s="1"/>
  <c r="W30" i="17"/>
  <c r="W61" i="17"/>
  <c r="W82" i="17" s="1"/>
  <c r="X79" i="1"/>
  <c r="X25" i="17"/>
  <c r="X77" i="17" s="1"/>
  <c r="X25" i="16"/>
  <c r="X77" i="16" s="1"/>
  <c r="T123" i="15"/>
  <c r="T50" i="15"/>
  <c r="T145" i="15" s="1"/>
  <c r="T171" i="15" s="1"/>
  <c r="T176" i="15" s="1"/>
  <c r="T183" i="15" s="1"/>
  <c r="T202" i="15" s="1"/>
  <c r="W78" i="15"/>
  <c r="W19" i="15"/>
  <c r="V81" i="15"/>
  <c r="AC57" i="13"/>
  <c r="AC42" i="13"/>
  <c r="AC60" i="13"/>
  <c r="AC45" i="13"/>
  <c r="AC53" i="13"/>
  <c r="AC44" i="13"/>
  <c r="AC46" i="13"/>
  <c r="AC56" i="13"/>
  <c r="AC48" i="13"/>
  <c r="AC59" i="13"/>
  <c r="AC49" i="13"/>
  <c r="AC41" i="13"/>
  <c r="AC54" i="13"/>
  <c r="AC50" i="13"/>
  <c r="AC58" i="13"/>
  <c r="AC51" i="13"/>
  <c r="AC55" i="13"/>
  <c r="AC52" i="13"/>
  <c r="AC43" i="13"/>
  <c r="AC47" i="13"/>
  <c r="AB61" i="13"/>
  <c r="AB62" i="13" s="1"/>
  <c r="AB114" i="17"/>
  <c r="AB114" i="16"/>
  <c r="AC40" i="13"/>
  <c r="AB126" i="16"/>
  <c r="AB126" i="17"/>
  <c r="AB132" i="17"/>
  <c r="AB132" i="16"/>
  <c r="AB122" i="17"/>
  <c r="AB122" i="16"/>
  <c r="AB116" i="16"/>
  <c r="AB116" i="17"/>
  <c r="AB46" i="16"/>
  <c r="AB46" i="17"/>
  <c r="AB44" i="16"/>
  <c r="AB44" i="17"/>
  <c r="AB48" i="17"/>
  <c r="AB48" i="16"/>
  <c r="AB43" i="16"/>
  <c r="AB43" i="17"/>
  <c r="AB37" i="16"/>
  <c r="AB37" i="17"/>
  <c r="V89" i="1"/>
  <c r="V90" i="1" s="1"/>
  <c r="T109" i="15"/>
  <c r="T146" i="15" s="1"/>
  <c r="T172" i="15" s="1"/>
  <c r="T177" i="15" s="1"/>
  <c r="T184" i="15" s="1"/>
  <c r="T203" i="15" s="1"/>
  <c r="W72" i="15"/>
  <c r="W13" i="15"/>
  <c r="V162" i="16"/>
  <c r="Y26" i="13"/>
  <c r="Y30" i="13"/>
  <c r="Y17" i="13"/>
  <c r="Y16" i="13"/>
  <c r="Y18" i="13"/>
  <c r="Y25" i="13"/>
  <c r="Y28" i="13"/>
  <c r="X88" i="17"/>
  <c r="Y27" i="13"/>
  <c r="Y15" i="13"/>
  <c r="Y14" i="13"/>
  <c r="Y12" i="13"/>
  <c r="Y29" i="13"/>
  <c r="Y21" i="13"/>
  <c r="Y22" i="13"/>
  <c r="X32" i="13"/>
  <c r="X33" i="13" s="1"/>
  <c r="Y24" i="13"/>
  <c r="Y13" i="13"/>
  <c r="Y20" i="13"/>
  <c r="X69" i="13"/>
  <c r="Y11" i="13"/>
  <c r="X88" i="16"/>
  <c r="Y19" i="13"/>
  <c r="Y31" i="13"/>
  <c r="Y81" i="13" s="1"/>
  <c r="Y88" i="13" s="1"/>
  <c r="Y10" i="14" s="1"/>
  <c r="Y23" i="13"/>
  <c r="X73" i="13"/>
  <c r="X94" i="16"/>
  <c r="X146" i="16" s="1"/>
  <c r="X94" i="17"/>
  <c r="X146" i="17" s="1"/>
  <c r="X93" i="17"/>
  <c r="X145" i="17" s="1"/>
  <c r="X72" i="13"/>
  <c r="X93" i="16"/>
  <c r="X145" i="16" s="1"/>
  <c r="X78" i="13"/>
  <c r="X103" i="17"/>
  <c r="X155" i="17" s="1"/>
  <c r="X103" i="16"/>
  <c r="X155" i="16" s="1"/>
  <c r="X102" i="16"/>
  <c r="X154" i="16" s="1"/>
  <c r="X102" i="17"/>
  <c r="X154" i="17" s="1"/>
  <c r="X92" i="16"/>
  <c r="X144" i="16" s="1"/>
  <c r="X92" i="17"/>
  <c r="X144" i="17" s="1"/>
  <c r="X12" i="14" l="1"/>
  <c r="X32" i="14"/>
  <c r="X170" i="15" s="1"/>
  <c r="V222" i="16"/>
  <c r="U228" i="16"/>
  <c r="U246" i="16"/>
  <c r="V227" i="16"/>
  <c r="V237" i="16"/>
  <c r="T226" i="16"/>
  <c r="T236" i="16"/>
  <c r="U229" i="16"/>
  <c r="U247" i="16"/>
  <c r="W215" i="16"/>
  <c r="W170" i="15"/>
  <c r="U204" i="16"/>
  <c r="U209" i="16" s="1"/>
  <c r="W203" i="16"/>
  <c r="W158" i="15"/>
  <c r="X31" i="14"/>
  <c r="X215" i="16"/>
  <c r="V187" i="16"/>
  <c r="V192" i="16"/>
  <c r="U146" i="15"/>
  <c r="U172" i="15" s="1"/>
  <c r="U177" i="15" s="1"/>
  <c r="U184" i="15" s="1"/>
  <c r="U203" i="15" s="1"/>
  <c r="T133" i="15"/>
  <c r="U134" i="15"/>
  <c r="U160" i="15" s="1"/>
  <c r="U165" i="15" s="1"/>
  <c r="U182" i="15" s="1"/>
  <c r="U193" i="15" s="1"/>
  <c r="V104" i="15"/>
  <c r="V109" i="15" s="1"/>
  <c r="V146" i="15" s="1"/>
  <c r="V172" i="15" s="1"/>
  <c r="V177" i="15" s="1"/>
  <c r="V184" i="15" s="1"/>
  <c r="V203" i="15" s="1"/>
  <c r="T125" i="15"/>
  <c r="W167" i="17"/>
  <c r="W193" i="16" s="1"/>
  <c r="W205" i="16" s="1"/>
  <c r="U50" i="15"/>
  <c r="U145" i="15" s="1"/>
  <c r="U171" i="15" s="1"/>
  <c r="U176" i="15" s="1"/>
  <c r="U183" i="15" s="1"/>
  <c r="U202" i="15" s="1"/>
  <c r="U124" i="15"/>
  <c r="U125" i="15" s="1"/>
  <c r="W89" i="1"/>
  <c r="W90" i="1" s="1"/>
  <c r="W162" i="16"/>
  <c r="W167" i="16"/>
  <c r="W89" i="13"/>
  <c r="W90" i="13" s="1"/>
  <c r="W99" i="15"/>
  <c r="X36" i="15"/>
  <c r="X95" i="15"/>
  <c r="X82" i="13"/>
  <c r="X86" i="13"/>
  <c r="Y93" i="17"/>
  <c r="Y145" i="17" s="1"/>
  <c r="Y72" i="13"/>
  <c r="Y93" i="16"/>
  <c r="Y145" i="16" s="1"/>
  <c r="AD55" i="13"/>
  <c r="AD60" i="13"/>
  <c r="AD56" i="13"/>
  <c r="AD42" i="13"/>
  <c r="AD48" i="13"/>
  <c r="AD45" i="13"/>
  <c r="AD53" i="13"/>
  <c r="AD54" i="13"/>
  <c r="AD43" i="13"/>
  <c r="AD49" i="13"/>
  <c r="AD47" i="13"/>
  <c r="AD59" i="13"/>
  <c r="AD46" i="13"/>
  <c r="AD57" i="13"/>
  <c r="AD51" i="13"/>
  <c r="AD58" i="13"/>
  <c r="AD44" i="13"/>
  <c r="AD52" i="13"/>
  <c r="AD41" i="13"/>
  <c r="AD50" i="13"/>
  <c r="AC61" i="13"/>
  <c r="AC62" i="13" s="1"/>
  <c r="AC114" i="16"/>
  <c r="AC114" i="17"/>
  <c r="AD40" i="13"/>
  <c r="AC121" i="16"/>
  <c r="AC121" i="17"/>
  <c r="AC125" i="17"/>
  <c r="AC125" i="16"/>
  <c r="AC115" i="17"/>
  <c r="AC115" i="16"/>
  <c r="AC130" i="16"/>
  <c r="AC130" i="17"/>
  <c r="AC119" i="17"/>
  <c r="AC119" i="16"/>
  <c r="W172" i="17"/>
  <c r="W198" i="16" s="1"/>
  <c r="W217" i="16" s="1"/>
  <c r="W222" i="16" s="1"/>
  <c r="X14" i="15"/>
  <c r="X73" i="15"/>
  <c r="X34" i="15"/>
  <c r="X93" i="15"/>
  <c r="X30" i="17"/>
  <c r="X61" i="17"/>
  <c r="X82" i="17" s="1"/>
  <c r="Y18" i="16"/>
  <c r="Y70" i="16" s="1"/>
  <c r="Y18" i="17"/>
  <c r="Y70" i="17" s="1"/>
  <c r="Y14" i="17"/>
  <c r="Y66" i="17" s="1"/>
  <c r="Y14" i="16"/>
  <c r="Y66" i="16" s="1"/>
  <c r="Y72" i="1"/>
  <c r="Y11" i="17"/>
  <c r="Y63" i="17" s="1"/>
  <c r="Y71" i="1"/>
  <c r="Y11" i="16"/>
  <c r="Y63" i="16" s="1"/>
  <c r="Y73" i="1"/>
  <c r="Y15" i="17"/>
  <c r="Y67" i="17" s="1"/>
  <c r="Y15" i="16"/>
  <c r="Y67" i="16" s="1"/>
  <c r="X86" i="1"/>
  <c r="X82" i="1"/>
  <c r="X20" i="15"/>
  <c r="X79" i="15"/>
  <c r="V186" i="16"/>
  <c r="V188" i="16" s="1"/>
  <c r="V172" i="16"/>
  <c r="V197" i="16" s="1"/>
  <c r="V216" i="16" s="1"/>
  <c r="V221" i="16" s="1"/>
  <c r="AB56" i="17"/>
  <c r="AC39" i="16"/>
  <c r="AC39" i="17"/>
  <c r="AC44" i="16"/>
  <c r="AC44" i="17"/>
  <c r="AC46" i="16"/>
  <c r="AC46" i="17"/>
  <c r="AC45" i="16"/>
  <c r="AC45" i="17"/>
  <c r="Y96" i="16"/>
  <c r="Y148" i="16" s="1"/>
  <c r="Y96" i="17"/>
  <c r="Y148" i="17" s="1"/>
  <c r="Y97" i="17"/>
  <c r="Y149" i="17" s="1"/>
  <c r="Y97" i="16"/>
  <c r="Y149" i="16" s="1"/>
  <c r="Y76" i="13"/>
  <c r="Y99" i="16"/>
  <c r="Y151" i="16" s="1"/>
  <c r="Y99" i="17"/>
  <c r="Y151" i="17" s="1"/>
  <c r="Y91" i="16"/>
  <c r="Y143" i="16" s="1"/>
  <c r="Y91" i="17"/>
  <c r="Y143" i="17" s="1"/>
  <c r="Y80" i="13"/>
  <c r="Y105" i="17"/>
  <c r="Y157" i="17" s="1"/>
  <c r="Y105" i="16"/>
  <c r="Y157" i="16" s="1"/>
  <c r="Y94" i="16"/>
  <c r="Y146" i="16" s="1"/>
  <c r="Y73" i="13"/>
  <c r="Y94" i="17"/>
  <c r="Y146" i="17" s="1"/>
  <c r="AB135" i="16"/>
  <c r="AC117" i="16"/>
  <c r="AC117" i="17"/>
  <c r="AC132" i="16"/>
  <c r="AC132" i="17"/>
  <c r="AC123" i="16"/>
  <c r="AC123" i="17"/>
  <c r="AC120" i="16"/>
  <c r="AC120" i="17"/>
  <c r="W83" i="17"/>
  <c r="W83" i="16"/>
  <c r="X75" i="15"/>
  <c r="X16" i="15"/>
  <c r="X35" i="15"/>
  <c r="X94" i="15"/>
  <c r="Y70" i="1"/>
  <c r="Y10" i="16"/>
  <c r="Y62" i="16" s="1"/>
  <c r="Y10" i="17"/>
  <c r="Y62" i="17" s="1"/>
  <c r="X61" i="16"/>
  <c r="X82" i="16" s="1"/>
  <c r="X30" i="16"/>
  <c r="Y13" i="16"/>
  <c r="Y65" i="16" s="1"/>
  <c r="Y13" i="17"/>
  <c r="Y65" i="17" s="1"/>
  <c r="Y23" i="16"/>
  <c r="Y75" i="16" s="1"/>
  <c r="Y23" i="17"/>
  <c r="Y75" i="17" s="1"/>
  <c r="Y22" i="17"/>
  <c r="Y74" i="17" s="1"/>
  <c r="Y22" i="16"/>
  <c r="Y74" i="16" s="1"/>
  <c r="Y76" i="1"/>
  <c r="Y20" i="17"/>
  <c r="Y72" i="17" s="1"/>
  <c r="Y20" i="16"/>
  <c r="Y72" i="16" s="1"/>
  <c r="Y17" i="17"/>
  <c r="Y69" i="17" s="1"/>
  <c r="Y17" i="16"/>
  <c r="Y69" i="16" s="1"/>
  <c r="W81" i="15"/>
  <c r="AC53" i="17"/>
  <c r="AC53" i="16"/>
  <c r="AC38" i="17"/>
  <c r="AC38" i="16"/>
  <c r="AC51" i="16"/>
  <c r="AC51" i="17"/>
  <c r="AC41" i="16"/>
  <c r="AC41" i="17"/>
  <c r="AC40" i="16"/>
  <c r="AC40" i="17"/>
  <c r="W162" i="17"/>
  <c r="AC42" i="16"/>
  <c r="AC42" i="17"/>
  <c r="AC52" i="16"/>
  <c r="AC52" i="17"/>
  <c r="AC37" i="17"/>
  <c r="AC37" i="16"/>
  <c r="AC43" i="17"/>
  <c r="AC43" i="16"/>
  <c r="X74" i="15"/>
  <c r="X15" i="15"/>
  <c r="Y70" i="13"/>
  <c r="Y89" i="17"/>
  <c r="Y141" i="17" s="1"/>
  <c r="Y89" i="16"/>
  <c r="Y141" i="16" s="1"/>
  <c r="X140" i="17"/>
  <c r="X161" i="17" s="1"/>
  <c r="X109" i="17"/>
  <c r="X87" i="13"/>
  <c r="X30" i="15"/>
  <c r="X89" i="15"/>
  <c r="X90" i="15"/>
  <c r="X31" i="15"/>
  <c r="X140" i="16"/>
  <c r="X161" i="16" s="1"/>
  <c r="X109" i="16"/>
  <c r="Y71" i="13"/>
  <c r="Y90" i="17"/>
  <c r="Y142" i="17" s="1"/>
  <c r="Y90" i="16"/>
  <c r="Y142" i="16" s="1"/>
  <c r="Y75" i="13"/>
  <c r="Y98" i="16"/>
  <c r="Y150" i="16" s="1"/>
  <c r="Y98" i="17"/>
  <c r="Y150" i="17" s="1"/>
  <c r="Y92" i="16"/>
  <c r="Y144" i="16" s="1"/>
  <c r="Y92" i="17"/>
  <c r="Y144" i="17" s="1"/>
  <c r="Y102" i="16"/>
  <c r="Y154" i="16" s="1"/>
  <c r="Y102" i="17"/>
  <c r="Y154" i="17" s="1"/>
  <c r="Y107" i="17"/>
  <c r="Y159" i="17" s="1"/>
  <c r="Y107" i="16"/>
  <c r="Y159" i="16" s="1"/>
  <c r="AB135" i="17"/>
  <c r="AC126" i="16"/>
  <c r="AC126" i="17"/>
  <c r="AC124" i="17"/>
  <c r="AC124" i="16"/>
  <c r="AC133" i="16"/>
  <c r="AC133" i="17"/>
  <c r="AC118" i="17"/>
  <c r="AC118" i="16"/>
  <c r="AC116" i="16"/>
  <c r="AC116" i="17"/>
  <c r="X87" i="1"/>
  <c r="X71" i="15"/>
  <c r="X12" i="15"/>
  <c r="X91" i="15"/>
  <c r="X32" i="15"/>
  <c r="X17" i="15"/>
  <c r="X76" i="15"/>
  <c r="Z25" i="1"/>
  <c r="Z20" i="1"/>
  <c r="Z12" i="1"/>
  <c r="Z22" i="1"/>
  <c r="Z27" i="1"/>
  <c r="Z28" i="1"/>
  <c r="Z29" i="1"/>
  <c r="Z19" i="1"/>
  <c r="Z26" i="1"/>
  <c r="Z14" i="1"/>
  <c r="Y9" i="17"/>
  <c r="Z13" i="1"/>
  <c r="Z30" i="1"/>
  <c r="Z18" i="1"/>
  <c r="Z23" i="1"/>
  <c r="Z17" i="1"/>
  <c r="Z15" i="1"/>
  <c r="Z11" i="1"/>
  <c r="Y32" i="1"/>
  <c r="Y33" i="1" s="1"/>
  <c r="Z16" i="1"/>
  <c r="Z24" i="1"/>
  <c r="Y9" i="16"/>
  <c r="Y69" i="1"/>
  <c r="Z31" i="1"/>
  <c r="Z81" i="1" s="1"/>
  <c r="Z88" i="1" s="1"/>
  <c r="Z9" i="14" s="1"/>
  <c r="Z21" i="1"/>
  <c r="Y74" i="1"/>
  <c r="Y16" i="16"/>
  <c r="Y68" i="16" s="1"/>
  <c r="Y16" i="17"/>
  <c r="Y68" i="17" s="1"/>
  <c r="Y79" i="1"/>
  <c r="Y25" i="16"/>
  <c r="Y77" i="16" s="1"/>
  <c r="Y25" i="17"/>
  <c r="Y77" i="17" s="1"/>
  <c r="Y12" i="16"/>
  <c r="Y64" i="16" s="1"/>
  <c r="Y12" i="17"/>
  <c r="Y64" i="17" s="1"/>
  <c r="Y77" i="1"/>
  <c r="Y21" i="16"/>
  <c r="Y73" i="16" s="1"/>
  <c r="Y21" i="17"/>
  <c r="Y73" i="17" s="1"/>
  <c r="W22" i="15"/>
  <c r="X77" i="15"/>
  <c r="X18" i="15"/>
  <c r="AD51" i="1"/>
  <c r="AD45" i="1"/>
  <c r="AD57" i="1"/>
  <c r="AD52" i="1"/>
  <c r="AD41" i="1"/>
  <c r="AD55" i="1"/>
  <c r="AD60" i="1"/>
  <c r="AD54" i="1"/>
  <c r="AD44" i="1"/>
  <c r="AD46" i="1"/>
  <c r="AD59" i="1"/>
  <c r="AD53" i="1"/>
  <c r="AD43" i="1"/>
  <c r="AD50" i="1"/>
  <c r="AD49" i="1"/>
  <c r="AD42" i="1"/>
  <c r="AD48" i="1"/>
  <c r="AD47" i="1"/>
  <c r="AD58" i="1"/>
  <c r="AD56" i="1"/>
  <c r="AC35" i="17"/>
  <c r="AC61" i="1"/>
  <c r="AC62" i="1" s="1"/>
  <c r="AC35" i="16"/>
  <c r="AD40" i="1"/>
  <c r="AC54" i="17"/>
  <c r="AC54" i="16"/>
  <c r="Y77" i="13"/>
  <c r="Y100" i="16"/>
  <c r="Y152" i="16" s="1"/>
  <c r="Y100" i="17"/>
  <c r="Y152" i="17" s="1"/>
  <c r="Z26" i="13"/>
  <c r="Z22" i="13"/>
  <c r="Z25" i="13"/>
  <c r="Y32" i="13"/>
  <c r="Y33" i="13" s="1"/>
  <c r="Y88" i="17"/>
  <c r="Z24" i="13"/>
  <c r="Y69" i="13"/>
  <c r="Z30" i="13"/>
  <c r="Z23" i="13"/>
  <c r="Z20" i="13"/>
  <c r="Z16" i="13"/>
  <c r="Z14" i="13"/>
  <c r="Z19" i="13"/>
  <c r="Z21" i="13"/>
  <c r="Z15" i="13"/>
  <c r="Z27" i="13"/>
  <c r="Z13" i="13"/>
  <c r="Z17" i="13"/>
  <c r="Z28" i="13"/>
  <c r="Z12" i="13"/>
  <c r="Z29" i="13"/>
  <c r="Z31" i="13"/>
  <c r="Z81" i="13" s="1"/>
  <c r="Z88" i="13" s="1"/>
  <c r="Z10" i="14" s="1"/>
  <c r="Z18" i="13"/>
  <c r="Z11" i="13"/>
  <c r="Y88" i="16"/>
  <c r="Y101" i="16"/>
  <c r="Y153" i="16" s="1"/>
  <c r="Y101" i="17"/>
  <c r="Y153" i="17" s="1"/>
  <c r="Y106" i="17"/>
  <c r="Y158" i="17" s="1"/>
  <c r="Y106" i="16"/>
  <c r="Y158" i="16" s="1"/>
  <c r="Y79" i="13"/>
  <c r="Y104" i="17"/>
  <c r="Y156" i="17" s="1"/>
  <c r="Y104" i="16"/>
  <c r="Y156" i="16" s="1"/>
  <c r="Y95" i="16"/>
  <c r="Y147" i="16" s="1"/>
  <c r="Y74" i="13"/>
  <c r="Y95" i="17"/>
  <c r="Y147" i="17" s="1"/>
  <c r="Y78" i="13"/>
  <c r="Y103" i="16"/>
  <c r="Y155" i="16" s="1"/>
  <c r="Y103" i="17"/>
  <c r="Y155" i="17" s="1"/>
  <c r="AC129" i="16"/>
  <c r="AC129" i="17"/>
  <c r="AC128" i="16"/>
  <c r="AC128" i="17"/>
  <c r="AC122" i="17"/>
  <c r="AC122" i="16"/>
  <c r="AC127" i="17"/>
  <c r="AC127" i="16"/>
  <c r="AC131" i="16"/>
  <c r="AC131" i="17"/>
  <c r="X19" i="15"/>
  <c r="X78" i="15"/>
  <c r="X13" i="15"/>
  <c r="X72" i="15"/>
  <c r="V45" i="15"/>
  <c r="X38" i="15"/>
  <c r="X97" i="15"/>
  <c r="W40" i="15"/>
  <c r="Y11" i="14"/>
  <c r="Y28" i="17"/>
  <c r="Y80" i="17" s="1"/>
  <c r="Y28" i="16"/>
  <c r="Y80" i="16" s="1"/>
  <c r="Y80" i="1"/>
  <c r="Y26" i="17"/>
  <c r="Y78" i="17" s="1"/>
  <c r="Y26" i="16"/>
  <c r="Y78" i="16" s="1"/>
  <c r="Y27" i="17"/>
  <c r="Y79" i="17" s="1"/>
  <c r="Y27" i="16"/>
  <c r="Y79" i="16" s="1"/>
  <c r="Y78" i="1"/>
  <c r="Y24" i="16"/>
  <c r="Y76" i="16" s="1"/>
  <c r="Y24" i="17"/>
  <c r="Y76" i="17" s="1"/>
  <c r="Y75" i="1"/>
  <c r="Y19" i="16"/>
  <c r="Y71" i="16" s="1"/>
  <c r="Y19" i="17"/>
  <c r="Y71" i="17" s="1"/>
  <c r="X33" i="15"/>
  <c r="X92" i="15"/>
  <c r="X37" i="15"/>
  <c r="X96" i="15"/>
  <c r="AB56" i="16"/>
  <c r="AC36" i="17"/>
  <c r="AC36" i="16"/>
  <c r="AC47" i="17"/>
  <c r="AC47" i="16"/>
  <c r="AC48" i="17"/>
  <c r="AC48" i="16"/>
  <c r="AC50" i="16"/>
  <c r="AC50" i="17"/>
  <c r="AC49" i="17"/>
  <c r="AC49" i="16"/>
  <c r="W210" i="16" l="1"/>
  <c r="W237" i="16" s="1"/>
  <c r="U226" i="16"/>
  <c r="U236" i="16"/>
  <c r="W229" i="16"/>
  <c r="W247" i="16"/>
  <c r="V228" i="16"/>
  <c r="V246" i="16"/>
  <c r="V229" i="16"/>
  <c r="V247" i="16"/>
  <c r="V204" i="16"/>
  <c r="V209" i="16" s="1"/>
  <c r="X203" i="16"/>
  <c r="X158" i="15"/>
  <c r="Y31" i="14"/>
  <c r="W186" i="16"/>
  <c r="W192" i="16"/>
  <c r="U133" i="15"/>
  <c r="U159" i="15" s="1"/>
  <c r="U164" i="15" s="1"/>
  <c r="U181" i="15" s="1"/>
  <c r="U192" i="15" s="1"/>
  <c r="T159" i="15"/>
  <c r="T164" i="15" s="1"/>
  <c r="T181" i="15" s="1"/>
  <c r="T192" i="15" s="1"/>
  <c r="V124" i="15"/>
  <c r="V134" i="15"/>
  <c r="V160" i="15" s="1"/>
  <c r="V165" i="15" s="1"/>
  <c r="V182" i="15" s="1"/>
  <c r="V193" i="15" s="1"/>
  <c r="W187" i="16"/>
  <c r="W172" i="16"/>
  <c r="W197" i="16" s="1"/>
  <c r="W216" i="16" s="1"/>
  <c r="W221" i="16" s="1"/>
  <c r="W104" i="15"/>
  <c r="X162" i="16"/>
  <c r="Y95" i="15"/>
  <c r="Y36" i="15"/>
  <c r="AA25" i="13"/>
  <c r="AA14" i="13"/>
  <c r="AA12" i="13"/>
  <c r="AA29" i="13"/>
  <c r="AA20" i="13"/>
  <c r="AA28" i="13"/>
  <c r="AA15" i="13"/>
  <c r="AA19" i="13"/>
  <c r="AA30" i="13"/>
  <c r="AA27" i="13"/>
  <c r="AA23" i="13"/>
  <c r="Z32" i="13"/>
  <c r="Z33" i="13" s="1"/>
  <c r="AA11" i="13"/>
  <c r="AA22" i="13"/>
  <c r="AA18" i="13"/>
  <c r="Z88" i="16"/>
  <c r="AA31" i="13"/>
  <c r="AA81" i="13" s="1"/>
  <c r="AA88" i="13" s="1"/>
  <c r="AA10" i="14" s="1"/>
  <c r="Z88" i="17"/>
  <c r="AA17" i="13"/>
  <c r="AA26" i="13"/>
  <c r="AA13" i="13"/>
  <c r="AA24" i="13"/>
  <c r="Z69" i="13"/>
  <c r="AA16" i="13"/>
  <c r="AA21" i="13"/>
  <c r="Z74" i="13"/>
  <c r="Z95" i="16"/>
  <c r="Z147" i="16" s="1"/>
  <c r="Z95" i="17"/>
  <c r="Z147" i="17" s="1"/>
  <c r="Z80" i="13"/>
  <c r="Z105" i="16"/>
  <c r="Z157" i="16" s="1"/>
  <c r="Z105" i="17"/>
  <c r="Z157" i="17" s="1"/>
  <c r="Z92" i="16"/>
  <c r="Z144" i="16" s="1"/>
  <c r="Z92" i="17"/>
  <c r="Z144" i="17" s="1"/>
  <c r="Z93" i="17"/>
  <c r="Z145" i="17" s="1"/>
  <c r="Z93" i="16"/>
  <c r="Z145" i="16" s="1"/>
  <c r="Z72" i="13"/>
  <c r="Y86" i="13"/>
  <c r="Y82" i="13"/>
  <c r="Z102" i="16"/>
  <c r="Z154" i="16" s="1"/>
  <c r="Z102" i="17"/>
  <c r="Z154" i="17" s="1"/>
  <c r="AE48" i="1"/>
  <c r="AE55" i="1"/>
  <c r="AE60" i="1"/>
  <c r="AE42" i="1"/>
  <c r="AE56" i="1"/>
  <c r="AE52" i="1"/>
  <c r="AE46" i="1"/>
  <c r="AE49" i="1"/>
  <c r="AE47" i="1"/>
  <c r="AE53" i="1"/>
  <c r="AE44" i="1"/>
  <c r="AE43" i="1"/>
  <c r="AE51" i="1"/>
  <c r="AE54" i="1"/>
  <c r="AE50" i="1"/>
  <c r="AE41" i="1"/>
  <c r="AE59" i="1"/>
  <c r="AE45" i="1"/>
  <c r="AE57" i="1"/>
  <c r="AE58" i="1"/>
  <c r="AD35" i="16"/>
  <c r="AD61" i="1"/>
  <c r="AD62" i="1" s="1"/>
  <c r="AD35" i="17"/>
  <c r="AE40" i="1"/>
  <c r="AD51" i="17"/>
  <c r="AD51" i="16"/>
  <c r="AD37" i="17"/>
  <c r="AD37" i="16"/>
  <c r="AD48" i="16"/>
  <c r="AD48" i="17"/>
  <c r="AD49" i="16"/>
  <c r="AD49" i="17"/>
  <c r="AD47" i="16"/>
  <c r="AD47" i="17"/>
  <c r="Y82" i="1"/>
  <c r="Y86" i="1"/>
  <c r="Z21" i="16"/>
  <c r="Z73" i="16" s="1"/>
  <c r="Z77" i="1"/>
  <c r="Z21" i="17"/>
  <c r="Z73" i="17" s="1"/>
  <c r="Y30" i="17"/>
  <c r="Y61" i="17"/>
  <c r="Y82" i="17" s="1"/>
  <c r="Z27" i="17"/>
  <c r="Z79" i="17" s="1"/>
  <c r="Z27" i="16"/>
  <c r="Z79" i="16" s="1"/>
  <c r="Z70" i="1"/>
  <c r="Z10" i="16"/>
  <c r="Z62" i="16" s="1"/>
  <c r="Z10" i="17"/>
  <c r="Z62" i="17" s="1"/>
  <c r="X81" i="15"/>
  <c r="X162" i="17"/>
  <c r="Y93" i="15"/>
  <c r="Y34" i="15"/>
  <c r="X83" i="17"/>
  <c r="AD118" i="16"/>
  <c r="AD118" i="17"/>
  <c r="AD120" i="16"/>
  <c r="AD120" i="17"/>
  <c r="AD117" i="16"/>
  <c r="AD117" i="17"/>
  <c r="AD122" i="17"/>
  <c r="AD122" i="16"/>
  <c r="AD129" i="17"/>
  <c r="AD129" i="16"/>
  <c r="X89" i="13"/>
  <c r="X90" i="13" s="1"/>
  <c r="Y32" i="15"/>
  <c r="Y91" i="15"/>
  <c r="Y96" i="15"/>
  <c r="Y37" i="15"/>
  <c r="Z94" i="17"/>
  <c r="Z146" i="17" s="1"/>
  <c r="Z73" i="13"/>
  <c r="Z94" i="16"/>
  <c r="Z146" i="16" s="1"/>
  <c r="Z75" i="13"/>
  <c r="Z98" i="16"/>
  <c r="Z150" i="16" s="1"/>
  <c r="Z98" i="17"/>
  <c r="Z150" i="17" s="1"/>
  <c r="Z97" i="17"/>
  <c r="Z149" i="17" s="1"/>
  <c r="Z97" i="16"/>
  <c r="Z149" i="16" s="1"/>
  <c r="Z101" i="17"/>
  <c r="Z153" i="17" s="1"/>
  <c r="Z101" i="16"/>
  <c r="Z153" i="16" s="1"/>
  <c r="Z76" i="13"/>
  <c r="Z99" i="17"/>
  <c r="Z151" i="17" s="1"/>
  <c r="Z99" i="16"/>
  <c r="Z151" i="16" s="1"/>
  <c r="Y94" i="15"/>
  <c r="Y35" i="15"/>
  <c r="AC56" i="16"/>
  <c r="AD53" i="17"/>
  <c r="AD53" i="16"/>
  <c r="AD44" i="17"/>
  <c r="AD44" i="16"/>
  <c r="AD54" i="16"/>
  <c r="AD54" i="17"/>
  <c r="AD52" i="16"/>
  <c r="AD52" i="17"/>
  <c r="Y17" i="15"/>
  <c r="Y76" i="15"/>
  <c r="Y73" i="15"/>
  <c r="Y14" i="15"/>
  <c r="Y61" i="16"/>
  <c r="Y82" i="16" s="1"/>
  <c r="Y30" i="16"/>
  <c r="AA30" i="1"/>
  <c r="AA26" i="1"/>
  <c r="AA22" i="1"/>
  <c r="AA17" i="1"/>
  <c r="AA25" i="1"/>
  <c r="AA19" i="1"/>
  <c r="AA21" i="1"/>
  <c r="AA12" i="1"/>
  <c r="AA23" i="1"/>
  <c r="AA27" i="1"/>
  <c r="AA20" i="1"/>
  <c r="AA28" i="1"/>
  <c r="Z9" i="16"/>
  <c r="Z69" i="1"/>
  <c r="Z32" i="1"/>
  <c r="Z33" i="1" s="1"/>
  <c r="AA13" i="1"/>
  <c r="AA31" i="1"/>
  <c r="AA81" i="1" s="1"/>
  <c r="AA88" i="1" s="1"/>
  <c r="AA9" i="14" s="1"/>
  <c r="AA11" i="14" s="1"/>
  <c r="AA24" i="1"/>
  <c r="AA14" i="1"/>
  <c r="AA15" i="1"/>
  <c r="AA29" i="1"/>
  <c r="Z9" i="17"/>
  <c r="AA11" i="1"/>
  <c r="AA18" i="1"/>
  <c r="AA16" i="1"/>
  <c r="Z74" i="1"/>
  <c r="Z16" i="16"/>
  <c r="Z68" i="16" s="1"/>
  <c r="Z16" i="17"/>
  <c r="Z68" i="17" s="1"/>
  <c r="Z12" i="17"/>
  <c r="Z64" i="17" s="1"/>
  <c r="Z12" i="16"/>
  <c r="Z64" i="16" s="1"/>
  <c r="Z80" i="1"/>
  <c r="Z26" i="16"/>
  <c r="Z78" i="16" s="1"/>
  <c r="Z26" i="17"/>
  <c r="Z78" i="17" s="1"/>
  <c r="Z18" i="16"/>
  <c r="Z70" i="16" s="1"/>
  <c r="Z18" i="17"/>
  <c r="Z70" i="17" s="1"/>
  <c r="Y92" i="15"/>
  <c r="Y33" i="15"/>
  <c r="X99" i="15"/>
  <c r="AE59" i="13"/>
  <c r="AE60" i="13"/>
  <c r="AE42" i="13"/>
  <c r="AE46" i="13"/>
  <c r="AE43" i="13"/>
  <c r="AE56" i="13"/>
  <c r="AE51" i="13"/>
  <c r="AE54" i="13"/>
  <c r="AE57" i="13"/>
  <c r="AE44" i="13"/>
  <c r="AE58" i="13"/>
  <c r="AE52" i="13"/>
  <c r="AE50" i="13"/>
  <c r="AE41" i="13"/>
  <c r="AE45" i="13"/>
  <c r="AE53" i="13"/>
  <c r="AE48" i="13"/>
  <c r="AE47" i="13"/>
  <c r="AE49" i="13"/>
  <c r="AE55" i="13"/>
  <c r="AD61" i="13"/>
  <c r="AD62" i="13" s="1"/>
  <c r="AE40" i="13"/>
  <c r="AD114" i="17"/>
  <c r="AD114" i="16"/>
  <c r="AD124" i="17"/>
  <c r="AD124" i="16"/>
  <c r="AD132" i="16"/>
  <c r="AD132" i="17"/>
  <c r="AD133" i="17"/>
  <c r="AD133" i="16"/>
  <c r="AD128" i="17"/>
  <c r="AD128" i="16"/>
  <c r="AD116" i="16"/>
  <c r="AD116" i="17"/>
  <c r="Y18" i="15"/>
  <c r="Y77" i="15"/>
  <c r="Y12" i="14"/>
  <c r="Y17" i="14"/>
  <c r="Y32" i="14" s="1"/>
  <c r="V50" i="15"/>
  <c r="V145" i="15" s="1"/>
  <c r="V171" i="15" s="1"/>
  <c r="V176" i="15" s="1"/>
  <c r="V183" i="15" s="1"/>
  <c r="V202" i="15" s="1"/>
  <c r="V123" i="15"/>
  <c r="Y109" i="16"/>
  <c r="Y140" i="16"/>
  <c r="Y161" i="16" s="1"/>
  <c r="Z106" i="17"/>
  <c r="Z158" i="17" s="1"/>
  <c r="Z106" i="16"/>
  <c r="Z158" i="16" s="1"/>
  <c r="Z71" i="13"/>
  <c r="Z90" i="17"/>
  <c r="Z142" i="17" s="1"/>
  <c r="Z90" i="16"/>
  <c r="Z142" i="16" s="1"/>
  <c r="Z96" i="16"/>
  <c r="Z148" i="16" s="1"/>
  <c r="Z96" i="17"/>
  <c r="Z148" i="17" s="1"/>
  <c r="Z77" i="13"/>
  <c r="Z100" i="16"/>
  <c r="Z152" i="16" s="1"/>
  <c r="Z100" i="17"/>
  <c r="Z152" i="17" s="1"/>
  <c r="Y109" i="17"/>
  <c r="Y140" i="17"/>
  <c r="Y161" i="17" s="1"/>
  <c r="Z78" i="13"/>
  <c r="Z103" i="16"/>
  <c r="Z155" i="16" s="1"/>
  <c r="Z103" i="17"/>
  <c r="Z155" i="17" s="1"/>
  <c r="AD42" i="16"/>
  <c r="AD42" i="17"/>
  <c r="AD45" i="17"/>
  <c r="AD45" i="16"/>
  <c r="AD41" i="16"/>
  <c r="AD41" i="17"/>
  <c r="AD50" i="17"/>
  <c r="AD50" i="16"/>
  <c r="AD40" i="16"/>
  <c r="AD40" i="17"/>
  <c r="W45" i="15"/>
  <c r="Y78" i="15"/>
  <c r="Y19" i="15"/>
  <c r="Z75" i="1"/>
  <c r="Z19" i="16"/>
  <c r="Z71" i="16" s="1"/>
  <c r="Z19" i="17"/>
  <c r="Z71" i="17" s="1"/>
  <c r="Z22" i="16"/>
  <c r="Z74" i="16" s="1"/>
  <c r="Z22" i="17"/>
  <c r="Z74" i="17" s="1"/>
  <c r="Z13" i="16"/>
  <c r="Z65" i="16" s="1"/>
  <c r="Z13" i="17"/>
  <c r="Z65" i="17" s="1"/>
  <c r="Z28" i="16"/>
  <c r="Z80" i="16" s="1"/>
  <c r="Z28" i="17"/>
  <c r="Z80" i="17" s="1"/>
  <c r="Z78" i="1"/>
  <c r="Z24" i="17"/>
  <c r="Z76" i="17" s="1"/>
  <c r="Z24" i="16"/>
  <c r="Z76" i="16" s="1"/>
  <c r="Z25" i="17"/>
  <c r="Z77" i="17" s="1"/>
  <c r="Z79" i="1"/>
  <c r="Z25" i="16"/>
  <c r="Z77" i="16" s="1"/>
  <c r="Z23" i="17"/>
  <c r="Z75" i="17" s="1"/>
  <c r="Z23" i="16"/>
  <c r="Z75" i="16" s="1"/>
  <c r="X40" i="15"/>
  <c r="X83" i="16"/>
  <c r="Y13" i="15"/>
  <c r="Y72" i="15"/>
  <c r="Y87" i="1"/>
  <c r="Y12" i="15"/>
  <c r="Y71" i="15"/>
  <c r="AC135" i="17"/>
  <c r="AD115" i="16"/>
  <c r="AD115" i="17"/>
  <c r="AD125" i="17"/>
  <c r="AD125" i="16"/>
  <c r="AD121" i="17"/>
  <c r="AD121" i="16"/>
  <c r="AD127" i="16"/>
  <c r="AD127" i="17"/>
  <c r="AD130" i="17"/>
  <c r="AD130" i="16"/>
  <c r="Y87" i="13"/>
  <c r="Y89" i="15"/>
  <c r="Y30" i="15"/>
  <c r="Y74" i="15"/>
  <c r="Y15" i="15"/>
  <c r="Y20" i="15"/>
  <c r="Y79" i="15"/>
  <c r="Z70" i="13"/>
  <c r="Z89" i="16"/>
  <c r="Z141" i="16" s="1"/>
  <c r="Z89" i="17"/>
  <c r="Z141" i="17" s="1"/>
  <c r="Z79" i="13"/>
  <c r="Z104" i="16"/>
  <c r="Z156" i="16" s="1"/>
  <c r="Z104" i="17"/>
  <c r="Z156" i="17" s="1"/>
  <c r="Z91" i="16"/>
  <c r="Z143" i="16" s="1"/>
  <c r="Z91" i="17"/>
  <c r="Z143" i="17" s="1"/>
  <c r="Z107" i="17"/>
  <c r="Z159" i="17" s="1"/>
  <c r="Z107" i="16"/>
  <c r="Z159" i="16" s="1"/>
  <c r="AC56" i="17"/>
  <c r="AD43" i="17"/>
  <c r="AD43" i="16"/>
  <c r="AD38" i="16"/>
  <c r="AD38" i="17"/>
  <c r="AD39" i="16"/>
  <c r="AD39" i="17"/>
  <c r="AD36" i="17"/>
  <c r="AD36" i="16"/>
  <c r="AD46" i="17"/>
  <c r="AD46" i="16"/>
  <c r="Z11" i="14"/>
  <c r="Z14" i="17"/>
  <c r="Z66" i="17" s="1"/>
  <c r="Z14" i="16"/>
  <c r="Z66" i="16" s="1"/>
  <c r="Z72" i="1"/>
  <c r="Z73" i="1"/>
  <c r="Z15" i="17"/>
  <c r="Z67" i="17" s="1"/>
  <c r="Z15" i="16"/>
  <c r="Z67" i="16" s="1"/>
  <c r="Z71" i="1"/>
  <c r="Z11" i="17"/>
  <c r="Z63" i="17" s="1"/>
  <c r="Z11" i="16"/>
  <c r="Z63" i="16" s="1"/>
  <c r="Z17" i="17"/>
  <c r="Z69" i="17" s="1"/>
  <c r="Z17" i="16"/>
  <c r="Z69" i="16" s="1"/>
  <c r="Z20" i="16"/>
  <c r="Z72" i="16" s="1"/>
  <c r="Z76" i="1"/>
  <c r="Z20" i="17"/>
  <c r="Z72" i="17" s="1"/>
  <c r="X22" i="15"/>
  <c r="Y75" i="15"/>
  <c r="Y16" i="15"/>
  <c r="X167" i="16"/>
  <c r="X192" i="16" s="1"/>
  <c r="Y90" i="15"/>
  <c r="Y31" i="15"/>
  <c r="Y97" i="15"/>
  <c r="Y38" i="15"/>
  <c r="X89" i="1"/>
  <c r="X90" i="1" s="1"/>
  <c r="X167" i="17"/>
  <c r="X193" i="16" s="1"/>
  <c r="X205" i="16" s="1"/>
  <c r="AC135" i="16"/>
  <c r="AD126" i="16"/>
  <c r="AD126" i="17"/>
  <c r="AD131" i="17"/>
  <c r="AD131" i="16"/>
  <c r="AD123" i="17"/>
  <c r="AD123" i="16"/>
  <c r="AD119" i="16"/>
  <c r="AD119" i="17"/>
  <c r="W227" i="16" l="1"/>
  <c r="X210" i="16"/>
  <c r="X237" i="16" s="1"/>
  <c r="W188" i="16"/>
  <c r="V226" i="16"/>
  <c r="V236" i="16"/>
  <c r="W228" i="16"/>
  <c r="W246" i="16"/>
  <c r="X227" i="16"/>
  <c r="X204" i="16"/>
  <c r="X209" i="16" s="1"/>
  <c r="W204" i="16"/>
  <c r="W209" i="16" s="1"/>
  <c r="Y215" i="16"/>
  <c r="Y170" i="15"/>
  <c r="Y203" i="16"/>
  <c r="Y158" i="15"/>
  <c r="Z31" i="14"/>
  <c r="V125" i="15"/>
  <c r="V133" i="15"/>
  <c r="V159" i="15" s="1"/>
  <c r="V164" i="15" s="1"/>
  <c r="V181" i="15" s="1"/>
  <c r="V192" i="15" s="1"/>
  <c r="W134" i="15"/>
  <c r="W160" i="15" s="1"/>
  <c r="W165" i="15" s="1"/>
  <c r="W182" i="15" s="1"/>
  <c r="W193" i="15" s="1"/>
  <c r="X187" i="16"/>
  <c r="W124" i="15"/>
  <c r="W109" i="15"/>
  <c r="W146" i="15" s="1"/>
  <c r="W172" i="15" s="1"/>
  <c r="W177" i="15" s="1"/>
  <c r="W184" i="15" s="1"/>
  <c r="W203" i="15" s="1"/>
  <c r="X45" i="15"/>
  <c r="X123" i="15" s="1"/>
  <c r="X104" i="15"/>
  <c r="Z75" i="15"/>
  <c r="Z16" i="15"/>
  <c r="Y99" i="15"/>
  <c r="Y22" i="15"/>
  <c r="Z19" i="15"/>
  <c r="Z78" i="15"/>
  <c r="Z77" i="15"/>
  <c r="Z18" i="15"/>
  <c r="AE122" i="16"/>
  <c r="AE122" i="17"/>
  <c r="AE131" i="17"/>
  <c r="AE131" i="16"/>
  <c r="AE133" i="16"/>
  <c r="AE133" i="17"/>
  <c r="X186" i="16"/>
  <c r="X172" i="16"/>
  <c r="X197" i="16" s="1"/>
  <c r="X216" i="16" s="1"/>
  <c r="X221" i="16" s="1"/>
  <c r="Z96" i="15"/>
  <c r="Z37" i="15"/>
  <c r="Y40" i="15"/>
  <c r="Z15" i="15"/>
  <c r="Z74" i="15"/>
  <c r="Z36" i="15"/>
  <c r="Z95" i="15"/>
  <c r="AD135" i="16"/>
  <c r="AE129" i="16"/>
  <c r="AE129" i="17"/>
  <c r="AE127" i="16"/>
  <c r="AE127" i="17"/>
  <c r="AE126" i="16"/>
  <c r="AE126" i="17"/>
  <c r="AE128" i="17"/>
  <c r="AE128" i="16"/>
  <c r="AE120" i="16"/>
  <c r="AE120" i="17"/>
  <c r="Z14" i="15"/>
  <c r="Z73" i="15"/>
  <c r="Z30" i="17"/>
  <c r="Z61" i="17"/>
  <c r="Z82" i="17" s="1"/>
  <c r="AA22" i="17"/>
  <c r="AA74" i="17" s="1"/>
  <c r="AA22" i="16"/>
  <c r="AA74" i="16" s="1"/>
  <c r="Z82" i="1"/>
  <c r="Z86" i="1"/>
  <c r="AA25" i="16"/>
  <c r="AA77" i="16" s="1"/>
  <c r="AA79" i="1"/>
  <c r="AA25" i="17"/>
  <c r="AA77" i="17" s="1"/>
  <c r="AA17" i="17"/>
  <c r="AA69" i="17" s="1"/>
  <c r="AA17" i="16"/>
  <c r="AA69" i="16" s="1"/>
  <c r="AA24" i="17"/>
  <c r="AA76" i="17" s="1"/>
  <c r="AA78" i="1"/>
  <c r="AA24" i="16"/>
  <c r="AA76" i="16" s="1"/>
  <c r="Z33" i="15"/>
  <c r="Z92" i="15"/>
  <c r="Z76" i="15"/>
  <c r="Z17" i="15"/>
  <c r="AE40" i="16"/>
  <c r="AE40" i="17"/>
  <c r="AE49" i="17"/>
  <c r="AE49" i="16"/>
  <c r="AE48" i="17"/>
  <c r="AE48" i="16"/>
  <c r="AE47" i="17"/>
  <c r="AE47" i="16"/>
  <c r="AE50" i="16"/>
  <c r="AE50" i="17"/>
  <c r="Z32" i="15"/>
  <c r="Z91" i="15"/>
  <c r="AA101" i="17"/>
  <c r="AA153" i="17" s="1"/>
  <c r="AA101" i="16"/>
  <c r="AA153" i="16" s="1"/>
  <c r="Z109" i="17"/>
  <c r="Z140" i="17"/>
  <c r="Z161" i="17" s="1"/>
  <c r="AA76" i="13"/>
  <c r="AA99" i="16"/>
  <c r="AA151" i="16" s="1"/>
  <c r="AA99" i="17"/>
  <c r="AA151" i="17" s="1"/>
  <c r="AA79" i="13"/>
  <c r="AA104" i="16"/>
  <c r="AA156" i="16" s="1"/>
  <c r="AA104" i="17"/>
  <c r="AA156" i="17" s="1"/>
  <c r="AA80" i="13"/>
  <c r="AA105" i="17"/>
  <c r="AA157" i="17" s="1"/>
  <c r="AA105" i="16"/>
  <c r="AA157" i="16" s="1"/>
  <c r="AA91" i="16"/>
  <c r="AA143" i="16" s="1"/>
  <c r="AA91" i="17"/>
  <c r="AA143" i="17" s="1"/>
  <c r="AE123" i="16"/>
  <c r="AE123" i="17"/>
  <c r="AE119" i="16"/>
  <c r="AE119" i="17"/>
  <c r="AE125" i="17"/>
  <c r="AE125" i="16"/>
  <c r="AE116" i="16"/>
  <c r="AE116" i="17"/>
  <c r="AA72" i="1"/>
  <c r="AA14" i="17"/>
  <c r="AA66" i="17" s="1"/>
  <c r="AA14" i="16"/>
  <c r="AA66" i="16" s="1"/>
  <c r="AA27" i="17"/>
  <c r="AA79" i="17" s="1"/>
  <c r="AA27" i="16"/>
  <c r="AA79" i="16" s="1"/>
  <c r="AA12" i="14"/>
  <c r="AA17" i="14"/>
  <c r="Z30" i="16"/>
  <c r="Z61" i="16"/>
  <c r="Z82" i="16" s="1"/>
  <c r="AA77" i="1"/>
  <c r="AA21" i="17"/>
  <c r="AA73" i="17" s="1"/>
  <c r="AA21" i="16"/>
  <c r="AA73" i="16" s="1"/>
  <c r="AA23" i="17"/>
  <c r="AA75" i="17" s="1"/>
  <c r="AA23" i="16"/>
  <c r="AA75" i="16" s="1"/>
  <c r="AA28" i="17"/>
  <c r="AA80" i="17" s="1"/>
  <c r="AA28" i="16"/>
  <c r="AA80" i="16" s="1"/>
  <c r="Z34" i="15"/>
  <c r="Z93" i="15"/>
  <c r="Y167" i="17"/>
  <c r="Y193" i="16" s="1"/>
  <c r="Y205" i="16" s="1"/>
  <c r="AD56" i="16"/>
  <c r="AE54" i="17"/>
  <c r="AE54" i="16"/>
  <c r="AE46" i="16"/>
  <c r="AE46" i="17"/>
  <c r="AE42" i="16"/>
  <c r="AE42" i="17"/>
  <c r="AE51" i="17"/>
  <c r="AE51" i="16"/>
  <c r="AE43" i="17"/>
  <c r="AE43" i="16"/>
  <c r="Y89" i="13"/>
  <c r="Y90" i="13" s="1"/>
  <c r="Z97" i="15"/>
  <c r="Z38" i="15"/>
  <c r="AA75" i="13"/>
  <c r="AA98" i="17"/>
  <c r="AA150" i="17" s="1"/>
  <c r="AA98" i="16"/>
  <c r="AA150" i="16" s="1"/>
  <c r="AA71" i="13"/>
  <c r="AA90" i="16"/>
  <c r="AA142" i="16" s="1"/>
  <c r="AA90" i="17"/>
  <c r="AA142" i="17" s="1"/>
  <c r="AB30" i="13"/>
  <c r="AA88" i="17"/>
  <c r="AB25" i="13"/>
  <c r="AA32" i="13"/>
  <c r="AA33" i="13" s="1"/>
  <c r="AB15" i="13"/>
  <c r="AB23" i="13"/>
  <c r="AB11" i="13"/>
  <c r="AB26" i="13"/>
  <c r="AB28" i="13"/>
  <c r="AB29" i="13"/>
  <c r="AB17" i="13"/>
  <c r="AB12" i="13"/>
  <c r="AB21" i="13"/>
  <c r="AB19" i="13"/>
  <c r="AB24" i="13"/>
  <c r="AB22" i="13"/>
  <c r="AA69" i="13"/>
  <c r="AA88" i="16"/>
  <c r="AB31" i="13"/>
  <c r="AB81" i="13" s="1"/>
  <c r="AB88" i="13" s="1"/>
  <c r="AB10" i="14" s="1"/>
  <c r="AB20" i="13"/>
  <c r="AB14" i="13"/>
  <c r="AB18" i="13"/>
  <c r="AB16" i="13"/>
  <c r="AB13" i="13"/>
  <c r="AB27" i="13"/>
  <c r="AA107" i="17"/>
  <c r="AA159" i="17" s="1"/>
  <c r="AA107" i="16"/>
  <c r="AA159" i="16" s="1"/>
  <c r="AA97" i="16"/>
  <c r="AA149" i="16" s="1"/>
  <c r="AA97" i="17"/>
  <c r="AA149" i="17" s="1"/>
  <c r="AA102" i="16"/>
  <c r="AA154" i="16" s="1"/>
  <c r="AA102" i="17"/>
  <c r="AA154" i="17" s="1"/>
  <c r="Z35" i="15"/>
  <c r="Z94" i="15"/>
  <c r="AD135" i="17"/>
  <c r="AE132" i="17"/>
  <c r="AE132" i="16"/>
  <c r="X172" i="17"/>
  <c r="X198" i="16" s="1"/>
  <c r="X217" i="16" s="1"/>
  <c r="X222" i="16" s="1"/>
  <c r="Z72" i="15"/>
  <c r="Z13" i="15"/>
  <c r="Z12" i="14"/>
  <c r="Z17" i="14"/>
  <c r="Z32" i="14" s="1"/>
  <c r="Y81" i="15"/>
  <c r="Y162" i="17"/>
  <c r="Y162" i="16"/>
  <c r="AF49" i="13"/>
  <c r="AF60" i="13"/>
  <c r="AF50" i="13"/>
  <c r="AF52" i="13"/>
  <c r="AF42" i="13"/>
  <c r="AF58" i="13"/>
  <c r="AF55" i="13"/>
  <c r="AF41" i="13"/>
  <c r="AF43" i="13"/>
  <c r="AF51" i="13"/>
  <c r="AF46" i="13"/>
  <c r="AF54" i="13"/>
  <c r="AF47" i="13"/>
  <c r="AF44" i="13"/>
  <c r="AF53" i="13"/>
  <c r="AF56" i="13"/>
  <c r="AF45" i="13"/>
  <c r="AF48" i="13"/>
  <c r="AF57" i="13"/>
  <c r="AF59" i="13"/>
  <c r="AE114" i="17"/>
  <c r="AF40" i="13"/>
  <c r="AE61" i="13"/>
  <c r="AE62" i="13" s="1"/>
  <c r="AE114" i="16"/>
  <c r="AE121" i="17"/>
  <c r="AE121" i="16"/>
  <c r="AE115" i="17"/>
  <c r="AE115" i="16"/>
  <c r="AE118" i="17"/>
  <c r="AE118" i="16"/>
  <c r="AE130" i="17"/>
  <c r="AE130" i="16"/>
  <c r="AA74" i="1"/>
  <c r="AA16" i="16"/>
  <c r="AA68" i="16" s="1"/>
  <c r="AA16" i="17"/>
  <c r="AA68" i="17" s="1"/>
  <c r="AA13" i="16"/>
  <c r="AA65" i="16" s="1"/>
  <c r="AA13" i="17"/>
  <c r="AA65" i="17" s="1"/>
  <c r="AA71" i="1"/>
  <c r="AA11" i="17"/>
  <c r="AA63" i="17" s="1"/>
  <c r="AA11" i="16"/>
  <c r="AA63" i="16" s="1"/>
  <c r="AA80" i="1"/>
  <c r="AA26" i="16"/>
  <c r="AA78" i="16" s="1"/>
  <c r="AA26" i="17"/>
  <c r="AA78" i="17" s="1"/>
  <c r="AA70" i="1"/>
  <c r="AA10" i="16"/>
  <c r="AA62" i="16" s="1"/>
  <c r="AA10" i="17"/>
  <c r="AA62" i="17" s="1"/>
  <c r="AA73" i="1"/>
  <c r="AA15" i="17"/>
  <c r="AA67" i="17" s="1"/>
  <c r="AA15" i="16"/>
  <c r="AA67" i="16" s="1"/>
  <c r="Y83" i="16"/>
  <c r="Z90" i="15"/>
  <c r="Z31" i="15"/>
  <c r="Y83" i="17"/>
  <c r="Y89" i="1"/>
  <c r="Y90" i="1" s="1"/>
  <c r="AF50" i="1"/>
  <c r="AF53" i="1"/>
  <c r="AF60" i="1"/>
  <c r="AF51" i="1"/>
  <c r="AF57" i="1"/>
  <c r="AF46" i="1"/>
  <c r="AF48" i="1"/>
  <c r="AF47" i="1"/>
  <c r="AF56" i="1"/>
  <c r="AF41" i="1"/>
  <c r="AF44" i="1"/>
  <c r="AF54" i="1"/>
  <c r="AF45" i="1"/>
  <c r="AF55" i="1"/>
  <c r="AF59" i="1"/>
  <c r="AF49" i="1"/>
  <c r="AF43" i="1"/>
  <c r="AF42" i="1"/>
  <c r="AF58" i="1"/>
  <c r="AF52" i="1"/>
  <c r="AE35" i="17"/>
  <c r="AE35" i="16"/>
  <c r="AF40" i="1"/>
  <c r="AE61" i="1"/>
  <c r="AE62" i="1" s="1"/>
  <c r="AE53" i="17"/>
  <c r="AE53" i="16"/>
  <c r="AE36" i="16"/>
  <c r="AE36" i="17"/>
  <c r="AE38" i="17"/>
  <c r="AE38" i="16"/>
  <c r="AE44" i="16"/>
  <c r="AE44" i="17"/>
  <c r="AE37" i="16"/>
  <c r="AE37" i="17"/>
  <c r="Z87" i="13"/>
  <c r="Z30" i="15"/>
  <c r="Z89" i="15"/>
  <c r="AA93" i="16"/>
  <c r="AA145" i="16" s="1"/>
  <c r="AA93" i="17"/>
  <c r="AA145" i="17" s="1"/>
  <c r="AA72" i="13"/>
  <c r="AA78" i="13"/>
  <c r="AA103" i="16"/>
  <c r="AA155" i="16" s="1"/>
  <c r="AA103" i="17"/>
  <c r="AA155" i="17" s="1"/>
  <c r="Z140" i="16"/>
  <c r="Z161" i="16" s="1"/>
  <c r="Z109" i="16"/>
  <c r="AA96" i="16"/>
  <c r="AA148" i="16" s="1"/>
  <c r="AA96" i="17"/>
  <c r="AA148" i="17" s="1"/>
  <c r="AA106" i="17"/>
  <c r="AA158" i="17" s="1"/>
  <c r="AA106" i="16"/>
  <c r="AA158" i="16" s="1"/>
  <c r="Z87" i="1"/>
  <c r="Z71" i="15"/>
  <c r="Z12" i="15"/>
  <c r="W50" i="15"/>
  <c r="W145" i="15" s="1"/>
  <c r="W171" i="15" s="1"/>
  <c r="W176" i="15" s="1"/>
  <c r="W183" i="15" s="1"/>
  <c r="W202" i="15" s="1"/>
  <c r="W123" i="15"/>
  <c r="AE124" i="16"/>
  <c r="AE124" i="17"/>
  <c r="AE117" i="17"/>
  <c r="AE117" i="16"/>
  <c r="Z20" i="15"/>
  <c r="Z79" i="15"/>
  <c r="AB24" i="1"/>
  <c r="AB22" i="1"/>
  <c r="AB18" i="1"/>
  <c r="AB21" i="1"/>
  <c r="AA69" i="1"/>
  <c r="AB25" i="1"/>
  <c r="AB27" i="1"/>
  <c r="AB20" i="1"/>
  <c r="AB17" i="1"/>
  <c r="AA32" i="1"/>
  <c r="AA33" i="1" s="1"/>
  <c r="AB23" i="1"/>
  <c r="AB12" i="1"/>
  <c r="AB14" i="1"/>
  <c r="AB19" i="1"/>
  <c r="AB11" i="1"/>
  <c r="AB13" i="1"/>
  <c r="AA9" i="16"/>
  <c r="AB31" i="1"/>
  <c r="AB81" i="1" s="1"/>
  <c r="AB88" i="1" s="1"/>
  <c r="AB9" i="14" s="1"/>
  <c r="AB26" i="1"/>
  <c r="AB16" i="1"/>
  <c r="AB28" i="1"/>
  <c r="AB30" i="1"/>
  <c r="AA9" i="17"/>
  <c r="AB15" i="1"/>
  <c r="AB29" i="1"/>
  <c r="AA12" i="17"/>
  <c r="AA64" i="17" s="1"/>
  <c r="AA12" i="16"/>
  <c r="AA64" i="16" s="1"/>
  <c r="AA18" i="17"/>
  <c r="AA70" i="17" s="1"/>
  <c r="AA18" i="16"/>
  <c r="AA70" i="16" s="1"/>
  <c r="AA75" i="1"/>
  <c r="AA19" i="17"/>
  <c r="AA71" i="17" s="1"/>
  <c r="AA19" i="16"/>
  <c r="AA71" i="16" s="1"/>
  <c r="AA20" i="17"/>
  <c r="AA72" i="17" s="1"/>
  <c r="AA76" i="1"/>
  <c r="AA20" i="16"/>
  <c r="AA72" i="16" s="1"/>
  <c r="Y167" i="16"/>
  <c r="Y192" i="16" s="1"/>
  <c r="AD56" i="17"/>
  <c r="AE52" i="16"/>
  <c r="AE52" i="17"/>
  <c r="AE45" i="16"/>
  <c r="AE45" i="17"/>
  <c r="AE39" i="17"/>
  <c r="AE39" i="16"/>
  <c r="AE41" i="17"/>
  <c r="AE41" i="16"/>
  <c r="Z82" i="13"/>
  <c r="Z86" i="13"/>
  <c r="AA73" i="13"/>
  <c r="AA94" i="17"/>
  <c r="AA146" i="17" s="1"/>
  <c r="AA94" i="16"/>
  <c r="AA146" i="16" s="1"/>
  <c r="AA74" i="13"/>
  <c r="AA95" i="16"/>
  <c r="AA147" i="16" s="1"/>
  <c r="AA95" i="17"/>
  <c r="AA147" i="17" s="1"/>
  <c r="AA77" i="13"/>
  <c r="AA100" i="17"/>
  <c r="AA152" i="17" s="1"/>
  <c r="AA100" i="16"/>
  <c r="AA152" i="16" s="1"/>
  <c r="AA92" i="16"/>
  <c r="AA144" i="16" s="1"/>
  <c r="AA92" i="17"/>
  <c r="AA144" i="17" s="1"/>
  <c r="AA70" i="13"/>
  <c r="AA89" i="16"/>
  <c r="AA141" i="16" s="1"/>
  <c r="AA89" i="17"/>
  <c r="AA141" i="17" s="1"/>
  <c r="Y210" i="16" l="1"/>
  <c r="Y227" i="16" s="1"/>
  <c r="W226" i="16"/>
  <c r="W236" i="16"/>
  <c r="X226" i="16"/>
  <c r="X236" i="16"/>
  <c r="X229" i="16"/>
  <c r="X247" i="16"/>
  <c r="X228" i="16"/>
  <c r="X246" i="16"/>
  <c r="Y204" i="16"/>
  <c r="Y209" i="16" s="1"/>
  <c r="Z215" i="16"/>
  <c r="Z170" i="15"/>
  <c r="AA32" i="14"/>
  <c r="Z203" i="16"/>
  <c r="Z158" i="15"/>
  <c r="AA31" i="14"/>
  <c r="X134" i="15"/>
  <c r="X160" i="15" s="1"/>
  <c r="X165" i="15" s="1"/>
  <c r="X182" i="15" s="1"/>
  <c r="X193" i="15" s="1"/>
  <c r="W133" i="15"/>
  <c r="W125" i="15"/>
  <c r="X188" i="16"/>
  <c r="Y104" i="15"/>
  <c r="Y187" i="16"/>
  <c r="X109" i="15"/>
  <c r="X146" i="15" s="1"/>
  <c r="X172" i="15" s="1"/>
  <c r="X177" i="15" s="1"/>
  <c r="X184" i="15" s="1"/>
  <c r="X203" i="15" s="1"/>
  <c r="X124" i="15"/>
  <c r="X125" i="15" s="1"/>
  <c r="Z99" i="15"/>
  <c r="Z89" i="13"/>
  <c r="Z90" i="13" s="1"/>
  <c r="X50" i="15"/>
  <c r="X145" i="15" s="1"/>
  <c r="X171" i="15" s="1"/>
  <c r="X176" i="15" s="1"/>
  <c r="X183" i="15" s="1"/>
  <c r="X202" i="15" s="1"/>
  <c r="Z81" i="15"/>
  <c r="Z40" i="15"/>
  <c r="AB11" i="14"/>
  <c r="AB12" i="14" s="1"/>
  <c r="Z83" i="17"/>
  <c r="Z162" i="16"/>
  <c r="AA90" i="15"/>
  <c r="AA31" i="15"/>
  <c r="AA30" i="17"/>
  <c r="AA61" i="17"/>
  <c r="AA82" i="17" s="1"/>
  <c r="AC23" i="1"/>
  <c r="AC22" i="1"/>
  <c r="AB69" i="1"/>
  <c r="AC28" i="1"/>
  <c r="AB9" i="17"/>
  <c r="AC21" i="1"/>
  <c r="AB9" i="16"/>
  <c r="AC26" i="1"/>
  <c r="AC30" i="1"/>
  <c r="AC29" i="1"/>
  <c r="AC15" i="1"/>
  <c r="AC14" i="1"/>
  <c r="AC25" i="1"/>
  <c r="AC24" i="1"/>
  <c r="AC19" i="1"/>
  <c r="AC16" i="1"/>
  <c r="AB32" i="1"/>
  <c r="AB33" i="1" s="1"/>
  <c r="AC12" i="1"/>
  <c r="AC20" i="1"/>
  <c r="AC31" i="1"/>
  <c r="AC81" i="1" s="1"/>
  <c r="AC88" i="1" s="1"/>
  <c r="AC9" i="14" s="1"/>
  <c r="AC11" i="1"/>
  <c r="AC13" i="1"/>
  <c r="AC17" i="1"/>
  <c r="AC18" i="1"/>
  <c r="AC27" i="1"/>
  <c r="AA91" i="15"/>
  <c r="AA32" i="15"/>
  <c r="AA75" i="15"/>
  <c r="AA16" i="15"/>
  <c r="AA74" i="15"/>
  <c r="AA15" i="15"/>
  <c r="AB28" i="17"/>
  <c r="AB80" i="17" s="1"/>
  <c r="AB28" i="16"/>
  <c r="AB80" i="16" s="1"/>
  <c r="AB17" i="14"/>
  <c r="AB17" i="17"/>
  <c r="AB69" i="17" s="1"/>
  <c r="AB17" i="16"/>
  <c r="AB69" i="16" s="1"/>
  <c r="AB23" i="17"/>
  <c r="AB75" i="17" s="1"/>
  <c r="AB23" i="16"/>
  <c r="AB75" i="16" s="1"/>
  <c r="AB76" i="1"/>
  <c r="AB20" i="17"/>
  <c r="AB72" i="17" s="1"/>
  <c r="AB20" i="16"/>
  <c r="AB72" i="16" s="1"/>
  <c r="AE56" i="16"/>
  <c r="AF37" i="16"/>
  <c r="AF37" i="17"/>
  <c r="AF50" i="17"/>
  <c r="AF50" i="16"/>
  <c r="AF36" i="16"/>
  <c r="AF36" i="17"/>
  <c r="AF41" i="16"/>
  <c r="AF41" i="17"/>
  <c r="AF48" i="17"/>
  <c r="AF48" i="16"/>
  <c r="AE135" i="16"/>
  <c r="AF133" i="16"/>
  <c r="AF133" i="17"/>
  <c r="AF130" i="16"/>
  <c r="AF130" i="17"/>
  <c r="AF128" i="16"/>
  <c r="AF128" i="17"/>
  <c r="AF115" i="16"/>
  <c r="AF115" i="17"/>
  <c r="AF126" i="16"/>
  <c r="AF126" i="17"/>
  <c r="AB79" i="13"/>
  <c r="AB104" i="16"/>
  <c r="AB156" i="16" s="1"/>
  <c r="AB104" i="17"/>
  <c r="AB156" i="17" s="1"/>
  <c r="AB91" i="16"/>
  <c r="AB143" i="16" s="1"/>
  <c r="AB91" i="17"/>
  <c r="AB143" i="17" s="1"/>
  <c r="AA82" i="13"/>
  <c r="AA86" i="13"/>
  <c r="AB75" i="13"/>
  <c r="AB98" i="16"/>
  <c r="AB150" i="16" s="1"/>
  <c r="AB98" i="17"/>
  <c r="AB150" i="17" s="1"/>
  <c r="AB80" i="13"/>
  <c r="AB105" i="17"/>
  <c r="AB157" i="17" s="1"/>
  <c r="AB105" i="16"/>
  <c r="AB157" i="16" s="1"/>
  <c r="AB92" i="17"/>
  <c r="AB144" i="17" s="1"/>
  <c r="AB92" i="16"/>
  <c r="AB144" i="16" s="1"/>
  <c r="AB107" i="16"/>
  <c r="AB159" i="16" s="1"/>
  <c r="AB107" i="17"/>
  <c r="AB159" i="17" s="1"/>
  <c r="Z83" i="16"/>
  <c r="AA97" i="15"/>
  <c r="AA38" i="15"/>
  <c r="Z162" i="17"/>
  <c r="Z89" i="1"/>
  <c r="Z90" i="1" s="1"/>
  <c r="Z167" i="17"/>
  <c r="Z193" i="16" s="1"/>
  <c r="Z205" i="16" s="1"/>
  <c r="Z210" i="16" s="1"/>
  <c r="AB27" i="17"/>
  <c r="AB79" i="17" s="1"/>
  <c r="AB27" i="16"/>
  <c r="AB79" i="16" s="1"/>
  <c r="AB80" i="1"/>
  <c r="AB26" i="16"/>
  <c r="AB78" i="16" s="1"/>
  <c r="AB26" i="17"/>
  <c r="AB78" i="17" s="1"/>
  <c r="AA30" i="16"/>
  <c r="AA61" i="16"/>
  <c r="AA82" i="16" s="1"/>
  <c r="AB12" i="16"/>
  <c r="AB64" i="16" s="1"/>
  <c r="AB12" i="17"/>
  <c r="AB64" i="17" s="1"/>
  <c r="AB73" i="1"/>
  <c r="AB15" i="16"/>
  <c r="AB67" i="16" s="1"/>
  <c r="AB15" i="17"/>
  <c r="AB67" i="17" s="1"/>
  <c r="AA86" i="1"/>
  <c r="AA82" i="1"/>
  <c r="AB22" i="17"/>
  <c r="AB74" i="17" s="1"/>
  <c r="AB22" i="16"/>
  <c r="AB74" i="16" s="1"/>
  <c r="AA36" i="15"/>
  <c r="AA95" i="15"/>
  <c r="AE56" i="17"/>
  <c r="AF38" i="16"/>
  <c r="AF38" i="17"/>
  <c r="AF40" i="17"/>
  <c r="AF40" i="16"/>
  <c r="AF51" i="17"/>
  <c r="AF51" i="16"/>
  <c r="AF52" i="16"/>
  <c r="AF52" i="17"/>
  <c r="AF45" i="16"/>
  <c r="AF45" i="17"/>
  <c r="AA72" i="15"/>
  <c r="AA13" i="15"/>
  <c r="AF131" i="17"/>
  <c r="AF131" i="16"/>
  <c r="AF127" i="16"/>
  <c r="AF127" i="17"/>
  <c r="AF120" i="17"/>
  <c r="AF120" i="16"/>
  <c r="AF129" i="17"/>
  <c r="AF129" i="16"/>
  <c r="AF124" i="16"/>
  <c r="AF124" i="17"/>
  <c r="AB71" i="13"/>
  <c r="AB90" i="17"/>
  <c r="AB142" i="17" s="1"/>
  <c r="AB90" i="16"/>
  <c r="AB142" i="16" s="1"/>
  <c r="AB97" i="16"/>
  <c r="AB149" i="16" s="1"/>
  <c r="AB97" i="17"/>
  <c r="AB149" i="17" s="1"/>
  <c r="AB76" i="13"/>
  <c r="AB99" i="17"/>
  <c r="AB151" i="17" s="1"/>
  <c r="AB99" i="16"/>
  <c r="AB151" i="16" s="1"/>
  <c r="AB70" i="13"/>
  <c r="AB89" i="16"/>
  <c r="AB141" i="16" s="1"/>
  <c r="AB89" i="17"/>
  <c r="AB141" i="17" s="1"/>
  <c r="AB78" i="13"/>
  <c r="AB103" i="17"/>
  <c r="AB155" i="17" s="1"/>
  <c r="AB103" i="16"/>
  <c r="AB155" i="16" s="1"/>
  <c r="Y172" i="17"/>
  <c r="Y198" i="16" s="1"/>
  <c r="Y217" i="16" s="1"/>
  <c r="Y222" i="16" s="1"/>
  <c r="AA18" i="15"/>
  <c r="AA77" i="15"/>
  <c r="Y186" i="16"/>
  <c r="Y172" i="16"/>
  <c r="Y197" i="16" s="1"/>
  <c r="Y216" i="16" s="1"/>
  <c r="Y221" i="16" s="1"/>
  <c r="AB13" i="16"/>
  <c r="AB65" i="16" s="1"/>
  <c r="AB13" i="17"/>
  <c r="AB65" i="17" s="1"/>
  <c r="AB14" i="17"/>
  <c r="AB66" i="17" s="1"/>
  <c r="AB14" i="16"/>
  <c r="AB66" i="16" s="1"/>
  <c r="AB72" i="1"/>
  <c r="AB71" i="1"/>
  <c r="AB11" i="17"/>
  <c r="AB63" i="17" s="1"/>
  <c r="AB11" i="16"/>
  <c r="AB63" i="16" s="1"/>
  <c r="AB70" i="1"/>
  <c r="AB10" i="17"/>
  <c r="AB62" i="17" s="1"/>
  <c r="AB10" i="16"/>
  <c r="AB62" i="16" s="1"/>
  <c r="AB18" i="16"/>
  <c r="AB70" i="16" s="1"/>
  <c r="AB18" i="17"/>
  <c r="AB70" i="17" s="1"/>
  <c r="AB75" i="1"/>
  <c r="AB19" i="16"/>
  <c r="AB71" i="16" s="1"/>
  <c r="AB19" i="17"/>
  <c r="AB71" i="17" s="1"/>
  <c r="Z22" i="15"/>
  <c r="AA87" i="13"/>
  <c r="AA89" i="15"/>
  <c r="AA30" i="15"/>
  <c r="AF47" i="16"/>
  <c r="AF47" i="17"/>
  <c r="AF44" i="16"/>
  <c r="AF44" i="17"/>
  <c r="AF49" i="16"/>
  <c r="AF49" i="17"/>
  <c r="AF42" i="17"/>
  <c r="AF42" i="16"/>
  <c r="AF46" i="16"/>
  <c r="AF46" i="17"/>
  <c r="AG43" i="13"/>
  <c r="AG60" i="13"/>
  <c r="AG41" i="13"/>
  <c r="AG47" i="13"/>
  <c r="AG42" i="13"/>
  <c r="AG49" i="13"/>
  <c r="AG48" i="13"/>
  <c r="AG51" i="13"/>
  <c r="AG57" i="13"/>
  <c r="AG55" i="13"/>
  <c r="AG46" i="13"/>
  <c r="AG58" i="13"/>
  <c r="AG56" i="13"/>
  <c r="AG45" i="13"/>
  <c r="AG44" i="13"/>
  <c r="AG53" i="13"/>
  <c r="AG54" i="13"/>
  <c r="AG52" i="13"/>
  <c r="AG50" i="13"/>
  <c r="AG59" i="13"/>
  <c r="AF114" i="16"/>
  <c r="AF114" i="17"/>
  <c r="AG40" i="13"/>
  <c r="AF61" i="13"/>
  <c r="AF62" i="13" s="1"/>
  <c r="AF122" i="17"/>
  <c r="AF122" i="16"/>
  <c r="AF118" i="17"/>
  <c r="AF118" i="16"/>
  <c r="AF125" i="16"/>
  <c r="AF125" i="17"/>
  <c r="AF132" i="16"/>
  <c r="AF132" i="17"/>
  <c r="Y109" i="15"/>
  <c r="AB93" i="16"/>
  <c r="AB145" i="16" s="1"/>
  <c r="AB72" i="13"/>
  <c r="AB93" i="17"/>
  <c r="AB145" i="17" s="1"/>
  <c r="AB101" i="16"/>
  <c r="AB153" i="16" s="1"/>
  <c r="AB101" i="17"/>
  <c r="AB153" i="17" s="1"/>
  <c r="AB94" i="16"/>
  <c r="AB146" i="16" s="1"/>
  <c r="AB73" i="13"/>
  <c r="AB94" i="17"/>
  <c r="AB146" i="17" s="1"/>
  <c r="AC17" i="13"/>
  <c r="AC30" i="13"/>
  <c r="AB88" i="16"/>
  <c r="AC22" i="13"/>
  <c r="AC16" i="13"/>
  <c r="AB69" i="13"/>
  <c r="AC13" i="13"/>
  <c r="AB88" i="17"/>
  <c r="AB32" i="13"/>
  <c r="AB33" i="13" s="1"/>
  <c r="AC27" i="13"/>
  <c r="AC20" i="13"/>
  <c r="AC26" i="13"/>
  <c r="AC19" i="13"/>
  <c r="AC25" i="13"/>
  <c r="AC29" i="13"/>
  <c r="AC15" i="13"/>
  <c r="AC28" i="13"/>
  <c r="AC18" i="13"/>
  <c r="AC24" i="13"/>
  <c r="AC31" i="13"/>
  <c r="AC81" i="13" s="1"/>
  <c r="AC88" i="13" s="1"/>
  <c r="AC10" i="14" s="1"/>
  <c r="AC23" i="13"/>
  <c r="AC12" i="13"/>
  <c r="AC14" i="13"/>
  <c r="AC21" i="13"/>
  <c r="AC11" i="13"/>
  <c r="AB102" i="17"/>
  <c r="AB154" i="17" s="1"/>
  <c r="AB102" i="16"/>
  <c r="AB154" i="16" s="1"/>
  <c r="AA33" i="15"/>
  <c r="AA92" i="15"/>
  <c r="AA76" i="15"/>
  <c r="AA17" i="15"/>
  <c r="AA34" i="15"/>
  <c r="AA93" i="15"/>
  <c r="AA78" i="15"/>
  <c r="AA19" i="15"/>
  <c r="Y45" i="15"/>
  <c r="Y124" i="15" s="1"/>
  <c r="AA35" i="15"/>
  <c r="AA94" i="15"/>
  <c r="AB78" i="1"/>
  <c r="AB24" i="17"/>
  <c r="AB76" i="17" s="1"/>
  <c r="AB24" i="16"/>
  <c r="AB76" i="16" s="1"/>
  <c r="AB77" i="1"/>
  <c r="AB21" i="17"/>
  <c r="AB73" i="17" s="1"/>
  <c r="AB21" i="16"/>
  <c r="AB73" i="16" s="1"/>
  <c r="AB25" i="16"/>
  <c r="AB77" i="16" s="1"/>
  <c r="AB25" i="17"/>
  <c r="AB77" i="17" s="1"/>
  <c r="AB79" i="1"/>
  <c r="AB74" i="1"/>
  <c r="AB16" i="17"/>
  <c r="AB68" i="17" s="1"/>
  <c r="AB16" i="16"/>
  <c r="AB68" i="16" s="1"/>
  <c r="AG60" i="1"/>
  <c r="AG52" i="1"/>
  <c r="AG50" i="1"/>
  <c r="AG49" i="1"/>
  <c r="AG47" i="1"/>
  <c r="AG51" i="1"/>
  <c r="AG43" i="1"/>
  <c r="AG54" i="1"/>
  <c r="AG59" i="1"/>
  <c r="AG46" i="1"/>
  <c r="AG41" i="1"/>
  <c r="AG56" i="1"/>
  <c r="AG58" i="1"/>
  <c r="AG55" i="1"/>
  <c r="AG57" i="1"/>
  <c r="AG44" i="1"/>
  <c r="AG42" i="1"/>
  <c r="AG45" i="1"/>
  <c r="AG48" i="1"/>
  <c r="AG53" i="1"/>
  <c r="AF61" i="1"/>
  <c r="AF62" i="1" s="1"/>
  <c r="AF35" i="16"/>
  <c r="AG40" i="1"/>
  <c r="AF35" i="17"/>
  <c r="AF53" i="17"/>
  <c r="AF53" i="16"/>
  <c r="AF54" i="17"/>
  <c r="AF54" i="16"/>
  <c r="AF39" i="17"/>
  <c r="AF39" i="16"/>
  <c r="AF43" i="17"/>
  <c r="AF43" i="16"/>
  <c r="AA79" i="15"/>
  <c r="AA20" i="15"/>
  <c r="AA14" i="15"/>
  <c r="AA73" i="15"/>
  <c r="AE135" i="17"/>
  <c r="AF119" i="17"/>
  <c r="AF119" i="16"/>
  <c r="AF121" i="16"/>
  <c r="AF121" i="17"/>
  <c r="AF117" i="16"/>
  <c r="AF117" i="17"/>
  <c r="AF116" i="16"/>
  <c r="AF116" i="17"/>
  <c r="AF123" i="17"/>
  <c r="AF123" i="16"/>
  <c r="AB74" i="13"/>
  <c r="AB95" i="17"/>
  <c r="AB147" i="17" s="1"/>
  <c r="AB95" i="16"/>
  <c r="AB147" i="16" s="1"/>
  <c r="AA109" i="16"/>
  <c r="AA140" i="16"/>
  <c r="AA161" i="16" s="1"/>
  <c r="AB96" i="16"/>
  <c r="AB148" i="16" s="1"/>
  <c r="AB96" i="17"/>
  <c r="AB148" i="17" s="1"/>
  <c r="AB106" i="17"/>
  <c r="AB158" i="17" s="1"/>
  <c r="AB106" i="16"/>
  <c r="AB158" i="16" s="1"/>
  <c r="AB77" i="13"/>
  <c r="AB100" i="17"/>
  <c r="AB152" i="17" s="1"/>
  <c r="AB100" i="16"/>
  <c r="AB152" i="16" s="1"/>
  <c r="AA140" i="17"/>
  <c r="AA161" i="17" s="1"/>
  <c r="AA109" i="17"/>
  <c r="Z167" i="16"/>
  <c r="Z192" i="16" s="1"/>
  <c r="AA87" i="1"/>
  <c r="AA71" i="15"/>
  <c r="AA12" i="15"/>
  <c r="AA96" i="15"/>
  <c r="AA37" i="15"/>
  <c r="Y237" i="16" l="1"/>
  <c r="Y228" i="16"/>
  <c r="Y246" i="16"/>
  <c r="Y229" i="16"/>
  <c r="Y247" i="16"/>
  <c r="Z227" i="16"/>
  <c r="Z237" i="16"/>
  <c r="Y226" i="16"/>
  <c r="Y236" i="16"/>
  <c r="Z204" i="16"/>
  <c r="Z209" i="16" s="1"/>
  <c r="AA203" i="16"/>
  <c r="AA158" i="15"/>
  <c r="AB31" i="14"/>
  <c r="C25" i="14"/>
  <c r="C9" i="3" s="1"/>
  <c r="AB32" i="14"/>
  <c r="AA215" i="16"/>
  <c r="AA170" i="15"/>
  <c r="X133" i="15"/>
  <c r="X159" i="15" s="1"/>
  <c r="X164" i="15" s="1"/>
  <c r="X181" i="15" s="1"/>
  <c r="X192" i="15" s="1"/>
  <c r="W159" i="15"/>
  <c r="W164" i="15" s="1"/>
  <c r="W181" i="15" s="1"/>
  <c r="W192" i="15" s="1"/>
  <c r="Y146" i="15"/>
  <c r="Y172" i="15" s="1"/>
  <c r="Y177" i="15" s="1"/>
  <c r="Y184" i="15" s="1"/>
  <c r="Y203" i="15" s="1"/>
  <c r="Y134" i="15"/>
  <c r="Y160" i="15" s="1"/>
  <c r="Y165" i="15" s="1"/>
  <c r="Y182" i="15" s="1"/>
  <c r="Y193" i="15" s="1"/>
  <c r="B25" i="14"/>
  <c r="B9" i="3" s="1"/>
  <c r="Y188" i="16"/>
  <c r="Z187" i="16"/>
  <c r="Z45" i="15"/>
  <c r="Z123" i="15" s="1"/>
  <c r="Z104" i="15"/>
  <c r="AA22" i="15"/>
  <c r="AA162" i="16"/>
  <c r="AA162" i="17"/>
  <c r="AA83" i="17"/>
  <c r="Z186" i="16"/>
  <c r="Z172" i="16"/>
  <c r="Z197" i="16" s="1"/>
  <c r="Z216" i="16" s="1"/>
  <c r="Z221" i="16" s="1"/>
  <c r="AF56" i="16"/>
  <c r="AG40" i="16"/>
  <c r="AG40" i="17"/>
  <c r="AG50" i="16"/>
  <c r="AG50" i="17"/>
  <c r="AG41" i="16"/>
  <c r="AG41" i="17"/>
  <c r="AG46" i="17"/>
  <c r="AG46" i="16"/>
  <c r="AG47" i="16"/>
  <c r="AG47" i="17"/>
  <c r="AB17" i="15"/>
  <c r="AB76" i="15"/>
  <c r="AC89" i="16"/>
  <c r="AC141" i="16" s="1"/>
  <c r="AC70" i="13"/>
  <c r="AC89" i="17"/>
  <c r="AC141" i="17" s="1"/>
  <c r="AC74" i="13"/>
  <c r="AC95" i="17"/>
  <c r="AC147" i="17" s="1"/>
  <c r="AC95" i="16"/>
  <c r="AC147" i="16" s="1"/>
  <c r="AC102" i="16"/>
  <c r="AC154" i="16" s="1"/>
  <c r="AC102" i="17"/>
  <c r="AC154" i="17" s="1"/>
  <c r="AC79" i="13"/>
  <c r="AC104" i="16"/>
  <c r="AC156" i="16" s="1"/>
  <c r="AC104" i="17"/>
  <c r="AC156" i="17" s="1"/>
  <c r="AB82" i="13"/>
  <c r="AB86" i="13"/>
  <c r="AC107" i="16"/>
  <c r="AC159" i="16" s="1"/>
  <c r="AC107" i="17"/>
  <c r="AC159" i="17" s="1"/>
  <c r="AB87" i="13"/>
  <c r="AB30" i="15"/>
  <c r="AB89" i="15"/>
  <c r="AG133" i="17"/>
  <c r="AG133" i="16"/>
  <c r="AG127" i="16"/>
  <c r="AG127" i="17"/>
  <c r="AG132" i="17"/>
  <c r="AG132" i="16"/>
  <c r="AG125" i="17"/>
  <c r="AG125" i="16"/>
  <c r="AG121" i="16"/>
  <c r="AG121" i="17"/>
  <c r="AB74" i="15"/>
  <c r="AB15" i="15"/>
  <c r="Z172" i="17"/>
  <c r="Z198" i="16" s="1"/>
  <c r="Z217" i="16" s="1"/>
  <c r="Z222" i="16" s="1"/>
  <c r="AB38" i="15"/>
  <c r="AB97" i="15"/>
  <c r="AA89" i="13"/>
  <c r="AA90" i="13" s="1"/>
  <c r="AC74" i="1"/>
  <c r="AC16" i="16"/>
  <c r="AC68" i="16" s="1"/>
  <c r="AC16" i="17"/>
  <c r="AC68" i="17" s="1"/>
  <c r="AC11" i="14"/>
  <c r="AC14" i="16"/>
  <c r="AC66" i="16" s="1"/>
  <c r="AC14" i="17"/>
  <c r="AC66" i="17" s="1"/>
  <c r="AC72" i="1"/>
  <c r="AC12" i="16"/>
  <c r="AC64" i="16" s="1"/>
  <c r="AC12" i="17"/>
  <c r="AC64" i="17" s="1"/>
  <c r="AC78" i="1"/>
  <c r="AC24" i="17"/>
  <c r="AC76" i="17" s="1"/>
  <c r="AC24" i="16"/>
  <c r="AC76" i="16" s="1"/>
  <c r="AC80" i="1"/>
  <c r="AC26" i="17"/>
  <c r="AC78" i="17" s="1"/>
  <c r="AC26" i="16"/>
  <c r="AC78" i="16" s="1"/>
  <c r="AA167" i="17"/>
  <c r="AA193" i="16" s="1"/>
  <c r="AA205" i="16" s="1"/>
  <c r="AA210" i="16" s="1"/>
  <c r="AB35" i="15"/>
  <c r="AB94" i="15"/>
  <c r="AG37" i="17"/>
  <c r="AG37" i="16"/>
  <c r="AG53" i="16"/>
  <c r="AG53" i="17"/>
  <c r="AG54" i="16"/>
  <c r="AG54" i="17"/>
  <c r="AG42" i="16"/>
  <c r="AG42" i="17"/>
  <c r="AD26" i="13"/>
  <c r="AC88" i="16"/>
  <c r="AD20" i="13"/>
  <c r="AC69" i="13"/>
  <c r="AD24" i="13"/>
  <c r="AC32" i="13"/>
  <c r="AC33" i="13" s="1"/>
  <c r="AD29" i="13"/>
  <c r="AD14" i="13"/>
  <c r="AD18" i="13"/>
  <c r="AD23" i="13"/>
  <c r="AD13" i="13"/>
  <c r="AD22" i="13"/>
  <c r="AD12" i="13"/>
  <c r="AD11" i="13"/>
  <c r="AC88" i="17"/>
  <c r="AD25" i="13"/>
  <c r="AD28" i="13"/>
  <c r="AD27" i="13"/>
  <c r="AD30" i="13"/>
  <c r="AD17" i="13"/>
  <c r="AD15" i="13"/>
  <c r="AD31" i="13"/>
  <c r="AD81" i="13" s="1"/>
  <c r="AD88" i="13" s="1"/>
  <c r="AD10" i="14" s="1"/>
  <c r="AD21" i="13"/>
  <c r="AD19" i="13"/>
  <c r="AD16" i="13"/>
  <c r="AC77" i="13"/>
  <c r="AC100" i="16"/>
  <c r="AC152" i="16" s="1"/>
  <c r="AC100" i="17"/>
  <c r="AC152" i="17" s="1"/>
  <c r="AC105" i="16"/>
  <c r="AC157" i="16" s="1"/>
  <c r="AC80" i="13"/>
  <c r="AC105" i="17"/>
  <c r="AC157" i="17" s="1"/>
  <c r="AC96" i="16"/>
  <c r="AC148" i="16" s="1"/>
  <c r="AC96" i="17"/>
  <c r="AC148" i="17" s="1"/>
  <c r="AC93" i="16"/>
  <c r="AC145" i="16" s="1"/>
  <c r="AC93" i="17"/>
  <c r="AC145" i="17" s="1"/>
  <c r="AC72" i="13"/>
  <c r="AC73" i="13"/>
  <c r="AC94" i="16"/>
  <c r="AC146" i="16" s="1"/>
  <c r="AC94" i="17"/>
  <c r="AC146" i="17" s="1"/>
  <c r="AH60" i="13"/>
  <c r="AH43" i="13"/>
  <c r="AH51" i="13"/>
  <c r="AH45" i="13"/>
  <c r="AH49" i="13"/>
  <c r="AH47" i="13"/>
  <c r="AH55" i="13"/>
  <c r="AH53" i="13"/>
  <c r="AH58" i="13"/>
  <c r="AH54" i="13"/>
  <c r="AH41" i="13"/>
  <c r="AH44" i="13"/>
  <c r="AH57" i="13"/>
  <c r="AH56" i="13"/>
  <c r="AH59" i="13"/>
  <c r="AH46" i="13"/>
  <c r="AH42" i="13"/>
  <c r="AH50" i="13"/>
  <c r="AH52" i="13"/>
  <c r="AH48" i="13"/>
  <c r="AG114" i="16"/>
  <c r="AG61" i="13"/>
  <c r="AG62" i="13" s="1"/>
  <c r="AH40" i="13"/>
  <c r="AG114" i="17"/>
  <c r="AG124" i="16"/>
  <c r="AG124" i="17"/>
  <c r="AG118" i="17"/>
  <c r="AG118" i="16"/>
  <c r="AG120" i="16"/>
  <c r="AG120" i="17"/>
  <c r="AG122" i="17"/>
  <c r="AG122" i="16"/>
  <c r="AG115" i="17"/>
  <c r="AG115" i="16"/>
  <c r="AB12" i="15"/>
  <c r="AB87" i="1"/>
  <c r="AB71" i="15"/>
  <c r="AB34" i="15"/>
  <c r="AB93" i="15"/>
  <c r="AA167" i="16"/>
  <c r="AA192" i="16" s="1"/>
  <c r="AB79" i="15"/>
  <c r="AB20" i="15"/>
  <c r="AC73" i="1"/>
  <c r="AC15" i="17"/>
  <c r="AC67" i="17" s="1"/>
  <c r="AC15" i="16"/>
  <c r="AC67" i="16" s="1"/>
  <c r="AC18" i="16"/>
  <c r="AC70" i="16" s="1"/>
  <c r="AC18" i="17"/>
  <c r="AC70" i="17" s="1"/>
  <c r="AC17" i="17"/>
  <c r="AC69" i="17" s="1"/>
  <c r="AC17" i="16"/>
  <c r="AC69" i="16" s="1"/>
  <c r="AC13" i="17"/>
  <c r="AC65" i="17" s="1"/>
  <c r="AC13" i="16"/>
  <c r="AC65" i="16" s="1"/>
  <c r="AB61" i="16"/>
  <c r="AB82" i="16" s="1"/>
  <c r="AB30" i="16"/>
  <c r="AB82" i="1"/>
  <c r="AB86" i="1"/>
  <c r="AA81" i="15"/>
  <c r="AB32" i="15"/>
  <c r="AB91" i="15"/>
  <c r="AF56" i="17"/>
  <c r="AG48" i="17"/>
  <c r="AG48" i="16"/>
  <c r="AG39" i="16"/>
  <c r="AG39" i="17"/>
  <c r="AG51" i="17"/>
  <c r="AG51" i="16"/>
  <c r="AG49" i="16"/>
  <c r="AG49" i="17"/>
  <c r="AG44" i="16"/>
  <c r="AG44" i="17"/>
  <c r="AB14" i="15"/>
  <c r="AB73" i="15"/>
  <c r="Y50" i="15"/>
  <c r="Y145" i="15" s="1"/>
  <c r="Y171" i="15" s="1"/>
  <c r="Y176" i="15" s="1"/>
  <c r="Y183" i="15" s="1"/>
  <c r="Y202" i="15" s="1"/>
  <c r="Y123" i="15"/>
  <c r="Y125" i="15" s="1"/>
  <c r="AC98" i="17"/>
  <c r="AC150" i="17" s="1"/>
  <c r="AC75" i="13"/>
  <c r="AC98" i="16"/>
  <c r="AC150" i="16" s="1"/>
  <c r="AC92" i="16"/>
  <c r="AC144" i="16" s="1"/>
  <c r="AC92" i="17"/>
  <c r="AC144" i="17" s="1"/>
  <c r="AC78" i="13"/>
  <c r="AC103" i="17"/>
  <c r="AC155" i="17" s="1"/>
  <c r="AC103" i="16"/>
  <c r="AC155" i="16" s="1"/>
  <c r="AB140" i="17"/>
  <c r="AB161" i="17" s="1"/>
  <c r="AB109" i="17"/>
  <c r="AC76" i="13"/>
  <c r="AC99" i="17"/>
  <c r="AC151" i="17" s="1"/>
  <c r="AC99" i="16"/>
  <c r="AC151" i="16" s="1"/>
  <c r="AF135" i="17"/>
  <c r="AG126" i="17"/>
  <c r="AG126" i="16"/>
  <c r="AG119" i="17"/>
  <c r="AG119" i="16"/>
  <c r="AG129" i="17"/>
  <c r="AG129" i="16"/>
  <c r="AG123" i="17"/>
  <c r="AG123" i="16"/>
  <c r="AA40" i="15"/>
  <c r="AB72" i="15"/>
  <c r="AB13" i="15"/>
  <c r="AA83" i="16"/>
  <c r="AB96" i="15"/>
  <c r="AB37" i="15"/>
  <c r="AC71" i="1"/>
  <c r="AC11" i="17"/>
  <c r="AC63" i="17" s="1"/>
  <c r="AC11" i="16"/>
  <c r="AC63" i="16" s="1"/>
  <c r="AC70" i="1"/>
  <c r="AC10" i="16"/>
  <c r="AC62" i="16" s="1"/>
  <c r="AC10" i="17"/>
  <c r="AC62" i="17" s="1"/>
  <c r="AC22" i="16"/>
  <c r="AC74" i="16" s="1"/>
  <c r="AC22" i="17"/>
  <c r="AC74" i="17" s="1"/>
  <c r="AC27" i="16"/>
  <c r="AC79" i="16" s="1"/>
  <c r="AC27" i="17"/>
  <c r="AC79" i="17" s="1"/>
  <c r="AC75" i="1"/>
  <c r="AC19" i="16"/>
  <c r="AC71" i="16" s="1"/>
  <c r="AC19" i="17"/>
  <c r="AC71" i="17" s="1"/>
  <c r="AC76" i="1"/>
  <c r="AC20" i="17"/>
  <c r="AC72" i="17" s="1"/>
  <c r="AC20" i="16"/>
  <c r="AC72" i="16" s="1"/>
  <c r="AH54" i="1"/>
  <c r="AH59" i="1"/>
  <c r="AH60" i="1"/>
  <c r="AH57" i="1"/>
  <c r="AH49" i="1"/>
  <c r="AH46" i="1"/>
  <c r="AH48" i="1"/>
  <c r="AH43" i="1"/>
  <c r="AH50" i="1"/>
  <c r="AH51" i="1"/>
  <c r="AH56" i="1"/>
  <c r="AH58" i="1"/>
  <c r="AH44" i="1"/>
  <c r="AH53" i="1"/>
  <c r="AH41" i="1"/>
  <c r="AH55" i="1"/>
  <c r="AH45" i="1"/>
  <c r="AH47" i="1"/>
  <c r="AH42" i="1"/>
  <c r="AH52" i="1"/>
  <c r="AG35" i="17"/>
  <c r="AG35" i="16"/>
  <c r="AG61" i="1"/>
  <c r="AG62" i="1" s="1"/>
  <c r="AH40" i="1"/>
  <c r="AG43" i="16"/>
  <c r="AG43" i="17"/>
  <c r="AG52" i="16"/>
  <c r="AG52" i="17"/>
  <c r="AG36" i="17"/>
  <c r="AG36" i="16"/>
  <c r="AG38" i="16"/>
  <c r="AG38" i="17"/>
  <c r="AG45" i="16"/>
  <c r="AG45" i="17"/>
  <c r="AB78" i="15"/>
  <c r="AB19" i="15"/>
  <c r="AB18" i="15"/>
  <c r="AB77" i="15"/>
  <c r="AC91" i="16"/>
  <c r="AC143" i="16" s="1"/>
  <c r="AC91" i="17"/>
  <c r="AC143" i="17" s="1"/>
  <c r="AC101" i="17"/>
  <c r="AC153" i="17" s="1"/>
  <c r="AC101" i="16"/>
  <c r="AC153" i="16" s="1"/>
  <c r="AC106" i="17"/>
  <c r="AC158" i="17" s="1"/>
  <c r="AC106" i="16"/>
  <c r="AC158" i="16" s="1"/>
  <c r="AC97" i="16"/>
  <c r="AC149" i="16" s="1"/>
  <c r="AC97" i="17"/>
  <c r="AC149" i="17" s="1"/>
  <c r="AC71" i="13"/>
  <c r="AC90" i="16"/>
  <c r="AC142" i="16" s="1"/>
  <c r="AC90" i="17"/>
  <c r="AC142" i="17" s="1"/>
  <c r="AB109" i="16"/>
  <c r="AB140" i="16"/>
  <c r="AB161" i="16" s="1"/>
  <c r="AB31" i="15"/>
  <c r="AB90" i="15"/>
  <c r="AF135" i="16"/>
  <c r="AG128" i="16"/>
  <c r="AG128" i="17"/>
  <c r="AG130" i="16"/>
  <c r="AG130" i="17"/>
  <c r="AG131" i="17"/>
  <c r="AG131" i="16"/>
  <c r="AG116" i="17"/>
  <c r="AG116" i="16"/>
  <c r="AG117" i="17"/>
  <c r="AG117" i="16"/>
  <c r="AA99" i="15"/>
  <c r="AB95" i="15"/>
  <c r="AB36" i="15"/>
  <c r="AA89" i="1"/>
  <c r="AA90" i="1" s="1"/>
  <c r="AB92" i="15"/>
  <c r="AB33" i="15"/>
  <c r="AB75" i="15"/>
  <c r="AB16" i="15"/>
  <c r="AC79" i="1"/>
  <c r="AC25" i="16"/>
  <c r="AC77" i="16" s="1"/>
  <c r="AC25" i="17"/>
  <c r="AC77" i="17" s="1"/>
  <c r="AC69" i="1"/>
  <c r="AD21" i="1"/>
  <c r="AD13" i="1"/>
  <c r="AD12" i="1"/>
  <c r="AD17" i="1"/>
  <c r="AD30" i="1"/>
  <c r="AC9" i="16"/>
  <c r="AD15" i="1"/>
  <c r="AD29" i="1"/>
  <c r="AD22" i="1"/>
  <c r="AD18" i="1"/>
  <c r="AD20" i="1"/>
  <c r="AD26" i="1"/>
  <c r="AD25" i="1"/>
  <c r="AD31" i="1"/>
  <c r="AD81" i="1" s="1"/>
  <c r="AD88" i="1" s="1"/>
  <c r="AD9" i="14" s="1"/>
  <c r="AD24" i="1"/>
  <c r="AD16" i="1"/>
  <c r="AD27" i="1"/>
  <c r="AC9" i="17"/>
  <c r="AC32" i="1"/>
  <c r="AC33" i="1" s="1"/>
  <c r="AD14" i="1"/>
  <c r="AD19" i="1"/>
  <c r="AD23" i="1"/>
  <c r="AD28" i="1"/>
  <c r="AD11" i="1"/>
  <c r="AC23" i="16"/>
  <c r="AC75" i="16" s="1"/>
  <c r="AC23" i="17"/>
  <c r="AC75" i="17" s="1"/>
  <c r="AC28" i="16"/>
  <c r="AC80" i="16" s="1"/>
  <c r="AC28" i="17"/>
  <c r="AC80" i="17" s="1"/>
  <c r="AB30" i="17"/>
  <c r="AB61" i="17"/>
  <c r="AB82" i="17" s="1"/>
  <c r="AC77" i="1"/>
  <c r="AC21" i="16"/>
  <c r="AC73" i="16" s="1"/>
  <c r="AC21" i="17"/>
  <c r="AC73" i="17" s="1"/>
  <c r="Z229" i="16" l="1"/>
  <c r="Z247" i="16"/>
  <c r="Z228" i="16"/>
  <c r="Z246" i="16"/>
  <c r="AA227" i="16"/>
  <c r="AA237" i="16"/>
  <c r="Z226" i="16"/>
  <c r="Z236" i="16"/>
  <c r="AA204" i="16"/>
  <c r="AA209" i="16" s="1"/>
  <c r="AB215" i="16"/>
  <c r="AB170" i="15"/>
  <c r="AB34" i="14"/>
  <c r="AB203" i="16"/>
  <c r="AB33" i="14"/>
  <c r="AB158" i="15"/>
  <c r="AC31" i="14"/>
  <c r="Z134" i="15"/>
  <c r="Z160" i="15" s="1"/>
  <c r="Z165" i="15" s="1"/>
  <c r="Z182" i="15" s="1"/>
  <c r="Z193" i="15" s="1"/>
  <c r="Y133" i="15"/>
  <c r="Z50" i="15"/>
  <c r="Z145" i="15" s="1"/>
  <c r="Z171" i="15" s="1"/>
  <c r="Z176" i="15" s="1"/>
  <c r="Z183" i="15" s="1"/>
  <c r="Z202" i="15" s="1"/>
  <c r="Z188" i="16"/>
  <c r="AA187" i="16"/>
  <c r="AA45" i="15"/>
  <c r="AA123" i="15" s="1"/>
  <c r="Z109" i="15"/>
  <c r="Z146" i="15" s="1"/>
  <c r="Z172" i="15" s="1"/>
  <c r="Z177" i="15" s="1"/>
  <c r="Z184" i="15" s="1"/>
  <c r="Z203" i="15" s="1"/>
  <c r="Z124" i="15"/>
  <c r="Z125" i="15" s="1"/>
  <c r="AB167" i="17"/>
  <c r="AB89" i="1"/>
  <c r="AB90" i="1" s="1"/>
  <c r="AD11" i="14"/>
  <c r="AD17" i="14" s="1"/>
  <c r="AB89" i="13"/>
  <c r="AB90" i="13" s="1"/>
  <c r="AB162" i="16"/>
  <c r="AB167" i="16"/>
  <c r="AD12" i="16"/>
  <c r="AD64" i="16" s="1"/>
  <c r="AD12" i="17"/>
  <c r="AD64" i="17" s="1"/>
  <c r="AD78" i="1"/>
  <c r="AD24" i="16"/>
  <c r="AD76" i="16" s="1"/>
  <c r="AD24" i="17"/>
  <c r="AD76" i="17" s="1"/>
  <c r="AD73" i="1"/>
  <c r="AD15" i="17"/>
  <c r="AD67" i="17" s="1"/>
  <c r="AD15" i="16"/>
  <c r="AD67" i="16" s="1"/>
  <c r="AI60" i="1"/>
  <c r="AI58" i="1"/>
  <c r="AI51" i="1"/>
  <c r="AI44" i="1"/>
  <c r="AI59" i="1"/>
  <c r="AI47" i="1"/>
  <c r="AI41" i="1"/>
  <c r="AI53" i="1"/>
  <c r="AI52" i="1"/>
  <c r="AI50" i="1"/>
  <c r="AI56" i="1"/>
  <c r="AI55" i="1"/>
  <c r="AI45" i="1"/>
  <c r="AI48" i="1"/>
  <c r="AI46" i="1"/>
  <c r="AI43" i="1"/>
  <c r="AI57" i="1"/>
  <c r="AI54" i="1"/>
  <c r="AI42" i="1"/>
  <c r="AI49" i="1"/>
  <c r="AH61" i="1"/>
  <c r="AH62" i="1" s="1"/>
  <c r="AH35" i="16"/>
  <c r="AI40" i="1"/>
  <c r="AH35" i="17"/>
  <c r="AH53" i="16"/>
  <c r="AH53" i="17"/>
  <c r="AC17" i="15"/>
  <c r="AC76" i="15"/>
  <c r="AD80" i="1"/>
  <c r="AD26" i="17"/>
  <c r="AD78" i="17" s="1"/>
  <c r="AD26" i="16"/>
  <c r="AD78" i="16" s="1"/>
  <c r="AD22" i="17"/>
  <c r="AD74" i="17" s="1"/>
  <c r="AD22" i="16"/>
  <c r="AD74" i="16" s="1"/>
  <c r="AD18" i="16"/>
  <c r="AD70" i="16" s="1"/>
  <c r="AD18" i="17"/>
  <c r="AD70" i="17" s="1"/>
  <c r="AD13" i="17"/>
  <c r="AD65" i="17" s="1"/>
  <c r="AD13" i="16"/>
  <c r="AD65" i="16" s="1"/>
  <c r="AD70" i="1"/>
  <c r="AD10" i="17"/>
  <c r="AD62" i="17" s="1"/>
  <c r="AD10" i="16"/>
  <c r="AD62" i="16" s="1"/>
  <c r="AH37" i="16"/>
  <c r="AH37" i="17"/>
  <c r="AH36" i="17"/>
  <c r="AH36" i="16"/>
  <c r="AH51" i="16"/>
  <c r="AH51" i="17"/>
  <c r="AH43" i="16"/>
  <c r="AH43" i="17"/>
  <c r="AC74" i="15"/>
  <c r="AC15" i="15"/>
  <c r="AB83" i="16"/>
  <c r="AG135" i="17"/>
  <c r="AH122" i="17"/>
  <c r="AH122" i="16"/>
  <c r="AH120" i="17"/>
  <c r="AH120" i="16"/>
  <c r="AH118" i="17"/>
  <c r="AH118" i="16"/>
  <c r="AH127" i="16"/>
  <c r="AH127" i="17"/>
  <c r="AH119" i="17"/>
  <c r="AH119" i="16"/>
  <c r="AD75" i="13"/>
  <c r="AD98" i="16"/>
  <c r="AD150" i="16" s="1"/>
  <c r="AD98" i="17"/>
  <c r="AD150" i="17" s="1"/>
  <c r="AD107" i="16"/>
  <c r="AD159" i="16" s="1"/>
  <c r="AD107" i="17"/>
  <c r="AD159" i="17" s="1"/>
  <c r="AC109" i="17"/>
  <c r="AC140" i="17"/>
  <c r="AC161" i="17" s="1"/>
  <c r="AD71" i="13"/>
  <c r="AD90" i="17"/>
  <c r="AD142" i="17" s="1"/>
  <c r="AD90" i="16"/>
  <c r="AD142" i="16" s="1"/>
  <c r="AD106" i="17"/>
  <c r="AD158" i="17" s="1"/>
  <c r="AD106" i="16"/>
  <c r="AD158" i="16" s="1"/>
  <c r="AD97" i="17"/>
  <c r="AD149" i="17" s="1"/>
  <c r="AD97" i="16"/>
  <c r="AD149" i="16" s="1"/>
  <c r="AC79" i="15"/>
  <c r="AC20" i="15"/>
  <c r="AC14" i="15"/>
  <c r="AC73" i="15"/>
  <c r="AC32" i="15"/>
  <c r="AC91" i="15"/>
  <c r="AD21" i="17"/>
  <c r="AD73" i="17" s="1"/>
  <c r="AD77" i="1"/>
  <c r="AD21" i="16"/>
  <c r="AD73" i="16" s="1"/>
  <c r="AC30" i="17"/>
  <c r="AC61" i="17"/>
  <c r="AC82" i="17" s="1"/>
  <c r="AD16" i="17"/>
  <c r="AD68" i="17" s="1"/>
  <c r="AD74" i="1"/>
  <c r="AD16" i="16"/>
  <c r="AD68" i="16" s="1"/>
  <c r="AC61" i="16"/>
  <c r="AC82" i="16" s="1"/>
  <c r="AC30" i="16"/>
  <c r="AG56" i="16"/>
  <c r="AH42" i="17"/>
  <c r="AH42" i="16"/>
  <c r="AH48" i="17"/>
  <c r="AH48" i="16"/>
  <c r="AH46" i="17"/>
  <c r="AH46" i="16"/>
  <c r="AH41" i="16"/>
  <c r="AH41" i="17"/>
  <c r="AH54" i="17"/>
  <c r="AH54" i="16"/>
  <c r="AC75" i="15"/>
  <c r="AC16" i="15"/>
  <c r="AC34" i="15"/>
  <c r="AC93" i="15"/>
  <c r="AA104" i="15"/>
  <c r="AB186" i="16"/>
  <c r="AB81" i="15"/>
  <c r="AI41" i="13"/>
  <c r="AI52" i="13"/>
  <c r="AI58" i="13"/>
  <c r="AI60" i="13"/>
  <c r="AI57" i="13"/>
  <c r="AI51" i="13"/>
  <c r="AI55" i="13"/>
  <c r="AI45" i="13"/>
  <c r="AI59" i="13"/>
  <c r="AI53" i="13"/>
  <c r="AI44" i="13"/>
  <c r="AI50" i="13"/>
  <c r="AI42" i="13"/>
  <c r="AI56" i="13"/>
  <c r="AI43" i="13"/>
  <c r="AI49" i="13"/>
  <c r="AI54" i="13"/>
  <c r="AI47" i="13"/>
  <c r="AI48" i="13"/>
  <c r="AI46" i="13"/>
  <c r="AH61" i="13"/>
  <c r="AH62" i="13" s="1"/>
  <c r="AH114" i="16"/>
  <c r="AH114" i="17"/>
  <c r="AI40" i="13"/>
  <c r="AH126" i="16"/>
  <c r="AH126" i="17"/>
  <c r="AH133" i="17"/>
  <c r="AH133" i="16"/>
  <c r="AH115" i="16"/>
  <c r="AH115" i="17"/>
  <c r="AH129" i="17"/>
  <c r="AH129" i="16"/>
  <c r="AH125" i="16"/>
  <c r="AH125" i="17"/>
  <c r="AC97" i="15"/>
  <c r="AC38" i="15"/>
  <c r="AC94" i="15"/>
  <c r="AC35" i="15"/>
  <c r="AD79" i="13"/>
  <c r="AD104" i="17"/>
  <c r="AD156" i="17" s="1"/>
  <c r="AD104" i="16"/>
  <c r="AD156" i="16" s="1"/>
  <c r="AE29" i="13"/>
  <c r="AD69" i="13"/>
  <c r="AE12" i="13"/>
  <c r="AD32" i="13"/>
  <c r="AD33" i="13" s="1"/>
  <c r="AE21" i="13"/>
  <c r="AD88" i="17"/>
  <c r="AE22" i="13"/>
  <c r="AE25" i="13"/>
  <c r="AE28" i="13"/>
  <c r="AE26" i="13"/>
  <c r="AE19" i="13"/>
  <c r="AE18" i="13"/>
  <c r="AE27" i="13"/>
  <c r="AE20" i="13"/>
  <c r="AE14" i="13"/>
  <c r="AE31" i="13"/>
  <c r="AE81" i="13" s="1"/>
  <c r="AE88" i="13" s="1"/>
  <c r="AE10" i="14" s="1"/>
  <c r="AE23" i="13"/>
  <c r="AE30" i="13"/>
  <c r="AE17" i="13"/>
  <c r="AE11" i="13"/>
  <c r="AE13" i="13"/>
  <c r="AD88" i="16"/>
  <c r="AE16" i="13"/>
  <c r="AE24" i="13"/>
  <c r="AE15" i="13"/>
  <c r="AD77" i="13"/>
  <c r="AD100" i="16"/>
  <c r="AD152" i="16" s="1"/>
  <c r="AD100" i="17"/>
  <c r="AD152" i="17" s="1"/>
  <c r="AC140" i="16"/>
  <c r="AC161" i="16" s="1"/>
  <c r="AC109" i="16"/>
  <c r="AA172" i="17"/>
  <c r="AA198" i="16" s="1"/>
  <c r="AA217" i="16" s="1"/>
  <c r="AA222" i="16" s="1"/>
  <c r="AC17" i="14"/>
  <c r="AC32" i="14" s="1"/>
  <c r="AC12" i="14"/>
  <c r="AD71" i="1"/>
  <c r="AD11" i="16"/>
  <c r="AD63" i="16" s="1"/>
  <c r="AD11" i="17"/>
  <c r="AD63" i="17" s="1"/>
  <c r="AB83" i="17"/>
  <c r="AD17" i="17"/>
  <c r="AD69" i="17" s="1"/>
  <c r="AD17" i="16"/>
  <c r="AD69" i="16" s="1"/>
  <c r="AD79" i="1"/>
  <c r="AD25" i="16"/>
  <c r="AD77" i="16" s="1"/>
  <c r="AD25" i="17"/>
  <c r="AD77" i="17" s="1"/>
  <c r="AD23" i="16"/>
  <c r="AD75" i="16" s="1"/>
  <c r="AD23" i="17"/>
  <c r="AD75" i="17" s="1"/>
  <c r="AD76" i="1"/>
  <c r="AD20" i="16"/>
  <c r="AD72" i="16" s="1"/>
  <c r="AD20" i="17"/>
  <c r="AD72" i="17" s="1"/>
  <c r="AD28" i="17"/>
  <c r="AD80" i="17" s="1"/>
  <c r="AD28" i="16"/>
  <c r="AD80" i="16" s="1"/>
  <c r="AD75" i="1"/>
  <c r="AD19" i="16"/>
  <c r="AD71" i="16" s="1"/>
  <c r="AD19" i="17"/>
  <c r="AD71" i="17" s="1"/>
  <c r="AC78" i="15"/>
  <c r="AC19" i="15"/>
  <c r="AG56" i="17"/>
  <c r="AH40" i="17"/>
  <c r="AH40" i="16"/>
  <c r="AH39" i="16"/>
  <c r="AH39" i="17"/>
  <c r="AH45" i="17"/>
  <c r="AH45" i="16"/>
  <c r="AH44" i="16"/>
  <c r="AH44" i="17"/>
  <c r="AH49" i="17"/>
  <c r="AH49" i="16"/>
  <c r="AB162" i="17"/>
  <c r="AC95" i="15"/>
  <c r="AC36" i="15"/>
  <c r="AC33" i="15"/>
  <c r="AC92" i="15"/>
  <c r="AC72" i="15"/>
  <c r="AC13" i="15"/>
  <c r="AA172" i="16"/>
  <c r="AA197" i="16" s="1"/>
  <c r="AA216" i="16" s="1"/>
  <c r="AA221" i="16" s="1"/>
  <c r="AA186" i="16"/>
  <c r="AA188" i="16" s="1"/>
  <c r="AH124" i="17"/>
  <c r="AH124" i="16"/>
  <c r="AH130" i="17"/>
  <c r="AH130" i="16"/>
  <c r="AH128" i="16"/>
  <c r="AH128" i="17"/>
  <c r="AH121" i="17"/>
  <c r="AH121" i="16"/>
  <c r="AH117" i="16"/>
  <c r="AH117" i="17"/>
  <c r="AC31" i="15"/>
  <c r="AC90" i="15"/>
  <c r="AD93" i="16"/>
  <c r="AD145" i="16" s="1"/>
  <c r="AD93" i="17"/>
  <c r="AD145" i="17" s="1"/>
  <c r="AD72" i="13"/>
  <c r="AD92" i="16"/>
  <c r="AD144" i="16" s="1"/>
  <c r="AD92" i="17"/>
  <c r="AD144" i="17" s="1"/>
  <c r="AD80" i="13"/>
  <c r="AD105" i="16"/>
  <c r="AD157" i="16" s="1"/>
  <c r="AD105" i="17"/>
  <c r="AD157" i="17" s="1"/>
  <c r="AD70" i="13"/>
  <c r="AD89" i="17"/>
  <c r="AD141" i="17" s="1"/>
  <c r="AD89" i="16"/>
  <c r="AD141" i="16" s="1"/>
  <c r="AD74" i="13"/>
  <c r="AD95" i="16"/>
  <c r="AD147" i="16" s="1"/>
  <c r="AD95" i="17"/>
  <c r="AD147" i="17" s="1"/>
  <c r="AD101" i="17"/>
  <c r="AD153" i="17" s="1"/>
  <c r="AD101" i="16"/>
  <c r="AD153" i="16" s="1"/>
  <c r="AD78" i="13"/>
  <c r="AD103" i="17"/>
  <c r="AD155" i="17" s="1"/>
  <c r="AD103" i="16"/>
  <c r="AD155" i="16" s="1"/>
  <c r="AC87" i="1"/>
  <c r="AC71" i="15"/>
  <c r="AC12" i="15"/>
  <c r="AB99" i="15"/>
  <c r="AE13" i="1"/>
  <c r="AE22" i="1"/>
  <c r="AE25" i="1"/>
  <c r="AE15" i="1"/>
  <c r="AE23" i="1"/>
  <c r="AE21" i="1"/>
  <c r="AE14" i="1"/>
  <c r="AD32" i="1"/>
  <c r="AD33" i="1" s="1"/>
  <c r="AE17" i="1"/>
  <c r="AE27" i="1"/>
  <c r="AE24" i="1"/>
  <c r="AE29" i="1"/>
  <c r="AE28" i="1"/>
  <c r="AD69" i="1"/>
  <c r="AE19" i="1"/>
  <c r="AD9" i="16"/>
  <c r="AE30" i="1"/>
  <c r="AE20" i="1"/>
  <c r="AE31" i="1"/>
  <c r="AE81" i="1" s="1"/>
  <c r="AE88" i="1" s="1"/>
  <c r="AE9" i="14" s="1"/>
  <c r="AD9" i="17"/>
  <c r="AE12" i="1"/>
  <c r="AE18" i="1"/>
  <c r="AE11" i="1"/>
  <c r="AE26" i="1"/>
  <c r="AE16" i="1"/>
  <c r="AD14" i="16"/>
  <c r="AD66" i="16" s="1"/>
  <c r="AD72" i="1"/>
  <c r="AD14" i="17"/>
  <c r="AD66" i="17" s="1"/>
  <c r="AD27" i="16"/>
  <c r="AD79" i="16" s="1"/>
  <c r="AD27" i="17"/>
  <c r="AD79" i="17" s="1"/>
  <c r="AC82" i="1"/>
  <c r="AC86" i="1"/>
  <c r="AH47" i="17"/>
  <c r="AH47" i="16"/>
  <c r="AH50" i="16"/>
  <c r="AH50" i="17"/>
  <c r="AH38" i="17"/>
  <c r="AH38" i="16"/>
  <c r="AH52" i="17"/>
  <c r="AH52" i="16"/>
  <c r="AB22" i="15"/>
  <c r="AG135" i="16"/>
  <c r="AH116" i="16"/>
  <c r="AH116" i="17"/>
  <c r="AH131" i="16"/>
  <c r="AH131" i="17"/>
  <c r="AH132" i="17"/>
  <c r="AH132" i="16"/>
  <c r="AH123" i="17"/>
  <c r="AH123" i="16"/>
  <c r="AC30" i="15"/>
  <c r="AC87" i="13"/>
  <c r="AC89" i="15"/>
  <c r="AD96" i="17"/>
  <c r="AD148" i="17" s="1"/>
  <c r="AD96" i="16"/>
  <c r="AD148" i="16" s="1"/>
  <c r="AD73" i="13"/>
  <c r="AD94" i="16"/>
  <c r="AD146" i="16" s="1"/>
  <c r="AD94" i="17"/>
  <c r="AD146" i="17" s="1"/>
  <c r="AD102" i="17"/>
  <c r="AD154" i="17" s="1"/>
  <c r="AD102" i="16"/>
  <c r="AD154" i="16" s="1"/>
  <c r="AD76" i="13"/>
  <c r="AD99" i="17"/>
  <c r="AD151" i="17" s="1"/>
  <c r="AD99" i="16"/>
  <c r="AD151" i="16" s="1"/>
  <c r="AD91" i="17"/>
  <c r="AD143" i="17" s="1"/>
  <c r="AD91" i="16"/>
  <c r="AD143" i="16" s="1"/>
  <c r="AC86" i="13"/>
  <c r="AC82" i="13"/>
  <c r="AC77" i="15"/>
  <c r="AC18" i="15"/>
  <c r="AB40" i="15"/>
  <c r="AC96" i="15"/>
  <c r="AC37" i="15"/>
  <c r="AA228" i="16" l="1"/>
  <c r="AA246" i="16"/>
  <c r="AA229" i="16"/>
  <c r="AA247" i="16"/>
  <c r="AA226" i="16"/>
  <c r="AA236" i="16"/>
  <c r="AD32" i="14"/>
  <c r="AD215" i="16" s="1"/>
  <c r="AC215" i="16"/>
  <c r="AC170" i="15"/>
  <c r="AB172" i="17"/>
  <c r="AB198" i="16" s="1"/>
  <c r="AB217" i="16" s="1"/>
  <c r="AB222" i="16" s="1"/>
  <c r="AB193" i="16"/>
  <c r="AB205" i="16" s="1"/>
  <c r="AB210" i="16" s="1"/>
  <c r="AC203" i="16"/>
  <c r="AC158" i="15"/>
  <c r="AD31" i="14"/>
  <c r="B180" i="16"/>
  <c r="B61" i="3" s="1"/>
  <c r="B82" i="3" s="1"/>
  <c r="AB192" i="16"/>
  <c r="Z133" i="15"/>
  <c r="Z159" i="15" s="1"/>
  <c r="Z164" i="15" s="1"/>
  <c r="Z181" i="15" s="1"/>
  <c r="Z192" i="15" s="1"/>
  <c r="Y159" i="15"/>
  <c r="Y164" i="15" s="1"/>
  <c r="Y181" i="15" s="1"/>
  <c r="Y192" i="15" s="1"/>
  <c r="AA134" i="15"/>
  <c r="AA160" i="15" s="1"/>
  <c r="AA165" i="15" s="1"/>
  <c r="AA182" i="15" s="1"/>
  <c r="AA193" i="15" s="1"/>
  <c r="B180" i="17"/>
  <c r="AD12" i="14"/>
  <c r="AA50" i="15"/>
  <c r="AA145" i="15" s="1"/>
  <c r="AA171" i="15" s="1"/>
  <c r="AA176" i="15" s="1"/>
  <c r="AA183" i="15" s="1"/>
  <c r="AA202" i="15" s="1"/>
  <c r="AA124" i="15"/>
  <c r="AA125" i="15" s="1"/>
  <c r="AB187" i="16"/>
  <c r="AB188" i="16" s="1"/>
  <c r="AE11" i="14"/>
  <c r="AE17" i="14" s="1"/>
  <c r="AE32" i="14" s="1"/>
  <c r="AC89" i="13"/>
  <c r="AC90" i="13" s="1"/>
  <c r="AB172" i="16"/>
  <c r="AC162" i="16"/>
  <c r="AC167" i="17"/>
  <c r="AC193" i="16" s="1"/>
  <c r="AC205" i="16" s="1"/>
  <c r="AC162" i="17"/>
  <c r="AC89" i="1"/>
  <c r="AC90" i="1" s="1"/>
  <c r="AD93" i="15"/>
  <c r="AD34" i="15"/>
  <c r="AC99" i="15"/>
  <c r="AB45" i="15"/>
  <c r="AE14" i="17"/>
  <c r="AE66" i="17" s="1"/>
  <c r="AE14" i="16"/>
  <c r="AE66" i="16" s="1"/>
  <c r="AE72" i="1"/>
  <c r="AE70" i="1"/>
  <c r="AE10" i="17"/>
  <c r="AE62" i="17" s="1"/>
  <c r="AE10" i="16"/>
  <c r="AE62" i="16" s="1"/>
  <c r="AE28" i="17"/>
  <c r="AE80" i="17" s="1"/>
  <c r="AE28" i="16"/>
  <c r="AE80" i="16" s="1"/>
  <c r="AE80" i="1"/>
  <c r="AE26" i="17"/>
  <c r="AE78" i="17" s="1"/>
  <c r="AE26" i="16"/>
  <c r="AE78" i="16" s="1"/>
  <c r="AE15" i="17"/>
  <c r="AE67" i="17" s="1"/>
  <c r="AE73" i="1"/>
  <c r="AE15" i="16"/>
  <c r="AE67" i="16" s="1"/>
  <c r="AE77" i="1"/>
  <c r="AE21" i="17"/>
  <c r="AE73" i="17" s="1"/>
  <c r="AE21" i="16"/>
  <c r="AE73" i="16" s="1"/>
  <c r="AE11" i="16"/>
  <c r="AE63" i="16" s="1"/>
  <c r="AE71" i="1"/>
  <c r="AE11" i="17"/>
  <c r="AE63" i="17" s="1"/>
  <c r="AD91" i="15"/>
  <c r="AD32" i="15"/>
  <c r="AD15" i="15"/>
  <c r="AD74" i="15"/>
  <c r="AE92" i="17"/>
  <c r="AE144" i="17" s="1"/>
  <c r="AE92" i="16"/>
  <c r="AE144" i="16" s="1"/>
  <c r="AE71" i="13"/>
  <c r="AE90" i="16"/>
  <c r="AE142" i="16" s="1"/>
  <c r="AE90" i="17"/>
  <c r="AE142" i="17" s="1"/>
  <c r="AE77" i="13"/>
  <c r="AE100" i="17"/>
  <c r="AE152" i="17" s="1"/>
  <c r="AE100" i="16"/>
  <c r="AE152" i="16" s="1"/>
  <c r="AE79" i="13"/>
  <c r="AE104" i="16"/>
  <c r="AE156" i="16" s="1"/>
  <c r="AE104" i="17"/>
  <c r="AE156" i="17" s="1"/>
  <c r="AE80" i="13"/>
  <c r="AE105" i="16"/>
  <c r="AE157" i="16" s="1"/>
  <c r="AE105" i="17"/>
  <c r="AE157" i="17" s="1"/>
  <c r="AE75" i="13"/>
  <c r="AE98" i="17"/>
  <c r="AE150" i="17" s="1"/>
  <c r="AE98" i="16"/>
  <c r="AE150" i="16" s="1"/>
  <c r="AE106" i="16"/>
  <c r="AE158" i="16" s="1"/>
  <c r="AE106" i="17"/>
  <c r="AE158" i="17" s="1"/>
  <c r="AH135" i="16"/>
  <c r="AI121" i="16"/>
  <c r="AI121" i="17"/>
  <c r="AI130" i="17"/>
  <c r="AI130" i="16"/>
  <c r="AI127" i="17"/>
  <c r="AI127" i="16"/>
  <c r="AI125" i="16"/>
  <c r="AI125" i="17"/>
  <c r="AI126" i="17"/>
  <c r="AI126" i="16"/>
  <c r="AC83" i="17"/>
  <c r="AD92" i="15"/>
  <c r="AD33" i="15"/>
  <c r="AJ59" i="1"/>
  <c r="AJ60" i="1"/>
  <c r="AJ43" i="1"/>
  <c r="AJ41" i="1"/>
  <c r="AJ51" i="1"/>
  <c r="AJ45" i="1"/>
  <c r="AJ52" i="1"/>
  <c r="AJ54" i="1"/>
  <c r="AJ44" i="1"/>
  <c r="AJ47" i="1"/>
  <c r="AJ46" i="1"/>
  <c r="AJ42" i="1"/>
  <c r="AJ50" i="1"/>
  <c r="AJ49" i="1"/>
  <c r="AJ57" i="1"/>
  <c r="AJ53" i="1"/>
  <c r="AJ56" i="1"/>
  <c r="AJ58" i="1"/>
  <c r="AJ48" i="1"/>
  <c r="AJ55" i="1"/>
  <c r="AI35" i="17"/>
  <c r="AJ40" i="1"/>
  <c r="AI61" i="1"/>
  <c r="AI62" i="1" s="1"/>
  <c r="AI35" i="16"/>
  <c r="AI37" i="17"/>
  <c r="AI37" i="16"/>
  <c r="AI41" i="16"/>
  <c r="AI41" i="17"/>
  <c r="AI51" i="16"/>
  <c r="AI51" i="17"/>
  <c r="AI36" i="17"/>
  <c r="AI36" i="16"/>
  <c r="AI46" i="16"/>
  <c r="AI46" i="17"/>
  <c r="AD77" i="15"/>
  <c r="AD18" i="15"/>
  <c r="C180" i="17"/>
  <c r="AD31" i="15"/>
  <c r="AD90" i="15"/>
  <c r="AE78" i="1"/>
  <c r="AE24" i="16"/>
  <c r="AE76" i="16" s="1"/>
  <c r="AE24" i="17"/>
  <c r="AE76" i="17" s="1"/>
  <c r="AD61" i="17"/>
  <c r="AD82" i="17" s="1"/>
  <c r="AD30" i="17"/>
  <c r="AD30" i="16"/>
  <c r="AD61" i="16"/>
  <c r="AD82" i="16" s="1"/>
  <c r="AE27" i="16"/>
  <c r="AE79" i="16" s="1"/>
  <c r="AE27" i="17"/>
  <c r="AE79" i="17" s="1"/>
  <c r="AE13" i="16"/>
  <c r="AE65" i="16" s="1"/>
  <c r="AE13" i="17"/>
  <c r="AE65" i="17" s="1"/>
  <c r="AD87" i="13"/>
  <c r="AD30" i="15"/>
  <c r="AD89" i="15"/>
  <c r="AD16" i="15"/>
  <c r="AD75" i="15"/>
  <c r="AE101" i="17"/>
  <c r="AE153" i="17" s="1"/>
  <c r="AE101" i="16"/>
  <c r="AE153" i="16" s="1"/>
  <c r="AE32" i="13"/>
  <c r="AE33" i="13" s="1"/>
  <c r="AF17" i="13"/>
  <c r="AF24" i="13"/>
  <c r="AE88" i="17"/>
  <c r="AF12" i="13"/>
  <c r="AF23" i="13"/>
  <c r="AF26" i="13"/>
  <c r="AF13" i="13"/>
  <c r="AF29" i="13"/>
  <c r="AF21" i="13"/>
  <c r="AF20" i="13"/>
  <c r="AF14" i="13"/>
  <c r="AF25" i="13"/>
  <c r="AF18" i="13"/>
  <c r="AE69" i="13"/>
  <c r="AF19" i="13"/>
  <c r="AF22" i="13"/>
  <c r="AF15" i="13"/>
  <c r="AF16" i="13"/>
  <c r="AF30" i="13"/>
  <c r="AF11" i="13"/>
  <c r="AF28" i="13"/>
  <c r="AF27" i="13"/>
  <c r="AE88" i="16"/>
  <c r="AF31" i="13"/>
  <c r="AF81" i="13" s="1"/>
  <c r="AF88" i="13" s="1"/>
  <c r="AF10" i="14" s="1"/>
  <c r="AE74" i="13"/>
  <c r="AE95" i="17"/>
  <c r="AE147" i="17" s="1"/>
  <c r="AE95" i="16"/>
  <c r="AE147" i="16" s="1"/>
  <c r="AE102" i="17"/>
  <c r="AE154" i="17" s="1"/>
  <c r="AE102" i="16"/>
  <c r="AE154" i="16" s="1"/>
  <c r="AI128" i="16"/>
  <c r="AI128" i="17"/>
  <c r="AI116" i="17"/>
  <c r="AI116" i="16"/>
  <c r="AI133" i="16"/>
  <c r="AI133" i="17"/>
  <c r="AI131" i="17"/>
  <c r="AI131" i="16"/>
  <c r="AI115" i="16"/>
  <c r="AI115" i="17"/>
  <c r="AD14" i="15"/>
  <c r="AD73" i="15"/>
  <c r="AH56" i="16"/>
  <c r="AI49" i="16"/>
  <c r="AI49" i="17"/>
  <c r="AI43" i="16"/>
  <c r="AI43" i="17"/>
  <c r="AI45" i="17"/>
  <c r="AI45" i="16"/>
  <c r="AI42" i="17"/>
  <c r="AI42" i="16"/>
  <c r="AI53" i="16"/>
  <c r="AI53" i="17"/>
  <c r="AD13" i="15"/>
  <c r="AD72" i="15"/>
  <c r="AC40" i="15"/>
  <c r="AD87" i="1"/>
  <c r="AD71" i="15"/>
  <c r="AD12" i="15"/>
  <c r="AF15" i="1"/>
  <c r="AF25" i="1"/>
  <c r="AE9" i="17"/>
  <c r="AE9" i="16"/>
  <c r="AF13" i="1"/>
  <c r="AF23" i="1"/>
  <c r="AF18" i="1"/>
  <c r="AE69" i="1"/>
  <c r="AF29" i="1"/>
  <c r="AF27" i="1"/>
  <c r="AF19" i="1"/>
  <c r="AF20" i="1"/>
  <c r="AE32" i="1"/>
  <c r="AE33" i="1" s="1"/>
  <c r="AF21" i="1"/>
  <c r="AF26" i="1"/>
  <c r="AF28" i="1"/>
  <c r="AF17" i="1"/>
  <c r="AF24" i="1"/>
  <c r="AF14" i="1"/>
  <c r="AF31" i="1"/>
  <c r="AF81" i="1" s="1"/>
  <c r="AF88" i="1" s="1"/>
  <c r="AF9" i="14" s="1"/>
  <c r="AF11" i="1"/>
  <c r="AF22" i="1"/>
  <c r="AF12" i="1"/>
  <c r="AF30" i="1"/>
  <c r="AF16" i="1"/>
  <c r="AE17" i="17"/>
  <c r="AE69" i="17" s="1"/>
  <c r="AE17" i="16"/>
  <c r="AE69" i="16" s="1"/>
  <c r="AE22" i="16"/>
  <c r="AE74" i="16" s="1"/>
  <c r="AE22" i="17"/>
  <c r="AE74" i="17" s="1"/>
  <c r="AE12" i="16"/>
  <c r="AE64" i="16" s="1"/>
  <c r="AE12" i="17"/>
  <c r="AE64" i="17" s="1"/>
  <c r="AE23" i="16"/>
  <c r="AE75" i="16" s="1"/>
  <c r="AE23" i="17"/>
  <c r="AE75" i="17" s="1"/>
  <c r="AC22" i="15"/>
  <c r="AD38" i="15"/>
  <c r="AD97" i="15"/>
  <c r="AD78" i="15"/>
  <c r="AD19" i="15"/>
  <c r="AE93" i="16"/>
  <c r="AE145" i="16" s="1"/>
  <c r="AE93" i="17"/>
  <c r="AE145" i="17" s="1"/>
  <c r="AE72" i="13"/>
  <c r="AE73" i="13"/>
  <c r="AE94" i="17"/>
  <c r="AE146" i="17" s="1"/>
  <c r="AE94" i="16"/>
  <c r="AE146" i="16" s="1"/>
  <c r="AE91" i="17"/>
  <c r="AE143" i="17" s="1"/>
  <c r="AE91" i="16"/>
  <c r="AE143" i="16" s="1"/>
  <c r="AE96" i="17"/>
  <c r="AE148" i="17" s="1"/>
  <c r="AE96" i="16"/>
  <c r="AE148" i="16" s="1"/>
  <c r="AE76" i="13"/>
  <c r="AE99" i="17"/>
  <c r="AE151" i="17" s="1"/>
  <c r="AE99" i="16"/>
  <c r="AE151" i="16" s="1"/>
  <c r="AE70" i="13"/>
  <c r="AE89" i="17"/>
  <c r="AE141" i="17" s="1"/>
  <c r="AE89" i="16"/>
  <c r="AE141" i="16" s="1"/>
  <c r="AJ41" i="13"/>
  <c r="AJ42" i="13"/>
  <c r="AJ60" i="13"/>
  <c r="AJ45" i="13"/>
  <c r="AJ59" i="13"/>
  <c r="AJ49" i="13"/>
  <c r="AJ48" i="13"/>
  <c r="AJ56" i="13"/>
  <c r="AJ58" i="13"/>
  <c r="AJ47" i="13"/>
  <c r="AJ50" i="13"/>
  <c r="AJ46" i="13"/>
  <c r="AJ43" i="13"/>
  <c r="AJ57" i="13"/>
  <c r="AJ44" i="13"/>
  <c r="AJ55" i="13"/>
  <c r="AJ54" i="13"/>
  <c r="AJ53" i="13"/>
  <c r="AJ51" i="13"/>
  <c r="AJ52" i="13"/>
  <c r="AI114" i="17"/>
  <c r="AI114" i="16"/>
  <c r="AJ40" i="13"/>
  <c r="AI61" i="13"/>
  <c r="AI62" i="13" s="1"/>
  <c r="AI120" i="16"/>
  <c r="AI120" i="17"/>
  <c r="AI123" i="16"/>
  <c r="AI123" i="17"/>
  <c r="AI124" i="17"/>
  <c r="AI124" i="16"/>
  <c r="AI119" i="16"/>
  <c r="AI119" i="17"/>
  <c r="AB104" i="15"/>
  <c r="AA109" i="15"/>
  <c r="AA146" i="15" s="1"/>
  <c r="AA172" i="15" s="1"/>
  <c r="AA177" i="15" s="1"/>
  <c r="AA184" i="15" s="1"/>
  <c r="AA203" i="15" s="1"/>
  <c r="AC83" i="16"/>
  <c r="AD17" i="15"/>
  <c r="AD76" i="15"/>
  <c r="AD79" i="15"/>
  <c r="AD20" i="15"/>
  <c r="AI52" i="17"/>
  <c r="AI52" i="16"/>
  <c r="AI40" i="16"/>
  <c r="AI40" i="17"/>
  <c r="AI47" i="17"/>
  <c r="AI47" i="16"/>
  <c r="AI54" i="16"/>
  <c r="AI54" i="17"/>
  <c r="AE16" i="16"/>
  <c r="AE68" i="16" s="1"/>
  <c r="AE74" i="1"/>
  <c r="AE16" i="17"/>
  <c r="AE68" i="17" s="1"/>
  <c r="AE18" i="16"/>
  <c r="AE70" i="16" s="1"/>
  <c r="AE18" i="17"/>
  <c r="AE70" i="17" s="1"/>
  <c r="AD86" i="1"/>
  <c r="AD82" i="1"/>
  <c r="AE79" i="1"/>
  <c r="AE25" i="16"/>
  <c r="AE77" i="16" s="1"/>
  <c r="AE25" i="17"/>
  <c r="AE77" i="17" s="1"/>
  <c r="AE75" i="1"/>
  <c r="AE19" i="17"/>
  <c r="AE71" i="17" s="1"/>
  <c r="AE19" i="16"/>
  <c r="AE71" i="16" s="1"/>
  <c r="AE76" i="1"/>
  <c r="AE20" i="17"/>
  <c r="AE72" i="17" s="1"/>
  <c r="AE20" i="16"/>
  <c r="AE72" i="16" s="1"/>
  <c r="AC81" i="15"/>
  <c r="AD36" i="15"/>
  <c r="AD95" i="15"/>
  <c r="AD94" i="15"/>
  <c r="AD35" i="15"/>
  <c r="AD109" i="16"/>
  <c r="AD140" i="16"/>
  <c r="AD161" i="16" s="1"/>
  <c r="AE107" i="17"/>
  <c r="AE159" i="17" s="1"/>
  <c r="AE107" i="16"/>
  <c r="AE159" i="16" s="1"/>
  <c r="AE97" i="16"/>
  <c r="AE149" i="16" s="1"/>
  <c r="AE97" i="17"/>
  <c r="AE149" i="17" s="1"/>
  <c r="AE103" i="17"/>
  <c r="AE155" i="17" s="1"/>
  <c r="AE78" i="13"/>
  <c r="AE103" i="16"/>
  <c r="AE155" i="16" s="1"/>
  <c r="AD109" i="17"/>
  <c r="AD140" i="17"/>
  <c r="AD161" i="17" s="1"/>
  <c r="AD82" i="13"/>
  <c r="AD86" i="13"/>
  <c r="AD37" i="15"/>
  <c r="AD96" i="15"/>
  <c r="AH135" i="17"/>
  <c r="AI122" i="17"/>
  <c r="AI122" i="16"/>
  <c r="AI117" i="17"/>
  <c r="AI117" i="16"/>
  <c r="AI118" i="16"/>
  <c r="AI118" i="17"/>
  <c r="AI129" i="16"/>
  <c r="AI129" i="17"/>
  <c r="AI132" i="17"/>
  <c r="AI132" i="16"/>
  <c r="AC167" i="16"/>
  <c r="AC192" i="16" s="1"/>
  <c r="AC172" i="17"/>
  <c r="AC198" i="16" s="1"/>
  <c r="AC217" i="16" s="1"/>
  <c r="AH56" i="17"/>
  <c r="AI44" i="17"/>
  <c r="AI44" i="16"/>
  <c r="AI38" i="16"/>
  <c r="AI38" i="17"/>
  <c r="AI50" i="16"/>
  <c r="AI50" i="17"/>
  <c r="AI48" i="16"/>
  <c r="AI48" i="17"/>
  <c r="AI39" i="17"/>
  <c r="AI39" i="16"/>
  <c r="AC222" i="16" l="1"/>
  <c r="AC247" i="16" s="1"/>
  <c r="AC210" i="16"/>
  <c r="AC227" i="16" s="1"/>
  <c r="AB227" i="16"/>
  <c r="AB237" i="16"/>
  <c r="AC229" i="16"/>
  <c r="AB229" i="16"/>
  <c r="AB247" i="16"/>
  <c r="AD170" i="15"/>
  <c r="C69" i="3"/>
  <c r="AB200" i="16"/>
  <c r="AE215" i="16"/>
  <c r="AE170" i="15"/>
  <c r="B69" i="3"/>
  <c r="AB195" i="16"/>
  <c r="AB204" i="16"/>
  <c r="AB209" i="16" s="1"/>
  <c r="AB236" i="16" s="1"/>
  <c r="C180" i="16"/>
  <c r="C61" i="3" s="1"/>
  <c r="AB197" i="16"/>
  <c r="AB216" i="16" s="1"/>
  <c r="AB221" i="16" s="1"/>
  <c r="AC204" i="16"/>
  <c r="AC209" i="16" s="1"/>
  <c r="AE12" i="14"/>
  <c r="AD203" i="16"/>
  <c r="AD158" i="15"/>
  <c r="AE31" i="14"/>
  <c r="AB194" i="16"/>
  <c r="AA133" i="15"/>
  <c r="AA159" i="15" s="1"/>
  <c r="AA164" i="15" s="1"/>
  <c r="AA181" i="15" s="1"/>
  <c r="AA192" i="15" s="1"/>
  <c r="AB134" i="15"/>
  <c r="AB160" i="15" s="1"/>
  <c r="AB165" i="15" s="1"/>
  <c r="AB182" i="15" s="1"/>
  <c r="AB193" i="15" s="1"/>
  <c r="AC45" i="15"/>
  <c r="AC123" i="15" s="1"/>
  <c r="AF11" i="14"/>
  <c r="AF12" i="14" s="1"/>
  <c r="AC104" i="15"/>
  <c r="AC109" i="15" s="1"/>
  <c r="AD89" i="1"/>
  <c r="AD89" i="13"/>
  <c r="AD90" i="13" s="1"/>
  <c r="AB124" i="15"/>
  <c r="AC187" i="16"/>
  <c r="AD162" i="16"/>
  <c r="AD83" i="17"/>
  <c r="AE75" i="15"/>
  <c r="AE16" i="15"/>
  <c r="AE73" i="15"/>
  <c r="AE14" i="15"/>
  <c r="AI135" i="16"/>
  <c r="AJ131" i="17"/>
  <c r="AJ131" i="16"/>
  <c r="AJ123" i="16"/>
  <c r="AJ123" i="17"/>
  <c r="AE95" i="15"/>
  <c r="AE36" i="15"/>
  <c r="AB109" i="15"/>
  <c r="B117" i="15"/>
  <c r="AI135" i="17"/>
  <c r="AJ128" i="16"/>
  <c r="AJ128" i="17"/>
  <c r="AJ117" i="17"/>
  <c r="AJ117" i="16"/>
  <c r="AJ132" i="17"/>
  <c r="AJ132" i="16"/>
  <c r="AJ133" i="16"/>
  <c r="AJ133" i="17"/>
  <c r="AJ115" i="16"/>
  <c r="AJ115" i="17"/>
  <c r="AF14" i="17"/>
  <c r="AF66" i="17" s="1"/>
  <c r="AF72" i="1"/>
  <c r="AF14" i="16"/>
  <c r="AF66" i="16" s="1"/>
  <c r="AG22" i="1"/>
  <c r="AG14" i="1"/>
  <c r="AG20" i="1"/>
  <c r="AG30" i="1"/>
  <c r="AF32" i="1"/>
  <c r="AF33" i="1" s="1"/>
  <c r="AG19" i="1"/>
  <c r="AG16" i="1"/>
  <c r="AG27" i="1"/>
  <c r="AG12" i="1"/>
  <c r="AG11" i="1"/>
  <c r="AG25" i="1"/>
  <c r="AF9" i="16"/>
  <c r="AG21" i="1"/>
  <c r="AG31" i="1"/>
  <c r="AG81" i="1" s="1"/>
  <c r="AG88" i="1" s="1"/>
  <c r="AG9" i="14" s="1"/>
  <c r="AG23" i="1"/>
  <c r="AG18" i="1"/>
  <c r="AF69" i="1"/>
  <c r="AG15" i="1"/>
  <c r="AG28" i="1"/>
  <c r="AF9" i="17"/>
  <c r="AG17" i="1"/>
  <c r="AG13" i="1"/>
  <c r="AG26" i="1"/>
  <c r="AG24" i="1"/>
  <c r="AG29" i="1"/>
  <c r="AF73" i="1"/>
  <c r="AF15" i="17"/>
  <c r="AF67" i="17" s="1"/>
  <c r="AF15" i="16"/>
  <c r="AF67" i="16" s="1"/>
  <c r="AF27" i="17"/>
  <c r="AF79" i="17" s="1"/>
  <c r="AF27" i="16"/>
  <c r="AF79" i="16" s="1"/>
  <c r="AF71" i="1"/>
  <c r="AF11" i="16"/>
  <c r="AF63" i="16" s="1"/>
  <c r="AF11" i="17"/>
  <c r="AF63" i="17" s="1"/>
  <c r="AF13" i="16"/>
  <c r="AF65" i="16" s="1"/>
  <c r="AF13" i="17"/>
  <c r="AF65" i="17" s="1"/>
  <c r="AE91" i="15"/>
  <c r="AE32" i="15"/>
  <c r="AF105" i="16"/>
  <c r="AF157" i="16" s="1"/>
  <c r="AF80" i="13"/>
  <c r="AF105" i="17"/>
  <c r="AF157" i="17" s="1"/>
  <c r="AF92" i="16"/>
  <c r="AF144" i="16" s="1"/>
  <c r="AF92" i="17"/>
  <c r="AF144" i="17" s="1"/>
  <c r="AF74" i="13"/>
  <c r="AF95" i="17"/>
  <c r="AF147" i="17" s="1"/>
  <c r="AF95" i="16"/>
  <c r="AF147" i="16" s="1"/>
  <c r="AF75" i="13"/>
  <c r="AF98" i="17"/>
  <c r="AF150" i="17" s="1"/>
  <c r="AF98" i="16"/>
  <c r="AF150" i="16" s="1"/>
  <c r="AF77" i="13"/>
  <c r="AF100" i="16"/>
  <c r="AF152" i="16" s="1"/>
  <c r="AF100" i="17"/>
  <c r="AF152" i="17" s="1"/>
  <c r="AF73" i="13"/>
  <c r="AF94" i="17"/>
  <c r="AF146" i="17" s="1"/>
  <c r="AF94" i="16"/>
  <c r="AF146" i="16" s="1"/>
  <c r="AD167" i="17"/>
  <c r="AD193" i="16" s="1"/>
  <c r="AD205" i="16" s="1"/>
  <c r="AD210" i="16" s="1"/>
  <c r="AJ43" i="16"/>
  <c r="AJ43" i="17"/>
  <c r="AJ52" i="17"/>
  <c r="AJ52" i="16"/>
  <c r="AJ41" i="16"/>
  <c r="AJ41" i="17"/>
  <c r="AJ47" i="16"/>
  <c r="AJ47" i="17"/>
  <c r="AJ38" i="17"/>
  <c r="AJ38" i="16"/>
  <c r="AE97" i="15"/>
  <c r="AE38" i="15"/>
  <c r="AB50" i="15"/>
  <c r="AB123" i="15"/>
  <c r="B58" i="15"/>
  <c r="AJ129" i="16"/>
  <c r="AJ129" i="17"/>
  <c r="AJ130" i="16"/>
  <c r="AJ130" i="17"/>
  <c r="AE31" i="15"/>
  <c r="AE90" i="15"/>
  <c r="AC50" i="15"/>
  <c r="AF28" i="16"/>
  <c r="AF80" i="16" s="1"/>
  <c r="AF28" i="17"/>
  <c r="AF80" i="17" s="1"/>
  <c r="AF80" i="1"/>
  <c r="AF26" i="17"/>
  <c r="AF78" i="17" s="1"/>
  <c r="AF26" i="16"/>
  <c r="AF78" i="16" s="1"/>
  <c r="AF18" i="16"/>
  <c r="AF70" i="16" s="1"/>
  <c r="AF18" i="17"/>
  <c r="AF70" i="17" s="1"/>
  <c r="AE86" i="1"/>
  <c r="AE82" i="1"/>
  <c r="AE30" i="16"/>
  <c r="AE61" i="16"/>
  <c r="AE82" i="16" s="1"/>
  <c r="AD22" i="15"/>
  <c r="AG28" i="13"/>
  <c r="AG25" i="13"/>
  <c r="AG17" i="13"/>
  <c r="AG12" i="13"/>
  <c r="AG14" i="13"/>
  <c r="AG24" i="13"/>
  <c r="AG21" i="13"/>
  <c r="AG13" i="13"/>
  <c r="AF88" i="17"/>
  <c r="AG27" i="13"/>
  <c r="AG19" i="13"/>
  <c r="AG20" i="13"/>
  <c r="AG11" i="13"/>
  <c r="AG26" i="13"/>
  <c r="AG30" i="13"/>
  <c r="AG29" i="13"/>
  <c r="AG15" i="13"/>
  <c r="AG23" i="13"/>
  <c r="AG16" i="13"/>
  <c r="AG18" i="13"/>
  <c r="AF88" i="16"/>
  <c r="AF69" i="13"/>
  <c r="AG31" i="13"/>
  <c r="AG81" i="13" s="1"/>
  <c r="AG88" i="13" s="1"/>
  <c r="AG10" i="14" s="1"/>
  <c r="AG22" i="13"/>
  <c r="AF32" i="13"/>
  <c r="AF33" i="13" s="1"/>
  <c r="AF76" i="13"/>
  <c r="AF99" i="16"/>
  <c r="AF151" i="16" s="1"/>
  <c r="AF99" i="17"/>
  <c r="AF151" i="17" s="1"/>
  <c r="AF102" i="17"/>
  <c r="AF154" i="17" s="1"/>
  <c r="AF102" i="16"/>
  <c r="AF154" i="16" s="1"/>
  <c r="AF106" i="17"/>
  <c r="AF158" i="17" s="1"/>
  <c r="AF106" i="16"/>
  <c r="AF158" i="16" s="1"/>
  <c r="AF70" i="13"/>
  <c r="AF89" i="16"/>
  <c r="AF141" i="16" s="1"/>
  <c r="AF89" i="17"/>
  <c r="AF141" i="17" s="1"/>
  <c r="AD167" i="16"/>
  <c r="AD192" i="16" s="1"/>
  <c r="AK60" i="1"/>
  <c r="AK55" i="1"/>
  <c r="AK58" i="1"/>
  <c r="AK52" i="1"/>
  <c r="AK57" i="1"/>
  <c r="AK59" i="1"/>
  <c r="AK50" i="1"/>
  <c r="AK45" i="1"/>
  <c r="AK56" i="1"/>
  <c r="AK51" i="1"/>
  <c r="AK48" i="1"/>
  <c r="AK53" i="1"/>
  <c r="AK54" i="1"/>
  <c r="AK42" i="1"/>
  <c r="AK46" i="1"/>
  <c r="AK44" i="1"/>
  <c r="AK43" i="1"/>
  <c r="AK47" i="1"/>
  <c r="AK41" i="1"/>
  <c r="AK49" i="1"/>
  <c r="AJ35" i="17"/>
  <c r="AJ35" i="16"/>
  <c r="AJ61" i="1"/>
  <c r="AJ62" i="1" s="1"/>
  <c r="AK40" i="1"/>
  <c r="AJ53" i="17"/>
  <c r="AJ53" i="16"/>
  <c r="AJ44" i="16"/>
  <c r="AJ44" i="17"/>
  <c r="AJ42" i="17"/>
  <c r="AJ42" i="16"/>
  <c r="AJ40" i="16"/>
  <c r="AJ40" i="17"/>
  <c r="AE33" i="15"/>
  <c r="AE92" i="15"/>
  <c r="AE17" i="15"/>
  <c r="AE76" i="15"/>
  <c r="AE87" i="1"/>
  <c r="AE71" i="15"/>
  <c r="AE12" i="15"/>
  <c r="AE19" i="15"/>
  <c r="AE78" i="15"/>
  <c r="AJ126" i="17"/>
  <c r="AJ126" i="16"/>
  <c r="AJ120" i="17"/>
  <c r="AJ120" i="16"/>
  <c r="AJ119" i="17"/>
  <c r="AJ119" i="16"/>
  <c r="AD162" i="17"/>
  <c r="AE74" i="15"/>
  <c r="AE15" i="15"/>
  <c r="AD90" i="1"/>
  <c r="AK53" i="13"/>
  <c r="AK60" i="13"/>
  <c r="AK42" i="13"/>
  <c r="AK55" i="13"/>
  <c r="AK47" i="13"/>
  <c r="AK48" i="13"/>
  <c r="AK54" i="13"/>
  <c r="AK59" i="13"/>
  <c r="AK58" i="13"/>
  <c r="AK43" i="13"/>
  <c r="AK51" i="13"/>
  <c r="AK45" i="13"/>
  <c r="AK49" i="13"/>
  <c r="AK56" i="13"/>
  <c r="AK46" i="13"/>
  <c r="AK41" i="13"/>
  <c r="AK50" i="13"/>
  <c r="AK57" i="13"/>
  <c r="AK44" i="13"/>
  <c r="AK52" i="13"/>
  <c r="AJ114" i="17"/>
  <c r="AJ61" i="13"/>
  <c r="AJ62" i="13" s="1"/>
  <c r="AJ114" i="16"/>
  <c r="AK40" i="13"/>
  <c r="AJ125" i="16"/>
  <c r="AJ125" i="17"/>
  <c r="AJ118" i="16"/>
  <c r="AJ118" i="17"/>
  <c r="AJ124" i="16"/>
  <c r="AJ124" i="17"/>
  <c r="AJ122" i="17"/>
  <c r="AJ122" i="16"/>
  <c r="AE93" i="15"/>
  <c r="AE34" i="15"/>
  <c r="AE87" i="13"/>
  <c r="AE89" i="15"/>
  <c r="AE30" i="15"/>
  <c r="AF70" i="1"/>
  <c r="AF10" i="16"/>
  <c r="AF62" i="16" s="1"/>
  <c r="AF10" i="17"/>
  <c r="AF62" i="17" s="1"/>
  <c r="AF12" i="16"/>
  <c r="AF64" i="16" s="1"/>
  <c r="AF12" i="17"/>
  <c r="AF64" i="17" s="1"/>
  <c r="AF78" i="1"/>
  <c r="AF24" i="17"/>
  <c r="AF76" i="17" s="1"/>
  <c r="AF24" i="16"/>
  <c r="AF76" i="16" s="1"/>
  <c r="AF17" i="17"/>
  <c r="AF69" i="17" s="1"/>
  <c r="AF17" i="16"/>
  <c r="AF69" i="16" s="1"/>
  <c r="AF16" i="17"/>
  <c r="AF68" i="17" s="1"/>
  <c r="AF16" i="16"/>
  <c r="AF68" i="16" s="1"/>
  <c r="AF74" i="1"/>
  <c r="AE30" i="17"/>
  <c r="AE61" i="17"/>
  <c r="AE82" i="17" s="1"/>
  <c r="AD81" i="15"/>
  <c r="AE109" i="16"/>
  <c r="AE140" i="16"/>
  <c r="AE161" i="16" s="1"/>
  <c r="AF107" i="17"/>
  <c r="AF159" i="17" s="1"/>
  <c r="AF107" i="16"/>
  <c r="AF159" i="16" s="1"/>
  <c r="AF96" i="16"/>
  <c r="AF148" i="16" s="1"/>
  <c r="AF96" i="17"/>
  <c r="AF148" i="17" s="1"/>
  <c r="AF91" i="17"/>
  <c r="AF143" i="17" s="1"/>
  <c r="AF91" i="16"/>
  <c r="AF143" i="16" s="1"/>
  <c r="AF71" i="13"/>
  <c r="AF90" i="16"/>
  <c r="AF142" i="16" s="1"/>
  <c r="AF90" i="17"/>
  <c r="AF142" i="17" s="1"/>
  <c r="AE140" i="17"/>
  <c r="AE161" i="17" s="1"/>
  <c r="AE109" i="17"/>
  <c r="AD99" i="15"/>
  <c r="AD83" i="16"/>
  <c r="AI56" i="17"/>
  <c r="AJ51" i="16"/>
  <c r="AJ51" i="17"/>
  <c r="AJ45" i="17"/>
  <c r="AJ45" i="16"/>
  <c r="AJ39" i="16"/>
  <c r="AJ39" i="17"/>
  <c r="AJ46" i="16"/>
  <c r="AJ46" i="17"/>
  <c r="AJ54" i="17"/>
  <c r="AJ54" i="16"/>
  <c r="AE35" i="15"/>
  <c r="AE94" i="15"/>
  <c r="AC172" i="16"/>
  <c r="AC197" i="16" s="1"/>
  <c r="AC216" i="16" s="1"/>
  <c r="AC221" i="16" s="1"/>
  <c r="AC186" i="16"/>
  <c r="AJ127" i="16"/>
  <c r="AJ127" i="17"/>
  <c r="AJ121" i="16"/>
  <c r="AJ121" i="17"/>
  <c r="AJ116" i="16"/>
  <c r="AJ116" i="17"/>
  <c r="AF76" i="1"/>
  <c r="AF20" i="17"/>
  <c r="AF72" i="17" s="1"/>
  <c r="AF20" i="16"/>
  <c r="AF72" i="16" s="1"/>
  <c r="AF22" i="16"/>
  <c r="AF74" i="16" s="1"/>
  <c r="AF22" i="17"/>
  <c r="AF74" i="17" s="1"/>
  <c r="AF75" i="1"/>
  <c r="AF19" i="17"/>
  <c r="AF71" i="17" s="1"/>
  <c r="AF19" i="16"/>
  <c r="AF71" i="16" s="1"/>
  <c r="AF79" i="1"/>
  <c r="AF25" i="16"/>
  <c r="AF77" i="16" s="1"/>
  <c r="AF25" i="17"/>
  <c r="AF77" i="17" s="1"/>
  <c r="AF77" i="1"/>
  <c r="AF21" i="16"/>
  <c r="AF73" i="16" s="1"/>
  <c r="AF21" i="17"/>
  <c r="AF73" i="17" s="1"/>
  <c r="AF23" i="16"/>
  <c r="AF75" i="16" s="1"/>
  <c r="AF23" i="17"/>
  <c r="AF75" i="17" s="1"/>
  <c r="AF104" i="16"/>
  <c r="AF156" i="16" s="1"/>
  <c r="AF79" i="13"/>
  <c r="AF104" i="17"/>
  <c r="AF156" i="17" s="1"/>
  <c r="AF93" i="16"/>
  <c r="AF145" i="16" s="1"/>
  <c r="AF93" i="17"/>
  <c r="AF145" i="17" s="1"/>
  <c r="AF72" i="13"/>
  <c r="AE82" i="13"/>
  <c r="AE86" i="13"/>
  <c r="AF97" i="16"/>
  <c r="AF149" i="16" s="1"/>
  <c r="AF97" i="17"/>
  <c r="AF149" i="17" s="1"/>
  <c r="AF78" i="13"/>
  <c r="AF103" i="16"/>
  <c r="AF155" i="16" s="1"/>
  <c r="AF103" i="17"/>
  <c r="AF155" i="17" s="1"/>
  <c r="AF101" i="17"/>
  <c r="AF153" i="17" s="1"/>
  <c r="AF101" i="16"/>
  <c r="AF153" i="16" s="1"/>
  <c r="AD40" i="15"/>
  <c r="AE77" i="15"/>
  <c r="AE18" i="15"/>
  <c r="AI56" i="16"/>
  <c r="AJ50" i="17"/>
  <c r="AJ50" i="16"/>
  <c r="AJ48" i="17"/>
  <c r="AJ48" i="16"/>
  <c r="AJ37" i="17"/>
  <c r="AJ37" i="16"/>
  <c r="AJ49" i="17"/>
  <c r="AJ49" i="16"/>
  <c r="AJ36" i="16"/>
  <c r="AJ36" i="17"/>
  <c r="AE37" i="15"/>
  <c r="AE96" i="15"/>
  <c r="AE13" i="15"/>
  <c r="AE72" i="15"/>
  <c r="AE79" i="15"/>
  <c r="AE20" i="15"/>
  <c r="AC237" i="16" l="1"/>
  <c r="AC228" i="16"/>
  <c r="AC246" i="16"/>
  <c r="AC226" i="16"/>
  <c r="AC236" i="16"/>
  <c r="AD227" i="16"/>
  <c r="AD237" i="16"/>
  <c r="AB228" i="16"/>
  <c r="AB246" i="16"/>
  <c r="B90" i="3"/>
  <c r="AB212" i="16" s="1"/>
  <c r="C90" i="3"/>
  <c r="AB224" i="16" s="1"/>
  <c r="C82" i="3"/>
  <c r="AB223" i="16" s="1"/>
  <c r="AB199" i="16"/>
  <c r="AB226" i="16"/>
  <c r="AB211" i="16"/>
  <c r="AF17" i="14"/>
  <c r="AF32" i="14" s="1"/>
  <c r="AD204" i="16"/>
  <c r="AD209" i="16" s="1"/>
  <c r="AE203" i="16"/>
  <c r="AE158" i="15"/>
  <c r="AF31" i="14"/>
  <c r="AB137" i="15"/>
  <c r="AC145" i="15"/>
  <c r="AC171" i="15" s="1"/>
  <c r="AC176" i="15" s="1"/>
  <c r="AC183" i="15" s="1"/>
  <c r="AC202" i="15" s="1"/>
  <c r="AC146" i="15"/>
  <c r="AC172" i="15" s="1"/>
  <c r="AC177" i="15" s="1"/>
  <c r="AC184" i="15" s="1"/>
  <c r="AC203" i="15" s="1"/>
  <c r="AB125" i="15"/>
  <c r="C117" i="15"/>
  <c r="AB146" i="15"/>
  <c r="AB172" i="15" s="1"/>
  <c r="AB177" i="15" s="1"/>
  <c r="AB184" i="15" s="1"/>
  <c r="AB203" i="15" s="1"/>
  <c r="C58" i="15"/>
  <c r="AB145" i="15"/>
  <c r="AB171" i="15" s="1"/>
  <c r="AB176" i="15" s="1"/>
  <c r="AB183" i="15" s="1"/>
  <c r="AB202" i="15" s="1"/>
  <c r="AB133" i="15"/>
  <c r="AC134" i="15"/>
  <c r="AC160" i="15" s="1"/>
  <c r="AC165" i="15" s="1"/>
  <c r="AC182" i="15" s="1"/>
  <c r="AC193" i="15" s="1"/>
  <c r="B42" i="3"/>
  <c r="B50" i="3"/>
  <c r="AC124" i="15"/>
  <c r="AC125" i="15" s="1"/>
  <c r="AC188" i="16"/>
  <c r="AD187" i="16"/>
  <c r="AE83" i="16"/>
  <c r="AE83" i="17"/>
  <c r="AE89" i="13"/>
  <c r="AE90" i="13" s="1"/>
  <c r="AD104" i="15"/>
  <c r="AE89" i="1"/>
  <c r="AE90" i="1" s="1"/>
  <c r="AF76" i="15"/>
  <c r="AF17" i="15"/>
  <c r="AF30" i="15"/>
  <c r="AF87" i="13"/>
  <c r="AF89" i="15"/>
  <c r="AF96" i="15"/>
  <c r="AF37" i="15"/>
  <c r="AF15" i="15"/>
  <c r="AF74" i="15"/>
  <c r="AK118" i="16"/>
  <c r="AK118" i="17"/>
  <c r="AK125" i="16"/>
  <c r="AK125" i="17"/>
  <c r="AK116" i="17"/>
  <c r="AK116" i="16"/>
  <c r="AJ56" i="16"/>
  <c r="AF19" i="15"/>
  <c r="AF78" i="15"/>
  <c r="AF75" i="15"/>
  <c r="AF16" i="15"/>
  <c r="AE162" i="17"/>
  <c r="AE162" i="16"/>
  <c r="AF14" i="15"/>
  <c r="AF73" i="15"/>
  <c r="AK131" i="16"/>
  <c r="AK131" i="17"/>
  <c r="AK130" i="16"/>
  <c r="AK130" i="17"/>
  <c r="AK117" i="16"/>
  <c r="AK117" i="17"/>
  <c r="AK122" i="17"/>
  <c r="AK122" i="16"/>
  <c r="AJ56" i="17"/>
  <c r="AK38" i="16"/>
  <c r="AK38" i="17"/>
  <c r="AK49" i="17"/>
  <c r="AK49" i="16"/>
  <c r="AK51" i="16"/>
  <c r="AK51" i="17"/>
  <c r="AK52" i="17"/>
  <c r="AK52" i="16"/>
  <c r="AF140" i="16"/>
  <c r="AF161" i="16" s="1"/>
  <c r="AF109" i="16"/>
  <c r="AG92" i="16"/>
  <c r="AG144" i="16" s="1"/>
  <c r="AG92" i="17"/>
  <c r="AG144" i="17" s="1"/>
  <c r="AH21" i="13"/>
  <c r="AH24" i="13"/>
  <c r="AH15" i="13"/>
  <c r="AH29" i="13"/>
  <c r="AH13" i="13"/>
  <c r="AG69" i="13"/>
  <c r="AH30" i="13"/>
  <c r="AH22" i="13"/>
  <c r="AH28" i="13"/>
  <c r="AH18" i="13"/>
  <c r="AH20" i="13"/>
  <c r="AH11" i="13"/>
  <c r="AH31" i="13"/>
  <c r="AH81" i="13" s="1"/>
  <c r="AH88" i="13" s="1"/>
  <c r="AH10" i="14" s="1"/>
  <c r="AH25" i="13"/>
  <c r="AG88" i="16"/>
  <c r="AG32" i="13"/>
  <c r="AG33" i="13" s="1"/>
  <c r="AH23" i="13"/>
  <c r="AH12" i="13"/>
  <c r="AH14" i="13"/>
  <c r="AH27" i="13"/>
  <c r="AH19" i="13"/>
  <c r="AH26" i="13"/>
  <c r="AH17" i="13"/>
  <c r="AG88" i="17"/>
  <c r="AH16" i="13"/>
  <c r="AF109" i="17"/>
  <c r="AF140" i="17"/>
  <c r="AF161" i="17" s="1"/>
  <c r="AG91" i="16"/>
  <c r="AG143" i="16" s="1"/>
  <c r="AG91" i="17"/>
  <c r="AG143" i="17" s="1"/>
  <c r="AG80" i="13"/>
  <c r="AG105" i="17"/>
  <c r="AG157" i="17" s="1"/>
  <c r="AG105" i="16"/>
  <c r="AG157" i="16" s="1"/>
  <c r="AF94" i="15"/>
  <c r="AF35" i="15"/>
  <c r="AG27" i="17"/>
  <c r="AG79" i="17" s="1"/>
  <c r="AG27" i="16"/>
  <c r="AG79" i="16" s="1"/>
  <c r="AG15" i="16"/>
  <c r="AG67" i="16" s="1"/>
  <c r="AG73" i="1"/>
  <c r="AG15" i="17"/>
  <c r="AG67" i="17" s="1"/>
  <c r="AF82" i="1"/>
  <c r="AF86" i="1"/>
  <c r="AG75" i="1"/>
  <c r="AG19" i="17"/>
  <c r="AG71" i="17" s="1"/>
  <c r="AG19" i="16"/>
  <c r="AG71" i="16" s="1"/>
  <c r="AG70" i="1"/>
  <c r="AG10" i="17"/>
  <c r="AG62" i="17" s="1"/>
  <c r="AG10" i="16"/>
  <c r="AG62" i="16" s="1"/>
  <c r="AG76" i="1"/>
  <c r="AG20" i="16"/>
  <c r="AG72" i="16" s="1"/>
  <c r="AG20" i="17"/>
  <c r="AG72" i="17" s="1"/>
  <c r="AJ135" i="17"/>
  <c r="AK123" i="16"/>
  <c r="AK123" i="17"/>
  <c r="AK121" i="16"/>
  <c r="AK121" i="17"/>
  <c r="AK127" i="17"/>
  <c r="AK127" i="16"/>
  <c r="AL60" i="1"/>
  <c r="AL44" i="1"/>
  <c r="AL55" i="1"/>
  <c r="AL58" i="1"/>
  <c r="AL54" i="1"/>
  <c r="AL47" i="1"/>
  <c r="AL46" i="1"/>
  <c r="AL59" i="1"/>
  <c r="AL49" i="1"/>
  <c r="AL45" i="1"/>
  <c r="AL57" i="1"/>
  <c r="AL53" i="1"/>
  <c r="AL51" i="1"/>
  <c r="AL42" i="1"/>
  <c r="AL56" i="1"/>
  <c r="AL48" i="1"/>
  <c r="AL50" i="1"/>
  <c r="AL43" i="1"/>
  <c r="AL52" i="1"/>
  <c r="AL41" i="1"/>
  <c r="AK35" i="16"/>
  <c r="AK61" i="1"/>
  <c r="AK62" i="1" s="1"/>
  <c r="AL40" i="1"/>
  <c r="AK35" i="17"/>
  <c r="AK44" i="17"/>
  <c r="AK44" i="16"/>
  <c r="AK39" i="16"/>
  <c r="AK39" i="17"/>
  <c r="AK48" i="17"/>
  <c r="AK48" i="16"/>
  <c r="AK40" i="16"/>
  <c r="AK40" i="17"/>
  <c r="AK47" i="16"/>
  <c r="AK47" i="17"/>
  <c r="AD186" i="16"/>
  <c r="AD188" i="16" s="1"/>
  <c r="AD172" i="16"/>
  <c r="AD197" i="16" s="1"/>
  <c r="AD216" i="16" s="1"/>
  <c r="AD221" i="16" s="1"/>
  <c r="AG99" i="17"/>
  <c r="AG151" i="17" s="1"/>
  <c r="AG76" i="13"/>
  <c r="AG99" i="16"/>
  <c r="AG151" i="16" s="1"/>
  <c r="AG74" i="13"/>
  <c r="AG95" i="16"/>
  <c r="AG147" i="16" s="1"/>
  <c r="AG95" i="17"/>
  <c r="AG147" i="17" s="1"/>
  <c r="AG106" i="16"/>
  <c r="AG158" i="16" s="1"/>
  <c r="AG106" i="17"/>
  <c r="AG158" i="17" s="1"/>
  <c r="AG97" i="16"/>
  <c r="AG149" i="16" s="1"/>
  <c r="AG97" i="17"/>
  <c r="AG149" i="17" s="1"/>
  <c r="AG71" i="13"/>
  <c r="AG90" i="17"/>
  <c r="AG142" i="17" s="1"/>
  <c r="AG90" i="16"/>
  <c r="AG142" i="16" s="1"/>
  <c r="AG70" i="13"/>
  <c r="AG89" i="16"/>
  <c r="AG141" i="16" s="1"/>
  <c r="AG89" i="17"/>
  <c r="AG141" i="17" s="1"/>
  <c r="AD45" i="15"/>
  <c r="AF31" i="15"/>
  <c r="AF90" i="15"/>
  <c r="AG22" i="17"/>
  <c r="AG74" i="17" s="1"/>
  <c r="AG22" i="16"/>
  <c r="AG74" i="16" s="1"/>
  <c r="AF61" i="17"/>
  <c r="AF82" i="17" s="1"/>
  <c r="AF30" i="17"/>
  <c r="AG74" i="1"/>
  <c r="AG16" i="16"/>
  <c r="AG68" i="16" s="1"/>
  <c r="AG16" i="17"/>
  <c r="AG68" i="17" s="1"/>
  <c r="AF30" i="16"/>
  <c r="AF61" i="16"/>
  <c r="AF82" i="16" s="1"/>
  <c r="AG79" i="1"/>
  <c r="AG25" i="17"/>
  <c r="AG77" i="17" s="1"/>
  <c r="AG25" i="16"/>
  <c r="AG77" i="16" s="1"/>
  <c r="AG28" i="16"/>
  <c r="AG80" i="16" s="1"/>
  <c r="AG28" i="17"/>
  <c r="AG80" i="17" s="1"/>
  <c r="AE40" i="15"/>
  <c r="AK124" i="17"/>
  <c r="AK124" i="16"/>
  <c r="AK132" i="16"/>
  <c r="AK132" i="17"/>
  <c r="AF36" i="15"/>
  <c r="AF95" i="15"/>
  <c r="AE167" i="17"/>
  <c r="AE193" i="16" s="1"/>
  <c r="AE205" i="16" s="1"/>
  <c r="AE210" i="16" s="1"/>
  <c r="AE99" i="15"/>
  <c r="AL50" i="13"/>
  <c r="AL43" i="13"/>
  <c r="AL57" i="13"/>
  <c r="AL41" i="13"/>
  <c r="AL48" i="13"/>
  <c r="AL60" i="13"/>
  <c r="AL59" i="13"/>
  <c r="AL44" i="13"/>
  <c r="AL58" i="13"/>
  <c r="AL45" i="13"/>
  <c r="AL54" i="13"/>
  <c r="AL47" i="13"/>
  <c r="AL55" i="13"/>
  <c r="AL56" i="13"/>
  <c r="AL51" i="13"/>
  <c r="AL52" i="13"/>
  <c r="AL42" i="13"/>
  <c r="AL46" i="13"/>
  <c r="AL49" i="13"/>
  <c r="AK114" i="16"/>
  <c r="AL53" i="13"/>
  <c r="AK61" i="13"/>
  <c r="AK62" i="13" s="1"/>
  <c r="AK114" i="17"/>
  <c r="AL40" i="13"/>
  <c r="AK126" i="17"/>
  <c r="AK126" i="16"/>
  <c r="AK115" i="17"/>
  <c r="AK115" i="16"/>
  <c r="AK119" i="16"/>
  <c r="AK119" i="17"/>
  <c r="AK133" i="17"/>
  <c r="AK133" i="16"/>
  <c r="AK129" i="16"/>
  <c r="AK129" i="17"/>
  <c r="AE22" i="15"/>
  <c r="AK36" i="16"/>
  <c r="AK36" i="17"/>
  <c r="AK41" i="16"/>
  <c r="AK41" i="17"/>
  <c r="AK43" i="17"/>
  <c r="AK43" i="16"/>
  <c r="AK45" i="16"/>
  <c r="AK45" i="17"/>
  <c r="AK53" i="17"/>
  <c r="AK53" i="16"/>
  <c r="AG93" i="16"/>
  <c r="AG145" i="16" s="1"/>
  <c r="AG72" i="13"/>
  <c r="AG93" i="17"/>
  <c r="AG145" i="17" s="1"/>
  <c r="AG107" i="17"/>
  <c r="AG159" i="17" s="1"/>
  <c r="AG107" i="16"/>
  <c r="AG159" i="16" s="1"/>
  <c r="AG96" i="17"/>
  <c r="AG148" i="17" s="1"/>
  <c r="AG96" i="16"/>
  <c r="AG148" i="16" s="1"/>
  <c r="AG75" i="13"/>
  <c r="AG98" i="16"/>
  <c r="AG150" i="16" s="1"/>
  <c r="AG98" i="17"/>
  <c r="AG150" i="17" s="1"/>
  <c r="AG73" i="13"/>
  <c r="AG94" i="16"/>
  <c r="AG146" i="16" s="1"/>
  <c r="AG94" i="17"/>
  <c r="AG146" i="17" s="1"/>
  <c r="AE167" i="16"/>
  <c r="AE192" i="16" s="1"/>
  <c r="AF20" i="15"/>
  <c r="AF79" i="15"/>
  <c r="AD172" i="17"/>
  <c r="AD198" i="16" s="1"/>
  <c r="AD217" i="16" s="1"/>
  <c r="AD222" i="16" s="1"/>
  <c r="AF32" i="15"/>
  <c r="AF91" i="15"/>
  <c r="AF97" i="15"/>
  <c r="AF38" i="15"/>
  <c r="AG78" i="1"/>
  <c r="AG24" i="16"/>
  <c r="AG76" i="16" s="1"/>
  <c r="AG24" i="17"/>
  <c r="AG76" i="17" s="1"/>
  <c r="AG80" i="1"/>
  <c r="AG26" i="16"/>
  <c r="AG78" i="16" s="1"/>
  <c r="AG26" i="17"/>
  <c r="AG78" i="17" s="1"/>
  <c r="AG77" i="1"/>
  <c r="AG21" i="17"/>
  <c r="AG73" i="17" s="1"/>
  <c r="AG21" i="16"/>
  <c r="AG73" i="16" s="1"/>
  <c r="AG23" i="17"/>
  <c r="AG75" i="17" s="1"/>
  <c r="AG23" i="16"/>
  <c r="AG75" i="16" s="1"/>
  <c r="AG14" i="17"/>
  <c r="AG66" i="17" s="1"/>
  <c r="AG14" i="16"/>
  <c r="AG66" i="16" s="1"/>
  <c r="AG72" i="1"/>
  <c r="AG18" i="16"/>
  <c r="AG70" i="16" s="1"/>
  <c r="AG18" i="17"/>
  <c r="AG70" i="17" s="1"/>
  <c r="AF87" i="1"/>
  <c r="AF12" i="15"/>
  <c r="AF71" i="15"/>
  <c r="AF77" i="15"/>
  <c r="AF18" i="15"/>
  <c r="AJ135" i="16"/>
  <c r="AK120" i="17"/>
  <c r="AK120" i="16"/>
  <c r="AK128" i="16"/>
  <c r="AK128" i="17"/>
  <c r="AE81" i="15"/>
  <c r="AK42" i="17"/>
  <c r="AK42" i="16"/>
  <c r="AK37" i="16"/>
  <c r="AK37" i="17"/>
  <c r="AK46" i="16"/>
  <c r="AK46" i="17"/>
  <c r="AK54" i="17"/>
  <c r="AK54" i="16"/>
  <c r="AK50" i="16"/>
  <c r="AK50" i="17"/>
  <c r="AF34" i="15"/>
  <c r="AF93" i="15"/>
  <c r="AF86" i="13"/>
  <c r="AF82" i="13"/>
  <c r="AG77" i="13"/>
  <c r="AG100" i="17"/>
  <c r="AG152" i="17" s="1"/>
  <c r="AG100" i="16"/>
  <c r="AG152" i="16" s="1"/>
  <c r="AG78" i="13"/>
  <c r="AG103" i="16"/>
  <c r="AG155" i="16" s="1"/>
  <c r="AG103" i="17"/>
  <c r="AG155" i="17" s="1"/>
  <c r="AG79" i="13"/>
  <c r="AG104" i="17"/>
  <c r="AG156" i="17" s="1"/>
  <c r="AG104" i="16"/>
  <c r="AG156" i="16" s="1"/>
  <c r="AG101" i="16"/>
  <c r="AG153" i="16" s="1"/>
  <c r="AG101" i="17"/>
  <c r="AG153" i="17" s="1"/>
  <c r="AG102" i="17"/>
  <c r="AG154" i="17" s="1"/>
  <c r="AG102" i="16"/>
  <c r="AG154" i="16" s="1"/>
  <c r="AF92" i="15"/>
  <c r="AF33" i="15"/>
  <c r="AF13" i="15"/>
  <c r="AF72" i="15"/>
  <c r="AG71" i="1"/>
  <c r="AG11" i="16"/>
  <c r="AG63" i="16" s="1"/>
  <c r="AG11" i="17"/>
  <c r="AG63" i="17" s="1"/>
  <c r="AG13" i="17"/>
  <c r="AG65" i="17" s="1"/>
  <c r="AG13" i="16"/>
  <c r="AG65" i="16" s="1"/>
  <c r="AG11" i="14"/>
  <c r="AH18" i="1"/>
  <c r="AH12" i="1"/>
  <c r="AH13" i="1"/>
  <c r="AH17" i="1"/>
  <c r="AH20" i="1"/>
  <c r="AH29" i="1"/>
  <c r="AH27" i="1"/>
  <c r="AH21" i="1"/>
  <c r="AH19" i="1"/>
  <c r="AG9" i="17"/>
  <c r="AH25" i="1"/>
  <c r="AH14" i="1"/>
  <c r="AH15" i="1"/>
  <c r="AH28" i="1"/>
  <c r="AH23" i="1"/>
  <c r="AH22" i="1"/>
  <c r="AG69" i="1"/>
  <c r="AG32" i="1"/>
  <c r="AG33" i="1" s="1"/>
  <c r="AG9" i="16"/>
  <c r="AH31" i="1"/>
  <c r="AH81" i="1" s="1"/>
  <c r="AH88" i="1" s="1"/>
  <c r="AH9" i="14" s="1"/>
  <c r="AH24" i="1"/>
  <c r="AH11" i="1"/>
  <c r="AH16" i="1"/>
  <c r="AH30" i="1"/>
  <c r="AH26" i="1"/>
  <c r="AG17" i="16"/>
  <c r="AG69" i="16" s="1"/>
  <c r="AG17" i="17"/>
  <c r="AG69" i="17" s="1"/>
  <c r="AG12" i="17"/>
  <c r="AG64" i="17" s="1"/>
  <c r="AG12" i="16"/>
  <c r="AG64" i="16" s="1"/>
  <c r="AE227" i="16" l="1"/>
  <c r="AE237" i="16"/>
  <c r="AD226" i="16"/>
  <c r="AD236" i="16"/>
  <c r="AD229" i="16"/>
  <c r="AD247" i="16"/>
  <c r="AD228" i="16"/>
  <c r="AD246" i="16"/>
  <c r="AB167" i="15"/>
  <c r="AE204" i="16"/>
  <c r="AE209" i="16" s="1"/>
  <c r="AF215" i="16"/>
  <c r="AF170" i="15"/>
  <c r="AF203" i="16"/>
  <c r="AF158" i="15"/>
  <c r="AG31" i="14"/>
  <c r="AC133" i="15"/>
  <c r="AC159" i="15" s="1"/>
  <c r="AC164" i="15" s="1"/>
  <c r="AC181" i="15" s="1"/>
  <c r="AC192" i="15" s="1"/>
  <c r="AB159" i="15"/>
  <c r="AB164" i="15" s="1"/>
  <c r="AB149" i="15"/>
  <c r="C42" i="3"/>
  <c r="AB148" i="15"/>
  <c r="C50" i="3"/>
  <c r="AB136" i="15"/>
  <c r="AD134" i="15"/>
  <c r="AD160" i="15" s="1"/>
  <c r="AD165" i="15" s="1"/>
  <c r="AD182" i="15" s="1"/>
  <c r="AD193" i="15" s="1"/>
  <c r="AF89" i="13"/>
  <c r="AF90" i="13" s="1"/>
  <c r="AE187" i="16"/>
  <c r="AD109" i="15"/>
  <c r="AD146" i="15" s="1"/>
  <c r="AD172" i="15" s="1"/>
  <c r="AD177" i="15" s="1"/>
  <c r="AD184" i="15" s="1"/>
  <c r="AD203" i="15" s="1"/>
  <c r="AD124" i="15"/>
  <c r="AE45" i="15"/>
  <c r="AE123" i="15" s="1"/>
  <c r="AF167" i="17"/>
  <c r="AF193" i="16" s="1"/>
  <c r="AF205" i="16" s="1"/>
  <c r="AF210" i="16" s="1"/>
  <c r="AH11" i="14"/>
  <c r="AE104" i="15"/>
  <c r="AF167" i="16"/>
  <c r="AF172" i="16" s="1"/>
  <c r="AF22" i="15"/>
  <c r="AF162" i="17"/>
  <c r="AF162" i="16"/>
  <c r="AI24" i="1"/>
  <c r="AI26" i="1"/>
  <c r="AI18" i="1"/>
  <c r="AI29" i="1"/>
  <c r="AI28" i="1"/>
  <c r="AI17" i="1"/>
  <c r="AI20" i="1"/>
  <c r="AI25" i="1"/>
  <c r="AI15" i="1"/>
  <c r="AI14" i="1"/>
  <c r="AI30" i="1"/>
  <c r="AH69" i="1"/>
  <c r="AI11" i="1"/>
  <c r="AI22" i="1"/>
  <c r="AI12" i="1"/>
  <c r="AI16" i="1"/>
  <c r="AI27" i="1"/>
  <c r="AI19" i="1"/>
  <c r="AH32" i="1"/>
  <c r="AH33" i="1" s="1"/>
  <c r="AI31" i="1"/>
  <c r="AI81" i="1" s="1"/>
  <c r="AI88" i="1" s="1"/>
  <c r="AI9" i="14" s="1"/>
  <c r="AI13" i="1"/>
  <c r="AI21" i="1"/>
  <c r="AH9" i="17"/>
  <c r="AI23" i="1"/>
  <c r="AH9" i="16"/>
  <c r="AG30" i="17"/>
  <c r="AG61" i="17"/>
  <c r="AG82" i="17" s="1"/>
  <c r="AH27" i="16"/>
  <c r="AH79" i="16" s="1"/>
  <c r="AH27" i="17"/>
  <c r="AH79" i="17" s="1"/>
  <c r="AG35" i="15"/>
  <c r="AG94" i="15"/>
  <c r="AH78" i="1"/>
  <c r="AH24" i="17"/>
  <c r="AH76" i="17" s="1"/>
  <c r="AH24" i="16"/>
  <c r="AH76" i="16" s="1"/>
  <c r="AH22" i="17"/>
  <c r="AH74" i="17" s="1"/>
  <c r="AH22" i="16"/>
  <c r="AH74" i="16" s="1"/>
  <c r="AG82" i="1"/>
  <c r="AG86" i="1"/>
  <c r="AH13" i="16"/>
  <c r="AH65" i="16" s="1"/>
  <c r="AH13" i="17"/>
  <c r="AH65" i="17" s="1"/>
  <c r="AH17" i="16"/>
  <c r="AH69" i="16" s="1"/>
  <c r="AH17" i="17"/>
  <c r="AH69" i="17" s="1"/>
  <c r="AH18" i="16"/>
  <c r="AH70" i="16" s="1"/>
  <c r="AH18" i="17"/>
  <c r="AH70" i="17" s="1"/>
  <c r="AH16" i="16"/>
  <c r="AH68" i="16" s="1"/>
  <c r="AH74" i="1"/>
  <c r="AH16" i="17"/>
  <c r="AH68" i="17" s="1"/>
  <c r="AG36" i="15"/>
  <c r="AG95" i="15"/>
  <c r="AG18" i="15"/>
  <c r="AG77" i="15"/>
  <c r="AG31" i="15"/>
  <c r="AG90" i="15"/>
  <c r="AM56" i="13"/>
  <c r="AM60" i="13"/>
  <c r="AM54" i="13"/>
  <c r="AM44" i="13"/>
  <c r="AM52" i="13"/>
  <c r="AM53" i="13"/>
  <c r="AM43" i="13"/>
  <c r="AM58" i="13"/>
  <c r="AM59" i="13"/>
  <c r="AM55" i="13"/>
  <c r="AM47" i="13"/>
  <c r="AM45" i="13"/>
  <c r="AM48" i="13"/>
  <c r="AM51" i="13"/>
  <c r="AM41" i="13"/>
  <c r="AM57" i="13"/>
  <c r="AM49" i="13"/>
  <c r="AM50" i="13"/>
  <c r="AM46" i="13"/>
  <c r="AM42" i="13"/>
  <c r="AL114" i="17"/>
  <c r="AM40" i="13"/>
  <c r="AL61" i="13"/>
  <c r="AL62" i="13" s="1"/>
  <c r="AL114" i="16"/>
  <c r="AK135" i="16"/>
  <c r="AL126" i="16"/>
  <c r="AL126" i="17"/>
  <c r="AL121" i="17"/>
  <c r="AL121" i="16"/>
  <c r="AL118" i="17"/>
  <c r="AL118" i="16"/>
  <c r="AL115" i="16"/>
  <c r="AL115" i="17"/>
  <c r="AF83" i="16"/>
  <c r="AF83" i="17"/>
  <c r="AM41" i="1"/>
  <c r="AM58" i="1"/>
  <c r="AM60" i="1"/>
  <c r="AM47" i="1"/>
  <c r="AM52" i="1"/>
  <c r="AM42" i="1"/>
  <c r="AM53" i="1"/>
  <c r="AM59" i="1"/>
  <c r="AM55" i="1"/>
  <c r="AM46" i="1"/>
  <c r="AM56" i="1"/>
  <c r="AM54" i="1"/>
  <c r="AM45" i="1"/>
  <c r="AM51" i="1"/>
  <c r="AM49" i="1"/>
  <c r="AM44" i="1"/>
  <c r="AM50" i="1"/>
  <c r="AM57" i="1"/>
  <c r="AM48" i="1"/>
  <c r="AM43" i="1"/>
  <c r="AL61" i="1"/>
  <c r="AL62" i="1" s="1"/>
  <c r="AL35" i="16"/>
  <c r="AL35" i="17"/>
  <c r="AM40" i="1"/>
  <c r="AL47" i="17"/>
  <c r="AL47" i="16"/>
  <c r="AL51" i="16"/>
  <c r="AL51" i="17"/>
  <c r="AL52" i="17"/>
  <c r="AL52" i="16"/>
  <c r="AL41" i="17"/>
  <c r="AL41" i="16"/>
  <c r="AL50" i="17"/>
  <c r="AL50" i="16"/>
  <c r="AG15" i="15"/>
  <c r="AG74" i="15"/>
  <c r="AG72" i="15"/>
  <c r="AG13" i="15"/>
  <c r="AH73" i="13"/>
  <c r="AH94" i="17"/>
  <c r="AH146" i="17" s="1"/>
  <c r="AH94" i="16"/>
  <c r="AH146" i="16" s="1"/>
  <c r="AH91" i="17"/>
  <c r="AH143" i="17" s="1"/>
  <c r="AH91" i="16"/>
  <c r="AH143" i="16" s="1"/>
  <c r="AG140" i="16"/>
  <c r="AG161" i="16" s="1"/>
  <c r="AG109" i="16"/>
  <c r="AH97" i="17"/>
  <c r="AH149" i="17" s="1"/>
  <c r="AH97" i="16"/>
  <c r="AH149" i="16" s="1"/>
  <c r="AH107" i="17"/>
  <c r="AH159" i="17" s="1"/>
  <c r="AH107" i="16"/>
  <c r="AH159" i="16" s="1"/>
  <c r="AH92" i="17"/>
  <c r="AH144" i="17" s="1"/>
  <c r="AH92" i="16"/>
  <c r="AH144" i="16" s="1"/>
  <c r="AH28" i="16"/>
  <c r="AH80" i="16" s="1"/>
  <c r="AH28" i="17"/>
  <c r="AH80" i="17" s="1"/>
  <c r="AH76" i="1"/>
  <c r="AH20" i="16"/>
  <c r="AH72" i="16" s="1"/>
  <c r="AH20" i="17"/>
  <c r="AH72" i="17" s="1"/>
  <c r="AH75" i="1"/>
  <c r="AH19" i="17"/>
  <c r="AH71" i="17" s="1"/>
  <c r="AH19" i="16"/>
  <c r="AH71" i="16" s="1"/>
  <c r="AG37" i="15"/>
  <c r="AG96" i="15"/>
  <c r="AG79" i="15"/>
  <c r="AG20" i="15"/>
  <c r="AE172" i="16"/>
  <c r="AE197" i="16" s="1"/>
  <c r="AE216" i="16" s="1"/>
  <c r="AE221" i="16" s="1"/>
  <c r="AE186" i="16"/>
  <c r="AG87" i="13"/>
  <c r="AG30" i="15"/>
  <c r="AG89" i="15"/>
  <c r="AK135" i="17"/>
  <c r="AL123" i="16"/>
  <c r="AL123" i="17"/>
  <c r="AL125" i="17"/>
  <c r="AL125" i="16"/>
  <c r="AL128" i="17"/>
  <c r="AL128" i="16"/>
  <c r="AL133" i="16"/>
  <c r="AL133" i="17"/>
  <c r="AL131" i="17"/>
  <c r="AL131" i="16"/>
  <c r="AE172" i="17"/>
  <c r="AE198" i="16" s="1"/>
  <c r="AE217" i="16" s="1"/>
  <c r="AE222" i="16" s="1"/>
  <c r="AG93" i="15"/>
  <c r="AG34" i="15"/>
  <c r="AL38" i="17"/>
  <c r="AL38" i="16"/>
  <c r="AL37" i="16"/>
  <c r="AL37" i="17"/>
  <c r="AL40" i="17"/>
  <c r="AL40" i="16"/>
  <c r="AL42" i="17"/>
  <c r="AL42" i="16"/>
  <c r="AL39" i="17"/>
  <c r="AL39" i="16"/>
  <c r="AF89" i="1"/>
  <c r="AF90" i="1" s="1"/>
  <c r="AG38" i="15"/>
  <c r="AG97" i="15"/>
  <c r="AH78" i="13"/>
  <c r="AH103" i="17"/>
  <c r="AH155" i="17" s="1"/>
  <c r="AH103" i="16"/>
  <c r="AH155" i="16" s="1"/>
  <c r="AH70" i="13"/>
  <c r="AH89" i="16"/>
  <c r="AH141" i="16" s="1"/>
  <c r="AH89" i="17"/>
  <c r="AH141" i="17" s="1"/>
  <c r="AH102" i="16"/>
  <c r="AH154" i="16" s="1"/>
  <c r="AH102" i="17"/>
  <c r="AH154" i="17" s="1"/>
  <c r="AH74" i="13"/>
  <c r="AH95" i="16"/>
  <c r="AH147" i="16" s="1"/>
  <c r="AH95" i="17"/>
  <c r="AH147" i="17" s="1"/>
  <c r="AG82" i="13"/>
  <c r="AG86" i="13"/>
  <c r="AH101" i="17"/>
  <c r="AH153" i="17" s="1"/>
  <c r="AH101" i="16"/>
  <c r="AH153" i="16" s="1"/>
  <c r="AF40" i="15"/>
  <c r="AH17" i="14"/>
  <c r="AH12" i="14"/>
  <c r="AH12" i="16"/>
  <c r="AH64" i="16" s="1"/>
  <c r="AH12" i="17"/>
  <c r="AH64" i="17" s="1"/>
  <c r="AH15" i="16"/>
  <c r="AH67" i="16" s="1"/>
  <c r="AH73" i="1"/>
  <c r="AH15" i="17"/>
  <c r="AH67" i="17" s="1"/>
  <c r="AG12" i="14"/>
  <c r="AG17" i="14"/>
  <c r="AG32" i="14" s="1"/>
  <c r="AH14" i="16"/>
  <c r="AH66" i="16" s="1"/>
  <c r="AH14" i="17"/>
  <c r="AH66" i="17" s="1"/>
  <c r="AH72" i="1"/>
  <c r="AG30" i="16"/>
  <c r="AG61" i="16"/>
  <c r="AG82" i="16" s="1"/>
  <c r="AH77" i="1"/>
  <c r="AH21" i="16"/>
  <c r="AH73" i="16" s="1"/>
  <c r="AH21" i="17"/>
  <c r="AH73" i="17" s="1"/>
  <c r="AH23" i="17"/>
  <c r="AH75" i="17" s="1"/>
  <c r="AH23" i="16"/>
  <c r="AH75" i="16" s="1"/>
  <c r="AH25" i="17"/>
  <c r="AH77" i="17" s="1"/>
  <c r="AH79" i="1"/>
  <c r="AH25" i="16"/>
  <c r="AH77" i="16" s="1"/>
  <c r="AH71" i="1"/>
  <c r="AH11" i="17"/>
  <c r="AH63" i="17" s="1"/>
  <c r="AH11" i="16"/>
  <c r="AH63" i="16" s="1"/>
  <c r="AF81" i="15"/>
  <c r="AG76" i="15"/>
  <c r="AG17" i="15"/>
  <c r="AL120" i="16"/>
  <c r="AL120" i="17"/>
  <c r="AL130" i="17"/>
  <c r="AL130" i="16"/>
  <c r="AL119" i="16"/>
  <c r="AL119" i="17"/>
  <c r="AL117" i="17"/>
  <c r="AL117" i="16"/>
  <c r="AG19" i="15"/>
  <c r="AG78" i="15"/>
  <c r="AD123" i="15"/>
  <c r="AD125" i="15" s="1"/>
  <c r="AD50" i="15"/>
  <c r="AD145" i="15" s="1"/>
  <c r="AD171" i="15" s="1"/>
  <c r="AD176" i="15" s="1"/>
  <c r="AD183" i="15" s="1"/>
  <c r="AD202" i="15" s="1"/>
  <c r="AK56" i="16"/>
  <c r="AL45" i="16"/>
  <c r="AL45" i="17"/>
  <c r="AL46" i="17"/>
  <c r="AL46" i="16"/>
  <c r="AL44" i="16"/>
  <c r="AL44" i="17"/>
  <c r="AL49" i="16"/>
  <c r="AL49" i="17"/>
  <c r="AG16" i="15"/>
  <c r="AG75" i="15"/>
  <c r="AH93" i="17"/>
  <c r="AH145" i="17" s="1"/>
  <c r="AH72" i="13"/>
  <c r="AH93" i="16"/>
  <c r="AH145" i="16" s="1"/>
  <c r="AH96" i="17"/>
  <c r="AH148" i="17" s="1"/>
  <c r="AH96" i="16"/>
  <c r="AH148" i="16" s="1"/>
  <c r="AH77" i="13"/>
  <c r="AH100" i="17"/>
  <c r="AH152" i="17" s="1"/>
  <c r="AH100" i="16"/>
  <c r="AH152" i="16" s="1"/>
  <c r="AH105" i="16"/>
  <c r="AH157" i="16" s="1"/>
  <c r="AH80" i="13"/>
  <c r="AH105" i="17"/>
  <c r="AH157" i="17" s="1"/>
  <c r="AH71" i="13"/>
  <c r="AH90" i="17"/>
  <c r="AH142" i="17" s="1"/>
  <c r="AH90" i="16"/>
  <c r="AH142" i="16" s="1"/>
  <c r="AH75" i="13"/>
  <c r="AH98" i="17"/>
  <c r="AH150" i="17" s="1"/>
  <c r="AH98" i="16"/>
  <c r="AH150" i="16" s="1"/>
  <c r="AH80" i="1"/>
  <c r="AH26" i="17"/>
  <c r="AH78" i="17" s="1"/>
  <c r="AH26" i="16"/>
  <c r="AH78" i="16" s="1"/>
  <c r="AH70" i="1"/>
  <c r="AH10" i="16"/>
  <c r="AH62" i="16" s="1"/>
  <c r="AH10" i="17"/>
  <c r="AH62" i="17" s="1"/>
  <c r="AG87" i="1"/>
  <c r="AG71" i="15"/>
  <c r="AG12" i="15"/>
  <c r="AG33" i="15"/>
  <c r="AG92" i="15"/>
  <c r="AL127" i="16"/>
  <c r="AL127" i="17"/>
  <c r="AL116" i="16"/>
  <c r="AL116" i="17"/>
  <c r="AL129" i="17"/>
  <c r="AL129" i="16"/>
  <c r="AL132" i="17"/>
  <c r="AL132" i="16"/>
  <c r="AL122" i="17"/>
  <c r="AL122" i="16"/>
  <c r="AL124" i="17"/>
  <c r="AL124" i="16"/>
  <c r="AG14" i="15"/>
  <c r="AG73" i="15"/>
  <c r="AG91" i="15"/>
  <c r="AG32" i="15"/>
  <c r="AK56" i="17"/>
  <c r="AL36" i="17"/>
  <c r="AL36" i="16"/>
  <c r="AL43" i="16"/>
  <c r="AL43" i="17"/>
  <c r="AL48" i="16"/>
  <c r="AL48" i="17"/>
  <c r="AL54" i="17"/>
  <c r="AL54" i="16"/>
  <c r="AL53" i="17"/>
  <c r="AL53" i="16"/>
  <c r="AG140" i="17"/>
  <c r="AG161" i="17" s="1"/>
  <c r="AG109" i="17"/>
  <c r="AH79" i="13"/>
  <c r="AH104" i="16"/>
  <c r="AH156" i="16" s="1"/>
  <c r="AH104" i="17"/>
  <c r="AH156" i="17" s="1"/>
  <c r="AI13" i="13"/>
  <c r="AH88" i="17"/>
  <c r="AI20" i="13"/>
  <c r="AI22" i="13"/>
  <c r="AH88" i="16"/>
  <c r="AI23" i="13"/>
  <c r="AI30" i="13"/>
  <c r="AI18" i="13"/>
  <c r="AI21" i="13"/>
  <c r="AI11" i="13"/>
  <c r="AI15" i="13"/>
  <c r="AI25" i="13"/>
  <c r="AH32" i="13"/>
  <c r="AH33" i="13" s="1"/>
  <c r="AI26" i="13"/>
  <c r="AI31" i="13"/>
  <c r="AI81" i="13" s="1"/>
  <c r="AI88" i="13" s="1"/>
  <c r="AI10" i="14" s="1"/>
  <c r="AI28" i="13"/>
  <c r="AI12" i="13"/>
  <c r="AH69" i="13"/>
  <c r="AI19" i="13"/>
  <c r="AI17" i="13"/>
  <c r="AI29" i="13"/>
  <c r="AI16" i="13"/>
  <c r="AI14" i="13"/>
  <c r="AI27" i="13"/>
  <c r="AI24" i="13"/>
  <c r="AH76" i="13"/>
  <c r="AH99" i="16"/>
  <c r="AH151" i="16" s="1"/>
  <c r="AH99" i="17"/>
  <c r="AH151" i="17" s="1"/>
  <c r="AH106" i="17"/>
  <c r="AH158" i="17" s="1"/>
  <c r="AH106" i="16"/>
  <c r="AH158" i="16" s="1"/>
  <c r="AF99" i="15"/>
  <c r="AF197" i="16" l="1"/>
  <c r="AF216" i="16" s="1"/>
  <c r="AF221" i="16" s="1"/>
  <c r="AF228" i="16" s="1"/>
  <c r="AF172" i="17"/>
  <c r="AE188" i="16"/>
  <c r="AE229" i="16"/>
  <c r="AE247" i="16"/>
  <c r="AE228" i="16"/>
  <c r="AE246" i="16"/>
  <c r="AE226" i="16"/>
  <c r="AE236" i="16"/>
  <c r="AF227" i="16"/>
  <c r="AF237" i="16"/>
  <c r="AB179" i="15"/>
  <c r="AB178" i="15"/>
  <c r="AF198" i="16"/>
  <c r="AF217" i="16" s="1"/>
  <c r="AF222" i="16" s="1"/>
  <c r="AG203" i="16"/>
  <c r="AG158" i="15"/>
  <c r="AH31" i="14"/>
  <c r="AG215" i="16"/>
  <c r="AG170" i="15"/>
  <c r="AH32" i="14"/>
  <c r="AB166" i="15"/>
  <c r="AB181" i="15"/>
  <c r="AB192" i="15" s="1"/>
  <c r="AF186" i="16"/>
  <c r="AF192" i="16"/>
  <c r="AE134" i="15"/>
  <c r="AE160" i="15" s="1"/>
  <c r="AE165" i="15" s="1"/>
  <c r="AE182" i="15" s="1"/>
  <c r="AE193" i="15" s="1"/>
  <c r="AD133" i="15"/>
  <c r="AE109" i="15"/>
  <c r="AE146" i="15" s="1"/>
  <c r="AE172" i="15" s="1"/>
  <c r="AE177" i="15" s="1"/>
  <c r="AE184" i="15" s="1"/>
  <c r="AE203" i="15" s="1"/>
  <c r="AE124" i="15"/>
  <c r="AE125" i="15" s="1"/>
  <c r="AF187" i="16"/>
  <c r="AE50" i="15"/>
  <c r="AE145" i="15" s="1"/>
  <c r="AE171" i="15" s="1"/>
  <c r="AE176" i="15" s="1"/>
  <c r="AE183" i="15" s="1"/>
  <c r="AE202" i="15" s="1"/>
  <c r="AG167" i="16"/>
  <c r="AG172" i="16" s="1"/>
  <c r="AG197" i="16" s="1"/>
  <c r="AG216" i="16" s="1"/>
  <c r="AF45" i="15"/>
  <c r="AF123" i="15" s="1"/>
  <c r="AG89" i="13"/>
  <c r="AG90" i="13" s="1"/>
  <c r="AG81" i="15"/>
  <c r="AG162" i="17"/>
  <c r="AG83" i="16"/>
  <c r="AG162" i="16"/>
  <c r="AI101" i="16"/>
  <c r="AI153" i="16" s="1"/>
  <c r="AI101" i="17"/>
  <c r="AI153" i="17" s="1"/>
  <c r="AI96" i="16"/>
  <c r="AI148" i="16" s="1"/>
  <c r="AI96" i="17"/>
  <c r="AI148" i="17" s="1"/>
  <c r="AI92" i="17"/>
  <c r="AI144" i="17" s="1"/>
  <c r="AI92" i="16"/>
  <c r="AI144" i="16" s="1"/>
  <c r="AI107" i="17"/>
  <c r="AI159" i="17" s="1"/>
  <c r="AI107" i="16"/>
  <c r="AI159" i="16" s="1"/>
  <c r="AH34" i="15"/>
  <c r="AH93" i="15"/>
  <c r="AI93" i="16"/>
  <c r="AI145" i="16" s="1"/>
  <c r="AI93" i="17"/>
  <c r="AI145" i="17" s="1"/>
  <c r="AI72" i="13"/>
  <c r="AH86" i="13"/>
  <c r="AH82" i="13"/>
  <c r="AI78" i="13"/>
  <c r="AI103" i="16"/>
  <c r="AI155" i="16" s="1"/>
  <c r="AI103" i="17"/>
  <c r="AI155" i="17" s="1"/>
  <c r="AJ16" i="13"/>
  <c r="AI69" i="13"/>
  <c r="AJ27" i="13"/>
  <c r="AJ12" i="13"/>
  <c r="AJ28" i="13"/>
  <c r="AJ30" i="13"/>
  <c r="AJ20" i="13"/>
  <c r="AI88" i="17"/>
  <c r="AJ19" i="13"/>
  <c r="AI88" i="16"/>
  <c r="AI32" i="13"/>
  <c r="AI33" i="13" s="1"/>
  <c r="AJ22" i="13"/>
  <c r="AJ14" i="13"/>
  <c r="AJ26" i="13"/>
  <c r="AJ17" i="13"/>
  <c r="AJ24" i="13"/>
  <c r="AJ23" i="13"/>
  <c r="AJ18" i="13"/>
  <c r="AJ31" i="13"/>
  <c r="AJ81" i="13" s="1"/>
  <c r="AJ88" i="13" s="1"/>
  <c r="AJ10" i="14" s="1"/>
  <c r="AJ15" i="13"/>
  <c r="AJ13" i="13"/>
  <c r="AJ25" i="13"/>
  <c r="AJ21" i="13"/>
  <c r="AJ11" i="13"/>
  <c r="AJ29" i="13"/>
  <c r="AI77" i="13"/>
  <c r="AI100" i="17"/>
  <c r="AI152" i="17" s="1"/>
  <c r="AI100" i="16"/>
  <c r="AI152" i="16" s="1"/>
  <c r="AH109" i="17"/>
  <c r="AH140" i="17"/>
  <c r="AH161" i="17" s="1"/>
  <c r="AH37" i="15"/>
  <c r="AH96" i="15"/>
  <c r="AH72" i="15"/>
  <c r="AH13" i="15"/>
  <c r="AH16" i="15"/>
  <c r="AH75" i="15"/>
  <c r="AL56" i="16"/>
  <c r="AM52" i="17"/>
  <c r="AM52" i="16"/>
  <c r="AM46" i="17"/>
  <c r="AM46" i="16"/>
  <c r="AM41" i="17"/>
  <c r="AM41" i="16"/>
  <c r="AM37" i="17"/>
  <c r="AM37" i="16"/>
  <c r="AM53" i="16"/>
  <c r="AM53" i="17"/>
  <c r="AL135" i="17"/>
  <c r="AM123" i="17"/>
  <c r="AM123" i="16"/>
  <c r="AM122" i="17"/>
  <c r="AM122" i="16"/>
  <c r="AM133" i="16"/>
  <c r="AM133" i="17"/>
  <c r="AM126" i="16"/>
  <c r="AM126" i="17"/>
  <c r="AM130" i="17"/>
  <c r="AM130" i="16"/>
  <c r="AI77" i="1"/>
  <c r="AI21" i="17"/>
  <c r="AI73" i="17" s="1"/>
  <c r="AI21" i="16"/>
  <c r="AI73" i="16" s="1"/>
  <c r="AI11" i="14"/>
  <c r="AI14" i="17"/>
  <c r="AI66" i="17" s="1"/>
  <c r="AI14" i="16"/>
  <c r="AI66" i="16" s="1"/>
  <c r="AI72" i="1"/>
  <c r="AH86" i="1"/>
  <c r="AH82" i="1"/>
  <c r="AI23" i="17"/>
  <c r="AI75" i="17" s="1"/>
  <c r="AI23" i="16"/>
  <c r="AI75" i="16" s="1"/>
  <c r="AI27" i="17"/>
  <c r="AI79" i="17" s="1"/>
  <c r="AI27" i="16"/>
  <c r="AI79" i="16" s="1"/>
  <c r="AI70" i="13"/>
  <c r="AI89" i="16"/>
  <c r="AI141" i="16" s="1"/>
  <c r="AI89" i="17"/>
  <c r="AI141" i="17" s="1"/>
  <c r="AI71" i="13"/>
  <c r="AI90" i="17"/>
  <c r="AI142" i="17" s="1"/>
  <c r="AI90" i="16"/>
  <c r="AI142" i="16" s="1"/>
  <c r="AH92" i="15"/>
  <c r="AH33" i="15"/>
  <c r="AH78" i="15"/>
  <c r="AH19" i="15"/>
  <c r="AH32" i="15"/>
  <c r="AH91" i="15"/>
  <c r="AH36" i="15"/>
  <c r="AH95" i="15"/>
  <c r="AH15" i="15"/>
  <c r="AH74" i="15"/>
  <c r="AM45" i="17"/>
  <c r="AM45" i="16"/>
  <c r="AM40" i="17"/>
  <c r="AM40" i="16"/>
  <c r="AM50" i="17"/>
  <c r="AM50" i="16"/>
  <c r="AM47" i="16"/>
  <c r="AM47" i="17"/>
  <c r="AM36" i="17"/>
  <c r="AM36" i="16"/>
  <c r="AL135" i="16"/>
  <c r="AM116" i="16"/>
  <c r="AM116" i="17"/>
  <c r="AM131" i="16"/>
  <c r="AM131" i="17"/>
  <c r="AM119" i="16"/>
  <c r="AM119" i="17"/>
  <c r="AM132" i="16"/>
  <c r="AM132" i="17"/>
  <c r="AM118" i="16"/>
  <c r="AM118" i="17"/>
  <c r="AH14" i="15"/>
  <c r="AH73" i="15"/>
  <c r="AG89" i="1"/>
  <c r="AG90" i="1" s="1"/>
  <c r="AG167" i="17"/>
  <c r="AH30" i="17"/>
  <c r="AH61" i="17"/>
  <c r="AH82" i="17" s="1"/>
  <c r="AI70" i="1"/>
  <c r="AI10" i="17"/>
  <c r="AI62" i="17" s="1"/>
  <c r="AI10" i="16"/>
  <c r="AI62" i="16" s="1"/>
  <c r="AI28" i="16"/>
  <c r="AI80" i="16" s="1"/>
  <c r="AI28" i="17"/>
  <c r="AI80" i="17" s="1"/>
  <c r="AI18" i="16"/>
  <c r="AI70" i="16" s="1"/>
  <c r="AI18" i="17"/>
  <c r="AI70" i="17" s="1"/>
  <c r="AI74" i="1"/>
  <c r="AI16" i="16"/>
  <c r="AI68" i="16" s="1"/>
  <c r="AI16" i="17"/>
  <c r="AI68" i="17" s="1"/>
  <c r="AI106" i="17"/>
  <c r="AI158" i="17" s="1"/>
  <c r="AI106" i="16"/>
  <c r="AI158" i="16" s="1"/>
  <c r="AI75" i="13"/>
  <c r="AI98" i="17"/>
  <c r="AI150" i="17" s="1"/>
  <c r="AI98" i="16"/>
  <c r="AI150" i="16" s="1"/>
  <c r="AH109" i="16"/>
  <c r="AH140" i="16"/>
  <c r="AH161" i="16" s="1"/>
  <c r="AI79" i="13"/>
  <c r="AI104" i="16"/>
  <c r="AI156" i="16" s="1"/>
  <c r="AI104" i="17"/>
  <c r="AI156" i="17" s="1"/>
  <c r="AI73" i="13"/>
  <c r="AI94" i="17"/>
  <c r="AI146" i="17" s="1"/>
  <c r="AI94" i="16"/>
  <c r="AI146" i="16" s="1"/>
  <c r="AI80" i="13"/>
  <c r="AI105" i="16"/>
  <c r="AI157" i="16" s="1"/>
  <c r="AI105" i="17"/>
  <c r="AI157" i="17" s="1"/>
  <c r="AI102" i="17"/>
  <c r="AI154" i="17" s="1"/>
  <c r="AI102" i="16"/>
  <c r="AI154" i="16" s="1"/>
  <c r="AI74" i="13"/>
  <c r="AI95" i="17"/>
  <c r="AI147" i="17" s="1"/>
  <c r="AI95" i="16"/>
  <c r="AI147" i="16" s="1"/>
  <c r="AI76" i="13"/>
  <c r="AI99" i="17"/>
  <c r="AI151" i="17" s="1"/>
  <c r="AI99" i="16"/>
  <c r="AI151" i="16" s="1"/>
  <c r="AG22" i="15"/>
  <c r="AH20" i="15"/>
  <c r="AH79" i="15"/>
  <c r="AH38" i="15"/>
  <c r="AH97" i="15"/>
  <c r="AH35" i="15"/>
  <c r="AH94" i="15"/>
  <c r="AH87" i="13"/>
  <c r="AH89" i="15"/>
  <c r="AH30" i="15"/>
  <c r="AF104" i="15"/>
  <c r="AH87" i="1"/>
  <c r="AH12" i="15"/>
  <c r="AH71" i="15"/>
  <c r="AG99" i="15"/>
  <c r="AN60" i="1"/>
  <c r="AN48" i="1"/>
  <c r="AN50" i="1"/>
  <c r="AN54" i="1"/>
  <c r="AN52" i="1"/>
  <c r="AN49" i="1"/>
  <c r="AN51" i="1"/>
  <c r="AN55" i="1"/>
  <c r="AN42" i="1"/>
  <c r="AN44" i="1"/>
  <c r="AN43" i="1"/>
  <c r="AN41" i="1"/>
  <c r="AN53" i="1"/>
  <c r="AN47" i="1"/>
  <c r="AN59" i="1"/>
  <c r="AN56" i="1"/>
  <c r="AN57" i="1"/>
  <c r="AN45" i="1"/>
  <c r="AN46" i="1"/>
  <c r="AN58" i="1"/>
  <c r="AM35" i="17"/>
  <c r="AM61" i="1"/>
  <c r="AM62" i="1" s="1"/>
  <c r="AM35" i="16"/>
  <c r="AN40" i="1"/>
  <c r="AM38" i="16"/>
  <c r="AM38" i="17"/>
  <c r="AM39" i="16"/>
  <c r="AM39" i="17"/>
  <c r="AM49" i="16"/>
  <c r="AM49" i="17"/>
  <c r="AM54" i="17"/>
  <c r="AM54" i="16"/>
  <c r="AM42" i="17"/>
  <c r="AM42" i="16"/>
  <c r="AM120" i="17"/>
  <c r="AM120" i="16"/>
  <c r="AM115" i="17"/>
  <c r="AM115" i="16"/>
  <c r="AM121" i="16"/>
  <c r="AM121" i="17"/>
  <c r="AM117" i="16"/>
  <c r="AM117" i="17"/>
  <c r="AM128" i="17"/>
  <c r="AM128" i="16"/>
  <c r="AG83" i="17"/>
  <c r="AI75" i="1"/>
  <c r="AI19" i="17"/>
  <c r="AI71" i="17" s="1"/>
  <c r="AI19" i="16"/>
  <c r="AI71" i="16" s="1"/>
  <c r="AI17" i="16"/>
  <c r="AI69" i="16" s="1"/>
  <c r="AI17" i="17"/>
  <c r="AI69" i="17" s="1"/>
  <c r="AI76" i="1"/>
  <c r="AI20" i="17"/>
  <c r="AI72" i="17" s="1"/>
  <c r="AI20" i="16"/>
  <c r="AI72" i="16" s="1"/>
  <c r="AI12" i="16"/>
  <c r="AI64" i="16" s="1"/>
  <c r="AI12" i="17"/>
  <c r="AI64" i="17" s="1"/>
  <c r="AI15" i="16"/>
  <c r="AI67" i="16" s="1"/>
  <c r="AI73" i="1"/>
  <c r="AI15" i="17"/>
  <c r="AI67" i="17" s="1"/>
  <c r="AI78" i="1"/>
  <c r="AI24" i="16"/>
  <c r="AI76" i="16" s="1"/>
  <c r="AI24" i="17"/>
  <c r="AI76" i="17" s="1"/>
  <c r="AI91" i="16"/>
  <c r="AI143" i="16" s="1"/>
  <c r="AI91" i="17"/>
  <c r="AI143" i="17" s="1"/>
  <c r="AI97" i="16"/>
  <c r="AI149" i="16" s="1"/>
  <c r="AI97" i="17"/>
  <c r="AI149" i="17" s="1"/>
  <c r="AH76" i="15"/>
  <c r="AH17" i="15"/>
  <c r="AG40" i="15"/>
  <c r="AH90" i="15"/>
  <c r="AH31" i="15"/>
  <c r="AL56" i="17"/>
  <c r="AM43" i="17"/>
  <c r="AM43" i="16"/>
  <c r="AM44" i="16"/>
  <c r="AM44" i="17"/>
  <c r="AM51" i="16"/>
  <c r="AM51" i="17"/>
  <c r="AM48" i="17"/>
  <c r="AM48" i="16"/>
  <c r="AN57" i="13"/>
  <c r="AN48" i="13"/>
  <c r="AN60" i="13"/>
  <c r="AN45" i="13"/>
  <c r="AN46" i="13"/>
  <c r="AN51" i="13"/>
  <c r="AN43" i="13"/>
  <c r="AN50" i="13"/>
  <c r="AN58" i="13"/>
  <c r="AN59" i="13"/>
  <c r="AN55" i="13"/>
  <c r="AN47" i="13"/>
  <c r="AN56" i="13"/>
  <c r="AN49" i="13"/>
  <c r="AN52" i="13"/>
  <c r="AN41" i="13"/>
  <c r="AN54" i="13"/>
  <c r="AN53" i="13"/>
  <c r="AN44" i="13"/>
  <c r="AN42" i="13"/>
  <c r="AM114" i="16"/>
  <c r="AM61" i="13"/>
  <c r="AM62" i="13" s="1"/>
  <c r="AM114" i="17"/>
  <c r="AN40" i="13"/>
  <c r="AM124" i="16"/>
  <c r="AM124" i="17"/>
  <c r="AM125" i="16"/>
  <c r="AM125" i="17"/>
  <c r="AM129" i="17"/>
  <c r="AM129" i="16"/>
  <c r="AM127" i="17"/>
  <c r="AM127" i="16"/>
  <c r="AH77" i="15"/>
  <c r="AH18" i="15"/>
  <c r="AH61" i="16"/>
  <c r="AH82" i="16" s="1"/>
  <c r="AH30" i="16"/>
  <c r="AI71" i="1"/>
  <c r="AI11" i="17"/>
  <c r="AI63" i="17" s="1"/>
  <c r="AI11" i="16"/>
  <c r="AI63" i="16" s="1"/>
  <c r="AI79" i="1"/>
  <c r="AI25" i="17"/>
  <c r="AI77" i="17" s="1"/>
  <c r="AI25" i="16"/>
  <c r="AI77" i="16" s="1"/>
  <c r="AI32" i="1"/>
  <c r="AI33" i="1" s="1"/>
  <c r="AJ29" i="1"/>
  <c r="AJ13" i="1"/>
  <c r="AJ18" i="1"/>
  <c r="AJ27" i="1"/>
  <c r="AJ14" i="1"/>
  <c r="AJ24" i="1"/>
  <c r="AJ23" i="1"/>
  <c r="AI9" i="17"/>
  <c r="AJ30" i="1"/>
  <c r="AJ25" i="1"/>
  <c r="AJ15" i="1"/>
  <c r="AJ19" i="1"/>
  <c r="AJ28" i="1"/>
  <c r="AJ20" i="1"/>
  <c r="AJ22" i="1"/>
  <c r="AJ17" i="1"/>
  <c r="AJ26" i="1"/>
  <c r="AI9" i="16"/>
  <c r="AI69" i="1"/>
  <c r="AJ31" i="1"/>
  <c r="AJ81" i="1" s="1"/>
  <c r="AJ88" i="1" s="1"/>
  <c r="AJ9" i="14" s="1"/>
  <c r="AJ21" i="1"/>
  <c r="AJ11" i="1"/>
  <c r="AJ12" i="1"/>
  <c r="AJ16" i="1"/>
  <c r="AI13" i="17"/>
  <c r="AI65" i="17" s="1"/>
  <c r="AI13" i="16"/>
  <c r="AI65" i="16" s="1"/>
  <c r="AI26" i="16"/>
  <c r="AI78" i="16" s="1"/>
  <c r="AI80" i="1"/>
  <c r="AI26" i="17"/>
  <c r="AI78" i="17" s="1"/>
  <c r="AI22" i="16"/>
  <c r="AI74" i="16" s="1"/>
  <c r="AI22" i="17"/>
  <c r="AI74" i="17" s="1"/>
  <c r="AF246" i="16" l="1"/>
  <c r="AF188" i="16"/>
  <c r="AF229" i="16"/>
  <c r="AF247" i="16"/>
  <c r="AG221" i="16"/>
  <c r="AH203" i="16"/>
  <c r="AH158" i="15"/>
  <c r="AI31" i="14"/>
  <c r="AG187" i="16"/>
  <c r="AG193" i="16"/>
  <c r="AG205" i="16" s="1"/>
  <c r="AG210" i="16" s="1"/>
  <c r="AF204" i="16"/>
  <c r="AF209" i="16" s="1"/>
  <c r="AH215" i="16"/>
  <c r="AH170" i="15"/>
  <c r="AG186" i="16"/>
  <c r="AG192" i="16"/>
  <c r="AE133" i="15"/>
  <c r="AE159" i="15" s="1"/>
  <c r="AE164" i="15" s="1"/>
  <c r="AE181" i="15" s="1"/>
  <c r="AE192" i="15" s="1"/>
  <c r="AD159" i="15"/>
  <c r="AD164" i="15" s="1"/>
  <c r="AD181" i="15" s="1"/>
  <c r="AD192" i="15" s="1"/>
  <c r="AF134" i="15"/>
  <c r="AF160" i="15" s="1"/>
  <c r="AF165" i="15" s="1"/>
  <c r="AF182" i="15" s="1"/>
  <c r="AF193" i="15" s="1"/>
  <c r="AF124" i="15"/>
  <c r="AF125" i="15" s="1"/>
  <c r="AF50" i="15"/>
  <c r="AF145" i="15" s="1"/>
  <c r="AF171" i="15" s="1"/>
  <c r="AF176" i="15" s="1"/>
  <c r="AF183" i="15" s="1"/>
  <c r="AF202" i="15" s="1"/>
  <c r="AJ11" i="14"/>
  <c r="AJ12" i="14" s="1"/>
  <c r="AG104" i="15"/>
  <c r="AH167" i="16"/>
  <c r="AH167" i="17"/>
  <c r="AH193" i="16" s="1"/>
  <c r="AH205" i="16" s="1"/>
  <c r="AH210" i="16" s="1"/>
  <c r="AH162" i="17"/>
  <c r="AH83" i="16"/>
  <c r="AH83" i="17"/>
  <c r="AJ78" i="1"/>
  <c r="AJ24" i="17"/>
  <c r="AJ76" i="17" s="1"/>
  <c r="AJ24" i="16"/>
  <c r="AJ76" i="16" s="1"/>
  <c r="AJ70" i="1"/>
  <c r="AJ10" i="17"/>
  <c r="AJ62" i="17" s="1"/>
  <c r="AJ10" i="16"/>
  <c r="AJ62" i="16" s="1"/>
  <c r="AI86" i="1"/>
  <c r="AI82" i="1"/>
  <c r="AJ13" i="17"/>
  <c r="AJ65" i="17" s="1"/>
  <c r="AJ13" i="16"/>
  <c r="AJ65" i="16" s="1"/>
  <c r="AK26" i="1"/>
  <c r="AK30" i="1"/>
  <c r="AK23" i="1"/>
  <c r="AK20" i="1"/>
  <c r="AK28" i="1"/>
  <c r="AJ9" i="17"/>
  <c r="AK18" i="1"/>
  <c r="AK24" i="1"/>
  <c r="AK29" i="1"/>
  <c r="AK17" i="1"/>
  <c r="AK25" i="1"/>
  <c r="AJ32" i="1"/>
  <c r="AJ33" i="1" s="1"/>
  <c r="AK14" i="1"/>
  <c r="AK15" i="1"/>
  <c r="AK27" i="1"/>
  <c r="AK12" i="1"/>
  <c r="AK16" i="1"/>
  <c r="AK11" i="1"/>
  <c r="AK21" i="1"/>
  <c r="AK13" i="1"/>
  <c r="AK31" i="1"/>
  <c r="AK81" i="1" s="1"/>
  <c r="AK88" i="1" s="1"/>
  <c r="AK9" i="14" s="1"/>
  <c r="AK19" i="1"/>
  <c r="AJ9" i="16"/>
  <c r="AK22" i="1"/>
  <c r="AJ69" i="1"/>
  <c r="AI30" i="16"/>
  <c r="AI61" i="16"/>
  <c r="AI82" i="16" s="1"/>
  <c r="AJ18" i="16"/>
  <c r="AJ70" i="16" s="1"/>
  <c r="AJ18" i="17"/>
  <c r="AJ70" i="17" s="1"/>
  <c r="AJ23" i="17"/>
  <c r="AJ75" i="17" s="1"/>
  <c r="AJ23" i="16"/>
  <c r="AJ75" i="16" s="1"/>
  <c r="AJ22" i="17"/>
  <c r="AJ74" i="17" s="1"/>
  <c r="AJ22" i="16"/>
  <c r="AJ74" i="16" s="1"/>
  <c r="AJ71" i="1"/>
  <c r="AJ11" i="17"/>
  <c r="AJ63" i="17" s="1"/>
  <c r="AJ11" i="16"/>
  <c r="AJ63" i="16" s="1"/>
  <c r="AM135" i="16"/>
  <c r="AN128" i="17"/>
  <c r="AN128" i="16"/>
  <c r="AN130" i="17"/>
  <c r="AN130" i="16"/>
  <c r="AN132" i="17"/>
  <c r="AN132" i="16"/>
  <c r="AN120" i="16"/>
  <c r="AN120" i="17"/>
  <c r="AN131" i="17"/>
  <c r="AN131" i="16"/>
  <c r="AI13" i="15"/>
  <c r="AI72" i="15"/>
  <c r="AN40" i="17"/>
  <c r="AN40" i="16"/>
  <c r="AN42" i="16"/>
  <c r="AN42" i="17"/>
  <c r="AN39" i="17"/>
  <c r="AN39" i="16"/>
  <c r="AN44" i="17"/>
  <c r="AN44" i="16"/>
  <c r="AN43" i="17"/>
  <c r="AN43" i="16"/>
  <c r="AH81" i="15"/>
  <c r="AH40" i="15"/>
  <c r="AI93" i="15"/>
  <c r="AI34" i="15"/>
  <c r="AI97" i="15"/>
  <c r="AI38" i="15"/>
  <c r="AH162" i="16"/>
  <c r="AI14" i="15"/>
  <c r="AI73" i="15"/>
  <c r="AH89" i="1"/>
  <c r="AH90" i="1" s="1"/>
  <c r="AI17" i="14"/>
  <c r="AI32" i="14" s="1"/>
  <c r="AI12" i="14"/>
  <c r="AK14" i="13"/>
  <c r="AK13" i="13"/>
  <c r="AK12" i="13"/>
  <c r="AK23" i="13"/>
  <c r="AK18" i="13"/>
  <c r="AK27" i="13"/>
  <c r="AK24" i="13"/>
  <c r="AK17" i="13"/>
  <c r="AK25" i="13"/>
  <c r="AK15" i="13"/>
  <c r="AK20" i="13"/>
  <c r="AK29" i="13"/>
  <c r="AK30" i="13"/>
  <c r="AJ69" i="13"/>
  <c r="AK21" i="13"/>
  <c r="AJ88" i="17"/>
  <c r="AK26" i="13"/>
  <c r="AJ32" i="13"/>
  <c r="AJ33" i="13" s="1"/>
  <c r="AK28" i="13"/>
  <c r="AK11" i="13"/>
  <c r="AK16" i="13"/>
  <c r="AJ88" i="16"/>
  <c r="AK22" i="13"/>
  <c r="AK19" i="13"/>
  <c r="AK31" i="13"/>
  <c r="AK81" i="13" s="1"/>
  <c r="AK88" i="13" s="1"/>
  <c r="AK10" i="14" s="1"/>
  <c r="AJ92" i="17"/>
  <c r="AJ144" i="17" s="1"/>
  <c r="AJ92" i="16"/>
  <c r="AJ144" i="16" s="1"/>
  <c r="AJ101" i="17"/>
  <c r="AJ153" i="17" s="1"/>
  <c r="AJ101" i="16"/>
  <c r="AJ153" i="16" s="1"/>
  <c r="AJ76" i="13"/>
  <c r="AJ99" i="17"/>
  <c r="AJ151" i="17" s="1"/>
  <c r="AJ99" i="16"/>
  <c r="AJ151" i="16" s="1"/>
  <c r="AI109" i="17"/>
  <c r="AI140" i="17"/>
  <c r="AI161" i="17" s="1"/>
  <c r="AJ70" i="13"/>
  <c r="AJ89" i="16"/>
  <c r="AJ141" i="16" s="1"/>
  <c r="AJ89" i="17"/>
  <c r="AJ141" i="17" s="1"/>
  <c r="AH89" i="13"/>
  <c r="AH90" i="13" s="1"/>
  <c r="AJ75" i="1"/>
  <c r="AJ19" i="16"/>
  <c r="AJ71" i="16" s="1"/>
  <c r="AJ19" i="17"/>
  <c r="AJ71" i="17" s="1"/>
  <c r="AJ12" i="16"/>
  <c r="AJ64" i="16" s="1"/>
  <c r="AJ12" i="17"/>
  <c r="AJ64" i="17" s="1"/>
  <c r="AJ27" i="16"/>
  <c r="AJ79" i="16" s="1"/>
  <c r="AJ27" i="17"/>
  <c r="AJ79" i="17" s="1"/>
  <c r="AI19" i="15"/>
  <c r="AI78" i="15"/>
  <c r="AO60" i="13"/>
  <c r="AO56" i="13"/>
  <c r="AO45" i="13"/>
  <c r="AO53" i="13"/>
  <c r="AO46" i="13"/>
  <c r="AO51" i="13"/>
  <c r="AO44" i="13"/>
  <c r="AO47" i="13"/>
  <c r="AO58" i="13"/>
  <c r="AO59" i="13"/>
  <c r="AO55" i="13"/>
  <c r="AO52" i="13"/>
  <c r="AO49" i="13"/>
  <c r="AO48" i="13"/>
  <c r="AO50" i="13"/>
  <c r="AO41" i="13"/>
  <c r="AO57" i="13"/>
  <c r="AO54" i="13"/>
  <c r="AO42" i="13"/>
  <c r="AO43" i="13"/>
  <c r="AN114" i="16"/>
  <c r="AO40" i="13"/>
  <c r="AN114" i="17"/>
  <c r="AN61" i="13"/>
  <c r="AN62" i="13" s="1"/>
  <c r="AN116" i="17"/>
  <c r="AN116" i="16"/>
  <c r="AN115" i="17"/>
  <c r="AN115" i="16"/>
  <c r="AN121" i="16"/>
  <c r="AN121" i="17"/>
  <c r="AN124" i="16"/>
  <c r="AN124" i="17"/>
  <c r="AN119" i="17"/>
  <c r="AN119" i="16"/>
  <c r="AM56" i="17"/>
  <c r="AN52" i="17"/>
  <c r="AN52" i="16"/>
  <c r="AN48" i="17"/>
  <c r="AN48" i="16"/>
  <c r="AN37" i="16"/>
  <c r="AN37" i="17"/>
  <c r="AN47" i="17"/>
  <c r="AN47" i="16"/>
  <c r="AH22" i="15"/>
  <c r="AH99" i="15"/>
  <c r="AG45" i="15"/>
  <c r="AI87" i="1"/>
  <c r="AI12" i="15"/>
  <c r="AI71" i="15"/>
  <c r="AJ75" i="13"/>
  <c r="AJ98" i="17"/>
  <c r="AJ150" i="17" s="1"/>
  <c r="AJ98" i="16"/>
  <c r="AJ150" i="16" s="1"/>
  <c r="AJ73" i="13"/>
  <c r="AJ94" i="17"/>
  <c r="AJ146" i="17" s="1"/>
  <c r="AJ94" i="16"/>
  <c r="AJ146" i="16" s="1"/>
  <c r="AJ97" i="17"/>
  <c r="AJ149" i="17" s="1"/>
  <c r="AJ97" i="16"/>
  <c r="AJ149" i="16" s="1"/>
  <c r="AJ79" i="13"/>
  <c r="AJ104" i="16"/>
  <c r="AJ156" i="16" s="1"/>
  <c r="AJ104" i="17"/>
  <c r="AJ156" i="17" s="1"/>
  <c r="AI87" i="13"/>
  <c r="AI89" i="15"/>
  <c r="AI30" i="15"/>
  <c r="AJ28" i="16"/>
  <c r="AJ80" i="16" s="1"/>
  <c r="AJ28" i="17"/>
  <c r="AJ80" i="17" s="1"/>
  <c r="AI20" i="15"/>
  <c r="AI79" i="15"/>
  <c r="AJ14" i="17"/>
  <c r="AJ66" i="17" s="1"/>
  <c r="AJ14" i="16"/>
  <c r="AJ66" i="16" s="1"/>
  <c r="AJ72" i="1"/>
  <c r="AJ73" i="1"/>
  <c r="AJ15" i="17"/>
  <c r="AJ67" i="17" s="1"/>
  <c r="AJ15" i="16"/>
  <c r="AJ67" i="16" s="1"/>
  <c r="AJ17" i="17"/>
  <c r="AJ69" i="17" s="1"/>
  <c r="AJ17" i="16"/>
  <c r="AJ69" i="16" s="1"/>
  <c r="AI61" i="17"/>
  <c r="AI82" i="17" s="1"/>
  <c r="AI30" i="17"/>
  <c r="AJ79" i="1"/>
  <c r="AJ25" i="17"/>
  <c r="AJ77" i="17" s="1"/>
  <c r="AJ25" i="16"/>
  <c r="AJ77" i="16" s="1"/>
  <c r="AM135" i="17"/>
  <c r="AN118" i="17"/>
  <c r="AN118" i="16"/>
  <c r="AN126" i="16"/>
  <c r="AN126" i="17"/>
  <c r="AN129" i="17"/>
  <c r="AN129" i="16"/>
  <c r="AN117" i="17"/>
  <c r="AN117" i="16"/>
  <c r="AI18" i="15"/>
  <c r="AI77" i="15"/>
  <c r="AI16" i="15"/>
  <c r="AI75" i="15"/>
  <c r="AO45" i="1"/>
  <c r="AO53" i="1"/>
  <c r="AO60" i="1"/>
  <c r="AO58" i="1"/>
  <c r="AO56" i="1"/>
  <c r="AO48" i="1"/>
  <c r="AO46" i="1"/>
  <c r="AO42" i="1"/>
  <c r="AO59" i="1"/>
  <c r="AO43" i="1"/>
  <c r="AO44" i="1"/>
  <c r="AO54" i="1"/>
  <c r="AO57" i="1"/>
  <c r="AO49" i="1"/>
  <c r="AO52" i="1"/>
  <c r="AO55" i="1"/>
  <c r="AO51" i="1"/>
  <c r="AO41" i="1"/>
  <c r="AO50" i="1"/>
  <c r="AO47" i="1"/>
  <c r="AN61" i="1"/>
  <c r="AN62" i="1" s="1"/>
  <c r="AN35" i="16"/>
  <c r="AO40" i="1"/>
  <c r="AN35" i="17"/>
  <c r="AN53" i="16"/>
  <c r="AN53" i="17"/>
  <c r="AN51" i="17"/>
  <c r="AN51" i="16"/>
  <c r="AN36" i="16"/>
  <c r="AN36" i="17"/>
  <c r="AN50" i="16"/>
  <c r="AN50" i="17"/>
  <c r="AN49" i="17"/>
  <c r="AN49" i="16"/>
  <c r="AI37" i="15"/>
  <c r="AI96" i="15"/>
  <c r="AG172" i="17"/>
  <c r="AG198" i="16" s="1"/>
  <c r="AG217" i="16" s="1"/>
  <c r="AG222" i="16" s="1"/>
  <c r="AI35" i="15"/>
  <c r="AI94" i="15"/>
  <c r="AJ102" i="16"/>
  <c r="AJ154" i="16" s="1"/>
  <c r="AJ102" i="17"/>
  <c r="AJ154" i="17" s="1"/>
  <c r="AJ74" i="13"/>
  <c r="AJ95" i="17"/>
  <c r="AJ147" i="17" s="1"/>
  <c r="AJ95" i="16"/>
  <c r="AJ147" i="16" s="1"/>
  <c r="AJ78" i="13"/>
  <c r="AJ103" i="16"/>
  <c r="AJ155" i="16" s="1"/>
  <c r="AJ103" i="17"/>
  <c r="AJ155" i="17" s="1"/>
  <c r="AI140" i="16"/>
  <c r="AI161" i="16" s="1"/>
  <c r="AI109" i="16"/>
  <c r="AJ107" i="17"/>
  <c r="AJ159" i="17" s="1"/>
  <c r="AJ107" i="16"/>
  <c r="AJ159" i="16" s="1"/>
  <c r="AI82" i="13"/>
  <c r="AI86" i="13"/>
  <c r="AI95" i="15"/>
  <c r="AI36" i="15"/>
  <c r="AJ80" i="1"/>
  <c r="AJ26" i="17"/>
  <c r="AJ78" i="17" s="1"/>
  <c r="AJ26" i="16"/>
  <c r="AJ78" i="16" s="1"/>
  <c r="AJ76" i="1"/>
  <c r="AJ20" i="16"/>
  <c r="AJ72" i="16" s="1"/>
  <c r="AJ20" i="17"/>
  <c r="AJ72" i="17" s="1"/>
  <c r="AJ77" i="1"/>
  <c r="AJ21" i="16"/>
  <c r="AJ73" i="16" s="1"/>
  <c r="AJ21" i="17"/>
  <c r="AJ73" i="17" s="1"/>
  <c r="AJ74" i="1"/>
  <c r="AJ16" i="17"/>
  <c r="AJ68" i="17" s="1"/>
  <c r="AJ16" i="16"/>
  <c r="AJ68" i="16" s="1"/>
  <c r="AN127" i="17"/>
  <c r="AN127" i="16"/>
  <c r="AN123" i="17"/>
  <c r="AN123" i="16"/>
  <c r="AN133" i="16"/>
  <c r="AN133" i="17"/>
  <c r="AN125" i="17"/>
  <c r="AN125" i="16"/>
  <c r="AN122" i="16"/>
  <c r="AN122" i="17"/>
  <c r="AI15" i="15"/>
  <c r="AI74" i="15"/>
  <c r="AM56" i="16"/>
  <c r="AN41" i="16"/>
  <c r="AN41" i="17"/>
  <c r="AN54" i="17"/>
  <c r="AN54" i="16"/>
  <c r="AN38" i="16"/>
  <c r="AN38" i="17"/>
  <c r="AN46" i="16"/>
  <c r="AN46" i="17"/>
  <c r="AN45" i="17"/>
  <c r="AN45" i="16"/>
  <c r="AF109" i="15"/>
  <c r="AF146" i="15" s="1"/>
  <c r="AF172" i="15" s="1"/>
  <c r="AF177" i="15" s="1"/>
  <c r="AF184" i="15" s="1"/>
  <c r="AF203" i="15" s="1"/>
  <c r="AI32" i="15"/>
  <c r="AI91" i="15"/>
  <c r="AI31" i="15"/>
  <c r="AI90" i="15"/>
  <c r="AI33" i="15"/>
  <c r="AI92" i="15"/>
  <c r="AI17" i="15"/>
  <c r="AI76" i="15"/>
  <c r="AJ106" i="16"/>
  <c r="AJ158" i="16" s="1"/>
  <c r="AJ106" i="17"/>
  <c r="AJ158" i="17" s="1"/>
  <c r="AJ71" i="13"/>
  <c r="AJ90" i="17"/>
  <c r="AJ142" i="17" s="1"/>
  <c r="AJ90" i="16"/>
  <c r="AJ142" i="16" s="1"/>
  <c r="AJ77" i="13"/>
  <c r="AJ100" i="17"/>
  <c r="AJ152" i="17" s="1"/>
  <c r="AJ100" i="16"/>
  <c r="AJ152" i="16" s="1"/>
  <c r="AJ91" i="17"/>
  <c r="AJ143" i="17" s="1"/>
  <c r="AJ91" i="16"/>
  <c r="AJ143" i="16" s="1"/>
  <c r="AJ96" i="16"/>
  <c r="AJ148" i="16" s="1"/>
  <c r="AJ96" i="17"/>
  <c r="AJ148" i="17" s="1"/>
  <c r="AJ80" i="13"/>
  <c r="AJ105" i="16"/>
  <c r="AJ157" i="16" s="1"/>
  <c r="AJ105" i="17"/>
  <c r="AJ157" i="17" s="1"/>
  <c r="AJ93" i="16"/>
  <c r="AJ145" i="16" s="1"/>
  <c r="AJ72" i="13"/>
  <c r="AJ93" i="17"/>
  <c r="AJ145" i="17" s="1"/>
  <c r="AG188" i="16" l="1"/>
  <c r="AG227" i="16"/>
  <c r="AG237" i="16"/>
  <c r="AG229" i="16"/>
  <c r="AG247" i="16"/>
  <c r="AG228" i="16"/>
  <c r="AG246" i="16"/>
  <c r="AH227" i="16"/>
  <c r="AH237" i="16"/>
  <c r="AF226" i="16"/>
  <c r="AF236" i="16"/>
  <c r="AI215" i="16"/>
  <c r="AI170" i="15"/>
  <c r="AG204" i="16"/>
  <c r="AG209" i="16" s="1"/>
  <c r="AI203" i="16"/>
  <c r="AI158" i="15"/>
  <c r="AJ31" i="14"/>
  <c r="AH186" i="16"/>
  <c r="AH192" i="16"/>
  <c r="AF133" i="15"/>
  <c r="AF159" i="15" s="1"/>
  <c r="AF164" i="15" s="1"/>
  <c r="AF181" i="15" s="1"/>
  <c r="AF192" i="15" s="1"/>
  <c r="AG134" i="15"/>
  <c r="AG160" i="15" s="1"/>
  <c r="AG165" i="15" s="1"/>
  <c r="AG182" i="15" s="1"/>
  <c r="AG193" i="15" s="1"/>
  <c r="AJ17" i="14"/>
  <c r="AJ32" i="14" s="1"/>
  <c r="AH187" i="16"/>
  <c r="AG124" i="15"/>
  <c r="AG109" i="15"/>
  <c r="AG146" i="15" s="1"/>
  <c r="AG172" i="15" s="1"/>
  <c r="AG177" i="15" s="1"/>
  <c r="AG184" i="15" s="1"/>
  <c r="AG203" i="15" s="1"/>
  <c r="AH172" i="16"/>
  <c r="AH197" i="16" s="1"/>
  <c r="AH216" i="16" s="1"/>
  <c r="AH221" i="16" s="1"/>
  <c r="AH172" i="17"/>
  <c r="AH198" i="16" s="1"/>
  <c r="AH217" i="16" s="1"/>
  <c r="AH222" i="16" s="1"/>
  <c r="AH45" i="15"/>
  <c r="AH50" i="15" s="1"/>
  <c r="AI89" i="13"/>
  <c r="AI90" i="13" s="1"/>
  <c r="AI167" i="17"/>
  <c r="AI193" i="16" s="1"/>
  <c r="AI205" i="16" s="1"/>
  <c r="AI162" i="16"/>
  <c r="AI83" i="17"/>
  <c r="AN56" i="16"/>
  <c r="AJ87" i="13"/>
  <c r="AJ30" i="15"/>
  <c r="AJ89" i="15"/>
  <c r="AJ38" i="15"/>
  <c r="AJ97" i="15"/>
  <c r="AJ79" i="15"/>
  <c r="AJ20" i="15"/>
  <c r="AO46" i="17"/>
  <c r="AO46" i="16"/>
  <c r="AO52" i="16"/>
  <c r="AO52" i="17"/>
  <c r="AO54" i="17"/>
  <c r="AO54" i="16"/>
  <c r="AO51" i="16"/>
  <c r="AO51" i="17"/>
  <c r="AO40" i="16"/>
  <c r="AO40" i="17"/>
  <c r="AJ87" i="1"/>
  <c r="AJ12" i="15"/>
  <c r="AJ71" i="15"/>
  <c r="AI99" i="15"/>
  <c r="AJ37" i="15"/>
  <c r="AJ96" i="15"/>
  <c r="AJ92" i="15"/>
  <c r="AJ33" i="15"/>
  <c r="AG123" i="15"/>
  <c r="AG50" i="15"/>
  <c r="AG145" i="15" s="1"/>
  <c r="AG171" i="15" s="1"/>
  <c r="AG176" i="15" s="1"/>
  <c r="AG183" i="15" s="1"/>
  <c r="AG202" i="15" s="1"/>
  <c r="AP44" i="13"/>
  <c r="AP60" i="13"/>
  <c r="AP47" i="13"/>
  <c r="AP45" i="13"/>
  <c r="AP52" i="13"/>
  <c r="AP50" i="13"/>
  <c r="AP53" i="13"/>
  <c r="AP55" i="13"/>
  <c r="AP57" i="13"/>
  <c r="AP49" i="13"/>
  <c r="AP56" i="13"/>
  <c r="AP51" i="13"/>
  <c r="AP58" i="13"/>
  <c r="AP59" i="13"/>
  <c r="AP43" i="13"/>
  <c r="AP54" i="13"/>
  <c r="AP41" i="13"/>
  <c r="AP48" i="13"/>
  <c r="AP42" i="13"/>
  <c r="AP46" i="13"/>
  <c r="AO114" i="17"/>
  <c r="AO114" i="16"/>
  <c r="AO61" i="13"/>
  <c r="AO62" i="13" s="1"/>
  <c r="AP40" i="13"/>
  <c r="AO128" i="16"/>
  <c r="AO128" i="17"/>
  <c r="AO122" i="16"/>
  <c r="AO122" i="17"/>
  <c r="AO133" i="16"/>
  <c r="AO133" i="17"/>
  <c r="AO125" i="16"/>
  <c r="AO125" i="17"/>
  <c r="AO130" i="16"/>
  <c r="AO130" i="17"/>
  <c r="AI162" i="17"/>
  <c r="AK72" i="13"/>
  <c r="AK93" i="16"/>
  <c r="AK145" i="16" s="1"/>
  <c r="AK93" i="17"/>
  <c r="AK145" i="17" s="1"/>
  <c r="AK78" i="13"/>
  <c r="AK103" i="17"/>
  <c r="AK155" i="17" s="1"/>
  <c r="AK103" i="16"/>
  <c r="AK155" i="16" s="1"/>
  <c r="AK107" i="17"/>
  <c r="AK159" i="17" s="1"/>
  <c r="AK107" i="16"/>
  <c r="AK159" i="16" s="1"/>
  <c r="AK102" i="17"/>
  <c r="AK154" i="17" s="1"/>
  <c r="AK102" i="16"/>
  <c r="AK154" i="16" s="1"/>
  <c r="AK95" i="16"/>
  <c r="AK147" i="16" s="1"/>
  <c r="AK74" i="13"/>
  <c r="AK95" i="17"/>
  <c r="AK147" i="17" s="1"/>
  <c r="AK91" i="16"/>
  <c r="AK143" i="16" s="1"/>
  <c r="AK91" i="17"/>
  <c r="AK143" i="17" s="1"/>
  <c r="AI83" i="16"/>
  <c r="AK17" i="17"/>
  <c r="AK69" i="17" s="1"/>
  <c r="AK17" i="16"/>
  <c r="AK69" i="16" s="1"/>
  <c r="AL12" i="1"/>
  <c r="AL29" i="1"/>
  <c r="AL24" i="1"/>
  <c r="AL25" i="1"/>
  <c r="AL22" i="1"/>
  <c r="AL17" i="1"/>
  <c r="AL21" i="1"/>
  <c r="AL19" i="1"/>
  <c r="AK69" i="1"/>
  <c r="AL15" i="1"/>
  <c r="AK32" i="1"/>
  <c r="AK33" i="1" s="1"/>
  <c r="AL13" i="1"/>
  <c r="AL14" i="1"/>
  <c r="AL28" i="1"/>
  <c r="AL18" i="1"/>
  <c r="AL27" i="1"/>
  <c r="AL26" i="1"/>
  <c r="AL23" i="1"/>
  <c r="AK9" i="16"/>
  <c r="AK9" i="17"/>
  <c r="AL31" i="1"/>
  <c r="AL81" i="1" s="1"/>
  <c r="AL88" i="1" s="1"/>
  <c r="AL9" i="14" s="1"/>
  <c r="AL20" i="1"/>
  <c r="AL11" i="1"/>
  <c r="AL16" i="1"/>
  <c r="AL30" i="1"/>
  <c r="AK13" i="17"/>
  <c r="AK65" i="17" s="1"/>
  <c r="AK13" i="16"/>
  <c r="AK65" i="16" s="1"/>
  <c r="AK73" i="1"/>
  <c r="AK15" i="17"/>
  <c r="AK67" i="17" s="1"/>
  <c r="AK15" i="16"/>
  <c r="AK67" i="16" s="1"/>
  <c r="AJ30" i="17"/>
  <c r="AJ61" i="17"/>
  <c r="AJ82" i="17" s="1"/>
  <c r="AK28" i="16"/>
  <c r="AK80" i="16" s="1"/>
  <c r="AK28" i="17"/>
  <c r="AK80" i="17" s="1"/>
  <c r="AJ75" i="15"/>
  <c r="AJ16" i="15"/>
  <c r="AN56" i="17"/>
  <c r="AO50" i="16"/>
  <c r="AO50" i="17"/>
  <c r="AO49" i="16"/>
  <c r="AO49" i="17"/>
  <c r="AO37" i="17"/>
  <c r="AO37" i="16"/>
  <c r="AO53" i="16"/>
  <c r="AO53" i="17"/>
  <c r="AJ13" i="15"/>
  <c r="AJ72" i="15"/>
  <c r="AJ31" i="15"/>
  <c r="AJ90" i="15"/>
  <c r="AI81" i="15"/>
  <c r="AN135" i="16"/>
  <c r="AO131" i="17"/>
  <c r="AO131" i="16"/>
  <c r="AO123" i="16"/>
  <c r="AO123" i="17"/>
  <c r="AO132" i="16"/>
  <c r="AO132" i="17"/>
  <c r="AO120" i="17"/>
  <c r="AO120" i="16"/>
  <c r="AK96" i="17"/>
  <c r="AK148" i="17" s="1"/>
  <c r="AK96" i="16"/>
  <c r="AK148" i="16" s="1"/>
  <c r="AL22" i="13"/>
  <c r="AL13" i="13"/>
  <c r="AK32" i="13"/>
  <c r="AK33" i="13" s="1"/>
  <c r="AL12" i="13"/>
  <c r="AL23" i="13"/>
  <c r="AK88" i="17"/>
  <c r="AL18" i="13"/>
  <c r="AL24" i="13"/>
  <c r="AK69" i="13"/>
  <c r="AL28" i="13"/>
  <c r="AL16" i="13"/>
  <c r="AL19" i="13"/>
  <c r="AL14" i="13"/>
  <c r="AL11" i="13"/>
  <c r="AL25" i="13"/>
  <c r="AL29" i="13"/>
  <c r="AL15" i="13"/>
  <c r="AL31" i="13"/>
  <c r="AL81" i="13" s="1"/>
  <c r="AL88" i="13" s="1"/>
  <c r="AL10" i="14" s="1"/>
  <c r="AL20" i="13"/>
  <c r="AL30" i="13"/>
  <c r="AL17" i="13"/>
  <c r="AL27" i="13"/>
  <c r="AL21" i="13"/>
  <c r="AL26" i="13"/>
  <c r="AK88" i="16"/>
  <c r="AJ140" i="17"/>
  <c r="AJ161" i="17" s="1"/>
  <c r="AJ109" i="17"/>
  <c r="AK106" i="16"/>
  <c r="AK158" i="16" s="1"/>
  <c r="AK106" i="17"/>
  <c r="AK158" i="17" s="1"/>
  <c r="AK73" i="13"/>
  <c r="AK94" i="17"/>
  <c r="AK146" i="17" s="1"/>
  <c r="AK94" i="16"/>
  <c r="AK146" i="16" s="1"/>
  <c r="AK77" i="13"/>
  <c r="AK100" i="16"/>
  <c r="AK152" i="16" s="1"/>
  <c r="AK100" i="17"/>
  <c r="AK152" i="17" s="1"/>
  <c r="AJ82" i="1"/>
  <c r="AJ86" i="1"/>
  <c r="AJ89" i="1" s="1"/>
  <c r="AK11" i="14"/>
  <c r="AK72" i="1"/>
  <c r="AK14" i="16"/>
  <c r="AK66" i="16" s="1"/>
  <c r="AK14" i="17"/>
  <c r="AK66" i="17" s="1"/>
  <c r="AK12" i="17"/>
  <c r="AK64" i="17" s="1"/>
  <c r="AK12" i="16"/>
  <c r="AK64" i="16" s="1"/>
  <c r="AK27" i="17"/>
  <c r="AK79" i="17" s="1"/>
  <c r="AK27" i="16"/>
  <c r="AK79" i="16" s="1"/>
  <c r="AK80" i="1"/>
  <c r="AK26" i="17"/>
  <c r="AK78" i="17" s="1"/>
  <c r="AK26" i="16"/>
  <c r="AK78" i="16" s="1"/>
  <c r="AK78" i="1"/>
  <c r="AK24" i="17"/>
  <c r="AK76" i="17" s="1"/>
  <c r="AK24" i="16"/>
  <c r="AK76" i="16" s="1"/>
  <c r="AI89" i="1"/>
  <c r="AI90" i="1" s="1"/>
  <c r="AO42" i="17"/>
  <c r="AO42" i="16"/>
  <c r="AJ76" i="15"/>
  <c r="AJ17" i="15"/>
  <c r="AJ91" i="15"/>
  <c r="AJ32" i="15"/>
  <c r="AP60" i="1"/>
  <c r="AP59" i="1"/>
  <c r="AP51" i="1"/>
  <c r="AP58" i="1"/>
  <c r="AP45" i="1"/>
  <c r="AP55" i="1"/>
  <c r="AP48" i="1"/>
  <c r="AP54" i="1"/>
  <c r="AP42" i="1"/>
  <c r="AP44" i="1"/>
  <c r="AP50" i="1"/>
  <c r="AP41" i="1"/>
  <c r="AP53" i="1"/>
  <c r="AP49" i="1"/>
  <c r="AP46" i="1"/>
  <c r="AP43" i="1"/>
  <c r="AP52" i="1"/>
  <c r="AP57" i="1"/>
  <c r="AP56" i="1"/>
  <c r="AP47" i="1"/>
  <c r="AO35" i="16"/>
  <c r="AO35" i="17"/>
  <c r="AO61" i="1"/>
  <c r="AO62" i="1" s="1"/>
  <c r="AP40" i="1"/>
  <c r="AO45" i="16"/>
  <c r="AO45" i="17"/>
  <c r="AO47" i="16"/>
  <c r="AO47" i="17"/>
  <c r="AO39" i="16"/>
  <c r="AO39" i="17"/>
  <c r="AO41" i="17"/>
  <c r="AO41" i="16"/>
  <c r="AJ78" i="15"/>
  <c r="AJ19" i="15"/>
  <c r="AI22" i="15"/>
  <c r="AH123" i="15"/>
  <c r="AO117" i="16"/>
  <c r="AO117" i="17"/>
  <c r="AO115" i="16"/>
  <c r="AO115" i="17"/>
  <c r="AO126" i="17"/>
  <c r="AO126" i="16"/>
  <c r="AO121" i="17"/>
  <c r="AO121" i="16"/>
  <c r="AO127" i="16"/>
  <c r="AO127" i="17"/>
  <c r="AJ74" i="15"/>
  <c r="AJ15" i="15"/>
  <c r="AK76" i="13"/>
  <c r="AK99" i="17"/>
  <c r="AK151" i="17" s="1"/>
  <c r="AK99" i="16"/>
  <c r="AK151" i="16" s="1"/>
  <c r="AK80" i="13"/>
  <c r="AK105" i="16"/>
  <c r="AK157" i="16" s="1"/>
  <c r="AK105" i="17"/>
  <c r="AK157" i="17" s="1"/>
  <c r="AK75" i="13"/>
  <c r="AK98" i="16"/>
  <c r="AK150" i="16" s="1"/>
  <c r="AK98" i="17"/>
  <c r="AK150" i="17" s="1"/>
  <c r="AK97" i="17"/>
  <c r="AK149" i="17" s="1"/>
  <c r="AK97" i="16"/>
  <c r="AK149" i="16" s="1"/>
  <c r="AK101" i="17"/>
  <c r="AK153" i="17" s="1"/>
  <c r="AK101" i="16"/>
  <c r="AK153" i="16" s="1"/>
  <c r="AK89" i="16"/>
  <c r="AK141" i="16" s="1"/>
  <c r="AK70" i="13"/>
  <c r="AK89" i="17"/>
  <c r="AK141" i="17" s="1"/>
  <c r="AH104" i="15"/>
  <c r="AK76" i="1"/>
  <c r="AK20" i="17"/>
  <c r="AK72" i="17" s="1"/>
  <c r="AK20" i="16"/>
  <c r="AK72" i="16" s="1"/>
  <c r="AK71" i="1"/>
  <c r="AK11" i="16"/>
  <c r="AK63" i="16" s="1"/>
  <c r="AK11" i="17"/>
  <c r="AK63" i="17" s="1"/>
  <c r="AK70" i="1"/>
  <c r="AK10" i="17"/>
  <c r="AK62" i="17" s="1"/>
  <c r="AK10" i="16"/>
  <c r="AK62" i="16" s="1"/>
  <c r="AK22" i="17"/>
  <c r="AK74" i="17" s="1"/>
  <c r="AK22" i="16"/>
  <c r="AK74" i="16" s="1"/>
  <c r="AK18" i="17"/>
  <c r="AK70" i="17" s="1"/>
  <c r="AK18" i="16"/>
  <c r="AK70" i="16" s="1"/>
  <c r="AJ94" i="15"/>
  <c r="AJ35" i="15"/>
  <c r="AJ14" i="15"/>
  <c r="AJ73" i="15"/>
  <c r="AJ95" i="15"/>
  <c r="AJ36" i="15"/>
  <c r="AO36" i="16"/>
  <c r="AO36" i="17"/>
  <c r="AO44" i="16"/>
  <c r="AO44" i="17"/>
  <c r="AO38" i="16"/>
  <c r="AO38" i="17"/>
  <c r="AO43" i="16"/>
  <c r="AO43" i="17"/>
  <c r="AO48" i="17"/>
  <c r="AO48" i="16"/>
  <c r="AI40" i="15"/>
  <c r="AN135" i="17"/>
  <c r="AO116" i="17"/>
  <c r="AO116" i="16"/>
  <c r="AO124" i="16"/>
  <c r="AO124" i="17"/>
  <c r="AO129" i="17"/>
  <c r="AO129" i="16"/>
  <c r="AO118" i="16"/>
  <c r="AO118" i="17"/>
  <c r="AO119" i="16"/>
  <c r="AO119" i="17"/>
  <c r="AJ93" i="15"/>
  <c r="AJ34" i="15"/>
  <c r="AJ140" i="16"/>
  <c r="AJ161" i="16" s="1"/>
  <c r="AJ109" i="16"/>
  <c r="AJ82" i="13"/>
  <c r="AJ86" i="13"/>
  <c r="AK92" i="17"/>
  <c r="AK144" i="17" s="1"/>
  <c r="AK92" i="16"/>
  <c r="AK144" i="16" s="1"/>
  <c r="AK104" i="16"/>
  <c r="AK156" i="16" s="1"/>
  <c r="AK79" i="13"/>
  <c r="AK104" i="17"/>
  <c r="AK156" i="17" s="1"/>
  <c r="AK90" i="16"/>
  <c r="AK142" i="16" s="1"/>
  <c r="AK71" i="13"/>
  <c r="AK90" i="17"/>
  <c r="AK142" i="17" s="1"/>
  <c r="AI167" i="16"/>
  <c r="AI192" i="16" s="1"/>
  <c r="AJ30" i="16"/>
  <c r="AJ61" i="16"/>
  <c r="AJ82" i="16" s="1"/>
  <c r="AK19" i="16"/>
  <c r="AK71" i="16" s="1"/>
  <c r="AK75" i="1"/>
  <c r="AK19" i="17"/>
  <c r="AK71" i="17" s="1"/>
  <c r="AK79" i="1"/>
  <c r="AK25" i="16"/>
  <c r="AK77" i="16" s="1"/>
  <c r="AK25" i="17"/>
  <c r="AK77" i="17" s="1"/>
  <c r="AK23" i="17"/>
  <c r="AK75" i="17" s="1"/>
  <c r="AK23" i="16"/>
  <c r="AK75" i="16" s="1"/>
  <c r="AK16" i="16"/>
  <c r="AK68" i="16" s="1"/>
  <c r="AK74" i="1"/>
  <c r="AK16" i="17"/>
  <c r="AK68" i="17" s="1"/>
  <c r="AK77" i="1"/>
  <c r="AK21" i="16"/>
  <c r="AK73" i="16" s="1"/>
  <c r="AK21" i="17"/>
  <c r="AK73" i="17" s="1"/>
  <c r="AJ18" i="15"/>
  <c r="AJ77" i="15"/>
  <c r="AJ89" i="13" l="1"/>
  <c r="AG133" i="15"/>
  <c r="AG159" i="15" s="1"/>
  <c r="AG164" i="15" s="1"/>
  <c r="AG181" i="15" s="1"/>
  <c r="AG192" i="15" s="1"/>
  <c r="AI210" i="16"/>
  <c r="AI237" i="16" s="1"/>
  <c r="AH229" i="16"/>
  <c r="AH247" i="16"/>
  <c r="AH188" i="16"/>
  <c r="AI227" i="16"/>
  <c r="AH228" i="16"/>
  <c r="AH246" i="16"/>
  <c r="AG226" i="16"/>
  <c r="AG236" i="16"/>
  <c r="AJ215" i="16"/>
  <c r="AJ170" i="15"/>
  <c r="AI204" i="16"/>
  <c r="AI209" i="16" s="1"/>
  <c r="AJ203" i="16"/>
  <c r="AJ158" i="15"/>
  <c r="AK31" i="14"/>
  <c r="AH204" i="16"/>
  <c r="AH209" i="16" s="1"/>
  <c r="AH133" i="15"/>
  <c r="AH159" i="15" s="1"/>
  <c r="AH164" i="15" s="1"/>
  <c r="AH181" i="15" s="1"/>
  <c r="AH192" i="15" s="1"/>
  <c r="AH145" i="15"/>
  <c r="AH171" i="15" s="1"/>
  <c r="AH176" i="15" s="1"/>
  <c r="AH183" i="15" s="1"/>
  <c r="AH202" i="15" s="1"/>
  <c r="AH134" i="15"/>
  <c r="AH160" i="15" s="1"/>
  <c r="AH165" i="15" s="1"/>
  <c r="AH182" i="15" s="1"/>
  <c r="AH193" i="15" s="1"/>
  <c r="AG125" i="15"/>
  <c r="AH124" i="15"/>
  <c r="AH125" i="15" s="1"/>
  <c r="AI172" i="17"/>
  <c r="AI198" i="16" s="1"/>
  <c r="AI217" i="16" s="1"/>
  <c r="AI222" i="16" s="1"/>
  <c r="AI187" i="16"/>
  <c r="AL11" i="14"/>
  <c r="AL17" i="14" s="1"/>
  <c r="AJ83" i="17"/>
  <c r="AI104" i="15"/>
  <c r="AJ83" i="16"/>
  <c r="AJ162" i="16"/>
  <c r="AI45" i="15"/>
  <c r="AI123" i="15" s="1"/>
  <c r="AI133" i="15" s="1"/>
  <c r="AI159" i="15" s="1"/>
  <c r="AI164" i="15" s="1"/>
  <c r="AI181" i="15" s="1"/>
  <c r="AI192" i="15" s="1"/>
  <c r="AJ162" i="17"/>
  <c r="AK38" i="15"/>
  <c r="AK97" i="15"/>
  <c r="AO56" i="16"/>
  <c r="AP37" i="17"/>
  <c r="AP37" i="16"/>
  <c r="AK76" i="15"/>
  <c r="AK17" i="15"/>
  <c r="AK19" i="15"/>
  <c r="AK78" i="15"/>
  <c r="AJ167" i="16"/>
  <c r="AJ192" i="16" s="1"/>
  <c r="AJ90" i="13"/>
  <c r="AK33" i="15"/>
  <c r="AK92" i="15"/>
  <c r="AQ54" i="1"/>
  <c r="AQ60" i="1"/>
  <c r="AQ44" i="1"/>
  <c r="AQ46" i="1"/>
  <c r="AQ57" i="1"/>
  <c r="AQ48" i="1"/>
  <c r="AQ41" i="1"/>
  <c r="AQ59" i="1"/>
  <c r="AQ49" i="1"/>
  <c r="AQ56" i="1"/>
  <c r="AQ55" i="1"/>
  <c r="AQ50" i="1"/>
  <c r="AQ58" i="1"/>
  <c r="AQ42" i="1"/>
  <c r="AQ52" i="1"/>
  <c r="AQ51" i="1"/>
  <c r="AQ45" i="1"/>
  <c r="AQ47" i="1"/>
  <c r="AQ43" i="1"/>
  <c r="AQ53" i="1"/>
  <c r="AP35" i="17"/>
  <c r="AP61" i="1"/>
  <c r="AP62" i="1" s="1"/>
  <c r="AP35" i="16"/>
  <c r="AQ40" i="1"/>
  <c r="AP42" i="16"/>
  <c r="AP42" i="17"/>
  <c r="AP38" i="16"/>
  <c r="AP38" i="17"/>
  <c r="AP36" i="16"/>
  <c r="AP36" i="17"/>
  <c r="AP49" i="16"/>
  <c r="AP49" i="17"/>
  <c r="AP53" i="16"/>
  <c r="AP53" i="17"/>
  <c r="AK79" i="15"/>
  <c r="AK20" i="15"/>
  <c r="AK17" i="14"/>
  <c r="AK32" i="14" s="1"/>
  <c r="AK12" i="14"/>
  <c r="AK31" i="15"/>
  <c r="AK90" i="15"/>
  <c r="AL79" i="13"/>
  <c r="AL104" i="16"/>
  <c r="AL156" i="16" s="1"/>
  <c r="AL104" i="17"/>
  <c r="AL156" i="17" s="1"/>
  <c r="AM12" i="13"/>
  <c r="AM21" i="13"/>
  <c r="AM18" i="13"/>
  <c r="AM15" i="13"/>
  <c r="AM23" i="13"/>
  <c r="AM22" i="13"/>
  <c r="AL88" i="16"/>
  <c r="AM29" i="13"/>
  <c r="AL69" i="13"/>
  <c r="AM25" i="13"/>
  <c r="AM27" i="13"/>
  <c r="AM17" i="13"/>
  <c r="AM31" i="13"/>
  <c r="AM81" i="13" s="1"/>
  <c r="AM88" i="13" s="1"/>
  <c r="AM10" i="14" s="1"/>
  <c r="AM20" i="13"/>
  <c r="AL32" i="13"/>
  <c r="AL33" i="13" s="1"/>
  <c r="AM26" i="13"/>
  <c r="AM13" i="13"/>
  <c r="AL88" i="17"/>
  <c r="AM11" i="13"/>
  <c r="AM16" i="13"/>
  <c r="AM14" i="13"/>
  <c r="AM28" i="13"/>
  <c r="AM24" i="13"/>
  <c r="AM30" i="13"/>
  <c r="AM19" i="13"/>
  <c r="AL80" i="13"/>
  <c r="AL105" i="17"/>
  <c r="AL157" i="17" s="1"/>
  <c r="AL105" i="16"/>
  <c r="AL157" i="16" s="1"/>
  <c r="AK109" i="17"/>
  <c r="AK140" i="17"/>
  <c r="AK161" i="17" s="1"/>
  <c r="AL71" i="13"/>
  <c r="AL90" i="17"/>
  <c r="AL142" i="17" s="1"/>
  <c r="AL90" i="16"/>
  <c r="AL142" i="16" s="1"/>
  <c r="AJ167" i="17"/>
  <c r="AK13" i="15"/>
  <c r="AK72" i="15"/>
  <c r="AL14" i="17"/>
  <c r="AL66" i="17" s="1"/>
  <c r="AL14" i="16"/>
  <c r="AL66" i="16" s="1"/>
  <c r="AL72" i="1"/>
  <c r="AK30" i="17"/>
  <c r="AK61" i="17"/>
  <c r="AK82" i="17" s="1"/>
  <c r="AL79" i="1"/>
  <c r="AL25" i="17"/>
  <c r="AL77" i="17" s="1"/>
  <c r="AL25" i="16"/>
  <c r="AL77" i="16" s="1"/>
  <c r="AL71" i="1"/>
  <c r="AL11" i="16"/>
  <c r="AL63" i="16" s="1"/>
  <c r="AL11" i="17"/>
  <c r="AL63" i="17" s="1"/>
  <c r="AL17" i="17"/>
  <c r="AL69" i="17" s="1"/>
  <c r="AL17" i="16"/>
  <c r="AL69" i="16" s="1"/>
  <c r="AL23" i="16"/>
  <c r="AL75" i="16" s="1"/>
  <c r="AL23" i="17"/>
  <c r="AL75" i="17" s="1"/>
  <c r="AO135" i="17"/>
  <c r="AP115" i="17"/>
  <c r="AP115" i="16"/>
  <c r="AP132" i="17"/>
  <c r="AP132" i="16"/>
  <c r="AP131" i="16"/>
  <c r="AP131" i="17"/>
  <c r="AP126" i="17"/>
  <c r="AP126" i="16"/>
  <c r="AP118" i="17"/>
  <c r="AP118" i="16"/>
  <c r="AJ81" i="15"/>
  <c r="AJ99" i="15"/>
  <c r="AK75" i="15"/>
  <c r="AK16" i="15"/>
  <c r="AP41" i="17"/>
  <c r="AP41" i="16"/>
  <c r="AP45" i="16"/>
  <c r="AP45" i="17"/>
  <c r="AP43" i="16"/>
  <c r="AP43" i="17"/>
  <c r="AP46" i="17"/>
  <c r="AP46" i="16"/>
  <c r="AK77" i="15"/>
  <c r="AK18" i="15"/>
  <c r="AK94" i="15"/>
  <c r="AK35" i="15"/>
  <c r="AK140" i="16"/>
  <c r="AK161" i="16" s="1"/>
  <c r="AK109" i="16"/>
  <c r="AL73" i="13"/>
  <c r="AL94" i="16"/>
  <c r="AL146" i="16" s="1"/>
  <c r="AL94" i="17"/>
  <c r="AL146" i="17" s="1"/>
  <c r="AL92" i="17"/>
  <c r="AL144" i="17" s="1"/>
  <c r="AL92" i="16"/>
  <c r="AL144" i="16" s="1"/>
  <c r="AL91" i="16"/>
  <c r="AL143" i="16" s="1"/>
  <c r="AL91" i="17"/>
  <c r="AL143" i="17" s="1"/>
  <c r="AK82" i="13"/>
  <c r="AK86" i="13"/>
  <c r="AL77" i="13"/>
  <c r="AL100" i="17"/>
  <c r="AL152" i="17" s="1"/>
  <c r="AL100" i="16"/>
  <c r="AL152" i="16" s="1"/>
  <c r="AL99" i="17"/>
  <c r="AL151" i="17" s="1"/>
  <c r="AL99" i="16"/>
  <c r="AL151" i="16" s="1"/>
  <c r="AL76" i="13"/>
  <c r="AI109" i="15"/>
  <c r="AL32" i="1"/>
  <c r="AL33" i="1" s="1"/>
  <c r="AM12" i="1"/>
  <c r="AM14" i="1"/>
  <c r="AM23" i="1"/>
  <c r="AM21" i="1"/>
  <c r="AM22" i="1"/>
  <c r="AM29" i="1"/>
  <c r="AM26" i="1"/>
  <c r="AM25" i="1"/>
  <c r="AL69" i="1"/>
  <c r="AM17" i="1"/>
  <c r="AM18" i="1"/>
  <c r="AM28" i="1"/>
  <c r="AM15" i="1"/>
  <c r="AM24" i="1"/>
  <c r="AM30" i="1"/>
  <c r="AM27" i="1"/>
  <c r="AM31" i="1"/>
  <c r="AM81" i="1" s="1"/>
  <c r="AM88" i="1" s="1"/>
  <c r="AM9" i="14" s="1"/>
  <c r="AL9" i="16"/>
  <c r="AM20" i="1"/>
  <c r="AM13" i="1"/>
  <c r="AM16" i="1"/>
  <c r="AM11" i="1"/>
  <c r="AM19" i="1"/>
  <c r="AL9" i="17"/>
  <c r="AK30" i="16"/>
  <c r="AK61" i="16"/>
  <c r="AK82" i="16" s="1"/>
  <c r="AL74" i="1"/>
  <c r="AL16" i="17"/>
  <c r="AL68" i="17" s="1"/>
  <c r="AL16" i="16"/>
  <c r="AL68" i="16" s="1"/>
  <c r="AL75" i="1"/>
  <c r="AL19" i="16"/>
  <c r="AL71" i="16" s="1"/>
  <c r="AL19" i="17"/>
  <c r="AL71" i="17" s="1"/>
  <c r="AL22" i="16"/>
  <c r="AL74" i="16" s="1"/>
  <c r="AL22" i="17"/>
  <c r="AL74" i="17" s="1"/>
  <c r="AK87" i="13"/>
  <c r="AK89" i="15"/>
  <c r="AK30" i="15"/>
  <c r="AQ45" i="13"/>
  <c r="AQ60" i="13"/>
  <c r="AQ43" i="13"/>
  <c r="AQ41" i="13"/>
  <c r="AQ55" i="13"/>
  <c r="AQ53" i="13"/>
  <c r="AQ47" i="13"/>
  <c r="AQ50" i="13"/>
  <c r="AQ56" i="13"/>
  <c r="AQ58" i="13"/>
  <c r="AQ42" i="13"/>
  <c r="AQ51" i="13"/>
  <c r="AQ48" i="13"/>
  <c r="AQ44" i="13"/>
  <c r="AQ52" i="13"/>
  <c r="AQ57" i="13"/>
  <c r="AQ49" i="13"/>
  <c r="AQ59" i="13"/>
  <c r="AQ46" i="13"/>
  <c r="AQ54" i="13"/>
  <c r="AP61" i="13"/>
  <c r="AP62" i="13" s="1"/>
  <c r="AP114" i="17"/>
  <c r="AP114" i="16"/>
  <c r="AQ40" i="13"/>
  <c r="AP120" i="17"/>
  <c r="AP120" i="16"/>
  <c r="AP128" i="17"/>
  <c r="AP128" i="16"/>
  <c r="AP125" i="17"/>
  <c r="AP125" i="16"/>
  <c r="AP129" i="16"/>
  <c r="AP129" i="17"/>
  <c r="AP119" i="16"/>
  <c r="AP119" i="17"/>
  <c r="AJ22" i="15"/>
  <c r="AJ40" i="15"/>
  <c r="AI50" i="15"/>
  <c r="AI145" i="15" s="1"/>
  <c r="AI171" i="15" s="1"/>
  <c r="AI176" i="15" s="1"/>
  <c r="AI183" i="15" s="1"/>
  <c r="AI202" i="15" s="1"/>
  <c r="AP51" i="16"/>
  <c r="AP51" i="17"/>
  <c r="AK14" i="15"/>
  <c r="AK73" i="15"/>
  <c r="AK74" i="15"/>
  <c r="AK15" i="15"/>
  <c r="AI172" i="16"/>
  <c r="AI197" i="16" s="1"/>
  <c r="AI216" i="16" s="1"/>
  <c r="AI221" i="16" s="1"/>
  <c r="AI186" i="16"/>
  <c r="AH109" i="15"/>
  <c r="AH146" i="15" s="1"/>
  <c r="AH172" i="15" s="1"/>
  <c r="AH177" i="15" s="1"/>
  <c r="AH184" i="15" s="1"/>
  <c r="AH203" i="15" s="1"/>
  <c r="AK34" i="15"/>
  <c r="AK93" i="15"/>
  <c r="AO56" i="17"/>
  <c r="AP52" i="17"/>
  <c r="AP52" i="16"/>
  <c r="AP44" i="16"/>
  <c r="AP44" i="17"/>
  <c r="AP39" i="16"/>
  <c r="AP39" i="17"/>
  <c r="AP50" i="17"/>
  <c r="AP50" i="16"/>
  <c r="AP54" i="17"/>
  <c r="AP54" i="16"/>
  <c r="AJ90" i="1"/>
  <c r="AL78" i="13"/>
  <c r="AL103" i="16"/>
  <c r="AL155" i="16" s="1"/>
  <c r="AL103" i="17"/>
  <c r="AL155" i="17" s="1"/>
  <c r="AL107" i="17"/>
  <c r="AL159" i="17" s="1"/>
  <c r="AL107" i="16"/>
  <c r="AL159" i="16" s="1"/>
  <c r="AL106" i="17"/>
  <c r="AL158" i="17" s="1"/>
  <c r="AL106" i="16"/>
  <c r="AL158" i="16" s="1"/>
  <c r="AL96" i="17"/>
  <c r="AL148" i="17" s="1"/>
  <c r="AL96" i="16"/>
  <c r="AL148" i="16" s="1"/>
  <c r="AL101" i="17"/>
  <c r="AL153" i="17" s="1"/>
  <c r="AL101" i="16"/>
  <c r="AL153" i="16" s="1"/>
  <c r="AL70" i="13"/>
  <c r="AL89" i="16"/>
  <c r="AL141" i="16" s="1"/>
  <c r="AL89" i="17"/>
  <c r="AL141" i="17" s="1"/>
  <c r="AL18" i="17"/>
  <c r="AL70" i="17" s="1"/>
  <c r="AL18" i="16"/>
  <c r="AL70" i="16" s="1"/>
  <c r="AL77" i="1"/>
  <c r="AL21" i="17"/>
  <c r="AL73" i="17" s="1"/>
  <c r="AL21" i="16"/>
  <c r="AL73" i="16" s="1"/>
  <c r="AL80" i="1"/>
  <c r="AL26" i="17"/>
  <c r="AL78" i="17" s="1"/>
  <c r="AL26" i="16"/>
  <c r="AL78" i="16" s="1"/>
  <c r="AL13" i="17"/>
  <c r="AL65" i="17" s="1"/>
  <c r="AL13" i="16"/>
  <c r="AL65" i="16" s="1"/>
  <c r="AL73" i="1"/>
  <c r="AL15" i="17"/>
  <c r="AL67" i="17" s="1"/>
  <c r="AL15" i="16"/>
  <c r="AL67" i="16" s="1"/>
  <c r="AL27" i="16"/>
  <c r="AL79" i="16" s="1"/>
  <c r="AL27" i="17"/>
  <c r="AL79" i="17" s="1"/>
  <c r="AK91" i="15"/>
  <c r="AK32" i="15"/>
  <c r="AK95" i="15"/>
  <c r="AK36" i="15"/>
  <c r="AP116" i="17"/>
  <c r="AP116" i="16"/>
  <c r="AP117" i="16"/>
  <c r="AP117" i="17"/>
  <c r="AP130" i="16"/>
  <c r="AP130" i="17"/>
  <c r="AP127" i="17"/>
  <c r="AP127" i="16"/>
  <c r="AP121" i="16"/>
  <c r="AP121" i="17"/>
  <c r="AK96" i="15"/>
  <c r="AK37" i="15"/>
  <c r="AP47" i="16"/>
  <c r="AP47" i="17"/>
  <c r="AP48" i="16"/>
  <c r="AP48" i="17"/>
  <c r="AP40" i="17"/>
  <c r="AP40" i="16"/>
  <c r="AK87" i="1"/>
  <c r="AK12" i="15"/>
  <c r="AK71" i="15"/>
  <c r="AL75" i="13"/>
  <c r="AL98" i="17"/>
  <c r="AL150" i="17" s="1"/>
  <c r="AL98" i="16"/>
  <c r="AL150" i="16" s="1"/>
  <c r="AL97" i="17"/>
  <c r="AL149" i="17" s="1"/>
  <c r="AL97" i="16"/>
  <c r="AL149" i="16" s="1"/>
  <c r="AL102" i="16"/>
  <c r="AL154" i="16" s="1"/>
  <c r="AL102" i="17"/>
  <c r="AL154" i="17" s="1"/>
  <c r="AL93" i="16"/>
  <c r="AL145" i="16" s="1"/>
  <c r="AL93" i="17"/>
  <c r="AL145" i="17" s="1"/>
  <c r="AL72" i="13"/>
  <c r="AL95" i="17"/>
  <c r="AL147" i="17" s="1"/>
  <c r="AL74" i="13"/>
  <c r="AL95" i="16"/>
  <c r="AL147" i="16" s="1"/>
  <c r="AL28" i="17"/>
  <c r="AL80" i="17" s="1"/>
  <c r="AL28" i="16"/>
  <c r="AL80" i="16" s="1"/>
  <c r="AL78" i="1"/>
  <c r="AL24" i="17"/>
  <c r="AL76" i="17" s="1"/>
  <c r="AL24" i="16"/>
  <c r="AL76" i="16" s="1"/>
  <c r="AL12" i="17"/>
  <c r="AL64" i="17" s="1"/>
  <c r="AL12" i="16"/>
  <c r="AL64" i="16" s="1"/>
  <c r="AK86" i="1"/>
  <c r="AK82" i="1"/>
  <c r="AL20" i="16"/>
  <c r="AL72" i="16" s="1"/>
  <c r="AL76" i="1"/>
  <c r="AL20" i="17"/>
  <c r="AL72" i="17" s="1"/>
  <c r="AL70" i="1"/>
  <c r="AL10" i="16"/>
  <c r="AL62" i="16" s="1"/>
  <c r="AL10" i="17"/>
  <c r="AL62" i="17" s="1"/>
  <c r="AO135" i="16"/>
  <c r="AP122" i="17"/>
  <c r="AP122" i="16"/>
  <c r="AP133" i="17"/>
  <c r="AP133" i="16"/>
  <c r="AP123" i="17"/>
  <c r="AP123" i="16"/>
  <c r="AP124" i="16"/>
  <c r="AP124" i="17"/>
  <c r="AI228" i="16" l="1"/>
  <c r="AI246" i="16"/>
  <c r="AH226" i="16"/>
  <c r="AH236" i="16"/>
  <c r="AI226" i="16"/>
  <c r="AI236" i="16"/>
  <c r="AI229" i="16"/>
  <c r="AI247" i="16"/>
  <c r="AK203" i="16"/>
  <c r="AK158" i="15"/>
  <c r="AL31" i="14"/>
  <c r="AJ187" i="16"/>
  <c r="AJ193" i="16"/>
  <c r="AJ205" i="16" s="1"/>
  <c r="AJ210" i="16" s="1"/>
  <c r="AK215" i="16"/>
  <c r="AK170" i="15"/>
  <c r="AJ204" i="16"/>
  <c r="AJ209" i="16" s="1"/>
  <c r="AL32" i="14"/>
  <c r="AI146" i="15"/>
  <c r="AI172" i="15" s="1"/>
  <c r="AI177" i="15" s="1"/>
  <c r="AI184" i="15" s="1"/>
  <c r="AI203" i="15" s="1"/>
  <c r="AI134" i="15"/>
  <c r="AI160" i="15" s="1"/>
  <c r="AI165" i="15" s="1"/>
  <c r="AI182" i="15" s="1"/>
  <c r="AI193" i="15" s="1"/>
  <c r="AI188" i="16"/>
  <c r="AM11" i="14"/>
  <c r="AL12" i="14"/>
  <c r="AK167" i="17"/>
  <c r="AI124" i="15"/>
  <c r="AI125" i="15" s="1"/>
  <c r="AK81" i="15"/>
  <c r="AK162" i="17"/>
  <c r="AK83" i="16"/>
  <c r="AJ104" i="15"/>
  <c r="AK22" i="15"/>
  <c r="AK167" i="16"/>
  <c r="AL91" i="15"/>
  <c r="AL32" i="15"/>
  <c r="AL89" i="15"/>
  <c r="AL87" i="13"/>
  <c r="AL30" i="15"/>
  <c r="AL92" i="15"/>
  <c r="AL33" i="15"/>
  <c r="AQ123" i="17"/>
  <c r="AQ123" i="16"/>
  <c r="AQ122" i="16"/>
  <c r="AQ122" i="17"/>
  <c r="AQ130" i="16"/>
  <c r="AQ130" i="17"/>
  <c r="AQ129" i="17"/>
  <c r="AQ129" i="16"/>
  <c r="AQ119" i="17"/>
  <c r="AQ119" i="16"/>
  <c r="AL15" i="15"/>
  <c r="AL74" i="15"/>
  <c r="AM32" i="1"/>
  <c r="AM33" i="1" s="1"/>
  <c r="AM69" i="1"/>
  <c r="AN22" i="1"/>
  <c r="AN17" i="1"/>
  <c r="AN30" i="1"/>
  <c r="AN24" i="1"/>
  <c r="AN27" i="1"/>
  <c r="AN19" i="1"/>
  <c r="AN29" i="1"/>
  <c r="AN23" i="1"/>
  <c r="AN20" i="1"/>
  <c r="AN14" i="1"/>
  <c r="AM9" i="16"/>
  <c r="AN21" i="1"/>
  <c r="AN11" i="1"/>
  <c r="AN25" i="1"/>
  <c r="AN12" i="1"/>
  <c r="AN31" i="1"/>
  <c r="AN81" i="1" s="1"/>
  <c r="AN88" i="1" s="1"/>
  <c r="AN9" i="14" s="1"/>
  <c r="AN15" i="1"/>
  <c r="AN26" i="1"/>
  <c r="AN18" i="1"/>
  <c r="AN28" i="1"/>
  <c r="AN16" i="1"/>
  <c r="AN13" i="1"/>
  <c r="AM9" i="17"/>
  <c r="AL30" i="16"/>
  <c r="AL61" i="16"/>
  <c r="AL82" i="16" s="1"/>
  <c r="AM22" i="17"/>
  <c r="AM74" i="17" s="1"/>
  <c r="AM22" i="16"/>
  <c r="AM74" i="16" s="1"/>
  <c r="AM73" i="1"/>
  <c r="AM15" i="17"/>
  <c r="AM67" i="17" s="1"/>
  <c r="AM15" i="16"/>
  <c r="AM67" i="16" s="1"/>
  <c r="AM27" i="17"/>
  <c r="AM79" i="17" s="1"/>
  <c r="AM27" i="16"/>
  <c r="AM79" i="16" s="1"/>
  <c r="AM12" i="17"/>
  <c r="AM64" i="17" s="1"/>
  <c r="AM12" i="16"/>
  <c r="AM64" i="16" s="1"/>
  <c r="AK162" i="16"/>
  <c r="AK83" i="17"/>
  <c r="AM107" i="17"/>
  <c r="AM159" i="17" s="1"/>
  <c r="AM107" i="16"/>
  <c r="AM159" i="16" s="1"/>
  <c r="AM72" i="13"/>
  <c r="AM93" i="17"/>
  <c r="AM145" i="17" s="1"/>
  <c r="AM93" i="16"/>
  <c r="AM145" i="16" s="1"/>
  <c r="AM78" i="13"/>
  <c r="AM103" i="17"/>
  <c r="AM155" i="17" s="1"/>
  <c r="AM103" i="16"/>
  <c r="AM155" i="16" s="1"/>
  <c r="AM73" i="13"/>
  <c r="AM94" i="17"/>
  <c r="AM146" i="17" s="1"/>
  <c r="AM94" i="16"/>
  <c r="AM146" i="16" s="1"/>
  <c r="AM106" i="16"/>
  <c r="AM158" i="16" s="1"/>
  <c r="AM106" i="17"/>
  <c r="AM158" i="17" s="1"/>
  <c r="AM92" i="16"/>
  <c r="AM144" i="16" s="1"/>
  <c r="AM92" i="17"/>
  <c r="AM144" i="17" s="1"/>
  <c r="AP56" i="16"/>
  <c r="AQ38" i="16"/>
  <c r="AQ38" i="17"/>
  <c r="AQ47" i="16"/>
  <c r="AQ47" i="17"/>
  <c r="AQ50" i="16"/>
  <c r="AQ50" i="17"/>
  <c r="AQ36" i="17"/>
  <c r="AQ36" i="16"/>
  <c r="AQ39" i="17"/>
  <c r="AQ39" i="16"/>
  <c r="AR60" i="13"/>
  <c r="AR54" i="13"/>
  <c r="AR48" i="13"/>
  <c r="AR52" i="13"/>
  <c r="AR59" i="13"/>
  <c r="AR42" i="13"/>
  <c r="AR53" i="13"/>
  <c r="AR55" i="13"/>
  <c r="AR57" i="13"/>
  <c r="AR50" i="13"/>
  <c r="AR46" i="13"/>
  <c r="AR41" i="13"/>
  <c r="AR51" i="13"/>
  <c r="AR58" i="13"/>
  <c r="AR45" i="13"/>
  <c r="AR49" i="13"/>
  <c r="AR56" i="13"/>
  <c r="AR43" i="13"/>
  <c r="AR44" i="13"/>
  <c r="AR47" i="13"/>
  <c r="AQ61" i="13"/>
  <c r="AQ62" i="13" s="1"/>
  <c r="AQ114" i="17"/>
  <c r="AQ114" i="16"/>
  <c r="AR40" i="13"/>
  <c r="AQ128" i="17"/>
  <c r="AQ128" i="16"/>
  <c r="AQ131" i="16"/>
  <c r="AQ131" i="17"/>
  <c r="AQ125" i="16"/>
  <c r="AQ125" i="17"/>
  <c r="AQ124" i="16"/>
  <c r="AQ124" i="17"/>
  <c r="AQ115" i="16"/>
  <c r="AQ115" i="17"/>
  <c r="AK40" i="15"/>
  <c r="AM14" i="17"/>
  <c r="AM66" i="17" s="1"/>
  <c r="AM14" i="16"/>
  <c r="AM66" i="16" s="1"/>
  <c r="AM72" i="1"/>
  <c r="AM18" i="14"/>
  <c r="AM12" i="14"/>
  <c r="AM13" i="16"/>
  <c r="AM65" i="16" s="1"/>
  <c r="AM13" i="17"/>
  <c r="AM65" i="17" s="1"/>
  <c r="AL86" i="1"/>
  <c r="AL82" i="1"/>
  <c r="AM76" i="1"/>
  <c r="AM20" i="17"/>
  <c r="AM72" i="17" s="1"/>
  <c r="AM20" i="16"/>
  <c r="AM72" i="16" s="1"/>
  <c r="AM70" i="1"/>
  <c r="AM10" i="17"/>
  <c r="AM62" i="17" s="1"/>
  <c r="AM10" i="16"/>
  <c r="AM62" i="16" s="1"/>
  <c r="AL93" i="15"/>
  <c r="AL34" i="15"/>
  <c r="AL87" i="1"/>
  <c r="AL71" i="15"/>
  <c r="AL12" i="15"/>
  <c r="AM101" i="16"/>
  <c r="AM153" i="16" s="1"/>
  <c r="AM101" i="17"/>
  <c r="AM153" i="17" s="1"/>
  <c r="AN16" i="13"/>
  <c r="AN12" i="13"/>
  <c r="AM32" i="13"/>
  <c r="AM33" i="13" s="1"/>
  <c r="AN26" i="13"/>
  <c r="AN15" i="13"/>
  <c r="AN24" i="13"/>
  <c r="AN30" i="13"/>
  <c r="AM88" i="17"/>
  <c r="AN19" i="13"/>
  <c r="AN29" i="13"/>
  <c r="AN25" i="13"/>
  <c r="AN28" i="13"/>
  <c r="AN22" i="13"/>
  <c r="AN20" i="13"/>
  <c r="AN23" i="13"/>
  <c r="AN17" i="13"/>
  <c r="AN14" i="13"/>
  <c r="AN21" i="13"/>
  <c r="AN13" i="13"/>
  <c r="AN27" i="13"/>
  <c r="AM88" i="16"/>
  <c r="AM69" i="13"/>
  <c r="AN18" i="13"/>
  <c r="AN11" i="13"/>
  <c r="AN31" i="13"/>
  <c r="AN81" i="13" s="1"/>
  <c r="AN88" i="13" s="1"/>
  <c r="AN10" i="14" s="1"/>
  <c r="AM79" i="13"/>
  <c r="AM104" i="17"/>
  <c r="AM156" i="17" s="1"/>
  <c r="AM104" i="16"/>
  <c r="AM156" i="16" s="1"/>
  <c r="AL140" i="16"/>
  <c r="AL161" i="16" s="1"/>
  <c r="AL109" i="16"/>
  <c r="AM74" i="13"/>
  <c r="AM95" i="16"/>
  <c r="AM147" i="16" s="1"/>
  <c r="AM95" i="17"/>
  <c r="AM147" i="17" s="1"/>
  <c r="AQ42" i="16"/>
  <c r="AQ42" i="17"/>
  <c r="AQ37" i="16"/>
  <c r="AQ37" i="17"/>
  <c r="AQ51" i="16"/>
  <c r="AQ51" i="17"/>
  <c r="AQ43" i="17"/>
  <c r="AQ43" i="16"/>
  <c r="AK89" i="1"/>
  <c r="AK90" i="1" s="1"/>
  <c r="AL13" i="15"/>
  <c r="AL72" i="15"/>
  <c r="AL76" i="15"/>
  <c r="AL17" i="15"/>
  <c r="AL95" i="15"/>
  <c r="AL36" i="15"/>
  <c r="AJ45" i="15"/>
  <c r="AP135" i="16"/>
  <c r="AQ120" i="16"/>
  <c r="AQ120" i="17"/>
  <c r="AQ126" i="16"/>
  <c r="AQ126" i="17"/>
  <c r="AQ116" i="16"/>
  <c r="AQ116" i="17"/>
  <c r="AQ121" i="16"/>
  <c r="AQ121" i="17"/>
  <c r="AQ117" i="17"/>
  <c r="AQ117" i="16"/>
  <c r="AK99" i="15"/>
  <c r="AL61" i="17"/>
  <c r="AL82" i="17" s="1"/>
  <c r="AL30" i="17"/>
  <c r="AM71" i="1"/>
  <c r="AM11" i="16"/>
  <c r="AM63" i="16" s="1"/>
  <c r="AM11" i="17"/>
  <c r="AM63" i="17" s="1"/>
  <c r="AM79" i="1"/>
  <c r="AM25" i="17"/>
  <c r="AM77" i="17" s="1"/>
  <c r="AM25" i="16"/>
  <c r="AM77" i="16" s="1"/>
  <c r="AM80" i="1"/>
  <c r="AM26" i="17"/>
  <c r="AM78" i="17" s="1"/>
  <c r="AM26" i="16"/>
  <c r="AM78" i="16" s="1"/>
  <c r="AM23" i="16"/>
  <c r="AM75" i="16" s="1"/>
  <c r="AM23" i="17"/>
  <c r="AM75" i="17" s="1"/>
  <c r="AM75" i="1"/>
  <c r="AM19" i="17"/>
  <c r="AM71" i="17" s="1"/>
  <c r="AM19" i="16"/>
  <c r="AM71" i="16" s="1"/>
  <c r="AL35" i="15"/>
  <c r="AL94" i="15"/>
  <c r="AL78" i="15"/>
  <c r="AL19" i="15"/>
  <c r="AJ172" i="17"/>
  <c r="AJ198" i="16" s="1"/>
  <c r="AJ217" i="16" s="1"/>
  <c r="AJ222" i="16" s="1"/>
  <c r="AL97" i="15"/>
  <c r="AL38" i="15"/>
  <c r="AM80" i="13"/>
  <c r="AM105" i="16"/>
  <c r="AM157" i="16" s="1"/>
  <c r="AM105" i="17"/>
  <c r="AM157" i="17" s="1"/>
  <c r="AL140" i="17"/>
  <c r="AL161" i="17" s="1"/>
  <c r="AL109" i="17"/>
  <c r="AM97" i="17"/>
  <c r="AM149" i="17" s="1"/>
  <c r="AM97" i="16"/>
  <c r="AM149" i="16" s="1"/>
  <c r="AM102" i="16"/>
  <c r="AM154" i="16" s="1"/>
  <c r="AM102" i="17"/>
  <c r="AM154" i="17" s="1"/>
  <c r="AM76" i="13"/>
  <c r="AM99" i="17"/>
  <c r="AM151" i="17" s="1"/>
  <c r="AM99" i="16"/>
  <c r="AM151" i="16" s="1"/>
  <c r="AM75" i="13"/>
  <c r="AM98" i="16"/>
  <c r="AM150" i="16" s="1"/>
  <c r="AM98" i="17"/>
  <c r="AM150" i="17" s="1"/>
  <c r="AL96" i="15"/>
  <c r="AL37" i="15"/>
  <c r="AP56" i="17"/>
  <c r="AQ40" i="16"/>
  <c r="AQ40" i="17"/>
  <c r="AQ53" i="16"/>
  <c r="AQ53" i="17"/>
  <c r="AQ44" i="16"/>
  <c r="AQ44" i="17"/>
  <c r="AQ52" i="17"/>
  <c r="AQ52" i="16"/>
  <c r="AQ49" i="16"/>
  <c r="AQ49" i="17"/>
  <c r="AJ186" i="16"/>
  <c r="AJ172" i="16"/>
  <c r="AJ197" i="16" s="1"/>
  <c r="AJ216" i="16" s="1"/>
  <c r="AJ221" i="16" s="1"/>
  <c r="AL75" i="15"/>
  <c r="AL16" i="15"/>
  <c r="AL18" i="15"/>
  <c r="AL77" i="15"/>
  <c r="AL20" i="15"/>
  <c r="AL79" i="15"/>
  <c r="AP135" i="17"/>
  <c r="AQ133" i="17"/>
  <c r="AQ133" i="16"/>
  <c r="AQ118" i="16"/>
  <c r="AQ118" i="17"/>
  <c r="AQ132" i="17"/>
  <c r="AQ132" i="16"/>
  <c r="AQ127" i="16"/>
  <c r="AQ127" i="17"/>
  <c r="AL73" i="15"/>
  <c r="AL14" i="15"/>
  <c r="AM17" i="17"/>
  <c r="AM69" i="17" s="1"/>
  <c r="AM17" i="16"/>
  <c r="AM69" i="16" s="1"/>
  <c r="AM18" i="17"/>
  <c r="AM70" i="17" s="1"/>
  <c r="AM18" i="16"/>
  <c r="AM70" i="16" s="1"/>
  <c r="AM28" i="16"/>
  <c r="AM80" i="16" s="1"/>
  <c r="AM28" i="17"/>
  <c r="AM80" i="17" s="1"/>
  <c r="AM74" i="1"/>
  <c r="AM16" i="17"/>
  <c r="AM68" i="17" s="1"/>
  <c r="AM16" i="16"/>
  <c r="AM68" i="16" s="1"/>
  <c r="AM78" i="1"/>
  <c r="AM24" i="17"/>
  <c r="AM76" i="17" s="1"/>
  <c r="AM24" i="16"/>
  <c r="AM76" i="16" s="1"/>
  <c r="AM21" i="17"/>
  <c r="AM73" i="17" s="1"/>
  <c r="AM77" i="1"/>
  <c r="AM21" i="16"/>
  <c r="AM73" i="16" s="1"/>
  <c r="AK89" i="13"/>
  <c r="AK90" i="13" s="1"/>
  <c r="AL31" i="15"/>
  <c r="AL90" i="15"/>
  <c r="AM96" i="17"/>
  <c r="AM148" i="17" s="1"/>
  <c r="AM96" i="16"/>
  <c r="AM148" i="16" s="1"/>
  <c r="AM91" i="17"/>
  <c r="AM143" i="17" s="1"/>
  <c r="AM91" i="16"/>
  <c r="AM143" i="16" s="1"/>
  <c r="AM71" i="13"/>
  <c r="AM90" i="17"/>
  <c r="AM142" i="17" s="1"/>
  <c r="AM90" i="16"/>
  <c r="AM142" i="16" s="1"/>
  <c r="AL86" i="13"/>
  <c r="AL82" i="13"/>
  <c r="AM77" i="13"/>
  <c r="AM100" i="16"/>
  <c r="AM152" i="16" s="1"/>
  <c r="AM100" i="17"/>
  <c r="AM152" i="17" s="1"/>
  <c r="AM70" i="13"/>
  <c r="AM89" i="16"/>
  <c r="AM141" i="16" s="1"/>
  <c r="AM89" i="17"/>
  <c r="AM141" i="17" s="1"/>
  <c r="AR41" i="1"/>
  <c r="AR48" i="1"/>
  <c r="AR56" i="1"/>
  <c r="AR60" i="1"/>
  <c r="AR53" i="1"/>
  <c r="AR42" i="1"/>
  <c r="AR47" i="1"/>
  <c r="AR44" i="1"/>
  <c r="AR55" i="1"/>
  <c r="AR51" i="1"/>
  <c r="AR43" i="1"/>
  <c r="AR54" i="1"/>
  <c r="AR59" i="1"/>
  <c r="AR52" i="1"/>
  <c r="AR49" i="1"/>
  <c r="AR46" i="1"/>
  <c r="AR57" i="1"/>
  <c r="AR58" i="1"/>
  <c r="AR45" i="1"/>
  <c r="AR50" i="1"/>
  <c r="AR40" i="1"/>
  <c r="AQ35" i="16"/>
  <c r="AQ35" i="17"/>
  <c r="AQ61" i="1"/>
  <c r="AQ62" i="1" s="1"/>
  <c r="AQ48" i="17"/>
  <c r="AQ48" i="16"/>
  <c r="AQ46" i="17"/>
  <c r="AQ46" i="16"/>
  <c r="AQ45" i="16"/>
  <c r="AQ45" i="17"/>
  <c r="AQ54" i="17"/>
  <c r="AQ54" i="16"/>
  <c r="AQ41" i="17"/>
  <c r="AQ41" i="16"/>
  <c r="AJ188" i="16" l="1"/>
  <c r="AJ228" i="16"/>
  <c r="AJ246" i="16"/>
  <c r="AJ229" i="16"/>
  <c r="AJ247" i="16"/>
  <c r="AJ226" i="16"/>
  <c r="AJ236" i="16"/>
  <c r="AJ227" i="16"/>
  <c r="AJ237" i="16"/>
  <c r="AK172" i="17"/>
  <c r="AK198" i="16" s="1"/>
  <c r="AK217" i="16" s="1"/>
  <c r="AK222" i="16" s="1"/>
  <c r="AK193" i="16"/>
  <c r="AK205" i="16" s="1"/>
  <c r="AK210" i="16" s="1"/>
  <c r="AL203" i="16"/>
  <c r="AL158" i="15"/>
  <c r="AM31" i="14"/>
  <c r="AL215" i="16"/>
  <c r="AL170" i="15"/>
  <c r="AM32" i="14"/>
  <c r="AK172" i="16"/>
  <c r="AK197" i="16" s="1"/>
  <c r="AK216" i="16" s="1"/>
  <c r="AK221" i="16" s="1"/>
  <c r="AK192" i="16"/>
  <c r="AJ134" i="15"/>
  <c r="AJ160" i="15" s="1"/>
  <c r="AJ165" i="15" s="1"/>
  <c r="AJ182" i="15" s="1"/>
  <c r="AJ193" i="15" s="1"/>
  <c r="AK187" i="16"/>
  <c r="AL89" i="13"/>
  <c r="AL90" i="13" s="1"/>
  <c r="AK186" i="16"/>
  <c r="AK45" i="15"/>
  <c r="AK50" i="15" s="1"/>
  <c r="AJ109" i="15"/>
  <c r="AJ146" i="15" s="1"/>
  <c r="AJ172" i="15" s="1"/>
  <c r="AJ177" i="15" s="1"/>
  <c r="AJ184" i="15" s="1"/>
  <c r="AJ203" i="15" s="1"/>
  <c r="AJ124" i="15"/>
  <c r="AK104" i="15"/>
  <c r="AL83" i="16"/>
  <c r="AL162" i="17"/>
  <c r="AL167" i="17"/>
  <c r="AL193" i="16" s="1"/>
  <c r="AL205" i="16" s="1"/>
  <c r="AL162" i="16"/>
  <c r="AR53" i="17"/>
  <c r="AR53" i="16"/>
  <c r="AR45" i="17"/>
  <c r="AR45" i="16"/>
  <c r="AR49" i="17"/>
  <c r="AR49" i="16"/>
  <c r="AR39" i="16"/>
  <c r="AR39" i="17"/>
  <c r="AQ56" i="17"/>
  <c r="AR40" i="17"/>
  <c r="AR40" i="16"/>
  <c r="AR44" i="16"/>
  <c r="AR44" i="17"/>
  <c r="AR38" i="16"/>
  <c r="AR38" i="17"/>
  <c r="AR42" i="16"/>
  <c r="AR42" i="17"/>
  <c r="AR51" i="17"/>
  <c r="AR51" i="16"/>
  <c r="AM35" i="15"/>
  <c r="AM94" i="15"/>
  <c r="AM17" i="15"/>
  <c r="AM76" i="15"/>
  <c r="AM18" i="15"/>
  <c r="AM77" i="15"/>
  <c r="AM34" i="15"/>
  <c r="AM93" i="15"/>
  <c r="AM15" i="15"/>
  <c r="AM74" i="15"/>
  <c r="AM19" i="15"/>
  <c r="AM78" i="15"/>
  <c r="AL83" i="17"/>
  <c r="AM91" i="15"/>
  <c r="AM32" i="15"/>
  <c r="AN74" i="13"/>
  <c r="AN95" i="16"/>
  <c r="AN147" i="16" s="1"/>
  <c r="AN95" i="17"/>
  <c r="AN147" i="17" s="1"/>
  <c r="AN71" i="13"/>
  <c r="AN90" i="16"/>
  <c r="AN142" i="16" s="1"/>
  <c r="AN90" i="17"/>
  <c r="AN142" i="17" s="1"/>
  <c r="AN77" i="13"/>
  <c r="AN100" i="16"/>
  <c r="AN152" i="16" s="1"/>
  <c r="AN100" i="17"/>
  <c r="AN152" i="17" s="1"/>
  <c r="AN102" i="16"/>
  <c r="AN154" i="16" s="1"/>
  <c r="AN102" i="17"/>
  <c r="AN154" i="17" s="1"/>
  <c r="AN107" i="17"/>
  <c r="AN159" i="17" s="1"/>
  <c r="AN107" i="16"/>
  <c r="AN159" i="16" s="1"/>
  <c r="AM87" i="1"/>
  <c r="AM71" i="15"/>
  <c r="AM12" i="15"/>
  <c r="AQ135" i="17"/>
  <c r="AR117" i="17"/>
  <c r="AR117" i="16"/>
  <c r="AR132" i="16"/>
  <c r="AR132" i="17"/>
  <c r="AR124" i="16"/>
  <c r="AR124" i="17"/>
  <c r="AR116" i="16"/>
  <c r="AR116" i="17"/>
  <c r="AR128" i="17"/>
  <c r="AR128" i="16"/>
  <c r="AL167" i="16"/>
  <c r="AL192" i="16" s="1"/>
  <c r="AN14" i="17"/>
  <c r="AN66" i="17" s="1"/>
  <c r="AN72" i="1"/>
  <c r="AN14" i="16"/>
  <c r="AN66" i="16" s="1"/>
  <c r="AN13" i="17"/>
  <c r="AN65" i="17" s="1"/>
  <c r="AN13" i="16"/>
  <c r="AN65" i="16" s="1"/>
  <c r="AO21" i="1"/>
  <c r="AO24" i="1"/>
  <c r="AO26" i="1"/>
  <c r="AO13" i="1"/>
  <c r="AO19" i="1"/>
  <c r="AO15" i="1"/>
  <c r="AO29" i="1"/>
  <c r="AO18" i="1"/>
  <c r="AO25" i="1"/>
  <c r="AO17" i="1"/>
  <c r="AO12" i="1"/>
  <c r="AN9" i="17"/>
  <c r="AN32" i="1"/>
  <c r="AN33" i="1" s="1"/>
  <c r="AO30" i="1"/>
  <c r="AO22" i="1"/>
  <c r="AO20" i="1"/>
  <c r="AO27" i="1"/>
  <c r="AO16" i="1"/>
  <c r="AO23" i="1"/>
  <c r="AO14" i="1"/>
  <c r="AO28" i="1"/>
  <c r="AN9" i="16"/>
  <c r="AO31" i="1"/>
  <c r="AO81" i="1" s="1"/>
  <c r="AO88" i="1" s="1"/>
  <c r="AO9" i="14" s="1"/>
  <c r="AO11" i="1"/>
  <c r="AN69" i="1"/>
  <c r="AN18" i="17"/>
  <c r="AN70" i="17" s="1"/>
  <c r="AN18" i="16"/>
  <c r="AN70" i="16" s="1"/>
  <c r="AN79" i="1"/>
  <c r="AN25" i="17"/>
  <c r="AN77" i="17" s="1"/>
  <c r="AN25" i="16"/>
  <c r="AN77" i="16" s="1"/>
  <c r="AN20" i="16"/>
  <c r="AN72" i="16" s="1"/>
  <c r="AN76" i="1"/>
  <c r="AN20" i="17"/>
  <c r="AN72" i="17" s="1"/>
  <c r="AR47" i="17"/>
  <c r="AR47" i="16"/>
  <c r="AR37" i="16"/>
  <c r="AR37" i="17"/>
  <c r="AM33" i="15"/>
  <c r="AM92" i="15"/>
  <c r="AM38" i="15"/>
  <c r="AM97" i="15"/>
  <c r="AM79" i="15"/>
  <c r="AM20" i="15"/>
  <c r="AM96" i="15"/>
  <c r="AM37" i="15"/>
  <c r="AM82" i="13"/>
  <c r="AM86" i="13"/>
  <c r="AN75" i="13"/>
  <c r="AN98" i="17"/>
  <c r="AN150" i="17" s="1"/>
  <c r="AN98" i="16"/>
  <c r="AN150" i="16" s="1"/>
  <c r="AN97" i="17"/>
  <c r="AN149" i="17" s="1"/>
  <c r="AN97" i="16"/>
  <c r="AN149" i="16" s="1"/>
  <c r="AN106" i="17"/>
  <c r="AN158" i="17" s="1"/>
  <c r="AN106" i="16"/>
  <c r="AN158" i="16" s="1"/>
  <c r="AN101" i="16"/>
  <c r="AN153" i="16" s="1"/>
  <c r="AN101" i="17"/>
  <c r="AN153" i="17" s="1"/>
  <c r="AN89" i="17"/>
  <c r="AN141" i="17" s="1"/>
  <c r="AN70" i="13"/>
  <c r="AN89" i="16"/>
  <c r="AN141" i="16" s="1"/>
  <c r="AL22" i="15"/>
  <c r="AM16" i="15"/>
  <c r="AM75" i="15"/>
  <c r="AR130" i="16"/>
  <c r="AR130" i="17"/>
  <c r="AR125" i="16"/>
  <c r="AR125" i="17"/>
  <c r="AR131" i="17"/>
  <c r="AR131" i="16"/>
  <c r="AR133" i="16"/>
  <c r="AR133" i="17"/>
  <c r="AM87" i="13"/>
  <c r="AM89" i="15"/>
  <c r="AM30" i="15"/>
  <c r="AM72" i="15"/>
  <c r="AM13" i="15"/>
  <c r="AN80" i="1"/>
  <c r="AN26" i="17"/>
  <c r="AN78" i="17" s="1"/>
  <c r="AN26" i="16"/>
  <c r="AN78" i="16" s="1"/>
  <c r="AN11" i="14"/>
  <c r="AN75" i="1"/>
  <c r="AN19" i="17"/>
  <c r="AN71" i="17" s="1"/>
  <c r="AN19" i="16"/>
  <c r="AN71" i="16" s="1"/>
  <c r="AN77" i="1"/>
  <c r="AN21" i="17"/>
  <c r="AN73" i="17" s="1"/>
  <c r="AN21" i="16"/>
  <c r="AN73" i="16" s="1"/>
  <c r="AN22" i="17"/>
  <c r="AN74" i="17" s="1"/>
  <c r="AN22" i="16"/>
  <c r="AN74" i="16" s="1"/>
  <c r="AM86" i="1"/>
  <c r="AM82" i="1"/>
  <c r="AL99" i="15"/>
  <c r="AR46" i="16"/>
  <c r="AR46" i="17"/>
  <c r="AR43" i="16"/>
  <c r="AR43" i="17"/>
  <c r="AS60" i="1"/>
  <c r="AS48" i="1"/>
  <c r="AS55" i="1"/>
  <c r="AS59" i="1"/>
  <c r="AS54" i="1"/>
  <c r="AS43" i="1"/>
  <c r="AS52" i="1"/>
  <c r="AS51" i="1"/>
  <c r="AS56" i="1"/>
  <c r="AS49" i="1"/>
  <c r="AS47" i="1"/>
  <c r="AS53" i="1"/>
  <c r="AS41" i="1"/>
  <c r="AS50" i="1"/>
  <c r="AS58" i="1"/>
  <c r="AS45" i="1"/>
  <c r="AS46" i="1"/>
  <c r="AS57" i="1"/>
  <c r="AS42" i="1"/>
  <c r="AS44" i="1"/>
  <c r="AR61" i="1"/>
  <c r="AR62" i="1" s="1"/>
  <c r="AR35" i="17"/>
  <c r="AR35" i="16"/>
  <c r="AS40" i="1"/>
  <c r="AR52" i="16"/>
  <c r="AR52" i="17"/>
  <c r="AR54" i="17"/>
  <c r="AR54" i="16"/>
  <c r="AR50" i="16"/>
  <c r="AR50" i="17"/>
  <c r="AR48" i="16"/>
  <c r="AR48" i="17"/>
  <c r="AR36" i="17"/>
  <c r="AR36" i="16"/>
  <c r="AJ50" i="15"/>
  <c r="AJ145" i="15" s="1"/>
  <c r="AJ171" i="15" s="1"/>
  <c r="AJ176" i="15" s="1"/>
  <c r="AJ183" i="15" s="1"/>
  <c r="AJ202" i="15" s="1"/>
  <c r="AJ123" i="15"/>
  <c r="AJ133" i="15" s="1"/>
  <c r="AJ159" i="15" s="1"/>
  <c r="AJ164" i="15" s="1"/>
  <c r="AJ181" i="15" s="1"/>
  <c r="AJ192" i="15" s="1"/>
  <c r="AM140" i="16"/>
  <c r="AM161" i="16" s="1"/>
  <c r="AM109" i="16"/>
  <c r="AN91" i="16"/>
  <c r="AN143" i="16" s="1"/>
  <c r="AN91" i="17"/>
  <c r="AN143" i="17" s="1"/>
  <c r="AN76" i="13"/>
  <c r="AN99" i="16"/>
  <c r="AN151" i="16" s="1"/>
  <c r="AN99" i="17"/>
  <c r="AN151" i="17" s="1"/>
  <c r="AN96" i="16"/>
  <c r="AN148" i="16" s="1"/>
  <c r="AN96" i="17"/>
  <c r="AN148" i="17" s="1"/>
  <c r="AN92" i="16"/>
  <c r="AN144" i="16" s="1"/>
  <c r="AN92" i="17"/>
  <c r="AN144" i="17" s="1"/>
  <c r="AN93" i="17"/>
  <c r="AN145" i="17" s="1"/>
  <c r="AN72" i="13"/>
  <c r="AN93" i="16"/>
  <c r="AN145" i="16" s="1"/>
  <c r="AL81" i="15"/>
  <c r="AS46" i="13"/>
  <c r="AS60" i="13"/>
  <c r="AS51" i="13"/>
  <c r="AS56" i="13"/>
  <c r="AS58" i="13"/>
  <c r="AS45" i="13"/>
  <c r="AS47" i="13"/>
  <c r="AS49" i="13"/>
  <c r="AS48" i="13"/>
  <c r="AS43" i="13"/>
  <c r="AS53" i="13"/>
  <c r="AS55" i="13"/>
  <c r="AS41" i="13"/>
  <c r="AS57" i="13"/>
  <c r="AS52" i="13"/>
  <c r="AS50" i="13"/>
  <c r="AS59" i="13"/>
  <c r="AS54" i="13"/>
  <c r="AS44" i="13"/>
  <c r="AS42" i="13"/>
  <c r="AR114" i="17"/>
  <c r="AR61" i="13"/>
  <c r="AR62" i="13" s="1"/>
  <c r="AR114" i="16"/>
  <c r="AS40" i="13"/>
  <c r="AR121" i="17"/>
  <c r="AR121" i="16"/>
  <c r="AR123" i="16"/>
  <c r="AR123" i="17"/>
  <c r="AR115" i="16"/>
  <c r="AR115" i="17"/>
  <c r="AR129" i="16"/>
  <c r="AR129" i="17"/>
  <c r="AR126" i="17"/>
  <c r="AR126" i="16"/>
  <c r="AM36" i="15"/>
  <c r="AM95" i="15"/>
  <c r="AM30" i="17"/>
  <c r="AM61" i="17"/>
  <c r="AM82" i="17" s="1"/>
  <c r="AN74" i="1"/>
  <c r="AN16" i="16"/>
  <c r="AN68" i="16" s="1"/>
  <c r="AN16" i="17"/>
  <c r="AN68" i="17" s="1"/>
  <c r="AN70" i="1"/>
  <c r="AN10" i="17"/>
  <c r="AN62" i="17" s="1"/>
  <c r="AN10" i="16"/>
  <c r="AN62" i="16" s="1"/>
  <c r="AM30" i="16"/>
  <c r="AM61" i="16"/>
  <c r="AM82" i="16" s="1"/>
  <c r="AM167" i="16" s="1"/>
  <c r="AN27" i="16"/>
  <c r="AN79" i="16" s="1"/>
  <c r="AN27" i="17"/>
  <c r="AN79" i="17" s="1"/>
  <c r="AN28" i="16"/>
  <c r="AN80" i="16" s="1"/>
  <c r="AN28" i="17"/>
  <c r="AN80" i="17" s="1"/>
  <c r="AQ56" i="16"/>
  <c r="AR41" i="16"/>
  <c r="AR41" i="17"/>
  <c r="AM14" i="15"/>
  <c r="AM73" i="15"/>
  <c r="AO13" i="13"/>
  <c r="AO18" i="13"/>
  <c r="AO14" i="13"/>
  <c r="AN88" i="16"/>
  <c r="AN88" i="17"/>
  <c r="AO19" i="13"/>
  <c r="AO15" i="13"/>
  <c r="AO26" i="13"/>
  <c r="AN32" i="13"/>
  <c r="AN33" i="13" s="1"/>
  <c r="AO25" i="13"/>
  <c r="AO27" i="13"/>
  <c r="AN69" i="13"/>
  <c r="AO20" i="13"/>
  <c r="AO29" i="13"/>
  <c r="AO12" i="13"/>
  <c r="AO22" i="13"/>
  <c r="AO30" i="13"/>
  <c r="AO11" i="13"/>
  <c r="AO21" i="13"/>
  <c r="AO17" i="13"/>
  <c r="AO28" i="13"/>
  <c r="AO31" i="13"/>
  <c r="AO81" i="13" s="1"/>
  <c r="AO88" i="13" s="1"/>
  <c r="AO10" i="14" s="1"/>
  <c r="AO24" i="13"/>
  <c r="AO16" i="13"/>
  <c r="AO23" i="13"/>
  <c r="AN79" i="13"/>
  <c r="AN104" i="16"/>
  <c r="AN156" i="16" s="1"/>
  <c r="AN104" i="17"/>
  <c r="AN156" i="17" s="1"/>
  <c r="AN73" i="13"/>
  <c r="AN94" i="16"/>
  <c r="AN146" i="16" s="1"/>
  <c r="AN94" i="17"/>
  <c r="AN146" i="17" s="1"/>
  <c r="AN80" i="13"/>
  <c r="AN105" i="16"/>
  <c r="AN157" i="16" s="1"/>
  <c r="AN105" i="17"/>
  <c r="AN157" i="17" s="1"/>
  <c r="AM109" i="17"/>
  <c r="AM140" i="17"/>
  <c r="AM161" i="17" s="1"/>
  <c r="AN78" i="13"/>
  <c r="AN103" i="16"/>
  <c r="AN155" i="16" s="1"/>
  <c r="AN103" i="17"/>
  <c r="AN155" i="17" s="1"/>
  <c r="AL89" i="1"/>
  <c r="AL90" i="1" s="1"/>
  <c r="AQ135" i="16"/>
  <c r="AR118" i="17"/>
  <c r="AR118" i="16"/>
  <c r="AR119" i="17"/>
  <c r="AR119" i="16"/>
  <c r="AR120" i="16"/>
  <c r="AR120" i="17"/>
  <c r="AR127" i="17"/>
  <c r="AR127" i="16"/>
  <c r="AR122" i="16"/>
  <c r="AR122" i="17"/>
  <c r="AM90" i="15"/>
  <c r="AM31" i="15"/>
  <c r="AN71" i="1"/>
  <c r="AN11" i="17"/>
  <c r="AN63" i="17" s="1"/>
  <c r="AN11" i="16"/>
  <c r="AN63" i="16" s="1"/>
  <c r="AN78" i="1"/>
  <c r="AN24" i="17"/>
  <c r="AN76" i="17" s="1"/>
  <c r="AN24" i="16"/>
  <c r="AN76" i="16" s="1"/>
  <c r="AN23" i="17"/>
  <c r="AN75" i="17" s="1"/>
  <c r="AN23" i="16"/>
  <c r="AN75" i="16" s="1"/>
  <c r="AN12" i="17"/>
  <c r="AN64" i="17" s="1"/>
  <c r="AN12" i="16"/>
  <c r="AN64" i="16" s="1"/>
  <c r="AN17" i="16"/>
  <c r="AN69" i="16" s="1"/>
  <c r="AN17" i="17"/>
  <c r="AN69" i="17" s="1"/>
  <c r="AN73" i="1"/>
  <c r="AN15" i="16"/>
  <c r="AN67" i="16" s="1"/>
  <c r="AN15" i="17"/>
  <c r="AN67" i="17" s="1"/>
  <c r="AL40" i="15"/>
  <c r="AK227" i="16" l="1"/>
  <c r="AK237" i="16"/>
  <c r="AL210" i="16"/>
  <c r="AK228" i="16"/>
  <c r="AK246" i="16"/>
  <c r="AK229" i="16"/>
  <c r="AK247" i="16"/>
  <c r="AK204" i="16"/>
  <c r="AK209" i="16" s="1"/>
  <c r="AL204" i="16"/>
  <c r="AL209" i="16" s="1"/>
  <c r="AM215" i="16"/>
  <c r="AM170" i="15"/>
  <c r="AM203" i="16"/>
  <c r="AM158" i="15"/>
  <c r="AN31" i="14"/>
  <c r="AM173" i="16"/>
  <c r="AM192" i="16"/>
  <c r="AK145" i="15"/>
  <c r="AK171" i="15" s="1"/>
  <c r="AK176" i="15" s="1"/>
  <c r="AK183" i="15" s="1"/>
  <c r="AK202" i="15" s="1"/>
  <c r="AK134" i="15"/>
  <c r="AK160" i="15" s="1"/>
  <c r="AK165" i="15" s="1"/>
  <c r="AK182" i="15" s="1"/>
  <c r="AK193" i="15" s="1"/>
  <c r="AK124" i="15"/>
  <c r="AK188" i="16"/>
  <c r="AK109" i="15"/>
  <c r="AK146" i="15" s="1"/>
  <c r="AK172" i="15" s="1"/>
  <c r="AK177" i="15" s="1"/>
  <c r="AK184" i="15" s="1"/>
  <c r="AK203" i="15" s="1"/>
  <c r="AK123" i="15"/>
  <c r="AK133" i="15" s="1"/>
  <c r="AK159" i="15" s="1"/>
  <c r="AK164" i="15" s="1"/>
  <c r="AK181" i="15" s="1"/>
  <c r="AK192" i="15" s="1"/>
  <c r="AL172" i="17"/>
  <c r="AL198" i="16" s="1"/>
  <c r="AL187" i="16"/>
  <c r="AJ125" i="15"/>
  <c r="AM89" i="1"/>
  <c r="AM90" i="1" s="1"/>
  <c r="AM162" i="16"/>
  <c r="AM162" i="17"/>
  <c r="AL104" i="15"/>
  <c r="AN77" i="15"/>
  <c r="AN18" i="15"/>
  <c r="AN95" i="15"/>
  <c r="AN36" i="15"/>
  <c r="AN31" i="15"/>
  <c r="AN90" i="15"/>
  <c r="AO80" i="13"/>
  <c r="AO105" i="16"/>
  <c r="AO157" i="16" s="1"/>
  <c r="AO105" i="17"/>
  <c r="AO157" i="17" s="1"/>
  <c r="AN38" i="15"/>
  <c r="AN97" i="15"/>
  <c r="AO93" i="17"/>
  <c r="AO145" i="17" s="1"/>
  <c r="AO93" i="16"/>
  <c r="AO145" i="16" s="1"/>
  <c r="AO72" i="13"/>
  <c r="AO73" i="13"/>
  <c r="AO94" i="17"/>
  <c r="AO146" i="17" s="1"/>
  <c r="AO94" i="16"/>
  <c r="AO146" i="16" s="1"/>
  <c r="AO76" i="13"/>
  <c r="AO99" i="16"/>
  <c r="AO151" i="16" s="1"/>
  <c r="AO99" i="17"/>
  <c r="AO151" i="17" s="1"/>
  <c r="AN86" i="13"/>
  <c r="AN82" i="13"/>
  <c r="AO78" i="13"/>
  <c r="AO103" i="17"/>
  <c r="AO155" i="17" s="1"/>
  <c r="AO103" i="16"/>
  <c r="AO155" i="16" s="1"/>
  <c r="AN109" i="16"/>
  <c r="AN140" i="16"/>
  <c r="AN161" i="16" s="1"/>
  <c r="AM83" i="16"/>
  <c r="AM83" i="17"/>
  <c r="AR135" i="17"/>
  <c r="AS133" i="17"/>
  <c r="AS133" i="16"/>
  <c r="AS115" i="17"/>
  <c r="AS115" i="16"/>
  <c r="AS122" i="16"/>
  <c r="AS122" i="17"/>
  <c r="AS132" i="16"/>
  <c r="AS132" i="17"/>
  <c r="AS120" i="16"/>
  <c r="AS120" i="17"/>
  <c r="AN87" i="13"/>
  <c r="AN89" i="15"/>
  <c r="AN30" i="15"/>
  <c r="AN34" i="15"/>
  <c r="AN93" i="15"/>
  <c r="AS41" i="17"/>
  <c r="AS41" i="16"/>
  <c r="AS36" i="17"/>
  <c r="AS36" i="16"/>
  <c r="AS51" i="17"/>
  <c r="AS51" i="16"/>
  <c r="AS49" i="17"/>
  <c r="AS49" i="16"/>
  <c r="AN17" i="15"/>
  <c r="AN76" i="15"/>
  <c r="AN18" i="14"/>
  <c r="AN12" i="14"/>
  <c r="AM89" i="13"/>
  <c r="AN16" i="15"/>
  <c r="AN75" i="15"/>
  <c r="AN19" i="15"/>
  <c r="AN78" i="15"/>
  <c r="AP17" i="1"/>
  <c r="AP14" i="1"/>
  <c r="AP18" i="1"/>
  <c r="AO32" i="1"/>
  <c r="AO33" i="1" s="1"/>
  <c r="AP23" i="1"/>
  <c r="AP13" i="1"/>
  <c r="AP15" i="1"/>
  <c r="AP12" i="1"/>
  <c r="AO69" i="1"/>
  <c r="AP19" i="1"/>
  <c r="AP21" i="1"/>
  <c r="AO9" i="17"/>
  <c r="AP16" i="1"/>
  <c r="AO9" i="16"/>
  <c r="AP20" i="1"/>
  <c r="AP30" i="1"/>
  <c r="AP11" i="1"/>
  <c r="AP27" i="1"/>
  <c r="AP28" i="1"/>
  <c r="AP31" i="1"/>
  <c r="AP81" i="1" s="1"/>
  <c r="AP88" i="1" s="1"/>
  <c r="AP9" i="14" s="1"/>
  <c r="AP25" i="1"/>
  <c r="AP24" i="1"/>
  <c r="AP22" i="1"/>
  <c r="AP29" i="1"/>
  <c r="AP26" i="1"/>
  <c r="AO12" i="17"/>
  <c r="AO64" i="17" s="1"/>
  <c r="AO12" i="16"/>
  <c r="AO64" i="16" s="1"/>
  <c r="AO18" i="16"/>
  <c r="AO70" i="16" s="1"/>
  <c r="AO18" i="17"/>
  <c r="AO70" i="17" s="1"/>
  <c r="AN61" i="17"/>
  <c r="AN82" i="17" s="1"/>
  <c r="AN30" i="17"/>
  <c r="AO74" i="1"/>
  <c r="AO16" i="16"/>
  <c r="AO68" i="16" s="1"/>
  <c r="AO16" i="17"/>
  <c r="AO68" i="17" s="1"/>
  <c r="AO71" i="1"/>
  <c r="AO11" i="16"/>
  <c r="AO63" i="16" s="1"/>
  <c r="AO11" i="17"/>
  <c r="AO63" i="17" s="1"/>
  <c r="AN91" i="15"/>
  <c r="AN32" i="15"/>
  <c r="AO101" i="17"/>
  <c r="AO153" i="17" s="1"/>
  <c r="AO101" i="16"/>
  <c r="AO153" i="16" s="1"/>
  <c r="AO70" i="13"/>
  <c r="AO89" i="17"/>
  <c r="AO141" i="17" s="1"/>
  <c r="AO89" i="16"/>
  <c r="AO141" i="16" s="1"/>
  <c r="AO79" i="13"/>
  <c r="AO104" i="17"/>
  <c r="AO156" i="17" s="1"/>
  <c r="AO104" i="16"/>
  <c r="AO156" i="16" s="1"/>
  <c r="AO92" i="16"/>
  <c r="AO144" i="16" s="1"/>
  <c r="AO92" i="17"/>
  <c r="AO144" i="17" s="1"/>
  <c r="AO91" i="17"/>
  <c r="AO143" i="17" s="1"/>
  <c r="AO91" i="16"/>
  <c r="AO143" i="16" s="1"/>
  <c r="AT56" i="13"/>
  <c r="AT60" i="13"/>
  <c r="AT58" i="13"/>
  <c r="AT45" i="13"/>
  <c r="AT42" i="13"/>
  <c r="AT57" i="13"/>
  <c r="AT51" i="13"/>
  <c r="AT41" i="13"/>
  <c r="AT53" i="13"/>
  <c r="AT50" i="13"/>
  <c r="AT52" i="13"/>
  <c r="AT55" i="13"/>
  <c r="AT47" i="13"/>
  <c r="AT46" i="13"/>
  <c r="AT48" i="13"/>
  <c r="AT49" i="13"/>
  <c r="AT44" i="13"/>
  <c r="AT54" i="13"/>
  <c r="AT59" i="13"/>
  <c r="AT43" i="13"/>
  <c r="AS114" i="16"/>
  <c r="AT40" i="13"/>
  <c r="AS61" i="13"/>
  <c r="AS62" i="13" s="1"/>
  <c r="AS114" i="17"/>
  <c r="AS116" i="17"/>
  <c r="AS116" i="16"/>
  <c r="AS124" i="17"/>
  <c r="AS124" i="16"/>
  <c r="AS129" i="16"/>
  <c r="AS129" i="17"/>
  <c r="AS123" i="16"/>
  <c r="AS123" i="17"/>
  <c r="AS130" i="16"/>
  <c r="AS130" i="17"/>
  <c r="AT49" i="1"/>
  <c r="AT48" i="1"/>
  <c r="AT50" i="1"/>
  <c r="AT51" i="1"/>
  <c r="AT60" i="1"/>
  <c r="AT59" i="1"/>
  <c r="AT58" i="1"/>
  <c r="AT42" i="1"/>
  <c r="AT53" i="1"/>
  <c r="AT44" i="1"/>
  <c r="AT46" i="1"/>
  <c r="AT55" i="1"/>
  <c r="AT43" i="1"/>
  <c r="AT56" i="1"/>
  <c r="AT45" i="1"/>
  <c r="AT52" i="1"/>
  <c r="AT54" i="1"/>
  <c r="AT47" i="1"/>
  <c r="AT41" i="1"/>
  <c r="AT57" i="1"/>
  <c r="AS35" i="16"/>
  <c r="AT40" i="1"/>
  <c r="AS61" i="1"/>
  <c r="AS62" i="1" s="1"/>
  <c r="AS35" i="17"/>
  <c r="AS39" i="16"/>
  <c r="AS39" i="17"/>
  <c r="AS40" i="16"/>
  <c r="AS40" i="17"/>
  <c r="AS48" i="16"/>
  <c r="AS48" i="17"/>
  <c r="AS46" i="17"/>
  <c r="AS46" i="16"/>
  <c r="AS54" i="16"/>
  <c r="AS54" i="17"/>
  <c r="AM90" i="13"/>
  <c r="AO11" i="14"/>
  <c r="AO77" i="1"/>
  <c r="AO21" i="17"/>
  <c r="AO73" i="17" s="1"/>
  <c r="AO21" i="16"/>
  <c r="AO73" i="16" s="1"/>
  <c r="AO76" i="1"/>
  <c r="AO20" i="16"/>
  <c r="AO72" i="16" s="1"/>
  <c r="AO20" i="17"/>
  <c r="AO72" i="17" s="1"/>
  <c r="AO70" i="1"/>
  <c r="AO10" i="17"/>
  <c r="AO62" i="17" s="1"/>
  <c r="AO10" i="16"/>
  <c r="AO62" i="16" s="1"/>
  <c r="AO27" i="16"/>
  <c r="AO79" i="16" s="1"/>
  <c r="AO27" i="17"/>
  <c r="AO79" i="17" s="1"/>
  <c r="AO78" i="1"/>
  <c r="AO24" i="16"/>
  <c r="AO76" i="16" s="1"/>
  <c r="AO24" i="17"/>
  <c r="AO76" i="17" s="1"/>
  <c r="AL186" i="16"/>
  <c r="AL172" i="16"/>
  <c r="AL197" i="16" s="1"/>
  <c r="AM22" i="15"/>
  <c r="AO75" i="13"/>
  <c r="AO98" i="16"/>
  <c r="AO150" i="16" s="1"/>
  <c r="AO98" i="17"/>
  <c r="AO150" i="17" s="1"/>
  <c r="AN72" i="15"/>
  <c r="AN13" i="15"/>
  <c r="AN96" i="15"/>
  <c r="AN37" i="15"/>
  <c r="AP29" i="13"/>
  <c r="AP26" i="13"/>
  <c r="AP25" i="13"/>
  <c r="AP16" i="13"/>
  <c r="AP17" i="13"/>
  <c r="AP18" i="13"/>
  <c r="AP21" i="13"/>
  <c r="AP24" i="13"/>
  <c r="AO88" i="17"/>
  <c r="AO32" i="13"/>
  <c r="AO33" i="13" s="1"/>
  <c r="AP31" i="13"/>
  <c r="AP81" i="13" s="1"/>
  <c r="AP88" i="13" s="1"/>
  <c r="AP10" i="14" s="1"/>
  <c r="AP14" i="13"/>
  <c r="AP28" i="13"/>
  <c r="AO88" i="16"/>
  <c r="AP19" i="13"/>
  <c r="AP20" i="13"/>
  <c r="AP30" i="13"/>
  <c r="AP22" i="13"/>
  <c r="AP11" i="13"/>
  <c r="AP27" i="13"/>
  <c r="AO69" i="13"/>
  <c r="AP15" i="13"/>
  <c r="AP23" i="13"/>
  <c r="AP12" i="13"/>
  <c r="AP13" i="13"/>
  <c r="AO106" i="17"/>
  <c r="AO158" i="17" s="1"/>
  <c r="AO106" i="16"/>
  <c r="AO158" i="16" s="1"/>
  <c r="AO102" i="17"/>
  <c r="AO154" i="17" s="1"/>
  <c r="AO102" i="16"/>
  <c r="AO154" i="16" s="1"/>
  <c r="AO96" i="16"/>
  <c r="AO148" i="16" s="1"/>
  <c r="AO96" i="17"/>
  <c r="AO148" i="17" s="1"/>
  <c r="AO95" i="17"/>
  <c r="AO147" i="17" s="1"/>
  <c r="AO95" i="16"/>
  <c r="AO147" i="16" s="1"/>
  <c r="AO74" i="13"/>
  <c r="AN14" i="15"/>
  <c r="AN73" i="15"/>
  <c r="AR135" i="16"/>
  <c r="AS118" i="17"/>
  <c r="AS118" i="16"/>
  <c r="AS126" i="16"/>
  <c r="AS126" i="17"/>
  <c r="AS127" i="17"/>
  <c r="AS127" i="16"/>
  <c r="AS121" i="17"/>
  <c r="AS121" i="16"/>
  <c r="AS125" i="17"/>
  <c r="AS125" i="16"/>
  <c r="AR56" i="16"/>
  <c r="AS37" i="16"/>
  <c r="AS37" i="17"/>
  <c r="AS53" i="16"/>
  <c r="AS53" i="17"/>
  <c r="AS42" i="16"/>
  <c r="AS42" i="17"/>
  <c r="AS47" i="16"/>
  <c r="AS47" i="17"/>
  <c r="AS50" i="16"/>
  <c r="AS50" i="17"/>
  <c r="AM40" i="15"/>
  <c r="AN30" i="16"/>
  <c r="AN61" i="16"/>
  <c r="AN82" i="16" s="1"/>
  <c r="AO14" i="16"/>
  <c r="AO66" i="16" s="1"/>
  <c r="AO72" i="1"/>
  <c r="AO14" i="17"/>
  <c r="AO66" i="17" s="1"/>
  <c r="AO28" i="16"/>
  <c r="AO80" i="16" s="1"/>
  <c r="AO28" i="17"/>
  <c r="AO80" i="17" s="1"/>
  <c r="AO73" i="1"/>
  <c r="AO15" i="17"/>
  <c r="AO67" i="17" s="1"/>
  <c r="AO15" i="16"/>
  <c r="AO67" i="16" s="1"/>
  <c r="AO13" i="16"/>
  <c r="AO65" i="16" s="1"/>
  <c r="AO13" i="17"/>
  <c r="AO65" i="17" s="1"/>
  <c r="AO22" i="16"/>
  <c r="AO74" i="16" s="1"/>
  <c r="AO22" i="17"/>
  <c r="AO74" i="17" s="1"/>
  <c r="AM81" i="15"/>
  <c r="AN35" i="15"/>
  <c r="AN94" i="15"/>
  <c r="AO77" i="13"/>
  <c r="AO100" i="17"/>
  <c r="AO152" i="17" s="1"/>
  <c r="AO100" i="16"/>
  <c r="AO152" i="16" s="1"/>
  <c r="AO107" i="17"/>
  <c r="AO159" i="17" s="1"/>
  <c r="AO107" i="16"/>
  <c r="AO159" i="16" s="1"/>
  <c r="AO97" i="16"/>
  <c r="AO149" i="16" s="1"/>
  <c r="AO97" i="17"/>
  <c r="AO149" i="17" s="1"/>
  <c r="AN109" i="17"/>
  <c r="AN140" i="17"/>
  <c r="AN161" i="17" s="1"/>
  <c r="AO71" i="13"/>
  <c r="AO90" i="16"/>
  <c r="AO142" i="16" s="1"/>
  <c r="AO90" i="17"/>
  <c r="AO142" i="17" s="1"/>
  <c r="AM186" i="16"/>
  <c r="AM167" i="17"/>
  <c r="AM193" i="16" s="1"/>
  <c r="AM205" i="16" s="1"/>
  <c r="AS128" i="16"/>
  <c r="AS128" i="17"/>
  <c r="AS131" i="17"/>
  <c r="AS131" i="16"/>
  <c r="AS117" i="16"/>
  <c r="AS117" i="17"/>
  <c r="AS119" i="17"/>
  <c r="AS119" i="16"/>
  <c r="AR56" i="17"/>
  <c r="AS52" i="17"/>
  <c r="AS52" i="16"/>
  <c r="AS45" i="16"/>
  <c r="AS45" i="17"/>
  <c r="AS44" i="16"/>
  <c r="AS44" i="17"/>
  <c r="AS38" i="17"/>
  <c r="AS38" i="16"/>
  <c r="AS43" i="16"/>
  <c r="AS43" i="17"/>
  <c r="AN15" i="15"/>
  <c r="AN74" i="15"/>
  <c r="AN79" i="15"/>
  <c r="AN20" i="15"/>
  <c r="AM99" i="15"/>
  <c r="AL45" i="15"/>
  <c r="AN33" i="15"/>
  <c r="AN92" i="15"/>
  <c r="AN82" i="1"/>
  <c r="AN86" i="1"/>
  <c r="AO80" i="1"/>
  <c r="AO26" i="17"/>
  <c r="AO78" i="17" s="1"/>
  <c r="AO26" i="16"/>
  <c r="AO78" i="16" s="1"/>
  <c r="AO79" i="1"/>
  <c r="AO25" i="17"/>
  <c r="AO77" i="17" s="1"/>
  <c r="AO25" i="16"/>
  <c r="AO77" i="16" s="1"/>
  <c r="AO23" i="17"/>
  <c r="AO75" i="17" s="1"/>
  <c r="AO23" i="16"/>
  <c r="AO75" i="16" s="1"/>
  <c r="AO17" i="16"/>
  <c r="AO69" i="16" s="1"/>
  <c r="AO17" i="17"/>
  <c r="AO69" i="17" s="1"/>
  <c r="AO19" i="16"/>
  <c r="AO71" i="16" s="1"/>
  <c r="AO75" i="1"/>
  <c r="AO19" i="17"/>
  <c r="AO71" i="17" s="1"/>
  <c r="AN87" i="1"/>
  <c r="AN12" i="15"/>
  <c r="AN71" i="15"/>
  <c r="AM210" i="16" l="1"/>
  <c r="AM227" i="16" s="1"/>
  <c r="AK226" i="16"/>
  <c r="AK236" i="16"/>
  <c r="AL227" i="16"/>
  <c r="AL237" i="16"/>
  <c r="AM237" i="16"/>
  <c r="AL226" i="16"/>
  <c r="AL236" i="16"/>
  <c r="AN32" i="14"/>
  <c r="AM197" i="16"/>
  <c r="AM216" i="16" s="1"/>
  <c r="AM221" i="16" s="1"/>
  <c r="AL216" i="16"/>
  <c r="AL221" i="16" s="1"/>
  <c r="AM204" i="16"/>
  <c r="AM209" i="16" s="1"/>
  <c r="AL217" i="16"/>
  <c r="AL222" i="16" s="1"/>
  <c r="AN203" i="16"/>
  <c r="AN158" i="15"/>
  <c r="AO31" i="14"/>
  <c r="AL188" i="16"/>
  <c r="AL134" i="15"/>
  <c r="AL160" i="15" s="1"/>
  <c r="AL165" i="15" s="1"/>
  <c r="AL182" i="15" s="1"/>
  <c r="AL193" i="15" s="1"/>
  <c r="AK125" i="15"/>
  <c r="AM187" i="16"/>
  <c r="AM188" i="16" s="1"/>
  <c r="AM173" i="17"/>
  <c r="AM198" i="16" s="1"/>
  <c r="AM217" i="16" s="1"/>
  <c r="AM222" i="16" s="1"/>
  <c r="AN167" i="16"/>
  <c r="AL124" i="15"/>
  <c r="AL109" i="15"/>
  <c r="AL146" i="15" s="1"/>
  <c r="AL172" i="15" s="1"/>
  <c r="AL177" i="15" s="1"/>
  <c r="AL184" i="15" s="1"/>
  <c r="AL203" i="15" s="1"/>
  <c r="AN83" i="17"/>
  <c r="AN22" i="15"/>
  <c r="AL123" i="15"/>
  <c r="AL133" i="15" s="1"/>
  <c r="AL159" i="15" s="1"/>
  <c r="AL164" i="15" s="1"/>
  <c r="AL181" i="15" s="1"/>
  <c r="AL192" i="15" s="1"/>
  <c r="AL50" i="15"/>
  <c r="AL145" i="15" s="1"/>
  <c r="AL171" i="15" s="1"/>
  <c r="AL176" i="15" s="1"/>
  <c r="AL183" i="15" s="1"/>
  <c r="AL202" i="15" s="1"/>
  <c r="AM51" i="15"/>
  <c r="AN162" i="17"/>
  <c r="AN83" i="16"/>
  <c r="AP70" i="13"/>
  <c r="AP89" i="17"/>
  <c r="AP141" i="17" s="1"/>
  <c r="AP89" i="16"/>
  <c r="AP141" i="16" s="1"/>
  <c r="AP79" i="13"/>
  <c r="AP104" i="16"/>
  <c r="AP156" i="16" s="1"/>
  <c r="AP104" i="17"/>
  <c r="AP156" i="17" s="1"/>
  <c r="AP97" i="16"/>
  <c r="AP149" i="16" s="1"/>
  <c r="AP97" i="17"/>
  <c r="AP149" i="17" s="1"/>
  <c r="AP91" i="17"/>
  <c r="AP143" i="17" s="1"/>
  <c r="AP91" i="16"/>
  <c r="AP143" i="16" s="1"/>
  <c r="AP101" i="16"/>
  <c r="AP153" i="16" s="1"/>
  <c r="AP101" i="17"/>
  <c r="AP153" i="17" s="1"/>
  <c r="AP93" i="16"/>
  <c r="AP145" i="16" s="1"/>
  <c r="AP93" i="17"/>
  <c r="AP145" i="17" s="1"/>
  <c r="AP72" i="13"/>
  <c r="AO76" i="15"/>
  <c r="AO17" i="15"/>
  <c r="AS56" i="16"/>
  <c r="AT49" i="17"/>
  <c r="AT49" i="16"/>
  <c r="AT38" i="17"/>
  <c r="AT38" i="16"/>
  <c r="AT48" i="16"/>
  <c r="AT48" i="17"/>
  <c r="AT44" i="17"/>
  <c r="AT44" i="16"/>
  <c r="AT133" i="17"/>
  <c r="AT133" i="16"/>
  <c r="AT122" i="17"/>
  <c r="AT122" i="16"/>
  <c r="AT126" i="16"/>
  <c r="AT126" i="17"/>
  <c r="AT125" i="17"/>
  <c r="AT125" i="16"/>
  <c r="AT132" i="16"/>
  <c r="AT132" i="17"/>
  <c r="AN167" i="17"/>
  <c r="AN193" i="16" s="1"/>
  <c r="AN205" i="16" s="1"/>
  <c r="AP22" i="17"/>
  <c r="AP74" i="17" s="1"/>
  <c r="AP22" i="16"/>
  <c r="AP74" i="16" s="1"/>
  <c r="AP79" i="1"/>
  <c r="AP25" i="16"/>
  <c r="AP77" i="16" s="1"/>
  <c r="AP25" i="17"/>
  <c r="AP77" i="17" s="1"/>
  <c r="AO30" i="16"/>
  <c r="AO61" i="16"/>
  <c r="AO82" i="16" s="1"/>
  <c r="AP17" i="17"/>
  <c r="AP69" i="17" s="1"/>
  <c r="AP17" i="16"/>
  <c r="AP69" i="16" s="1"/>
  <c r="AP71" i="1"/>
  <c r="AP11" i="16"/>
  <c r="AP63" i="16" s="1"/>
  <c r="AP11" i="17"/>
  <c r="AP63" i="17" s="1"/>
  <c r="AP12" i="16"/>
  <c r="AP64" i="16" s="1"/>
  <c r="AP12" i="17"/>
  <c r="AP64" i="17" s="1"/>
  <c r="AO87" i="1"/>
  <c r="AO71" i="15"/>
  <c r="AO12" i="15"/>
  <c r="AP100" i="17"/>
  <c r="AP152" i="17" s="1"/>
  <c r="AP77" i="13"/>
  <c r="AP100" i="16"/>
  <c r="AP152" i="16" s="1"/>
  <c r="AQ12" i="13"/>
  <c r="AQ18" i="13"/>
  <c r="AQ22" i="13"/>
  <c r="AQ20" i="13"/>
  <c r="AP69" i="13"/>
  <c r="AQ21" i="13"/>
  <c r="AP88" i="17"/>
  <c r="AQ17" i="13"/>
  <c r="AQ15" i="13"/>
  <c r="AQ26" i="13"/>
  <c r="AQ19" i="13"/>
  <c r="AP32" i="13"/>
  <c r="AP33" i="13" s="1"/>
  <c r="AQ25" i="13"/>
  <c r="AQ29" i="13"/>
  <c r="AQ28" i="13"/>
  <c r="AQ16" i="13"/>
  <c r="AQ24" i="13"/>
  <c r="AP88" i="16"/>
  <c r="AQ30" i="13"/>
  <c r="AQ31" i="13"/>
  <c r="AQ81" i="13" s="1"/>
  <c r="AQ88" i="13" s="1"/>
  <c r="AQ10" i="14" s="1"/>
  <c r="AQ23" i="13"/>
  <c r="AQ27" i="13"/>
  <c r="AQ14" i="13"/>
  <c r="AQ13" i="13"/>
  <c r="AQ11" i="13"/>
  <c r="AP96" i="17"/>
  <c r="AP148" i="17" s="1"/>
  <c r="AP96" i="16"/>
  <c r="AP148" i="16" s="1"/>
  <c r="AP75" i="13"/>
  <c r="AP98" i="16"/>
  <c r="AP150" i="16" s="1"/>
  <c r="AP98" i="17"/>
  <c r="AP150" i="17" s="1"/>
  <c r="AP102" i="17"/>
  <c r="AP154" i="17" s="1"/>
  <c r="AP102" i="16"/>
  <c r="AP154" i="16" s="1"/>
  <c r="AO18" i="15"/>
  <c r="AO77" i="15"/>
  <c r="AO75" i="15"/>
  <c r="AO16" i="15"/>
  <c r="AO18" i="14"/>
  <c r="AO12" i="14"/>
  <c r="AS56" i="17"/>
  <c r="AT52" i="17"/>
  <c r="AT52" i="16"/>
  <c r="AT47" i="16"/>
  <c r="AT47" i="17"/>
  <c r="AT50" i="16"/>
  <c r="AT50" i="17"/>
  <c r="AT37" i="16"/>
  <c r="AT37" i="17"/>
  <c r="AT46" i="17"/>
  <c r="AT46" i="16"/>
  <c r="AU60" i="13"/>
  <c r="AU56" i="13"/>
  <c r="AU54" i="13"/>
  <c r="AU41" i="13"/>
  <c r="AU44" i="13"/>
  <c r="AU43" i="13"/>
  <c r="AU51" i="13"/>
  <c r="AU46" i="13"/>
  <c r="AU49" i="13"/>
  <c r="AU57" i="13"/>
  <c r="AU55" i="13"/>
  <c r="AU52" i="13"/>
  <c r="AU42" i="13"/>
  <c r="AU45" i="13"/>
  <c r="AU53" i="13"/>
  <c r="AU48" i="13"/>
  <c r="AU59" i="13"/>
  <c r="AU47" i="13"/>
  <c r="AU58" i="13"/>
  <c r="AU50" i="13"/>
  <c r="AT61" i="13"/>
  <c r="AT62" i="13" s="1"/>
  <c r="AT114" i="16"/>
  <c r="AT114" i="17"/>
  <c r="AU40" i="13"/>
  <c r="AT128" i="16"/>
  <c r="AT128" i="17"/>
  <c r="AT120" i="17"/>
  <c r="AT120" i="16"/>
  <c r="AT124" i="17"/>
  <c r="AT124" i="16"/>
  <c r="AT131" i="17"/>
  <c r="AT131" i="16"/>
  <c r="AO37" i="15"/>
  <c r="AO96" i="15"/>
  <c r="AP24" i="17"/>
  <c r="AP76" i="17" s="1"/>
  <c r="AP78" i="1"/>
  <c r="AP24" i="16"/>
  <c r="AP76" i="16" s="1"/>
  <c r="AP23" i="16"/>
  <c r="AP75" i="16" s="1"/>
  <c r="AP23" i="17"/>
  <c r="AP75" i="17" s="1"/>
  <c r="AQ22" i="1"/>
  <c r="AQ18" i="1"/>
  <c r="AQ14" i="1"/>
  <c r="AQ30" i="1"/>
  <c r="AP32" i="1"/>
  <c r="AP33" i="1" s="1"/>
  <c r="AQ27" i="1"/>
  <c r="AP69" i="1"/>
  <c r="AQ23" i="1"/>
  <c r="AQ13" i="1"/>
  <c r="AQ20" i="1"/>
  <c r="AQ28" i="1"/>
  <c r="AQ19" i="1"/>
  <c r="AQ17" i="1"/>
  <c r="AQ26" i="1"/>
  <c r="AQ24" i="1"/>
  <c r="AQ25" i="1"/>
  <c r="AQ15" i="1"/>
  <c r="AQ31" i="1"/>
  <c r="AQ81" i="1" s="1"/>
  <c r="AQ88" i="1" s="1"/>
  <c r="AQ9" i="14" s="1"/>
  <c r="AQ11" i="1"/>
  <c r="AP9" i="16"/>
  <c r="AQ12" i="1"/>
  <c r="AQ21" i="1"/>
  <c r="AQ16" i="1"/>
  <c r="AP9" i="17"/>
  <c r="AQ29" i="1"/>
  <c r="AP14" i="16"/>
  <c r="AP66" i="16" s="1"/>
  <c r="AP14" i="17"/>
  <c r="AP66" i="17" s="1"/>
  <c r="AP72" i="1"/>
  <c r="AO86" i="1"/>
  <c r="AO82" i="1"/>
  <c r="AP77" i="1"/>
  <c r="AP21" i="16"/>
  <c r="AP73" i="16" s="1"/>
  <c r="AP21" i="17"/>
  <c r="AP73" i="17" s="1"/>
  <c r="AP73" i="1"/>
  <c r="AP15" i="16"/>
  <c r="AP67" i="16" s="1"/>
  <c r="AP15" i="17"/>
  <c r="AP67" i="17" s="1"/>
  <c r="AN40" i="15"/>
  <c r="AO95" i="15"/>
  <c r="AO36" i="15"/>
  <c r="AO90" i="15"/>
  <c r="AO31" i="15"/>
  <c r="AO97" i="15"/>
  <c r="AO38" i="15"/>
  <c r="AO79" i="15"/>
  <c r="AO20" i="15"/>
  <c r="AO13" i="15"/>
  <c r="AO72" i="15"/>
  <c r="AN81" i="15"/>
  <c r="AO74" i="15"/>
  <c r="AO15" i="15"/>
  <c r="AO78" i="15"/>
  <c r="AO19" i="15"/>
  <c r="AN89" i="1"/>
  <c r="AN90" i="1" s="1"/>
  <c r="AM104" i="15"/>
  <c r="AM110" i="15" s="1"/>
  <c r="AO91" i="15"/>
  <c r="AO32" i="15"/>
  <c r="AP92" i="16"/>
  <c r="AP144" i="16" s="1"/>
  <c r="AP92" i="17"/>
  <c r="AP144" i="17" s="1"/>
  <c r="AP76" i="13"/>
  <c r="AP99" i="17"/>
  <c r="AP151" i="17" s="1"/>
  <c r="AP99" i="16"/>
  <c r="AP151" i="16" s="1"/>
  <c r="AO109" i="16"/>
  <c r="AO140" i="16"/>
  <c r="AO161" i="16" s="1"/>
  <c r="AP74" i="13"/>
  <c r="AP95" i="17"/>
  <c r="AP147" i="17" s="1"/>
  <c r="AP95" i="16"/>
  <c r="AP147" i="16" s="1"/>
  <c r="AP78" i="13"/>
  <c r="AP103" i="16"/>
  <c r="AP155" i="16" s="1"/>
  <c r="AP103" i="17"/>
  <c r="AP155" i="17" s="1"/>
  <c r="AO33" i="15"/>
  <c r="AO92" i="15"/>
  <c r="AT36" i="16"/>
  <c r="AT36" i="17"/>
  <c r="AT40" i="17"/>
  <c r="AT40" i="16"/>
  <c r="AT41" i="16"/>
  <c r="AT41" i="17"/>
  <c r="AT53" i="16"/>
  <c r="AT53" i="17"/>
  <c r="AT45" i="16"/>
  <c r="AT45" i="17"/>
  <c r="AS135" i="16"/>
  <c r="AT118" i="16"/>
  <c r="AT118" i="17"/>
  <c r="AT121" i="16"/>
  <c r="AT121" i="17"/>
  <c r="AT127" i="16"/>
  <c r="AT127" i="17"/>
  <c r="AT116" i="17"/>
  <c r="AT116" i="16"/>
  <c r="AT130" i="17"/>
  <c r="AT130" i="16"/>
  <c r="AO73" i="15"/>
  <c r="AO14" i="15"/>
  <c r="AP27" i="16"/>
  <c r="AP79" i="16" s="1"/>
  <c r="AP27" i="17"/>
  <c r="AP79" i="17" s="1"/>
  <c r="AP11" i="14"/>
  <c r="AP28" i="17"/>
  <c r="AP80" i="17" s="1"/>
  <c r="AP28" i="16"/>
  <c r="AP80" i="16" s="1"/>
  <c r="AO61" i="17"/>
  <c r="AO82" i="17" s="1"/>
  <c r="AO30" i="17"/>
  <c r="AP70" i="1"/>
  <c r="AP10" i="17"/>
  <c r="AP62" i="17" s="1"/>
  <c r="AP10" i="16"/>
  <c r="AP62" i="16" s="1"/>
  <c r="AN99" i="15"/>
  <c r="AN162" i="16"/>
  <c r="AO93" i="15"/>
  <c r="AO34" i="15"/>
  <c r="AO87" i="13"/>
  <c r="AO89" i="15"/>
  <c r="AO30" i="15"/>
  <c r="AO35" i="15"/>
  <c r="AO94" i="15"/>
  <c r="AN186" i="16"/>
  <c r="AP71" i="13"/>
  <c r="AP90" i="16"/>
  <c r="AP142" i="16" s="1"/>
  <c r="AP90" i="17"/>
  <c r="AP142" i="17" s="1"/>
  <c r="AO82" i="13"/>
  <c r="AO86" i="13"/>
  <c r="AP107" i="17"/>
  <c r="AP159" i="17" s="1"/>
  <c r="AP107" i="16"/>
  <c r="AP159" i="16" s="1"/>
  <c r="AP80" i="13"/>
  <c r="AP105" i="17"/>
  <c r="AP157" i="17" s="1"/>
  <c r="AP105" i="16"/>
  <c r="AP157" i="16" s="1"/>
  <c r="AO140" i="17"/>
  <c r="AO161" i="17" s="1"/>
  <c r="AO109" i="17"/>
  <c r="AP73" i="13"/>
  <c r="AP94" i="16"/>
  <c r="AP146" i="16" s="1"/>
  <c r="AP94" i="17"/>
  <c r="AP146" i="17" s="1"/>
  <c r="AP106" i="16"/>
  <c r="AP158" i="16" s="1"/>
  <c r="AP106" i="17"/>
  <c r="AP158" i="17" s="1"/>
  <c r="AM45" i="15"/>
  <c r="AU42" i="1"/>
  <c r="AU55" i="1"/>
  <c r="AU60" i="1"/>
  <c r="AU59" i="1"/>
  <c r="AU44" i="1"/>
  <c r="AU49" i="1"/>
  <c r="AU43" i="1"/>
  <c r="AU48" i="1"/>
  <c r="AU41" i="1"/>
  <c r="AU58" i="1"/>
  <c r="AU54" i="1"/>
  <c r="AU45" i="1"/>
  <c r="AU50" i="1"/>
  <c r="AU56" i="1"/>
  <c r="AU47" i="1"/>
  <c r="AU52" i="1"/>
  <c r="AU51" i="1"/>
  <c r="AU53" i="1"/>
  <c r="AU57" i="1"/>
  <c r="AU46" i="1"/>
  <c r="AT35" i="17"/>
  <c r="AT35" i="16"/>
  <c r="AT61" i="1"/>
  <c r="AT62" i="1" s="1"/>
  <c r="AU40" i="1"/>
  <c r="AT42" i="16"/>
  <c r="AT42" i="17"/>
  <c r="AT51" i="16"/>
  <c r="AT51" i="17"/>
  <c r="AT39" i="17"/>
  <c r="AT39" i="16"/>
  <c r="AT54" i="17"/>
  <c r="AT54" i="16"/>
  <c r="AT43" i="16"/>
  <c r="AT43" i="17"/>
  <c r="AS135" i="17"/>
  <c r="AT117" i="17"/>
  <c r="AT117" i="16"/>
  <c r="AT123" i="17"/>
  <c r="AT123" i="16"/>
  <c r="AT129" i="17"/>
  <c r="AT129" i="16"/>
  <c r="AT115" i="17"/>
  <c r="AT115" i="16"/>
  <c r="AT119" i="17"/>
  <c r="AT119" i="16"/>
  <c r="AP76" i="1"/>
  <c r="AP20" i="16"/>
  <c r="AP72" i="16" s="1"/>
  <c r="AP20" i="17"/>
  <c r="AP72" i="17" s="1"/>
  <c r="AP80" i="1"/>
  <c r="AP26" i="16"/>
  <c r="AP78" i="16" s="1"/>
  <c r="AP26" i="17"/>
  <c r="AP78" i="17" s="1"/>
  <c r="AP18" i="17"/>
  <c r="AP70" i="17" s="1"/>
  <c r="AP18" i="16"/>
  <c r="AP70" i="16" s="1"/>
  <c r="AP75" i="1"/>
  <c r="AP19" i="17"/>
  <c r="AP71" i="17" s="1"/>
  <c r="AP19" i="16"/>
  <c r="AP71" i="16" s="1"/>
  <c r="AP13" i="17"/>
  <c r="AP65" i="17" s="1"/>
  <c r="AP13" i="16"/>
  <c r="AP65" i="16" s="1"/>
  <c r="AP74" i="1"/>
  <c r="AP16" i="16"/>
  <c r="AP68" i="16" s="1"/>
  <c r="AP16" i="17"/>
  <c r="AP68" i="17" s="1"/>
  <c r="AN89" i="13"/>
  <c r="AN90" i="13" s="1"/>
  <c r="AN210" i="16" l="1"/>
  <c r="AN227" i="16" s="1"/>
  <c r="AM226" i="16"/>
  <c r="AM236" i="16"/>
  <c r="AL228" i="16"/>
  <c r="AL246" i="16"/>
  <c r="AM228" i="16"/>
  <c r="AM246" i="16"/>
  <c r="AM229" i="16"/>
  <c r="AM247" i="16"/>
  <c r="AL229" i="16"/>
  <c r="AL247" i="16"/>
  <c r="AN215" i="16"/>
  <c r="AN170" i="15"/>
  <c r="AO203" i="16"/>
  <c r="AO158" i="15"/>
  <c r="AP31" i="14"/>
  <c r="AO32" i="14"/>
  <c r="AN173" i="16"/>
  <c r="AN192" i="16"/>
  <c r="AM146" i="15"/>
  <c r="AM172" i="15" s="1"/>
  <c r="AM177" i="15" s="1"/>
  <c r="AM184" i="15" s="1"/>
  <c r="AM203" i="15" s="1"/>
  <c r="AM145" i="15"/>
  <c r="AM171" i="15" s="1"/>
  <c r="AM176" i="15" s="1"/>
  <c r="AM183" i="15" s="1"/>
  <c r="AM202" i="15" s="1"/>
  <c r="AM134" i="15"/>
  <c r="AM160" i="15" s="1"/>
  <c r="AM165" i="15" s="1"/>
  <c r="AM182" i="15" s="1"/>
  <c r="AM193" i="15" s="1"/>
  <c r="AN45" i="15"/>
  <c r="AO51" i="15" s="1"/>
  <c r="AN187" i="16"/>
  <c r="AN188" i="16" s="1"/>
  <c r="AN173" i="17"/>
  <c r="AN198" i="16" s="1"/>
  <c r="AN217" i="16" s="1"/>
  <c r="AO89" i="1"/>
  <c r="AL125" i="15"/>
  <c r="AM124" i="15"/>
  <c r="AQ11" i="14"/>
  <c r="AQ18" i="14" s="1"/>
  <c r="AO89" i="13"/>
  <c r="AO90" i="13" s="1"/>
  <c r="AO40" i="15"/>
  <c r="AO83" i="16"/>
  <c r="AO162" i="16"/>
  <c r="AO90" i="1"/>
  <c r="AN123" i="15"/>
  <c r="AP73" i="15"/>
  <c r="AP14" i="15"/>
  <c r="AU52" i="16"/>
  <c r="AU52" i="17"/>
  <c r="AP15" i="15"/>
  <c r="AP74" i="15"/>
  <c r="AP16" i="15"/>
  <c r="AP75" i="15"/>
  <c r="AT56" i="16"/>
  <c r="AU48" i="17"/>
  <c r="AU48" i="16"/>
  <c r="AU51" i="17"/>
  <c r="AU51" i="16"/>
  <c r="AU53" i="16"/>
  <c r="AU53" i="17"/>
  <c r="AU44" i="17"/>
  <c r="AU44" i="16"/>
  <c r="AU50" i="16"/>
  <c r="AU50" i="17"/>
  <c r="AO162" i="17"/>
  <c r="AP38" i="15"/>
  <c r="AP97" i="15"/>
  <c r="AO83" i="17"/>
  <c r="AP12" i="14"/>
  <c r="AP18" i="14"/>
  <c r="AP76" i="15"/>
  <c r="AP17" i="15"/>
  <c r="AQ14" i="17"/>
  <c r="AQ66" i="17" s="1"/>
  <c r="AQ72" i="1"/>
  <c r="AQ14" i="16"/>
  <c r="AQ66" i="16" s="1"/>
  <c r="AR19" i="1"/>
  <c r="AR29" i="1"/>
  <c r="AR14" i="1"/>
  <c r="AR23" i="1"/>
  <c r="AQ32" i="1"/>
  <c r="AQ33" i="1" s="1"/>
  <c r="AR27" i="1"/>
  <c r="AR12" i="1"/>
  <c r="AR26" i="1"/>
  <c r="AR20" i="1"/>
  <c r="AR15" i="1"/>
  <c r="AQ9" i="16"/>
  <c r="AR25" i="1"/>
  <c r="AR28" i="1"/>
  <c r="AR18" i="1"/>
  <c r="AR21" i="1"/>
  <c r="AQ69" i="1"/>
  <c r="AR31" i="1"/>
  <c r="AR81" i="1" s="1"/>
  <c r="AR88" i="1" s="1"/>
  <c r="AR9" i="14" s="1"/>
  <c r="AR16" i="1"/>
  <c r="AR24" i="1"/>
  <c r="AR30" i="1"/>
  <c r="AQ9" i="17"/>
  <c r="AR13" i="1"/>
  <c r="AR11" i="1"/>
  <c r="AR22" i="1"/>
  <c r="AR17" i="1"/>
  <c r="AQ22" i="16"/>
  <c r="AQ74" i="16" s="1"/>
  <c r="AQ22" i="17"/>
  <c r="AQ74" i="17" s="1"/>
  <c r="AQ26" i="17"/>
  <c r="AQ78" i="17" s="1"/>
  <c r="AQ80" i="1"/>
  <c r="AQ26" i="16"/>
  <c r="AQ78" i="16" s="1"/>
  <c r="AP86" i="1"/>
  <c r="AP82" i="1"/>
  <c r="AQ12" i="17"/>
  <c r="AQ64" i="17" s="1"/>
  <c r="AQ12" i="16"/>
  <c r="AQ64" i="16" s="1"/>
  <c r="AT135" i="16"/>
  <c r="AU121" i="16"/>
  <c r="AU121" i="17"/>
  <c r="AU119" i="16"/>
  <c r="AU119" i="17"/>
  <c r="AU131" i="16"/>
  <c r="AU131" i="17"/>
  <c r="AU117" i="16"/>
  <c r="AU117" i="17"/>
  <c r="AU130" i="17"/>
  <c r="AU130" i="16"/>
  <c r="AQ91" i="16"/>
  <c r="AQ143" i="16" s="1"/>
  <c r="AQ91" i="17"/>
  <c r="AQ143" i="17" s="1"/>
  <c r="AQ107" i="17"/>
  <c r="AQ159" i="17" s="1"/>
  <c r="AQ107" i="16"/>
  <c r="AQ159" i="16" s="1"/>
  <c r="AQ80" i="13"/>
  <c r="AQ105" i="16"/>
  <c r="AQ157" i="16" s="1"/>
  <c r="AQ105" i="17"/>
  <c r="AQ157" i="17" s="1"/>
  <c r="AQ96" i="17"/>
  <c r="AQ148" i="17" s="1"/>
  <c r="AQ96" i="16"/>
  <c r="AQ148" i="16" s="1"/>
  <c r="AP140" i="17"/>
  <c r="AP161" i="17" s="1"/>
  <c r="AP109" i="17"/>
  <c r="AQ76" i="13"/>
  <c r="AQ99" i="17"/>
  <c r="AQ151" i="17" s="1"/>
  <c r="AQ99" i="16"/>
  <c r="AQ151" i="16" s="1"/>
  <c r="AP35" i="15"/>
  <c r="AP94" i="15"/>
  <c r="AO167" i="16"/>
  <c r="AP78" i="15"/>
  <c r="AP19" i="15"/>
  <c r="AP79" i="15"/>
  <c r="AP20" i="15"/>
  <c r="AU46" i="17"/>
  <c r="AU46" i="16"/>
  <c r="AU45" i="16"/>
  <c r="AU45" i="17"/>
  <c r="AU36" i="17"/>
  <c r="AU36" i="16"/>
  <c r="AU39" i="16"/>
  <c r="AU39" i="17"/>
  <c r="AU37" i="16"/>
  <c r="AU37" i="17"/>
  <c r="AO167" i="17"/>
  <c r="AP32" i="15"/>
  <c r="AP91" i="15"/>
  <c r="AP13" i="15"/>
  <c r="AP72" i="15"/>
  <c r="AQ75" i="1"/>
  <c r="AQ19" i="17"/>
  <c r="AQ71" i="17" s="1"/>
  <c r="AQ19" i="16"/>
  <c r="AQ71" i="16" s="1"/>
  <c r="AQ78" i="1"/>
  <c r="AQ24" i="16"/>
  <c r="AQ76" i="16" s="1"/>
  <c r="AQ24" i="17"/>
  <c r="AQ76" i="17" s="1"/>
  <c r="AQ18" i="17"/>
  <c r="AQ70" i="17" s="1"/>
  <c r="AQ18" i="16"/>
  <c r="AQ70" i="16" s="1"/>
  <c r="AQ79" i="1"/>
  <c r="AQ25" i="17"/>
  <c r="AQ77" i="17" s="1"/>
  <c r="AQ25" i="16"/>
  <c r="AQ77" i="16" s="1"/>
  <c r="AQ74" i="1"/>
  <c r="AQ16" i="16"/>
  <c r="AQ68" i="16" s="1"/>
  <c r="AQ16" i="17"/>
  <c r="AQ68" i="17" s="1"/>
  <c r="AU133" i="16"/>
  <c r="AU133" i="17"/>
  <c r="AU116" i="16"/>
  <c r="AU116" i="17"/>
  <c r="AU123" i="17"/>
  <c r="AU123" i="16"/>
  <c r="AU118" i="16"/>
  <c r="AU118" i="17"/>
  <c r="AQ79" i="13"/>
  <c r="AQ104" i="17"/>
  <c r="AQ156" i="17" s="1"/>
  <c r="AQ104" i="16"/>
  <c r="AQ156" i="16" s="1"/>
  <c r="AP109" i="16"/>
  <c r="AP140" i="16"/>
  <c r="AP161" i="16" s="1"/>
  <c r="AQ106" i="16"/>
  <c r="AQ158" i="16" s="1"/>
  <c r="AQ106" i="17"/>
  <c r="AQ158" i="17" s="1"/>
  <c r="AQ78" i="13"/>
  <c r="AQ103" i="16"/>
  <c r="AQ155" i="16" s="1"/>
  <c r="AQ103" i="17"/>
  <c r="AQ155" i="17" s="1"/>
  <c r="AQ75" i="13"/>
  <c r="AQ98" i="17"/>
  <c r="AQ150" i="17" s="1"/>
  <c r="AQ98" i="16"/>
  <c r="AQ150" i="16" s="1"/>
  <c r="AQ74" i="13"/>
  <c r="AQ95" i="16"/>
  <c r="AQ147" i="16" s="1"/>
  <c r="AQ95" i="17"/>
  <c r="AQ147" i="17" s="1"/>
  <c r="AT56" i="17"/>
  <c r="AV60" i="1"/>
  <c r="AV41" i="1"/>
  <c r="AV50" i="1"/>
  <c r="AV46" i="1"/>
  <c r="AV44" i="1"/>
  <c r="AV43" i="1"/>
  <c r="AV45" i="1"/>
  <c r="AV57" i="1"/>
  <c r="AV59" i="1"/>
  <c r="AV52" i="1"/>
  <c r="AV47" i="1"/>
  <c r="AV51" i="1"/>
  <c r="AV48" i="1"/>
  <c r="AV42" i="1"/>
  <c r="AV54" i="1"/>
  <c r="AV49" i="1"/>
  <c r="AV53" i="1"/>
  <c r="AV58" i="1"/>
  <c r="AV56" i="1"/>
  <c r="AV55" i="1"/>
  <c r="AU35" i="17"/>
  <c r="AU61" i="1"/>
  <c r="AU62" i="1" s="1"/>
  <c r="AU35" i="16"/>
  <c r="AV40" i="1"/>
  <c r="AU41" i="16"/>
  <c r="AU41" i="17"/>
  <c r="AU47" i="17"/>
  <c r="AU47" i="16"/>
  <c r="AU40" i="16"/>
  <c r="AU40" i="17"/>
  <c r="AU43" i="16"/>
  <c r="AU43" i="17"/>
  <c r="AU54" i="17"/>
  <c r="AU54" i="16"/>
  <c r="AM123" i="15"/>
  <c r="AM125" i="15" s="1"/>
  <c r="AN51" i="15"/>
  <c r="AO99" i="15"/>
  <c r="AP36" i="15"/>
  <c r="AP95" i="15"/>
  <c r="AP34" i="15"/>
  <c r="AP93" i="15"/>
  <c r="AQ27" i="17"/>
  <c r="AQ79" i="17" s="1"/>
  <c r="AQ27" i="16"/>
  <c r="AQ79" i="16" s="1"/>
  <c r="AQ70" i="1"/>
  <c r="AQ10" i="16"/>
  <c r="AQ62" i="16" s="1"/>
  <c r="AQ10" i="17"/>
  <c r="AQ62" i="17" s="1"/>
  <c r="AQ13" i="16"/>
  <c r="AQ65" i="16" s="1"/>
  <c r="AQ13" i="17"/>
  <c r="AQ65" i="17" s="1"/>
  <c r="AQ73" i="1"/>
  <c r="AQ15" i="16"/>
  <c r="AQ67" i="16" s="1"/>
  <c r="AQ15" i="17"/>
  <c r="AQ67" i="17" s="1"/>
  <c r="AQ71" i="1"/>
  <c r="AQ11" i="16"/>
  <c r="AQ63" i="16" s="1"/>
  <c r="AQ11" i="17"/>
  <c r="AQ63" i="17" s="1"/>
  <c r="AQ20" i="16"/>
  <c r="AQ72" i="16" s="1"/>
  <c r="AQ76" i="1"/>
  <c r="AQ20" i="17"/>
  <c r="AQ72" i="17" s="1"/>
  <c r="AP18" i="15"/>
  <c r="AP77" i="15"/>
  <c r="AV57" i="13"/>
  <c r="AV58" i="13"/>
  <c r="AV43" i="13"/>
  <c r="AV54" i="13"/>
  <c r="AV60" i="13"/>
  <c r="AV59" i="13"/>
  <c r="AV44" i="13"/>
  <c r="AV42" i="13"/>
  <c r="AV45" i="13"/>
  <c r="AV47" i="13"/>
  <c r="AV49" i="13"/>
  <c r="AV50" i="13"/>
  <c r="AV52" i="13"/>
  <c r="AV48" i="13"/>
  <c r="AV41" i="13"/>
  <c r="AV51" i="13"/>
  <c r="AV46" i="13"/>
  <c r="AV56" i="13"/>
  <c r="AV55" i="13"/>
  <c r="AV53" i="13"/>
  <c r="AU114" i="17"/>
  <c r="AU61" i="13"/>
  <c r="AU62" i="13" s="1"/>
  <c r="AV40" i="13"/>
  <c r="AU114" i="16"/>
  <c r="AU124" i="17"/>
  <c r="AU124" i="16"/>
  <c r="AU122" i="17"/>
  <c r="AU122" i="16"/>
  <c r="AU126" i="16"/>
  <c r="AU126" i="17"/>
  <c r="AU120" i="16"/>
  <c r="AU120" i="17"/>
  <c r="AU115" i="17"/>
  <c r="AU115" i="16"/>
  <c r="AQ88" i="16"/>
  <c r="AR14" i="13"/>
  <c r="AR30" i="13"/>
  <c r="AR13" i="13"/>
  <c r="AR25" i="13"/>
  <c r="AR27" i="13"/>
  <c r="AR28" i="13"/>
  <c r="AR22" i="13"/>
  <c r="AR20" i="13"/>
  <c r="AR17" i="13"/>
  <c r="AR24" i="13"/>
  <c r="AR16" i="13"/>
  <c r="AQ32" i="13"/>
  <c r="AQ33" i="13" s="1"/>
  <c r="AR26" i="13"/>
  <c r="AR18" i="13"/>
  <c r="AR11" i="13"/>
  <c r="AR15" i="13"/>
  <c r="AR12" i="13"/>
  <c r="AR21" i="13"/>
  <c r="AQ69" i="13"/>
  <c r="AR19" i="13"/>
  <c r="AR23" i="13"/>
  <c r="AR29" i="13"/>
  <c r="AQ88" i="17"/>
  <c r="AR31" i="13"/>
  <c r="AR81" i="13" s="1"/>
  <c r="AR88" i="13" s="1"/>
  <c r="AR10" i="14" s="1"/>
  <c r="AQ100" i="16"/>
  <c r="AQ152" i="16" s="1"/>
  <c r="AQ77" i="13"/>
  <c r="AQ100" i="17"/>
  <c r="AQ152" i="17" s="1"/>
  <c r="AQ101" i="16"/>
  <c r="AQ153" i="16" s="1"/>
  <c r="AQ101" i="17"/>
  <c r="AQ153" i="17" s="1"/>
  <c r="AQ102" i="17"/>
  <c r="AQ154" i="17" s="1"/>
  <c r="AQ102" i="16"/>
  <c r="AQ154" i="16" s="1"/>
  <c r="AQ92" i="17"/>
  <c r="AQ144" i="17" s="1"/>
  <c r="AQ92" i="16"/>
  <c r="AQ144" i="16" s="1"/>
  <c r="AP86" i="13"/>
  <c r="AP82" i="13"/>
  <c r="AQ89" i="17"/>
  <c r="AQ141" i="17" s="1"/>
  <c r="AQ70" i="13"/>
  <c r="AQ89" i="16"/>
  <c r="AQ141" i="16" s="1"/>
  <c r="AO22" i="15"/>
  <c r="AP96" i="15"/>
  <c r="AP37" i="15"/>
  <c r="AU42" i="17"/>
  <c r="AU42" i="16"/>
  <c r="AU49" i="16"/>
  <c r="AU49" i="17"/>
  <c r="AU38" i="16"/>
  <c r="AU38" i="17"/>
  <c r="AP31" i="15"/>
  <c r="AP90" i="15"/>
  <c r="AN104" i="15"/>
  <c r="AP87" i="1"/>
  <c r="AP12" i="15"/>
  <c r="AP71" i="15"/>
  <c r="AP61" i="17"/>
  <c r="AP82" i="17" s="1"/>
  <c r="AP30" i="17"/>
  <c r="AP30" i="16"/>
  <c r="AP61" i="16"/>
  <c r="AP82" i="16" s="1"/>
  <c r="AQ23" i="16"/>
  <c r="AQ75" i="16" s="1"/>
  <c r="AQ23" i="17"/>
  <c r="AQ75" i="17" s="1"/>
  <c r="AQ17" i="17"/>
  <c r="AQ69" i="17" s="1"/>
  <c r="AQ17" i="16"/>
  <c r="AQ69" i="16" s="1"/>
  <c r="AQ77" i="1"/>
  <c r="AQ21" i="17"/>
  <c r="AQ73" i="17" s="1"/>
  <c r="AQ21" i="16"/>
  <c r="AQ73" i="16" s="1"/>
  <c r="AQ28" i="17"/>
  <c r="AQ80" i="17" s="1"/>
  <c r="AQ28" i="16"/>
  <c r="AQ80" i="16" s="1"/>
  <c r="AT135" i="17"/>
  <c r="AU132" i="16"/>
  <c r="AU132" i="17"/>
  <c r="AU127" i="17"/>
  <c r="AU127" i="16"/>
  <c r="AU129" i="17"/>
  <c r="AU129" i="16"/>
  <c r="AU125" i="17"/>
  <c r="AU125" i="16"/>
  <c r="AU128" i="17"/>
  <c r="AU128" i="16"/>
  <c r="AP92" i="15"/>
  <c r="AP33" i="15"/>
  <c r="AQ90" i="16"/>
  <c r="AQ142" i="16" s="1"/>
  <c r="AQ71" i="13"/>
  <c r="AQ90" i="17"/>
  <c r="AQ142" i="17" s="1"/>
  <c r="AQ93" i="16"/>
  <c r="AQ145" i="16" s="1"/>
  <c r="AQ72" i="13"/>
  <c r="AQ93" i="17"/>
  <c r="AQ145" i="17" s="1"/>
  <c r="AQ73" i="13"/>
  <c r="AQ94" i="17"/>
  <c r="AQ146" i="17" s="1"/>
  <c r="AQ94" i="16"/>
  <c r="AQ146" i="16" s="1"/>
  <c r="AQ97" i="16"/>
  <c r="AQ149" i="16" s="1"/>
  <c r="AQ97" i="17"/>
  <c r="AQ149" i="17" s="1"/>
  <c r="AO81" i="15"/>
  <c r="AO104" i="15" s="1"/>
  <c r="AO110" i="15" s="1"/>
  <c r="AP87" i="13"/>
  <c r="AP89" i="15"/>
  <c r="AP30" i="15"/>
  <c r="AN237" i="16" l="1"/>
  <c r="AN222" i="16"/>
  <c r="AO215" i="16"/>
  <c r="AO170" i="15"/>
  <c r="AN204" i="16"/>
  <c r="AN209" i="16" s="1"/>
  <c r="AQ32" i="14"/>
  <c r="AO173" i="17"/>
  <c r="AO193" i="16"/>
  <c r="AO205" i="16" s="1"/>
  <c r="AO210" i="16" s="1"/>
  <c r="AN197" i="16"/>
  <c r="AN216" i="16" s="1"/>
  <c r="AN221" i="16" s="1"/>
  <c r="AP32" i="14"/>
  <c r="AO198" i="16"/>
  <c r="AO217" i="16" s="1"/>
  <c r="AP203" i="16"/>
  <c r="AP158" i="15"/>
  <c r="AQ31" i="14"/>
  <c r="AO173" i="16"/>
  <c r="AO192" i="16"/>
  <c r="AO145" i="15"/>
  <c r="AO171" i="15" s="1"/>
  <c r="AN145" i="15"/>
  <c r="AN171" i="15" s="1"/>
  <c r="AN176" i="15" s="1"/>
  <c r="AN183" i="15" s="1"/>
  <c r="AN202" i="15" s="1"/>
  <c r="AN134" i="15"/>
  <c r="AN160" i="15" s="1"/>
  <c r="AN165" i="15" s="1"/>
  <c r="AN182" i="15" s="1"/>
  <c r="AN193" i="15" s="1"/>
  <c r="AM133" i="15"/>
  <c r="AN124" i="15"/>
  <c r="AN125" i="15" s="1"/>
  <c r="AN110" i="15"/>
  <c r="AQ12" i="14"/>
  <c r="AO187" i="16"/>
  <c r="AO45" i="15"/>
  <c r="AO124" i="15" s="1"/>
  <c r="AP167" i="17"/>
  <c r="AP81" i="15"/>
  <c r="AP40" i="15"/>
  <c r="AP83" i="16"/>
  <c r="AP22" i="15"/>
  <c r="AP167" i="16"/>
  <c r="AP162" i="16"/>
  <c r="AP162" i="17"/>
  <c r="AP89" i="13"/>
  <c r="AP90" i="13" s="1"/>
  <c r="AQ94" i="15"/>
  <c r="AQ35" i="15"/>
  <c r="AR77" i="13"/>
  <c r="AR100" i="17"/>
  <c r="AR152" i="17" s="1"/>
  <c r="AR100" i="16"/>
  <c r="AR152" i="16" s="1"/>
  <c r="AR70" i="13"/>
  <c r="AR89" i="17"/>
  <c r="AR141" i="17" s="1"/>
  <c r="AR89" i="16"/>
  <c r="AR141" i="16" s="1"/>
  <c r="AR78" i="13"/>
  <c r="AR103" i="17"/>
  <c r="AR155" i="17" s="1"/>
  <c r="AR103" i="16"/>
  <c r="AR155" i="16" s="1"/>
  <c r="AR73" i="13"/>
  <c r="AR94" i="17"/>
  <c r="AR146" i="17" s="1"/>
  <c r="AR94" i="16"/>
  <c r="AR146" i="16" s="1"/>
  <c r="AR104" i="16"/>
  <c r="AR156" i="16" s="1"/>
  <c r="AR79" i="13"/>
  <c r="AR104" i="17"/>
  <c r="AR156" i="17" s="1"/>
  <c r="AR91" i="16"/>
  <c r="AR143" i="16" s="1"/>
  <c r="AR91" i="17"/>
  <c r="AR143" i="17" s="1"/>
  <c r="AU135" i="16"/>
  <c r="AV127" i="16"/>
  <c r="AV127" i="17"/>
  <c r="AV125" i="16"/>
  <c r="AV125" i="17"/>
  <c r="AV124" i="17"/>
  <c r="AV124" i="16"/>
  <c r="AV116" i="16"/>
  <c r="AV116" i="17"/>
  <c r="AV128" i="17"/>
  <c r="AV128" i="16"/>
  <c r="AU56" i="16"/>
  <c r="AV51" i="16"/>
  <c r="AV51" i="17"/>
  <c r="AV49" i="17"/>
  <c r="AV49" i="16"/>
  <c r="AV42" i="16"/>
  <c r="AV42" i="17"/>
  <c r="AV40" i="16"/>
  <c r="AV40" i="17"/>
  <c r="AV45" i="16"/>
  <c r="AV45" i="17"/>
  <c r="AQ37" i="15"/>
  <c r="AQ96" i="15"/>
  <c r="AQ74" i="15"/>
  <c r="AQ15" i="15"/>
  <c r="AQ34" i="15"/>
  <c r="AQ93" i="15"/>
  <c r="AQ20" i="15"/>
  <c r="AQ79" i="15"/>
  <c r="AR73" i="1"/>
  <c r="AR15" i="17"/>
  <c r="AR67" i="17" s="1"/>
  <c r="AR15" i="16"/>
  <c r="AR67" i="16" s="1"/>
  <c r="AQ30" i="17"/>
  <c r="AQ61" i="17"/>
  <c r="AQ82" i="17" s="1"/>
  <c r="AR11" i="14"/>
  <c r="AR80" i="1"/>
  <c r="AR26" i="17"/>
  <c r="AR78" i="17" s="1"/>
  <c r="AR26" i="16"/>
  <c r="AR78" i="16" s="1"/>
  <c r="AR18" i="16"/>
  <c r="AR70" i="16" s="1"/>
  <c r="AR18" i="17"/>
  <c r="AR70" i="17" s="1"/>
  <c r="AR17" i="17"/>
  <c r="AR69" i="17" s="1"/>
  <c r="AR17" i="16"/>
  <c r="AR69" i="16" s="1"/>
  <c r="AR96" i="16"/>
  <c r="AR148" i="16" s="1"/>
  <c r="AR96" i="17"/>
  <c r="AR148" i="17" s="1"/>
  <c r="AR92" i="16"/>
  <c r="AR144" i="16" s="1"/>
  <c r="AR92" i="17"/>
  <c r="AR144" i="17" s="1"/>
  <c r="AR97" i="16"/>
  <c r="AR149" i="16" s="1"/>
  <c r="AR97" i="17"/>
  <c r="AR149" i="17" s="1"/>
  <c r="AR102" i="16"/>
  <c r="AR154" i="16" s="1"/>
  <c r="AR102" i="17"/>
  <c r="AR154" i="17" s="1"/>
  <c r="AQ140" i="16"/>
  <c r="AQ161" i="16" s="1"/>
  <c r="AQ109" i="16"/>
  <c r="AW60" i="13"/>
  <c r="AW52" i="13"/>
  <c r="AW43" i="13"/>
  <c r="AW49" i="13"/>
  <c r="AW54" i="13"/>
  <c r="AW58" i="13"/>
  <c r="AW45" i="13"/>
  <c r="AW44" i="13"/>
  <c r="AW41" i="13"/>
  <c r="AW53" i="13"/>
  <c r="AW48" i="13"/>
  <c r="AW50" i="13"/>
  <c r="AW57" i="13"/>
  <c r="AW46" i="13"/>
  <c r="AW42" i="13"/>
  <c r="AW47" i="13"/>
  <c r="AW55" i="13"/>
  <c r="AW51" i="13"/>
  <c r="AW56" i="13"/>
  <c r="AW59" i="13"/>
  <c r="AV61" i="13"/>
  <c r="AV62" i="13" s="1"/>
  <c r="AV114" i="17"/>
  <c r="AW40" i="13"/>
  <c r="AV114" i="16"/>
  <c r="AV129" i="17"/>
  <c r="AV129" i="16"/>
  <c r="AV115" i="17"/>
  <c r="AV115" i="16"/>
  <c r="AV123" i="16"/>
  <c r="AV123" i="17"/>
  <c r="AV118" i="17"/>
  <c r="AV118" i="16"/>
  <c r="AV117" i="17"/>
  <c r="AV117" i="16"/>
  <c r="AV53" i="17"/>
  <c r="AV53" i="16"/>
  <c r="AV37" i="17"/>
  <c r="AV37" i="16"/>
  <c r="AV47" i="17"/>
  <c r="AV47" i="16"/>
  <c r="AV38" i="17"/>
  <c r="AV38" i="16"/>
  <c r="AV36" i="17"/>
  <c r="AV36" i="16"/>
  <c r="AQ95" i="15"/>
  <c r="AQ36" i="15"/>
  <c r="AR76" i="1"/>
  <c r="AR20" i="17"/>
  <c r="AR72" i="17" s="1"/>
  <c r="AR20" i="16"/>
  <c r="AR72" i="16" s="1"/>
  <c r="AR28" i="17"/>
  <c r="AR80" i="17" s="1"/>
  <c r="AR28" i="16"/>
  <c r="AR80" i="16" s="1"/>
  <c r="AQ82" i="1"/>
  <c r="AQ86" i="1"/>
  <c r="AR23" i="16"/>
  <c r="AR75" i="16" s="1"/>
  <c r="AR23" i="17"/>
  <c r="AR75" i="17" s="1"/>
  <c r="AR78" i="1"/>
  <c r="AR24" i="17"/>
  <c r="AR76" i="17" s="1"/>
  <c r="AR24" i="16"/>
  <c r="AR76" i="16" s="1"/>
  <c r="AR77" i="1"/>
  <c r="AR21" i="17"/>
  <c r="AR73" i="17" s="1"/>
  <c r="AR21" i="16"/>
  <c r="AR73" i="16" s="1"/>
  <c r="AP99" i="15"/>
  <c r="AP83" i="17"/>
  <c r="AQ109" i="17"/>
  <c r="AQ140" i="17"/>
  <c r="AQ161" i="17" s="1"/>
  <c r="AQ82" i="13"/>
  <c r="AQ86" i="13"/>
  <c r="AS22" i="13"/>
  <c r="AR69" i="13"/>
  <c r="AS15" i="13"/>
  <c r="AS24" i="13"/>
  <c r="AR88" i="17"/>
  <c r="AS13" i="13"/>
  <c r="AS30" i="13"/>
  <c r="AS18" i="13"/>
  <c r="AS12" i="13"/>
  <c r="AS27" i="13"/>
  <c r="AS19" i="13"/>
  <c r="AS28" i="13"/>
  <c r="AS20" i="13"/>
  <c r="AR32" i="13"/>
  <c r="AR33" i="13" s="1"/>
  <c r="AS23" i="13"/>
  <c r="AS31" i="13"/>
  <c r="AS81" i="13" s="1"/>
  <c r="AS88" i="13" s="1"/>
  <c r="AS10" i="14" s="1"/>
  <c r="AS21" i="13"/>
  <c r="AS29" i="13"/>
  <c r="AS11" i="13"/>
  <c r="AS16" i="13"/>
  <c r="AS26" i="13"/>
  <c r="AS14" i="13"/>
  <c r="AS25" i="13"/>
  <c r="AS17" i="13"/>
  <c r="AR88" i="16"/>
  <c r="AR93" i="17"/>
  <c r="AR145" i="17" s="1"/>
  <c r="AR72" i="13"/>
  <c r="AR93" i="16"/>
  <c r="AR145" i="16" s="1"/>
  <c r="AR76" i="13"/>
  <c r="AR99" i="17"/>
  <c r="AR151" i="17" s="1"/>
  <c r="AR99" i="16"/>
  <c r="AR151" i="16" s="1"/>
  <c r="AR71" i="13"/>
  <c r="AR90" i="16"/>
  <c r="AR142" i="16" s="1"/>
  <c r="AR90" i="17"/>
  <c r="AR142" i="17" s="1"/>
  <c r="AV130" i="17"/>
  <c r="AV130" i="16"/>
  <c r="AV122" i="17"/>
  <c r="AV122" i="16"/>
  <c r="AV121" i="16"/>
  <c r="AV121" i="17"/>
  <c r="AV133" i="16"/>
  <c r="AV133" i="17"/>
  <c r="AV132" i="17"/>
  <c r="AV132" i="16"/>
  <c r="AQ72" i="15"/>
  <c r="AQ13" i="15"/>
  <c r="AU56" i="17"/>
  <c r="AV48" i="16"/>
  <c r="AV48" i="17"/>
  <c r="AV43" i="17"/>
  <c r="AV43" i="16"/>
  <c r="AV54" i="17"/>
  <c r="AV54" i="16"/>
  <c r="AV39" i="16"/>
  <c r="AV39" i="17"/>
  <c r="AQ33" i="15"/>
  <c r="AQ92" i="15"/>
  <c r="AQ78" i="15"/>
  <c r="AQ19" i="15"/>
  <c r="AO186" i="16"/>
  <c r="AP89" i="1"/>
  <c r="AP90" i="1" s="1"/>
  <c r="AS12" i="1"/>
  <c r="AS13" i="1"/>
  <c r="AS20" i="1"/>
  <c r="AS30" i="1"/>
  <c r="AS21" i="1"/>
  <c r="AS14" i="1"/>
  <c r="AS17" i="1"/>
  <c r="AS29" i="1"/>
  <c r="AS22" i="1"/>
  <c r="AS25" i="1"/>
  <c r="AR69" i="1"/>
  <c r="AS23" i="1"/>
  <c r="AS15" i="1"/>
  <c r="AS18" i="1"/>
  <c r="AS27" i="1"/>
  <c r="AS19" i="1"/>
  <c r="AR32" i="1"/>
  <c r="AR33" i="1" s="1"/>
  <c r="AR9" i="17"/>
  <c r="AS28" i="1"/>
  <c r="AS11" i="1"/>
  <c r="AS16" i="1"/>
  <c r="AR9" i="16"/>
  <c r="AS26" i="1"/>
  <c r="AS24" i="1"/>
  <c r="AS31" i="1"/>
  <c r="AS81" i="1" s="1"/>
  <c r="AS88" i="1" s="1"/>
  <c r="AS9" i="14" s="1"/>
  <c r="AR22" i="16"/>
  <c r="AR74" i="16" s="1"/>
  <c r="AR22" i="17"/>
  <c r="AR74" i="17" s="1"/>
  <c r="AR75" i="1"/>
  <c r="AR19" i="17"/>
  <c r="AR71" i="17" s="1"/>
  <c r="AR19" i="16"/>
  <c r="AR71" i="16" s="1"/>
  <c r="AQ30" i="16"/>
  <c r="AQ61" i="16"/>
  <c r="AQ82" i="16" s="1"/>
  <c r="AR70" i="1"/>
  <c r="AR10" i="16"/>
  <c r="AR62" i="16" s="1"/>
  <c r="AR10" i="17"/>
  <c r="AR62" i="17" s="1"/>
  <c r="AR12" i="16"/>
  <c r="AR64" i="16" s="1"/>
  <c r="AR12" i="17"/>
  <c r="AR64" i="17" s="1"/>
  <c r="AQ87" i="1"/>
  <c r="AQ12" i="15"/>
  <c r="AQ71" i="15"/>
  <c r="AQ87" i="13"/>
  <c r="AQ30" i="15"/>
  <c r="AQ89" i="15"/>
  <c r="AQ90" i="15"/>
  <c r="AQ31" i="15"/>
  <c r="AQ17" i="15"/>
  <c r="AQ76" i="15"/>
  <c r="AR106" i="16"/>
  <c r="AR158" i="16" s="1"/>
  <c r="AR106" i="17"/>
  <c r="AR158" i="17" s="1"/>
  <c r="AR75" i="13"/>
  <c r="AR98" i="16"/>
  <c r="AR150" i="16" s="1"/>
  <c r="AR98" i="17"/>
  <c r="AR150" i="17" s="1"/>
  <c r="AR74" i="13"/>
  <c r="AR95" i="17"/>
  <c r="AR147" i="17" s="1"/>
  <c r="AR95" i="16"/>
  <c r="AR147" i="16" s="1"/>
  <c r="AR101" i="17"/>
  <c r="AR153" i="17" s="1"/>
  <c r="AR101" i="16"/>
  <c r="AR153" i="16" s="1"/>
  <c r="AR80" i="13"/>
  <c r="AR105" i="17"/>
  <c r="AR157" i="17" s="1"/>
  <c r="AR105" i="16"/>
  <c r="AR157" i="16" s="1"/>
  <c r="AR107" i="17"/>
  <c r="AR159" i="17" s="1"/>
  <c r="AR107" i="16"/>
  <c r="AR159" i="16" s="1"/>
  <c r="AU135" i="17"/>
  <c r="AV120" i="17"/>
  <c r="AV120" i="16"/>
  <c r="AV126" i="16"/>
  <c r="AV126" i="17"/>
  <c r="AV119" i="16"/>
  <c r="AV119" i="17"/>
  <c r="AV131" i="16"/>
  <c r="AV131" i="17"/>
  <c r="AQ75" i="15"/>
  <c r="AQ16" i="15"/>
  <c r="AW54" i="1"/>
  <c r="AW48" i="1"/>
  <c r="AW43" i="1"/>
  <c r="AW52" i="1"/>
  <c r="AW47" i="1"/>
  <c r="AW50" i="1"/>
  <c r="AW60" i="1"/>
  <c r="AW51" i="1"/>
  <c r="AW49" i="1"/>
  <c r="AW58" i="1"/>
  <c r="AW55" i="1"/>
  <c r="AW56" i="1"/>
  <c r="AW45" i="1"/>
  <c r="AW57" i="1"/>
  <c r="AW44" i="1"/>
  <c r="AW53" i="1"/>
  <c r="AW59" i="1"/>
  <c r="AW41" i="1"/>
  <c r="AW46" i="1"/>
  <c r="AW42" i="1"/>
  <c r="AW40" i="1"/>
  <c r="AV35" i="16"/>
  <c r="AV61" i="1"/>
  <c r="AV62" i="1" s="1"/>
  <c r="AV35" i="17"/>
  <c r="AV50" i="17"/>
  <c r="AV50" i="16"/>
  <c r="AV44" i="17"/>
  <c r="AV44" i="16"/>
  <c r="AV46" i="17"/>
  <c r="AV46" i="16"/>
  <c r="AV52" i="16"/>
  <c r="AV52" i="17"/>
  <c r="AV41" i="17"/>
  <c r="AV41" i="16"/>
  <c r="AQ91" i="15"/>
  <c r="AQ32" i="15"/>
  <c r="AQ14" i="15"/>
  <c r="AQ73" i="15"/>
  <c r="AQ77" i="15"/>
  <c r="AQ18" i="15"/>
  <c r="AQ38" i="15"/>
  <c r="AQ97" i="15"/>
  <c r="AR71" i="1"/>
  <c r="AR11" i="17"/>
  <c r="AR63" i="17" s="1"/>
  <c r="AR11" i="16"/>
  <c r="AR63" i="16" s="1"/>
  <c r="AR14" i="17"/>
  <c r="AR66" i="17" s="1"/>
  <c r="AR14" i="16"/>
  <c r="AR66" i="16" s="1"/>
  <c r="AR72" i="1"/>
  <c r="AR74" i="1"/>
  <c r="AR16" i="17"/>
  <c r="AR68" i="17" s="1"/>
  <c r="AR16" i="16"/>
  <c r="AR68" i="16" s="1"/>
  <c r="AR13" i="16"/>
  <c r="AR65" i="16" s="1"/>
  <c r="AR13" i="17"/>
  <c r="AR65" i="17" s="1"/>
  <c r="AR25" i="16"/>
  <c r="AR77" i="16" s="1"/>
  <c r="AR79" i="1"/>
  <c r="AR25" i="17"/>
  <c r="AR77" i="17" s="1"/>
  <c r="AR27" i="17"/>
  <c r="AR79" i="17" s="1"/>
  <c r="AR27" i="16"/>
  <c r="AR79" i="16" s="1"/>
  <c r="AO176" i="15" l="1"/>
  <c r="AO183" i="15" s="1"/>
  <c r="AO202" i="15" s="1"/>
  <c r="AN228" i="16"/>
  <c r="AN246" i="16"/>
  <c r="AN226" i="16"/>
  <c r="AN236" i="16"/>
  <c r="AO227" i="16"/>
  <c r="AO237" i="16"/>
  <c r="AN229" i="16"/>
  <c r="AN247" i="16"/>
  <c r="AO222" i="16"/>
  <c r="AP173" i="17"/>
  <c r="AP193" i="16"/>
  <c r="AP205" i="16" s="1"/>
  <c r="AP210" i="16" s="1"/>
  <c r="AO197" i="16"/>
  <c r="AO216" i="16" s="1"/>
  <c r="AO221" i="16" s="1"/>
  <c r="AP215" i="16"/>
  <c r="AP170" i="15"/>
  <c r="AQ215" i="16"/>
  <c r="AQ170" i="15"/>
  <c r="AO204" i="16"/>
  <c r="AO209" i="16" s="1"/>
  <c r="AQ203" i="16"/>
  <c r="AQ158" i="15"/>
  <c r="AR31" i="14"/>
  <c r="AP173" i="16"/>
  <c r="AP192" i="16"/>
  <c r="AO188" i="16"/>
  <c r="AN133" i="15"/>
  <c r="AN159" i="15" s="1"/>
  <c r="AN164" i="15" s="1"/>
  <c r="AN181" i="15" s="1"/>
  <c r="AN192" i="15" s="1"/>
  <c r="AM159" i="15"/>
  <c r="AM164" i="15" s="1"/>
  <c r="AM181" i="15" s="1"/>
  <c r="AM192" i="15" s="1"/>
  <c r="AN146" i="15"/>
  <c r="AN172" i="15" s="1"/>
  <c r="AN177" i="15" s="1"/>
  <c r="AN184" i="15" s="1"/>
  <c r="AN203" i="15" s="1"/>
  <c r="AO146" i="15"/>
  <c r="AO172" i="15" s="1"/>
  <c r="AO177" i="15" s="1"/>
  <c r="AO184" i="15" s="1"/>
  <c r="AO203" i="15" s="1"/>
  <c r="AO134" i="15"/>
  <c r="AO160" i="15" s="1"/>
  <c r="AO165" i="15" s="1"/>
  <c r="AO182" i="15" s="1"/>
  <c r="AO193" i="15" s="1"/>
  <c r="AP51" i="15"/>
  <c r="AO123" i="15"/>
  <c r="AO125" i="15" s="1"/>
  <c r="AP187" i="16"/>
  <c r="AP104" i="15"/>
  <c r="AP110" i="15" s="1"/>
  <c r="AP186" i="16"/>
  <c r="AS11" i="14"/>
  <c r="AS18" i="14" s="1"/>
  <c r="AP45" i="15"/>
  <c r="AQ51" i="15" s="1"/>
  <c r="AQ167" i="16"/>
  <c r="AQ192" i="16" s="1"/>
  <c r="AQ162" i="16"/>
  <c r="AQ83" i="17"/>
  <c r="AV56" i="16"/>
  <c r="AW36" i="17"/>
  <c r="AW36" i="16"/>
  <c r="AW52" i="17"/>
  <c r="AW52" i="16"/>
  <c r="AW53" i="17"/>
  <c r="AW53" i="16"/>
  <c r="AW45" i="16"/>
  <c r="AW45" i="17"/>
  <c r="AW43" i="16"/>
  <c r="AW43" i="17"/>
  <c r="AS14" i="17"/>
  <c r="AS66" i="17" s="1"/>
  <c r="AS14" i="16"/>
  <c r="AS66" i="16" s="1"/>
  <c r="AS72" i="1"/>
  <c r="AS13" i="17"/>
  <c r="AS65" i="17" s="1"/>
  <c r="AS13" i="16"/>
  <c r="AS65" i="16" s="1"/>
  <c r="AS76" i="1"/>
  <c r="AS20" i="17"/>
  <c r="AS72" i="17" s="1"/>
  <c r="AS20" i="16"/>
  <c r="AS72" i="16" s="1"/>
  <c r="AS75" i="1"/>
  <c r="AS19" i="17"/>
  <c r="AS71" i="17" s="1"/>
  <c r="AS19" i="16"/>
  <c r="AS71" i="16" s="1"/>
  <c r="AS70" i="1"/>
  <c r="AS10" i="17"/>
  <c r="AS62" i="17" s="1"/>
  <c r="AS10" i="16"/>
  <c r="AS62" i="16" s="1"/>
  <c r="AR87" i="13"/>
  <c r="AR89" i="15"/>
  <c r="AR30" i="15"/>
  <c r="AS102" i="16"/>
  <c r="AS154" i="16" s="1"/>
  <c r="AS102" i="17"/>
  <c r="AS154" i="17" s="1"/>
  <c r="AT12" i="13"/>
  <c r="AT30" i="13"/>
  <c r="AS32" i="13"/>
  <c r="AS33" i="13" s="1"/>
  <c r="AT18" i="13"/>
  <c r="AT22" i="13"/>
  <c r="AT29" i="13"/>
  <c r="AT17" i="13"/>
  <c r="AT25" i="13"/>
  <c r="AT13" i="13"/>
  <c r="AT21" i="13"/>
  <c r="AT19" i="13"/>
  <c r="AS88" i="17"/>
  <c r="AT28" i="13"/>
  <c r="AT15" i="13"/>
  <c r="AT26" i="13"/>
  <c r="AS88" i="16"/>
  <c r="AT27" i="13"/>
  <c r="AT20" i="13"/>
  <c r="AT14" i="13"/>
  <c r="AT31" i="13"/>
  <c r="AT81" i="13" s="1"/>
  <c r="AT88" i="13" s="1"/>
  <c r="AT10" i="14" s="1"/>
  <c r="AT11" i="13"/>
  <c r="AT16" i="13"/>
  <c r="AS69" i="13"/>
  <c r="AT24" i="13"/>
  <c r="AT23" i="13"/>
  <c r="AS77" i="13"/>
  <c r="AS100" i="17"/>
  <c r="AS152" i="17" s="1"/>
  <c r="AS100" i="16"/>
  <c r="AS152" i="16" s="1"/>
  <c r="AS96" i="17"/>
  <c r="AS148" i="17" s="1"/>
  <c r="AS96" i="16"/>
  <c r="AS148" i="16" s="1"/>
  <c r="AS107" i="17"/>
  <c r="AS159" i="17" s="1"/>
  <c r="AS107" i="16"/>
  <c r="AS159" i="16" s="1"/>
  <c r="AS92" i="17"/>
  <c r="AS144" i="17" s="1"/>
  <c r="AS92" i="16"/>
  <c r="AS144" i="16" s="1"/>
  <c r="AR76" i="15"/>
  <c r="AR17" i="15"/>
  <c r="AR16" i="15"/>
  <c r="AR75" i="15"/>
  <c r="AV135" i="16"/>
  <c r="AW133" i="17"/>
  <c r="AW133" i="16"/>
  <c r="AW121" i="16"/>
  <c r="AW121" i="17"/>
  <c r="AW124" i="16"/>
  <c r="AW124" i="17"/>
  <c r="AW118" i="16"/>
  <c r="AW118" i="17"/>
  <c r="AW123" i="17"/>
  <c r="AW123" i="16"/>
  <c r="AR35" i="15"/>
  <c r="AR94" i="15"/>
  <c r="AX60" i="1"/>
  <c r="AX57" i="1"/>
  <c r="AX43" i="1"/>
  <c r="AX41" i="1"/>
  <c r="AX51" i="1"/>
  <c r="AX56" i="1"/>
  <c r="AX46" i="1"/>
  <c r="AX59" i="1"/>
  <c r="AX52" i="1"/>
  <c r="AX42" i="1"/>
  <c r="AX50" i="1"/>
  <c r="AX44" i="1"/>
  <c r="AX55" i="1"/>
  <c r="AX58" i="1"/>
  <c r="AX53" i="1"/>
  <c r="AX47" i="1"/>
  <c r="AX45" i="1"/>
  <c r="AX48" i="1"/>
  <c r="AX54" i="1"/>
  <c r="AX49" i="1"/>
  <c r="AW35" i="16"/>
  <c r="AX40" i="1"/>
  <c r="AW61" i="1"/>
  <c r="AW62" i="1" s="1"/>
  <c r="AW35" i="17"/>
  <c r="AW54" i="16"/>
  <c r="AW54" i="17"/>
  <c r="AW40" i="17"/>
  <c r="AW40" i="16"/>
  <c r="AW44" i="16"/>
  <c r="AW44" i="17"/>
  <c r="AW42" i="16"/>
  <c r="AW42" i="17"/>
  <c r="AW49" i="17"/>
  <c r="AW49" i="16"/>
  <c r="AR97" i="15"/>
  <c r="AR38" i="15"/>
  <c r="AR92" i="15"/>
  <c r="AR33" i="15"/>
  <c r="AQ81" i="15"/>
  <c r="AR15" i="15"/>
  <c r="AR74" i="15"/>
  <c r="AS22" i="16"/>
  <c r="AS74" i="16" s="1"/>
  <c r="AS22" i="17"/>
  <c r="AS74" i="17" s="1"/>
  <c r="AS32" i="1"/>
  <c r="AS33" i="1" s="1"/>
  <c r="AT21" i="1"/>
  <c r="AT13" i="1"/>
  <c r="AT12" i="1"/>
  <c r="AT27" i="1"/>
  <c r="AT25" i="1"/>
  <c r="AT18" i="1"/>
  <c r="AT22" i="1"/>
  <c r="AT23" i="1"/>
  <c r="AT30" i="1"/>
  <c r="AT28" i="1"/>
  <c r="AT29" i="1"/>
  <c r="AS9" i="17"/>
  <c r="AT17" i="1"/>
  <c r="AT19" i="1"/>
  <c r="AS69" i="1"/>
  <c r="AT24" i="1"/>
  <c r="AT26" i="1"/>
  <c r="AT20" i="1"/>
  <c r="AT31" i="1"/>
  <c r="AT81" i="1" s="1"/>
  <c r="AT88" i="1" s="1"/>
  <c r="AT9" i="14" s="1"/>
  <c r="AT15" i="1"/>
  <c r="AT14" i="1"/>
  <c r="AT16" i="1"/>
  <c r="AT11" i="1"/>
  <c r="AS9" i="16"/>
  <c r="AS17" i="17"/>
  <c r="AS69" i="17" s="1"/>
  <c r="AS17" i="16"/>
  <c r="AS69" i="16" s="1"/>
  <c r="AS77" i="1"/>
  <c r="AS21" i="17"/>
  <c r="AS73" i="17" s="1"/>
  <c r="AS21" i="16"/>
  <c r="AS73" i="16" s="1"/>
  <c r="AS27" i="16"/>
  <c r="AS79" i="16" s="1"/>
  <c r="AS27" i="17"/>
  <c r="AS79" i="17" s="1"/>
  <c r="AS28" i="17"/>
  <c r="AS80" i="17" s="1"/>
  <c r="AS28" i="16"/>
  <c r="AS80" i="16" s="1"/>
  <c r="AS91" i="17"/>
  <c r="AS143" i="17" s="1"/>
  <c r="AS91" i="16"/>
  <c r="AS143" i="16" s="1"/>
  <c r="AS106" i="16"/>
  <c r="AS158" i="16" s="1"/>
  <c r="AS106" i="17"/>
  <c r="AS158" i="17" s="1"/>
  <c r="AS79" i="13"/>
  <c r="AS104" i="17"/>
  <c r="AS156" i="17" s="1"/>
  <c r="AS104" i="16"/>
  <c r="AS156" i="16" s="1"/>
  <c r="AS71" i="13"/>
  <c r="AS90" i="17"/>
  <c r="AS142" i="17" s="1"/>
  <c r="AS90" i="16"/>
  <c r="AS142" i="16" s="1"/>
  <c r="AR86" i="13"/>
  <c r="AR82" i="13"/>
  <c r="AX60" i="13"/>
  <c r="AX52" i="13"/>
  <c r="AX50" i="13"/>
  <c r="AX41" i="13"/>
  <c r="AX55" i="13"/>
  <c r="AX56" i="13"/>
  <c r="AX44" i="13"/>
  <c r="AX45" i="13"/>
  <c r="AX51" i="13"/>
  <c r="AX53" i="13"/>
  <c r="AX46" i="13"/>
  <c r="AX54" i="13"/>
  <c r="AX58" i="13"/>
  <c r="AX42" i="13"/>
  <c r="AX48" i="13"/>
  <c r="AX49" i="13"/>
  <c r="AX57" i="13"/>
  <c r="AX47" i="13"/>
  <c r="AX43" i="13"/>
  <c r="AX59" i="13"/>
  <c r="AW114" i="17"/>
  <c r="AW61" i="13"/>
  <c r="AW62" i="13" s="1"/>
  <c r="AW114" i="16"/>
  <c r="AX40" i="13"/>
  <c r="AW130" i="16"/>
  <c r="AW130" i="17"/>
  <c r="AW116" i="17"/>
  <c r="AW116" i="16"/>
  <c r="AW122" i="16"/>
  <c r="AW122" i="17"/>
  <c r="AW119" i="17"/>
  <c r="AW119" i="16"/>
  <c r="AW117" i="16"/>
  <c r="AW117" i="17"/>
  <c r="AR79" i="15"/>
  <c r="AR20" i="15"/>
  <c r="AR73" i="15"/>
  <c r="AR14" i="15"/>
  <c r="AR87" i="1"/>
  <c r="AR12" i="15"/>
  <c r="AR71" i="15"/>
  <c r="AW37" i="17"/>
  <c r="AW37" i="16"/>
  <c r="AW48" i="17"/>
  <c r="AW48" i="16"/>
  <c r="AW51" i="17"/>
  <c r="AW51" i="16"/>
  <c r="AW46" i="16"/>
  <c r="AW46" i="17"/>
  <c r="AW47" i="16"/>
  <c r="AW47" i="17"/>
  <c r="AR91" i="15"/>
  <c r="AR32" i="15"/>
  <c r="AQ99" i="15"/>
  <c r="AQ22" i="15"/>
  <c r="AQ83" i="16"/>
  <c r="AS78" i="1"/>
  <c r="AS24" i="17"/>
  <c r="AS76" i="17" s="1"/>
  <c r="AS24" i="16"/>
  <c r="AS76" i="16" s="1"/>
  <c r="AS80" i="1"/>
  <c r="AS26" i="17"/>
  <c r="AS78" i="17" s="1"/>
  <c r="AS26" i="16"/>
  <c r="AS78" i="16" s="1"/>
  <c r="AS79" i="1"/>
  <c r="AS25" i="17"/>
  <c r="AS77" i="17" s="1"/>
  <c r="AS25" i="16"/>
  <c r="AS77" i="16" s="1"/>
  <c r="AR82" i="1"/>
  <c r="AR86" i="1"/>
  <c r="AR89" i="1" s="1"/>
  <c r="AS73" i="1"/>
  <c r="AS15" i="16"/>
  <c r="AS67" i="16" s="1"/>
  <c r="AS15" i="17"/>
  <c r="AS67" i="17" s="1"/>
  <c r="AS18" i="16"/>
  <c r="AS70" i="16" s="1"/>
  <c r="AS18" i="17"/>
  <c r="AS70" i="17" s="1"/>
  <c r="AR93" i="15"/>
  <c r="AR34" i="15"/>
  <c r="AR140" i="16"/>
  <c r="AR161" i="16" s="1"/>
  <c r="AR109" i="16"/>
  <c r="AS78" i="13"/>
  <c r="AS103" i="17"/>
  <c r="AS155" i="17" s="1"/>
  <c r="AS103" i="16"/>
  <c r="AS155" i="16" s="1"/>
  <c r="AS75" i="13"/>
  <c r="AS98" i="16"/>
  <c r="AS150" i="16" s="1"/>
  <c r="AS98" i="17"/>
  <c r="AS150" i="17" s="1"/>
  <c r="AS97" i="17"/>
  <c r="AS149" i="17" s="1"/>
  <c r="AS97" i="16"/>
  <c r="AS149" i="16" s="1"/>
  <c r="AS70" i="13"/>
  <c r="AS89" i="16"/>
  <c r="AS141" i="16" s="1"/>
  <c r="AS89" i="17"/>
  <c r="AS141" i="17" s="1"/>
  <c r="AR109" i="17"/>
  <c r="AR140" i="17"/>
  <c r="AR161" i="17" s="1"/>
  <c r="AS76" i="13"/>
  <c r="AS99" i="16"/>
  <c r="AS151" i="16" s="1"/>
  <c r="AS99" i="17"/>
  <c r="AS151" i="17" s="1"/>
  <c r="AQ162" i="17"/>
  <c r="AQ89" i="1"/>
  <c r="AQ90" i="1" s="1"/>
  <c r="AV135" i="17"/>
  <c r="AW125" i="17"/>
  <c r="AW125" i="16"/>
  <c r="AW120" i="17"/>
  <c r="AW120" i="16"/>
  <c r="AW127" i="17"/>
  <c r="AW127" i="16"/>
  <c r="AW132" i="17"/>
  <c r="AW132" i="16"/>
  <c r="AW126" i="16"/>
  <c r="AW126" i="17"/>
  <c r="AR12" i="14"/>
  <c r="AR18" i="14"/>
  <c r="AR36" i="15"/>
  <c r="AR95" i="15"/>
  <c r="AV56" i="17"/>
  <c r="AR78" i="15"/>
  <c r="AR19" i="15"/>
  <c r="AW41" i="16"/>
  <c r="AW41" i="17"/>
  <c r="AW39" i="16"/>
  <c r="AW39" i="17"/>
  <c r="AW50" i="16"/>
  <c r="AW50" i="17"/>
  <c r="AW38" i="17"/>
  <c r="AW38" i="16"/>
  <c r="AQ40" i="15"/>
  <c r="AR61" i="16"/>
  <c r="AR82" i="16" s="1"/>
  <c r="AR30" i="16"/>
  <c r="AR30" i="17"/>
  <c r="AR61" i="17"/>
  <c r="AR82" i="17" s="1"/>
  <c r="AS74" i="1"/>
  <c r="AS16" i="16"/>
  <c r="AS68" i="16" s="1"/>
  <c r="AS16" i="17"/>
  <c r="AS68" i="17" s="1"/>
  <c r="AS23" i="17"/>
  <c r="AS75" i="17" s="1"/>
  <c r="AS23" i="16"/>
  <c r="AS75" i="16" s="1"/>
  <c r="AS12" i="17"/>
  <c r="AS64" i="17" s="1"/>
  <c r="AS12" i="16"/>
  <c r="AS64" i="16" s="1"/>
  <c r="AS71" i="1"/>
  <c r="AS11" i="17"/>
  <c r="AS63" i="17" s="1"/>
  <c r="AS11" i="16"/>
  <c r="AS63" i="16" s="1"/>
  <c r="AS73" i="13"/>
  <c r="AS94" i="16"/>
  <c r="AS146" i="16" s="1"/>
  <c r="AS94" i="17"/>
  <c r="AS146" i="17" s="1"/>
  <c r="AS93" i="17"/>
  <c r="AS145" i="17" s="1"/>
  <c r="AS93" i="16"/>
  <c r="AS145" i="16" s="1"/>
  <c r="AS72" i="13"/>
  <c r="AS80" i="13"/>
  <c r="AS105" i="17"/>
  <c r="AS157" i="17" s="1"/>
  <c r="AS105" i="16"/>
  <c r="AS157" i="16" s="1"/>
  <c r="AS74" i="13"/>
  <c r="AS95" i="16"/>
  <c r="AS147" i="16" s="1"/>
  <c r="AS95" i="17"/>
  <c r="AS147" i="17" s="1"/>
  <c r="AS101" i="17"/>
  <c r="AS153" i="17" s="1"/>
  <c r="AS101" i="16"/>
  <c r="AS153" i="16" s="1"/>
  <c r="AQ89" i="13"/>
  <c r="AQ90" i="13" s="1"/>
  <c r="AR18" i="15"/>
  <c r="AR77" i="15"/>
  <c r="AW129" i="16"/>
  <c r="AW129" i="17"/>
  <c r="AW131" i="17"/>
  <c r="AW131" i="16"/>
  <c r="AW115" i="16"/>
  <c r="AW115" i="17"/>
  <c r="AW128" i="16"/>
  <c r="AW128" i="17"/>
  <c r="AQ167" i="17"/>
  <c r="AR72" i="15"/>
  <c r="AR13" i="15"/>
  <c r="AR37" i="15"/>
  <c r="AR96" i="15"/>
  <c r="AR90" i="15"/>
  <c r="AR31" i="15"/>
  <c r="AO228" i="16" l="1"/>
  <c r="AO246" i="16"/>
  <c r="AP227" i="16"/>
  <c r="AP237" i="16"/>
  <c r="AO226" i="16"/>
  <c r="AO236" i="16"/>
  <c r="AO229" i="16"/>
  <c r="AO247" i="16"/>
  <c r="AP204" i="16"/>
  <c r="AP209" i="16" s="1"/>
  <c r="AP197" i="16"/>
  <c r="AP216" i="16" s="1"/>
  <c r="AP221" i="16" s="1"/>
  <c r="AR203" i="16"/>
  <c r="AR158" i="15"/>
  <c r="AS31" i="14"/>
  <c r="AP198" i="16"/>
  <c r="AP217" i="16" s="1"/>
  <c r="AP222" i="16" s="1"/>
  <c r="AQ173" i="17"/>
  <c r="AQ193" i="16"/>
  <c r="AQ205" i="16" s="1"/>
  <c r="AQ210" i="16" s="1"/>
  <c r="AQ204" i="16"/>
  <c r="AQ209" i="16" s="1"/>
  <c r="AR32" i="14"/>
  <c r="AS32" i="14"/>
  <c r="AO133" i="15"/>
  <c r="AO159" i="15" s="1"/>
  <c r="AO164" i="15" s="1"/>
  <c r="AO181" i="15" s="1"/>
  <c r="AO192" i="15" s="1"/>
  <c r="AP146" i="15"/>
  <c r="AP172" i="15" s="1"/>
  <c r="AP177" i="15" s="1"/>
  <c r="AP184" i="15" s="1"/>
  <c r="AP203" i="15" s="1"/>
  <c r="AP134" i="15"/>
  <c r="AP160" i="15" s="1"/>
  <c r="AP165" i="15" s="1"/>
  <c r="AP182" i="15" s="1"/>
  <c r="AP193" i="15" s="1"/>
  <c r="AQ145" i="15"/>
  <c r="AQ171" i="15" s="1"/>
  <c r="AQ176" i="15" s="1"/>
  <c r="AQ183" i="15" s="1"/>
  <c r="AQ202" i="15" s="1"/>
  <c r="AP145" i="15"/>
  <c r="AP171" i="15" s="1"/>
  <c r="AP176" i="15" s="1"/>
  <c r="AP183" i="15" s="1"/>
  <c r="AP202" i="15" s="1"/>
  <c r="AQ186" i="16"/>
  <c r="AQ173" i="16"/>
  <c r="AS12" i="14"/>
  <c r="AP124" i="15"/>
  <c r="AQ187" i="16"/>
  <c r="AQ188" i="16" s="1"/>
  <c r="AP188" i="16"/>
  <c r="AP123" i="15"/>
  <c r="AR89" i="13"/>
  <c r="AR90" i="13" s="1"/>
  <c r="AT11" i="14"/>
  <c r="AT18" i="14" s="1"/>
  <c r="AT32" i="14" s="1"/>
  <c r="AR167" i="17"/>
  <c r="AR167" i="16"/>
  <c r="AR192" i="16" s="1"/>
  <c r="AS78" i="15"/>
  <c r="AS19" i="15"/>
  <c r="AQ45" i="15"/>
  <c r="AY45" i="13"/>
  <c r="AY54" i="13"/>
  <c r="AY60" i="13"/>
  <c r="AY42" i="13"/>
  <c r="AY58" i="13"/>
  <c r="AY59" i="13"/>
  <c r="AY47" i="13"/>
  <c r="AY48" i="13"/>
  <c r="AY43" i="13"/>
  <c r="AY41" i="13"/>
  <c r="AY55" i="13"/>
  <c r="AY56" i="13"/>
  <c r="AY49" i="13"/>
  <c r="AY51" i="13"/>
  <c r="AY50" i="13"/>
  <c r="AY53" i="13"/>
  <c r="AY52" i="13"/>
  <c r="AY57" i="13"/>
  <c r="AY44" i="13"/>
  <c r="AY46" i="13"/>
  <c r="AX114" i="17"/>
  <c r="AX61" i="13"/>
  <c r="AX62" i="13" s="1"/>
  <c r="AY40" i="13"/>
  <c r="AX114" i="16"/>
  <c r="AX133" i="17"/>
  <c r="AX133" i="16"/>
  <c r="AX123" i="16"/>
  <c r="AX123" i="17"/>
  <c r="AX128" i="16"/>
  <c r="AX128" i="17"/>
  <c r="AX119" i="17"/>
  <c r="AX119" i="16"/>
  <c r="AX115" i="16"/>
  <c r="AX115" i="17"/>
  <c r="AT12" i="16"/>
  <c r="AT64" i="16" s="1"/>
  <c r="AT12" i="17"/>
  <c r="AT64" i="17" s="1"/>
  <c r="AT78" i="1"/>
  <c r="AT24" i="16"/>
  <c r="AT76" i="16" s="1"/>
  <c r="AT24" i="17"/>
  <c r="AT76" i="17" s="1"/>
  <c r="AT73" i="1"/>
  <c r="AT15" i="17"/>
  <c r="AT67" i="17" s="1"/>
  <c r="AT15" i="16"/>
  <c r="AT67" i="16" s="1"/>
  <c r="AT28" i="17"/>
  <c r="AT80" i="17" s="1"/>
  <c r="AT28" i="16"/>
  <c r="AT80" i="16" s="1"/>
  <c r="AT23" i="17"/>
  <c r="AT75" i="17" s="1"/>
  <c r="AT23" i="16"/>
  <c r="AT75" i="16" s="1"/>
  <c r="AT75" i="1"/>
  <c r="AT19" i="17"/>
  <c r="AT71" i="17" s="1"/>
  <c r="AT19" i="16"/>
  <c r="AT71" i="16" s="1"/>
  <c r="AQ104" i="15"/>
  <c r="AX49" i="17"/>
  <c r="AX49" i="16"/>
  <c r="AX48" i="16"/>
  <c r="AX48" i="17"/>
  <c r="AX45" i="16"/>
  <c r="AX45" i="17"/>
  <c r="AX41" i="16"/>
  <c r="AX41" i="17"/>
  <c r="AX38" i="16"/>
  <c r="AX38" i="17"/>
  <c r="AT101" i="17"/>
  <c r="AT153" i="17" s="1"/>
  <c r="AT101" i="16"/>
  <c r="AT153" i="16" s="1"/>
  <c r="AS140" i="16"/>
  <c r="AS161" i="16" s="1"/>
  <c r="AS109" i="16"/>
  <c r="AS109" i="17"/>
  <c r="AS140" i="17"/>
  <c r="AS161" i="17" s="1"/>
  <c r="AT102" i="17"/>
  <c r="AT154" i="17" s="1"/>
  <c r="AT102" i="16"/>
  <c r="AT154" i="16" s="1"/>
  <c r="AT74" i="13"/>
  <c r="AT95" i="16"/>
  <c r="AT147" i="16" s="1"/>
  <c r="AT95" i="17"/>
  <c r="AT147" i="17" s="1"/>
  <c r="AS87" i="1"/>
  <c r="AS71" i="15"/>
  <c r="AS12" i="15"/>
  <c r="AS38" i="15"/>
  <c r="AS97" i="15"/>
  <c r="AR83" i="17"/>
  <c r="AS34" i="15"/>
  <c r="AS93" i="15"/>
  <c r="AR90" i="1"/>
  <c r="AW135" i="16"/>
  <c r="AX117" i="17"/>
  <c r="AX117" i="16"/>
  <c r="AX122" i="17"/>
  <c r="AX122" i="16"/>
  <c r="AX120" i="17"/>
  <c r="AX120" i="16"/>
  <c r="AX118" i="16"/>
  <c r="AX118" i="17"/>
  <c r="AX124" i="16"/>
  <c r="AX124" i="17"/>
  <c r="AS30" i="16"/>
  <c r="AS61" i="16"/>
  <c r="AS82" i="16" s="1"/>
  <c r="AT13" i="17"/>
  <c r="AT65" i="17" s="1"/>
  <c r="AT13" i="16"/>
  <c r="AT65" i="16" s="1"/>
  <c r="AT22" i="17"/>
  <c r="AT74" i="17" s="1"/>
  <c r="AT22" i="16"/>
  <c r="AT74" i="16" s="1"/>
  <c r="AS61" i="17"/>
  <c r="AS82" i="17" s="1"/>
  <c r="AS30" i="17"/>
  <c r="AT77" i="1"/>
  <c r="AT21" i="17"/>
  <c r="AT73" i="17" s="1"/>
  <c r="AT21" i="16"/>
  <c r="AT73" i="16" s="1"/>
  <c r="AT25" i="17"/>
  <c r="AT77" i="17" s="1"/>
  <c r="AT79" i="1"/>
  <c r="AT25" i="16"/>
  <c r="AT77" i="16" s="1"/>
  <c r="AY45" i="1"/>
  <c r="AY60" i="1"/>
  <c r="AY41" i="1"/>
  <c r="AY56" i="1"/>
  <c r="AY58" i="1"/>
  <c r="AY47" i="1"/>
  <c r="AY46" i="1"/>
  <c r="AY53" i="1"/>
  <c r="AY48" i="1"/>
  <c r="AY50" i="1"/>
  <c r="AY51" i="1"/>
  <c r="AY49" i="1"/>
  <c r="AY42" i="1"/>
  <c r="AY54" i="1"/>
  <c r="AY55" i="1"/>
  <c r="AY52" i="1"/>
  <c r="AY59" i="1"/>
  <c r="AY44" i="1"/>
  <c r="AY57" i="1"/>
  <c r="AY43" i="1"/>
  <c r="AX35" i="17"/>
  <c r="AX35" i="16"/>
  <c r="AX61" i="1"/>
  <c r="AX62" i="1" s="1"/>
  <c r="AY40" i="1"/>
  <c r="AX43" i="17"/>
  <c r="AX43" i="16"/>
  <c r="AX53" i="16"/>
  <c r="AX53" i="17"/>
  <c r="AX37" i="17"/>
  <c r="AX37" i="16"/>
  <c r="AX51" i="16"/>
  <c r="AX51" i="17"/>
  <c r="AX52" i="17"/>
  <c r="AX52" i="16"/>
  <c r="AS82" i="13"/>
  <c r="AS86" i="13"/>
  <c r="AT91" i="16"/>
  <c r="AT143" i="16" s="1"/>
  <c r="AT91" i="17"/>
  <c r="AT143" i="17" s="1"/>
  <c r="AT78" i="13"/>
  <c r="AT103" i="16"/>
  <c r="AT155" i="16" s="1"/>
  <c r="AT103" i="17"/>
  <c r="AT155" i="17" s="1"/>
  <c r="AT96" i="17"/>
  <c r="AT148" i="17" s="1"/>
  <c r="AT96" i="16"/>
  <c r="AT148" i="16" s="1"/>
  <c r="AT73" i="13"/>
  <c r="AT94" i="17"/>
  <c r="AT146" i="17" s="1"/>
  <c r="AT94" i="16"/>
  <c r="AT146" i="16" s="1"/>
  <c r="AS75" i="15"/>
  <c r="AS16" i="15"/>
  <c r="AS32" i="15"/>
  <c r="AS91" i="15"/>
  <c r="AS87" i="13"/>
  <c r="AS89" i="15"/>
  <c r="AS30" i="15"/>
  <c r="AR83" i="16"/>
  <c r="AS36" i="15"/>
  <c r="AS95" i="15"/>
  <c r="AS77" i="15"/>
  <c r="AS18" i="15"/>
  <c r="AR81" i="15"/>
  <c r="AX121" i="16"/>
  <c r="AX121" i="17"/>
  <c r="AX116" i="16"/>
  <c r="AX116" i="17"/>
  <c r="AX127" i="17"/>
  <c r="AX127" i="16"/>
  <c r="AX130" i="17"/>
  <c r="AX130" i="16"/>
  <c r="AX126" i="16"/>
  <c r="AX126" i="17"/>
  <c r="AS17" i="15"/>
  <c r="AS76" i="15"/>
  <c r="AT32" i="1"/>
  <c r="AT33" i="1" s="1"/>
  <c r="AU25" i="1"/>
  <c r="AU27" i="1"/>
  <c r="AU30" i="1"/>
  <c r="AU18" i="1"/>
  <c r="AU17" i="1"/>
  <c r="AU14" i="1"/>
  <c r="AU20" i="1"/>
  <c r="AU15" i="1"/>
  <c r="AU12" i="1"/>
  <c r="AU28" i="1"/>
  <c r="AU29" i="1"/>
  <c r="AU21" i="1"/>
  <c r="AU23" i="1"/>
  <c r="AU16" i="1"/>
  <c r="AU13" i="1"/>
  <c r="AT69" i="1"/>
  <c r="AU11" i="1"/>
  <c r="AU24" i="1"/>
  <c r="AT9" i="16"/>
  <c r="AU22" i="1"/>
  <c r="AU26" i="1"/>
  <c r="AU19" i="1"/>
  <c r="AU31" i="1"/>
  <c r="AU81" i="1" s="1"/>
  <c r="AU88" i="1" s="1"/>
  <c r="AU9" i="14" s="1"/>
  <c r="AT9" i="17"/>
  <c r="AS86" i="1"/>
  <c r="AS82" i="1"/>
  <c r="AT27" i="17"/>
  <c r="AT79" i="17" s="1"/>
  <c r="AT27" i="16"/>
  <c r="AT79" i="16" s="1"/>
  <c r="AT76" i="1"/>
  <c r="AT20" i="16"/>
  <c r="AT72" i="16" s="1"/>
  <c r="AT20" i="17"/>
  <c r="AT72" i="17" s="1"/>
  <c r="AT70" i="1"/>
  <c r="AT10" i="16"/>
  <c r="AT62" i="16" s="1"/>
  <c r="AT10" i="17"/>
  <c r="AT62" i="17" s="1"/>
  <c r="AW56" i="16"/>
  <c r="AX40" i="16"/>
  <c r="AX40" i="17"/>
  <c r="AX50" i="16"/>
  <c r="AX50" i="17"/>
  <c r="AX47" i="16"/>
  <c r="AX47" i="17"/>
  <c r="AX46" i="17"/>
  <c r="AX46" i="16"/>
  <c r="AS35" i="15"/>
  <c r="AS94" i="15"/>
  <c r="AT93" i="17"/>
  <c r="AT145" i="17" s="1"/>
  <c r="AT72" i="13"/>
  <c r="AT93" i="16"/>
  <c r="AT145" i="16" s="1"/>
  <c r="AT97" i="16"/>
  <c r="AT149" i="16" s="1"/>
  <c r="AT97" i="17"/>
  <c r="AT149" i="17" s="1"/>
  <c r="AT92" i="17"/>
  <c r="AT144" i="17" s="1"/>
  <c r="AT92" i="16"/>
  <c r="AT144" i="16" s="1"/>
  <c r="AT75" i="13"/>
  <c r="AT98" i="16"/>
  <c r="AT150" i="16" s="1"/>
  <c r="AT98" i="17"/>
  <c r="AT150" i="17" s="1"/>
  <c r="AT106" i="16"/>
  <c r="AT158" i="16" s="1"/>
  <c r="AT106" i="17"/>
  <c r="AT158" i="17" s="1"/>
  <c r="AT107" i="16"/>
  <c r="AT159" i="16" s="1"/>
  <c r="AT107" i="17"/>
  <c r="AT159" i="17" s="1"/>
  <c r="AR40" i="15"/>
  <c r="AS15" i="15"/>
  <c r="AS74" i="15"/>
  <c r="AS31" i="15"/>
  <c r="AS90" i="15"/>
  <c r="AS14" i="15"/>
  <c r="AS73" i="15"/>
  <c r="AR162" i="17"/>
  <c r="AS92" i="15"/>
  <c r="AS33" i="15"/>
  <c r="AR162" i="16"/>
  <c r="AS72" i="15"/>
  <c r="AS13" i="15"/>
  <c r="AS20" i="15"/>
  <c r="AS79" i="15"/>
  <c r="AR22" i="15"/>
  <c r="AW135" i="17"/>
  <c r="AX131" i="17"/>
  <c r="AX131" i="16"/>
  <c r="AX132" i="16"/>
  <c r="AX132" i="17"/>
  <c r="AX125" i="17"/>
  <c r="AX125" i="16"/>
  <c r="AX129" i="17"/>
  <c r="AX129" i="16"/>
  <c r="AS37" i="15"/>
  <c r="AS96" i="15"/>
  <c r="AT14" i="16"/>
  <c r="AT66" i="16" s="1"/>
  <c r="AT14" i="17"/>
  <c r="AT66" i="17" s="1"/>
  <c r="AT72" i="1"/>
  <c r="AT18" i="16"/>
  <c r="AT70" i="16" s="1"/>
  <c r="AT18" i="17"/>
  <c r="AT70" i="17" s="1"/>
  <c r="AT17" i="16"/>
  <c r="AT69" i="16" s="1"/>
  <c r="AT17" i="17"/>
  <c r="AT69" i="17" s="1"/>
  <c r="AT80" i="1"/>
  <c r="AT26" i="16"/>
  <c r="AT78" i="16" s="1"/>
  <c r="AT26" i="17"/>
  <c r="AT78" i="17" s="1"/>
  <c r="AT74" i="1"/>
  <c r="AT16" i="16"/>
  <c r="AT68" i="16" s="1"/>
  <c r="AT16" i="17"/>
  <c r="AT68" i="17" s="1"/>
  <c r="AT71" i="1"/>
  <c r="AT11" i="16"/>
  <c r="AT63" i="16" s="1"/>
  <c r="AT11" i="17"/>
  <c r="AT63" i="17" s="1"/>
  <c r="AW56" i="17"/>
  <c r="AX44" i="16"/>
  <c r="AX44" i="17"/>
  <c r="AX42" i="17"/>
  <c r="AX42" i="16"/>
  <c r="AX39" i="17"/>
  <c r="AX39" i="16"/>
  <c r="AX54" i="16"/>
  <c r="AX54" i="17"/>
  <c r="AX36" i="16"/>
  <c r="AX36" i="17"/>
  <c r="AT77" i="13"/>
  <c r="AT100" i="16"/>
  <c r="AT152" i="16" s="1"/>
  <c r="AT100" i="17"/>
  <c r="AT152" i="17" s="1"/>
  <c r="AU23" i="13"/>
  <c r="AU25" i="13"/>
  <c r="AU28" i="13"/>
  <c r="AT32" i="13"/>
  <c r="AT33" i="13" s="1"/>
  <c r="AU13" i="13"/>
  <c r="AU16" i="13"/>
  <c r="AU17" i="13"/>
  <c r="AT88" i="16"/>
  <c r="AT69" i="13"/>
  <c r="AU30" i="13"/>
  <c r="AU14" i="13"/>
  <c r="AU21" i="13"/>
  <c r="AU24" i="13"/>
  <c r="AU22" i="13"/>
  <c r="AU29" i="13"/>
  <c r="AU26" i="13"/>
  <c r="AU15" i="13"/>
  <c r="AU31" i="13"/>
  <c r="AU81" i="13" s="1"/>
  <c r="AU88" i="13" s="1"/>
  <c r="AU10" i="14" s="1"/>
  <c r="AU20" i="13"/>
  <c r="AU19" i="13"/>
  <c r="AU11" i="13"/>
  <c r="AU27" i="13"/>
  <c r="AU18" i="13"/>
  <c r="AT88" i="17"/>
  <c r="AU12" i="13"/>
  <c r="AT79" i="13"/>
  <c r="AT104" i="17"/>
  <c r="AT156" i="17" s="1"/>
  <c r="AT104" i="16"/>
  <c r="AT156" i="16" s="1"/>
  <c r="AT80" i="13"/>
  <c r="AT105" i="17"/>
  <c r="AT157" i="17" s="1"/>
  <c r="AT105" i="16"/>
  <c r="AT157" i="16" s="1"/>
  <c r="AT90" i="17"/>
  <c r="AT142" i="17" s="1"/>
  <c r="AT71" i="13"/>
  <c r="AT90" i="16"/>
  <c r="AT142" i="16" s="1"/>
  <c r="AT99" i="16"/>
  <c r="AT151" i="16" s="1"/>
  <c r="AT76" i="13"/>
  <c r="AT99" i="17"/>
  <c r="AT151" i="17" s="1"/>
  <c r="AT89" i="17"/>
  <c r="AT141" i="17" s="1"/>
  <c r="AT70" i="13"/>
  <c r="AT89" i="16"/>
  <c r="AT141" i="16" s="1"/>
  <c r="AR99" i="15"/>
  <c r="AP133" i="15" l="1"/>
  <c r="AP159" i="15" s="1"/>
  <c r="AP164" i="15" s="1"/>
  <c r="AP181" i="15" s="1"/>
  <c r="AP192" i="15" s="1"/>
  <c r="AQ227" i="16"/>
  <c r="AQ237" i="16"/>
  <c r="AP229" i="16"/>
  <c r="AP247" i="16"/>
  <c r="AP228" i="16"/>
  <c r="AP246" i="16"/>
  <c r="AQ226" i="16"/>
  <c r="AQ236" i="16"/>
  <c r="AP226" i="16"/>
  <c r="AP236" i="16"/>
  <c r="AT215" i="16"/>
  <c r="AT170" i="15"/>
  <c r="AQ198" i="16"/>
  <c r="AQ217" i="16" s="1"/>
  <c r="AQ222" i="16" s="1"/>
  <c r="AR204" i="16"/>
  <c r="AR209" i="16" s="1"/>
  <c r="AQ197" i="16"/>
  <c r="AQ216" i="16" s="1"/>
  <c r="AQ221" i="16" s="1"/>
  <c r="AS203" i="16"/>
  <c r="AS158" i="15"/>
  <c r="AT31" i="14"/>
  <c r="AR173" i="17"/>
  <c r="AR193" i="16"/>
  <c r="AR205" i="16" s="1"/>
  <c r="AR210" i="16" s="1"/>
  <c r="AS215" i="16"/>
  <c r="AS170" i="15"/>
  <c r="AR215" i="16"/>
  <c r="AR170" i="15"/>
  <c r="AQ134" i="15"/>
  <c r="AQ160" i="15" s="1"/>
  <c r="AQ165" i="15" s="1"/>
  <c r="AQ182" i="15" s="1"/>
  <c r="AQ193" i="15" s="1"/>
  <c r="AQ124" i="15"/>
  <c r="AQ110" i="15"/>
  <c r="AR186" i="16"/>
  <c r="AR173" i="16"/>
  <c r="AR197" i="16" s="1"/>
  <c r="AR216" i="16" s="1"/>
  <c r="AS89" i="1"/>
  <c r="AS90" i="1" s="1"/>
  <c r="AP125" i="15"/>
  <c r="AS167" i="16"/>
  <c r="AR187" i="16"/>
  <c r="AT12" i="14"/>
  <c r="AS167" i="17"/>
  <c r="AS193" i="16" s="1"/>
  <c r="AS205" i="16" s="1"/>
  <c r="AS89" i="13"/>
  <c r="AS90" i="13" s="1"/>
  <c r="AS83" i="16"/>
  <c r="AS83" i="17"/>
  <c r="AS162" i="17"/>
  <c r="AS22" i="15"/>
  <c r="AY131" i="17"/>
  <c r="AY131" i="16"/>
  <c r="AY125" i="17"/>
  <c r="AY125" i="16"/>
  <c r="AY115" i="17"/>
  <c r="AY115" i="16"/>
  <c r="AY133" i="17"/>
  <c r="AY133" i="16"/>
  <c r="AY128" i="17"/>
  <c r="AY128" i="16"/>
  <c r="AU88" i="17"/>
  <c r="AV17" i="13"/>
  <c r="AV29" i="13"/>
  <c r="AV14" i="13"/>
  <c r="AV22" i="13"/>
  <c r="AV23" i="13"/>
  <c r="AV24" i="13"/>
  <c r="AV20" i="13"/>
  <c r="AV28" i="13"/>
  <c r="AV30" i="13"/>
  <c r="AV19" i="13"/>
  <c r="AV25" i="13"/>
  <c r="AU88" i="16"/>
  <c r="AV11" i="13"/>
  <c r="AU69" i="13"/>
  <c r="AV13" i="13"/>
  <c r="AV21" i="13"/>
  <c r="AV27" i="13"/>
  <c r="AV16" i="13"/>
  <c r="AV18" i="13"/>
  <c r="AU32" i="13"/>
  <c r="AU33" i="13" s="1"/>
  <c r="AV31" i="13"/>
  <c r="AV81" i="13" s="1"/>
  <c r="AV88" i="13" s="1"/>
  <c r="AV10" i="14" s="1"/>
  <c r="AV15" i="13"/>
  <c r="AV12" i="13"/>
  <c r="AV26" i="13"/>
  <c r="AU71" i="13"/>
  <c r="AU90" i="17"/>
  <c r="AU142" i="17" s="1"/>
  <c r="AU90" i="16"/>
  <c r="AU142" i="16" s="1"/>
  <c r="AT12" i="15"/>
  <c r="AT87" i="1"/>
  <c r="AT71" i="15"/>
  <c r="AV28" i="1"/>
  <c r="AV15" i="1"/>
  <c r="AV29" i="1"/>
  <c r="AV18" i="1"/>
  <c r="AV13" i="1"/>
  <c r="AV20" i="1"/>
  <c r="AV26" i="1"/>
  <c r="AV23" i="1"/>
  <c r="AV17" i="1"/>
  <c r="AU69" i="1"/>
  <c r="AV30" i="1"/>
  <c r="AV27" i="1"/>
  <c r="AV21" i="1"/>
  <c r="AV16" i="1"/>
  <c r="AV22" i="1"/>
  <c r="AV31" i="1"/>
  <c r="AV81" i="1" s="1"/>
  <c r="AV88" i="1" s="1"/>
  <c r="AV9" i="14" s="1"/>
  <c r="AU9" i="16"/>
  <c r="AU32" i="1"/>
  <c r="AU33" i="1" s="1"/>
  <c r="AU9" i="17"/>
  <c r="AV14" i="1"/>
  <c r="AV12" i="1"/>
  <c r="AV19" i="1"/>
  <c r="AV25" i="1"/>
  <c r="AV11" i="1"/>
  <c r="AV24" i="1"/>
  <c r="AU73" i="1"/>
  <c r="AU15" i="17"/>
  <c r="AU67" i="17" s="1"/>
  <c r="AU15" i="16"/>
  <c r="AU67" i="16" s="1"/>
  <c r="AT36" i="15"/>
  <c r="AT95" i="15"/>
  <c r="AY46" i="17"/>
  <c r="AY46" i="16"/>
  <c r="AY36" i="17"/>
  <c r="AY36" i="16"/>
  <c r="AT78" i="15"/>
  <c r="AT19" i="15"/>
  <c r="AT17" i="15"/>
  <c r="AT76" i="15"/>
  <c r="AT34" i="15"/>
  <c r="AT93" i="15"/>
  <c r="AT109" i="17"/>
  <c r="AT140" i="17"/>
  <c r="AT161" i="17" s="1"/>
  <c r="AU96" i="17"/>
  <c r="AU148" i="17" s="1"/>
  <c r="AU96" i="16"/>
  <c r="AU148" i="16" s="1"/>
  <c r="AU78" i="13"/>
  <c r="AU103" i="16"/>
  <c r="AU155" i="16" s="1"/>
  <c r="AU103" i="17"/>
  <c r="AU155" i="17" s="1"/>
  <c r="AU75" i="13"/>
  <c r="AU98" i="16"/>
  <c r="AU150" i="16" s="1"/>
  <c r="AU98" i="17"/>
  <c r="AU150" i="17" s="1"/>
  <c r="AT109" i="16"/>
  <c r="AT140" i="16"/>
  <c r="AT161" i="16" s="1"/>
  <c r="AT30" i="17"/>
  <c r="AT61" i="17"/>
  <c r="AT82" i="17" s="1"/>
  <c r="AT167" i="17" s="1"/>
  <c r="AU76" i="1"/>
  <c r="AU20" i="17"/>
  <c r="AU72" i="17" s="1"/>
  <c r="AU20" i="16"/>
  <c r="AU72" i="16" s="1"/>
  <c r="AT86" i="1"/>
  <c r="AT82" i="1"/>
  <c r="AU75" i="1"/>
  <c r="AU19" i="17"/>
  <c r="AU71" i="17" s="1"/>
  <c r="AU19" i="16"/>
  <c r="AU71" i="16" s="1"/>
  <c r="AU13" i="17"/>
  <c r="AU65" i="17" s="1"/>
  <c r="AU13" i="16"/>
  <c r="AU65" i="16" s="1"/>
  <c r="AU74" i="1"/>
  <c r="AU16" i="16"/>
  <c r="AU68" i="16" s="1"/>
  <c r="AU16" i="17"/>
  <c r="AU68" i="17" s="1"/>
  <c r="AS99" i="15"/>
  <c r="AX56" i="16"/>
  <c r="AY39" i="17"/>
  <c r="AY39" i="16"/>
  <c r="AY49" i="17"/>
  <c r="AY49" i="16"/>
  <c r="AY45" i="16"/>
  <c r="AY45" i="17"/>
  <c r="AY42" i="17"/>
  <c r="AY42" i="16"/>
  <c r="AS81" i="15"/>
  <c r="AT32" i="15"/>
  <c r="AT91" i="15"/>
  <c r="AT18" i="15"/>
  <c r="AT77" i="15"/>
  <c r="AX135" i="17"/>
  <c r="AY126" i="16"/>
  <c r="AY126" i="17"/>
  <c r="AY123" i="17"/>
  <c r="AY123" i="16"/>
  <c r="AY117" i="17"/>
  <c r="AY117" i="16"/>
  <c r="AY132" i="17"/>
  <c r="AY132" i="16"/>
  <c r="AY119" i="17"/>
  <c r="AY119" i="16"/>
  <c r="AU89" i="16"/>
  <c r="AU141" i="16" s="1"/>
  <c r="AU70" i="13"/>
  <c r="AU89" i="17"/>
  <c r="AU141" i="17" s="1"/>
  <c r="AU101" i="17"/>
  <c r="AU153" i="17" s="1"/>
  <c r="AU101" i="16"/>
  <c r="AU153" i="16" s="1"/>
  <c r="AT86" i="13"/>
  <c r="AT82" i="13"/>
  <c r="AU78" i="1"/>
  <c r="AU24" i="17"/>
  <c r="AU76" i="17" s="1"/>
  <c r="AU24" i="16"/>
  <c r="AU76" i="16" s="1"/>
  <c r="AU70" i="1"/>
  <c r="AU10" i="17"/>
  <c r="AU62" i="17" s="1"/>
  <c r="AU10" i="16"/>
  <c r="AU62" i="16" s="1"/>
  <c r="AY50" i="16"/>
  <c r="AY50" i="17"/>
  <c r="AU74" i="13"/>
  <c r="AU95" i="16"/>
  <c r="AU147" i="16" s="1"/>
  <c r="AU95" i="17"/>
  <c r="AU147" i="17" s="1"/>
  <c r="AU97" i="16"/>
  <c r="AU149" i="16" s="1"/>
  <c r="AU97" i="17"/>
  <c r="AU149" i="17" s="1"/>
  <c r="AU106" i="17"/>
  <c r="AU158" i="17" s="1"/>
  <c r="AU106" i="16"/>
  <c r="AU158" i="16" s="1"/>
  <c r="AU91" i="16"/>
  <c r="AU143" i="16" s="1"/>
  <c r="AU91" i="17"/>
  <c r="AU143" i="17" s="1"/>
  <c r="AU94" i="17"/>
  <c r="AU146" i="17" s="1"/>
  <c r="AU73" i="13"/>
  <c r="AU94" i="16"/>
  <c r="AU146" i="16" s="1"/>
  <c r="AU80" i="13"/>
  <c r="AU105" i="17"/>
  <c r="AU157" i="17" s="1"/>
  <c r="AU105" i="16"/>
  <c r="AU157" i="16" s="1"/>
  <c r="AR45" i="15"/>
  <c r="AT33" i="15"/>
  <c r="AT92" i="15"/>
  <c r="AT75" i="15"/>
  <c r="AT16" i="15"/>
  <c r="AU11" i="14"/>
  <c r="AT30" i="16"/>
  <c r="AT61" i="16"/>
  <c r="AT82" i="16" s="1"/>
  <c r="AU71" i="1"/>
  <c r="AU11" i="17"/>
  <c r="AU63" i="17" s="1"/>
  <c r="AU11" i="16"/>
  <c r="AU63" i="16" s="1"/>
  <c r="AU27" i="16"/>
  <c r="AU79" i="16" s="1"/>
  <c r="AU27" i="17"/>
  <c r="AU79" i="17" s="1"/>
  <c r="AU18" i="16"/>
  <c r="AU70" i="16" s="1"/>
  <c r="AU18" i="17"/>
  <c r="AU70" i="17" s="1"/>
  <c r="AU28" i="16"/>
  <c r="AU80" i="16" s="1"/>
  <c r="AU28" i="17"/>
  <c r="AU80" i="17" s="1"/>
  <c r="AR104" i="15"/>
  <c r="AR110" i="15" s="1"/>
  <c r="AX56" i="17"/>
  <c r="AY54" i="16"/>
  <c r="AY54" i="17"/>
  <c r="AY37" i="16"/>
  <c r="AY37" i="17"/>
  <c r="AY43" i="17"/>
  <c r="AY43" i="16"/>
  <c r="AY53" i="16"/>
  <c r="AY53" i="17"/>
  <c r="AY40" i="17"/>
  <c r="AY40" i="16"/>
  <c r="AS162" i="16"/>
  <c r="AT72" i="15"/>
  <c r="AT13" i="15"/>
  <c r="AX135" i="16"/>
  <c r="AY120" i="17"/>
  <c r="AY120" i="16"/>
  <c r="AY127" i="17"/>
  <c r="AY127" i="16"/>
  <c r="AY130" i="16"/>
  <c r="AY130" i="17"/>
  <c r="AY122" i="17"/>
  <c r="AY122" i="16"/>
  <c r="AY116" i="17"/>
  <c r="AY116" i="16"/>
  <c r="AR51" i="15"/>
  <c r="AQ123" i="15"/>
  <c r="AQ133" i="15" s="1"/>
  <c r="AQ159" i="15" s="1"/>
  <c r="AQ164" i="15" s="1"/>
  <c r="AQ181" i="15" s="1"/>
  <c r="AQ192" i="15" s="1"/>
  <c r="AT38" i="15"/>
  <c r="AT97" i="15"/>
  <c r="AU92" i="17"/>
  <c r="AU144" i="17" s="1"/>
  <c r="AU92" i="16"/>
  <c r="AU144" i="16" s="1"/>
  <c r="AU100" i="17"/>
  <c r="AU152" i="17" s="1"/>
  <c r="AU77" i="13"/>
  <c r="AU100" i="16"/>
  <c r="AU152" i="16" s="1"/>
  <c r="AT73" i="15"/>
  <c r="AT14" i="15"/>
  <c r="AT87" i="13"/>
  <c r="AT30" i="15"/>
  <c r="AT89" i="15"/>
  <c r="AU77" i="1"/>
  <c r="AU21" i="16"/>
  <c r="AU73" i="16" s="1"/>
  <c r="AU21" i="17"/>
  <c r="AU73" i="17" s="1"/>
  <c r="AU23" i="16"/>
  <c r="AU75" i="16" s="1"/>
  <c r="AU23" i="17"/>
  <c r="AU75" i="17" s="1"/>
  <c r="AS40" i="15"/>
  <c r="AY52" i="16"/>
  <c r="AY52" i="17"/>
  <c r="AY41" i="16"/>
  <c r="AY41" i="17"/>
  <c r="AT96" i="15"/>
  <c r="AT37" i="15"/>
  <c r="AU79" i="13"/>
  <c r="AU104" i="17"/>
  <c r="AU156" i="17" s="1"/>
  <c r="AU104" i="16"/>
  <c r="AU156" i="16" s="1"/>
  <c r="AU76" i="13"/>
  <c r="AU99" i="17"/>
  <c r="AU151" i="17" s="1"/>
  <c r="AU99" i="16"/>
  <c r="AU151" i="16" s="1"/>
  <c r="AU107" i="16"/>
  <c r="AU159" i="16" s="1"/>
  <c r="AU107" i="17"/>
  <c r="AU159" i="17" s="1"/>
  <c r="AU93" i="16"/>
  <c r="AU145" i="16" s="1"/>
  <c r="AU93" i="17"/>
  <c r="AU145" i="17" s="1"/>
  <c r="AU72" i="13"/>
  <c r="AU102" i="16"/>
  <c r="AU154" i="16" s="1"/>
  <c r="AU102" i="17"/>
  <c r="AU154" i="17" s="1"/>
  <c r="AT94" i="15"/>
  <c r="AT35" i="15"/>
  <c r="AT20" i="15"/>
  <c r="AT79" i="15"/>
  <c r="AU17" i="17"/>
  <c r="AU69" i="17" s="1"/>
  <c r="AU17" i="16"/>
  <c r="AU69" i="16" s="1"/>
  <c r="AU22" i="16"/>
  <c r="AU74" i="16" s="1"/>
  <c r="AU22" i="17"/>
  <c r="AU74" i="17" s="1"/>
  <c r="AU14" i="16"/>
  <c r="AU66" i="16" s="1"/>
  <c r="AU72" i="1"/>
  <c r="AU14" i="17"/>
  <c r="AU66" i="17" s="1"/>
  <c r="AU26" i="16"/>
  <c r="AU78" i="16" s="1"/>
  <c r="AU80" i="1"/>
  <c r="AU26" i="17"/>
  <c r="AU78" i="17" s="1"/>
  <c r="AU12" i="17"/>
  <c r="AU64" i="17" s="1"/>
  <c r="AU12" i="16"/>
  <c r="AU64" i="16" s="1"/>
  <c r="AU79" i="1"/>
  <c r="AU25" i="17"/>
  <c r="AU77" i="17" s="1"/>
  <c r="AU25" i="16"/>
  <c r="AU77" i="16" s="1"/>
  <c r="AT31" i="15"/>
  <c r="AT90" i="15"/>
  <c r="AZ60" i="1"/>
  <c r="AZ42" i="1"/>
  <c r="AZ58" i="1"/>
  <c r="AZ59" i="1"/>
  <c r="AZ48" i="1"/>
  <c r="AZ47" i="1"/>
  <c r="AZ44" i="1"/>
  <c r="AZ41" i="1"/>
  <c r="AZ57" i="1"/>
  <c r="AZ46" i="1"/>
  <c r="AZ55" i="1"/>
  <c r="AZ50" i="1"/>
  <c r="AZ49" i="1"/>
  <c r="AZ51" i="1"/>
  <c r="AZ52" i="1"/>
  <c r="AZ43" i="1"/>
  <c r="AZ45" i="1"/>
  <c r="AZ53" i="1"/>
  <c r="AZ54" i="1"/>
  <c r="AZ56" i="1"/>
  <c r="AY61" i="1"/>
  <c r="AY62" i="1" s="1"/>
  <c r="AY35" i="17"/>
  <c r="AZ40" i="1"/>
  <c r="AY35" i="16"/>
  <c r="AY38" i="17"/>
  <c r="AY38" i="16"/>
  <c r="AY47" i="17"/>
  <c r="AY47" i="16"/>
  <c r="AY44" i="16"/>
  <c r="AY44" i="17"/>
  <c r="AY48" i="16"/>
  <c r="AY48" i="17"/>
  <c r="AY51" i="16"/>
  <c r="AY51" i="17"/>
  <c r="AT15" i="15"/>
  <c r="AT74" i="15"/>
  <c r="AZ60" i="13"/>
  <c r="AZ44" i="13"/>
  <c r="AZ45" i="13"/>
  <c r="AZ43" i="13"/>
  <c r="AZ52" i="13"/>
  <c r="AZ42" i="13"/>
  <c r="AZ55" i="13"/>
  <c r="AZ51" i="13"/>
  <c r="AZ50" i="13"/>
  <c r="AZ53" i="13"/>
  <c r="AZ54" i="13"/>
  <c r="AZ47" i="13"/>
  <c r="AZ57" i="13"/>
  <c r="AZ58" i="13"/>
  <c r="AZ59" i="13"/>
  <c r="AZ48" i="13"/>
  <c r="AZ49" i="13"/>
  <c r="AZ41" i="13"/>
  <c r="AZ56" i="13"/>
  <c r="AZ46" i="13"/>
  <c r="AY61" i="13"/>
  <c r="AY62" i="13" s="1"/>
  <c r="AY114" i="17"/>
  <c r="AZ40" i="13"/>
  <c r="AY114" i="16"/>
  <c r="AY118" i="16"/>
  <c r="AY118" i="17"/>
  <c r="AY124" i="16"/>
  <c r="AY124" i="17"/>
  <c r="AY129" i="17"/>
  <c r="AY129" i="16"/>
  <c r="AY121" i="17"/>
  <c r="AY121" i="16"/>
  <c r="AR221" i="16" l="1"/>
  <c r="AR246" i="16" s="1"/>
  <c r="AS210" i="16"/>
  <c r="AS227" i="16" s="1"/>
  <c r="AR227" i="16"/>
  <c r="AR237" i="16"/>
  <c r="AQ228" i="16"/>
  <c r="AQ246" i="16"/>
  <c r="AR226" i="16"/>
  <c r="AR236" i="16"/>
  <c r="AR228" i="16"/>
  <c r="AQ229" i="16"/>
  <c r="AQ247" i="16"/>
  <c r="AT203" i="16"/>
  <c r="AT158" i="15"/>
  <c r="AU31" i="14"/>
  <c r="AT173" i="17"/>
  <c r="AT193" i="16"/>
  <c r="AT205" i="16" s="1"/>
  <c r="AT210" i="16" s="1"/>
  <c r="AR198" i="16"/>
  <c r="AR217" i="16" s="1"/>
  <c r="AR222" i="16" s="1"/>
  <c r="AS173" i="16"/>
  <c r="AS197" i="16" s="1"/>
  <c r="AS216" i="16" s="1"/>
  <c r="AS221" i="16" s="1"/>
  <c r="AS192" i="16"/>
  <c r="AS186" i="16"/>
  <c r="AR188" i="16"/>
  <c r="AR146" i="15"/>
  <c r="AR172" i="15" s="1"/>
  <c r="AR177" i="15" s="1"/>
  <c r="AR184" i="15" s="1"/>
  <c r="AR203" i="15" s="1"/>
  <c r="AQ146" i="15"/>
  <c r="AQ172" i="15" s="1"/>
  <c r="AQ177" i="15" s="1"/>
  <c r="AQ184" i="15" s="1"/>
  <c r="AQ203" i="15" s="1"/>
  <c r="AR145" i="15"/>
  <c r="AR171" i="15" s="1"/>
  <c r="AR176" i="15" s="1"/>
  <c r="AR183" i="15" s="1"/>
  <c r="AR202" i="15" s="1"/>
  <c r="AR134" i="15"/>
  <c r="AR160" i="15" s="1"/>
  <c r="AR165" i="15" s="1"/>
  <c r="AR182" i="15" s="1"/>
  <c r="AR193" i="15" s="1"/>
  <c r="AQ125" i="15"/>
  <c r="AS187" i="16"/>
  <c r="AS173" i="17"/>
  <c r="AR124" i="15"/>
  <c r="AT83" i="17"/>
  <c r="AT162" i="17"/>
  <c r="AT89" i="1"/>
  <c r="AT90" i="1" s="1"/>
  <c r="AV11" i="14"/>
  <c r="AV12" i="14" s="1"/>
  <c r="AT81" i="15"/>
  <c r="BA54" i="13"/>
  <c r="BA60" i="13"/>
  <c r="BA48" i="13"/>
  <c r="BA53" i="13"/>
  <c r="BA56" i="13"/>
  <c r="BA42" i="13"/>
  <c r="BA46" i="13"/>
  <c r="BA43" i="13"/>
  <c r="BA59" i="13"/>
  <c r="BA41" i="13"/>
  <c r="BA47" i="13"/>
  <c r="BA44" i="13"/>
  <c r="BA58" i="13"/>
  <c r="BA55" i="13"/>
  <c r="BA49" i="13"/>
  <c r="BA57" i="13"/>
  <c r="BA50" i="13"/>
  <c r="BA45" i="13"/>
  <c r="BA51" i="13"/>
  <c r="BA52" i="13"/>
  <c r="AZ114" i="17"/>
  <c r="AZ114" i="16"/>
  <c r="AZ61" i="13"/>
  <c r="AZ62" i="13" s="1"/>
  <c r="BA40" i="13"/>
  <c r="AZ128" i="16"/>
  <c r="AZ128" i="17"/>
  <c r="AZ44" i="16"/>
  <c r="AZ44" i="17"/>
  <c r="AU12" i="15"/>
  <c r="AU87" i="1"/>
  <c r="AU71" i="15"/>
  <c r="AU33" i="15"/>
  <c r="AU92" i="15"/>
  <c r="AV74" i="1"/>
  <c r="AV16" i="16"/>
  <c r="AV68" i="16" s="1"/>
  <c r="AV16" i="17"/>
  <c r="AV68" i="17" s="1"/>
  <c r="AV96" i="16"/>
  <c r="AV148" i="16" s="1"/>
  <c r="AV96" i="17"/>
  <c r="AV148" i="17" s="1"/>
  <c r="AV106" i="17"/>
  <c r="AV158" i="17" s="1"/>
  <c r="AV106" i="16"/>
  <c r="AV158" i="16" s="1"/>
  <c r="AY135" i="17"/>
  <c r="AZ115" i="16"/>
  <c r="AZ115" i="17"/>
  <c r="AZ132" i="17"/>
  <c r="AZ132" i="16"/>
  <c r="AZ127" i="16"/>
  <c r="AZ127" i="17"/>
  <c r="AZ116" i="17"/>
  <c r="AZ116" i="16"/>
  <c r="AZ118" i="16"/>
  <c r="AZ118" i="17"/>
  <c r="AY56" i="16"/>
  <c r="AZ51" i="16"/>
  <c r="AZ51" i="17"/>
  <c r="AZ38" i="17"/>
  <c r="AZ38" i="16"/>
  <c r="AZ45" i="16"/>
  <c r="AZ45" i="17"/>
  <c r="AZ36" i="17"/>
  <c r="AZ36" i="16"/>
  <c r="AZ54" i="16"/>
  <c r="AZ54" i="17"/>
  <c r="AU19" i="15"/>
  <c r="AU78" i="15"/>
  <c r="AU79" i="15"/>
  <c r="AU20" i="15"/>
  <c r="AT167" i="16"/>
  <c r="AT192" i="16" s="1"/>
  <c r="AU31" i="15"/>
  <c r="AU90" i="15"/>
  <c r="AT89" i="13"/>
  <c r="AT90" i="13" s="1"/>
  <c r="AU75" i="15"/>
  <c r="AU16" i="15"/>
  <c r="AT162" i="16"/>
  <c r="AV23" i="16"/>
  <c r="AV75" i="16" s="1"/>
  <c r="AV23" i="17"/>
  <c r="AV75" i="17" s="1"/>
  <c r="AU30" i="17"/>
  <c r="AU61" i="17"/>
  <c r="AU82" i="17" s="1"/>
  <c r="AV76" i="1"/>
  <c r="AV20" i="17"/>
  <c r="AV72" i="17" s="1"/>
  <c r="AV20" i="16"/>
  <c r="AV72" i="16" s="1"/>
  <c r="AV28" i="16"/>
  <c r="AV80" i="16" s="1"/>
  <c r="AV28" i="17"/>
  <c r="AV80" i="17" s="1"/>
  <c r="AV78" i="1"/>
  <c r="AV24" i="17"/>
  <c r="AV76" i="17" s="1"/>
  <c r="AV24" i="16"/>
  <c r="AV76" i="16" s="1"/>
  <c r="AV27" i="17"/>
  <c r="AV79" i="17" s="1"/>
  <c r="AV27" i="16"/>
  <c r="AV79" i="16" s="1"/>
  <c r="AV79" i="13"/>
  <c r="AV104" i="16"/>
  <c r="AV156" i="16" s="1"/>
  <c r="AV104" i="17"/>
  <c r="AV156" i="17" s="1"/>
  <c r="AV32" i="13"/>
  <c r="AV33" i="13" s="1"/>
  <c r="AW22" i="13"/>
  <c r="AW25" i="13"/>
  <c r="AV88" i="17"/>
  <c r="AW30" i="13"/>
  <c r="AW28" i="13"/>
  <c r="AW13" i="13"/>
  <c r="AW23" i="13"/>
  <c r="AW20" i="13"/>
  <c r="AW19" i="13"/>
  <c r="AW31" i="13"/>
  <c r="AW81" i="13" s="1"/>
  <c r="AW88" i="13" s="1"/>
  <c r="AW10" i="14" s="1"/>
  <c r="AV69" i="13"/>
  <c r="AW12" i="13"/>
  <c r="AW18" i="13"/>
  <c r="AW27" i="13"/>
  <c r="AW16" i="13"/>
  <c r="AV88" i="16"/>
  <c r="AW29" i="13"/>
  <c r="AW21" i="13"/>
  <c r="AW26" i="13"/>
  <c r="AW14" i="13"/>
  <c r="AW11" i="13"/>
  <c r="AW24" i="13"/>
  <c r="AW15" i="13"/>
  <c r="AW17" i="13"/>
  <c r="AV107" i="17"/>
  <c r="AV159" i="17" s="1"/>
  <c r="AV107" i="16"/>
  <c r="AV159" i="16" s="1"/>
  <c r="AV77" i="13"/>
  <c r="AV100" i="17"/>
  <c r="AV152" i="17" s="1"/>
  <c r="AV100" i="16"/>
  <c r="AV152" i="16" s="1"/>
  <c r="AV73" i="13"/>
  <c r="AV94" i="16"/>
  <c r="AV146" i="16" s="1"/>
  <c r="AV94" i="17"/>
  <c r="AV146" i="17" s="1"/>
  <c r="AZ133" i="16"/>
  <c r="AZ133" i="17"/>
  <c r="AZ119" i="17"/>
  <c r="AZ119" i="16"/>
  <c r="AZ43" i="16"/>
  <c r="AZ43" i="17"/>
  <c r="AU15" i="15"/>
  <c r="AU74" i="15"/>
  <c r="AW26" i="1"/>
  <c r="AW22" i="1"/>
  <c r="AW18" i="1"/>
  <c r="AW14" i="1"/>
  <c r="AW24" i="1"/>
  <c r="AW20" i="1"/>
  <c r="AW29" i="1"/>
  <c r="AV9" i="17"/>
  <c r="AV69" i="1"/>
  <c r="AV32" i="1"/>
  <c r="AV33" i="1" s="1"/>
  <c r="AW30" i="1"/>
  <c r="AW23" i="1"/>
  <c r="AW11" i="1"/>
  <c r="AW19" i="1"/>
  <c r="AW12" i="1"/>
  <c r="AW28" i="1"/>
  <c r="AW16" i="1"/>
  <c r="AW15" i="1"/>
  <c r="AV9" i="16"/>
  <c r="AW25" i="1"/>
  <c r="AW21" i="1"/>
  <c r="AW13" i="1"/>
  <c r="AW27" i="1"/>
  <c r="AW17" i="1"/>
  <c r="AW31" i="1"/>
  <c r="AW81" i="1" s="1"/>
  <c r="AW88" i="1" s="1"/>
  <c r="AW9" i="14" s="1"/>
  <c r="AV21" i="16"/>
  <c r="AV73" i="16" s="1"/>
  <c r="AV77" i="1"/>
  <c r="AV21" i="17"/>
  <c r="AV73" i="17" s="1"/>
  <c r="AV92" i="16"/>
  <c r="AV144" i="16" s="1"/>
  <c r="AV92" i="17"/>
  <c r="AV144" i="17" s="1"/>
  <c r="AZ123" i="17"/>
  <c r="AZ123" i="16"/>
  <c r="AZ131" i="16"/>
  <c r="AZ131" i="17"/>
  <c r="AZ124" i="16"/>
  <c r="AZ124" i="17"/>
  <c r="AZ126" i="17"/>
  <c r="AZ126" i="16"/>
  <c r="BA48" i="1"/>
  <c r="BA50" i="1"/>
  <c r="BA60" i="1"/>
  <c r="BA47" i="1"/>
  <c r="BA56" i="1"/>
  <c r="BA44" i="1"/>
  <c r="BA46" i="1"/>
  <c r="BA59" i="1"/>
  <c r="BA54" i="1"/>
  <c r="BA42" i="1"/>
  <c r="BA57" i="1"/>
  <c r="BA52" i="1"/>
  <c r="BA45" i="1"/>
  <c r="BA49" i="1"/>
  <c r="BA55" i="1"/>
  <c r="BA51" i="1"/>
  <c r="BA53" i="1"/>
  <c r="BA41" i="1"/>
  <c r="BA58" i="1"/>
  <c r="BA43" i="1"/>
  <c r="AZ35" i="17"/>
  <c r="BA40" i="1"/>
  <c r="AZ61" i="1"/>
  <c r="AZ62" i="1" s="1"/>
  <c r="AZ35" i="16"/>
  <c r="AZ49" i="16"/>
  <c r="AZ49" i="17"/>
  <c r="AZ47" i="17"/>
  <c r="AZ47" i="16"/>
  <c r="AZ50" i="16"/>
  <c r="AZ50" i="17"/>
  <c r="AZ39" i="16"/>
  <c r="AZ39" i="17"/>
  <c r="AZ53" i="16"/>
  <c r="AZ53" i="17"/>
  <c r="AU96" i="15"/>
  <c r="AU37" i="15"/>
  <c r="AU76" i="15"/>
  <c r="AU17" i="15"/>
  <c r="AT83" i="16"/>
  <c r="AS104" i="15"/>
  <c r="AS110" i="15" s="1"/>
  <c r="AS146" i="15" s="1"/>
  <c r="AS172" i="15" s="1"/>
  <c r="AS177" i="15" s="1"/>
  <c r="AS184" i="15" s="1"/>
  <c r="AS203" i="15" s="1"/>
  <c r="AU72" i="15"/>
  <c r="AU13" i="15"/>
  <c r="AV17" i="17"/>
  <c r="AV69" i="17" s="1"/>
  <c r="AV17" i="16"/>
  <c r="AV69" i="16" s="1"/>
  <c r="AV14" i="17"/>
  <c r="AV66" i="17" s="1"/>
  <c r="AV72" i="1"/>
  <c r="AV14" i="16"/>
  <c r="AV66" i="16" s="1"/>
  <c r="AU86" i="1"/>
  <c r="AU82" i="1"/>
  <c r="AV18" i="17"/>
  <c r="AV70" i="17" s="1"/>
  <c r="AV18" i="16"/>
  <c r="AV70" i="16" s="1"/>
  <c r="AV13" i="16"/>
  <c r="AV65" i="16" s="1"/>
  <c r="AV13" i="17"/>
  <c r="AV65" i="17" s="1"/>
  <c r="AT22" i="15"/>
  <c r="AV78" i="13"/>
  <c r="AV103" i="17"/>
  <c r="AV155" i="17" s="1"/>
  <c r="AV103" i="16"/>
  <c r="AV155" i="16" s="1"/>
  <c r="AV75" i="13"/>
  <c r="AV98" i="16"/>
  <c r="AV150" i="16" s="1"/>
  <c r="AV98" i="17"/>
  <c r="AV150" i="17" s="1"/>
  <c r="AU109" i="16"/>
  <c r="AU140" i="16"/>
  <c r="AU161" i="16" s="1"/>
  <c r="AV80" i="13"/>
  <c r="AV105" i="16"/>
  <c r="AV157" i="16" s="1"/>
  <c r="AV105" i="17"/>
  <c r="AV157" i="17" s="1"/>
  <c r="AV76" i="13"/>
  <c r="AV99" i="16"/>
  <c r="AV151" i="16" s="1"/>
  <c r="AV99" i="17"/>
  <c r="AV151" i="17" s="1"/>
  <c r="AU140" i="17"/>
  <c r="AU161" i="17" s="1"/>
  <c r="AU109" i="17"/>
  <c r="AZ130" i="17"/>
  <c r="AZ130" i="16"/>
  <c r="AZ129" i="17"/>
  <c r="AZ129" i="16"/>
  <c r="AZ40" i="16"/>
  <c r="AZ40" i="17"/>
  <c r="AZ52" i="16"/>
  <c r="AZ52" i="17"/>
  <c r="AU87" i="13"/>
  <c r="AU30" i="15"/>
  <c r="AU89" i="15"/>
  <c r="AT40" i="15"/>
  <c r="AR123" i="15"/>
  <c r="AR133" i="15" s="1"/>
  <c r="AR159" i="15" s="1"/>
  <c r="AR164" i="15" s="1"/>
  <c r="AR181" i="15" s="1"/>
  <c r="AR192" i="15" s="1"/>
  <c r="AS51" i="15"/>
  <c r="AV12" i="17"/>
  <c r="AV64" i="17" s="1"/>
  <c r="AV12" i="16"/>
  <c r="AV64" i="16" s="1"/>
  <c r="AV79" i="1"/>
  <c r="AV25" i="17"/>
  <c r="AV77" i="17" s="1"/>
  <c r="AV25" i="16"/>
  <c r="AV77" i="16" s="1"/>
  <c r="AV72" i="13"/>
  <c r="AV93" i="17"/>
  <c r="AV145" i="17" s="1"/>
  <c r="AV93" i="16"/>
  <c r="AV145" i="16" s="1"/>
  <c r="AU86" i="13"/>
  <c r="AU82" i="13"/>
  <c r="AV101" i="16"/>
  <c r="AV153" i="16" s="1"/>
  <c r="AV101" i="17"/>
  <c r="AV153" i="17" s="1"/>
  <c r="AY135" i="16"/>
  <c r="AZ120" i="17"/>
  <c r="AZ120" i="16"/>
  <c r="AZ122" i="17"/>
  <c r="AZ122" i="16"/>
  <c r="AZ121" i="17"/>
  <c r="AZ121" i="16"/>
  <c r="AZ125" i="16"/>
  <c r="AZ125" i="17"/>
  <c r="AZ117" i="16"/>
  <c r="AZ117" i="17"/>
  <c r="AY56" i="17"/>
  <c r="AZ48" i="16"/>
  <c r="AZ48" i="17"/>
  <c r="AZ46" i="16"/>
  <c r="AZ46" i="17"/>
  <c r="AZ41" i="16"/>
  <c r="AZ41" i="17"/>
  <c r="AZ42" i="17"/>
  <c r="AZ42" i="16"/>
  <c r="AZ37" i="16"/>
  <c r="AZ37" i="17"/>
  <c r="AU34" i="15"/>
  <c r="AU93" i="15"/>
  <c r="AT99" i="15"/>
  <c r="AU94" i="15"/>
  <c r="AU35" i="15"/>
  <c r="AU12" i="14"/>
  <c r="AU18" i="14"/>
  <c r="AU32" i="14" s="1"/>
  <c r="AU97" i="15"/>
  <c r="AU38" i="15"/>
  <c r="AU91" i="15"/>
  <c r="AU32" i="15"/>
  <c r="AU18" i="15"/>
  <c r="AU77" i="15"/>
  <c r="AU73" i="15"/>
  <c r="AU14" i="15"/>
  <c r="AU36" i="15"/>
  <c r="AU95" i="15"/>
  <c r="AV22" i="16"/>
  <c r="AV74" i="16" s="1"/>
  <c r="AV22" i="17"/>
  <c r="AV74" i="17" s="1"/>
  <c r="AV70" i="1"/>
  <c r="AV10" i="17"/>
  <c r="AV62" i="17" s="1"/>
  <c r="AV10" i="16"/>
  <c r="AV62" i="16" s="1"/>
  <c r="AU30" i="16"/>
  <c r="AU61" i="16"/>
  <c r="AU82" i="16" s="1"/>
  <c r="AV75" i="1"/>
  <c r="AV19" i="17"/>
  <c r="AV71" i="17" s="1"/>
  <c r="AV19" i="16"/>
  <c r="AV71" i="16" s="1"/>
  <c r="AV73" i="1"/>
  <c r="AV15" i="17"/>
  <c r="AV67" i="17" s="1"/>
  <c r="AV15" i="16"/>
  <c r="AV67" i="16" s="1"/>
  <c r="AV71" i="1"/>
  <c r="AV11" i="16"/>
  <c r="AV63" i="16" s="1"/>
  <c r="AV11" i="17"/>
  <c r="AV63" i="17" s="1"/>
  <c r="AV80" i="1"/>
  <c r="AV26" i="17"/>
  <c r="AV78" i="17" s="1"/>
  <c r="AV26" i="16"/>
  <c r="AV78" i="16" s="1"/>
  <c r="AV70" i="13"/>
  <c r="AV89" i="16"/>
  <c r="AV141" i="16" s="1"/>
  <c r="AV89" i="17"/>
  <c r="AV141" i="17" s="1"/>
  <c r="AV95" i="17"/>
  <c r="AV147" i="17" s="1"/>
  <c r="AV74" i="13"/>
  <c r="AV95" i="16"/>
  <c r="AV147" i="16" s="1"/>
  <c r="AV71" i="13"/>
  <c r="AV90" i="16"/>
  <c r="AV142" i="16" s="1"/>
  <c r="AV90" i="17"/>
  <c r="AV142" i="17" s="1"/>
  <c r="AV102" i="17"/>
  <c r="AV154" i="17" s="1"/>
  <c r="AV102" i="16"/>
  <c r="AV154" i="16" s="1"/>
  <c r="AV97" i="17"/>
  <c r="AV149" i="17" s="1"/>
  <c r="AV97" i="16"/>
  <c r="AV149" i="16" s="1"/>
  <c r="AV91" i="16"/>
  <c r="AV143" i="16" s="1"/>
  <c r="AV91" i="17"/>
  <c r="AV143" i="17" s="1"/>
  <c r="AS45" i="15"/>
  <c r="AS237" i="16" l="1"/>
  <c r="AS228" i="16"/>
  <c r="AS246" i="16"/>
  <c r="AR229" i="16"/>
  <c r="AR247" i="16"/>
  <c r="AT227" i="16"/>
  <c r="AT237" i="16"/>
  <c r="AT204" i="16"/>
  <c r="AT209" i="16" s="1"/>
  <c r="AU215" i="16"/>
  <c r="AU170" i="15"/>
  <c r="AS198" i="16"/>
  <c r="AS217" i="16" s="1"/>
  <c r="AS222" i="16" s="1"/>
  <c r="AT198" i="16"/>
  <c r="AT217" i="16" s="1"/>
  <c r="AT222" i="16" s="1"/>
  <c r="AS204" i="16"/>
  <c r="AS209" i="16" s="1"/>
  <c r="AU203" i="16"/>
  <c r="AU158" i="15"/>
  <c r="AV31" i="14"/>
  <c r="AS188" i="16"/>
  <c r="AS134" i="15"/>
  <c r="AS160" i="15" s="1"/>
  <c r="AS165" i="15" s="1"/>
  <c r="AS182" i="15" s="1"/>
  <c r="AS193" i="15" s="1"/>
  <c r="AS145" i="15"/>
  <c r="AS171" i="15" s="1"/>
  <c r="AS176" i="15" s="1"/>
  <c r="AS183" i="15" s="1"/>
  <c r="AS202" i="15" s="1"/>
  <c r="AR125" i="15"/>
  <c r="AT187" i="16"/>
  <c r="AT173" i="16"/>
  <c r="AT197" i="16" s="1"/>
  <c r="AT216" i="16" s="1"/>
  <c r="AT221" i="16" s="1"/>
  <c r="AS124" i="15"/>
  <c r="AU89" i="1"/>
  <c r="AU90" i="1" s="1"/>
  <c r="AV18" i="14"/>
  <c r="AV32" i="14" s="1"/>
  <c r="AU167" i="16"/>
  <c r="AU192" i="16" s="1"/>
  <c r="AT104" i="15"/>
  <c r="AT110" i="15" s="1"/>
  <c r="AT146" i="15" s="1"/>
  <c r="AT172" i="15" s="1"/>
  <c r="AT177" i="15" s="1"/>
  <c r="AT184" i="15" s="1"/>
  <c r="AT203" i="15" s="1"/>
  <c r="AU89" i="13"/>
  <c r="AU90" i="13" s="1"/>
  <c r="AU162" i="17"/>
  <c r="AU40" i="15"/>
  <c r="AU167" i="17"/>
  <c r="AV79" i="15"/>
  <c r="AV20" i="15"/>
  <c r="AV87" i="13"/>
  <c r="AV89" i="15"/>
  <c r="AV30" i="15"/>
  <c r="BA44" i="17"/>
  <c r="BA44" i="16"/>
  <c r="BA45" i="16"/>
  <c r="BA45" i="17"/>
  <c r="AW73" i="1"/>
  <c r="AW15" i="16"/>
  <c r="AW67" i="16" s="1"/>
  <c r="AW15" i="17"/>
  <c r="AW67" i="17" s="1"/>
  <c r="AW77" i="1"/>
  <c r="AW21" i="17"/>
  <c r="AW73" i="17" s="1"/>
  <c r="AW21" i="16"/>
  <c r="AW73" i="16" s="1"/>
  <c r="AV61" i="17"/>
  <c r="AV82" i="17" s="1"/>
  <c r="AV30" i="17"/>
  <c r="AW101" i="17"/>
  <c r="AW153" i="17" s="1"/>
  <c r="AW101" i="16"/>
  <c r="AW153" i="16" s="1"/>
  <c r="BA123" i="16"/>
  <c r="BA123" i="17"/>
  <c r="BA122" i="17"/>
  <c r="BA122" i="16"/>
  <c r="AV32" i="15"/>
  <c r="AV91" i="15"/>
  <c r="AV15" i="15"/>
  <c r="AV74" i="15"/>
  <c r="AV38" i="15"/>
  <c r="AV97" i="15"/>
  <c r="AV36" i="15"/>
  <c r="AV95" i="15"/>
  <c r="AZ56" i="17"/>
  <c r="BA48" i="17"/>
  <c r="BA48" i="16"/>
  <c r="BA40" i="17"/>
  <c r="BA40" i="16"/>
  <c r="BA49" i="16"/>
  <c r="BA49" i="17"/>
  <c r="BA51" i="16"/>
  <c r="BA51" i="17"/>
  <c r="BA43" i="17"/>
  <c r="BA43" i="16"/>
  <c r="AV17" i="15"/>
  <c r="AV76" i="15"/>
  <c r="AW79" i="1"/>
  <c r="AW25" i="17"/>
  <c r="AW77" i="17" s="1"/>
  <c r="AW25" i="16"/>
  <c r="AW77" i="16" s="1"/>
  <c r="AV30" i="16"/>
  <c r="AV61" i="16"/>
  <c r="AV82" i="16" s="1"/>
  <c r="AW70" i="1"/>
  <c r="AW10" i="17"/>
  <c r="AW62" i="17" s="1"/>
  <c r="AW10" i="16"/>
  <c r="AW62" i="16" s="1"/>
  <c r="AW28" i="16"/>
  <c r="AW80" i="16" s="1"/>
  <c r="AW28" i="17"/>
  <c r="AW80" i="17" s="1"/>
  <c r="AW27" i="16"/>
  <c r="AW79" i="16" s="1"/>
  <c r="AW27" i="17"/>
  <c r="AW79" i="17" s="1"/>
  <c r="AW74" i="1"/>
  <c r="AW16" i="16"/>
  <c r="AW68" i="16" s="1"/>
  <c r="AW16" i="17"/>
  <c r="AW68" i="17" s="1"/>
  <c r="AW88" i="17"/>
  <c r="AX17" i="13"/>
  <c r="AX14" i="13"/>
  <c r="AX24" i="13"/>
  <c r="AX19" i="13"/>
  <c r="AX15" i="13"/>
  <c r="AW69" i="13"/>
  <c r="AX27" i="13"/>
  <c r="AX16" i="13"/>
  <c r="AX22" i="13"/>
  <c r="AX20" i="13"/>
  <c r="AW32" i="13"/>
  <c r="AW33" i="13" s="1"/>
  <c r="AX30" i="13"/>
  <c r="AX25" i="13"/>
  <c r="AX12" i="13"/>
  <c r="AX21" i="13"/>
  <c r="AX26" i="13"/>
  <c r="AX18" i="13"/>
  <c r="AX31" i="13"/>
  <c r="AX81" i="13" s="1"/>
  <c r="AX88" i="13" s="1"/>
  <c r="AX10" i="14" s="1"/>
  <c r="AX29" i="13"/>
  <c r="AX28" i="13"/>
  <c r="AX11" i="13"/>
  <c r="AW88" i="16"/>
  <c r="AX13" i="13"/>
  <c r="AX23" i="13"/>
  <c r="AW106" i="16"/>
  <c r="AW158" i="16" s="1"/>
  <c r="AW106" i="17"/>
  <c r="AW158" i="17" s="1"/>
  <c r="AW74" i="13"/>
  <c r="AW95" i="17"/>
  <c r="AW147" i="17" s="1"/>
  <c r="AW95" i="16"/>
  <c r="AW147" i="16" s="1"/>
  <c r="AW96" i="17"/>
  <c r="AW148" i="17" s="1"/>
  <c r="AW96" i="16"/>
  <c r="AW148" i="16" s="1"/>
  <c r="AW80" i="13"/>
  <c r="AW105" i="17"/>
  <c r="AW157" i="17" s="1"/>
  <c r="AW105" i="16"/>
  <c r="AW157" i="16" s="1"/>
  <c r="AW76" i="13"/>
  <c r="AW99" i="17"/>
  <c r="AW151" i="17" s="1"/>
  <c r="AW99" i="16"/>
  <c r="AW151" i="16" s="1"/>
  <c r="AV96" i="15"/>
  <c r="AV37" i="15"/>
  <c r="AU83" i="17"/>
  <c r="AZ135" i="16"/>
  <c r="BA119" i="16"/>
  <c r="BA119" i="17"/>
  <c r="BA129" i="17"/>
  <c r="BA129" i="16"/>
  <c r="BA115" i="16"/>
  <c r="BA115" i="17"/>
  <c r="BA116" i="17"/>
  <c r="BA116" i="16"/>
  <c r="BB60" i="1"/>
  <c r="BB45" i="1"/>
  <c r="BB56" i="1"/>
  <c r="BB46" i="1"/>
  <c r="BB53" i="1"/>
  <c r="BB49" i="1"/>
  <c r="BB52" i="1"/>
  <c r="BB58" i="1"/>
  <c r="BB47" i="1"/>
  <c r="BB54" i="1"/>
  <c r="BB50" i="1"/>
  <c r="BB42" i="1"/>
  <c r="BB41" i="1"/>
  <c r="BB59" i="1"/>
  <c r="BB43" i="1"/>
  <c r="BB44" i="1"/>
  <c r="BB55" i="1"/>
  <c r="BB57" i="1"/>
  <c r="BB51" i="1"/>
  <c r="BB48" i="1"/>
  <c r="BA61" i="1"/>
  <c r="BA62" i="1" s="1"/>
  <c r="BA35" i="17"/>
  <c r="BA35" i="16"/>
  <c r="BB40" i="1"/>
  <c r="BA37" i="17"/>
  <c r="BA37" i="16"/>
  <c r="AW80" i="1"/>
  <c r="AW26" i="17"/>
  <c r="AW78" i="17" s="1"/>
  <c r="AW26" i="16"/>
  <c r="AW78" i="16" s="1"/>
  <c r="AV90" i="15"/>
  <c r="AV31" i="15"/>
  <c r="AW75" i="13"/>
  <c r="AW98" i="16"/>
  <c r="AW150" i="16" s="1"/>
  <c r="AW98" i="17"/>
  <c r="AW150" i="17" s="1"/>
  <c r="AW102" i="16"/>
  <c r="AW154" i="16" s="1"/>
  <c r="AW102" i="17"/>
  <c r="AW154" i="17" s="1"/>
  <c r="BA120" i="17"/>
  <c r="BA120" i="16"/>
  <c r="AV13" i="15"/>
  <c r="AV72" i="15"/>
  <c r="AV93" i="15"/>
  <c r="AV34" i="15"/>
  <c r="AV33" i="15"/>
  <c r="AV92" i="15"/>
  <c r="AT45" i="15"/>
  <c r="AV87" i="1"/>
  <c r="AV12" i="15"/>
  <c r="AV71" i="15"/>
  <c r="AZ56" i="16"/>
  <c r="BA38" i="17"/>
  <c r="BA38" i="16"/>
  <c r="BA46" i="16"/>
  <c r="BA46" i="17"/>
  <c r="BA47" i="16"/>
  <c r="BA47" i="17"/>
  <c r="BA54" i="16"/>
  <c r="BA54" i="17"/>
  <c r="BA42" i="17"/>
  <c r="BA42" i="16"/>
  <c r="AW71" i="1"/>
  <c r="AW11" i="16"/>
  <c r="AW63" i="16" s="1"/>
  <c r="AW11" i="17"/>
  <c r="AW63" i="17" s="1"/>
  <c r="AW13" i="17"/>
  <c r="AW65" i="17" s="1"/>
  <c r="AW13" i="16"/>
  <c r="AW65" i="16" s="1"/>
  <c r="AW17" i="17"/>
  <c r="AW69" i="17" s="1"/>
  <c r="AW17" i="16"/>
  <c r="AW69" i="16" s="1"/>
  <c r="AW18" i="17"/>
  <c r="AW70" i="17" s="1"/>
  <c r="AW18" i="16"/>
  <c r="AW70" i="16" s="1"/>
  <c r="AW76" i="1"/>
  <c r="AW20" i="16"/>
  <c r="AW72" i="16" s="1"/>
  <c r="AW20" i="17"/>
  <c r="AW72" i="17" s="1"/>
  <c r="AW73" i="13"/>
  <c r="AW94" i="16"/>
  <c r="AW146" i="16" s="1"/>
  <c r="AW94" i="17"/>
  <c r="AW146" i="17" s="1"/>
  <c r="AW91" i="16"/>
  <c r="AW143" i="16" s="1"/>
  <c r="AW91" i="17"/>
  <c r="AW143" i="17" s="1"/>
  <c r="AV140" i="16"/>
  <c r="AV161" i="16" s="1"/>
  <c r="AV109" i="16"/>
  <c r="AW70" i="13"/>
  <c r="AW89" i="16"/>
  <c r="AW141" i="16" s="1"/>
  <c r="AW89" i="17"/>
  <c r="AW141" i="17" s="1"/>
  <c r="AW97" i="16"/>
  <c r="AW149" i="16" s="1"/>
  <c r="AW97" i="17"/>
  <c r="AW149" i="17" s="1"/>
  <c r="AW107" i="17"/>
  <c r="AW159" i="17" s="1"/>
  <c r="AW107" i="16"/>
  <c r="AW159" i="16" s="1"/>
  <c r="AV18" i="15"/>
  <c r="AV77" i="15"/>
  <c r="AT186" i="16"/>
  <c r="AU22" i="15"/>
  <c r="AZ135" i="17"/>
  <c r="BA124" i="17"/>
  <c r="BA124" i="16"/>
  <c r="BA132" i="16"/>
  <c r="BA132" i="17"/>
  <c r="BA133" i="16"/>
  <c r="BA133" i="17"/>
  <c r="BA130" i="16"/>
  <c r="BA130" i="17"/>
  <c r="BA128" i="16"/>
  <c r="BA128" i="17"/>
  <c r="AV78" i="15"/>
  <c r="AV19" i="15"/>
  <c r="BA36" i="16"/>
  <c r="BA36" i="17"/>
  <c r="BA39" i="16"/>
  <c r="BA39" i="17"/>
  <c r="AW23" i="16"/>
  <c r="AW75" i="16" s="1"/>
  <c r="AW23" i="17"/>
  <c r="AW75" i="17" s="1"/>
  <c r="AW12" i="16"/>
  <c r="AW64" i="16" s="1"/>
  <c r="AW12" i="17"/>
  <c r="AW64" i="17" s="1"/>
  <c r="AW79" i="13"/>
  <c r="AW104" i="16"/>
  <c r="AW156" i="16" s="1"/>
  <c r="AW104" i="17"/>
  <c r="AW156" i="17" s="1"/>
  <c r="AW71" i="13"/>
  <c r="AW90" i="17"/>
  <c r="AW142" i="17" s="1"/>
  <c r="AW90" i="16"/>
  <c r="AW142" i="16" s="1"/>
  <c r="AU81" i="15"/>
  <c r="BA125" i="16"/>
  <c r="BA125" i="17"/>
  <c r="BA121" i="17"/>
  <c r="BA121" i="16"/>
  <c r="AS123" i="15"/>
  <c r="AS133" i="15" s="1"/>
  <c r="AS159" i="15" s="1"/>
  <c r="AS164" i="15" s="1"/>
  <c r="AS181" i="15" s="1"/>
  <c r="AS192" i="15" s="1"/>
  <c r="AT51" i="15"/>
  <c r="AT145" i="15" s="1"/>
  <c r="AU83" i="16"/>
  <c r="AU99" i="15"/>
  <c r="AU162" i="16"/>
  <c r="BA53" i="17"/>
  <c r="BA53" i="16"/>
  <c r="BA50" i="16"/>
  <c r="BA50" i="17"/>
  <c r="BA52" i="17"/>
  <c r="BA52" i="16"/>
  <c r="BA41" i="16"/>
  <c r="BA41" i="17"/>
  <c r="AW11" i="14"/>
  <c r="AW75" i="1"/>
  <c r="AW19" i="16"/>
  <c r="AW71" i="16" s="1"/>
  <c r="AW19" i="17"/>
  <c r="AW71" i="17" s="1"/>
  <c r="AW14" i="17"/>
  <c r="AW66" i="17" s="1"/>
  <c r="AW72" i="1"/>
  <c r="AW14" i="16"/>
  <c r="AW66" i="16" s="1"/>
  <c r="AW69" i="1"/>
  <c r="AX12" i="1"/>
  <c r="AX19" i="1"/>
  <c r="AX13" i="1"/>
  <c r="AX22" i="1"/>
  <c r="AX30" i="1"/>
  <c r="AX23" i="1"/>
  <c r="AX29" i="1"/>
  <c r="AX27" i="1"/>
  <c r="AX18" i="1"/>
  <c r="AW9" i="16"/>
  <c r="AX25" i="1"/>
  <c r="AW9" i="17"/>
  <c r="AX17" i="1"/>
  <c r="AX26" i="1"/>
  <c r="AX24" i="1"/>
  <c r="AX28" i="1"/>
  <c r="AX11" i="1"/>
  <c r="AX14" i="1"/>
  <c r="AX21" i="1"/>
  <c r="AX31" i="1"/>
  <c r="AX81" i="1" s="1"/>
  <c r="AX88" i="1" s="1"/>
  <c r="AX9" i="14" s="1"/>
  <c r="AX15" i="1"/>
  <c r="AX16" i="1"/>
  <c r="AW32" i="1"/>
  <c r="AW33" i="1" s="1"/>
  <c r="AX20" i="1"/>
  <c r="AV82" i="1"/>
  <c r="AV86" i="1"/>
  <c r="AW22" i="16"/>
  <c r="AW74" i="16" s="1"/>
  <c r="AW22" i="17"/>
  <c r="AW74" i="17" s="1"/>
  <c r="AW24" i="16"/>
  <c r="AW76" i="16" s="1"/>
  <c r="AW78" i="1"/>
  <c r="AW24" i="17"/>
  <c r="AW76" i="17" s="1"/>
  <c r="AV94" i="15"/>
  <c r="AV35" i="15"/>
  <c r="AW92" i="16"/>
  <c r="AW144" i="16" s="1"/>
  <c r="AW92" i="17"/>
  <c r="AW144" i="17" s="1"/>
  <c r="AW78" i="13"/>
  <c r="AW103" i="16"/>
  <c r="AW155" i="16" s="1"/>
  <c r="AW103" i="17"/>
  <c r="AW155" i="17" s="1"/>
  <c r="AW93" i="17"/>
  <c r="AW145" i="17" s="1"/>
  <c r="AW93" i="16"/>
  <c r="AW145" i="16" s="1"/>
  <c r="AW72" i="13"/>
  <c r="AV86" i="13"/>
  <c r="AV82" i="13"/>
  <c r="AW77" i="13"/>
  <c r="AW100" i="16"/>
  <c r="AW152" i="16" s="1"/>
  <c r="AW100" i="17"/>
  <c r="AW152" i="17" s="1"/>
  <c r="AV140" i="17"/>
  <c r="AV161" i="17" s="1"/>
  <c r="AV109" i="17"/>
  <c r="AV16" i="15"/>
  <c r="AV75" i="15"/>
  <c r="AV14" i="15"/>
  <c r="AV73" i="15"/>
  <c r="BB60" i="13"/>
  <c r="BB58" i="13"/>
  <c r="BB47" i="13"/>
  <c r="BB51" i="13"/>
  <c r="BB56" i="13"/>
  <c r="BB49" i="13"/>
  <c r="BB55" i="13"/>
  <c r="BB54" i="13"/>
  <c r="BB48" i="13"/>
  <c r="BB53" i="13"/>
  <c r="BB44" i="13"/>
  <c r="BB42" i="13"/>
  <c r="BB43" i="13"/>
  <c r="BB57" i="13"/>
  <c r="BB52" i="13"/>
  <c r="BB50" i="13"/>
  <c r="BB59" i="13"/>
  <c r="BB46" i="13"/>
  <c r="BB41" i="13"/>
  <c r="BB45" i="13"/>
  <c r="BA114" i="16"/>
  <c r="BA61" i="13"/>
  <c r="BA62" i="13" s="1"/>
  <c r="BB40" i="13"/>
  <c r="BA114" i="17"/>
  <c r="BA126" i="16"/>
  <c r="BA126" i="17"/>
  <c r="BA131" i="17"/>
  <c r="BA131" i="16"/>
  <c r="BA118" i="17"/>
  <c r="BA118" i="16"/>
  <c r="BA117" i="16"/>
  <c r="BA117" i="17"/>
  <c r="BA127" i="16"/>
  <c r="BA127" i="17"/>
  <c r="AS226" i="16" l="1"/>
  <c r="AS236" i="16"/>
  <c r="AT229" i="16"/>
  <c r="AT247" i="16"/>
  <c r="AT226" i="16"/>
  <c r="AT236" i="16"/>
  <c r="AS229" i="16"/>
  <c r="AS247" i="16"/>
  <c r="AT228" i="16"/>
  <c r="AT246" i="16"/>
  <c r="AV203" i="16"/>
  <c r="AV158" i="15"/>
  <c r="AW31" i="14"/>
  <c r="AU173" i="17"/>
  <c r="AU198" i="16" s="1"/>
  <c r="AU217" i="16" s="1"/>
  <c r="AU222" i="16" s="1"/>
  <c r="AU193" i="16"/>
  <c r="AU205" i="16" s="1"/>
  <c r="AU210" i="16" s="1"/>
  <c r="AU204" i="16"/>
  <c r="AU209" i="16" s="1"/>
  <c r="AV215" i="16"/>
  <c r="AV170" i="15"/>
  <c r="AT188" i="16"/>
  <c r="AT171" i="15"/>
  <c r="AT176" i="15" s="1"/>
  <c r="AT183" i="15" s="1"/>
  <c r="AT202" i="15" s="1"/>
  <c r="AT134" i="15"/>
  <c r="AT160" i="15" s="1"/>
  <c r="AT165" i="15" s="1"/>
  <c r="AT182" i="15" s="1"/>
  <c r="AT193" i="15" s="1"/>
  <c r="AU186" i="16"/>
  <c r="AU173" i="16"/>
  <c r="AU197" i="16" s="1"/>
  <c r="AU216" i="16" s="1"/>
  <c r="AU221" i="16" s="1"/>
  <c r="AS125" i="15"/>
  <c r="AV89" i="13"/>
  <c r="AV90" i="13" s="1"/>
  <c r="AV89" i="1"/>
  <c r="AV90" i="1" s="1"/>
  <c r="AU187" i="16"/>
  <c r="AT124" i="15"/>
  <c r="AV162" i="17"/>
  <c r="AX11" i="14"/>
  <c r="AX12" i="14" s="1"/>
  <c r="AU45" i="15"/>
  <c r="AU123" i="15" s="1"/>
  <c r="AV162" i="16"/>
  <c r="BA56" i="17"/>
  <c r="AV83" i="17"/>
  <c r="BB127" i="16"/>
  <c r="BB127" i="17"/>
  <c r="AX14" i="16"/>
  <c r="AX66" i="16" s="1"/>
  <c r="AX14" i="17"/>
  <c r="AX66" i="17" s="1"/>
  <c r="AX72" i="1"/>
  <c r="AX77" i="1"/>
  <c r="AX21" i="16"/>
  <c r="AX73" i="16" s="1"/>
  <c r="AX21" i="17"/>
  <c r="AX73" i="17" s="1"/>
  <c r="BB52" i="16"/>
  <c r="BB52" i="17"/>
  <c r="BB49" i="16"/>
  <c r="BB49" i="17"/>
  <c r="BB44" i="16"/>
  <c r="BB44" i="17"/>
  <c r="BB40" i="16"/>
  <c r="BB40" i="17"/>
  <c r="AW93" i="15"/>
  <c r="AW34" i="15"/>
  <c r="AW32" i="15"/>
  <c r="AW91" i="15"/>
  <c r="AX71" i="13"/>
  <c r="AX90" i="16"/>
  <c r="AX142" i="16" s="1"/>
  <c r="AX90" i="17"/>
  <c r="AX142" i="17" s="1"/>
  <c r="AX106" i="17"/>
  <c r="AX158" i="17" s="1"/>
  <c r="AX106" i="16"/>
  <c r="AX158" i="16" s="1"/>
  <c r="AX75" i="13"/>
  <c r="AX98" i="17"/>
  <c r="AX150" i="17" s="1"/>
  <c r="AX98" i="16"/>
  <c r="AX150" i="16" s="1"/>
  <c r="AX79" i="13"/>
  <c r="AX104" i="17"/>
  <c r="AX156" i="17" s="1"/>
  <c r="AX104" i="16"/>
  <c r="AX156" i="16" s="1"/>
  <c r="AX101" i="17"/>
  <c r="AX153" i="17" s="1"/>
  <c r="AX101" i="16"/>
  <c r="AX153" i="16" s="1"/>
  <c r="AW17" i="15"/>
  <c r="AW76" i="15"/>
  <c r="AV40" i="15"/>
  <c r="BA135" i="16"/>
  <c r="BB133" i="16"/>
  <c r="BB133" i="17"/>
  <c r="BB117" i="16"/>
  <c r="BB117" i="17"/>
  <c r="BB122" i="16"/>
  <c r="BB122" i="17"/>
  <c r="BB130" i="17"/>
  <c r="BB130" i="16"/>
  <c r="AW87" i="13"/>
  <c r="AW89" i="15"/>
  <c r="AW30" i="15"/>
  <c r="AX13" i="17"/>
  <c r="AX65" i="17" s="1"/>
  <c r="AX13" i="16"/>
  <c r="AX65" i="16" s="1"/>
  <c r="AY28" i="1"/>
  <c r="AY27" i="1"/>
  <c r="AY26" i="1"/>
  <c r="AY17" i="1"/>
  <c r="AY30" i="1"/>
  <c r="AY20" i="1"/>
  <c r="AX69" i="1"/>
  <c r="AY13" i="1"/>
  <c r="AY24" i="1"/>
  <c r="AX32" i="1"/>
  <c r="AX33" i="1" s="1"/>
  <c r="AY15" i="1"/>
  <c r="AY29" i="1"/>
  <c r="AX9" i="17"/>
  <c r="AY25" i="1"/>
  <c r="AY16" i="1"/>
  <c r="AY12" i="1"/>
  <c r="AY18" i="1"/>
  <c r="AY22" i="1"/>
  <c r="AX9" i="16"/>
  <c r="AY14" i="1"/>
  <c r="AY21" i="1"/>
  <c r="AY19" i="1"/>
  <c r="AY11" i="1"/>
  <c r="AY31" i="1"/>
  <c r="AY81" i="1" s="1"/>
  <c r="AY88" i="1" s="1"/>
  <c r="AY9" i="14" s="1"/>
  <c r="AY23" i="1"/>
  <c r="AX73" i="1"/>
  <c r="AX15" i="17"/>
  <c r="AX67" i="17" s="1"/>
  <c r="AX15" i="16"/>
  <c r="AX67" i="16" s="1"/>
  <c r="AX74" i="1"/>
  <c r="AX16" i="17"/>
  <c r="AX68" i="17" s="1"/>
  <c r="AX16" i="16"/>
  <c r="AX68" i="16" s="1"/>
  <c r="AX28" i="16"/>
  <c r="AX80" i="16" s="1"/>
  <c r="AX28" i="17"/>
  <c r="AX80" i="17" s="1"/>
  <c r="AX70" i="1"/>
  <c r="AX10" i="16"/>
  <c r="AX62" i="16" s="1"/>
  <c r="AX10" i="17"/>
  <c r="AX62" i="17" s="1"/>
  <c r="AW12" i="14"/>
  <c r="AW18" i="14"/>
  <c r="AW32" i="14" s="1"/>
  <c r="AU51" i="15"/>
  <c r="AU145" i="15" s="1"/>
  <c r="AU171" i="15" s="1"/>
  <c r="AU176" i="15" s="1"/>
  <c r="AU183" i="15" s="1"/>
  <c r="AU202" i="15" s="1"/>
  <c r="AT123" i="15"/>
  <c r="AT133" i="15" s="1"/>
  <c r="BB50" i="17"/>
  <c r="BB50" i="16"/>
  <c r="BB36" i="17"/>
  <c r="BB36" i="16"/>
  <c r="BB42" i="16"/>
  <c r="BB42" i="17"/>
  <c r="BB48" i="16"/>
  <c r="BB48" i="17"/>
  <c r="AW140" i="16"/>
  <c r="AW161" i="16" s="1"/>
  <c r="AW109" i="16"/>
  <c r="AX70" i="13"/>
  <c r="AX89" i="17"/>
  <c r="AX141" i="17" s="1"/>
  <c r="AX89" i="16"/>
  <c r="AX141" i="16" s="1"/>
  <c r="AX97" i="16"/>
  <c r="AX149" i="16" s="1"/>
  <c r="AX97" i="17"/>
  <c r="AX149" i="17" s="1"/>
  <c r="AW82" i="13"/>
  <c r="AW86" i="13"/>
  <c r="AX91" i="17"/>
  <c r="AX143" i="17" s="1"/>
  <c r="AX91" i="16"/>
  <c r="AX143" i="16" s="1"/>
  <c r="AV167" i="17"/>
  <c r="AV99" i="15"/>
  <c r="BB131" i="16"/>
  <c r="BB131" i="17"/>
  <c r="BB132" i="17"/>
  <c r="BB132" i="16"/>
  <c r="AW18" i="15"/>
  <c r="AW77" i="15"/>
  <c r="AX78" i="1"/>
  <c r="AX24" i="17"/>
  <c r="AX76" i="17" s="1"/>
  <c r="AX24" i="16"/>
  <c r="AX76" i="16" s="1"/>
  <c r="AW30" i="16"/>
  <c r="AW61" i="16"/>
  <c r="AW82" i="16" s="1"/>
  <c r="AW87" i="1"/>
  <c r="AW12" i="15"/>
  <c r="AW71" i="15"/>
  <c r="AW37" i="15"/>
  <c r="AW96" i="15"/>
  <c r="AW31" i="15"/>
  <c r="AW90" i="15"/>
  <c r="BB116" i="17"/>
  <c r="BB116" i="16"/>
  <c r="AW33" i="15"/>
  <c r="AW92" i="15"/>
  <c r="BB43" i="17"/>
  <c r="BB43" i="16"/>
  <c r="BB39" i="17"/>
  <c r="BB39" i="16"/>
  <c r="BB37" i="16"/>
  <c r="BB37" i="17"/>
  <c r="BB53" i="16"/>
  <c r="BB53" i="17"/>
  <c r="BB41" i="16"/>
  <c r="BB41" i="17"/>
  <c r="AY21" i="13"/>
  <c r="AX32" i="13"/>
  <c r="AX33" i="13" s="1"/>
  <c r="AY20" i="13"/>
  <c r="AY29" i="13"/>
  <c r="AX69" i="13"/>
  <c r="AY27" i="13"/>
  <c r="AY30" i="13"/>
  <c r="AY16" i="13"/>
  <c r="AY28" i="13"/>
  <c r="AY22" i="13"/>
  <c r="AY18" i="13"/>
  <c r="AY23" i="13"/>
  <c r="AY12" i="13"/>
  <c r="AY14" i="13"/>
  <c r="AY26" i="13"/>
  <c r="AY17" i="13"/>
  <c r="AX88" i="17"/>
  <c r="AY25" i="13"/>
  <c r="AY11" i="13"/>
  <c r="AY19" i="13"/>
  <c r="AY31" i="13"/>
  <c r="AY81" i="13" s="1"/>
  <c r="AY88" i="13" s="1"/>
  <c r="AY10" i="14" s="1"/>
  <c r="AY13" i="13"/>
  <c r="AY24" i="13"/>
  <c r="AX88" i="16"/>
  <c r="AY15" i="13"/>
  <c r="AX74" i="13"/>
  <c r="AX95" i="16"/>
  <c r="AX147" i="16" s="1"/>
  <c r="AX95" i="17"/>
  <c r="AX147" i="17" s="1"/>
  <c r="AX102" i="16"/>
  <c r="AX154" i="16" s="1"/>
  <c r="AX102" i="17"/>
  <c r="AX154" i="17" s="1"/>
  <c r="AX76" i="13"/>
  <c r="AX99" i="16"/>
  <c r="AX151" i="16" s="1"/>
  <c r="AX99" i="17"/>
  <c r="AX151" i="17" s="1"/>
  <c r="AX92" i="16"/>
  <c r="AX144" i="16" s="1"/>
  <c r="AX92" i="17"/>
  <c r="AX144" i="17" s="1"/>
  <c r="AX73" i="13"/>
  <c r="AX94" i="16"/>
  <c r="AX146" i="16" s="1"/>
  <c r="AX94" i="17"/>
  <c r="AX146" i="17" s="1"/>
  <c r="AW73" i="15"/>
  <c r="AW14" i="15"/>
  <c r="AV167" i="16"/>
  <c r="AW78" i="15"/>
  <c r="AW19" i="15"/>
  <c r="BB120" i="16"/>
  <c r="BB120" i="17"/>
  <c r="BB123" i="16"/>
  <c r="BB123" i="17"/>
  <c r="AX12" i="16"/>
  <c r="AX64" i="16" s="1"/>
  <c r="AX12" i="17"/>
  <c r="AX64" i="17" s="1"/>
  <c r="AX17" i="17"/>
  <c r="AX69" i="17" s="1"/>
  <c r="AX17" i="16"/>
  <c r="AX69" i="16" s="1"/>
  <c r="AW15" i="15"/>
  <c r="AW74" i="15"/>
  <c r="BB54" i="17"/>
  <c r="BB54" i="16"/>
  <c r="BA135" i="17"/>
  <c r="BB119" i="16"/>
  <c r="BB119" i="17"/>
  <c r="BB124" i="17"/>
  <c r="BB124" i="16"/>
  <c r="BB128" i="17"/>
  <c r="BB128" i="16"/>
  <c r="BB125" i="16"/>
  <c r="BB125" i="17"/>
  <c r="AW35" i="15"/>
  <c r="AW94" i="15"/>
  <c r="AW95" i="15"/>
  <c r="AW36" i="15"/>
  <c r="AX18" i="16"/>
  <c r="AX70" i="16" s="1"/>
  <c r="AX18" i="17"/>
  <c r="AX70" i="17" s="1"/>
  <c r="AX18" i="14"/>
  <c r="AX80" i="1"/>
  <c r="AX26" i="16"/>
  <c r="AX78" i="16" s="1"/>
  <c r="AX26" i="17"/>
  <c r="AX78" i="17" s="1"/>
  <c r="AW30" i="17"/>
  <c r="AW61" i="17"/>
  <c r="AW82" i="17" s="1"/>
  <c r="AX79" i="1"/>
  <c r="AX25" i="17"/>
  <c r="AX77" i="17" s="1"/>
  <c r="AX25" i="16"/>
  <c r="AX77" i="16" s="1"/>
  <c r="AX76" i="1"/>
  <c r="AX20" i="17"/>
  <c r="AX72" i="17" s="1"/>
  <c r="AX20" i="16"/>
  <c r="AX72" i="16" s="1"/>
  <c r="AW86" i="1"/>
  <c r="AW82" i="1"/>
  <c r="AU104" i="15"/>
  <c r="AV51" i="15"/>
  <c r="AV145" i="15" s="1"/>
  <c r="AV171" i="15" s="1"/>
  <c r="AV81" i="15"/>
  <c r="BC44" i="1"/>
  <c r="BC60" i="1"/>
  <c r="BC50" i="1"/>
  <c r="BC53" i="1"/>
  <c r="BC41" i="1"/>
  <c r="BC43" i="1"/>
  <c r="BC46" i="1"/>
  <c r="BC55" i="1"/>
  <c r="BC49" i="1"/>
  <c r="BC45" i="1"/>
  <c r="BC47" i="1"/>
  <c r="BC57" i="1"/>
  <c r="BC42" i="1"/>
  <c r="BC58" i="1"/>
  <c r="BC56" i="1"/>
  <c r="BC54" i="1"/>
  <c r="BC59" i="1"/>
  <c r="BC48" i="1"/>
  <c r="BC52" i="1"/>
  <c r="BC51" i="1"/>
  <c r="BB61" i="1"/>
  <c r="BB62" i="1" s="1"/>
  <c r="BB35" i="16"/>
  <c r="BB35" i="17"/>
  <c r="BC40" i="1"/>
  <c r="BC60" i="13"/>
  <c r="BC59" i="13"/>
  <c r="BC54" i="13"/>
  <c r="BC46" i="13"/>
  <c r="BC51" i="13"/>
  <c r="BC49" i="13"/>
  <c r="BC44" i="13"/>
  <c r="BC45" i="13"/>
  <c r="BC58" i="13"/>
  <c r="BC57" i="13"/>
  <c r="BC48" i="13"/>
  <c r="BC42" i="13"/>
  <c r="BC55" i="13"/>
  <c r="BC52" i="13"/>
  <c r="BC56" i="13"/>
  <c r="BC47" i="13"/>
  <c r="BC53" i="13"/>
  <c r="BC41" i="13"/>
  <c r="BC43" i="13"/>
  <c r="BC50" i="13"/>
  <c r="BB114" i="17"/>
  <c r="BB114" i="16"/>
  <c r="BB61" i="13"/>
  <c r="BB62" i="13" s="1"/>
  <c r="BC40" i="13"/>
  <c r="BB115" i="17"/>
  <c r="BB115" i="16"/>
  <c r="BB126" i="17"/>
  <c r="BB126" i="16"/>
  <c r="BB118" i="17"/>
  <c r="BB118" i="16"/>
  <c r="BB129" i="17"/>
  <c r="BB129" i="16"/>
  <c r="BB121" i="17"/>
  <c r="BB121" i="16"/>
  <c r="AX75" i="1"/>
  <c r="AX19" i="17"/>
  <c r="AX71" i="17" s="1"/>
  <c r="AX19" i="16"/>
  <c r="AX71" i="16" s="1"/>
  <c r="AX22" i="16"/>
  <c r="AX74" i="16" s="1"/>
  <c r="AX22" i="17"/>
  <c r="AX74" i="17" s="1"/>
  <c r="AX23" i="17"/>
  <c r="AX75" i="17" s="1"/>
  <c r="AX23" i="16"/>
  <c r="AX75" i="16" s="1"/>
  <c r="AX27" i="16"/>
  <c r="AX79" i="16" s="1"/>
  <c r="AX27" i="17"/>
  <c r="AX79" i="17" s="1"/>
  <c r="AX71" i="1"/>
  <c r="AX11" i="17"/>
  <c r="AX63" i="17" s="1"/>
  <c r="AX11" i="16"/>
  <c r="AX63" i="16" s="1"/>
  <c r="AW75" i="15"/>
  <c r="AW16" i="15"/>
  <c r="AV22" i="15"/>
  <c r="AW20" i="15"/>
  <c r="AW79" i="15"/>
  <c r="BA56" i="16"/>
  <c r="BB46" i="17"/>
  <c r="BB46" i="16"/>
  <c r="BB38" i="17"/>
  <c r="BB38" i="16"/>
  <c r="BB45" i="16"/>
  <c r="BB45" i="17"/>
  <c r="BB47" i="16"/>
  <c r="BB47" i="17"/>
  <c r="BB51" i="16"/>
  <c r="BB51" i="17"/>
  <c r="AW97" i="15"/>
  <c r="AW38" i="15"/>
  <c r="AX100" i="17"/>
  <c r="AX152" i="17" s="1"/>
  <c r="AX77" i="13"/>
  <c r="AX100" i="16"/>
  <c r="AX152" i="16" s="1"/>
  <c r="AX80" i="13"/>
  <c r="AX105" i="16"/>
  <c r="AX157" i="16" s="1"/>
  <c r="AX105" i="17"/>
  <c r="AX157" i="17" s="1"/>
  <c r="AX78" i="13"/>
  <c r="AX103" i="17"/>
  <c r="AX155" i="17" s="1"/>
  <c r="AX103" i="16"/>
  <c r="AX155" i="16" s="1"/>
  <c r="AX107" i="16"/>
  <c r="AX159" i="16" s="1"/>
  <c r="AX107" i="17"/>
  <c r="AX159" i="17" s="1"/>
  <c r="AX93" i="17"/>
  <c r="AX145" i="17" s="1"/>
  <c r="AX72" i="13"/>
  <c r="AX93" i="16"/>
  <c r="AX145" i="16" s="1"/>
  <c r="AX96" i="17"/>
  <c r="AX148" i="17" s="1"/>
  <c r="AX96" i="16"/>
  <c r="AX148" i="16" s="1"/>
  <c r="AW109" i="17"/>
  <c r="AW140" i="17"/>
  <c r="AW161" i="17" s="1"/>
  <c r="AV83" i="16"/>
  <c r="AW13" i="15"/>
  <c r="AW72" i="15"/>
  <c r="AV176" i="15" l="1"/>
  <c r="AV183" i="15" s="1"/>
  <c r="AV202" i="15" s="1"/>
  <c r="AX32" i="14"/>
  <c r="AX215" i="16" s="1"/>
  <c r="AU229" i="16"/>
  <c r="AU247" i="16"/>
  <c r="AU228" i="16"/>
  <c r="AU246" i="16"/>
  <c r="AU226" i="16"/>
  <c r="AU236" i="16"/>
  <c r="AU227" i="16"/>
  <c r="AU237" i="16"/>
  <c r="AW215" i="16"/>
  <c r="AW170" i="15"/>
  <c r="AW203" i="16"/>
  <c r="AW158" i="15"/>
  <c r="AX31" i="14"/>
  <c r="AV173" i="17"/>
  <c r="AV198" i="16" s="1"/>
  <c r="AV217" i="16" s="1"/>
  <c r="AV222" i="16" s="1"/>
  <c r="AV193" i="16"/>
  <c r="AV205" i="16" s="1"/>
  <c r="AV210" i="16" s="1"/>
  <c r="AV173" i="16"/>
  <c r="AV197" i="16" s="1"/>
  <c r="AV216" i="16" s="1"/>
  <c r="AV221" i="16" s="1"/>
  <c r="AV192" i="16"/>
  <c r="AT159" i="15"/>
  <c r="AT164" i="15" s="1"/>
  <c r="AT181" i="15" s="1"/>
  <c r="AT192" i="15" s="1"/>
  <c r="AU133" i="15"/>
  <c r="AU159" i="15" s="1"/>
  <c r="AU164" i="15" s="1"/>
  <c r="AU181" i="15" s="1"/>
  <c r="AU192" i="15" s="1"/>
  <c r="AU134" i="15"/>
  <c r="AU160" i="15" s="1"/>
  <c r="AU165" i="15" s="1"/>
  <c r="AU182" i="15" s="1"/>
  <c r="AU193" i="15" s="1"/>
  <c r="AU188" i="16"/>
  <c r="AU124" i="15"/>
  <c r="AU125" i="15" s="1"/>
  <c r="AU110" i="15"/>
  <c r="AU146" i="15" s="1"/>
  <c r="AT125" i="15"/>
  <c r="AV187" i="16"/>
  <c r="AW89" i="1"/>
  <c r="AW90" i="1" s="1"/>
  <c r="AV45" i="15"/>
  <c r="AV123" i="15" s="1"/>
  <c r="AV104" i="15"/>
  <c r="AV110" i="15" s="1"/>
  <c r="AW162" i="16"/>
  <c r="AW89" i="13"/>
  <c r="AW90" i="13" s="1"/>
  <c r="AW162" i="17"/>
  <c r="AW167" i="16"/>
  <c r="BC115" i="17"/>
  <c r="BC115" i="16"/>
  <c r="BC131" i="16"/>
  <c r="BC131" i="17"/>
  <c r="BC43" i="17"/>
  <c r="BC43" i="16"/>
  <c r="BC38" i="17"/>
  <c r="BC38" i="16"/>
  <c r="AZ19" i="13"/>
  <c r="AY32" i="13"/>
  <c r="AY33" i="13" s="1"/>
  <c r="AZ28" i="13"/>
  <c r="AZ27" i="13"/>
  <c r="AY88" i="17"/>
  <c r="AZ20" i="13"/>
  <c r="AZ13" i="13"/>
  <c r="AZ24" i="13"/>
  <c r="AZ23" i="13"/>
  <c r="AZ25" i="13"/>
  <c r="AZ26" i="13"/>
  <c r="AZ14" i="13"/>
  <c r="AZ18" i="13"/>
  <c r="AZ22" i="13"/>
  <c r="AZ30" i="13"/>
  <c r="AZ11" i="13"/>
  <c r="AZ29" i="13"/>
  <c r="AZ17" i="13"/>
  <c r="AZ15" i="13"/>
  <c r="AZ21" i="13"/>
  <c r="AZ12" i="13"/>
  <c r="AY69" i="13"/>
  <c r="AY88" i="16"/>
  <c r="AZ16" i="13"/>
  <c r="AZ31" i="13"/>
  <c r="AZ81" i="13" s="1"/>
  <c r="AZ88" i="13" s="1"/>
  <c r="AZ10" i="14" s="1"/>
  <c r="AY97" i="16"/>
  <c r="AY149" i="16" s="1"/>
  <c r="AY97" i="17"/>
  <c r="AY149" i="17" s="1"/>
  <c r="AY75" i="1"/>
  <c r="AY19" i="16"/>
  <c r="AY71" i="16" s="1"/>
  <c r="AY19" i="17"/>
  <c r="AY71" i="17" s="1"/>
  <c r="AX30" i="17"/>
  <c r="AX61" i="17"/>
  <c r="AX82" i="17" s="1"/>
  <c r="AY80" i="1"/>
  <c r="AY26" i="17"/>
  <c r="AY78" i="17" s="1"/>
  <c r="AY26" i="16"/>
  <c r="AY78" i="16" s="1"/>
  <c r="AX38" i="15"/>
  <c r="AX97" i="15"/>
  <c r="BB135" i="17"/>
  <c r="BC127" i="16"/>
  <c r="BC127" i="17"/>
  <c r="BC129" i="17"/>
  <c r="BC129" i="16"/>
  <c r="BC132" i="16"/>
  <c r="BC132" i="17"/>
  <c r="BC125" i="17"/>
  <c r="BC125" i="16"/>
  <c r="BC54" i="16"/>
  <c r="BC54" i="17"/>
  <c r="BC37" i="16"/>
  <c r="BC37" i="17"/>
  <c r="BC44" i="17"/>
  <c r="BC44" i="16"/>
  <c r="BC36" i="16"/>
  <c r="BC36" i="17"/>
  <c r="BC39" i="16"/>
  <c r="BC39" i="17"/>
  <c r="AX19" i="15"/>
  <c r="AX78" i="15"/>
  <c r="AX32" i="15"/>
  <c r="AX91" i="15"/>
  <c r="AY71" i="13"/>
  <c r="AY90" i="17"/>
  <c r="AY142" i="17" s="1"/>
  <c r="AY90" i="16"/>
  <c r="AY142" i="16" s="1"/>
  <c r="AY102" i="16"/>
  <c r="AY154" i="16" s="1"/>
  <c r="AY102" i="17"/>
  <c r="AY154" i="17" s="1"/>
  <c r="AY91" i="17"/>
  <c r="AY143" i="17" s="1"/>
  <c r="AY91" i="16"/>
  <c r="AY143" i="16" s="1"/>
  <c r="AY76" i="13"/>
  <c r="AY99" i="16"/>
  <c r="AY151" i="16" s="1"/>
  <c r="AY99" i="17"/>
  <c r="AY151" i="17" s="1"/>
  <c r="AY79" i="13"/>
  <c r="AY104" i="16"/>
  <c r="AY156" i="16" s="1"/>
  <c r="AY104" i="17"/>
  <c r="AY156" i="17" s="1"/>
  <c r="AW81" i="15"/>
  <c r="AW83" i="16"/>
  <c r="AY11" i="14"/>
  <c r="AY12" i="17"/>
  <c r="AY64" i="17" s="1"/>
  <c r="AY12" i="16"/>
  <c r="AY64" i="16" s="1"/>
  <c r="AY70" i="1"/>
  <c r="AY10" i="16"/>
  <c r="AY62" i="16" s="1"/>
  <c r="AY10" i="17"/>
  <c r="AY62" i="17" s="1"/>
  <c r="AY27" i="16"/>
  <c r="AY79" i="16" s="1"/>
  <c r="AY27" i="17"/>
  <c r="AY79" i="17" s="1"/>
  <c r="AY71" i="1"/>
  <c r="AY11" i="17"/>
  <c r="AY63" i="17" s="1"/>
  <c r="AY11" i="16"/>
  <c r="AY63" i="16" s="1"/>
  <c r="AY73" i="1"/>
  <c r="AY15" i="16"/>
  <c r="AY67" i="16" s="1"/>
  <c r="AY15" i="17"/>
  <c r="AY67" i="17" s="1"/>
  <c r="AW99" i="15"/>
  <c r="AX87" i="13"/>
  <c r="AX89" i="15"/>
  <c r="AX30" i="15"/>
  <c r="BB135" i="16"/>
  <c r="BC133" i="16"/>
  <c r="BC133" i="17"/>
  <c r="BB56" i="16"/>
  <c r="AX34" i="15"/>
  <c r="AX93" i="15"/>
  <c r="AY74" i="13"/>
  <c r="AY95" i="16"/>
  <c r="AY147" i="16" s="1"/>
  <c r="AY95" i="17"/>
  <c r="AY147" i="17" s="1"/>
  <c r="AY77" i="1"/>
  <c r="AY21" i="16"/>
  <c r="AY73" i="16" s="1"/>
  <c r="AY21" i="17"/>
  <c r="AY73" i="17" s="1"/>
  <c r="AY28" i="16"/>
  <c r="AY80" i="16" s="1"/>
  <c r="AY28" i="17"/>
  <c r="AY80" i="17" s="1"/>
  <c r="AX95" i="15"/>
  <c r="AX36" i="15"/>
  <c r="BC124" i="16"/>
  <c r="BC124" i="17"/>
  <c r="BC116" i="16"/>
  <c r="BC116" i="17"/>
  <c r="BC119" i="17"/>
  <c r="BC119" i="16"/>
  <c r="BC120" i="17"/>
  <c r="BC120" i="16"/>
  <c r="BD54" i="1"/>
  <c r="BD59" i="1"/>
  <c r="BD60" i="1"/>
  <c r="BD52" i="1"/>
  <c r="BD45" i="1"/>
  <c r="BD50" i="1"/>
  <c r="BD58" i="1"/>
  <c r="BD47" i="1"/>
  <c r="BD42" i="1"/>
  <c r="BD48" i="1"/>
  <c r="BD51" i="1"/>
  <c r="BD44" i="1"/>
  <c r="BD56" i="1"/>
  <c r="BD43" i="1"/>
  <c r="BD57" i="1"/>
  <c r="BD53" i="1"/>
  <c r="BD49" i="1"/>
  <c r="BD46" i="1"/>
  <c r="BD55" i="1"/>
  <c r="BD41" i="1"/>
  <c r="BC35" i="16"/>
  <c r="BC35" i="17"/>
  <c r="BD40" i="1"/>
  <c r="BC61" i="1"/>
  <c r="BC62" i="1" s="1"/>
  <c r="BC46" i="16"/>
  <c r="BC46" i="17"/>
  <c r="BC49" i="17"/>
  <c r="BC49" i="16"/>
  <c r="BC52" i="17"/>
  <c r="BC52" i="16"/>
  <c r="BC50" i="17"/>
  <c r="BC50" i="16"/>
  <c r="BC48" i="16"/>
  <c r="BC48" i="17"/>
  <c r="AX16" i="15"/>
  <c r="AX75" i="15"/>
  <c r="AW167" i="17"/>
  <c r="AW193" i="16" s="1"/>
  <c r="AW205" i="16" s="1"/>
  <c r="AW210" i="16" s="1"/>
  <c r="AX79" i="15"/>
  <c r="AX20" i="15"/>
  <c r="AV186" i="16"/>
  <c r="AV188" i="16" s="1"/>
  <c r="AY92" i="17"/>
  <c r="AY144" i="17" s="1"/>
  <c r="AY92" i="16"/>
  <c r="AY144" i="16" s="1"/>
  <c r="AX109" i="17"/>
  <c r="AX140" i="17"/>
  <c r="AX161" i="17" s="1"/>
  <c r="AY70" i="13"/>
  <c r="AY89" i="17"/>
  <c r="AY141" i="17" s="1"/>
  <c r="AY89" i="16"/>
  <c r="AY141" i="16" s="1"/>
  <c r="AY80" i="13"/>
  <c r="AY105" i="17"/>
  <c r="AY157" i="17" s="1"/>
  <c r="AY105" i="16"/>
  <c r="AY157" i="16" s="1"/>
  <c r="AX86" i="13"/>
  <c r="AX82" i="13"/>
  <c r="AY75" i="13"/>
  <c r="AY98" i="16"/>
  <c r="AY150" i="16" s="1"/>
  <c r="AY98" i="17"/>
  <c r="AY150" i="17" s="1"/>
  <c r="AW22" i="15"/>
  <c r="AZ15" i="1"/>
  <c r="AZ14" i="1"/>
  <c r="AZ24" i="1"/>
  <c r="AZ26" i="1"/>
  <c r="AZ17" i="1"/>
  <c r="AZ18" i="1"/>
  <c r="AZ22" i="1"/>
  <c r="AZ21" i="1"/>
  <c r="AZ25" i="1"/>
  <c r="AZ20" i="1"/>
  <c r="AZ28" i="1"/>
  <c r="AZ12" i="1"/>
  <c r="AZ13" i="1"/>
  <c r="AZ23" i="1"/>
  <c r="AZ27" i="1"/>
  <c r="AZ16" i="1"/>
  <c r="AY69" i="1"/>
  <c r="AZ31" i="1"/>
  <c r="AZ81" i="1" s="1"/>
  <c r="AZ88" i="1" s="1"/>
  <c r="AZ9" i="14" s="1"/>
  <c r="AY32" i="1"/>
  <c r="AY33" i="1" s="1"/>
  <c r="AZ11" i="1"/>
  <c r="AY9" i="16"/>
  <c r="AZ30" i="1"/>
  <c r="AZ29" i="1"/>
  <c r="AZ19" i="1"/>
  <c r="AY9" i="17"/>
  <c r="AX30" i="16"/>
  <c r="AX61" i="16"/>
  <c r="AX82" i="16" s="1"/>
  <c r="AY14" i="16"/>
  <c r="AY66" i="16" s="1"/>
  <c r="AY14" i="17"/>
  <c r="AY66" i="17" s="1"/>
  <c r="AY72" i="1"/>
  <c r="AY13" i="16"/>
  <c r="AY65" i="16" s="1"/>
  <c r="AY13" i="17"/>
  <c r="AY65" i="17" s="1"/>
  <c r="AX86" i="1"/>
  <c r="AX82" i="1"/>
  <c r="AY78" i="1"/>
  <c r="AY24" i="16"/>
  <c r="AY76" i="16" s="1"/>
  <c r="AY24" i="17"/>
  <c r="AY76" i="17" s="1"/>
  <c r="AX92" i="15"/>
  <c r="AX33" i="15"/>
  <c r="AX17" i="15"/>
  <c r="AX76" i="15"/>
  <c r="AW51" i="15"/>
  <c r="AW145" i="15" s="1"/>
  <c r="AW171" i="15" s="1"/>
  <c r="BC126" i="16"/>
  <c r="BC126" i="17"/>
  <c r="BC123" i="17"/>
  <c r="BC123" i="16"/>
  <c r="BC53" i="16"/>
  <c r="BC53" i="17"/>
  <c r="BC40" i="17"/>
  <c r="BC40" i="16"/>
  <c r="AY101" i="16"/>
  <c r="AY153" i="16" s="1"/>
  <c r="AY101" i="17"/>
  <c r="AY153" i="17" s="1"/>
  <c r="AY78" i="13"/>
  <c r="AY103" i="17"/>
  <c r="AY155" i="17" s="1"/>
  <c r="AY103" i="16"/>
  <c r="AY155" i="16" s="1"/>
  <c r="AY107" i="17"/>
  <c r="AY159" i="17" s="1"/>
  <c r="AY107" i="16"/>
  <c r="AY159" i="16" s="1"/>
  <c r="AX77" i="15"/>
  <c r="AX18" i="15"/>
  <c r="AX14" i="15"/>
  <c r="AX73" i="15"/>
  <c r="AY74" i="1"/>
  <c r="AY16" i="16"/>
  <c r="AY68" i="16" s="1"/>
  <c r="AY16" i="17"/>
  <c r="AY68" i="17" s="1"/>
  <c r="AY22" i="16"/>
  <c r="AY74" i="16" s="1"/>
  <c r="AY22" i="17"/>
  <c r="AY74" i="17" s="1"/>
  <c r="AW40" i="15"/>
  <c r="AX15" i="15"/>
  <c r="AX74" i="15"/>
  <c r="BD60" i="13"/>
  <c r="BD50" i="13"/>
  <c r="BD57" i="13"/>
  <c r="BD47" i="13"/>
  <c r="BD45" i="13"/>
  <c r="BD56" i="13"/>
  <c r="BD43" i="13"/>
  <c r="BD55" i="13"/>
  <c r="BD46" i="13"/>
  <c r="BD59" i="13"/>
  <c r="BD41" i="13"/>
  <c r="BD54" i="13"/>
  <c r="BD44" i="13"/>
  <c r="BD58" i="13"/>
  <c r="BD48" i="13"/>
  <c r="BD53" i="13"/>
  <c r="BD51" i="13"/>
  <c r="BD42" i="13"/>
  <c r="BD52" i="13"/>
  <c r="BD49" i="13"/>
  <c r="BC114" i="16"/>
  <c r="BC61" i="13"/>
  <c r="BC62" i="13" s="1"/>
  <c r="BD40" i="13"/>
  <c r="BC114" i="17"/>
  <c r="BC121" i="16"/>
  <c r="BC121" i="17"/>
  <c r="AX35" i="15"/>
  <c r="AX94" i="15"/>
  <c r="BC117" i="16"/>
  <c r="BC117" i="17"/>
  <c r="BC130" i="17"/>
  <c r="BC130" i="16"/>
  <c r="BC122" i="17"/>
  <c r="BC122" i="16"/>
  <c r="BC118" i="16"/>
  <c r="BC118" i="17"/>
  <c r="BC128" i="16"/>
  <c r="BC128" i="17"/>
  <c r="BB56" i="17"/>
  <c r="BC47" i="16"/>
  <c r="BC47" i="17"/>
  <c r="BC51" i="16"/>
  <c r="BC51" i="17"/>
  <c r="BC42" i="17"/>
  <c r="BC42" i="16"/>
  <c r="BC41" i="17"/>
  <c r="BC41" i="16"/>
  <c r="BC45" i="16"/>
  <c r="BC45" i="17"/>
  <c r="AW83" i="17"/>
  <c r="AX31" i="15"/>
  <c r="AX90" i="15"/>
  <c r="AX140" i="16"/>
  <c r="AX161" i="16" s="1"/>
  <c r="AX109" i="16"/>
  <c r="AY96" i="16"/>
  <c r="AY148" i="16" s="1"/>
  <c r="AY96" i="17"/>
  <c r="AY148" i="17" s="1"/>
  <c r="AY73" i="13"/>
  <c r="AY94" i="17"/>
  <c r="AY146" i="17" s="1"/>
  <c r="AY94" i="16"/>
  <c r="AY146" i="16" s="1"/>
  <c r="AY100" i="17"/>
  <c r="AY152" i="17" s="1"/>
  <c r="AY77" i="13"/>
  <c r="AY100" i="16"/>
  <c r="AY152" i="16" s="1"/>
  <c r="AY93" i="16"/>
  <c r="AY145" i="16" s="1"/>
  <c r="AY72" i="13"/>
  <c r="AY93" i="17"/>
  <c r="AY145" i="17" s="1"/>
  <c r="AY106" i="17"/>
  <c r="AY158" i="17" s="1"/>
  <c r="AY106" i="16"/>
  <c r="AY158" i="16" s="1"/>
  <c r="AX72" i="15"/>
  <c r="AX13" i="15"/>
  <c r="AY17" i="17"/>
  <c r="AY69" i="17" s="1"/>
  <c r="AY17" i="16"/>
  <c r="AY69" i="16" s="1"/>
  <c r="AY76" i="1"/>
  <c r="AY20" i="17"/>
  <c r="AY72" i="17" s="1"/>
  <c r="AY20" i="16"/>
  <c r="AY72" i="16" s="1"/>
  <c r="AY23" i="17"/>
  <c r="AY75" i="17" s="1"/>
  <c r="AY23" i="16"/>
  <c r="AY75" i="16" s="1"/>
  <c r="AY18" i="16"/>
  <c r="AY70" i="16" s="1"/>
  <c r="AY18" i="17"/>
  <c r="AY70" i="17" s="1"/>
  <c r="AY79" i="1"/>
  <c r="AY25" i="16"/>
  <c r="AY77" i="16" s="1"/>
  <c r="AY25" i="17"/>
  <c r="AY77" i="17" s="1"/>
  <c r="AX96" i="15"/>
  <c r="AX37" i="15"/>
  <c r="AX87" i="1"/>
  <c r="AX71" i="15"/>
  <c r="AX12" i="15"/>
  <c r="AX170" i="15" l="1"/>
  <c r="AU172" i="15"/>
  <c r="AU177" i="15" s="1"/>
  <c r="AU184" i="15" s="1"/>
  <c r="AU203" i="15" s="1"/>
  <c r="AV229" i="16"/>
  <c r="AV247" i="16"/>
  <c r="AW227" i="16"/>
  <c r="AW237" i="16"/>
  <c r="AV228" i="16"/>
  <c r="AV246" i="16"/>
  <c r="AV227" i="16"/>
  <c r="AV237" i="16"/>
  <c r="AW176" i="15"/>
  <c r="AW183" i="15" s="1"/>
  <c r="AW202" i="15" s="1"/>
  <c r="AZ11" i="14"/>
  <c r="AZ18" i="14" s="1"/>
  <c r="AV204" i="16"/>
  <c r="AV209" i="16" s="1"/>
  <c r="AX203" i="16"/>
  <c r="AX158" i="15"/>
  <c r="AY31" i="14"/>
  <c r="AW173" i="16"/>
  <c r="AW197" i="16" s="1"/>
  <c r="AW216" i="16" s="1"/>
  <c r="AW221" i="16" s="1"/>
  <c r="AW192" i="16"/>
  <c r="AV146" i="15"/>
  <c r="AV172" i="15" s="1"/>
  <c r="AV177" i="15" s="1"/>
  <c r="AV184" i="15" s="1"/>
  <c r="AV203" i="15" s="1"/>
  <c r="AV134" i="15"/>
  <c r="AV160" i="15" s="1"/>
  <c r="AV165" i="15" s="1"/>
  <c r="AV182" i="15" s="1"/>
  <c r="AV193" i="15" s="1"/>
  <c r="AV133" i="15"/>
  <c r="AV159" i="15" s="1"/>
  <c r="AV164" i="15" s="1"/>
  <c r="AV181" i="15" s="1"/>
  <c r="AV192" i="15" s="1"/>
  <c r="AW186" i="16"/>
  <c r="AX89" i="13"/>
  <c r="AX90" i="13" s="1"/>
  <c r="AW187" i="16"/>
  <c r="AW173" i="17"/>
  <c r="AW198" i="16" s="1"/>
  <c r="AW217" i="16" s="1"/>
  <c r="AW222" i="16" s="1"/>
  <c r="AV124" i="15"/>
  <c r="AV125" i="15" s="1"/>
  <c r="AX81" i="15"/>
  <c r="AX162" i="17"/>
  <c r="AX22" i="15"/>
  <c r="AX83" i="17"/>
  <c r="AY35" i="15"/>
  <c r="AY94" i="15"/>
  <c r="AY31" i="15"/>
  <c r="AY90" i="15"/>
  <c r="BC135" i="16"/>
  <c r="AY75" i="15"/>
  <c r="AY16" i="15"/>
  <c r="AY87" i="13"/>
  <c r="AY30" i="15"/>
  <c r="AY89" i="15"/>
  <c r="BC135" i="17"/>
  <c r="BD123" i="17"/>
  <c r="BD123" i="16"/>
  <c r="BD127" i="16"/>
  <c r="BD127" i="17"/>
  <c r="BD128" i="17"/>
  <c r="BD128" i="16"/>
  <c r="BD129" i="16"/>
  <c r="BD129" i="17"/>
  <c r="BD121" i="17"/>
  <c r="BD121" i="16"/>
  <c r="AY36" i="15"/>
  <c r="AY95" i="15"/>
  <c r="AY87" i="1"/>
  <c r="AY12" i="15"/>
  <c r="AY71" i="15"/>
  <c r="AX83" i="16"/>
  <c r="AZ28" i="17"/>
  <c r="AZ80" i="17" s="1"/>
  <c r="AZ28" i="16"/>
  <c r="AZ80" i="16" s="1"/>
  <c r="AZ12" i="14"/>
  <c r="AZ77" i="1"/>
  <c r="AZ21" i="17"/>
  <c r="AZ73" i="17" s="1"/>
  <c r="AZ21" i="16"/>
  <c r="AZ73" i="16" s="1"/>
  <c r="AZ18" i="17"/>
  <c r="AZ70" i="17" s="1"/>
  <c r="AZ18" i="16"/>
  <c r="AZ70" i="16" s="1"/>
  <c r="AZ74" i="1"/>
  <c r="AZ16" i="16"/>
  <c r="AZ68" i="16" s="1"/>
  <c r="AZ16" i="17"/>
  <c r="AZ68" i="17" s="1"/>
  <c r="AZ12" i="17"/>
  <c r="AZ64" i="17" s="1"/>
  <c r="AZ12" i="16"/>
  <c r="AZ64" i="16" s="1"/>
  <c r="BC56" i="16"/>
  <c r="BD44" i="16"/>
  <c r="BD44" i="17"/>
  <c r="BD51" i="17"/>
  <c r="BD51" i="16"/>
  <c r="BD37" i="17"/>
  <c r="BD37" i="16"/>
  <c r="BD40" i="17"/>
  <c r="BD40" i="16"/>
  <c r="BD49" i="17"/>
  <c r="BD49" i="16"/>
  <c r="AW104" i="15"/>
  <c r="AW110" i="15" s="1"/>
  <c r="AW146" i="15" s="1"/>
  <c r="AW172" i="15" s="1"/>
  <c r="AW177" i="15" s="1"/>
  <c r="AW184" i="15" s="1"/>
  <c r="AW203" i="15" s="1"/>
  <c r="AX167" i="17"/>
  <c r="AY74" i="15"/>
  <c r="AY15" i="15"/>
  <c r="AZ93" i="16"/>
  <c r="AZ145" i="16" s="1"/>
  <c r="AZ72" i="13"/>
  <c r="AZ93" i="17"/>
  <c r="AZ145" i="17" s="1"/>
  <c r="AZ75" i="13"/>
  <c r="AZ98" i="17"/>
  <c r="AZ150" i="17" s="1"/>
  <c r="AZ98" i="16"/>
  <c r="AZ150" i="16" s="1"/>
  <c r="BA30" i="13"/>
  <c r="BA15" i="13"/>
  <c r="BA21" i="13"/>
  <c r="BA12" i="13"/>
  <c r="BA17" i="13"/>
  <c r="BA26" i="13"/>
  <c r="BA27" i="13"/>
  <c r="BA18" i="13"/>
  <c r="BA14" i="13"/>
  <c r="AZ88" i="17"/>
  <c r="BA28" i="13"/>
  <c r="BA20" i="13"/>
  <c r="BA19" i="13"/>
  <c r="BA31" i="13"/>
  <c r="BA81" i="13" s="1"/>
  <c r="BA88" i="13" s="1"/>
  <c r="BA10" i="14" s="1"/>
  <c r="BA29" i="13"/>
  <c r="BA13" i="13"/>
  <c r="AZ69" i="13"/>
  <c r="BA25" i="13"/>
  <c r="BA16" i="13"/>
  <c r="BA22" i="13"/>
  <c r="BA24" i="13"/>
  <c r="AZ88" i="16"/>
  <c r="BA23" i="13"/>
  <c r="AZ32" i="13"/>
  <c r="AZ33" i="13" s="1"/>
  <c r="BA11" i="13"/>
  <c r="AZ91" i="16"/>
  <c r="AZ143" i="16" s="1"/>
  <c r="AZ91" i="17"/>
  <c r="AZ143" i="17" s="1"/>
  <c r="AZ101" i="17"/>
  <c r="AZ153" i="17" s="1"/>
  <c r="AZ101" i="16"/>
  <c r="AZ153" i="16" s="1"/>
  <c r="AZ79" i="13"/>
  <c r="AZ104" i="16"/>
  <c r="AZ156" i="16" s="1"/>
  <c r="AZ104" i="17"/>
  <c r="AZ156" i="17" s="1"/>
  <c r="AY19" i="15"/>
  <c r="AY78" i="15"/>
  <c r="BE50" i="13"/>
  <c r="BE43" i="13"/>
  <c r="BE60" i="13"/>
  <c r="BE54" i="13"/>
  <c r="BE41" i="13"/>
  <c r="BE46" i="13"/>
  <c r="BE45" i="13"/>
  <c r="BE44" i="13"/>
  <c r="BE47" i="13"/>
  <c r="BE53" i="13"/>
  <c r="BE42" i="13"/>
  <c r="BE59" i="13"/>
  <c r="BE57" i="13"/>
  <c r="BE55" i="13"/>
  <c r="BE48" i="13"/>
  <c r="BD61" i="13"/>
  <c r="BD62" i="13" s="1"/>
  <c r="BE58" i="13"/>
  <c r="BE49" i="13"/>
  <c r="BE51" i="13"/>
  <c r="BE56" i="13"/>
  <c r="BE52" i="13"/>
  <c r="BD114" i="17"/>
  <c r="BD114" i="16"/>
  <c r="BE40" i="13"/>
  <c r="BD126" i="16"/>
  <c r="BD126" i="17"/>
  <c r="BD122" i="16"/>
  <c r="BD122" i="17"/>
  <c r="BD115" i="16"/>
  <c r="BD115" i="17"/>
  <c r="BD117" i="16"/>
  <c r="BD117" i="17"/>
  <c r="BD131" i="17"/>
  <c r="BD131" i="16"/>
  <c r="AX89" i="1"/>
  <c r="AX90" i="1" s="1"/>
  <c r="AY61" i="17"/>
  <c r="AY82" i="17" s="1"/>
  <c r="AY30" i="17"/>
  <c r="AY61" i="16"/>
  <c r="AY82" i="16" s="1"/>
  <c r="AY30" i="16"/>
  <c r="AY86" i="1"/>
  <c r="AY89" i="1" s="1"/>
  <c r="AY82" i="1"/>
  <c r="AZ71" i="1"/>
  <c r="AZ11" i="16"/>
  <c r="AZ63" i="16" s="1"/>
  <c r="AZ11" i="17"/>
  <c r="AZ63" i="17" s="1"/>
  <c r="AZ23" i="16"/>
  <c r="AZ75" i="16" s="1"/>
  <c r="AZ23" i="17"/>
  <c r="AZ75" i="17" s="1"/>
  <c r="AZ73" i="1"/>
  <c r="AZ15" i="17"/>
  <c r="AZ67" i="17" s="1"/>
  <c r="AZ15" i="16"/>
  <c r="AZ67" i="16" s="1"/>
  <c r="AZ13" i="16"/>
  <c r="AZ65" i="16" s="1"/>
  <c r="AZ13" i="17"/>
  <c r="AZ65" i="17" s="1"/>
  <c r="AY33" i="15"/>
  <c r="AY92" i="15"/>
  <c r="BD36" i="17"/>
  <c r="BD36" i="16"/>
  <c r="BD48" i="17"/>
  <c r="BD48" i="16"/>
  <c r="BD39" i="16"/>
  <c r="BD39" i="17"/>
  <c r="BD42" i="17"/>
  <c r="BD42" i="16"/>
  <c r="BD47" i="17"/>
  <c r="BD47" i="16"/>
  <c r="AX40" i="15"/>
  <c r="AY109" i="16"/>
  <c r="AY140" i="16"/>
  <c r="AY161" i="16" s="1"/>
  <c r="AZ92" i="17"/>
  <c r="AZ144" i="17" s="1"/>
  <c r="AZ92" i="16"/>
  <c r="AZ144" i="16" s="1"/>
  <c r="AZ107" i="16"/>
  <c r="AZ159" i="16" s="1"/>
  <c r="AZ107" i="17"/>
  <c r="AZ159" i="17" s="1"/>
  <c r="AZ78" i="13"/>
  <c r="AZ103" i="16"/>
  <c r="AZ155" i="16" s="1"/>
  <c r="AZ103" i="17"/>
  <c r="AZ155" i="17" s="1"/>
  <c r="AZ71" i="13"/>
  <c r="AZ90" i="16"/>
  <c r="AZ142" i="16" s="1"/>
  <c r="AZ90" i="17"/>
  <c r="AZ142" i="17" s="1"/>
  <c r="AZ80" i="13"/>
  <c r="AZ105" i="16"/>
  <c r="AZ157" i="16" s="1"/>
  <c r="AZ105" i="17"/>
  <c r="AZ157" i="17" s="1"/>
  <c r="AX162" i="16"/>
  <c r="BD116" i="17"/>
  <c r="BD116" i="16"/>
  <c r="BD132" i="17"/>
  <c r="BD132" i="16"/>
  <c r="BD133" i="16"/>
  <c r="BD133" i="17"/>
  <c r="BD130" i="17"/>
  <c r="BD130" i="16"/>
  <c r="BD124" i="17"/>
  <c r="BD124" i="16"/>
  <c r="AZ17" i="16"/>
  <c r="AZ69" i="16" s="1"/>
  <c r="AZ17" i="17"/>
  <c r="AZ69" i="17" s="1"/>
  <c r="BA22" i="1"/>
  <c r="BA12" i="1"/>
  <c r="BA30" i="1"/>
  <c r="BA29" i="1"/>
  <c r="AZ69" i="1"/>
  <c r="BA20" i="1"/>
  <c r="BA15" i="1"/>
  <c r="BA28" i="1"/>
  <c r="BA13" i="1"/>
  <c r="AZ32" i="1"/>
  <c r="AZ33" i="1" s="1"/>
  <c r="BA18" i="1"/>
  <c r="BA19" i="1"/>
  <c r="BA14" i="1"/>
  <c r="BA26" i="1"/>
  <c r="AZ9" i="17"/>
  <c r="BA27" i="1"/>
  <c r="BA23" i="1"/>
  <c r="BA17" i="1"/>
  <c r="BA31" i="1"/>
  <c r="BA81" i="1" s="1"/>
  <c r="BA88" i="1" s="1"/>
  <c r="BA9" i="14" s="1"/>
  <c r="BA16" i="1"/>
  <c r="BA21" i="1"/>
  <c r="BA25" i="1"/>
  <c r="AZ9" i="16"/>
  <c r="BA24" i="1"/>
  <c r="BA11" i="1"/>
  <c r="AZ14" i="17"/>
  <c r="AZ66" i="17" s="1"/>
  <c r="AZ14" i="16"/>
  <c r="AZ66" i="16" s="1"/>
  <c r="AZ72" i="1"/>
  <c r="AZ70" i="1"/>
  <c r="AZ10" i="17"/>
  <c r="AZ62" i="17" s="1"/>
  <c r="AZ10" i="16"/>
  <c r="AZ62" i="16" s="1"/>
  <c r="AZ75" i="1"/>
  <c r="AZ19" i="17"/>
  <c r="AZ71" i="17" s="1"/>
  <c r="AZ19" i="16"/>
  <c r="AZ71" i="16" s="1"/>
  <c r="AZ24" i="16"/>
  <c r="AZ76" i="16" s="1"/>
  <c r="AZ78" i="1"/>
  <c r="AZ24" i="17"/>
  <c r="AZ76" i="17" s="1"/>
  <c r="AW45" i="15"/>
  <c r="AY97" i="15"/>
  <c r="AY38" i="15"/>
  <c r="BE60" i="1"/>
  <c r="BE53" i="1"/>
  <c r="BE43" i="1"/>
  <c r="BE46" i="1"/>
  <c r="BE54" i="1"/>
  <c r="BE56" i="1"/>
  <c r="BE51" i="1"/>
  <c r="BE57" i="1"/>
  <c r="BE52" i="1"/>
  <c r="BE58" i="1"/>
  <c r="BE41" i="1"/>
  <c r="BE42" i="1"/>
  <c r="BE48" i="1"/>
  <c r="BE45" i="1"/>
  <c r="BE44" i="1"/>
  <c r="BE47" i="1"/>
  <c r="BE50" i="1"/>
  <c r="BE49" i="1"/>
  <c r="BE55" i="1"/>
  <c r="BE59" i="1"/>
  <c r="BD35" i="17"/>
  <c r="BD35" i="16"/>
  <c r="BD61" i="1"/>
  <c r="BD62" i="1" s="1"/>
  <c r="BE40" i="1"/>
  <c r="BD50" i="17"/>
  <c r="BD50" i="16"/>
  <c r="BD52" i="17"/>
  <c r="BD52" i="16"/>
  <c r="BD46" i="16"/>
  <c r="BD46" i="17"/>
  <c r="BD53" i="16"/>
  <c r="BD53" i="17"/>
  <c r="AY32" i="15"/>
  <c r="AY91" i="15"/>
  <c r="AX99" i="15"/>
  <c r="AY18" i="14"/>
  <c r="AY32" i="14" s="1"/>
  <c r="AY12" i="14"/>
  <c r="AY34" i="15"/>
  <c r="AY93" i="15"/>
  <c r="AY86" i="13"/>
  <c r="AY89" i="13" s="1"/>
  <c r="AY82" i="13"/>
  <c r="AZ73" i="13"/>
  <c r="AZ94" i="16"/>
  <c r="AZ146" i="16" s="1"/>
  <c r="AZ94" i="17"/>
  <c r="AZ146" i="17" s="1"/>
  <c r="AZ76" i="13"/>
  <c r="AZ99" i="16"/>
  <c r="AZ151" i="16" s="1"/>
  <c r="AZ99" i="17"/>
  <c r="AZ151" i="17" s="1"/>
  <c r="AZ102" i="16"/>
  <c r="AZ154" i="16" s="1"/>
  <c r="AZ102" i="17"/>
  <c r="AZ154" i="17" s="1"/>
  <c r="AZ97" i="17"/>
  <c r="AZ149" i="17" s="1"/>
  <c r="AZ97" i="16"/>
  <c r="AZ149" i="16" s="1"/>
  <c r="BD125" i="16"/>
  <c r="BD125" i="17"/>
  <c r="BD118" i="17"/>
  <c r="BD118" i="16"/>
  <c r="BD120" i="16"/>
  <c r="BD120" i="17"/>
  <c r="BD119" i="17"/>
  <c r="BD119" i="16"/>
  <c r="AY14" i="15"/>
  <c r="AY73" i="15"/>
  <c r="AY77" i="15"/>
  <c r="AY18" i="15"/>
  <c r="AX167" i="16"/>
  <c r="AZ27" i="17"/>
  <c r="AZ79" i="17" s="1"/>
  <c r="AZ27" i="16"/>
  <c r="AZ79" i="16" s="1"/>
  <c r="AZ79" i="1"/>
  <c r="AZ25" i="16"/>
  <c r="AZ77" i="16" s="1"/>
  <c r="AZ25" i="17"/>
  <c r="AZ77" i="17" s="1"/>
  <c r="AZ80" i="1"/>
  <c r="AZ26" i="16"/>
  <c r="AZ78" i="16" s="1"/>
  <c r="AZ26" i="17"/>
  <c r="AZ78" i="17" s="1"/>
  <c r="AZ76" i="1"/>
  <c r="AZ20" i="16"/>
  <c r="AZ72" i="16" s="1"/>
  <c r="AZ20" i="17"/>
  <c r="AZ72" i="17" s="1"/>
  <c r="AZ22" i="16"/>
  <c r="AZ74" i="16" s="1"/>
  <c r="AZ22" i="17"/>
  <c r="AZ74" i="17" s="1"/>
  <c r="BC56" i="17"/>
  <c r="BD41" i="17"/>
  <c r="BD41" i="16"/>
  <c r="BD38" i="17"/>
  <c r="BD38" i="16"/>
  <c r="BD43" i="17"/>
  <c r="BD43" i="16"/>
  <c r="BD45" i="17"/>
  <c r="BD45" i="16"/>
  <c r="BD54" i="17"/>
  <c r="BD54" i="16"/>
  <c r="AY17" i="15"/>
  <c r="AY76" i="15"/>
  <c r="AY72" i="15"/>
  <c r="AY13" i="15"/>
  <c r="AY96" i="15"/>
  <c r="AY37" i="15"/>
  <c r="AY20" i="15"/>
  <c r="AY79" i="15"/>
  <c r="AZ70" i="13"/>
  <c r="AZ89" i="17"/>
  <c r="AZ141" i="17" s="1"/>
  <c r="AZ89" i="16"/>
  <c r="AZ141" i="16" s="1"/>
  <c r="AZ106" i="17"/>
  <c r="AZ158" i="17" s="1"/>
  <c r="AZ106" i="16"/>
  <c r="AZ158" i="16" s="1"/>
  <c r="AZ74" i="13"/>
  <c r="AZ95" i="16"/>
  <c r="AZ147" i="16" s="1"/>
  <c r="AZ95" i="17"/>
  <c r="AZ147" i="17" s="1"/>
  <c r="AZ77" i="13"/>
  <c r="AZ100" i="16"/>
  <c r="AZ152" i="16" s="1"/>
  <c r="AZ100" i="17"/>
  <c r="AZ152" i="17" s="1"/>
  <c r="AY109" i="17"/>
  <c r="AY140" i="17"/>
  <c r="AY161" i="17" s="1"/>
  <c r="AZ96" i="16"/>
  <c r="AZ148" i="16" s="1"/>
  <c r="AZ96" i="17"/>
  <c r="AZ148" i="17" s="1"/>
  <c r="BA11" i="14" l="1"/>
  <c r="AW228" i="16"/>
  <c r="AW246" i="16"/>
  <c r="AV226" i="16"/>
  <c r="AV236" i="16"/>
  <c r="AW229" i="16"/>
  <c r="AW247" i="16"/>
  <c r="AX173" i="17"/>
  <c r="AX198" i="16" s="1"/>
  <c r="AX217" i="16" s="1"/>
  <c r="AX222" i="16" s="1"/>
  <c r="AX193" i="16"/>
  <c r="AX205" i="16" s="1"/>
  <c r="AX210" i="16" s="1"/>
  <c r="AZ32" i="14"/>
  <c r="AW204" i="16"/>
  <c r="AW209" i="16" s="1"/>
  <c r="AY215" i="16"/>
  <c r="AY170" i="15"/>
  <c r="AY203" i="16"/>
  <c r="AY158" i="15"/>
  <c r="AZ31" i="14"/>
  <c r="AW188" i="16"/>
  <c r="AX173" i="16"/>
  <c r="AX197" i="16" s="1"/>
  <c r="AX216" i="16" s="1"/>
  <c r="AX221" i="16" s="1"/>
  <c r="AX192" i="16"/>
  <c r="AW134" i="15"/>
  <c r="AW160" i="15" s="1"/>
  <c r="AW165" i="15" s="1"/>
  <c r="AW182" i="15" s="1"/>
  <c r="AW193" i="15" s="1"/>
  <c r="AX45" i="15"/>
  <c r="AX123" i="15" s="1"/>
  <c r="AX187" i="16"/>
  <c r="AW124" i="15"/>
  <c r="AX104" i="15"/>
  <c r="AY83" i="16"/>
  <c r="AY162" i="16"/>
  <c r="AY90" i="13"/>
  <c r="AY90" i="1"/>
  <c r="AY83" i="17"/>
  <c r="AZ78" i="15"/>
  <c r="AZ19" i="15"/>
  <c r="AZ32" i="15"/>
  <c r="AZ91" i="15"/>
  <c r="AZ20" i="15"/>
  <c r="AZ79" i="15"/>
  <c r="AZ90" i="15"/>
  <c r="AZ31" i="15"/>
  <c r="BD56" i="16"/>
  <c r="BE44" i="17"/>
  <c r="BE44" i="16"/>
  <c r="BE40" i="16"/>
  <c r="BE40" i="17"/>
  <c r="BE53" i="16"/>
  <c r="BE53" i="17"/>
  <c r="BE51" i="16"/>
  <c r="BE51" i="17"/>
  <c r="BE48" i="16"/>
  <c r="BE48" i="17"/>
  <c r="BB25" i="1"/>
  <c r="BA32" i="1"/>
  <c r="BA33" i="1" s="1"/>
  <c r="BB30" i="1"/>
  <c r="BB21" i="1"/>
  <c r="BB22" i="1"/>
  <c r="BB12" i="1"/>
  <c r="BB20" i="1"/>
  <c r="BB23" i="1"/>
  <c r="BB29" i="1"/>
  <c r="BB28" i="1"/>
  <c r="BB27" i="1"/>
  <c r="BA9" i="16"/>
  <c r="BA69" i="1"/>
  <c r="BA9" i="17"/>
  <c r="BB11" i="1"/>
  <c r="BB15" i="1"/>
  <c r="BB31" i="1"/>
  <c r="BB81" i="1" s="1"/>
  <c r="BB88" i="1" s="1"/>
  <c r="BB9" i="14" s="1"/>
  <c r="BB16" i="1"/>
  <c r="BB13" i="1"/>
  <c r="BB18" i="1"/>
  <c r="BB24" i="1"/>
  <c r="BB17" i="1"/>
  <c r="BB19" i="1"/>
  <c r="BB14" i="1"/>
  <c r="BB26" i="1"/>
  <c r="BA75" i="1"/>
  <c r="BA19" i="17"/>
  <c r="BA71" i="17" s="1"/>
  <c r="BA19" i="16"/>
  <c r="BA71" i="16" s="1"/>
  <c r="BA77" i="1"/>
  <c r="BA21" i="16"/>
  <c r="BA73" i="16" s="1"/>
  <c r="BA21" i="17"/>
  <c r="BA73" i="17" s="1"/>
  <c r="BA12" i="16"/>
  <c r="BA64" i="16" s="1"/>
  <c r="BA12" i="17"/>
  <c r="BA64" i="17" s="1"/>
  <c r="BA71" i="1"/>
  <c r="BA11" i="17"/>
  <c r="BA63" i="17" s="1"/>
  <c r="BA11" i="16"/>
  <c r="BA63" i="16" s="1"/>
  <c r="AZ86" i="1"/>
  <c r="AZ82" i="1"/>
  <c r="BA20" i="17"/>
  <c r="BA72" i="17" s="1"/>
  <c r="BA76" i="1"/>
  <c r="BA20" i="16"/>
  <c r="BA72" i="16" s="1"/>
  <c r="AY167" i="16"/>
  <c r="BD135" i="17"/>
  <c r="BE123" i="16"/>
  <c r="BE123" i="17"/>
  <c r="BE129" i="17"/>
  <c r="BE129" i="16"/>
  <c r="BE127" i="16"/>
  <c r="BE127" i="17"/>
  <c r="BE120" i="16"/>
  <c r="BE120" i="17"/>
  <c r="BE117" i="17"/>
  <c r="BE117" i="16"/>
  <c r="BA76" i="13"/>
  <c r="BA99" i="16"/>
  <c r="BA151" i="16" s="1"/>
  <c r="BA99" i="17"/>
  <c r="BA151" i="17" s="1"/>
  <c r="BA71" i="13"/>
  <c r="BA90" i="17"/>
  <c r="BA142" i="17" s="1"/>
  <c r="BA90" i="16"/>
  <c r="BA142" i="16" s="1"/>
  <c r="BA97" i="17"/>
  <c r="BA149" i="17" s="1"/>
  <c r="BA97" i="16"/>
  <c r="BA149" i="16" s="1"/>
  <c r="BA74" i="13"/>
  <c r="BA95" i="16"/>
  <c r="BA147" i="16" s="1"/>
  <c r="BA95" i="17"/>
  <c r="BA147" i="17" s="1"/>
  <c r="BA70" i="13"/>
  <c r="BA89" i="16"/>
  <c r="BA141" i="16" s="1"/>
  <c r="BA89" i="17"/>
  <c r="BA141" i="17" s="1"/>
  <c r="AZ87" i="13"/>
  <c r="AZ89" i="15"/>
  <c r="AZ30" i="15"/>
  <c r="AY81" i="15"/>
  <c r="AZ34" i="15"/>
  <c r="AZ93" i="15"/>
  <c r="BD56" i="17"/>
  <c r="BE45" i="17"/>
  <c r="BE45" i="16"/>
  <c r="BE43" i="16"/>
  <c r="BE43" i="17"/>
  <c r="BE47" i="17"/>
  <c r="BE47" i="16"/>
  <c r="BE49" i="16"/>
  <c r="BE49" i="17"/>
  <c r="AZ18" i="15"/>
  <c r="AZ77" i="15"/>
  <c r="AZ15" i="15"/>
  <c r="AZ74" i="15"/>
  <c r="AZ87" i="1"/>
  <c r="AZ71" i="15"/>
  <c r="AZ12" i="15"/>
  <c r="BA22" i="17"/>
  <c r="BA74" i="17" s="1"/>
  <c r="BA22" i="16"/>
  <c r="BA74" i="16" s="1"/>
  <c r="BA14" i="17"/>
  <c r="BA66" i="17" s="1"/>
  <c r="BA14" i="16"/>
  <c r="BA66" i="16" s="1"/>
  <c r="BA72" i="1"/>
  <c r="BA79" i="1"/>
  <c r="BA25" i="16"/>
  <c r="BA77" i="16" s="1"/>
  <c r="BA25" i="17"/>
  <c r="BA77" i="17" s="1"/>
  <c r="BA17" i="17"/>
  <c r="BA69" i="17" s="1"/>
  <c r="BA17" i="16"/>
  <c r="BA69" i="16" s="1"/>
  <c r="BA80" i="1"/>
  <c r="BA26" i="17"/>
  <c r="BA78" i="17" s="1"/>
  <c r="BA26" i="16"/>
  <c r="BA78" i="16" s="1"/>
  <c r="BA27" i="17"/>
  <c r="BA79" i="17" s="1"/>
  <c r="BA27" i="16"/>
  <c r="BA79" i="16" s="1"/>
  <c r="AZ97" i="15"/>
  <c r="AZ38" i="15"/>
  <c r="BE126" i="17"/>
  <c r="BE126" i="16"/>
  <c r="BE132" i="17"/>
  <c r="BE132" i="16"/>
  <c r="BE131" i="17"/>
  <c r="BE131" i="16"/>
  <c r="BE121" i="17"/>
  <c r="BE121" i="16"/>
  <c r="BE115" i="17"/>
  <c r="BE115" i="16"/>
  <c r="BE124" i="17"/>
  <c r="BE124" i="16"/>
  <c r="BA77" i="13"/>
  <c r="BA100" i="17"/>
  <c r="BA152" i="17" s="1"/>
  <c r="BA100" i="16"/>
  <c r="BA152" i="16" s="1"/>
  <c r="BA93" i="17"/>
  <c r="BA145" i="17" s="1"/>
  <c r="BA93" i="16"/>
  <c r="BA145" i="16" s="1"/>
  <c r="BA72" i="13"/>
  <c r="BA106" i="17"/>
  <c r="BA158" i="17" s="1"/>
  <c r="BA106" i="16"/>
  <c r="BA158" i="16" s="1"/>
  <c r="BA80" i="13"/>
  <c r="BA105" i="17"/>
  <c r="BA157" i="17" s="1"/>
  <c r="BA105" i="16"/>
  <c r="BA157" i="16" s="1"/>
  <c r="BA79" i="13"/>
  <c r="BA104" i="16"/>
  <c r="BA156" i="16" s="1"/>
  <c r="BA104" i="17"/>
  <c r="BA156" i="17" s="1"/>
  <c r="BA75" i="13"/>
  <c r="BA98" i="16"/>
  <c r="BA150" i="16" s="1"/>
  <c r="BA98" i="17"/>
  <c r="BA150" i="17" s="1"/>
  <c r="AZ73" i="15"/>
  <c r="AZ14" i="15"/>
  <c r="AY22" i="15"/>
  <c r="AY99" i="15"/>
  <c r="AZ16" i="15"/>
  <c r="AZ75" i="15"/>
  <c r="AY162" i="17"/>
  <c r="AX186" i="16"/>
  <c r="BF58" i="1"/>
  <c r="BF44" i="1"/>
  <c r="BF60" i="1"/>
  <c r="BF50" i="1"/>
  <c r="BF52" i="1"/>
  <c r="BF49" i="1"/>
  <c r="BF45" i="1"/>
  <c r="BF51" i="1"/>
  <c r="BF56" i="1"/>
  <c r="BF57" i="1"/>
  <c r="BF48" i="1"/>
  <c r="BF43" i="1"/>
  <c r="BF53" i="1"/>
  <c r="BF41" i="1"/>
  <c r="BF54" i="1"/>
  <c r="BF55" i="1"/>
  <c r="BF42" i="1"/>
  <c r="BF59" i="1"/>
  <c r="BF46" i="1"/>
  <c r="BF47" i="1"/>
  <c r="BE35" i="17"/>
  <c r="BF40" i="1"/>
  <c r="BE61" i="1"/>
  <c r="BE62" i="1" s="1"/>
  <c r="BE35" i="16"/>
  <c r="BE54" i="17"/>
  <c r="BE54" i="16"/>
  <c r="BE42" i="16"/>
  <c r="BE42" i="17"/>
  <c r="BE37" i="17"/>
  <c r="BE37" i="16"/>
  <c r="BE52" i="17"/>
  <c r="BE52" i="16"/>
  <c r="BE41" i="17"/>
  <c r="BE41" i="16"/>
  <c r="AZ30" i="16"/>
  <c r="AZ61" i="16"/>
  <c r="AZ82" i="16" s="1"/>
  <c r="BA18" i="14"/>
  <c r="BA12" i="14"/>
  <c r="B26" i="14"/>
  <c r="B10" i="3" s="1"/>
  <c r="AZ30" i="17"/>
  <c r="AZ61" i="17"/>
  <c r="AZ82" i="17" s="1"/>
  <c r="BA74" i="1"/>
  <c r="BA16" i="17"/>
  <c r="BA68" i="17" s="1"/>
  <c r="BA16" i="16"/>
  <c r="BA68" i="16" s="1"/>
  <c r="BA13" i="17"/>
  <c r="BA65" i="17" s="1"/>
  <c r="BA13" i="16"/>
  <c r="BA65" i="16" s="1"/>
  <c r="BA28" i="16"/>
  <c r="BA80" i="16" s="1"/>
  <c r="BA28" i="17"/>
  <c r="BA80" i="17" s="1"/>
  <c r="AY51" i="15"/>
  <c r="AY167" i="17"/>
  <c r="BF60" i="13"/>
  <c r="BF57" i="13"/>
  <c r="BF42" i="13"/>
  <c r="BF48" i="13"/>
  <c r="BF41" i="13"/>
  <c r="BF55" i="13"/>
  <c r="BF54" i="13"/>
  <c r="BF45" i="13"/>
  <c r="BF52" i="13"/>
  <c r="BF50" i="13"/>
  <c r="BF51" i="13"/>
  <c r="BF44" i="13"/>
  <c r="BF59" i="13"/>
  <c r="BF56" i="13"/>
  <c r="BF58" i="13"/>
  <c r="BF49" i="13"/>
  <c r="BF47" i="13"/>
  <c r="BF53" i="13"/>
  <c r="BF43" i="13"/>
  <c r="BF46" i="13"/>
  <c r="BE61" i="13"/>
  <c r="BE62" i="13" s="1"/>
  <c r="BE114" i="17"/>
  <c r="BE114" i="16"/>
  <c r="BF40" i="13"/>
  <c r="BE130" i="16"/>
  <c r="BE130" i="17"/>
  <c r="BE133" i="16"/>
  <c r="BE133" i="17"/>
  <c r="BE118" i="16"/>
  <c r="BE118" i="17"/>
  <c r="BE128" i="17"/>
  <c r="BE128" i="16"/>
  <c r="AZ37" i="15"/>
  <c r="AZ96" i="15"/>
  <c r="AZ109" i="16"/>
  <c r="AZ140" i="16"/>
  <c r="AZ161" i="16" s="1"/>
  <c r="BA102" i="16"/>
  <c r="BA154" i="16" s="1"/>
  <c r="BA102" i="17"/>
  <c r="BA154" i="17" s="1"/>
  <c r="AZ109" i="17"/>
  <c r="AZ140" i="17"/>
  <c r="AZ161" i="17" s="1"/>
  <c r="BA78" i="13"/>
  <c r="BA103" i="16"/>
  <c r="BA155" i="16" s="1"/>
  <c r="BA103" i="17"/>
  <c r="BA155" i="17" s="1"/>
  <c r="BA92" i="17"/>
  <c r="BA144" i="17" s="1"/>
  <c r="BA92" i="16"/>
  <c r="BA144" i="16" s="1"/>
  <c r="AZ33" i="15"/>
  <c r="AZ92" i="15"/>
  <c r="AZ76" i="15"/>
  <c r="AZ17" i="15"/>
  <c r="AY40" i="15"/>
  <c r="AZ94" i="15"/>
  <c r="AZ35" i="15"/>
  <c r="BE50" i="17"/>
  <c r="BE50" i="16"/>
  <c r="BE39" i="17"/>
  <c r="BE39" i="16"/>
  <c r="BE36" i="17"/>
  <c r="BE36" i="16"/>
  <c r="BE46" i="17"/>
  <c r="BE46" i="16"/>
  <c r="BE38" i="16"/>
  <c r="BE38" i="17"/>
  <c r="AW123" i="15"/>
  <c r="AW133" i="15" s="1"/>
  <c r="AX51" i="15"/>
  <c r="AX145" i="15" s="1"/>
  <c r="BA23" i="16"/>
  <c r="BA75" i="16" s="1"/>
  <c r="BA23" i="17"/>
  <c r="BA75" i="17" s="1"/>
  <c r="BA15" i="17"/>
  <c r="BA67" i="17" s="1"/>
  <c r="BA73" i="1"/>
  <c r="BA15" i="16"/>
  <c r="BA67" i="16" s="1"/>
  <c r="BA78" i="1"/>
  <c r="BA24" i="17"/>
  <c r="BA76" i="17" s="1"/>
  <c r="BA24" i="16"/>
  <c r="BA76" i="16" s="1"/>
  <c r="BA18" i="16"/>
  <c r="BA70" i="16" s="1"/>
  <c r="BA18" i="17"/>
  <c r="BA70" i="17" s="1"/>
  <c r="BA70" i="1"/>
  <c r="BA10" i="17"/>
  <c r="BA62" i="17" s="1"/>
  <c r="BA10" i="16"/>
  <c r="BA62" i="16" s="1"/>
  <c r="AZ95" i="15"/>
  <c r="AZ36" i="15"/>
  <c r="AZ72" i="15"/>
  <c r="AZ13" i="15"/>
  <c r="BD135" i="16"/>
  <c r="BE125" i="17"/>
  <c r="BE125" i="16"/>
  <c r="BE122" i="16"/>
  <c r="BE122" i="17"/>
  <c r="BE116" i="17"/>
  <c r="BE116" i="16"/>
  <c r="BE119" i="16"/>
  <c r="BE119" i="17"/>
  <c r="BB14" i="13"/>
  <c r="BA88" i="17"/>
  <c r="BB22" i="13"/>
  <c r="BB28" i="13"/>
  <c r="BB15" i="13"/>
  <c r="BB30" i="13"/>
  <c r="BA88" i="16"/>
  <c r="BB23" i="13"/>
  <c r="BB13" i="13"/>
  <c r="BB26" i="13"/>
  <c r="BB18" i="13"/>
  <c r="BB16" i="13"/>
  <c r="BA32" i="13"/>
  <c r="BA33" i="13" s="1"/>
  <c r="BB27" i="13"/>
  <c r="BB24" i="13"/>
  <c r="BA69" i="13"/>
  <c r="BB21" i="13"/>
  <c r="BB20" i="13"/>
  <c r="BB12" i="13"/>
  <c r="BB31" i="13"/>
  <c r="BB81" i="13" s="1"/>
  <c r="BB88" i="13" s="1"/>
  <c r="BB10" i="14" s="1"/>
  <c r="BB19" i="13"/>
  <c r="BB25" i="13"/>
  <c r="BB17" i="13"/>
  <c r="BB11" i="13"/>
  <c r="BB29" i="13"/>
  <c r="BA101" i="16"/>
  <c r="BA153" i="16" s="1"/>
  <c r="BA101" i="17"/>
  <c r="BA153" i="17" s="1"/>
  <c r="AZ82" i="13"/>
  <c r="AZ86" i="13"/>
  <c r="BA96" i="17"/>
  <c r="BA148" i="17" s="1"/>
  <c r="BA96" i="16"/>
  <c r="BA148" i="16" s="1"/>
  <c r="BA91" i="17"/>
  <c r="BA143" i="17" s="1"/>
  <c r="BA91" i="16"/>
  <c r="BA143" i="16" s="1"/>
  <c r="BA73" i="13"/>
  <c r="BA94" i="16"/>
  <c r="BA146" i="16" s="1"/>
  <c r="BA94" i="17"/>
  <c r="BA146" i="17" s="1"/>
  <c r="BA107" i="17"/>
  <c r="BA159" i="17" s="1"/>
  <c r="BA107" i="16"/>
  <c r="BA159" i="16" s="1"/>
  <c r="AX171" i="15" l="1"/>
  <c r="AX176" i="15" s="1"/>
  <c r="AX183" i="15" s="1"/>
  <c r="AX202" i="15" s="1"/>
  <c r="AW226" i="16"/>
  <c r="AW236" i="16"/>
  <c r="AX228" i="16"/>
  <c r="AX246" i="16"/>
  <c r="AX227" i="16"/>
  <c r="AX237" i="16"/>
  <c r="AX229" i="16"/>
  <c r="AX247" i="16"/>
  <c r="AY173" i="17"/>
  <c r="AY198" i="16" s="1"/>
  <c r="AY217" i="16" s="1"/>
  <c r="AY222" i="16" s="1"/>
  <c r="AY193" i="16"/>
  <c r="AY205" i="16" s="1"/>
  <c r="AY210" i="16" s="1"/>
  <c r="AZ215" i="16"/>
  <c r="AZ170" i="15"/>
  <c r="C26" i="14"/>
  <c r="C10" i="3" s="1"/>
  <c r="BA32" i="14"/>
  <c r="AZ203" i="16"/>
  <c r="AZ158" i="15"/>
  <c r="BA31" i="14"/>
  <c r="AX188" i="16"/>
  <c r="AX204" i="16"/>
  <c r="AX209" i="16" s="1"/>
  <c r="AY173" i="16"/>
  <c r="AY197" i="16" s="1"/>
  <c r="AY216" i="16" s="1"/>
  <c r="AY221" i="16" s="1"/>
  <c r="AY192" i="16"/>
  <c r="AX133" i="15"/>
  <c r="AX159" i="15" s="1"/>
  <c r="AX164" i="15" s="1"/>
  <c r="AX181" i="15" s="1"/>
  <c r="AX192" i="15" s="1"/>
  <c r="AW159" i="15"/>
  <c r="AW164" i="15" s="1"/>
  <c r="AW181" i="15" s="1"/>
  <c r="AW192" i="15" s="1"/>
  <c r="AY145" i="15"/>
  <c r="AY171" i="15" s="1"/>
  <c r="AY176" i="15" s="1"/>
  <c r="AY183" i="15" s="1"/>
  <c r="AY202" i="15" s="1"/>
  <c r="AX134" i="15"/>
  <c r="AW125" i="15"/>
  <c r="AX124" i="15"/>
  <c r="AX125" i="15" s="1"/>
  <c r="AX110" i="15"/>
  <c r="AX146" i="15" s="1"/>
  <c r="AY187" i="16"/>
  <c r="AZ89" i="13"/>
  <c r="AZ90" i="13" s="1"/>
  <c r="AZ162" i="17"/>
  <c r="AZ162" i="16"/>
  <c r="BA90" i="15"/>
  <c r="BA31" i="15"/>
  <c r="BB102" i="16"/>
  <c r="BB154" i="16" s="1"/>
  <c r="BB102" i="17"/>
  <c r="BB154" i="17" s="1"/>
  <c r="BB97" i="16"/>
  <c r="BB149" i="16" s="1"/>
  <c r="BB97" i="17"/>
  <c r="BB149" i="17" s="1"/>
  <c r="BB79" i="13"/>
  <c r="BB104" i="16"/>
  <c r="BB156" i="16" s="1"/>
  <c r="BB104" i="17"/>
  <c r="BB156" i="17" s="1"/>
  <c r="BB78" i="13"/>
  <c r="BB103" i="17"/>
  <c r="BB155" i="17" s="1"/>
  <c r="BB103" i="16"/>
  <c r="BB155" i="16" s="1"/>
  <c r="BB107" i="17"/>
  <c r="BB159" i="17" s="1"/>
  <c r="BB107" i="16"/>
  <c r="BB159" i="16" s="1"/>
  <c r="BA140" i="17"/>
  <c r="BA161" i="17" s="1"/>
  <c r="BA109" i="17"/>
  <c r="BA72" i="15"/>
  <c r="BA13" i="15"/>
  <c r="BG60" i="13"/>
  <c r="BG50" i="13"/>
  <c r="BG53" i="13"/>
  <c r="BG46" i="13"/>
  <c r="BG43" i="13"/>
  <c r="BG44" i="13"/>
  <c r="BG59" i="13"/>
  <c r="BG49" i="13"/>
  <c r="BG52" i="13"/>
  <c r="BG48" i="13"/>
  <c r="BG51" i="13"/>
  <c r="BG54" i="13"/>
  <c r="BG58" i="13"/>
  <c r="BG41" i="13"/>
  <c r="BG57" i="13"/>
  <c r="BG47" i="13"/>
  <c r="BG42" i="13"/>
  <c r="BG45" i="13"/>
  <c r="BG56" i="13"/>
  <c r="BG55" i="13"/>
  <c r="BF114" i="17"/>
  <c r="BF114" i="16"/>
  <c r="BF61" i="13"/>
  <c r="BF62" i="13" s="1"/>
  <c r="BG40" i="13"/>
  <c r="BF120" i="17"/>
  <c r="BF120" i="16"/>
  <c r="BF123" i="17"/>
  <c r="BF123" i="16"/>
  <c r="BF118" i="16"/>
  <c r="BF118" i="17"/>
  <c r="BF119" i="17"/>
  <c r="BF119" i="16"/>
  <c r="BF122" i="17"/>
  <c r="BF122" i="16"/>
  <c r="AZ83" i="16"/>
  <c r="BF41" i="17"/>
  <c r="BF41" i="16"/>
  <c r="BF49" i="16"/>
  <c r="BF49" i="17"/>
  <c r="BF43" i="17"/>
  <c r="BF43" i="16"/>
  <c r="BF40" i="16"/>
  <c r="BF40" i="17"/>
  <c r="BA33" i="15"/>
  <c r="BA92" i="15"/>
  <c r="AZ22" i="15"/>
  <c r="BB17" i="17"/>
  <c r="BB69" i="17" s="1"/>
  <c r="BB17" i="16"/>
  <c r="BB69" i="16" s="1"/>
  <c r="BB71" i="1"/>
  <c r="BB11" i="16"/>
  <c r="BB63" i="16" s="1"/>
  <c r="BB11" i="17"/>
  <c r="BB63" i="17" s="1"/>
  <c r="BC14" i="1"/>
  <c r="BC28" i="1"/>
  <c r="BC27" i="1"/>
  <c r="BC25" i="1"/>
  <c r="BC26" i="1"/>
  <c r="BC13" i="1"/>
  <c r="BC24" i="1"/>
  <c r="BC22" i="1"/>
  <c r="BB69" i="1"/>
  <c r="BC19" i="1"/>
  <c r="BC21" i="1"/>
  <c r="BB32" i="1"/>
  <c r="BB33" i="1" s="1"/>
  <c r="BC15" i="1"/>
  <c r="BC18" i="1"/>
  <c r="BC31" i="1"/>
  <c r="BC81" i="1" s="1"/>
  <c r="BC88" i="1" s="1"/>
  <c r="BC9" i="14" s="1"/>
  <c r="BC17" i="1"/>
  <c r="BB9" i="16"/>
  <c r="BC20" i="1"/>
  <c r="BC11" i="1"/>
  <c r="BC16" i="1"/>
  <c r="BB9" i="17"/>
  <c r="BC12" i="1"/>
  <c r="BC29" i="1"/>
  <c r="BC30" i="1"/>
  <c r="BC23" i="1"/>
  <c r="BB79" i="1"/>
  <c r="BB25" i="16"/>
  <c r="BB77" i="16" s="1"/>
  <c r="BB25" i="17"/>
  <c r="BB77" i="17" s="1"/>
  <c r="BB18" i="17"/>
  <c r="BB70" i="17" s="1"/>
  <c r="BB18" i="16"/>
  <c r="BB70" i="16" s="1"/>
  <c r="BB28" i="17"/>
  <c r="BB80" i="17" s="1"/>
  <c r="BB28" i="16"/>
  <c r="BB80" i="16" s="1"/>
  <c r="BB106" i="17"/>
  <c r="BB158" i="17" s="1"/>
  <c r="BB106" i="16"/>
  <c r="BB158" i="16" s="1"/>
  <c r="BB96" i="16"/>
  <c r="BB148" i="16" s="1"/>
  <c r="BB96" i="17"/>
  <c r="BB148" i="17" s="1"/>
  <c r="BB75" i="13"/>
  <c r="BB98" i="17"/>
  <c r="BB150" i="17" s="1"/>
  <c r="BB98" i="16"/>
  <c r="BB150" i="16" s="1"/>
  <c r="BB71" i="13"/>
  <c r="BB90" i="17"/>
  <c r="BB142" i="17" s="1"/>
  <c r="BB90" i="16"/>
  <c r="BB142" i="16" s="1"/>
  <c r="BB92" i="17"/>
  <c r="BB144" i="17" s="1"/>
  <c r="BB92" i="16"/>
  <c r="BB144" i="16" s="1"/>
  <c r="BB91" i="17"/>
  <c r="BB143" i="17" s="1"/>
  <c r="BB91" i="16"/>
  <c r="BB143" i="16" s="1"/>
  <c r="BE135" i="16"/>
  <c r="BF117" i="17"/>
  <c r="BF117" i="16"/>
  <c r="BF132" i="16"/>
  <c r="BF132" i="17"/>
  <c r="BF125" i="17"/>
  <c r="BF125" i="16"/>
  <c r="BF128" i="17"/>
  <c r="BF128" i="16"/>
  <c r="BF116" i="17"/>
  <c r="BF116" i="16"/>
  <c r="BA14" i="15"/>
  <c r="BA73" i="15"/>
  <c r="BG56" i="1"/>
  <c r="BG49" i="1"/>
  <c r="BG54" i="1"/>
  <c r="BG43" i="1"/>
  <c r="BG60" i="1"/>
  <c r="BG59" i="1"/>
  <c r="BG48" i="1"/>
  <c r="BG42" i="1"/>
  <c r="BG45" i="1"/>
  <c r="BG47" i="1"/>
  <c r="BG52" i="1"/>
  <c r="BG46" i="1"/>
  <c r="BG58" i="1"/>
  <c r="BG57" i="1"/>
  <c r="BG41" i="1"/>
  <c r="BG50" i="1"/>
  <c r="BG53" i="1"/>
  <c r="BG51" i="1"/>
  <c r="BG55" i="1"/>
  <c r="BG44" i="1"/>
  <c r="BF35" i="17"/>
  <c r="BF35" i="16"/>
  <c r="BF61" i="1"/>
  <c r="BF62" i="1" s="1"/>
  <c r="BG40" i="1"/>
  <c r="BF54" i="16"/>
  <c r="BF54" i="17"/>
  <c r="BF36" i="17"/>
  <c r="BF36" i="16"/>
  <c r="BF52" i="17"/>
  <c r="BF52" i="16"/>
  <c r="BF44" i="16"/>
  <c r="BF44" i="17"/>
  <c r="BF39" i="17"/>
  <c r="BF39" i="16"/>
  <c r="AY45" i="15"/>
  <c r="BA87" i="13"/>
  <c r="BA89" i="15"/>
  <c r="BA30" i="15"/>
  <c r="BA79" i="15"/>
  <c r="BA20" i="15"/>
  <c r="AZ81" i="15"/>
  <c r="AZ40" i="15"/>
  <c r="BA91" i="15"/>
  <c r="BA32" i="15"/>
  <c r="BA34" i="15"/>
  <c r="BA93" i="15"/>
  <c r="AY186" i="16"/>
  <c r="BA74" i="15"/>
  <c r="BA15" i="15"/>
  <c r="BB73" i="1"/>
  <c r="BB15" i="16"/>
  <c r="BB67" i="16" s="1"/>
  <c r="BB15" i="17"/>
  <c r="BB67" i="17" s="1"/>
  <c r="BB14" i="17"/>
  <c r="BB66" i="17" s="1"/>
  <c r="BB72" i="1"/>
  <c r="BB14" i="16"/>
  <c r="BB66" i="16" s="1"/>
  <c r="BA30" i="17"/>
  <c r="BA61" i="17"/>
  <c r="BA82" i="17" s="1"/>
  <c r="BB80" i="1"/>
  <c r="BB26" i="17"/>
  <c r="BB78" i="17" s="1"/>
  <c r="BB26" i="16"/>
  <c r="BB78" i="16" s="1"/>
  <c r="BB70" i="1"/>
  <c r="BB10" i="16"/>
  <c r="BB62" i="16" s="1"/>
  <c r="BB10" i="17"/>
  <c r="BB62" i="17" s="1"/>
  <c r="BA86" i="13"/>
  <c r="BA82" i="13"/>
  <c r="BB93" i="17"/>
  <c r="BB145" i="17" s="1"/>
  <c r="BB93" i="16"/>
  <c r="BB145" i="16" s="1"/>
  <c r="BB72" i="13"/>
  <c r="BB77" i="13"/>
  <c r="BB100" i="17"/>
  <c r="BB152" i="17" s="1"/>
  <c r="BB100" i="16"/>
  <c r="BB152" i="16" s="1"/>
  <c r="BB80" i="13"/>
  <c r="BB105" i="17"/>
  <c r="BB157" i="17" s="1"/>
  <c r="BB105" i="16"/>
  <c r="BB157" i="16" s="1"/>
  <c r="BA18" i="15"/>
  <c r="BA77" i="15"/>
  <c r="BE135" i="17"/>
  <c r="BF127" i="16"/>
  <c r="BF127" i="17"/>
  <c r="BF130" i="17"/>
  <c r="BF130" i="16"/>
  <c r="BF124" i="17"/>
  <c r="BF124" i="16"/>
  <c r="BF129" i="16"/>
  <c r="BF129" i="17"/>
  <c r="BF131" i="16"/>
  <c r="BF131" i="17"/>
  <c r="AZ167" i="17"/>
  <c r="BE56" i="17"/>
  <c r="BF37" i="16"/>
  <c r="BF37" i="17"/>
  <c r="BF48" i="17"/>
  <c r="BF48" i="16"/>
  <c r="BF51" i="17"/>
  <c r="BF51" i="16"/>
  <c r="BF47" i="16"/>
  <c r="BF47" i="17"/>
  <c r="BF53" i="16"/>
  <c r="BF53" i="17"/>
  <c r="BA38" i="15"/>
  <c r="BA97" i="15"/>
  <c r="BA35" i="15"/>
  <c r="BA94" i="15"/>
  <c r="BA78" i="15"/>
  <c r="BA19" i="15"/>
  <c r="AY104" i="15"/>
  <c r="AZ99" i="15"/>
  <c r="AZ89" i="1"/>
  <c r="AZ90" i="1" s="1"/>
  <c r="BA76" i="15"/>
  <c r="BA17" i="15"/>
  <c r="BB78" i="1"/>
  <c r="BB24" i="17"/>
  <c r="BB76" i="17" s="1"/>
  <c r="BB24" i="16"/>
  <c r="BB76" i="16" s="1"/>
  <c r="BB22" i="16"/>
  <c r="BB74" i="16" s="1"/>
  <c r="BB22" i="17"/>
  <c r="BB74" i="17" s="1"/>
  <c r="BB11" i="14"/>
  <c r="BA82" i="1"/>
  <c r="BA86" i="1"/>
  <c r="BB27" i="17"/>
  <c r="BB79" i="17" s="1"/>
  <c r="BB27" i="16"/>
  <c r="BB79" i="16" s="1"/>
  <c r="BB76" i="1"/>
  <c r="BB20" i="16"/>
  <c r="BB72" i="16" s="1"/>
  <c r="BB20" i="17"/>
  <c r="BB72" i="17" s="1"/>
  <c r="BB23" i="16"/>
  <c r="BB75" i="16" s="1"/>
  <c r="BB23" i="17"/>
  <c r="BB75" i="17" s="1"/>
  <c r="BC13" i="13"/>
  <c r="BC27" i="13"/>
  <c r="BB88" i="16"/>
  <c r="BC14" i="13"/>
  <c r="BC23" i="13"/>
  <c r="BC16" i="13"/>
  <c r="BC24" i="13"/>
  <c r="BC22" i="13"/>
  <c r="BC20" i="13"/>
  <c r="BC28" i="13"/>
  <c r="BC25" i="13"/>
  <c r="BC21" i="13"/>
  <c r="BB69" i="13"/>
  <c r="BC12" i="13"/>
  <c r="BC30" i="13"/>
  <c r="BC29" i="13"/>
  <c r="BC26" i="13"/>
  <c r="BC18" i="13"/>
  <c r="BC15" i="13"/>
  <c r="BC17" i="13"/>
  <c r="BC19" i="13"/>
  <c r="BC31" i="13"/>
  <c r="BC81" i="13" s="1"/>
  <c r="BC88" i="13" s="1"/>
  <c r="BC10" i="14" s="1"/>
  <c r="BB88" i="17"/>
  <c r="BB32" i="13"/>
  <c r="BB33" i="13" s="1"/>
  <c r="BC11" i="13"/>
  <c r="BB73" i="13"/>
  <c r="BB94" i="16"/>
  <c r="BB146" i="16" s="1"/>
  <c r="BB94" i="17"/>
  <c r="BB146" i="17" s="1"/>
  <c r="BB70" i="13"/>
  <c r="BB89" i="16"/>
  <c r="BB141" i="16" s="1"/>
  <c r="BB89" i="17"/>
  <c r="BB141" i="17" s="1"/>
  <c r="BB101" i="17"/>
  <c r="BB153" i="17" s="1"/>
  <c r="BB101" i="16"/>
  <c r="BB153" i="16" s="1"/>
  <c r="BB74" i="13"/>
  <c r="BB95" i="16"/>
  <c r="BB147" i="16" s="1"/>
  <c r="BB95" i="17"/>
  <c r="BB147" i="17" s="1"/>
  <c r="BA140" i="16"/>
  <c r="BA161" i="16" s="1"/>
  <c r="BA109" i="16"/>
  <c r="BB76" i="13"/>
  <c r="BB99" i="17"/>
  <c r="BB151" i="17" s="1"/>
  <c r="BB99" i="16"/>
  <c r="BB151" i="16" s="1"/>
  <c r="BA95" i="15"/>
  <c r="BA36" i="15"/>
  <c r="BF121" i="16"/>
  <c r="BF121" i="17"/>
  <c r="BF133" i="17"/>
  <c r="BF133" i="16"/>
  <c r="BF126" i="17"/>
  <c r="BF126" i="16"/>
  <c r="BF115" i="17"/>
  <c r="BF115" i="16"/>
  <c r="AZ83" i="17"/>
  <c r="AZ167" i="16"/>
  <c r="BE56" i="16"/>
  <c r="BF42" i="16"/>
  <c r="BF42" i="17"/>
  <c r="BF50" i="16"/>
  <c r="BF50" i="17"/>
  <c r="BF38" i="16"/>
  <c r="BF38" i="17"/>
  <c r="BF46" i="17"/>
  <c r="BF46" i="16"/>
  <c r="BF45" i="16"/>
  <c r="BF45" i="17"/>
  <c r="BA37" i="15"/>
  <c r="BA96" i="15"/>
  <c r="BA87" i="1"/>
  <c r="BA71" i="15"/>
  <c r="BA12" i="15"/>
  <c r="BA16" i="15"/>
  <c r="BA75" i="15"/>
  <c r="BB12" i="16"/>
  <c r="BB64" i="16" s="1"/>
  <c r="BB12" i="17"/>
  <c r="BB64" i="17" s="1"/>
  <c r="BB74" i="1"/>
  <c r="BB16" i="16"/>
  <c r="BB68" i="16" s="1"/>
  <c r="BB16" i="17"/>
  <c r="BB68" i="17" s="1"/>
  <c r="BB13" i="16"/>
  <c r="BB65" i="16" s="1"/>
  <c r="BB13" i="17"/>
  <c r="BB65" i="17" s="1"/>
  <c r="BA30" i="16"/>
  <c r="BA61" i="16"/>
  <c r="BA82" i="16" s="1"/>
  <c r="BB21" i="16"/>
  <c r="BB73" i="16" s="1"/>
  <c r="BB77" i="1"/>
  <c r="BB21" i="17"/>
  <c r="BB73" i="17" s="1"/>
  <c r="BB75" i="1"/>
  <c r="BB19" i="17"/>
  <c r="BB71" i="17" s="1"/>
  <c r="BB19" i="16"/>
  <c r="BB71" i="16" s="1"/>
  <c r="BA167" i="17" l="1"/>
  <c r="BA173" i="17" s="1"/>
  <c r="AX160" i="15"/>
  <c r="AX165" i="15" s="1"/>
  <c r="AX182" i="15" s="1"/>
  <c r="AX193" i="15" s="1"/>
  <c r="AX172" i="15"/>
  <c r="AX177" i="15" s="1"/>
  <c r="AX184" i="15" s="1"/>
  <c r="AX203" i="15" s="1"/>
  <c r="AY228" i="16"/>
  <c r="AY246" i="16"/>
  <c r="AX226" i="16"/>
  <c r="AX236" i="16"/>
  <c r="AY227" i="16"/>
  <c r="AY237" i="16"/>
  <c r="AY229" i="16"/>
  <c r="AY247" i="16"/>
  <c r="AY204" i="16"/>
  <c r="AY209" i="16" s="1"/>
  <c r="BA215" i="16"/>
  <c r="BA170" i="15"/>
  <c r="BA34" i="14"/>
  <c r="AZ173" i="17"/>
  <c r="AZ198" i="16" s="1"/>
  <c r="AZ217" i="16" s="1"/>
  <c r="AZ222" i="16" s="1"/>
  <c r="AZ193" i="16"/>
  <c r="AZ205" i="16" s="1"/>
  <c r="AZ210" i="16" s="1"/>
  <c r="BA203" i="16"/>
  <c r="BA158" i="15"/>
  <c r="BA33" i="14"/>
  <c r="BB31" i="14"/>
  <c r="AZ173" i="16"/>
  <c r="AZ197" i="16" s="1"/>
  <c r="AZ216" i="16" s="1"/>
  <c r="AZ221" i="16" s="1"/>
  <c r="AZ192" i="16"/>
  <c r="AY188" i="16"/>
  <c r="AY134" i="15"/>
  <c r="AY160" i="15" s="1"/>
  <c r="AY165" i="15" s="1"/>
  <c r="AY182" i="15" s="1"/>
  <c r="AY193" i="15" s="1"/>
  <c r="AY124" i="15"/>
  <c r="AY110" i="15"/>
  <c r="AY146" i="15" s="1"/>
  <c r="AY172" i="15" s="1"/>
  <c r="AY177" i="15" s="1"/>
  <c r="AY184" i="15" s="1"/>
  <c r="AY203" i="15" s="1"/>
  <c r="AZ187" i="16"/>
  <c r="BA89" i="13"/>
  <c r="BA90" i="13" s="1"/>
  <c r="BA22" i="15"/>
  <c r="BA83" i="16"/>
  <c r="AZ104" i="15"/>
  <c r="AZ110" i="15" s="1"/>
  <c r="AZ186" i="16"/>
  <c r="BB93" i="15"/>
  <c r="BB34" i="15"/>
  <c r="BB109" i="17"/>
  <c r="BB140" i="17"/>
  <c r="BB161" i="17" s="1"/>
  <c r="BC107" i="16"/>
  <c r="BC159" i="16" s="1"/>
  <c r="BC107" i="17"/>
  <c r="BC159" i="17" s="1"/>
  <c r="BC101" i="16"/>
  <c r="BC153" i="16" s="1"/>
  <c r="BC101" i="17"/>
  <c r="BC153" i="17" s="1"/>
  <c r="BB140" i="16"/>
  <c r="BB161" i="16" s="1"/>
  <c r="BB109" i="16"/>
  <c r="BB17" i="15"/>
  <c r="BB76" i="15"/>
  <c r="BB73" i="15"/>
  <c r="BB14" i="15"/>
  <c r="BA162" i="16"/>
  <c r="BB32" i="15"/>
  <c r="BB91" i="15"/>
  <c r="BB90" i="15"/>
  <c r="BB31" i="15"/>
  <c r="BC74" i="13"/>
  <c r="BC95" i="17"/>
  <c r="BC147" i="17" s="1"/>
  <c r="BC95" i="16"/>
  <c r="BC147" i="16" s="1"/>
  <c r="BC89" i="16"/>
  <c r="BC141" i="16" s="1"/>
  <c r="BC70" i="13"/>
  <c r="BC89" i="17"/>
  <c r="BC141" i="17" s="1"/>
  <c r="BC80" i="13"/>
  <c r="BC105" i="17"/>
  <c r="BC157" i="17" s="1"/>
  <c r="BC105" i="16"/>
  <c r="BC157" i="16" s="1"/>
  <c r="BC93" i="17"/>
  <c r="BC145" i="17" s="1"/>
  <c r="BC93" i="16"/>
  <c r="BC145" i="16" s="1"/>
  <c r="BC72" i="13"/>
  <c r="BC79" i="13"/>
  <c r="BC104" i="16"/>
  <c r="BC156" i="16" s="1"/>
  <c r="BC104" i="17"/>
  <c r="BC156" i="17" s="1"/>
  <c r="BB77" i="15"/>
  <c r="BB18" i="15"/>
  <c r="BA83" i="17"/>
  <c r="BA40" i="15"/>
  <c r="BF56" i="16"/>
  <c r="BG46" i="17"/>
  <c r="BG46" i="16"/>
  <c r="BG52" i="17"/>
  <c r="BG52" i="16"/>
  <c r="BG42" i="17"/>
  <c r="BG42" i="16"/>
  <c r="BG54" i="16"/>
  <c r="BG54" i="17"/>
  <c r="BG44" i="16"/>
  <c r="BG44" i="17"/>
  <c r="BB33" i="15"/>
  <c r="BB92" i="15"/>
  <c r="BC77" i="1"/>
  <c r="BC21" i="16"/>
  <c r="BC73" i="16" s="1"/>
  <c r="BC21" i="17"/>
  <c r="BC73" i="17" s="1"/>
  <c r="BB30" i="17"/>
  <c r="BB61" i="17"/>
  <c r="BB82" i="17" s="1"/>
  <c r="BB61" i="16"/>
  <c r="BB82" i="16" s="1"/>
  <c r="BB30" i="16"/>
  <c r="BC13" i="16"/>
  <c r="BC65" i="16" s="1"/>
  <c r="BC13" i="17"/>
  <c r="BC65" i="17" s="1"/>
  <c r="BB86" i="1"/>
  <c r="BB82" i="1"/>
  <c r="BC24" i="17"/>
  <c r="BC76" i="17" s="1"/>
  <c r="BC78" i="1"/>
  <c r="BC24" i="16"/>
  <c r="BC76" i="16" s="1"/>
  <c r="BC12" i="17"/>
  <c r="BC64" i="17" s="1"/>
  <c r="BC12" i="16"/>
  <c r="BC64" i="16" s="1"/>
  <c r="BF135" i="16"/>
  <c r="BG119" i="16"/>
  <c r="BG119" i="17"/>
  <c r="BG115" i="17"/>
  <c r="BG115" i="16"/>
  <c r="BG122" i="17"/>
  <c r="BG122" i="16"/>
  <c r="BG118" i="16"/>
  <c r="BG118" i="17"/>
  <c r="BG124" i="16"/>
  <c r="BG124" i="17"/>
  <c r="BA162" i="17"/>
  <c r="BC96" i="17"/>
  <c r="BC148" i="17" s="1"/>
  <c r="BC96" i="16"/>
  <c r="BC148" i="16" s="1"/>
  <c r="BC97" i="17"/>
  <c r="BC149" i="17" s="1"/>
  <c r="BC97" i="16"/>
  <c r="BC149" i="16" s="1"/>
  <c r="BC71" i="13"/>
  <c r="BC90" i="17"/>
  <c r="BC142" i="17" s="1"/>
  <c r="BC90" i="16"/>
  <c r="BC142" i="16" s="1"/>
  <c r="BA89" i="1"/>
  <c r="BA90" i="1" s="1"/>
  <c r="BA99" i="15"/>
  <c r="BF56" i="17"/>
  <c r="BG48" i="16"/>
  <c r="BG48" i="17"/>
  <c r="BG53" i="16"/>
  <c r="BG53" i="17"/>
  <c r="BG40" i="16"/>
  <c r="BG40" i="17"/>
  <c r="BG51" i="17"/>
  <c r="BG51" i="16"/>
  <c r="BC28" i="16"/>
  <c r="BC80" i="16" s="1"/>
  <c r="BC28" i="17"/>
  <c r="BC80" i="17" s="1"/>
  <c r="BC14" i="17"/>
  <c r="BC66" i="17" s="1"/>
  <c r="BC14" i="16"/>
  <c r="BC66" i="16" s="1"/>
  <c r="BC72" i="1"/>
  <c r="BC73" i="1"/>
  <c r="BC15" i="16"/>
  <c r="BC67" i="16" s="1"/>
  <c r="BC15" i="17"/>
  <c r="BC67" i="17" s="1"/>
  <c r="BC76" i="1"/>
  <c r="BC20" i="17"/>
  <c r="BC72" i="17" s="1"/>
  <c r="BC20" i="16"/>
  <c r="BC72" i="16" s="1"/>
  <c r="BC23" i="17"/>
  <c r="BC75" i="17" s="1"/>
  <c r="BC23" i="16"/>
  <c r="BC75" i="16" s="1"/>
  <c r="BF135" i="17"/>
  <c r="BG116" i="17"/>
  <c r="BG116" i="16"/>
  <c r="BG132" i="17"/>
  <c r="BG132" i="16"/>
  <c r="BG126" i="17"/>
  <c r="BG126" i="16"/>
  <c r="BG117" i="17"/>
  <c r="BG117" i="16"/>
  <c r="BB37" i="15"/>
  <c r="BB96" i="15"/>
  <c r="BC69" i="13"/>
  <c r="BD18" i="13"/>
  <c r="BD27" i="13"/>
  <c r="BD19" i="13"/>
  <c r="BC88" i="17"/>
  <c r="BD22" i="13"/>
  <c r="BD14" i="13"/>
  <c r="BD24" i="13"/>
  <c r="BD12" i="13"/>
  <c r="BD25" i="13"/>
  <c r="BD20" i="13"/>
  <c r="BD29" i="13"/>
  <c r="BD16" i="13"/>
  <c r="BC88" i="16"/>
  <c r="BD15" i="13"/>
  <c r="BD21" i="13"/>
  <c r="BD23" i="13"/>
  <c r="BD17" i="13"/>
  <c r="BD26" i="13"/>
  <c r="BD11" i="13"/>
  <c r="BC32" i="13"/>
  <c r="BC33" i="13" s="1"/>
  <c r="BD28" i="13"/>
  <c r="BD30" i="13"/>
  <c r="BD13" i="13"/>
  <c r="BD31" i="13"/>
  <c r="BD81" i="13" s="1"/>
  <c r="BD88" i="13" s="1"/>
  <c r="BD10" i="14" s="1"/>
  <c r="BC103" i="16"/>
  <c r="BC155" i="16" s="1"/>
  <c r="BC78" i="13"/>
  <c r="BC103" i="17"/>
  <c r="BC155" i="17" s="1"/>
  <c r="BB86" i="13"/>
  <c r="BB82" i="13"/>
  <c r="BC77" i="13"/>
  <c r="BC100" i="17"/>
  <c r="BC152" i="17" s="1"/>
  <c r="BC100" i="16"/>
  <c r="BC152" i="16" s="1"/>
  <c r="BB15" i="15"/>
  <c r="BB74" i="15"/>
  <c r="BA167" i="16"/>
  <c r="BA192" i="16" s="1"/>
  <c r="BA81" i="15"/>
  <c r="BC73" i="13"/>
  <c r="BC94" i="16"/>
  <c r="BC146" i="16" s="1"/>
  <c r="BC94" i="17"/>
  <c r="BC146" i="17" s="1"/>
  <c r="BC106" i="17"/>
  <c r="BC158" i="17" s="1"/>
  <c r="BC106" i="16"/>
  <c r="BC158" i="16" s="1"/>
  <c r="BC75" i="13"/>
  <c r="BC98" i="17"/>
  <c r="BC150" i="17" s="1"/>
  <c r="BC98" i="16"/>
  <c r="BC150" i="16" s="1"/>
  <c r="BC76" i="13"/>
  <c r="BC99" i="17"/>
  <c r="BC151" i="17" s="1"/>
  <c r="BC99" i="16"/>
  <c r="BC151" i="16" s="1"/>
  <c r="BC91" i="16"/>
  <c r="BC143" i="16" s="1"/>
  <c r="BC91" i="17"/>
  <c r="BC143" i="17" s="1"/>
  <c r="BB75" i="15"/>
  <c r="BB16" i="15"/>
  <c r="BB94" i="15"/>
  <c r="BB35" i="15"/>
  <c r="BB20" i="15"/>
  <c r="BB79" i="15"/>
  <c r="BB87" i="1"/>
  <c r="BB12" i="15"/>
  <c r="BB71" i="15"/>
  <c r="BB72" i="15"/>
  <c r="BB13" i="15"/>
  <c r="BH55" i="1"/>
  <c r="BH42" i="1"/>
  <c r="BH60" i="1"/>
  <c r="BH44" i="1"/>
  <c r="BH45" i="1"/>
  <c r="BH43" i="1"/>
  <c r="BH52" i="1"/>
  <c r="BH54" i="1"/>
  <c r="BH50" i="1"/>
  <c r="BH57" i="1"/>
  <c r="BH47" i="1"/>
  <c r="BH48" i="1"/>
  <c r="BH58" i="1"/>
  <c r="BH51" i="1"/>
  <c r="BH49" i="1"/>
  <c r="BH46" i="1"/>
  <c r="BH59" i="1"/>
  <c r="BG35" i="17"/>
  <c r="BH53" i="1"/>
  <c r="BH56" i="1"/>
  <c r="BH41" i="1"/>
  <c r="BG35" i="16"/>
  <c r="BH40" i="1"/>
  <c r="BG61" i="1"/>
  <c r="BG62" i="1" s="1"/>
  <c r="BG39" i="16"/>
  <c r="BG39" i="17"/>
  <c r="BG45" i="17"/>
  <c r="BG45" i="16"/>
  <c r="BG41" i="17"/>
  <c r="BG41" i="16"/>
  <c r="BG37" i="16"/>
  <c r="BG37" i="17"/>
  <c r="BG38" i="17"/>
  <c r="BG38" i="16"/>
  <c r="BC27" i="16"/>
  <c r="BC79" i="16" s="1"/>
  <c r="BC27" i="17"/>
  <c r="BC79" i="17" s="1"/>
  <c r="BD29" i="1"/>
  <c r="BC32" i="1"/>
  <c r="BC33" i="1" s="1"/>
  <c r="BD25" i="1"/>
  <c r="BD27" i="1"/>
  <c r="BD23" i="1"/>
  <c r="BD22" i="1"/>
  <c r="BD15" i="1"/>
  <c r="BD14" i="1"/>
  <c r="BD30" i="1"/>
  <c r="BD24" i="1"/>
  <c r="BD21" i="1"/>
  <c r="BD12" i="1"/>
  <c r="BD19" i="1"/>
  <c r="BD28" i="1"/>
  <c r="BC9" i="16"/>
  <c r="BD26" i="1"/>
  <c r="BD18" i="1"/>
  <c r="BD20" i="1"/>
  <c r="BD16" i="1"/>
  <c r="BC69" i="1"/>
  <c r="BD17" i="1"/>
  <c r="BD11" i="1"/>
  <c r="BC9" i="17"/>
  <c r="BD31" i="1"/>
  <c r="BD81" i="1" s="1"/>
  <c r="BD88" i="1" s="1"/>
  <c r="BD9" i="14" s="1"/>
  <c r="BD13" i="1"/>
  <c r="BC11" i="14"/>
  <c r="BC75" i="1"/>
  <c r="BC19" i="17"/>
  <c r="BC71" i="17" s="1"/>
  <c r="BC19" i="16"/>
  <c r="BC71" i="16" s="1"/>
  <c r="BC22" i="17"/>
  <c r="BC74" i="17" s="1"/>
  <c r="BC22" i="16"/>
  <c r="BC74" i="16" s="1"/>
  <c r="BC79" i="1"/>
  <c r="BC25" i="17"/>
  <c r="BC77" i="17" s="1"/>
  <c r="BC25" i="16"/>
  <c r="BC77" i="16" s="1"/>
  <c r="AZ45" i="15"/>
  <c r="BH60" i="13"/>
  <c r="BH53" i="13"/>
  <c r="BH43" i="13"/>
  <c r="BH52" i="13"/>
  <c r="BH57" i="13"/>
  <c r="BH41" i="13"/>
  <c r="BH48" i="13"/>
  <c r="BH59" i="13"/>
  <c r="BH42" i="13"/>
  <c r="BH46" i="13"/>
  <c r="BH45" i="13"/>
  <c r="BH47" i="13"/>
  <c r="BH58" i="13"/>
  <c r="BH50" i="13"/>
  <c r="BH55" i="13"/>
  <c r="BH54" i="13"/>
  <c r="BH56" i="13"/>
  <c r="BH44" i="13"/>
  <c r="BH49" i="13"/>
  <c r="BH51" i="13"/>
  <c r="BG114" i="17"/>
  <c r="BG114" i="16"/>
  <c r="BG61" i="13"/>
  <c r="BG62" i="13" s="1"/>
  <c r="BH40" i="13"/>
  <c r="BG129" i="16"/>
  <c r="BG129" i="17"/>
  <c r="BG121" i="17"/>
  <c r="BG121" i="16"/>
  <c r="BG128" i="16"/>
  <c r="BG128" i="17"/>
  <c r="BG123" i="16"/>
  <c r="BG123" i="17"/>
  <c r="BG120" i="16"/>
  <c r="BG120" i="17"/>
  <c r="BB36" i="15"/>
  <c r="BB95" i="15"/>
  <c r="BC92" i="16"/>
  <c r="BC144" i="16" s="1"/>
  <c r="BC92" i="17"/>
  <c r="BC144" i="17" s="1"/>
  <c r="BC102" i="16"/>
  <c r="BC154" i="16" s="1"/>
  <c r="BC102" i="17"/>
  <c r="BC154" i="17" s="1"/>
  <c r="BB12" i="14"/>
  <c r="BB18" i="14"/>
  <c r="BB32" i="14" s="1"/>
  <c r="BB38" i="15"/>
  <c r="BB97" i="15"/>
  <c r="BB87" i="13"/>
  <c r="BB30" i="15"/>
  <c r="BB89" i="15"/>
  <c r="B181" i="17"/>
  <c r="AZ51" i="15"/>
  <c r="AZ145" i="15" s="1"/>
  <c r="AZ171" i="15" s="1"/>
  <c r="AZ176" i="15" s="1"/>
  <c r="AZ183" i="15" s="1"/>
  <c r="AZ202" i="15" s="1"/>
  <c r="AY123" i="15"/>
  <c r="BG50" i="17"/>
  <c r="BG50" i="16"/>
  <c r="BG36" i="17"/>
  <c r="BG36" i="16"/>
  <c r="BG47" i="17"/>
  <c r="BG47" i="16"/>
  <c r="BG43" i="17"/>
  <c r="BG43" i="16"/>
  <c r="BG49" i="16"/>
  <c r="BG49" i="17"/>
  <c r="BB19" i="15"/>
  <c r="BB78" i="15"/>
  <c r="BC70" i="1"/>
  <c r="BC10" i="17"/>
  <c r="BC62" i="17" s="1"/>
  <c r="BC10" i="16"/>
  <c r="BC62" i="16" s="1"/>
  <c r="BC18" i="16"/>
  <c r="BC70" i="16" s="1"/>
  <c r="BC18" i="17"/>
  <c r="BC70" i="17" s="1"/>
  <c r="BC74" i="1"/>
  <c r="BC16" i="17"/>
  <c r="BC68" i="17" s="1"/>
  <c r="BC16" i="16"/>
  <c r="BC68" i="16" s="1"/>
  <c r="BC17" i="17"/>
  <c r="BC69" i="17" s="1"/>
  <c r="BC17" i="16"/>
  <c r="BC69" i="16" s="1"/>
  <c r="BC71" i="1"/>
  <c r="BC11" i="16"/>
  <c r="BC63" i="16" s="1"/>
  <c r="BC11" i="17"/>
  <c r="BC63" i="17" s="1"/>
  <c r="BC80" i="1"/>
  <c r="BC26" i="16"/>
  <c r="BC78" i="16" s="1"/>
  <c r="BC26" i="17"/>
  <c r="BC78" i="17" s="1"/>
  <c r="BG130" i="17"/>
  <c r="BG130" i="16"/>
  <c r="BG131" i="17"/>
  <c r="BG131" i="16"/>
  <c r="BG125" i="17"/>
  <c r="BG125" i="16"/>
  <c r="BG133" i="16"/>
  <c r="BG133" i="17"/>
  <c r="BG127" i="17"/>
  <c r="BG127" i="16"/>
  <c r="BA193" i="16" l="1"/>
  <c r="BA205" i="16" s="1"/>
  <c r="C181" i="17"/>
  <c r="C70" i="3" s="1"/>
  <c r="C91" i="3" s="1"/>
  <c r="AZ227" i="16"/>
  <c r="AZ237" i="16"/>
  <c r="AZ229" i="16"/>
  <c r="AZ247" i="16"/>
  <c r="AY226" i="16"/>
  <c r="AY236" i="16"/>
  <c r="AZ228" i="16"/>
  <c r="AZ246" i="16"/>
  <c r="AZ146" i="15"/>
  <c r="B70" i="3"/>
  <c r="B91" i="3" s="1"/>
  <c r="BA195" i="16"/>
  <c r="BA204" i="16"/>
  <c r="BA209" i="16" s="1"/>
  <c r="AZ204" i="16"/>
  <c r="AZ209" i="16" s="1"/>
  <c r="BB215" i="16"/>
  <c r="BB170" i="15"/>
  <c r="BA210" i="16"/>
  <c r="BB203" i="16"/>
  <c r="BB158" i="15"/>
  <c r="BC31" i="14"/>
  <c r="BA198" i="16"/>
  <c r="BA217" i="16" s="1"/>
  <c r="BA222" i="16" s="1"/>
  <c r="AY125" i="15"/>
  <c r="AY133" i="15"/>
  <c r="AY159" i="15" s="1"/>
  <c r="AY164" i="15" s="1"/>
  <c r="AY181" i="15" s="1"/>
  <c r="AY192" i="15" s="1"/>
  <c r="BA104" i="15"/>
  <c r="BA110" i="15" s="1"/>
  <c r="BA146" i="15" s="1"/>
  <c r="BA172" i="15" s="1"/>
  <c r="BA177" i="15" s="1"/>
  <c r="BA184" i="15" s="1"/>
  <c r="BA203" i="15" s="1"/>
  <c r="AZ134" i="15"/>
  <c r="AZ188" i="16"/>
  <c r="BA187" i="16"/>
  <c r="BA173" i="16"/>
  <c r="BA45" i="15"/>
  <c r="BA123" i="15" s="1"/>
  <c r="AZ124" i="15"/>
  <c r="BB167" i="17"/>
  <c r="BB167" i="16"/>
  <c r="BB192" i="16" s="1"/>
  <c r="BB162" i="17"/>
  <c r="BD11" i="14"/>
  <c r="BD12" i="14" s="1"/>
  <c r="BB99" i="15"/>
  <c r="BB83" i="17"/>
  <c r="BI42" i="13"/>
  <c r="BI60" i="13"/>
  <c r="BI46" i="13"/>
  <c r="BI52" i="13"/>
  <c r="BI59" i="13"/>
  <c r="BI58" i="13"/>
  <c r="BI50" i="13"/>
  <c r="BI53" i="13"/>
  <c r="BI48" i="13"/>
  <c r="BI44" i="13"/>
  <c r="BI51" i="13"/>
  <c r="BI57" i="13"/>
  <c r="BI41" i="13"/>
  <c r="BI56" i="13"/>
  <c r="BI47" i="13"/>
  <c r="BI45" i="13"/>
  <c r="BI55" i="13"/>
  <c r="BI49" i="13"/>
  <c r="BI43" i="13"/>
  <c r="BI54" i="13"/>
  <c r="BH114" i="16"/>
  <c r="BH61" i="13"/>
  <c r="BH62" i="13" s="1"/>
  <c r="BH114" i="17"/>
  <c r="BI40" i="13"/>
  <c r="BH125" i="17"/>
  <c r="BH125" i="16"/>
  <c r="BH128" i="17"/>
  <c r="BH128" i="16"/>
  <c r="BH121" i="16"/>
  <c r="BH121" i="17"/>
  <c r="BH133" i="16"/>
  <c r="BH133" i="17"/>
  <c r="BH126" i="16"/>
  <c r="BH126" i="17"/>
  <c r="BA51" i="15"/>
  <c r="BA145" i="15" s="1"/>
  <c r="BA171" i="15" s="1"/>
  <c r="BA176" i="15" s="1"/>
  <c r="BA183" i="15" s="1"/>
  <c r="BA202" i="15" s="1"/>
  <c r="AZ123" i="15"/>
  <c r="BC74" i="15"/>
  <c r="BC15" i="15"/>
  <c r="BC30" i="17"/>
  <c r="BC61" i="17"/>
  <c r="BC82" i="17" s="1"/>
  <c r="BD14" i="16"/>
  <c r="BD66" i="16" s="1"/>
  <c r="BD72" i="1"/>
  <c r="BD14" i="17"/>
  <c r="BD66" i="17" s="1"/>
  <c r="BC30" i="16"/>
  <c r="BC61" i="16"/>
  <c r="BC82" i="16" s="1"/>
  <c r="BD75" i="1"/>
  <c r="BD19" i="16"/>
  <c r="BD71" i="16" s="1"/>
  <c r="BD19" i="17"/>
  <c r="BD71" i="17" s="1"/>
  <c r="BD13" i="17"/>
  <c r="BD65" i="17" s="1"/>
  <c r="BD13" i="16"/>
  <c r="BD65" i="16" s="1"/>
  <c r="BD23" i="17"/>
  <c r="BD75" i="17" s="1"/>
  <c r="BD23" i="16"/>
  <c r="BD75" i="16" s="1"/>
  <c r="BI52" i="1"/>
  <c r="BI60" i="1"/>
  <c r="BI43" i="1"/>
  <c r="BI48" i="1"/>
  <c r="BI51" i="1"/>
  <c r="BI55" i="1"/>
  <c r="BI50" i="1"/>
  <c r="BI47" i="1"/>
  <c r="BI41" i="1"/>
  <c r="BI57" i="1"/>
  <c r="BI42" i="1"/>
  <c r="BI53" i="1"/>
  <c r="BI44" i="1"/>
  <c r="BI58" i="1"/>
  <c r="BI45" i="1"/>
  <c r="BI54" i="1"/>
  <c r="BI56" i="1"/>
  <c r="BI46" i="1"/>
  <c r="BI49" i="1"/>
  <c r="BI59" i="1"/>
  <c r="BH35" i="16"/>
  <c r="BH35" i="17"/>
  <c r="BH61" i="1"/>
  <c r="BH62" i="1" s="1"/>
  <c r="BI40" i="1"/>
  <c r="BH48" i="17"/>
  <c r="BH48" i="16"/>
  <c r="BH44" i="17"/>
  <c r="BH44" i="16"/>
  <c r="BH42" i="16"/>
  <c r="BH42" i="17"/>
  <c r="BH47" i="17"/>
  <c r="BH47" i="16"/>
  <c r="BC93" i="15"/>
  <c r="BC34" i="15"/>
  <c r="BC31" i="15"/>
  <c r="BC90" i="15"/>
  <c r="BD80" i="13"/>
  <c r="BD105" i="17"/>
  <c r="BD157" i="17" s="1"/>
  <c r="BD105" i="16"/>
  <c r="BD157" i="16" s="1"/>
  <c r="BD73" i="13"/>
  <c r="BD94" i="17"/>
  <c r="BD146" i="17" s="1"/>
  <c r="BD94" i="16"/>
  <c r="BD146" i="16" s="1"/>
  <c r="BC109" i="16"/>
  <c r="BC140" i="16"/>
  <c r="BC161" i="16" s="1"/>
  <c r="BD102" i="17"/>
  <c r="BD154" i="17" s="1"/>
  <c r="BD102" i="16"/>
  <c r="BD154" i="16" s="1"/>
  <c r="BD76" i="13"/>
  <c r="BD99" i="17"/>
  <c r="BD151" i="17" s="1"/>
  <c r="BD99" i="16"/>
  <c r="BD151" i="16" s="1"/>
  <c r="BD74" i="13"/>
  <c r="BD95" i="17"/>
  <c r="BD147" i="17" s="1"/>
  <c r="BD95" i="16"/>
  <c r="BD147" i="16" s="1"/>
  <c r="BC13" i="15"/>
  <c r="BC72" i="15"/>
  <c r="BC18" i="15"/>
  <c r="BC77" i="15"/>
  <c r="BC17" i="15"/>
  <c r="BC76" i="15"/>
  <c r="BC37" i="15"/>
  <c r="BC96" i="15"/>
  <c r="BC91" i="15"/>
  <c r="BC32" i="15"/>
  <c r="BB162" i="16"/>
  <c r="BH123" i="17"/>
  <c r="BH123" i="16"/>
  <c r="BH129" i="17"/>
  <c r="BH129" i="16"/>
  <c r="BH119" i="16"/>
  <c r="BH119" i="17"/>
  <c r="BH122" i="17"/>
  <c r="BH122" i="16"/>
  <c r="BH117" i="16"/>
  <c r="BH117" i="17"/>
  <c r="BC12" i="14"/>
  <c r="BC18" i="14"/>
  <c r="BC32" i="14" s="1"/>
  <c r="BE26" i="1"/>
  <c r="BE13" i="1"/>
  <c r="BE19" i="1"/>
  <c r="BE29" i="1"/>
  <c r="BE27" i="1"/>
  <c r="BE15" i="1"/>
  <c r="BE12" i="1"/>
  <c r="BD32" i="1"/>
  <c r="BD33" i="1" s="1"/>
  <c r="BD69" i="1"/>
  <c r="BE30" i="1"/>
  <c r="BE14" i="1"/>
  <c r="BE16" i="1"/>
  <c r="BE28" i="1"/>
  <c r="BE23" i="1"/>
  <c r="BE17" i="1"/>
  <c r="BE11" i="1"/>
  <c r="BE22" i="1"/>
  <c r="BE31" i="1"/>
  <c r="BE81" i="1" s="1"/>
  <c r="BE88" i="1" s="1"/>
  <c r="BE9" i="14" s="1"/>
  <c r="BE25" i="1"/>
  <c r="BE18" i="1"/>
  <c r="BE20" i="1"/>
  <c r="BD9" i="17"/>
  <c r="BE24" i="1"/>
  <c r="BE21" i="1"/>
  <c r="BD9" i="16"/>
  <c r="BD18" i="16"/>
  <c r="BD70" i="16" s="1"/>
  <c r="BD18" i="17"/>
  <c r="BD70" i="17" s="1"/>
  <c r="BD80" i="1"/>
  <c r="BD26" i="17"/>
  <c r="BD78" i="17" s="1"/>
  <c r="BD26" i="16"/>
  <c r="BD78" i="16" s="1"/>
  <c r="BD22" i="17"/>
  <c r="BD74" i="17" s="1"/>
  <c r="BD22" i="16"/>
  <c r="BD74" i="16" s="1"/>
  <c r="BD76" i="1"/>
  <c r="BD20" i="17"/>
  <c r="BD72" i="17" s="1"/>
  <c r="BD20" i="16"/>
  <c r="BD72" i="16" s="1"/>
  <c r="BG56" i="16"/>
  <c r="BG56" i="17"/>
  <c r="BH46" i="17"/>
  <c r="BH46" i="16"/>
  <c r="BH52" i="16"/>
  <c r="BH52" i="17"/>
  <c r="BH38" i="17"/>
  <c r="BH38" i="16"/>
  <c r="BH37" i="16"/>
  <c r="BH37" i="17"/>
  <c r="BB81" i="15"/>
  <c r="BB89" i="13"/>
  <c r="BB90" i="13" s="1"/>
  <c r="BD77" i="13"/>
  <c r="BD100" i="17"/>
  <c r="BD152" i="17" s="1"/>
  <c r="BD100" i="16"/>
  <c r="BD152" i="16" s="1"/>
  <c r="BD93" i="16"/>
  <c r="BD145" i="16" s="1"/>
  <c r="BD93" i="17"/>
  <c r="BD145" i="17" s="1"/>
  <c r="BD72" i="13"/>
  <c r="BD70" i="13"/>
  <c r="BD89" i="16"/>
  <c r="BD141" i="16" s="1"/>
  <c r="BD89" i="17"/>
  <c r="BD141" i="17" s="1"/>
  <c r="BC109" i="17"/>
  <c r="BC140" i="17"/>
  <c r="BC161" i="17" s="1"/>
  <c r="BC82" i="13"/>
  <c r="BC86" i="13"/>
  <c r="BC75" i="15"/>
  <c r="BC16" i="15"/>
  <c r="BC87" i="1"/>
  <c r="BC12" i="15"/>
  <c r="BC71" i="15"/>
  <c r="BC87" i="13"/>
  <c r="BC89" i="15"/>
  <c r="BC30" i="15"/>
  <c r="BC79" i="15"/>
  <c r="BC20" i="15"/>
  <c r="BB40" i="15"/>
  <c r="BG135" i="16"/>
  <c r="BH118" i="16"/>
  <c r="BH118" i="17"/>
  <c r="BH124" i="16"/>
  <c r="BH124" i="17"/>
  <c r="BH120" i="16"/>
  <c r="BH120" i="17"/>
  <c r="BH115" i="16"/>
  <c r="BH115" i="17"/>
  <c r="BH127" i="16"/>
  <c r="BH127" i="17"/>
  <c r="BD71" i="1"/>
  <c r="BD11" i="17"/>
  <c r="BD63" i="17" s="1"/>
  <c r="BD11" i="16"/>
  <c r="BD63" i="16" s="1"/>
  <c r="BD15" i="17"/>
  <c r="BD67" i="17" s="1"/>
  <c r="BD73" i="1"/>
  <c r="BD15" i="16"/>
  <c r="BD67" i="16" s="1"/>
  <c r="BD74" i="1"/>
  <c r="BD16" i="16"/>
  <c r="BD68" i="16" s="1"/>
  <c r="BD16" i="17"/>
  <c r="BD68" i="17" s="1"/>
  <c r="BD17" i="17"/>
  <c r="BD69" i="17" s="1"/>
  <c r="BD17" i="16"/>
  <c r="BD69" i="16" s="1"/>
  <c r="BD28" i="16"/>
  <c r="BD80" i="16" s="1"/>
  <c r="BD28" i="17"/>
  <c r="BD80" i="17" s="1"/>
  <c r="BD77" i="1"/>
  <c r="BD21" i="17"/>
  <c r="BD73" i="17" s="1"/>
  <c r="BD21" i="16"/>
  <c r="BD73" i="16" s="1"/>
  <c r="BD27" i="16"/>
  <c r="BD79" i="16" s="1"/>
  <c r="BD27" i="17"/>
  <c r="BD79" i="17" s="1"/>
  <c r="BH36" i="16"/>
  <c r="BH36" i="17"/>
  <c r="BH54" i="16"/>
  <c r="BH54" i="17"/>
  <c r="BH53" i="16"/>
  <c r="BH53" i="17"/>
  <c r="BH45" i="16"/>
  <c r="BH45" i="17"/>
  <c r="BH40" i="17"/>
  <c r="BH40" i="16"/>
  <c r="BH50" i="16"/>
  <c r="BH50" i="17"/>
  <c r="BB22" i="15"/>
  <c r="BA186" i="16"/>
  <c r="B181" i="16"/>
  <c r="BA194" i="16" s="1"/>
  <c r="BD71" i="13"/>
  <c r="BD90" i="16"/>
  <c r="BD142" i="16" s="1"/>
  <c r="BD90" i="17"/>
  <c r="BD142" i="17" s="1"/>
  <c r="BE21" i="13"/>
  <c r="BE28" i="13"/>
  <c r="BE27" i="13"/>
  <c r="BE15" i="13"/>
  <c r="BE11" i="13"/>
  <c r="BE18" i="13"/>
  <c r="BE25" i="13"/>
  <c r="BE19" i="13"/>
  <c r="BE12" i="13"/>
  <c r="BE26" i="13"/>
  <c r="BE20" i="13"/>
  <c r="BE13" i="13"/>
  <c r="BE17" i="13"/>
  <c r="BE16" i="13"/>
  <c r="BD88" i="17"/>
  <c r="BD69" i="13"/>
  <c r="BE23" i="13"/>
  <c r="BE22" i="13"/>
  <c r="BE14" i="13"/>
  <c r="BD88" i="16"/>
  <c r="BE31" i="13"/>
  <c r="BE81" i="13" s="1"/>
  <c r="BE88" i="13" s="1"/>
  <c r="BE10" i="14" s="1"/>
  <c r="BE24" i="13"/>
  <c r="BD32" i="13"/>
  <c r="BD33" i="13" s="1"/>
  <c r="BE30" i="13"/>
  <c r="BE29" i="13"/>
  <c r="BD75" i="13"/>
  <c r="BD98" i="16"/>
  <c r="BD150" i="16" s="1"/>
  <c r="BD98" i="17"/>
  <c r="BD150" i="17" s="1"/>
  <c r="BD106" i="16"/>
  <c r="BD158" i="16" s="1"/>
  <c r="BD106" i="17"/>
  <c r="BD158" i="17" s="1"/>
  <c r="BD101" i="16"/>
  <c r="BD153" i="16" s="1"/>
  <c r="BD101" i="17"/>
  <c r="BD153" i="17" s="1"/>
  <c r="BD96" i="16"/>
  <c r="BD148" i="16" s="1"/>
  <c r="BD96" i="17"/>
  <c r="BD148" i="17" s="1"/>
  <c r="BB83" i="16"/>
  <c r="BC97" i="15"/>
  <c r="BC38" i="15"/>
  <c r="BC73" i="15"/>
  <c r="BC14" i="15"/>
  <c r="BG135" i="17"/>
  <c r="BH130" i="16"/>
  <c r="BH130" i="17"/>
  <c r="BH132" i="16"/>
  <c r="BH132" i="17"/>
  <c r="BH116" i="16"/>
  <c r="BH116" i="17"/>
  <c r="BH131" i="17"/>
  <c r="BH131" i="16"/>
  <c r="BC19" i="15"/>
  <c r="BC78" i="15"/>
  <c r="BC86" i="1"/>
  <c r="BC82" i="1"/>
  <c r="BD78" i="1"/>
  <c r="BD24" i="17"/>
  <c r="BD76" i="17" s="1"/>
  <c r="BD24" i="16"/>
  <c r="BD76" i="16" s="1"/>
  <c r="BD70" i="1"/>
  <c r="BD10" i="17"/>
  <c r="BD62" i="17" s="1"/>
  <c r="BD10" i="16"/>
  <c r="BD62" i="16" s="1"/>
  <c r="BD12" i="16"/>
  <c r="BD64" i="16" s="1"/>
  <c r="BD12" i="17"/>
  <c r="BD64" i="17" s="1"/>
  <c r="BD25" i="17"/>
  <c r="BD77" i="17" s="1"/>
  <c r="BD79" i="1"/>
  <c r="BD25" i="16"/>
  <c r="BD77" i="16" s="1"/>
  <c r="BH51" i="17"/>
  <c r="BH51" i="16"/>
  <c r="BH41" i="17"/>
  <c r="BH41" i="16"/>
  <c r="BH43" i="17"/>
  <c r="BH43" i="16"/>
  <c r="BH49" i="17"/>
  <c r="BH49" i="16"/>
  <c r="BH39" i="17"/>
  <c r="BH39" i="16"/>
  <c r="BC33" i="15"/>
  <c r="BC92" i="15"/>
  <c r="BC35" i="15"/>
  <c r="BC94" i="15"/>
  <c r="BC95" i="15"/>
  <c r="BC36" i="15"/>
  <c r="BD107" i="16"/>
  <c r="BD159" i="16" s="1"/>
  <c r="BD107" i="17"/>
  <c r="BD159" i="17" s="1"/>
  <c r="BD78" i="13"/>
  <c r="BD103" i="17"/>
  <c r="BD155" i="17" s="1"/>
  <c r="BD103" i="16"/>
  <c r="BD155" i="16" s="1"/>
  <c r="BD92" i="16"/>
  <c r="BD144" i="16" s="1"/>
  <c r="BD92" i="17"/>
  <c r="BD144" i="17" s="1"/>
  <c r="BD97" i="17"/>
  <c r="BD149" i="17" s="1"/>
  <c r="BD97" i="16"/>
  <c r="BD149" i="16" s="1"/>
  <c r="BD91" i="16"/>
  <c r="BD143" i="16" s="1"/>
  <c r="BD91" i="17"/>
  <c r="BD143" i="17" s="1"/>
  <c r="BD79" i="13"/>
  <c r="BD104" i="16"/>
  <c r="BD156" i="16" s="1"/>
  <c r="BD104" i="17"/>
  <c r="BD156" i="17" s="1"/>
  <c r="BB89" i="1"/>
  <c r="BB90" i="1" s="1"/>
  <c r="BA188" i="16" l="1"/>
  <c r="AZ160" i="15"/>
  <c r="AZ165" i="15" s="1"/>
  <c r="AZ182" i="15" s="1"/>
  <c r="AZ193" i="15" s="1"/>
  <c r="AZ172" i="15"/>
  <c r="AZ177" i="15" s="1"/>
  <c r="AZ184" i="15" s="1"/>
  <c r="AZ203" i="15" s="1"/>
  <c r="AZ226" i="16"/>
  <c r="AZ236" i="16"/>
  <c r="BA229" i="16"/>
  <c r="BA247" i="16"/>
  <c r="BA227" i="16"/>
  <c r="BA237" i="16"/>
  <c r="BA226" i="16"/>
  <c r="BA236" i="16"/>
  <c r="B118" i="15"/>
  <c r="B51" i="3" s="1"/>
  <c r="BA212" i="16"/>
  <c r="BB204" i="16"/>
  <c r="BB209" i="16" s="1"/>
  <c r="C181" i="16"/>
  <c r="BA197" i="16"/>
  <c r="BA216" i="16" s="1"/>
  <c r="BA221" i="16" s="1"/>
  <c r="BC203" i="16"/>
  <c r="BC158" i="15"/>
  <c r="BD31" i="14"/>
  <c r="BA200" i="16"/>
  <c r="BC215" i="16"/>
  <c r="BC170" i="15"/>
  <c r="BB173" i="17"/>
  <c r="BB198" i="16" s="1"/>
  <c r="BB217" i="16" s="1"/>
  <c r="BB222" i="16" s="1"/>
  <c r="BB193" i="16"/>
  <c r="BB205" i="16" s="1"/>
  <c r="BB210" i="16" s="1"/>
  <c r="BA224" i="16"/>
  <c r="B62" i="3"/>
  <c r="AZ133" i="15"/>
  <c r="C118" i="15"/>
  <c r="BA149" i="15" s="1"/>
  <c r="BA134" i="15"/>
  <c r="BA160" i="15" s="1"/>
  <c r="BA165" i="15" s="1"/>
  <c r="BA182" i="15" s="1"/>
  <c r="BA193" i="15" s="1"/>
  <c r="C59" i="15"/>
  <c r="AZ125" i="15"/>
  <c r="BB186" i="16"/>
  <c r="BB173" i="16"/>
  <c r="BB197" i="16" s="1"/>
  <c r="BB216" i="16" s="1"/>
  <c r="BB221" i="16" s="1"/>
  <c r="BB104" i="15"/>
  <c r="BB110" i="15" s="1"/>
  <c r="BB146" i="15" s="1"/>
  <c r="BB172" i="15" s="1"/>
  <c r="BB177" i="15" s="1"/>
  <c r="BB184" i="15" s="1"/>
  <c r="BB203" i="15" s="1"/>
  <c r="B59" i="15"/>
  <c r="BB187" i="16"/>
  <c r="BB188" i="16" s="1"/>
  <c r="BB51" i="15"/>
  <c r="BB145" i="15" s="1"/>
  <c r="BB171" i="15" s="1"/>
  <c r="BB176" i="15" s="1"/>
  <c r="BB183" i="15" s="1"/>
  <c r="BB202" i="15" s="1"/>
  <c r="BA124" i="15"/>
  <c r="BA125" i="15" s="1"/>
  <c r="BD18" i="14"/>
  <c r="BD32" i="14" s="1"/>
  <c r="BC83" i="17"/>
  <c r="BC89" i="1"/>
  <c r="BC90" i="1" s="1"/>
  <c r="BB45" i="15"/>
  <c r="BB124" i="15" s="1"/>
  <c r="BD95" i="15"/>
  <c r="BD36" i="15"/>
  <c r="BD78" i="15"/>
  <c r="BD19" i="15"/>
  <c r="BE73" i="13"/>
  <c r="BE94" i="17"/>
  <c r="BE146" i="17" s="1"/>
  <c r="BE94" i="16"/>
  <c r="BE146" i="16" s="1"/>
  <c r="BE69" i="13"/>
  <c r="BF18" i="13"/>
  <c r="BF12" i="13"/>
  <c r="BF27" i="13"/>
  <c r="BE32" i="13"/>
  <c r="BE33" i="13" s="1"/>
  <c r="BF14" i="13"/>
  <c r="BF25" i="13"/>
  <c r="BE88" i="16"/>
  <c r="BF30" i="13"/>
  <c r="BE88" i="17"/>
  <c r="BF17" i="13"/>
  <c r="BF28" i="13"/>
  <c r="BF13" i="13"/>
  <c r="BF23" i="13"/>
  <c r="BF20" i="13"/>
  <c r="BF11" i="13"/>
  <c r="BF15" i="13"/>
  <c r="BF19" i="13"/>
  <c r="BF16" i="13"/>
  <c r="BF21" i="13"/>
  <c r="BF29" i="13"/>
  <c r="BF31" i="13"/>
  <c r="BF81" i="13" s="1"/>
  <c r="BF88" i="13" s="1"/>
  <c r="BF10" i="14" s="1"/>
  <c r="BF24" i="13"/>
  <c r="BF22" i="13"/>
  <c r="BF26" i="13"/>
  <c r="BD18" i="15"/>
  <c r="BD77" i="15"/>
  <c r="BE107" i="16"/>
  <c r="BE159" i="16" s="1"/>
  <c r="BE107" i="17"/>
  <c r="BE159" i="17" s="1"/>
  <c r="BD109" i="16"/>
  <c r="BD140" i="16"/>
  <c r="BD161" i="16" s="1"/>
  <c r="BD86" i="13"/>
  <c r="BD82" i="13"/>
  <c r="BE71" i="13"/>
  <c r="BE90" i="17"/>
  <c r="BE142" i="17" s="1"/>
  <c r="BE90" i="16"/>
  <c r="BE142" i="16" s="1"/>
  <c r="BE96" i="17"/>
  <c r="BE148" i="17" s="1"/>
  <c r="BE96" i="16"/>
  <c r="BE148" i="16" s="1"/>
  <c r="BE92" i="17"/>
  <c r="BE144" i="17" s="1"/>
  <c r="BE92" i="16"/>
  <c r="BE144" i="16" s="1"/>
  <c r="BD13" i="15"/>
  <c r="BD72" i="15"/>
  <c r="BC99" i="15"/>
  <c r="BD30" i="17"/>
  <c r="BD61" i="17"/>
  <c r="BD82" i="17" s="1"/>
  <c r="BE11" i="14"/>
  <c r="BE77" i="1"/>
  <c r="BE21" i="16"/>
  <c r="BE73" i="16" s="1"/>
  <c r="BE21" i="17"/>
  <c r="BE73" i="17" s="1"/>
  <c r="BE28" i="17"/>
  <c r="BE80" i="17" s="1"/>
  <c r="BE28" i="16"/>
  <c r="BE80" i="16" s="1"/>
  <c r="BE13" i="17"/>
  <c r="BE65" i="17" s="1"/>
  <c r="BE13" i="16"/>
  <c r="BE65" i="16" s="1"/>
  <c r="BE71" i="1"/>
  <c r="BE11" i="17"/>
  <c r="BE63" i="17" s="1"/>
  <c r="BE11" i="16"/>
  <c r="BE63" i="16" s="1"/>
  <c r="BD93" i="15"/>
  <c r="BD34" i="15"/>
  <c r="BC162" i="16"/>
  <c r="BJ47" i="1"/>
  <c r="BJ60" i="1"/>
  <c r="BJ48" i="1"/>
  <c r="BJ51" i="1"/>
  <c r="BJ41" i="1"/>
  <c r="BJ45" i="1"/>
  <c r="BJ53" i="1"/>
  <c r="BJ52" i="1"/>
  <c r="BJ44" i="1"/>
  <c r="BJ58" i="1"/>
  <c r="BJ54" i="1"/>
  <c r="BJ43" i="1"/>
  <c r="BJ46" i="1"/>
  <c r="BJ50" i="1"/>
  <c r="BJ55" i="1"/>
  <c r="BJ49" i="1"/>
  <c r="BJ56" i="1"/>
  <c r="BJ42" i="1"/>
  <c r="BJ57" i="1"/>
  <c r="BJ59" i="1"/>
  <c r="BI35" i="17"/>
  <c r="BI61" i="1"/>
  <c r="BI62" i="1" s="1"/>
  <c r="BI35" i="16"/>
  <c r="BJ40" i="1"/>
  <c r="BI54" i="17"/>
  <c r="BI54" i="16"/>
  <c r="BI49" i="16"/>
  <c r="BI49" i="17"/>
  <c r="BI48" i="16"/>
  <c r="BI48" i="17"/>
  <c r="BI42" i="16"/>
  <c r="BI42" i="17"/>
  <c r="BI43" i="16"/>
  <c r="BI43" i="17"/>
  <c r="BC83" i="16"/>
  <c r="BC167" i="17"/>
  <c r="BJ60" i="13"/>
  <c r="BJ45" i="13"/>
  <c r="BJ56" i="13"/>
  <c r="BJ51" i="13"/>
  <c r="BJ57" i="13"/>
  <c r="BJ52" i="13"/>
  <c r="BJ44" i="13"/>
  <c r="BJ46" i="13"/>
  <c r="BJ59" i="13"/>
  <c r="BJ47" i="13"/>
  <c r="BJ58" i="13"/>
  <c r="BJ55" i="13"/>
  <c r="BJ54" i="13"/>
  <c r="BJ50" i="13"/>
  <c r="BJ48" i="13"/>
  <c r="BJ53" i="13"/>
  <c r="BJ42" i="13"/>
  <c r="BJ41" i="13"/>
  <c r="BJ49" i="13"/>
  <c r="BJ43" i="13"/>
  <c r="BI114" i="16"/>
  <c r="BJ40" i="13"/>
  <c r="BI114" i="17"/>
  <c r="BI61" i="13"/>
  <c r="BI62" i="13" s="1"/>
  <c r="BI128" i="16"/>
  <c r="BI128" i="17"/>
  <c r="BI119" i="16"/>
  <c r="BI119" i="17"/>
  <c r="BI131" i="16"/>
  <c r="BI131" i="17"/>
  <c r="BI127" i="16"/>
  <c r="BI127" i="17"/>
  <c r="BI126" i="17"/>
  <c r="BI126" i="16"/>
  <c r="BE97" i="16"/>
  <c r="BE149" i="16" s="1"/>
  <c r="BE97" i="17"/>
  <c r="BE149" i="17" s="1"/>
  <c r="BE79" i="13"/>
  <c r="BE104" i="17"/>
  <c r="BE156" i="17" s="1"/>
  <c r="BE104" i="16"/>
  <c r="BE156" i="16" s="1"/>
  <c r="BD16" i="15"/>
  <c r="BD75" i="15"/>
  <c r="BD61" i="16"/>
  <c r="BD82" i="16" s="1"/>
  <c r="BD30" i="16"/>
  <c r="BE18" i="17"/>
  <c r="BE70" i="17" s="1"/>
  <c r="BE18" i="16"/>
  <c r="BE70" i="16" s="1"/>
  <c r="BE76" i="1"/>
  <c r="BE20" i="16"/>
  <c r="BE72" i="16" s="1"/>
  <c r="BE20" i="17"/>
  <c r="BE72" i="17" s="1"/>
  <c r="BE80" i="1"/>
  <c r="BE26" i="17"/>
  <c r="BE78" i="17" s="1"/>
  <c r="BE26" i="16"/>
  <c r="BE78" i="16" s="1"/>
  <c r="BD86" i="1"/>
  <c r="BD82" i="1"/>
  <c r="BE79" i="1"/>
  <c r="BE25" i="16"/>
  <c r="BE77" i="16" s="1"/>
  <c r="BE25" i="17"/>
  <c r="BE77" i="17" s="1"/>
  <c r="BE78" i="1"/>
  <c r="BE24" i="17"/>
  <c r="BE76" i="17" s="1"/>
  <c r="BE24" i="16"/>
  <c r="BE76" i="16" s="1"/>
  <c r="BD91" i="15"/>
  <c r="BD32" i="15"/>
  <c r="BI44" i="17"/>
  <c r="BI44" i="16"/>
  <c r="BI40" i="17"/>
  <c r="BI40" i="16"/>
  <c r="BI37" i="17"/>
  <c r="BI37" i="16"/>
  <c r="BI45" i="17"/>
  <c r="BI45" i="16"/>
  <c r="BI38" i="16"/>
  <c r="BI38" i="17"/>
  <c r="BH135" i="17"/>
  <c r="BI117" i="17"/>
  <c r="BI117" i="16"/>
  <c r="BI121" i="17"/>
  <c r="BI121" i="16"/>
  <c r="BI125" i="17"/>
  <c r="BI125" i="16"/>
  <c r="BI124" i="16"/>
  <c r="BI124" i="17"/>
  <c r="BI120" i="17"/>
  <c r="BI120" i="16"/>
  <c r="BE91" i="17"/>
  <c r="BE143" i="17" s="1"/>
  <c r="BE91" i="16"/>
  <c r="BE143" i="16" s="1"/>
  <c r="BD109" i="17"/>
  <c r="BD140" i="17"/>
  <c r="BD161" i="17" s="1"/>
  <c r="BE102" i="17"/>
  <c r="BE154" i="17" s="1"/>
  <c r="BE102" i="16"/>
  <c r="BE154" i="16" s="1"/>
  <c r="BD37" i="15"/>
  <c r="BD96" i="15"/>
  <c r="BD33" i="15"/>
  <c r="BD92" i="15"/>
  <c r="BE101" i="17"/>
  <c r="BE153" i="17" s="1"/>
  <c r="BE101" i="16"/>
  <c r="BE153" i="16" s="1"/>
  <c r="BE76" i="13"/>
  <c r="BE99" i="16"/>
  <c r="BE151" i="16" s="1"/>
  <c r="BE99" i="17"/>
  <c r="BE151" i="17" s="1"/>
  <c r="BE93" i="16"/>
  <c r="BE145" i="16" s="1"/>
  <c r="BE93" i="17"/>
  <c r="BE145" i="17" s="1"/>
  <c r="BE72" i="13"/>
  <c r="BE103" i="17"/>
  <c r="BE155" i="17" s="1"/>
  <c r="BE78" i="13"/>
  <c r="BE103" i="16"/>
  <c r="BE155" i="16" s="1"/>
  <c r="BE95" i="16"/>
  <c r="BE147" i="16" s="1"/>
  <c r="BE74" i="13"/>
  <c r="BE95" i="17"/>
  <c r="BE147" i="17" s="1"/>
  <c r="BE80" i="13"/>
  <c r="BE105" i="16"/>
  <c r="BE157" i="16" s="1"/>
  <c r="BE105" i="17"/>
  <c r="BE157" i="17" s="1"/>
  <c r="BB123" i="15"/>
  <c r="BD73" i="15"/>
  <c r="BD14" i="15"/>
  <c r="BC81" i="15"/>
  <c r="BC162" i="17"/>
  <c r="BD87" i="13"/>
  <c r="BD30" i="15"/>
  <c r="BD89" i="15"/>
  <c r="BD20" i="15"/>
  <c r="BD79" i="15"/>
  <c r="BE75" i="1"/>
  <c r="BE19" i="17"/>
  <c r="BE71" i="17" s="1"/>
  <c r="BE19" i="16"/>
  <c r="BE71" i="16" s="1"/>
  <c r="BE74" i="1"/>
  <c r="BE16" i="17"/>
  <c r="BE68" i="17" s="1"/>
  <c r="BE16" i="16"/>
  <c r="BE68" i="16" s="1"/>
  <c r="BF29" i="1"/>
  <c r="BF14" i="1"/>
  <c r="BF26" i="1"/>
  <c r="BF13" i="1"/>
  <c r="BE9" i="17"/>
  <c r="BF23" i="1"/>
  <c r="BF25" i="1"/>
  <c r="BF19" i="1"/>
  <c r="BF28" i="1"/>
  <c r="BF20" i="1"/>
  <c r="BE9" i="16"/>
  <c r="BF17" i="1"/>
  <c r="BE32" i="1"/>
  <c r="BE33" i="1" s="1"/>
  <c r="BF30" i="1"/>
  <c r="BF22" i="1"/>
  <c r="BF18" i="1"/>
  <c r="BF27" i="1"/>
  <c r="BF16" i="1"/>
  <c r="BF31" i="1"/>
  <c r="BF81" i="1" s="1"/>
  <c r="BF88" i="1" s="1"/>
  <c r="BF9" i="14" s="1"/>
  <c r="BE69" i="1"/>
  <c r="BF21" i="1"/>
  <c r="BF12" i="1"/>
  <c r="BF15" i="1"/>
  <c r="BF24" i="1"/>
  <c r="BF11" i="1"/>
  <c r="BE14" i="16"/>
  <c r="BE66" i="16" s="1"/>
  <c r="BE14" i="17"/>
  <c r="BE66" i="17" s="1"/>
  <c r="BE72" i="1"/>
  <c r="BE27" i="17"/>
  <c r="BE79" i="17" s="1"/>
  <c r="BE27" i="16"/>
  <c r="BE79" i="16" s="1"/>
  <c r="BD97" i="15"/>
  <c r="BD38" i="15"/>
  <c r="BH56" i="17"/>
  <c r="BI41" i="16"/>
  <c r="BI41" i="17"/>
  <c r="BI53" i="16"/>
  <c r="BI53" i="17"/>
  <c r="BI52" i="16"/>
  <c r="BI52" i="17"/>
  <c r="BI50" i="16"/>
  <c r="BI50" i="17"/>
  <c r="BD15" i="15"/>
  <c r="BD74" i="15"/>
  <c r="BD87" i="1"/>
  <c r="BD12" i="15"/>
  <c r="BD71" i="15"/>
  <c r="BI123" i="17"/>
  <c r="BI123" i="16"/>
  <c r="BI130" i="17"/>
  <c r="BI130" i="16"/>
  <c r="BI118" i="16"/>
  <c r="BI118" i="17"/>
  <c r="BI132" i="17"/>
  <c r="BI132" i="16"/>
  <c r="BE106" i="16"/>
  <c r="BE158" i="16" s="1"/>
  <c r="BE106" i="17"/>
  <c r="BE158" i="17" s="1"/>
  <c r="BE100" i="17"/>
  <c r="BE152" i="17" s="1"/>
  <c r="BE77" i="13"/>
  <c r="BE100" i="16"/>
  <c r="BE152" i="16" s="1"/>
  <c r="BE70" i="13"/>
  <c r="BE89" i="16"/>
  <c r="BE141" i="16" s="1"/>
  <c r="BE89" i="17"/>
  <c r="BE141" i="17" s="1"/>
  <c r="BE75" i="13"/>
  <c r="BE98" i="16"/>
  <c r="BE150" i="16" s="1"/>
  <c r="BE98" i="17"/>
  <c r="BE150" i="17" s="1"/>
  <c r="BD76" i="15"/>
  <c r="BD17" i="15"/>
  <c r="BC40" i="15"/>
  <c r="BC22" i="15"/>
  <c r="BC89" i="13"/>
  <c r="BC90" i="13" s="1"/>
  <c r="BD35" i="15"/>
  <c r="BD94" i="15"/>
  <c r="BE22" i="16"/>
  <c r="BE74" i="16" s="1"/>
  <c r="BE22" i="17"/>
  <c r="BE74" i="17" s="1"/>
  <c r="BE23" i="17"/>
  <c r="BE75" i="17" s="1"/>
  <c r="BE23" i="16"/>
  <c r="BE75" i="16" s="1"/>
  <c r="BE73" i="1"/>
  <c r="BE15" i="16"/>
  <c r="BE67" i="16" s="1"/>
  <c r="BE15" i="17"/>
  <c r="BE67" i="17" s="1"/>
  <c r="BE12" i="17"/>
  <c r="BE64" i="17" s="1"/>
  <c r="BE12" i="16"/>
  <c r="BE64" i="16" s="1"/>
  <c r="BE70" i="1"/>
  <c r="BE10" i="16"/>
  <c r="BE62" i="16" s="1"/>
  <c r="BE10" i="17"/>
  <c r="BE62" i="17" s="1"/>
  <c r="BE17" i="17"/>
  <c r="BE69" i="17" s="1"/>
  <c r="BE17" i="16"/>
  <c r="BE69" i="16" s="1"/>
  <c r="BD90" i="15"/>
  <c r="BD31" i="15"/>
  <c r="BH56" i="16"/>
  <c r="BI51" i="16"/>
  <c r="BI51" i="17"/>
  <c r="BI39" i="16"/>
  <c r="BI39" i="17"/>
  <c r="BI36" i="17"/>
  <c r="BI36" i="16"/>
  <c r="BI46" i="16"/>
  <c r="BI46" i="17"/>
  <c r="BI47" i="16"/>
  <c r="BI47" i="17"/>
  <c r="BC167" i="16"/>
  <c r="BH135" i="16"/>
  <c r="BI129" i="17"/>
  <c r="BI129" i="16"/>
  <c r="BI115" i="17"/>
  <c r="BI115" i="16"/>
  <c r="BI122" i="16"/>
  <c r="BI122" i="17"/>
  <c r="BI133" i="17"/>
  <c r="BI133" i="16"/>
  <c r="BI116" i="17"/>
  <c r="BI116" i="16"/>
  <c r="BB229" i="16" l="1"/>
  <c r="BB247" i="16"/>
  <c r="BA199" i="16"/>
  <c r="BB228" i="16"/>
  <c r="BB246" i="16"/>
  <c r="BB226" i="16"/>
  <c r="BB236" i="16"/>
  <c r="BB227" i="16"/>
  <c r="BB237" i="16"/>
  <c r="BA228" i="16"/>
  <c r="BA246" i="16"/>
  <c r="B83" i="3"/>
  <c r="BA211" i="16" s="1"/>
  <c r="BD203" i="16"/>
  <c r="BD158" i="15"/>
  <c r="BE31" i="14"/>
  <c r="BC173" i="17"/>
  <c r="BC198" i="16" s="1"/>
  <c r="BC217" i="16" s="1"/>
  <c r="BC222" i="16" s="1"/>
  <c r="BC193" i="16"/>
  <c r="BC205" i="16" s="1"/>
  <c r="BC210" i="16" s="1"/>
  <c r="C62" i="3"/>
  <c r="BD215" i="16"/>
  <c r="BD170" i="15"/>
  <c r="BA167" i="15"/>
  <c r="BC173" i="16"/>
  <c r="BC197" i="16" s="1"/>
  <c r="BC216" i="16" s="1"/>
  <c r="BC221" i="16" s="1"/>
  <c r="BC192" i="16"/>
  <c r="BA133" i="15"/>
  <c r="BA159" i="15" s="1"/>
  <c r="BA164" i="15" s="1"/>
  <c r="BA181" i="15" s="1"/>
  <c r="BA192" i="15" s="1"/>
  <c r="AZ159" i="15"/>
  <c r="AZ164" i="15" s="1"/>
  <c r="AZ181" i="15" s="1"/>
  <c r="AZ192" i="15" s="1"/>
  <c r="C51" i="3"/>
  <c r="C43" i="3"/>
  <c r="BA148" i="15"/>
  <c r="BB134" i="15"/>
  <c r="BB160" i="15" s="1"/>
  <c r="BB165" i="15" s="1"/>
  <c r="BB182" i="15" s="1"/>
  <c r="BB193" i="15" s="1"/>
  <c r="BA137" i="15"/>
  <c r="BC51" i="15"/>
  <c r="BC145" i="15" s="1"/>
  <c r="BC171" i="15" s="1"/>
  <c r="BC176" i="15" s="1"/>
  <c r="BC183" i="15" s="1"/>
  <c r="BC202" i="15" s="1"/>
  <c r="B43" i="3"/>
  <c r="BF11" i="14"/>
  <c r="BC104" i="15"/>
  <c r="BC110" i="15" s="1"/>
  <c r="BC146" i="15" s="1"/>
  <c r="BC172" i="15" s="1"/>
  <c r="BC177" i="15" s="1"/>
  <c r="BC184" i="15" s="1"/>
  <c r="BC203" i="15" s="1"/>
  <c r="BB125" i="15"/>
  <c r="BD167" i="16"/>
  <c r="BC187" i="16"/>
  <c r="BD22" i="15"/>
  <c r="BC45" i="15"/>
  <c r="BC123" i="15" s="1"/>
  <c r="BD83" i="16"/>
  <c r="BD162" i="16"/>
  <c r="BF75" i="1"/>
  <c r="BF19" i="16"/>
  <c r="BF71" i="16" s="1"/>
  <c r="BF19" i="17"/>
  <c r="BF71" i="17" s="1"/>
  <c r="BE93" i="15"/>
  <c r="BE34" i="15"/>
  <c r="BJ123" i="16"/>
  <c r="BJ123" i="17"/>
  <c r="BJ130" i="17"/>
  <c r="BJ130" i="16"/>
  <c r="BJ49" i="16"/>
  <c r="BJ49" i="17"/>
  <c r="BE18" i="14"/>
  <c r="BE32" i="14" s="1"/>
  <c r="BE12" i="14"/>
  <c r="BF78" i="13"/>
  <c r="BF103" i="16"/>
  <c r="BF155" i="16" s="1"/>
  <c r="BF103" i="17"/>
  <c r="BF155" i="17" s="1"/>
  <c r="BF106" i="16"/>
  <c r="BF158" i="16" s="1"/>
  <c r="BF106" i="17"/>
  <c r="BF158" i="17" s="1"/>
  <c r="BF92" i="16"/>
  <c r="BF144" i="16" s="1"/>
  <c r="BF92" i="17"/>
  <c r="BF144" i="17" s="1"/>
  <c r="BF71" i="13"/>
  <c r="BF90" i="16"/>
  <c r="BF142" i="16" s="1"/>
  <c r="BF90" i="17"/>
  <c r="BF142" i="17" s="1"/>
  <c r="BF107" i="16"/>
  <c r="BF159" i="16" s="1"/>
  <c r="BF107" i="17"/>
  <c r="BF159" i="17" s="1"/>
  <c r="BE82" i="13"/>
  <c r="BE86" i="13"/>
  <c r="BF79" i="1"/>
  <c r="BF25" i="17"/>
  <c r="BF77" i="17" s="1"/>
  <c r="BF25" i="16"/>
  <c r="BF77" i="16" s="1"/>
  <c r="BE61" i="17"/>
  <c r="BE82" i="17" s="1"/>
  <c r="BE30" i="17"/>
  <c r="BE38" i="15"/>
  <c r="BE97" i="15"/>
  <c r="BI135" i="17"/>
  <c r="BJ118" i="16"/>
  <c r="BJ118" i="17"/>
  <c r="BI56" i="16"/>
  <c r="BJ43" i="17"/>
  <c r="BJ43" i="16"/>
  <c r="BC186" i="16"/>
  <c r="BE87" i="1"/>
  <c r="BE12" i="15"/>
  <c r="BE71" i="15"/>
  <c r="BF22" i="16"/>
  <c r="BF74" i="16" s="1"/>
  <c r="BF22" i="17"/>
  <c r="BF74" i="17" s="1"/>
  <c r="BE82" i="1"/>
  <c r="BE86" i="1"/>
  <c r="BF74" i="1"/>
  <c r="BF16" i="16"/>
  <c r="BF68" i="16" s="1"/>
  <c r="BF16" i="17"/>
  <c r="BF68" i="17" s="1"/>
  <c r="BF73" i="1"/>
  <c r="BF15" i="16"/>
  <c r="BF67" i="16" s="1"/>
  <c r="BF15" i="17"/>
  <c r="BF67" i="17" s="1"/>
  <c r="BF17" i="16"/>
  <c r="BF69" i="16" s="1"/>
  <c r="BF17" i="17"/>
  <c r="BF69" i="17" s="1"/>
  <c r="BF71" i="1"/>
  <c r="BF11" i="16"/>
  <c r="BF63" i="16" s="1"/>
  <c r="BF11" i="17"/>
  <c r="BF63" i="17" s="1"/>
  <c r="BD99" i="15"/>
  <c r="BE95" i="15"/>
  <c r="BE36" i="15"/>
  <c r="BE19" i="15"/>
  <c r="BE78" i="15"/>
  <c r="BE75" i="15"/>
  <c r="BE16" i="15"/>
  <c r="BK43" i="13"/>
  <c r="BK60" i="13"/>
  <c r="BK55" i="13"/>
  <c r="BK52" i="13"/>
  <c r="BK47" i="13"/>
  <c r="BK44" i="13"/>
  <c r="BK56" i="13"/>
  <c r="BK57" i="13"/>
  <c r="BK54" i="13"/>
  <c r="BK42" i="13"/>
  <c r="BK58" i="13"/>
  <c r="BK59" i="13"/>
  <c r="BK46" i="13"/>
  <c r="BK49" i="13"/>
  <c r="BK45" i="13"/>
  <c r="BK51" i="13"/>
  <c r="BK53" i="13"/>
  <c r="BK41" i="13"/>
  <c r="BK50" i="13"/>
  <c r="BK48" i="13"/>
  <c r="BJ114" i="16"/>
  <c r="BJ61" i="13"/>
  <c r="BJ62" i="13" s="1"/>
  <c r="BK40" i="13"/>
  <c r="BJ114" i="17"/>
  <c r="BJ115" i="17"/>
  <c r="BJ115" i="16"/>
  <c r="BJ124" i="17"/>
  <c r="BJ124" i="16"/>
  <c r="BJ121" i="17"/>
  <c r="BJ121" i="16"/>
  <c r="BJ126" i="16"/>
  <c r="BJ126" i="17"/>
  <c r="BJ119" i="16"/>
  <c r="BJ119" i="17"/>
  <c r="BJ37" i="16"/>
  <c r="BJ37" i="17"/>
  <c r="BJ45" i="16"/>
  <c r="BJ45" i="17"/>
  <c r="BJ53" i="17"/>
  <c r="BJ53" i="16"/>
  <c r="BJ40" i="16"/>
  <c r="BJ40" i="17"/>
  <c r="BD167" i="17"/>
  <c r="BD89" i="13"/>
  <c r="BD90" i="13" s="1"/>
  <c r="BF76" i="13"/>
  <c r="BF99" i="16"/>
  <c r="BF151" i="16" s="1"/>
  <c r="BF99" i="17"/>
  <c r="BF151" i="17" s="1"/>
  <c r="BF75" i="13"/>
  <c r="BF98" i="17"/>
  <c r="BF150" i="17" s="1"/>
  <c r="BF98" i="16"/>
  <c r="BF150" i="16" s="1"/>
  <c r="BG15" i="13"/>
  <c r="BG24" i="13"/>
  <c r="BG13" i="13"/>
  <c r="BG17" i="13"/>
  <c r="BG23" i="13"/>
  <c r="BG22" i="13"/>
  <c r="BG30" i="13"/>
  <c r="BF69" i="13"/>
  <c r="BF88" i="17"/>
  <c r="BG20" i="13"/>
  <c r="BG21" i="13"/>
  <c r="BG29" i="13"/>
  <c r="BG12" i="13"/>
  <c r="BG31" i="13"/>
  <c r="BG81" i="13" s="1"/>
  <c r="BG88" i="13" s="1"/>
  <c r="BG10" i="14" s="1"/>
  <c r="BF88" i="16"/>
  <c r="BG11" i="13"/>
  <c r="BG19" i="13"/>
  <c r="BG16" i="13"/>
  <c r="BG26" i="13"/>
  <c r="BG27" i="13"/>
  <c r="BG28" i="13"/>
  <c r="BG18" i="13"/>
  <c r="BG25" i="13"/>
  <c r="BF32" i="13"/>
  <c r="BF33" i="13" s="1"/>
  <c r="BG14" i="13"/>
  <c r="BF80" i="13"/>
  <c r="BF105" i="16"/>
  <c r="BF157" i="16" s="1"/>
  <c r="BF105" i="17"/>
  <c r="BF157" i="17" s="1"/>
  <c r="BE109" i="16"/>
  <c r="BE140" i="16"/>
  <c r="BE161" i="16" s="1"/>
  <c r="BF79" i="13"/>
  <c r="BF104" i="16"/>
  <c r="BF156" i="16" s="1"/>
  <c r="BF104" i="17"/>
  <c r="BF156" i="17" s="1"/>
  <c r="BE72" i="15"/>
  <c r="BE13" i="15"/>
  <c r="BG12" i="1"/>
  <c r="BG17" i="1"/>
  <c r="BG29" i="1"/>
  <c r="BF69" i="1"/>
  <c r="BF9" i="17"/>
  <c r="BG27" i="1"/>
  <c r="BG19" i="1"/>
  <c r="BG28" i="1"/>
  <c r="BG14" i="1"/>
  <c r="BG18" i="1"/>
  <c r="BG15" i="1"/>
  <c r="BG25" i="1"/>
  <c r="BG22" i="1"/>
  <c r="BF32" i="1"/>
  <c r="BF33" i="1" s="1"/>
  <c r="BG23" i="1"/>
  <c r="BG24" i="1"/>
  <c r="BG21" i="1"/>
  <c r="BF9" i="16"/>
  <c r="BG30" i="1"/>
  <c r="BG13" i="1"/>
  <c r="BG11" i="1"/>
  <c r="BG16" i="1"/>
  <c r="BG31" i="1"/>
  <c r="BG81" i="1" s="1"/>
  <c r="BG88" i="1" s="1"/>
  <c r="BG9" i="14" s="1"/>
  <c r="BG11" i="14" s="1"/>
  <c r="BG26" i="1"/>
  <c r="BG20" i="1"/>
  <c r="BF27" i="17"/>
  <c r="BF79" i="17" s="1"/>
  <c r="BF27" i="16"/>
  <c r="BF79" i="16" s="1"/>
  <c r="BJ122" i="17"/>
  <c r="BJ122" i="16"/>
  <c r="BJ50" i="16"/>
  <c r="BJ50" i="17"/>
  <c r="BE92" i="15"/>
  <c r="BE33" i="15"/>
  <c r="BF13" i="16"/>
  <c r="BF65" i="16" s="1"/>
  <c r="BF13" i="17"/>
  <c r="BF65" i="17" s="1"/>
  <c r="BF12" i="14"/>
  <c r="BF18" i="14"/>
  <c r="BF32" i="14" s="1"/>
  <c r="BF76" i="1"/>
  <c r="BF20" i="17"/>
  <c r="BF72" i="17" s="1"/>
  <c r="BF20" i="16"/>
  <c r="BF72" i="16" s="1"/>
  <c r="BE61" i="16"/>
  <c r="BE82" i="16" s="1"/>
  <c r="BE30" i="16"/>
  <c r="BF23" i="16"/>
  <c r="BF75" i="16" s="1"/>
  <c r="BF23" i="17"/>
  <c r="BF75" i="17" s="1"/>
  <c r="BF78" i="1"/>
  <c r="BF24" i="16"/>
  <c r="BF76" i="16" s="1"/>
  <c r="BF24" i="17"/>
  <c r="BF76" i="17" s="1"/>
  <c r="BE74" i="15"/>
  <c r="BE15" i="15"/>
  <c r="BD40" i="15"/>
  <c r="BD45" i="15" s="1"/>
  <c r="BE32" i="15"/>
  <c r="BE91" i="15"/>
  <c r="BD162" i="17"/>
  <c r="BE18" i="15"/>
  <c r="BE77" i="15"/>
  <c r="BE79" i="15"/>
  <c r="BE20" i="15"/>
  <c r="BE37" i="15"/>
  <c r="BE96" i="15"/>
  <c r="BI135" i="16"/>
  <c r="BJ116" i="16"/>
  <c r="BJ116" i="17"/>
  <c r="BJ128" i="17"/>
  <c r="BJ128" i="16"/>
  <c r="BJ133" i="17"/>
  <c r="BJ133" i="16"/>
  <c r="BJ131" i="17"/>
  <c r="BJ131" i="16"/>
  <c r="BI56" i="17"/>
  <c r="BJ51" i="16"/>
  <c r="BJ51" i="17"/>
  <c r="BJ41" i="16"/>
  <c r="BJ41" i="17"/>
  <c r="BJ39" i="17"/>
  <c r="BJ39" i="16"/>
  <c r="BJ36" i="16"/>
  <c r="BJ36" i="17"/>
  <c r="BJ42" i="17"/>
  <c r="BJ42" i="16"/>
  <c r="BD83" i="17"/>
  <c r="BF101" i="17"/>
  <c r="BF153" i="17" s="1"/>
  <c r="BF101" i="16"/>
  <c r="BF153" i="16" s="1"/>
  <c r="BF93" i="17"/>
  <c r="BF145" i="17" s="1"/>
  <c r="BF93" i="16"/>
  <c r="BF145" i="16" s="1"/>
  <c r="BF72" i="13"/>
  <c r="BF97" i="16"/>
  <c r="BF149" i="16" s="1"/>
  <c r="BF97" i="17"/>
  <c r="BF149" i="17" s="1"/>
  <c r="BF73" i="13"/>
  <c r="BF94" i="17"/>
  <c r="BF146" i="17" s="1"/>
  <c r="BF94" i="16"/>
  <c r="BF146" i="16" s="1"/>
  <c r="BF102" i="17"/>
  <c r="BF154" i="17" s="1"/>
  <c r="BF102" i="16"/>
  <c r="BF154" i="16" s="1"/>
  <c r="BF89" i="16"/>
  <c r="BF141" i="16" s="1"/>
  <c r="BF70" i="13"/>
  <c r="BF89" i="17"/>
  <c r="BF141" i="17" s="1"/>
  <c r="BF80" i="1"/>
  <c r="BF26" i="17"/>
  <c r="BF78" i="17" s="1"/>
  <c r="BF26" i="16"/>
  <c r="BF78" i="16" s="1"/>
  <c r="BJ132" i="16"/>
  <c r="BJ132" i="17"/>
  <c r="BJ52" i="17"/>
  <c r="BJ52" i="16"/>
  <c r="BJ48" i="16"/>
  <c r="BJ48" i="17"/>
  <c r="BE35" i="15"/>
  <c r="BE94" i="15"/>
  <c r="BD81" i="15"/>
  <c r="BF70" i="1"/>
  <c r="BF10" i="16"/>
  <c r="BF62" i="16" s="1"/>
  <c r="BF10" i="17"/>
  <c r="BF62" i="17" s="1"/>
  <c r="BF14" i="17"/>
  <c r="BF66" i="17" s="1"/>
  <c r="BF72" i="1"/>
  <c r="BF14" i="16"/>
  <c r="BF66" i="16" s="1"/>
  <c r="BF28" i="16"/>
  <c r="BF80" i="16" s="1"/>
  <c r="BF28" i="17"/>
  <c r="BF80" i="17" s="1"/>
  <c r="BF18" i="16"/>
  <c r="BF70" i="16" s="1"/>
  <c r="BF18" i="17"/>
  <c r="BF70" i="17" s="1"/>
  <c r="BF77" i="1"/>
  <c r="BF21" i="17"/>
  <c r="BF73" i="17" s="1"/>
  <c r="BF21" i="16"/>
  <c r="BF73" i="16" s="1"/>
  <c r="BF12" i="16"/>
  <c r="BF64" i="16" s="1"/>
  <c r="BF12" i="17"/>
  <c r="BF64" i="17" s="1"/>
  <c r="BE14" i="15"/>
  <c r="BE73" i="15"/>
  <c r="BE87" i="13"/>
  <c r="BE89" i="15"/>
  <c r="BE30" i="15"/>
  <c r="BD89" i="1"/>
  <c r="BD90" i="1" s="1"/>
  <c r="BJ117" i="16"/>
  <c r="BJ117" i="17"/>
  <c r="BJ127" i="16"/>
  <c r="BJ127" i="17"/>
  <c r="BJ129" i="16"/>
  <c r="BJ129" i="17"/>
  <c r="BJ120" i="16"/>
  <c r="BJ120" i="17"/>
  <c r="BJ125" i="16"/>
  <c r="BJ125" i="17"/>
  <c r="BK42" i="1"/>
  <c r="BK60" i="1"/>
  <c r="BK49" i="1"/>
  <c r="BK58" i="1"/>
  <c r="BK47" i="1"/>
  <c r="BK45" i="1"/>
  <c r="BK55" i="1"/>
  <c r="BK41" i="1"/>
  <c r="BK54" i="1"/>
  <c r="BK48" i="1"/>
  <c r="BK59" i="1"/>
  <c r="BK44" i="1"/>
  <c r="BK57" i="1"/>
  <c r="BK53" i="1"/>
  <c r="BK46" i="1"/>
  <c r="BK43" i="1"/>
  <c r="BJ61" i="1"/>
  <c r="BJ62" i="1" s="1"/>
  <c r="BK56" i="1"/>
  <c r="BK51" i="1"/>
  <c r="BK52" i="1"/>
  <c r="BK50" i="1"/>
  <c r="BJ35" i="17"/>
  <c r="BJ35" i="16"/>
  <c r="BK40" i="1"/>
  <c r="BJ54" i="16"/>
  <c r="BJ54" i="17"/>
  <c r="BJ44" i="16"/>
  <c r="BJ44" i="17"/>
  <c r="BJ38" i="17"/>
  <c r="BJ38" i="16"/>
  <c r="BJ47" i="17"/>
  <c r="BJ47" i="16"/>
  <c r="BJ46" i="16"/>
  <c r="BJ46" i="17"/>
  <c r="BE17" i="15"/>
  <c r="BE76" i="15"/>
  <c r="BF96" i="16"/>
  <c r="BF148" i="16" s="1"/>
  <c r="BF96" i="17"/>
  <c r="BF148" i="17" s="1"/>
  <c r="BF77" i="13"/>
  <c r="BF100" i="17"/>
  <c r="BF152" i="17" s="1"/>
  <c r="BF100" i="16"/>
  <c r="BF152" i="16" s="1"/>
  <c r="BE109" i="17"/>
  <c r="BE140" i="17"/>
  <c r="BE161" i="17" s="1"/>
  <c r="BF91" i="17"/>
  <c r="BF143" i="17" s="1"/>
  <c r="BF91" i="16"/>
  <c r="BF143" i="16" s="1"/>
  <c r="BF95" i="16"/>
  <c r="BF147" i="16" s="1"/>
  <c r="BF74" i="13"/>
  <c r="BF95" i="17"/>
  <c r="BF147" i="17" s="1"/>
  <c r="BE90" i="15"/>
  <c r="BE31" i="15"/>
  <c r="BC229" i="16" l="1"/>
  <c r="BC247" i="16"/>
  <c r="BC228" i="16"/>
  <c r="BC246" i="16"/>
  <c r="BC227" i="16"/>
  <c r="BC237" i="16"/>
  <c r="BA179" i="15"/>
  <c r="C83" i="3"/>
  <c r="BA223" i="16" s="1"/>
  <c r="BA166" i="15"/>
  <c r="BA178" i="15"/>
  <c r="BC204" i="16"/>
  <c r="BC209" i="16" s="1"/>
  <c r="BE203" i="16"/>
  <c r="BE158" i="15"/>
  <c r="BF31" i="14"/>
  <c r="BD173" i="17"/>
  <c r="BD198" i="16" s="1"/>
  <c r="BD217" i="16" s="1"/>
  <c r="BD222" i="16" s="1"/>
  <c r="BD193" i="16"/>
  <c r="BD205" i="16" s="1"/>
  <c r="BD210" i="16" s="1"/>
  <c r="BF215" i="16"/>
  <c r="BF170" i="15"/>
  <c r="BE215" i="16"/>
  <c r="BE170" i="15"/>
  <c r="BD173" i="16"/>
  <c r="BD197" i="16" s="1"/>
  <c r="BD216" i="16" s="1"/>
  <c r="BD221" i="16" s="1"/>
  <c r="BD192" i="16"/>
  <c r="BB133" i="15"/>
  <c r="BB159" i="15" s="1"/>
  <c r="BB164" i="15" s="1"/>
  <c r="BB181" i="15" s="1"/>
  <c r="BB192" i="15" s="1"/>
  <c r="BA136" i="15"/>
  <c r="BD104" i="15"/>
  <c r="BD110" i="15" s="1"/>
  <c r="BD146" i="15" s="1"/>
  <c r="BD172" i="15" s="1"/>
  <c r="BD177" i="15" s="1"/>
  <c r="BD184" i="15" s="1"/>
  <c r="BD203" i="15" s="1"/>
  <c r="BC134" i="15"/>
  <c r="BC160" i="15" s="1"/>
  <c r="BC165" i="15" s="1"/>
  <c r="BC182" i="15" s="1"/>
  <c r="BC193" i="15" s="1"/>
  <c r="BD51" i="15"/>
  <c r="BD145" i="15" s="1"/>
  <c r="BD171" i="15" s="1"/>
  <c r="BD176" i="15" s="1"/>
  <c r="BD183" i="15" s="1"/>
  <c r="BD202" i="15" s="1"/>
  <c r="BD186" i="16"/>
  <c r="BD187" i="16"/>
  <c r="BC188" i="16"/>
  <c r="BC124" i="15"/>
  <c r="BC125" i="15" s="1"/>
  <c r="BE162" i="17"/>
  <c r="BE83" i="17"/>
  <c r="BE162" i="16"/>
  <c r="BE167" i="16"/>
  <c r="BE192" i="16" s="1"/>
  <c r="BE89" i="1"/>
  <c r="BE90" i="1" s="1"/>
  <c r="BE51" i="15"/>
  <c r="BD123" i="15"/>
  <c r="BF32" i="15"/>
  <c r="BF91" i="15"/>
  <c r="BF94" i="15"/>
  <c r="BF35" i="15"/>
  <c r="BJ56" i="16"/>
  <c r="BK46" i="17"/>
  <c r="BK46" i="16"/>
  <c r="BK41" i="16"/>
  <c r="BK41" i="17"/>
  <c r="BK54" i="17"/>
  <c r="BK54" i="16"/>
  <c r="BK50" i="17"/>
  <c r="BK50" i="16"/>
  <c r="BK44" i="17"/>
  <c r="BK44" i="16"/>
  <c r="BE40" i="15"/>
  <c r="BF87" i="13"/>
  <c r="BF30" i="15"/>
  <c r="BF89" i="15"/>
  <c r="BE83" i="16"/>
  <c r="BF75" i="15"/>
  <c r="BF16" i="15"/>
  <c r="BG14" i="17"/>
  <c r="BG66" i="17" s="1"/>
  <c r="BG14" i="16"/>
  <c r="BG66" i="16" s="1"/>
  <c r="BG72" i="1"/>
  <c r="BF61" i="16"/>
  <c r="BF82" i="16" s="1"/>
  <c r="BF30" i="16"/>
  <c r="BG74" i="1"/>
  <c r="BG16" i="16"/>
  <c r="BG68" i="16" s="1"/>
  <c r="BG16" i="17"/>
  <c r="BG68" i="17" s="1"/>
  <c r="BG79" i="1"/>
  <c r="BG25" i="17"/>
  <c r="BG77" i="17" s="1"/>
  <c r="BG25" i="16"/>
  <c r="BG77" i="16" s="1"/>
  <c r="BG73" i="1"/>
  <c r="BG15" i="17"/>
  <c r="BG67" i="17" s="1"/>
  <c r="BG15" i="16"/>
  <c r="BG67" i="16" s="1"/>
  <c r="BG91" i="17"/>
  <c r="BG143" i="17" s="1"/>
  <c r="BG91" i="16"/>
  <c r="BG143" i="16" s="1"/>
  <c r="BG105" i="16"/>
  <c r="BG157" i="16" s="1"/>
  <c r="BG80" i="13"/>
  <c r="BG105" i="17"/>
  <c r="BG157" i="17" s="1"/>
  <c r="BG96" i="17"/>
  <c r="BG148" i="17" s="1"/>
  <c r="BG96" i="16"/>
  <c r="BG148" i="16" s="1"/>
  <c r="BG70" i="13"/>
  <c r="BG89" i="17"/>
  <c r="BG141" i="17" s="1"/>
  <c r="BG89" i="16"/>
  <c r="BG141" i="16" s="1"/>
  <c r="BF140" i="17"/>
  <c r="BF161" i="17" s="1"/>
  <c r="BF109" i="17"/>
  <c r="BG77" i="13"/>
  <c r="BG100" i="16"/>
  <c r="BG152" i="16" s="1"/>
  <c r="BG100" i="17"/>
  <c r="BG152" i="17" s="1"/>
  <c r="BG92" i="16"/>
  <c r="BG144" i="16" s="1"/>
  <c r="BG92" i="17"/>
  <c r="BG144" i="17" s="1"/>
  <c r="BL60" i="13"/>
  <c r="BL45" i="13"/>
  <c r="BL48" i="13"/>
  <c r="BL41" i="13"/>
  <c r="BL44" i="13"/>
  <c r="BL49" i="13"/>
  <c r="BL43" i="13"/>
  <c r="BL46" i="13"/>
  <c r="BL51" i="13"/>
  <c r="BL59" i="13"/>
  <c r="BL57" i="13"/>
  <c r="BL42" i="13"/>
  <c r="BL50" i="13"/>
  <c r="BL55" i="13"/>
  <c r="BL47" i="13"/>
  <c r="BL58" i="13"/>
  <c r="BL52" i="13"/>
  <c r="BL53" i="13"/>
  <c r="BL54" i="13"/>
  <c r="BL56" i="13"/>
  <c r="BK114" i="16"/>
  <c r="BK114" i="17"/>
  <c r="BK61" i="13"/>
  <c r="BK62" i="13" s="1"/>
  <c r="BL40" i="13"/>
  <c r="BK124" i="17"/>
  <c r="BK124" i="16"/>
  <c r="BK119" i="16"/>
  <c r="BK119" i="17"/>
  <c r="BK132" i="16"/>
  <c r="BK132" i="17"/>
  <c r="BK130" i="17"/>
  <c r="BK130" i="16"/>
  <c r="BK129" i="17"/>
  <c r="BK129" i="16"/>
  <c r="BF73" i="15"/>
  <c r="BF14" i="15"/>
  <c r="BE89" i="13"/>
  <c r="BE90" i="13" s="1"/>
  <c r="BJ56" i="17"/>
  <c r="BK51" i="16"/>
  <c r="BK51" i="17"/>
  <c r="BK48" i="17"/>
  <c r="BK48" i="16"/>
  <c r="BK43" i="16"/>
  <c r="BK43" i="17"/>
  <c r="BK40" i="16"/>
  <c r="BK40" i="17"/>
  <c r="BE99" i="15"/>
  <c r="BF17" i="15"/>
  <c r="BF76" i="15"/>
  <c r="BF31" i="15"/>
  <c r="BF90" i="15"/>
  <c r="BF18" i="15"/>
  <c r="BF77" i="15"/>
  <c r="BG18" i="16"/>
  <c r="BG70" i="16" s="1"/>
  <c r="BG18" i="17"/>
  <c r="BG70" i="17" s="1"/>
  <c r="BH21" i="1"/>
  <c r="BH26" i="1"/>
  <c r="BH15" i="1"/>
  <c r="BH17" i="1"/>
  <c r="BH13" i="1"/>
  <c r="BG32" i="1"/>
  <c r="BG33" i="1" s="1"/>
  <c r="BH23" i="1"/>
  <c r="BG69" i="1"/>
  <c r="BH30" i="1"/>
  <c r="BG9" i="17"/>
  <c r="BH19" i="1"/>
  <c r="BH18" i="1"/>
  <c r="BH28" i="1"/>
  <c r="BH29" i="1"/>
  <c r="BH22" i="1"/>
  <c r="BH11" i="1"/>
  <c r="BH20" i="1"/>
  <c r="BH31" i="1"/>
  <c r="BH81" i="1" s="1"/>
  <c r="BH88" i="1" s="1"/>
  <c r="BH9" i="14" s="1"/>
  <c r="BH27" i="1"/>
  <c r="BH25" i="1"/>
  <c r="BH12" i="1"/>
  <c r="BH16" i="1"/>
  <c r="BH24" i="1"/>
  <c r="BG9" i="16"/>
  <c r="BH14" i="1"/>
  <c r="BG75" i="1"/>
  <c r="BG19" i="16"/>
  <c r="BG71" i="16" s="1"/>
  <c r="BG19" i="17"/>
  <c r="BG71" i="17" s="1"/>
  <c r="BG76" i="1"/>
  <c r="BG20" i="17"/>
  <c r="BG72" i="17" s="1"/>
  <c r="BG20" i="16"/>
  <c r="BG72" i="16" s="1"/>
  <c r="BG12" i="16"/>
  <c r="BG64" i="16" s="1"/>
  <c r="BG12" i="17"/>
  <c r="BG64" i="17" s="1"/>
  <c r="BF30" i="17"/>
  <c r="BF61" i="17"/>
  <c r="BF82" i="17" s="1"/>
  <c r="BG70" i="1"/>
  <c r="BG10" i="16"/>
  <c r="BG62" i="16" s="1"/>
  <c r="BG10" i="17"/>
  <c r="BG62" i="17" s="1"/>
  <c r="BG79" i="13"/>
  <c r="BG104" i="16"/>
  <c r="BG156" i="16" s="1"/>
  <c r="BG104" i="17"/>
  <c r="BG156" i="17" s="1"/>
  <c r="BH15" i="13"/>
  <c r="BH13" i="13"/>
  <c r="BH22" i="13"/>
  <c r="BH24" i="13"/>
  <c r="BG88" i="17"/>
  <c r="BH16" i="13"/>
  <c r="BH17" i="13"/>
  <c r="BH20" i="13"/>
  <c r="BH29" i="13"/>
  <c r="BH25" i="13"/>
  <c r="BH27" i="13"/>
  <c r="BH19" i="13"/>
  <c r="BH18" i="13"/>
  <c r="BH30" i="13"/>
  <c r="BG88" i="16"/>
  <c r="BH28" i="13"/>
  <c r="BH12" i="13"/>
  <c r="BH21" i="13"/>
  <c r="BH26" i="13"/>
  <c r="BH14" i="13"/>
  <c r="BH31" i="13"/>
  <c r="BH81" i="13" s="1"/>
  <c r="BH88" i="13" s="1"/>
  <c r="BH10" i="14" s="1"/>
  <c r="BH23" i="13"/>
  <c r="BH11" i="13"/>
  <c r="BG32" i="13"/>
  <c r="BG33" i="13" s="1"/>
  <c r="BG69" i="13"/>
  <c r="BG106" i="16"/>
  <c r="BG158" i="16" s="1"/>
  <c r="BG106" i="17"/>
  <c r="BG158" i="17" s="1"/>
  <c r="BF82" i="13"/>
  <c r="BF86" i="13"/>
  <c r="BF89" i="13" s="1"/>
  <c r="BG73" i="13"/>
  <c r="BG94" i="16"/>
  <c r="BG146" i="16" s="1"/>
  <c r="BG94" i="17"/>
  <c r="BG146" i="17" s="1"/>
  <c r="BK115" i="17"/>
  <c r="BK115" i="16"/>
  <c r="BK123" i="16"/>
  <c r="BK123" i="17"/>
  <c r="BK116" i="16"/>
  <c r="BK116" i="17"/>
  <c r="BK118" i="17"/>
  <c r="BK118" i="16"/>
  <c r="BF13" i="15"/>
  <c r="BF72" i="15"/>
  <c r="BE81" i="15"/>
  <c r="BE104" i="15" s="1"/>
  <c r="BE110" i="15" s="1"/>
  <c r="BF95" i="15"/>
  <c r="BF36" i="15"/>
  <c r="BK45" i="16"/>
  <c r="BK45" i="17"/>
  <c r="BK52" i="16"/>
  <c r="BK52" i="17"/>
  <c r="BK49" i="17"/>
  <c r="BK49" i="16"/>
  <c r="BK42" i="16"/>
  <c r="BK42" i="17"/>
  <c r="BK37" i="17"/>
  <c r="BK37" i="16"/>
  <c r="BG78" i="1"/>
  <c r="BG24" i="16"/>
  <c r="BG76" i="16" s="1"/>
  <c r="BG24" i="17"/>
  <c r="BG76" i="17" s="1"/>
  <c r="BG71" i="1"/>
  <c r="BG11" i="16"/>
  <c r="BG63" i="16" s="1"/>
  <c r="BG11" i="17"/>
  <c r="BG63" i="17" s="1"/>
  <c r="BG22" i="16"/>
  <c r="BG74" i="16" s="1"/>
  <c r="BG22" i="17"/>
  <c r="BG74" i="17" s="1"/>
  <c r="BG23" i="16"/>
  <c r="BG75" i="16" s="1"/>
  <c r="BG23" i="17"/>
  <c r="BG75" i="17" s="1"/>
  <c r="BG80" i="1"/>
  <c r="BG26" i="17"/>
  <c r="BG78" i="17" s="1"/>
  <c r="BG26" i="16"/>
  <c r="BG78" i="16" s="1"/>
  <c r="BF86" i="1"/>
  <c r="BF82" i="1"/>
  <c r="BF96" i="15"/>
  <c r="BF37" i="15"/>
  <c r="BG102" i="16"/>
  <c r="BG154" i="16" s="1"/>
  <c r="BG102" i="17"/>
  <c r="BG154" i="17" s="1"/>
  <c r="BG78" i="13"/>
  <c r="BG103" i="16"/>
  <c r="BG155" i="16" s="1"/>
  <c r="BG103" i="17"/>
  <c r="BG155" i="17" s="1"/>
  <c r="BF109" i="16"/>
  <c r="BF140" i="16"/>
  <c r="BF161" i="16" s="1"/>
  <c r="BG98" i="16"/>
  <c r="BG150" i="16" s="1"/>
  <c r="BG75" i="13"/>
  <c r="BG98" i="17"/>
  <c r="BG150" i="17" s="1"/>
  <c r="BG107" i="17"/>
  <c r="BG159" i="17" s="1"/>
  <c r="BG107" i="16"/>
  <c r="BG159" i="16" s="1"/>
  <c r="BG71" i="13"/>
  <c r="BG90" i="17"/>
  <c r="BG142" i="17" s="1"/>
  <c r="BG90" i="16"/>
  <c r="BG142" i="16" s="1"/>
  <c r="BF93" i="15"/>
  <c r="BF34" i="15"/>
  <c r="BJ135" i="16"/>
  <c r="BK127" i="16"/>
  <c r="BK127" i="17"/>
  <c r="BK120" i="17"/>
  <c r="BK120" i="16"/>
  <c r="BK128" i="16"/>
  <c r="BK128" i="17"/>
  <c r="BK121" i="16"/>
  <c r="BK121" i="17"/>
  <c r="BK117" i="17"/>
  <c r="BK117" i="16"/>
  <c r="BE22" i="15"/>
  <c r="BF19" i="15"/>
  <c r="BF78" i="15"/>
  <c r="BL58" i="1"/>
  <c r="BL49" i="1"/>
  <c r="BL44" i="1"/>
  <c r="BL60" i="1"/>
  <c r="BL48" i="1"/>
  <c r="BL45" i="1"/>
  <c r="BL46" i="1"/>
  <c r="BL59" i="1"/>
  <c r="BL43" i="1"/>
  <c r="BL55" i="1"/>
  <c r="BL54" i="1"/>
  <c r="BL42" i="1"/>
  <c r="BL50" i="1"/>
  <c r="BL47" i="1"/>
  <c r="BL41" i="1"/>
  <c r="BL56" i="1"/>
  <c r="BL51" i="1"/>
  <c r="BL53" i="1"/>
  <c r="BL57" i="1"/>
  <c r="BL52" i="1"/>
  <c r="BK35" i="16"/>
  <c r="BK61" i="1"/>
  <c r="BK62" i="1" s="1"/>
  <c r="BK35" i="17"/>
  <c r="BL40" i="1"/>
  <c r="BK47" i="16"/>
  <c r="BK47" i="17"/>
  <c r="BK38" i="16"/>
  <c r="BK38" i="17"/>
  <c r="BK39" i="16"/>
  <c r="BK39" i="17"/>
  <c r="BK36" i="16"/>
  <c r="BK36" i="17"/>
  <c r="BK53" i="17"/>
  <c r="BK53" i="16"/>
  <c r="BF87" i="1"/>
  <c r="BF12" i="15"/>
  <c r="BF71" i="15"/>
  <c r="BF20" i="15"/>
  <c r="BF79" i="15"/>
  <c r="BG18" i="14"/>
  <c r="BG32" i="14" s="1"/>
  <c r="BG12" i="14"/>
  <c r="BG28" i="16"/>
  <c r="BG80" i="16" s="1"/>
  <c r="BG28" i="17"/>
  <c r="BG80" i="17" s="1"/>
  <c r="BG21" i="16"/>
  <c r="BG73" i="16" s="1"/>
  <c r="BG77" i="1"/>
  <c r="BG21" i="17"/>
  <c r="BG73" i="17" s="1"/>
  <c r="BG13" i="16"/>
  <c r="BG65" i="16" s="1"/>
  <c r="BG13" i="17"/>
  <c r="BG65" i="17" s="1"/>
  <c r="BG17" i="16"/>
  <c r="BG69" i="16" s="1"/>
  <c r="BG17" i="17"/>
  <c r="BG69" i="17" s="1"/>
  <c r="BG27" i="16"/>
  <c r="BG79" i="16" s="1"/>
  <c r="BG27" i="17"/>
  <c r="BG79" i="17" s="1"/>
  <c r="BF97" i="15"/>
  <c r="BF38" i="15"/>
  <c r="BG74" i="13"/>
  <c r="BG95" i="17"/>
  <c r="BG147" i="17" s="1"/>
  <c r="BG95" i="16"/>
  <c r="BG147" i="16" s="1"/>
  <c r="BG93" i="16"/>
  <c r="BG145" i="16" s="1"/>
  <c r="BG72" i="13"/>
  <c r="BG93" i="17"/>
  <c r="BG145" i="17" s="1"/>
  <c r="BG97" i="16"/>
  <c r="BG149" i="16" s="1"/>
  <c r="BG97" i="17"/>
  <c r="BG149" i="17" s="1"/>
  <c r="BG76" i="13"/>
  <c r="BG99" i="16"/>
  <c r="BG151" i="16" s="1"/>
  <c r="BG99" i="17"/>
  <c r="BG151" i="17" s="1"/>
  <c r="BG101" i="17"/>
  <c r="BG153" i="17" s="1"/>
  <c r="BG101" i="16"/>
  <c r="BG153" i="16" s="1"/>
  <c r="BF33" i="15"/>
  <c r="BF92" i="15"/>
  <c r="BJ135" i="17"/>
  <c r="BK122" i="17"/>
  <c r="BK122" i="16"/>
  <c r="BK125" i="16"/>
  <c r="BK125" i="17"/>
  <c r="BK133" i="17"/>
  <c r="BK133" i="16"/>
  <c r="BK131" i="17"/>
  <c r="BK131" i="16"/>
  <c r="BK126" i="17"/>
  <c r="BK126" i="16"/>
  <c r="BE167" i="17"/>
  <c r="BF15" i="15"/>
  <c r="BF74" i="15"/>
  <c r="BD227" i="16" l="1"/>
  <c r="BD237" i="16"/>
  <c r="BD229" i="16"/>
  <c r="BD247" i="16"/>
  <c r="BC226" i="16"/>
  <c r="BC236" i="16"/>
  <c r="BD228" i="16"/>
  <c r="BD246" i="16"/>
  <c r="BE173" i="17"/>
  <c r="BE198" i="16" s="1"/>
  <c r="BE217" i="16" s="1"/>
  <c r="BE222" i="16" s="1"/>
  <c r="BE193" i="16"/>
  <c r="BE205" i="16" s="1"/>
  <c r="BE210" i="16" s="1"/>
  <c r="BE204" i="16"/>
  <c r="BE209" i="16" s="1"/>
  <c r="BG215" i="16"/>
  <c r="BG170" i="15"/>
  <c r="BD204" i="16"/>
  <c r="BD209" i="16" s="1"/>
  <c r="BF203" i="16"/>
  <c r="BF158" i="15"/>
  <c r="BG31" i="14"/>
  <c r="BE146" i="15"/>
  <c r="BE172" i="15" s="1"/>
  <c r="BE177" i="15" s="1"/>
  <c r="BE184" i="15" s="1"/>
  <c r="BE203" i="15" s="1"/>
  <c r="BC133" i="15"/>
  <c r="BC159" i="15" s="1"/>
  <c r="BC164" i="15" s="1"/>
  <c r="BC181" i="15" s="1"/>
  <c r="BC192" i="15" s="1"/>
  <c r="BE145" i="15"/>
  <c r="BE171" i="15" s="1"/>
  <c r="BE176" i="15" s="1"/>
  <c r="BE183" i="15" s="1"/>
  <c r="BE202" i="15" s="1"/>
  <c r="BD134" i="15"/>
  <c r="BD160" i="15" s="1"/>
  <c r="BD165" i="15" s="1"/>
  <c r="BD182" i="15" s="1"/>
  <c r="BD193" i="15" s="1"/>
  <c r="BD124" i="15"/>
  <c r="BE45" i="15"/>
  <c r="BE124" i="15" s="1"/>
  <c r="BE186" i="16"/>
  <c r="BE173" i="16"/>
  <c r="BE197" i="16" s="1"/>
  <c r="BE216" i="16" s="1"/>
  <c r="BE221" i="16" s="1"/>
  <c r="BD125" i="15"/>
  <c r="BD188" i="16"/>
  <c r="BE187" i="16"/>
  <c r="BF167" i="17"/>
  <c r="BF83" i="16"/>
  <c r="BG93" i="15"/>
  <c r="BG34" i="15"/>
  <c r="BG87" i="13"/>
  <c r="BG30" i="15"/>
  <c r="BG89" i="15"/>
  <c r="BG32" i="15"/>
  <c r="BG91" i="15"/>
  <c r="BK56" i="17"/>
  <c r="BL52" i="16"/>
  <c r="BL52" i="17"/>
  <c r="BL36" i="17"/>
  <c r="BL36" i="16"/>
  <c r="BL49" i="17"/>
  <c r="BL49" i="16"/>
  <c r="BL41" i="17"/>
  <c r="BL41" i="16"/>
  <c r="BL39" i="16"/>
  <c r="BL39" i="17"/>
  <c r="BF162" i="16"/>
  <c r="BG20" i="15"/>
  <c r="BG79" i="15"/>
  <c r="BH32" i="13"/>
  <c r="BH33" i="13" s="1"/>
  <c r="BI20" i="13"/>
  <c r="BI24" i="13"/>
  <c r="BI13" i="13"/>
  <c r="BI19" i="13"/>
  <c r="BI23" i="13"/>
  <c r="BI26" i="13"/>
  <c r="BI29" i="13"/>
  <c r="BI12" i="13"/>
  <c r="BI30" i="13"/>
  <c r="BI27" i="13"/>
  <c r="BI25" i="13"/>
  <c r="BI17" i="13"/>
  <c r="BI14" i="13"/>
  <c r="BH88" i="16"/>
  <c r="BH88" i="17"/>
  <c r="BI22" i="13"/>
  <c r="BH69" i="13"/>
  <c r="BI28" i="13"/>
  <c r="BI16" i="13"/>
  <c r="BI15" i="13"/>
  <c r="BI31" i="13"/>
  <c r="BI81" i="13" s="1"/>
  <c r="BI88" i="13" s="1"/>
  <c r="BI10" i="14" s="1"/>
  <c r="BI21" i="13"/>
  <c r="BI18" i="13"/>
  <c r="BI11" i="13"/>
  <c r="BH78" i="13"/>
  <c r="BH103" i="16"/>
  <c r="BH155" i="16" s="1"/>
  <c r="BH103" i="17"/>
  <c r="BH155" i="17" s="1"/>
  <c r="BG109" i="16"/>
  <c r="BG140" i="16"/>
  <c r="BG161" i="16" s="1"/>
  <c r="BH79" i="13"/>
  <c r="BH104" i="16"/>
  <c r="BH156" i="16" s="1"/>
  <c r="BH104" i="17"/>
  <c r="BH156" i="17" s="1"/>
  <c r="BH73" i="13"/>
  <c r="BH94" i="17"/>
  <c r="BH146" i="17" s="1"/>
  <c r="BH94" i="16"/>
  <c r="BH146" i="16" s="1"/>
  <c r="BH99" i="17"/>
  <c r="BH151" i="17" s="1"/>
  <c r="BH99" i="16"/>
  <c r="BH151" i="16" s="1"/>
  <c r="BH76" i="13"/>
  <c r="BG30" i="16"/>
  <c r="BG61" i="16"/>
  <c r="BG82" i="16" s="1"/>
  <c r="BH23" i="17"/>
  <c r="BH75" i="17" s="1"/>
  <c r="BH23" i="16"/>
  <c r="BH75" i="16" s="1"/>
  <c r="BH32" i="1"/>
  <c r="BH33" i="1" s="1"/>
  <c r="BI25" i="1"/>
  <c r="BI22" i="1"/>
  <c r="BI18" i="1"/>
  <c r="BI27" i="1"/>
  <c r="BI29" i="1"/>
  <c r="BI15" i="1"/>
  <c r="BI21" i="1"/>
  <c r="BI14" i="1"/>
  <c r="BI24" i="1"/>
  <c r="BH9" i="17"/>
  <c r="BI17" i="1"/>
  <c r="BI11" i="1"/>
  <c r="BH9" i="16"/>
  <c r="BI19" i="1"/>
  <c r="BI13" i="1"/>
  <c r="BI28" i="1"/>
  <c r="BH69" i="1"/>
  <c r="BI31" i="1"/>
  <c r="BI81" i="1" s="1"/>
  <c r="BI88" i="1" s="1"/>
  <c r="BI9" i="14" s="1"/>
  <c r="BI30" i="1"/>
  <c r="BI12" i="1"/>
  <c r="BI20" i="1"/>
  <c r="BI16" i="1"/>
  <c r="BI26" i="1"/>
  <c r="BI23" i="1"/>
  <c r="BH74" i="1"/>
  <c r="BH16" i="16"/>
  <c r="BH68" i="16" s="1"/>
  <c r="BH16" i="17"/>
  <c r="BH68" i="17" s="1"/>
  <c r="BG86" i="1"/>
  <c r="BG82" i="1"/>
  <c r="BH73" i="1"/>
  <c r="BH15" i="17"/>
  <c r="BH67" i="17" s="1"/>
  <c r="BH15" i="16"/>
  <c r="BH67" i="16" s="1"/>
  <c r="BK135" i="16"/>
  <c r="BL126" i="16"/>
  <c r="BL126" i="17"/>
  <c r="BL124" i="16"/>
  <c r="BL124" i="17"/>
  <c r="BL125" i="16"/>
  <c r="BL125" i="17"/>
  <c r="BL118" i="16"/>
  <c r="BL118" i="17"/>
  <c r="BF162" i="17"/>
  <c r="BG97" i="15"/>
  <c r="BG38" i="15"/>
  <c r="BG73" i="15"/>
  <c r="BG14" i="15"/>
  <c r="BL48" i="16"/>
  <c r="BL48" i="17"/>
  <c r="BL42" i="16"/>
  <c r="BL42" i="17"/>
  <c r="BL50" i="16"/>
  <c r="BL50" i="17"/>
  <c r="BL40" i="16"/>
  <c r="BL40" i="17"/>
  <c r="BL44" i="16"/>
  <c r="BL44" i="17"/>
  <c r="BG33" i="15"/>
  <c r="BG92" i="15"/>
  <c r="BF89" i="1"/>
  <c r="BF90" i="1" s="1"/>
  <c r="BG90" i="15"/>
  <c r="BG31" i="15"/>
  <c r="BH77" i="13"/>
  <c r="BH100" i="16"/>
  <c r="BH152" i="16" s="1"/>
  <c r="BH100" i="17"/>
  <c r="BH152" i="17" s="1"/>
  <c r="BH75" i="13"/>
  <c r="BH98" i="16"/>
  <c r="BH150" i="16" s="1"/>
  <c r="BH98" i="17"/>
  <c r="BH150" i="17" s="1"/>
  <c r="BH107" i="17"/>
  <c r="BH159" i="17" s="1"/>
  <c r="BH107" i="16"/>
  <c r="BH159" i="16" s="1"/>
  <c r="BH102" i="17"/>
  <c r="BH154" i="17" s="1"/>
  <c r="BH102" i="16"/>
  <c r="BH154" i="16" s="1"/>
  <c r="BH93" i="16"/>
  <c r="BH145" i="16" s="1"/>
  <c r="BH93" i="17"/>
  <c r="BH145" i="17" s="1"/>
  <c r="BH72" i="13"/>
  <c r="BH71" i="13"/>
  <c r="BH90" i="16"/>
  <c r="BH142" i="16" s="1"/>
  <c r="BH90" i="17"/>
  <c r="BH142" i="17" s="1"/>
  <c r="BG37" i="15"/>
  <c r="BG96" i="15"/>
  <c r="BH22" i="17"/>
  <c r="BH74" i="17" s="1"/>
  <c r="BH22" i="16"/>
  <c r="BH74" i="16" s="1"/>
  <c r="BH79" i="1"/>
  <c r="BH25" i="17"/>
  <c r="BH77" i="17" s="1"/>
  <c r="BH25" i="16"/>
  <c r="BH77" i="16" s="1"/>
  <c r="BH76" i="1"/>
  <c r="BH20" i="16"/>
  <c r="BH72" i="16" s="1"/>
  <c r="BH20" i="17"/>
  <c r="BH72" i="17" s="1"/>
  <c r="BH17" i="17"/>
  <c r="BH69" i="17" s="1"/>
  <c r="BH17" i="16"/>
  <c r="BH69" i="16" s="1"/>
  <c r="BH21" i="16"/>
  <c r="BH73" i="16" s="1"/>
  <c r="BH77" i="1"/>
  <c r="BH21" i="17"/>
  <c r="BH73" i="17" s="1"/>
  <c r="BH13" i="17"/>
  <c r="BH65" i="17" s="1"/>
  <c r="BH13" i="16"/>
  <c r="BH65" i="16" s="1"/>
  <c r="BM55" i="13"/>
  <c r="BM42" i="13"/>
  <c r="BM50" i="13"/>
  <c r="BM60" i="13"/>
  <c r="BM43" i="13"/>
  <c r="BM48" i="13"/>
  <c r="BM41" i="13"/>
  <c r="BM49" i="13"/>
  <c r="BM44" i="13"/>
  <c r="BM52" i="13"/>
  <c r="BM51" i="13"/>
  <c r="BM53" i="13"/>
  <c r="BM45" i="13"/>
  <c r="BM59" i="13"/>
  <c r="BM46" i="13"/>
  <c r="BM58" i="13"/>
  <c r="BM47" i="13"/>
  <c r="BM56" i="13"/>
  <c r="BM54" i="13"/>
  <c r="BM57" i="13"/>
  <c r="BL114" i="16"/>
  <c r="BL61" i="13"/>
  <c r="BL62" i="13" s="1"/>
  <c r="BL114" i="17"/>
  <c r="BM40" i="13"/>
  <c r="BL130" i="16"/>
  <c r="BL130" i="17"/>
  <c r="BL132" i="16"/>
  <c r="BL132" i="17"/>
  <c r="BL116" i="17"/>
  <c r="BL116" i="16"/>
  <c r="BL120" i="17"/>
  <c r="BL120" i="16"/>
  <c r="BL115" i="17"/>
  <c r="BL115" i="16"/>
  <c r="BG78" i="15"/>
  <c r="BG19" i="15"/>
  <c r="BF99" i="15"/>
  <c r="BG76" i="15"/>
  <c r="BG17" i="15"/>
  <c r="BF81" i="15"/>
  <c r="BK56" i="16"/>
  <c r="BL46" i="16"/>
  <c r="BL46" i="17"/>
  <c r="BL45" i="17"/>
  <c r="BL45" i="16"/>
  <c r="BL38" i="17"/>
  <c r="BL38" i="16"/>
  <c r="BL43" i="16"/>
  <c r="BL43" i="17"/>
  <c r="BL53" i="17"/>
  <c r="BL53" i="16"/>
  <c r="BG77" i="15"/>
  <c r="BG18" i="15"/>
  <c r="BG82" i="13"/>
  <c r="BG86" i="13"/>
  <c r="BH70" i="13"/>
  <c r="BH89" i="16"/>
  <c r="BH141" i="16" s="1"/>
  <c r="BH89" i="17"/>
  <c r="BH141" i="17" s="1"/>
  <c r="BH74" i="13"/>
  <c r="BH95" i="17"/>
  <c r="BH147" i="17" s="1"/>
  <c r="BH95" i="16"/>
  <c r="BH147" i="16" s="1"/>
  <c r="BH106" i="16"/>
  <c r="BH158" i="16" s="1"/>
  <c r="BH106" i="17"/>
  <c r="BH158" i="17" s="1"/>
  <c r="BG140" i="17"/>
  <c r="BG161" i="17" s="1"/>
  <c r="BG109" i="17"/>
  <c r="BH92" i="17"/>
  <c r="BH144" i="17" s="1"/>
  <c r="BH92" i="16"/>
  <c r="BH144" i="16" s="1"/>
  <c r="BF83" i="17"/>
  <c r="BG74" i="15"/>
  <c r="BG15" i="15"/>
  <c r="BH14" i="16"/>
  <c r="BH66" i="16" s="1"/>
  <c r="BH14" i="17"/>
  <c r="BH66" i="17" s="1"/>
  <c r="BH72" i="1"/>
  <c r="BH11" i="14"/>
  <c r="BH27" i="16"/>
  <c r="BH79" i="16" s="1"/>
  <c r="BH27" i="17"/>
  <c r="BH79" i="17" s="1"/>
  <c r="BG30" i="17"/>
  <c r="BG61" i="17"/>
  <c r="BG82" i="17" s="1"/>
  <c r="BH24" i="16"/>
  <c r="BH76" i="16" s="1"/>
  <c r="BH78" i="1"/>
  <c r="BH24" i="17"/>
  <c r="BH76" i="17" s="1"/>
  <c r="BL128" i="17"/>
  <c r="BL128" i="16"/>
  <c r="BL121" i="16"/>
  <c r="BL121" i="17"/>
  <c r="BL131" i="16"/>
  <c r="BL131" i="17"/>
  <c r="BL117" i="16"/>
  <c r="BL117" i="17"/>
  <c r="BL122" i="17"/>
  <c r="BL122" i="16"/>
  <c r="BG72" i="15"/>
  <c r="BG13" i="15"/>
  <c r="BF167" i="16"/>
  <c r="BF40" i="15"/>
  <c r="BF22" i="15"/>
  <c r="BM60" i="1"/>
  <c r="BM52" i="1"/>
  <c r="BM56" i="1"/>
  <c r="BM46" i="1"/>
  <c r="BM51" i="1"/>
  <c r="BM59" i="1"/>
  <c r="BM43" i="1"/>
  <c r="BM50" i="1"/>
  <c r="BM47" i="1"/>
  <c r="BM53" i="1"/>
  <c r="BM41" i="1"/>
  <c r="BM57" i="1"/>
  <c r="BM42" i="1"/>
  <c r="BM49" i="1"/>
  <c r="BM48" i="1"/>
  <c r="BM44" i="1"/>
  <c r="BM45" i="1"/>
  <c r="BM58" i="1"/>
  <c r="BM55" i="1"/>
  <c r="BM54" i="1"/>
  <c r="BL35" i="17"/>
  <c r="BL61" i="1"/>
  <c r="BL62" i="1" s="1"/>
  <c r="BL35" i="16"/>
  <c r="BM40" i="1"/>
  <c r="BL47" i="16"/>
  <c r="BL47" i="17"/>
  <c r="BL51" i="16"/>
  <c r="BL51" i="17"/>
  <c r="BL37" i="16"/>
  <c r="BL37" i="17"/>
  <c r="BL54" i="16"/>
  <c r="BL54" i="17"/>
  <c r="BG95" i="15"/>
  <c r="BG36" i="15"/>
  <c r="BF90" i="13"/>
  <c r="BH91" i="16"/>
  <c r="BH143" i="16" s="1"/>
  <c r="BH91" i="17"/>
  <c r="BH143" i="17" s="1"/>
  <c r="BH80" i="13"/>
  <c r="BH105" i="17"/>
  <c r="BH157" i="17" s="1"/>
  <c r="BH105" i="16"/>
  <c r="BH157" i="16" s="1"/>
  <c r="BH96" i="16"/>
  <c r="BH148" i="16" s="1"/>
  <c r="BH96" i="17"/>
  <c r="BH148" i="17" s="1"/>
  <c r="BH97" i="16"/>
  <c r="BH149" i="16" s="1"/>
  <c r="BH97" i="17"/>
  <c r="BH149" i="17" s="1"/>
  <c r="BH101" i="16"/>
  <c r="BH153" i="16" s="1"/>
  <c r="BH101" i="17"/>
  <c r="BH153" i="17" s="1"/>
  <c r="BG75" i="15"/>
  <c r="BG16" i="15"/>
  <c r="BH12" i="16"/>
  <c r="BH64" i="16" s="1"/>
  <c r="BH12" i="17"/>
  <c r="BH64" i="17" s="1"/>
  <c r="BH70" i="1"/>
  <c r="BH10" i="17"/>
  <c r="BH62" i="17" s="1"/>
  <c r="BH10" i="16"/>
  <c r="BH62" i="16" s="1"/>
  <c r="BH18" i="17"/>
  <c r="BH70" i="17" s="1"/>
  <c r="BH18" i="16"/>
  <c r="BH70" i="16" s="1"/>
  <c r="BH80" i="1"/>
  <c r="BH26" i="16"/>
  <c r="BH78" i="16" s="1"/>
  <c r="BH26" i="17"/>
  <c r="BH78" i="17" s="1"/>
  <c r="BH28" i="17"/>
  <c r="BH80" i="17" s="1"/>
  <c r="BH28" i="16"/>
  <c r="BH80" i="16" s="1"/>
  <c r="BH71" i="1"/>
  <c r="BH11" i="16"/>
  <c r="BH63" i="16" s="1"/>
  <c r="BH11" i="17"/>
  <c r="BH63" i="17" s="1"/>
  <c r="BH75" i="1"/>
  <c r="BH19" i="17"/>
  <c r="BH71" i="17" s="1"/>
  <c r="BH19" i="16"/>
  <c r="BH71" i="16" s="1"/>
  <c r="BK135" i="17"/>
  <c r="BL127" i="16"/>
  <c r="BL127" i="17"/>
  <c r="BL129" i="16"/>
  <c r="BL129" i="17"/>
  <c r="BL133" i="16"/>
  <c r="BL133" i="17"/>
  <c r="BL123" i="17"/>
  <c r="BL123" i="16"/>
  <c r="BL119" i="17"/>
  <c r="BL119" i="16"/>
  <c r="BG35" i="15"/>
  <c r="BG94" i="15"/>
  <c r="BG87" i="1"/>
  <c r="BG12" i="15"/>
  <c r="BG71" i="15"/>
  <c r="BE226" i="16" l="1"/>
  <c r="BE236" i="16"/>
  <c r="BD226" i="16"/>
  <c r="BD236" i="16"/>
  <c r="BE227" i="16"/>
  <c r="BE237" i="16"/>
  <c r="BE228" i="16"/>
  <c r="BE246" i="16"/>
  <c r="BE229" i="16"/>
  <c r="BE247" i="16"/>
  <c r="BI11" i="14"/>
  <c r="BI12" i="14" s="1"/>
  <c r="BF173" i="17"/>
  <c r="BF198" i="16" s="1"/>
  <c r="BF217" i="16" s="1"/>
  <c r="BF222" i="16" s="1"/>
  <c r="BF193" i="16"/>
  <c r="BF205" i="16" s="1"/>
  <c r="BF210" i="16" s="1"/>
  <c r="BG203" i="16"/>
  <c r="BG158" i="15"/>
  <c r="BH31" i="14"/>
  <c r="BD133" i="15"/>
  <c r="BD159" i="15" s="1"/>
  <c r="BD164" i="15" s="1"/>
  <c r="BD181" i="15" s="1"/>
  <c r="BD192" i="15" s="1"/>
  <c r="BF173" i="16"/>
  <c r="BF197" i="16" s="1"/>
  <c r="BF216" i="16" s="1"/>
  <c r="BF221" i="16" s="1"/>
  <c r="BF192" i="16"/>
  <c r="BE188" i="16"/>
  <c r="BE123" i="15"/>
  <c r="BE133" i="15" s="1"/>
  <c r="BE159" i="15" s="1"/>
  <c r="BE164" i="15" s="1"/>
  <c r="BE181" i="15" s="1"/>
  <c r="BE192" i="15" s="1"/>
  <c r="BF51" i="15"/>
  <c r="BF145" i="15" s="1"/>
  <c r="BF171" i="15" s="1"/>
  <c r="BF176" i="15" s="1"/>
  <c r="BF183" i="15" s="1"/>
  <c r="BF202" i="15" s="1"/>
  <c r="BE134" i="15"/>
  <c r="BE160" i="15" s="1"/>
  <c r="BE165" i="15" s="1"/>
  <c r="BE182" i="15" s="1"/>
  <c r="BE193" i="15" s="1"/>
  <c r="BF187" i="16"/>
  <c r="BG89" i="13"/>
  <c r="BG22" i="15"/>
  <c r="BG81" i="15"/>
  <c r="BF104" i="15"/>
  <c r="BF110" i="15" s="1"/>
  <c r="BF146" i="15" s="1"/>
  <c r="BF172" i="15" s="1"/>
  <c r="BF177" i="15" s="1"/>
  <c r="BF184" i="15" s="1"/>
  <c r="BF203" i="15" s="1"/>
  <c r="BG167" i="16"/>
  <c r="BG162" i="16"/>
  <c r="BG167" i="17"/>
  <c r="BH15" i="15"/>
  <c r="BH74" i="15"/>
  <c r="BH79" i="15"/>
  <c r="BH20" i="15"/>
  <c r="BN60" i="1"/>
  <c r="BN59" i="1"/>
  <c r="BN54" i="1"/>
  <c r="BN47" i="1"/>
  <c r="BN48" i="1"/>
  <c r="BN42" i="1"/>
  <c r="BN53" i="1"/>
  <c r="BN57" i="1"/>
  <c r="BN55" i="1"/>
  <c r="BN56" i="1"/>
  <c r="BN46" i="1"/>
  <c r="BN43" i="1"/>
  <c r="BN45" i="1"/>
  <c r="BN44" i="1"/>
  <c r="BN58" i="1"/>
  <c r="BN52" i="1"/>
  <c r="BN41" i="1"/>
  <c r="BN49" i="1"/>
  <c r="BN51" i="1"/>
  <c r="BN50" i="1"/>
  <c r="BM61" i="1"/>
  <c r="BM62" i="1" s="1"/>
  <c r="BM35" i="16"/>
  <c r="BM35" i="17"/>
  <c r="BN40" i="1"/>
  <c r="BM49" i="16"/>
  <c r="BM49" i="17"/>
  <c r="BM39" i="17"/>
  <c r="BM39" i="16"/>
  <c r="BM52" i="16"/>
  <c r="BM52" i="17"/>
  <c r="BM45" i="16"/>
  <c r="BM45" i="17"/>
  <c r="BM41" i="16"/>
  <c r="BM41" i="17"/>
  <c r="BF45" i="15"/>
  <c r="BH18" i="15"/>
  <c r="BH77" i="15"/>
  <c r="BN60" i="13"/>
  <c r="BN47" i="13"/>
  <c r="BN51" i="13"/>
  <c r="BN58" i="13"/>
  <c r="BN53" i="13"/>
  <c r="BN41" i="13"/>
  <c r="BN46" i="13"/>
  <c r="BN44" i="13"/>
  <c r="BN43" i="13"/>
  <c r="BN50" i="13"/>
  <c r="BN49" i="13"/>
  <c r="BN55" i="13"/>
  <c r="BN56" i="13"/>
  <c r="BN59" i="13"/>
  <c r="BN57" i="13"/>
  <c r="BN45" i="13"/>
  <c r="BN48" i="13"/>
  <c r="BN42" i="13"/>
  <c r="BN54" i="13"/>
  <c r="BN52" i="13"/>
  <c r="BM114" i="17"/>
  <c r="BM61" i="13"/>
  <c r="BM62" i="13" s="1"/>
  <c r="BN40" i="13"/>
  <c r="BM114" i="16"/>
  <c r="BM131" i="16"/>
  <c r="BM131" i="17"/>
  <c r="BM132" i="17"/>
  <c r="BM132" i="16"/>
  <c r="BM127" i="17"/>
  <c r="BM127" i="16"/>
  <c r="BM123" i="16"/>
  <c r="BM123" i="17"/>
  <c r="BH19" i="15"/>
  <c r="BH78" i="15"/>
  <c r="BH72" i="15"/>
  <c r="BH13" i="15"/>
  <c r="BI14" i="17"/>
  <c r="BI66" i="17" s="1"/>
  <c r="BI14" i="16"/>
  <c r="BI66" i="16" s="1"/>
  <c r="BI72" i="1"/>
  <c r="BI18" i="14"/>
  <c r="BI17" i="16"/>
  <c r="BI69" i="16" s="1"/>
  <c r="BI17" i="17"/>
  <c r="BI69" i="17" s="1"/>
  <c r="BH61" i="17"/>
  <c r="BH82" i="17" s="1"/>
  <c r="BH30" i="17"/>
  <c r="BI13" i="16"/>
  <c r="BI65" i="16" s="1"/>
  <c r="BI13" i="17"/>
  <c r="BI65" i="17" s="1"/>
  <c r="BI76" i="1"/>
  <c r="BI20" i="16"/>
  <c r="BI72" i="16" s="1"/>
  <c r="BI20" i="17"/>
  <c r="BI72" i="17" s="1"/>
  <c r="BH90" i="15"/>
  <c r="BH31" i="15"/>
  <c r="BH95" i="15"/>
  <c r="BH36" i="15"/>
  <c r="BH86" i="13"/>
  <c r="BH82" i="13"/>
  <c r="BI91" i="16"/>
  <c r="BI143" i="16" s="1"/>
  <c r="BI91" i="17"/>
  <c r="BI143" i="17" s="1"/>
  <c r="BI107" i="16"/>
  <c r="BI159" i="16" s="1"/>
  <c r="BI107" i="17"/>
  <c r="BI159" i="17" s="1"/>
  <c r="BI77" i="13"/>
  <c r="BI100" i="16"/>
  <c r="BI152" i="16" s="1"/>
  <c r="BI100" i="17"/>
  <c r="BI152" i="17" s="1"/>
  <c r="BI97" i="16"/>
  <c r="BI149" i="16" s="1"/>
  <c r="BI97" i="17"/>
  <c r="BI149" i="17" s="1"/>
  <c r="BL56" i="16"/>
  <c r="BM50" i="17"/>
  <c r="BM50" i="16"/>
  <c r="BM43" i="16"/>
  <c r="BM43" i="17"/>
  <c r="BM36" i="16"/>
  <c r="BM36" i="17"/>
  <c r="BM38" i="17"/>
  <c r="BM38" i="16"/>
  <c r="BM51" i="16"/>
  <c r="BM51" i="17"/>
  <c r="BH32" i="15"/>
  <c r="BH91" i="15"/>
  <c r="BL135" i="17"/>
  <c r="BM128" i="17"/>
  <c r="BM128" i="16"/>
  <c r="BM120" i="17"/>
  <c r="BM120" i="16"/>
  <c r="BM125" i="16"/>
  <c r="BM125" i="17"/>
  <c r="BM115" i="16"/>
  <c r="BM115" i="17"/>
  <c r="BM124" i="17"/>
  <c r="BM124" i="16"/>
  <c r="BH75" i="15"/>
  <c r="BH16" i="15"/>
  <c r="BH14" i="15"/>
  <c r="BH73" i="15"/>
  <c r="BI18" i="17"/>
  <c r="BI70" i="17" s="1"/>
  <c r="BI18" i="16"/>
  <c r="BI70" i="16" s="1"/>
  <c r="BH86" i="1"/>
  <c r="BH82" i="1"/>
  <c r="BH30" i="16"/>
  <c r="BH61" i="16"/>
  <c r="BH82" i="16" s="1"/>
  <c r="BI22" i="17"/>
  <c r="BI74" i="17" s="1"/>
  <c r="BI22" i="16"/>
  <c r="BI74" i="16" s="1"/>
  <c r="BI27" i="16"/>
  <c r="BI79" i="16" s="1"/>
  <c r="BI27" i="17"/>
  <c r="BI79" i="17" s="1"/>
  <c r="BI23" i="17"/>
  <c r="BI75" i="17" s="1"/>
  <c r="BI23" i="16"/>
  <c r="BI75" i="16" s="1"/>
  <c r="BI32" i="13"/>
  <c r="BI33" i="13" s="1"/>
  <c r="BJ18" i="13"/>
  <c r="BJ28" i="13"/>
  <c r="BJ12" i="13"/>
  <c r="BJ14" i="13"/>
  <c r="BJ30" i="13"/>
  <c r="BI69" i="13"/>
  <c r="BJ24" i="13"/>
  <c r="BI88" i="16"/>
  <c r="BJ21" i="13"/>
  <c r="BJ25" i="13"/>
  <c r="BI88" i="17"/>
  <c r="BJ13" i="13"/>
  <c r="BJ17" i="13"/>
  <c r="BJ31" i="13"/>
  <c r="BJ81" i="13" s="1"/>
  <c r="BJ88" i="13" s="1"/>
  <c r="BJ10" i="14" s="1"/>
  <c r="BJ23" i="13"/>
  <c r="BJ15" i="13"/>
  <c r="BJ16" i="13"/>
  <c r="BJ11" i="13"/>
  <c r="BJ29" i="13"/>
  <c r="BJ22" i="13"/>
  <c r="BJ27" i="13"/>
  <c r="BJ20" i="13"/>
  <c r="BJ19" i="13"/>
  <c r="BJ26" i="13"/>
  <c r="BI92" i="16"/>
  <c r="BI144" i="16" s="1"/>
  <c r="BI92" i="17"/>
  <c r="BI144" i="17" s="1"/>
  <c r="BI76" i="13"/>
  <c r="BI99" i="16"/>
  <c r="BI151" i="16" s="1"/>
  <c r="BI99" i="17"/>
  <c r="BI151" i="17" s="1"/>
  <c r="BI94" i="17"/>
  <c r="BI146" i="17" s="1"/>
  <c r="BI73" i="13"/>
  <c r="BI94" i="16"/>
  <c r="BI146" i="16" s="1"/>
  <c r="BI70" i="13"/>
  <c r="BI89" i="17"/>
  <c r="BI141" i="17" s="1"/>
  <c r="BI89" i="16"/>
  <c r="BI141" i="16" s="1"/>
  <c r="BI96" i="17"/>
  <c r="BI148" i="17" s="1"/>
  <c r="BI96" i="16"/>
  <c r="BI148" i="16" s="1"/>
  <c r="BG99" i="15"/>
  <c r="BH38" i="15"/>
  <c r="BH97" i="15"/>
  <c r="BM53" i="17"/>
  <c r="BM53" i="16"/>
  <c r="BM44" i="17"/>
  <c r="BM44" i="16"/>
  <c r="BM48" i="16"/>
  <c r="BM48" i="17"/>
  <c r="BM54" i="17"/>
  <c r="BM54" i="16"/>
  <c r="BM47" i="16"/>
  <c r="BM47" i="17"/>
  <c r="BF186" i="16"/>
  <c r="BH12" i="14"/>
  <c r="BH18" i="14"/>
  <c r="BH32" i="14" s="1"/>
  <c r="BG90" i="13"/>
  <c r="BM130" i="17"/>
  <c r="BM130" i="16"/>
  <c r="BM133" i="16"/>
  <c r="BM133" i="17"/>
  <c r="BM126" i="16"/>
  <c r="BM126" i="17"/>
  <c r="BM122" i="17"/>
  <c r="BM122" i="16"/>
  <c r="BM116" i="17"/>
  <c r="BM116" i="16"/>
  <c r="BH87" i="13"/>
  <c r="BH30" i="15"/>
  <c r="BH89" i="15"/>
  <c r="BH35" i="15"/>
  <c r="BH94" i="15"/>
  <c r="BG89" i="1"/>
  <c r="BG90" i="1" s="1"/>
  <c r="BI77" i="1"/>
  <c r="BI21" i="17"/>
  <c r="BI73" i="17" s="1"/>
  <c r="BI21" i="16"/>
  <c r="BI73" i="16" s="1"/>
  <c r="BI70" i="1"/>
  <c r="BI10" i="16"/>
  <c r="BI62" i="16" s="1"/>
  <c r="BI10" i="17"/>
  <c r="BI62" i="17" s="1"/>
  <c r="BI80" i="1"/>
  <c r="BI26" i="17"/>
  <c r="BI78" i="17" s="1"/>
  <c r="BI26" i="16"/>
  <c r="BI78" i="16" s="1"/>
  <c r="BJ20" i="1"/>
  <c r="BJ13" i="1"/>
  <c r="BI32" i="1"/>
  <c r="BI33" i="1" s="1"/>
  <c r="BJ18" i="1"/>
  <c r="BJ29" i="1"/>
  <c r="BJ17" i="1"/>
  <c r="BJ22" i="1"/>
  <c r="BJ14" i="1"/>
  <c r="BI9" i="17"/>
  <c r="BJ27" i="1"/>
  <c r="BJ26" i="1"/>
  <c r="BJ30" i="1"/>
  <c r="BJ24" i="1"/>
  <c r="BI69" i="1"/>
  <c r="BJ15" i="1"/>
  <c r="BJ12" i="1"/>
  <c r="BJ28" i="1"/>
  <c r="BJ25" i="1"/>
  <c r="BJ21" i="1"/>
  <c r="BJ23" i="1"/>
  <c r="BJ16" i="1"/>
  <c r="BJ19" i="1"/>
  <c r="BJ31" i="1"/>
  <c r="BJ81" i="1" s="1"/>
  <c r="BJ88" i="1" s="1"/>
  <c r="BJ9" i="14" s="1"/>
  <c r="BI9" i="16"/>
  <c r="BJ11" i="1"/>
  <c r="BI12" i="17"/>
  <c r="BI64" i="17" s="1"/>
  <c r="BI12" i="16"/>
  <c r="BI64" i="16" s="1"/>
  <c r="BI79" i="1"/>
  <c r="BI25" i="16"/>
  <c r="BI77" i="16" s="1"/>
  <c r="BI25" i="17"/>
  <c r="BI77" i="17" s="1"/>
  <c r="BG83" i="16"/>
  <c r="BI74" i="13"/>
  <c r="BI95" i="17"/>
  <c r="BI147" i="17" s="1"/>
  <c r="BI95" i="16"/>
  <c r="BI147" i="16" s="1"/>
  <c r="BI93" i="16"/>
  <c r="BI145" i="16" s="1"/>
  <c r="BI93" i="17"/>
  <c r="BI145" i="17" s="1"/>
  <c r="BI72" i="13"/>
  <c r="BH109" i="17"/>
  <c r="BH140" i="17"/>
  <c r="BH161" i="17" s="1"/>
  <c r="BI102" i="16"/>
  <c r="BI154" i="16" s="1"/>
  <c r="BI102" i="17"/>
  <c r="BI154" i="17" s="1"/>
  <c r="BI106" i="16"/>
  <c r="BI158" i="16" s="1"/>
  <c r="BI106" i="17"/>
  <c r="BI158" i="17" s="1"/>
  <c r="BI71" i="13"/>
  <c r="BI90" i="16"/>
  <c r="BI142" i="16" s="1"/>
  <c r="BI90" i="17"/>
  <c r="BI142" i="17" s="1"/>
  <c r="BG40" i="15"/>
  <c r="BL56" i="17"/>
  <c r="BM40" i="17"/>
  <c r="BM40" i="16"/>
  <c r="BM37" i="17"/>
  <c r="BM37" i="16"/>
  <c r="BM42" i="17"/>
  <c r="BM42" i="16"/>
  <c r="BM46" i="17"/>
  <c r="BM46" i="16"/>
  <c r="BG83" i="17"/>
  <c r="BH87" i="1"/>
  <c r="BH12" i="15"/>
  <c r="BH71" i="15"/>
  <c r="BG162" i="17"/>
  <c r="BL135" i="16"/>
  <c r="BM121" i="16"/>
  <c r="BM121" i="17"/>
  <c r="BM119" i="17"/>
  <c r="BM119" i="16"/>
  <c r="BM118" i="17"/>
  <c r="BM118" i="16"/>
  <c r="BM117" i="16"/>
  <c r="BM117" i="17"/>
  <c r="BM129" i="16"/>
  <c r="BM129" i="17"/>
  <c r="BH17" i="15"/>
  <c r="BH76" i="15"/>
  <c r="BH33" i="15"/>
  <c r="BH92" i="15"/>
  <c r="BI78" i="1"/>
  <c r="BI24" i="16"/>
  <c r="BI76" i="16" s="1"/>
  <c r="BI24" i="17"/>
  <c r="BI76" i="17" s="1"/>
  <c r="BI28" i="16"/>
  <c r="BI80" i="16" s="1"/>
  <c r="BI28" i="17"/>
  <c r="BI80" i="17" s="1"/>
  <c r="BI71" i="1"/>
  <c r="BI11" i="16"/>
  <c r="BI63" i="16" s="1"/>
  <c r="BI11" i="17"/>
  <c r="BI63" i="17" s="1"/>
  <c r="BI73" i="1"/>
  <c r="BI15" i="16"/>
  <c r="BI67" i="16" s="1"/>
  <c r="BI15" i="17"/>
  <c r="BI67" i="17" s="1"/>
  <c r="BI75" i="1"/>
  <c r="BI19" i="16"/>
  <c r="BI71" i="16" s="1"/>
  <c r="BI19" i="17"/>
  <c r="BI71" i="17" s="1"/>
  <c r="BI74" i="1"/>
  <c r="BI16" i="17"/>
  <c r="BI68" i="17" s="1"/>
  <c r="BI16" i="16"/>
  <c r="BI68" i="16" s="1"/>
  <c r="BH93" i="15"/>
  <c r="BH34" i="15"/>
  <c r="BH37" i="15"/>
  <c r="BH96" i="15"/>
  <c r="BI75" i="13"/>
  <c r="BI98" i="16"/>
  <c r="BI150" i="16" s="1"/>
  <c r="BI98" i="17"/>
  <c r="BI150" i="17" s="1"/>
  <c r="BI80" i="13"/>
  <c r="BI105" i="16"/>
  <c r="BI157" i="16" s="1"/>
  <c r="BI105" i="17"/>
  <c r="BI157" i="17" s="1"/>
  <c r="BH140" i="16"/>
  <c r="BH161" i="16" s="1"/>
  <c r="BH109" i="16"/>
  <c r="BI79" i="13"/>
  <c r="BI104" i="16"/>
  <c r="BI156" i="16" s="1"/>
  <c r="BI104" i="17"/>
  <c r="BI156" i="17" s="1"/>
  <c r="BI78" i="13"/>
  <c r="BI103" i="17"/>
  <c r="BI155" i="17" s="1"/>
  <c r="BI103" i="16"/>
  <c r="BI155" i="16" s="1"/>
  <c r="BI101" i="17"/>
  <c r="BI153" i="17" s="1"/>
  <c r="BI101" i="16"/>
  <c r="BI153" i="16" s="1"/>
  <c r="BF229" i="16" l="1"/>
  <c r="BF247" i="16"/>
  <c r="BF228" i="16"/>
  <c r="BF246" i="16"/>
  <c r="BF227" i="16"/>
  <c r="BF237" i="16"/>
  <c r="BH215" i="16"/>
  <c r="BH170" i="15"/>
  <c r="BG173" i="17"/>
  <c r="BG198" i="16" s="1"/>
  <c r="BG217" i="16" s="1"/>
  <c r="BG222" i="16" s="1"/>
  <c r="BG193" i="16"/>
  <c r="BG205" i="16" s="1"/>
  <c r="BG210" i="16" s="1"/>
  <c r="BF204" i="16"/>
  <c r="BF209" i="16" s="1"/>
  <c r="BI32" i="14"/>
  <c r="BH203" i="16"/>
  <c r="BH158" i="15"/>
  <c r="BI31" i="14"/>
  <c r="BE125" i="15"/>
  <c r="BF188" i="16"/>
  <c r="BG173" i="16"/>
  <c r="BG197" i="16" s="1"/>
  <c r="BG216" i="16" s="1"/>
  <c r="BG221" i="16" s="1"/>
  <c r="BG192" i="16"/>
  <c r="BF134" i="15"/>
  <c r="BF160" i="15" s="1"/>
  <c r="BF165" i="15" s="1"/>
  <c r="BF182" i="15" s="1"/>
  <c r="BF193" i="15" s="1"/>
  <c r="BG187" i="16"/>
  <c r="BF124" i="15"/>
  <c r="BG104" i="15"/>
  <c r="BG110" i="15" s="1"/>
  <c r="BG146" i="15" s="1"/>
  <c r="BG172" i="15" s="1"/>
  <c r="BG177" i="15" s="1"/>
  <c r="BG184" i="15" s="1"/>
  <c r="BG203" i="15" s="1"/>
  <c r="BG45" i="15"/>
  <c r="BH51" i="15" s="1"/>
  <c r="BJ11" i="14"/>
  <c r="BG186" i="16"/>
  <c r="BH83" i="17"/>
  <c r="BH83" i="16"/>
  <c r="BH162" i="17"/>
  <c r="BI15" i="15"/>
  <c r="BI74" i="15"/>
  <c r="BH81" i="15"/>
  <c r="BJ17" i="17"/>
  <c r="BJ69" i="17" s="1"/>
  <c r="BJ17" i="16"/>
  <c r="BJ69" i="16" s="1"/>
  <c r="BJ23" i="17"/>
  <c r="BJ75" i="17" s="1"/>
  <c r="BJ23" i="16"/>
  <c r="BJ75" i="16" s="1"/>
  <c r="BI82" i="1"/>
  <c r="BI86" i="1"/>
  <c r="BJ79" i="1"/>
  <c r="BJ25" i="17"/>
  <c r="BJ77" i="17" s="1"/>
  <c r="BJ25" i="16"/>
  <c r="BJ77" i="16" s="1"/>
  <c r="BJ73" i="1"/>
  <c r="BJ15" i="17"/>
  <c r="BJ67" i="17" s="1"/>
  <c r="BJ15" i="16"/>
  <c r="BJ67" i="16" s="1"/>
  <c r="BJ71" i="1"/>
  <c r="BJ11" i="16"/>
  <c r="BJ63" i="16" s="1"/>
  <c r="BJ11" i="17"/>
  <c r="BJ63" i="17" s="1"/>
  <c r="BI79" i="15"/>
  <c r="BI20" i="15"/>
  <c r="BJ78" i="13"/>
  <c r="BJ103" i="16"/>
  <c r="BJ155" i="16" s="1"/>
  <c r="BJ103" i="17"/>
  <c r="BJ155" i="17" s="1"/>
  <c r="BJ76" i="13"/>
  <c r="BJ99" i="16"/>
  <c r="BJ151" i="16" s="1"/>
  <c r="BJ99" i="17"/>
  <c r="BJ151" i="17" s="1"/>
  <c r="BJ92" i="17"/>
  <c r="BJ144" i="17" s="1"/>
  <c r="BJ92" i="16"/>
  <c r="BJ144" i="16" s="1"/>
  <c r="BJ90" i="16"/>
  <c r="BJ142" i="16" s="1"/>
  <c r="BJ71" i="13"/>
  <c r="BJ90" i="17"/>
  <c r="BJ142" i="17" s="1"/>
  <c r="BI140" i="16"/>
  <c r="BI161" i="16" s="1"/>
  <c r="BI109" i="16"/>
  <c r="BJ91" i="16"/>
  <c r="BJ143" i="16" s="1"/>
  <c r="BJ91" i="17"/>
  <c r="BJ143" i="17" s="1"/>
  <c r="BH89" i="1"/>
  <c r="BH90" i="1" s="1"/>
  <c r="BI94" i="15"/>
  <c r="BI35" i="15"/>
  <c r="BM135" i="17"/>
  <c r="BN122" i="16"/>
  <c r="BN122" i="17"/>
  <c r="BN130" i="16"/>
  <c r="BN130" i="17"/>
  <c r="BN117" i="16"/>
  <c r="BN117" i="17"/>
  <c r="BN127" i="17"/>
  <c r="BN127" i="16"/>
  <c r="BO60" i="1"/>
  <c r="BO41" i="1"/>
  <c r="BO55" i="1"/>
  <c r="BO54" i="1"/>
  <c r="BO49" i="1"/>
  <c r="BO52" i="1"/>
  <c r="BO43" i="1"/>
  <c r="BO57" i="1"/>
  <c r="BO51" i="1"/>
  <c r="BO47" i="1"/>
  <c r="BO56" i="1"/>
  <c r="BO46" i="1"/>
  <c r="BO44" i="1"/>
  <c r="BO58" i="1"/>
  <c r="BO45" i="1"/>
  <c r="BO53" i="1"/>
  <c r="BO59" i="1"/>
  <c r="BO50" i="1"/>
  <c r="BO48" i="1"/>
  <c r="BO42" i="1"/>
  <c r="BN35" i="16"/>
  <c r="BO40" i="1"/>
  <c r="BN61" i="1"/>
  <c r="BN62" i="1" s="1"/>
  <c r="BN35" i="17"/>
  <c r="BN45" i="17"/>
  <c r="BN45" i="16"/>
  <c r="BN47" i="16"/>
  <c r="BN47" i="17"/>
  <c r="BN38" i="16"/>
  <c r="BN38" i="17"/>
  <c r="BN52" i="17"/>
  <c r="BN52" i="16"/>
  <c r="BN42" i="16"/>
  <c r="BN42" i="17"/>
  <c r="BI73" i="15"/>
  <c r="BI14" i="15"/>
  <c r="BH22" i="15"/>
  <c r="BI87" i="13"/>
  <c r="BI30" i="15"/>
  <c r="BI89" i="15"/>
  <c r="BK12" i="1"/>
  <c r="BK26" i="1"/>
  <c r="BK22" i="1"/>
  <c r="BK13" i="1"/>
  <c r="BJ32" i="1"/>
  <c r="BJ33" i="1" s="1"/>
  <c r="BK24" i="1"/>
  <c r="BK28" i="1"/>
  <c r="BK17" i="1"/>
  <c r="BJ9" i="17"/>
  <c r="BK15" i="1"/>
  <c r="BK27" i="1"/>
  <c r="BJ9" i="16"/>
  <c r="BK18" i="1"/>
  <c r="BK11" i="1"/>
  <c r="BK16" i="1"/>
  <c r="BK30" i="1"/>
  <c r="BK29" i="1"/>
  <c r="BK23" i="1"/>
  <c r="BK14" i="1"/>
  <c r="BK21" i="1"/>
  <c r="BK25" i="1"/>
  <c r="BK31" i="1"/>
  <c r="BK81" i="1" s="1"/>
  <c r="BK88" i="1" s="1"/>
  <c r="BK9" i="14" s="1"/>
  <c r="BJ69" i="1"/>
  <c r="BK19" i="1"/>
  <c r="BK20" i="1"/>
  <c r="BJ14" i="16"/>
  <c r="BJ66" i="16" s="1"/>
  <c r="BJ14" i="17"/>
  <c r="BJ66" i="17" s="1"/>
  <c r="BJ72" i="1"/>
  <c r="BJ80" i="1"/>
  <c r="BJ26" i="16"/>
  <c r="BJ78" i="16" s="1"/>
  <c r="BJ26" i="17"/>
  <c r="BJ78" i="17" s="1"/>
  <c r="BJ22" i="16"/>
  <c r="BJ74" i="16" s="1"/>
  <c r="BJ22" i="17"/>
  <c r="BJ74" i="17" s="1"/>
  <c r="BI30" i="17"/>
  <c r="BI61" i="17"/>
  <c r="BI82" i="17" s="1"/>
  <c r="BJ27" i="16"/>
  <c r="BJ79" i="16" s="1"/>
  <c r="BJ27" i="17"/>
  <c r="BJ79" i="17" s="1"/>
  <c r="BJ18" i="17"/>
  <c r="BJ70" i="17" s="1"/>
  <c r="BJ18" i="16"/>
  <c r="BJ70" i="16" s="1"/>
  <c r="BI90" i="15"/>
  <c r="BI31" i="15"/>
  <c r="BI34" i="15"/>
  <c r="BI93" i="15"/>
  <c r="BJ96" i="16"/>
  <c r="BJ148" i="16" s="1"/>
  <c r="BJ96" i="17"/>
  <c r="BJ148" i="17" s="1"/>
  <c r="BJ106" i="17"/>
  <c r="BJ158" i="17" s="1"/>
  <c r="BJ106" i="16"/>
  <c r="BJ158" i="16" s="1"/>
  <c r="BJ100" i="17"/>
  <c r="BJ152" i="17" s="1"/>
  <c r="BJ77" i="13"/>
  <c r="BJ100" i="16"/>
  <c r="BJ152" i="16" s="1"/>
  <c r="BI109" i="17"/>
  <c r="BI140" i="17"/>
  <c r="BI161" i="17" s="1"/>
  <c r="BJ101" i="16"/>
  <c r="BJ153" i="16" s="1"/>
  <c r="BJ101" i="17"/>
  <c r="BJ153" i="17" s="1"/>
  <c r="BJ70" i="13"/>
  <c r="BJ89" i="17"/>
  <c r="BJ141" i="17" s="1"/>
  <c r="BJ89" i="16"/>
  <c r="BJ141" i="16" s="1"/>
  <c r="BH167" i="16"/>
  <c r="BI16" i="15"/>
  <c r="BI75" i="15"/>
  <c r="BH167" i="17"/>
  <c r="BM135" i="16"/>
  <c r="BN126" i="17"/>
  <c r="BN126" i="16"/>
  <c r="BN119" i="16"/>
  <c r="BN119" i="17"/>
  <c r="BN129" i="17"/>
  <c r="BN129" i="16"/>
  <c r="BN118" i="16"/>
  <c r="BN118" i="17"/>
  <c r="BN132" i="17"/>
  <c r="BN132" i="16"/>
  <c r="BF123" i="15"/>
  <c r="BF133" i="15" s="1"/>
  <c r="BF159" i="15" s="1"/>
  <c r="BF164" i="15" s="1"/>
  <c r="BF181" i="15" s="1"/>
  <c r="BF192" i="15" s="1"/>
  <c r="BG51" i="15"/>
  <c r="BG145" i="15" s="1"/>
  <c r="BG171" i="15" s="1"/>
  <c r="BG176" i="15" s="1"/>
  <c r="BG183" i="15" s="1"/>
  <c r="BG202" i="15" s="1"/>
  <c r="BM56" i="17"/>
  <c r="BN46" i="17"/>
  <c r="BN46" i="16"/>
  <c r="BN53" i="17"/>
  <c r="BN53" i="16"/>
  <c r="BN41" i="16"/>
  <c r="BN41" i="17"/>
  <c r="BN48" i="16"/>
  <c r="BN48" i="17"/>
  <c r="BN49" i="17"/>
  <c r="BN49" i="16"/>
  <c r="BI32" i="15"/>
  <c r="BI91" i="15"/>
  <c r="BI78" i="15"/>
  <c r="BI19" i="15"/>
  <c r="BI30" i="16"/>
  <c r="BI61" i="16"/>
  <c r="BI82" i="16" s="1"/>
  <c r="BJ77" i="1"/>
  <c r="BJ21" i="16"/>
  <c r="BJ73" i="16" s="1"/>
  <c r="BJ21" i="17"/>
  <c r="BJ73" i="17" s="1"/>
  <c r="BJ70" i="1"/>
  <c r="BJ10" i="16"/>
  <c r="BJ62" i="16" s="1"/>
  <c r="BJ10" i="17"/>
  <c r="BJ62" i="17" s="1"/>
  <c r="BJ28" i="17"/>
  <c r="BJ80" i="17" s="1"/>
  <c r="BJ28" i="16"/>
  <c r="BJ80" i="16" s="1"/>
  <c r="BJ12" i="16"/>
  <c r="BJ64" i="16" s="1"/>
  <c r="BJ12" i="17"/>
  <c r="BJ64" i="17" s="1"/>
  <c r="BJ74" i="1"/>
  <c r="BJ16" i="17"/>
  <c r="BJ68" i="17" s="1"/>
  <c r="BJ16" i="16"/>
  <c r="BJ68" i="16" s="1"/>
  <c r="BI76" i="15"/>
  <c r="BI17" i="15"/>
  <c r="BH99" i="15"/>
  <c r="BJ97" i="17"/>
  <c r="BJ149" i="17" s="1"/>
  <c r="BJ97" i="16"/>
  <c r="BJ149" i="16" s="1"/>
  <c r="BK22" i="13"/>
  <c r="BK14" i="13"/>
  <c r="BK31" i="13"/>
  <c r="BK81" i="13" s="1"/>
  <c r="BK88" i="13" s="1"/>
  <c r="BK10" i="14" s="1"/>
  <c r="BK27" i="13"/>
  <c r="BK17" i="13"/>
  <c r="BK18" i="13"/>
  <c r="BK30" i="13"/>
  <c r="BJ32" i="13"/>
  <c r="BJ33" i="13" s="1"/>
  <c r="BK16" i="13"/>
  <c r="BK26" i="13"/>
  <c r="BK12" i="13"/>
  <c r="BK24" i="13"/>
  <c r="BK20" i="13"/>
  <c r="BJ88" i="16"/>
  <c r="BK15" i="13"/>
  <c r="BK23" i="13"/>
  <c r="BK25" i="13"/>
  <c r="BK21" i="13"/>
  <c r="BK19" i="13"/>
  <c r="BJ88" i="17"/>
  <c r="BK11" i="13"/>
  <c r="BK13" i="13"/>
  <c r="BJ69" i="13"/>
  <c r="BK28" i="13"/>
  <c r="BK29" i="13"/>
  <c r="BJ102" i="16"/>
  <c r="BJ154" i="16" s="1"/>
  <c r="BJ102" i="17"/>
  <c r="BJ154" i="17" s="1"/>
  <c r="BI86" i="13"/>
  <c r="BI82" i="13"/>
  <c r="BJ80" i="13"/>
  <c r="BJ105" i="16"/>
  <c r="BJ157" i="16" s="1"/>
  <c r="BJ105" i="17"/>
  <c r="BJ157" i="17" s="1"/>
  <c r="BH89" i="13"/>
  <c r="BH90" i="13" s="1"/>
  <c r="BI87" i="1"/>
  <c r="BI12" i="15"/>
  <c r="BI71" i="15"/>
  <c r="BO43" i="13"/>
  <c r="BO50" i="13"/>
  <c r="BO45" i="13"/>
  <c r="BO60" i="13"/>
  <c r="BO52" i="13"/>
  <c r="BO48" i="13"/>
  <c r="BO57" i="13"/>
  <c r="BO59" i="13"/>
  <c r="BO53" i="13"/>
  <c r="BO44" i="13"/>
  <c r="BO46" i="13"/>
  <c r="BO41" i="13"/>
  <c r="BO58" i="13"/>
  <c r="BO51" i="13"/>
  <c r="BO42" i="13"/>
  <c r="BO54" i="13"/>
  <c r="BO56" i="13"/>
  <c r="BO49" i="13"/>
  <c r="BO55" i="13"/>
  <c r="BO47" i="13"/>
  <c r="BN114" i="16"/>
  <c r="BN61" i="13"/>
  <c r="BN62" i="13" s="1"/>
  <c r="BO40" i="13"/>
  <c r="BN114" i="17"/>
  <c r="BN128" i="16"/>
  <c r="BN128" i="17"/>
  <c r="BN131" i="16"/>
  <c r="BN131" i="17"/>
  <c r="BN123" i="16"/>
  <c r="BN123" i="17"/>
  <c r="BN120" i="17"/>
  <c r="BN120" i="16"/>
  <c r="BN125" i="17"/>
  <c r="BN125" i="16"/>
  <c r="BM56" i="16"/>
  <c r="BN44" i="16"/>
  <c r="BN44" i="17"/>
  <c r="BN39" i="17"/>
  <c r="BN39" i="16"/>
  <c r="BN51" i="17"/>
  <c r="BN51" i="16"/>
  <c r="BN37" i="17"/>
  <c r="BN37" i="16"/>
  <c r="BN54" i="17"/>
  <c r="BN54" i="16"/>
  <c r="BI96" i="15"/>
  <c r="BI37" i="15"/>
  <c r="BI33" i="15"/>
  <c r="BI92" i="15"/>
  <c r="BI36" i="15"/>
  <c r="BI95" i="15"/>
  <c r="BH162" i="16"/>
  <c r="BI97" i="15"/>
  <c r="BI38" i="15"/>
  <c r="BI13" i="15"/>
  <c r="BI72" i="15"/>
  <c r="BI18" i="15"/>
  <c r="BI77" i="15"/>
  <c r="BJ18" i="14"/>
  <c r="BJ32" i="14" s="1"/>
  <c r="BJ12" i="14"/>
  <c r="BJ75" i="1"/>
  <c r="BJ19" i="16"/>
  <c r="BJ71" i="16" s="1"/>
  <c r="BJ19" i="17"/>
  <c r="BJ71" i="17" s="1"/>
  <c r="BJ13" i="17"/>
  <c r="BJ65" i="17" s="1"/>
  <c r="BJ13" i="16"/>
  <c r="BJ65" i="16" s="1"/>
  <c r="BJ24" i="17"/>
  <c r="BJ76" i="17" s="1"/>
  <c r="BJ78" i="1"/>
  <c r="BJ24" i="16"/>
  <c r="BJ76" i="16" s="1"/>
  <c r="BJ76" i="1"/>
  <c r="BJ20" i="16"/>
  <c r="BJ72" i="16" s="1"/>
  <c r="BJ20" i="17"/>
  <c r="BJ72" i="17" s="1"/>
  <c r="BH40" i="15"/>
  <c r="BJ79" i="13"/>
  <c r="BJ104" i="16"/>
  <c r="BJ156" i="16" s="1"/>
  <c r="BJ104" i="17"/>
  <c r="BJ156" i="17" s="1"/>
  <c r="BJ93" i="16"/>
  <c r="BJ145" i="16" s="1"/>
  <c r="BJ72" i="13"/>
  <c r="BJ93" i="17"/>
  <c r="BJ145" i="17" s="1"/>
  <c r="BJ73" i="13"/>
  <c r="BJ94" i="16"/>
  <c r="BJ146" i="16" s="1"/>
  <c r="BJ94" i="17"/>
  <c r="BJ146" i="17" s="1"/>
  <c r="BJ75" i="13"/>
  <c r="BJ98" i="16"/>
  <c r="BJ150" i="16" s="1"/>
  <c r="BJ98" i="17"/>
  <c r="BJ150" i="17" s="1"/>
  <c r="BJ107" i="16"/>
  <c r="BJ159" i="16" s="1"/>
  <c r="BJ107" i="17"/>
  <c r="BJ159" i="17" s="1"/>
  <c r="BJ95" i="16"/>
  <c r="BJ147" i="16" s="1"/>
  <c r="BJ74" i="13"/>
  <c r="BJ95" i="17"/>
  <c r="BJ147" i="17" s="1"/>
  <c r="BN116" i="17"/>
  <c r="BN116" i="16"/>
  <c r="BN133" i="16"/>
  <c r="BN133" i="17"/>
  <c r="BN124" i="16"/>
  <c r="BN124" i="17"/>
  <c r="BN115" i="16"/>
  <c r="BN115" i="17"/>
  <c r="BN121" i="16"/>
  <c r="BN121" i="17"/>
  <c r="BN36" i="17"/>
  <c r="BN36" i="16"/>
  <c r="BN40" i="16"/>
  <c r="BN40" i="17"/>
  <c r="BN50" i="17"/>
  <c r="BN50" i="16"/>
  <c r="BN43" i="16"/>
  <c r="BN43" i="17"/>
  <c r="BF226" i="16" l="1"/>
  <c r="BF236" i="16"/>
  <c r="BG228" i="16"/>
  <c r="BG246" i="16"/>
  <c r="BG227" i="16"/>
  <c r="BG237" i="16"/>
  <c r="BG229" i="16"/>
  <c r="BG247" i="16"/>
  <c r="BJ215" i="16"/>
  <c r="BJ170" i="15"/>
  <c r="BH173" i="17"/>
  <c r="BH198" i="16" s="1"/>
  <c r="BH217" i="16" s="1"/>
  <c r="BH222" i="16" s="1"/>
  <c r="BH193" i="16"/>
  <c r="BH205" i="16" s="1"/>
  <c r="BH210" i="16" s="1"/>
  <c r="BI215" i="16"/>
  <c r="BI170" i="15"/>
  <c r="BG204" i="16"/>
  <c r="BG209" i="16" s="1"/>
  <c r="BI203" i="16"/>
  <c r="BI158" i="15"/>
  <c r="BJ31" i="14"/>
  <c r="BH173" i="16"/>
  <c r="BH197" i="16" s="1"/>
  <c r="BH216" i="16" s="1"/>
  <c r="BH221" i="16" s="1"/>
  <c r="BH192" i="16"/>
  <c r="BH145" i="15"/>
  <c r="BH171" i="15" s="1"/>
  <c r="BH176" i="15" s="1"/>
  <c r="BH183" i="15" s="1"/>
  <c r="BH202" i="15" s="1"/>
  <c r="BG134" i="15"/>
  <c r="BG160" i="15" s="1"/>
  <c r="BG165" i="15" s="1"/>
  <c r="BG182" i="15" s="1"/>
  <c r="BG193" i="15" s="1"/>
  <c r="BF125" i="15"/>
  <c r="BG188" i="16"/>
  <c r="BH187" i="16"/>
  <c r="BG124" i="15"/>
  <c r="BG123" i="15"/>
  <c r="BG133" i="15" s="1"/>
  <c r="BG159" i="15" s="1"/>
  <c r="BG164" i="15" s="1"/>
  <c r="BG181" i="15" s="1"/>
  <c r="BG192" i="15" s="1"/>
  <c r="BI89" i="13"/>
  <c r="BI90" i="13" s="1"/>
  <c r="BI167" i="16"/>
  <c r="BI83" i="17"/>
  <c r="BI162" i="17"/>
  <c r="BJ90" i="15"/>
  <c r="BJ31" i="15"/>
  <c r="BJ18" i="15"/>
  <c r="BJ77" i="15"/>
  <c r="BP57" i="13"/>
  <c r="BP48" i="13"/>
  <c r="BP44" i="13"/>
  <c r="BP60" i="13"/>
  <c r="BP45" i="13"/>
  <c r="BP47" i="13"/>
  <c r="BP58" i="13"/>
  <c r="BP54" i="13"/>
  <c r="BP41" i="13"/>
  <c r="BP49" i="13"/>
  <c r="BP52" i="13"/>
  <c r="BP56" i="13"/>
  <c r="BP53" i="13"/>
  <c r="BP55" i="13"/>
  <c r="BP43" i="13"/>
  <c r="BP46" i="13"/>
  <c r="BP59" i="13"/>
  <c r="BP50" i="13"/>
  <c r="BP51" i="13"/>
  <c r="BP42" i="13"/>
  <c r="BO114" i="16"/>
  <c r="BO61" i="13"/>
  <c r="BO62" i="13" s="1"/>
  <c r="BO114" i="17"/>
  <c r="BP40" i="13"/>
  <c r="BO129" i="16"/>
  <c r="BO129" i="17"/>
  <c r="BO116" i="17"/>
  <c r="BO116" i="16"/>
  <c r="BO120" i="17"/>
  <c r="BO120" i="16"/>
  <c r="BO131" i="17"/>
  <c r="BO131" i="16"/>
  <c r="BO119" i="17"/>
  <c r="BO119" i="16"/>
  <c r="BI22" i="15"/>
  <c r="BJ82" i="13"/>
  <c r="BJ86" i="13"/>
  <c r="BK96" i="16"/>
  <c r="BK148" i="16" s="1"/>
  <c r="BK96" i="17"/>
  <c r="BK148" i="17" s="1"/>
  <c r="BK92" i="17"/>
  <c r="BK144" i="17" s="1"/>
  <c r="BK92" i="16"/>
  <c r="BK144" i="16" s="1"/>
  <c r="BK89" i="17"/>
  <c r="BK141" i="17" s="1"/>
  <c r="BK70" i="13"/>
  <c r="BK89" i="16"/>
  <c r="BK141" i="16" s="1"/>
  <c r="BK107" i="16"/>
  <c r="BK159" i="16" s="1"/>
  <c r="BK107" i="17"/>
  <c r="BK159" i="17" s="1"/>
  <c r="BJ17" i="15"/>
  <c r="BJ76" i="15"/>
  <c r="BI167" i="17"/>
  <c r="BI193" i="16" s="1"/>
  <c r="BI205" i="16" s="1"/>
  <c r="BI210" i="16" s="1"/>
  <c r="BJ82" i="1"/>
  <c r="BJ86" i="1"/>
  <c r="BK12" i="16"/>
  <c r="BK64" i="16" s="1"/>
  <c r="BK12" i="17"/>
  <c r="BK64" i="17" s="1"/>
  <c r="BK14" i="17"/>
  <c r="BK66" i="17" s="1"/>
  <c r="BK72" i="1"/>
  <c r="BK14" i="16"/>
  <c r="BK66" i="16" s="1"/>
  <c r="BK79" i="1"/>
  <c r="BK25" i="16"/>
  <c r="BK77" i="16" s="1"/>
  <c r="BK25" i="17"/>
  <c r="BK77" i="17" s="1"/>
  <c r="BK26" i="16"/>
  <c r="BK78" i="16" s="1"/>
  <c r="BK80" i="1"/>
  <c r="BK26" i="17"/>
  <c r="BK78" i="17" s="1"/>
  <c r="BK20" i="17"/>
  <c r="BK72" i="17" s="1"/>
  <c r="BK20" i="16"/>
  <c r="BK72" i="16" s="1"/>
  <c r="BK76" i="1"/>
  <c r="BI40" i="15"/>
  <c r="BH45" i="15"/>
  <c r="BN56" i="16"/>
  <c r="BO54" i="17"/>
  <c r="BO54" i="16"/>
  <c r="BO39" i="17"/>
  <c r="BO39" i="16"/>
  <c r="BO46" i="17"/>
  <c r="BO46" i="16"/>
  <c r="BO44" i="16"/>
  <c r="BO44" i="17"/>
  <c r="BJ34" i="15"/>
  <c r="BJ93" i="15"/>
  <c r="BO123" i="16"/>
  <c r="BO123" i="17"/>
  <c r="BO125" i="16"/>
  <c r="BO125" i="17"/>
  <c r="BO118" i="16"/>
  <c r="BO118" i="17"/>
  <c r="BO122" i="17"/>
  <c r="BO122" i="16"/>
  <c r="BO124" i="16"/>
  <c r="BO124" i="17"/>
  <c r="BJ97" i="15"/>
  <c r="BJ38" i="15"/>
  <c r="BK71" i="13"/>
  <c r="BK90" i="17"/>
  <c r="BK142" i="17" s="1"/>
  <c r="BK90" i="16"/>
  <c r="BK142" i="16" s="1"/>
  <c r="BK75" i="13"/>
  <c r="BK98" i="17"/>
  <c r="BK150" i="17" s="1"/>
  <c r="BK98" i="16"/>
  <c r="BK150" i="16" s="1"/>
  <c r="BJ140" i="16"/>
  <c r="BJ161" i="16" s="1"/>
  <c r="BJ109" i="16"/>
  <c r="BK78" i="13"/>
  <c r="BK103" i="17"/>
  <c r="BK155" i="17" s="1"/>
  <c r="BK103" i="16"/>
  <c r="BK155" i="16" s="1"/>
  <c r="BK74" i="13"/>
  <c r="BK95" i="17"/>
  <c r="BK147" i="17" s="1"/>
  <c r="BK95" i="16"/>
  <c r="BK147" i="16" s="1"/>
  <c r="BK91" i="16"/>
  <c r="BK143" i="16" s="1"/>
  <c r="BK91" i="17"/>
  <c r="BK143" i="17" s="1"/>
  <c r="BH186" i="16"/>
  <c r="BH188" i="16" s="1"/>
  <c r="BK11" i="14"/>
  <c r="BK77" i="1"/>
  <c r="BK21" i="17"/>
  <c r="BK73" i="17" s="1"/>
  <c r="BK21" i="16"/>
  <c r="BK73" i="16" s="1"/>
  <c r="BL15" i="1"/>
  <c r="BL13" i="1"/>
  <c r="BL19" i="1"/>
  <c r="BL29" i="1"/>
  <c r="BL21" i="1"/>
  <c r="BL26" i="1"/>
  <c r="BL16" i="1"/>
  <c r="BL25" i="1"/>
  <c r="BK69" i="1"/>
  <c r="BL18" i="1"/>
  <c r="BL24" i="1"/>
  <c r="BK9" i="16"/>
  <c r="BL28" i="1"/>
  <c r="BL22" i="1"/>
  <c r="BK32" i="1"/>
  <c r="BK33" i="1" s="1"/>
  <c r="BL23" i="1"/>
  <c r="BL14" i="1"/>
  <c r="BL12" i="1"/>
  <c r="BL27" i="1"/>
  <c r="BL20" i="1"/>
  <c r="BL17" i="1"/>
  <c r="BL31" i="1"/>
  <c r="BL81" i="1" s="1"/>
  <c r="BL88" i="1" s="1"/>
  <c r="BL9" i="14" s="1"/>
  <c r="BL11" i="1"/>
  <c r="BK9" i="17"/>
  <c r="BL30" i="1"/>
  <c r="BK13" i="16"/>
  <c r="BK65" i="16" s="1"/>
  <c r="BK13" i="17"/>
  <c r="BK65" i="17" s="1"/>
  <c r="BK22" i="16"/>
  <c r="BK74" i="16" s="1"/>
  <c r="BK22" i="17"/>
  <c r="BK74" i="17" s="1"/>
  <c r="BK78" i="1"/>
  <c r="BK24" i="17"/>
  <c r="BK76" i="17" s="1"/>
  <c r="BK24" i="16"/>
  <c r="BK76" i="16" s="1"/>
  <c r="BN56" i="17"/>
  <c r="BO37" i="16"/>
  <c r="BO37" i="17"/>
  <c r="BO48" i="17"/>
  <c r="BO48" i="16"/>
  <c r="BO41" i="17"/>
  <c r="BO41" i="16"/>
  <c r="BO52" i="17"/>
  <c r="BO52" i="16"/>
  <c r="BO49" i="17"/>
  <c r="BO49" i="16"/>
  <c r="BH104" i="15"/>
  <c r="BH110" i="15" s="1"/>
  <c r="BH146" i="15" s="1"/>
  <c r="BH172" i="15" s="1"/>
  <c r="BH177" i="15" s="1"/>
  <c r="BH184" i="15" s="1"/>
  <c r="BH203" i="15" s="1"/>
  <c r="BJ92" i="15"/>
  <c r="BJ33" i="15"/>
  <c r="BJ87" i="13"/>
  <c r="BJ30" i="15"/>
  <c r="BJ89" i="15"/>
  <c r="BN135" i="16"/>
  <c r="BO130" i="17"/>
  <c r="BO130" i="16"/>
  <c r="BO132" i="17"/>
  <c r="BO132" i="16"/>
  <c r="BO127" i="16"/>
  <c r="BO127" i="17"/>
  <c r="BO126" i="16"/>
  <c r="BO126" i="17"/>
  <c r="BO117" i="16"/>
  <c r="BO117" i="17"/>
  <c r="BK106" i="16"/>
  <c r="BK158" i="16" s="1"/>
  <c r="BK106" i="17"/>
  <c r="BK158" i="17" s="1"/>
  <c r="BL28" i="13"/>
  <c r="BL14" i="13"/>
  <c r="BK88" i="17"/>
  <c r="BL22" i="13"/>
  <c r="BL26" i="13"/>
  <c r="BL27" i="13"/>
  <c r="BL19" i="13"/>
  <c r="BL12" i="13"/>
  <c r="BL25" i="13"/>
  <c r="BL13" i="13"/>
  <c r="BL23" i="13"/>
  <c r="BL20" i="13"/>
  <c r="BL29" i="13"/>
  <c r="BK69" i="13"/>
  <c r="BL21" i="13"/>
  <c r="BK32" i="13"/>
  <c r="BK33" i="13" s="1"/>
  <c r="BL31" i="13"/>
  <c r="BL81" i="13" s="1"/>
  <c r="BL88" i="13" s="1"/>
  <c r="BL10" i="14" s="1"/>
  <c r="BL24" i="13"/>
  <c r="BK88" i="16"/>
  <c r="BL30" i="13"/>
  <c r="BL16" i="13"/>
  <c r="BL15" i="13"/>
  <c r="BL17" i="13"/>
  <c r="BL18" i="13"/>
  <c r="BL11" i="13"/>
  <c r="BK102" i="17"/>
  <c r="BK154" i="17" s="1"/>
  <c r="BK102" i="16"/>
  <c r="BK154" i="16" s="1"/>
  <c r="BK97" i="17"/>
  <c r="BK149" i="17" s="1"/>
  <c r="BK97" i="16"/>
  <c r="BK149" i="16" s="1"/>
  <c r="BK93" i="17"/>
  <c r="BK145" i="17" s="1"/>
  <c r="BK72" i="13"/>
  <c r="BK93" i="16"/>
  <c r="BK145" i="16" s="1"/>
  <c r="BK73" i="13"/>
  <c r="BK94" i="17"/>
  <c r="BK146" i="17" s="1"/>
  <c r="BK94" i="16"/>
  <c r="BK146" i="16" s="1"/>
  <c r="BK76" i="13"/>
  <c r="BK99" i="17"/>
  <c r="BK151" i="17" s="1"/>
  <c r="BK99" i="16"/>
  <c r="BK151" i="16" s="1"/>
  <c r="BJ73" i="15"/>
  <c r="BJ14" i="15"/>
  <c r="BI83" i="16"/>
  <c r="BJ94" i="15"/>
  <c r="BJ35" i="15"/>
  <c r="BJ20" i="15"/>
  <c r="BJ79" i="15"/>
  <c r="BK18" i="17"/>
  <c r="BK70" i="17" s="1"/>
  <c r="BK18" i="16"/>
  <c r="BK70" i="16" s="1"/>
  <c r="BK23" i="16"/>
  <c r="BK75" i="16" s="1"/>
  <c r="BK23" i="17"/>
  <c r="BK75" i="17" s="1"/>
  <c r="BK27" i="16"/>
  <c r="BK79" i="16" s="1"/>
  <c r="BK27" i="17"/>
  <c r="BK79" i="17" s="1"/>
  <c r="BK74" i="1"/>
  <c r="BK16" i="16"/>
  <c r="BK68" i="16" s="1"/>
  <c r="BK16" i="17"/>
  <c r="BK68" i="17" s="1"/>
  <c r="BJ61" i="17"/>
  <c r="BJ82" i="17" s="1"/>
  <c r="BJ30" i="17"/>
  <c r="BK70" i="1"/>
  <c r="BK10" i="16"/>
  <c r="BK62" i="16" s="1"/>
  <c r="BK10" i="17"/>
  <c r="BK62" i="17" s="1"/>
  <c r="BO43" i="17"/>
  <c r="BO43" i="16"/>
  <c r="BO40" i="16"/>
  <c r="BO40" i="17"/>
  <c r="BO51" i="16"/>
  <c r="BO51" i="17"/>
  <c r="BO38" i="16"/>
  <c r="BO38" i="17"/>
  <c r="BO50" i="17"/>
  <c r="BO50" i="16"/>
  <c r="BJ78" i="15"/>
  <c r="BJ19" i="15"/>
  <c r="BJ37" i="15"/>
  <c r="BJ96" i="15"/>
  <c r="BJ75" i="15"/>
  <c r="BJ16" i="15"/>
  <c r="BJ74" i="15"/>
  <c r="BJ15" i="15"/>
  <c r="BJ91" i="15"/>
  <c r="BJ32" i="15"/>
  <c r="BN135" i="17"/>
  <c r="BO121" i="16"/>
  <c r="BO121" i="17"/>
  <c r="BO128" i="16"/>
  <c r="BO128" i="17"/>
  <c r="BO115" i="17"/>
  <c r="BO115" i="16"/>
  <c r="BO133" i="17"/>
  <c r="BO133" i="16"/>
  <c r="BI81" i="15"/>
  <c r="BK80" i="13"/>
  <c r="BK105" i="17"/>
  <c r="BK157" i="17" s="1"/>
  <c r="BK105" i="16"/>
  <c r="BK157" i="16" s="1"/>
  <c r="BJ109" i="17"/>
  <c r="BJ140" i="17"/>
  <c r="BJ161" i="17" s="1"/>
  <c r="BK77" i="13"/>
  <c r="BK100" i="16"/>
  <c r="BK152" i="16" s="1"/>
  <c r="BK100" i="17"/>
  <c r="BK152" i="17" s="1"/>
  <c r="BK101" i="16"/>
  <c r="BK153" i="16" s="1"/>
  <c r="BK101" i="17"/>
  <c r="BK153" i="17" s="1"/>
  <c r="BK104" i="17"/>
  <c r="BK156" i="17" s="1"/>
  <c r="BK79" i="13"/>
  <c r="BK104" i="16"/>
  <c r="BK156" i="16" s="1"/>
  <c r="BJ87" i="1"/>
  <c r="BJ12" i="15"/>
  <c r="BJ71" i="15"/>
  <c r="BK17" i="16"/>
  <c r="BK69" i="16" s="1"/>
  <c r="BK17" i="17"/>
  <c r="BK69" i="17" s="1"/>
  <c r="BK75" i="1"/>
  <c r="BK19" i="16"/>
  <c r="BK71" i="16" s="1"/>
  <c r="BK19" i="17"/>
  <c r="BK71" i="17" s="1"/>
  <c r="BK28" i="16"/>
  <c r="BK80" i="16" s="1"/>
  <c r="BK28" i="17"/>
  <c r="BK80" i="17" s="1"/>
  <c r="BJ30" i="16"/>
  <c r="BJ61" i="16"/>
  <c r="BJ82" i="16" s="1"/>
  <c r="BK73" i="1"/>
  <c r="BK15" i="16"/>
  <c r="BK67" i="16" s="1"/>
  <c r="BK15" i="17"/>
  <c r="BK67" i="17" s="1"/>
  <c r="BK11" i="16"/>
  <c r="BK63" i="16" s="1"/>
  <c r="BK71" i="1"/>
  <c r="BK11" i="17"/>
  <c r="BK63" i="17" s="1"/>
  <c r="BI99" i="15"/>
  <c r="BP60" i="1"/>
  <c r="BP41" i="1"/>
  <c r="BP44" i="1"/>
  <c r="BP43" i="1"/>
  <c r="BP52" i="1"/>
  <c r="BP55" i="1"/>
  <c r="BP54" i="1"/>
  <c r="BP51" i="1"/>
  <c r="BP53" i="1"/>
  <c r="BP49" i="1"/>
  <c r="BP48" i="1"/>
  <c r="BP58" i="1"/>
  <c r="BP59" i="1"/>
  <c r="BP47" i="1"/>
  <c r="BP46" i="1"/>
  <c r="BP57" i="1"/>
  <c r="BP56" i="1"/>
  <c r="BP42" i="1"/>
  <c r="BP50" i="1"/>
  <c r="BP45" i="1"/>
  <c r="BO35" i="16"/>
  <c r="BO35" i="17"/>
  <c r="BO61" i="1"/>
  <c r="BO62" i="1" s="1"/>
  <c r="BP40" i="1"/>
  <c r="BO45" i="16"/>
  <c r="BO45" i="17"/>
  <c r="BO53" i="16"/>
  <c r="BO53" i="17"/>
  <c r="BO42" i="16"/>
  <c r="BO42" i="17"/>
  <c r="BO47" i="17"/>
  <c r="BO47" i="16"/>
  <c r="BO36" i="17"/>
  <c r="BO36" i="16"/>
  <c r="BI162" i="16"/>
  <c r="BJ95" i="15"/>
  <c r="BJ36" i="15"/>
  <c r="BJ72" i="15"/>
  <c r="BJ13" i="15"/>
  <c r="BI89" i="1"/>
  <c r="BI90" i="1" s="1"/>
  <c r="BI227" i="16" l="1"/>
  <c r="BI237" i="16"/>
  <c r="BH227" i="16"/>
  <c r="BH237" i="16"/>
  <c r="BH228" i="16"/>
  <c r="BH246" i="16"/>
  <c r="BG226" i="16"/>
  <c r="BG236" i="16"/>
  <c r="BH229" i="16"/>
  <c r="BH247" i="16"/>
  <c r="BJ203" i="16"/>
  <c r="BJ158" i="15"/>
  <c r="BK31" i="14"/>
  <c r="BH204" i="16"/>
  <c r="BH209" i="16" s="1"/>
  <c r="BI173" i="16"/>
  <c r="BI197" i="16" s="1"/>
  <c r="BI216" i="16" s="1"/>
  <c r="BI221" i="16" s="1"/>
  <c r="BI192" i="16"/>
  <c r="BH134" i="15"/>
  <c r="BH160" i="15" s="1"/>
  <c r="BH165" i="15" s="1"/>
  <c r="BH182" i="15" s="1"/>
  <c r="BH193" i="15" s="1"/>
  <c r="BI187" i="16"/>
  <c r="BI173" i="17"/>
  <c r="BI198" i="16" s="1"/>
  <c r="BI217" i="16" s="1"/>
  <c r="BI222" i="16" s="1"/>
  <c r="BG125" i="15"/>
  <c r="BH124" i="15"/>
  <c r="BI186" i="16"/>
  <c r="BJ167" i="16"/>
  <c r="BJ192" i="16" s="1"/>
  <c r="BJ83" i="16"/>
  <c r="BJ162" i="17"/>
  <c r="BJ167" i="17"/>
  <c r="BP40" i="16"/>
  <c r="BP40" i="17"/>
  <c r="BP52" i="16"/>
  <c r="BP52" i="17"/>
  <c r="BP53" i="17"/>
  <c r="BP53" i="16"/>
  <c r="BP46" i="17"/>
  <c r="BP46" i="16"/>
  <c r="BP38" i="17"/>
  <c r="BP38" i="16"/>
  <c r="BJ81" i="15"/>
  <c r="BK37" i="15"/>
  <c r="BK96" i="15"/>
  <c r="BI104" i="15"/>
  <c r="BI110" i="15" s="1"/>
  <c r="BI146" i="15" s="1"/>
  <c r="BI172" i="15" s="1"/>
  <c r="BI177" i="15" s="1"/>
  <c r="BI184" i="15" s="1"/>
  <c r="BI203" i="15" s="1"/>
  <c r="BK90" i="15"/>
  <c r="BK31" i="15"/>
  <c r="BL32" i="13"/>
  <c r="BL33" i="13" s="1"/>
  <c r="BM25" i="13"/>
  <c r="BM21" i="13"/>
  <c r="BM18" i="13"/>
  <c r="BL69" i="13"/>
  <c r="BM20" i="13"/>
  <c r="BM30" i="13"/>
  <c r="BM29" i="13"/>
  <c r="BM12" i="13"/>
  <c r="BL88" i="16"/>
  <c r="BM24" i="13"/>
  <c r="BM27" i="13"/>
  <c r="BM19" i="13"/>
  <c r="BM23" i="13"/>
  <c r="BM14" i="13"/>
  <c r="BM13" i="13"/>
  <c r="BM16" i="13"/>
  <c r="BM28" i="13"/>
  <c r="BM11" i="13"/>
  <c r="BM22" i="13"/>
  <c r="BL88" i="17"/>
  <c r="BM17" i="13"/>
  <c r="BM31" i="13"/>
  <c r="BM81" i="13" s="1"/>
  <c r="BM88" i="13" s="1"/>
  <c r="BM10" i="14" s="1"/>
  <c r="BM15" i="13"/>
  <c r="BM26" i="13"/>
  <c r="BL72" i="13"/>
  <c r="BL93" i="16"/>
  <c r="BL145" i="16" s="1"/>
  <c r="BL93" i="17"/>
  <c r="BL145" i="17" s="1"/>
  <c r="BL106" i="17"/>
  <c r="BL158" i="17" s="1"/>
  <c r="BL106" i="16"/>
  <c r="BL158" i="16" s="1"/>
  <c r="BL102" i="17"/>
  <c r="BL154" i="17" s="1"/>
  <c r="BL102" i="16"/>
  <c r="BL154" i="16" s="1"/>
  <c r="BL78" i="13"/>
  <c r="BL103" i="17"/>
  <c r="BL155" i="17" s="1"/>
  <c r="BL103" i="16"/>
  <c r="BL155" i="16" s="1"/>
  <c r="BL105" i="16"/>
  <c r="BL157" i="16" s="1"/>
  <c r="BL80" i="13"/>
  <c r="BL105" i="17"/>
  <c r="BL157" i="17" s="1"/>
  <c r="BM13" i="1"/>
  <c r="BM23" i="1"/>
  <c r="BM20" i="1"/>
  <c r="BM24" i="1"/>
  <c r="BM14" i="1"/>
  <c r="BM30" i="1"/>
  <c r="BM26" i="1"/>
  <c r="BM15" i="1"/>
  <c r="BM28" i="1"/>
  <c r="BM21" i="1"/>
  <c r="BL9" i="16"/>
  <c r="BM19" i="1"/>
  <c r="BM31" i="1"/>
  <c r="BM81" i="1" s="1"/>
  <c r="BM88" i="1" s="1"/>
  <c r="BM9" i="14" s="1"/>
  <c r="BM11" i="14" s="1"/>
  <c r="BM18" i="1"/>
  <c r="BM12" i="1"/>
  <c r="BM17" i="1"/>
  <c r="BM22" i="1"/>
  <c r="BM16" i="1"/>
  <c r="BL69" i="1"/>
  <c r="BL9" i="17"/>
  <c r="BM27" i="1"/>
  <c r="BM11" i="1"/>
  <c r="BM25" i="1"/>
  <c r="BL32" i="1"/>
  <c r="BL33" i="1" s="1"/>
  <c r="BM29" i="1"/>
  <c r="BL79" i="1"/>
  <c r="BL25" i="16"/>
  <c r="BL77" i="16" s="1"/>
  <c r="BL25" i="17"/>
  <c r="BL77" i="17" s="1"/>
  <c r="BL22" i="16"/>
  <c r="BL74" i="16" s="1"/>
  <c r="BL22" i="17"/>
  <c r="BL74" i="17" s="1"/>
  <c r="BL14" i="17"/>
  <c r="BL66" i="17" s="1"/>
  <c r="BL72" i="1"/>
  <c r="BL14" i="16"/>
  <c r="BL66" i="16" s="1"/>
  <c r="BL17" i="16"/>
  <c r="BL69" i="16" s="1"/>
  <c r="BL17" i="17"/>
  <c r="BL69" i="17" s="1"/>
  <c r="BK36" i="15"/>
  <c r="BK95" i="15"/>
  <c r="BQ47" i="13"/>
  <c r="BQ42" i="13"/>
  <c r="BQ60" i="13"/>
  <c r="BQ57" i="13"/>
  <c r="BQ55" i="13"/>
  <c r="BQ56" i="13"/>
  <c r="BQ54" i="13"/>
  <c r="BQ49" i="13"/>
  <c r="BQ43" i="13"/>
  <c r="BQ58" i="13"/>
  <c r="BQ41" i="13"/>
  <c r="BQ50" i="13"/>
  <c r="BQ53" i="13"/>
  <c r="BQ51" i="13"/>
  <c r="BQ44" i="13"/>
  <c r="BQ46" i="13"/>
  <c r="BQ52" i="13"/>
  <c r="BQ45" i="13"/>
  <c r="BQ59" i="13"/>
  <c r="BQ48" i="13"/>
  <c r="BP114" i="16"/>
  <c r="BP114" i="17"/>
  <c r="BP61" i="13"/>
  <c r="BP62" i="13" s="1"/>
  <c r="BQ40" i="13"/>
  <c r="BP116" i="16"/>
  <c r="BP116" i="17"/>
  <c r="BP120" i="16"/>
  <c r="BP120" i="17"/>
  <c r="BP130" i="16"/>
  <c r="BP130" i="17"/>
  <c r="BP128" i="17"/>
  <c r="BP128" i="16"/>
  <c r="BP45" i="17"/>
  <c r="BP45" i="16"/>
  <c r="BP41" i="16"/>
  <c r="BP41" i="17"/>
  <c r="BP43" i="16"/>
  <c r="BP43" i="17"/>
  <c r="BP49" i="17"/>
  <c r="BP49" i="16"/>
  <c r="BP39" i="17"/>
  <c r="BP39" i="16"/>
  <c r="BK15" i="15"/>
  <c r="BK74" i="15"/>
  <c r="BJ22" i="15"/>
  <c r="BJ83" i="17"/>
  <c r="BK73" i="15"/>
  <c r="BK14" i="15"/>
  <c r="BK93" i="15"/>
  <c r="BK34" i="15"/>
  <c r="BL95" i="16"/>
  <c r="BL147" i="16" s="1"/>
  <c r="BL74" i="13"/>
  <c r="BL95" i="17"/>
  <c r="BL147" i="17" s="1"/>
  <c r="BL107" i="16"/>
  <c r="BL159" i="16" s="1"/>
  <c r="BL107" i="17"/>
  <c r="BL159" i="17" s="1"/>
  <c r="BL97" i="16"/>
  <c r="BL149" i="16" s="1"/>
  <c r="BL97" i="17"/>
  <c r="BL149" i="17" s="1"/>
  <c r="BL70" i="13"/>
  <c r="BL89" i="17"/>
  <c r="BL141" i="17" s="1"/>
  <c r="BL89" i="16"/>
  <c r="BL141" i="16" s="1"/>
  <c r="BL99" i="17"/>
  <c r="BL151" i="17" s="1"/>
  <c r="BL76" i="13"/>
  <c r="BL99" i="16"/>
  <c r="BL151" i="16" s="1"/>
  <c r="BK18" i="15"/>
  <c r="BK77" i="15"/>
  <c r="BL11" i="14"/>
  <c r="BL70" i="1"/>
  <c r="BL10" i="16"/>
  <c r="BL62" i="16" s="1"/>
  <c r="BL10" i="17"/>
  <c r="BL62" i="17" s="1"/>
  <c r="BL76" i="1"/>
  <c r="BL20" i="17"/>
  <c r="BL72" i="17" s="1"/>
  <c r="BL20" i="16"/>
  <c r="BL72" i="16" s="1"/>
  <c r="BL74" i="1"/>
  <c r="BL16" i="17"/>
  <c r="BL68" i="17" s="1"/>
  <c r="BL16" i="16"/>
  <c r="BL68" i="16" s="1"/>
  <c r="BL78" i="1"/>
  <c r="BL24" i="17"/>
  <c r="BL76" i="17" s="1"/>
  <c r="BL24" i="16"/>
  <c r="BL76" i="16" s="1"/>
  <c r="BL11" i="17"/>
  <c r="BL63" i="17" s="1"/>
  <c r="BL11" i="16"/>
  <c r="BL63" i="16" s="1"/>
  <c r="BL71" i="1"/>
  <c r="BK17" i="15"/>
  <c r="BK76" i="15"/>
  <c r="BK91" i="15"/>
  <c r="BK32" i="15"/>
  <c r="BJ162" i="16"/>
  <c r="BK92" i="15"/>
  <c r="BK33" i="15"/>
  <c r="BH123" i="15"/>
  <c r="BH133" i="15" s="1"/>
  <c r="BH159" i="15" s="1"/>
  <c r="BH164" i="15" s="1"/>
  <c r="BH181" i="15" s="1"/>
  <c r="BH192" i="15" s="1"/>
  <c r="BI51" i="15"/>
  <c r="BI145" i="15" s="1"/>
  <c r="BI171" i="15" s="1"/>
  <c r="BI176" i="15" s="1"/>
  <c r="BI183" i="15" s="1"/>
  <c r="BI202" i="15" s="1"/>
  <c r="BK87" i="1"/>
  <c r="BK71" i="15"/>
  <c r="BK12" i="15"/>
  <c r="BJ89" i="1"/>
  <c r="BJ90" i="1" s="1"/>
  <c r="BI45" i="15"/>
  <c r="BO135" i="17"/>
  <c r="BP125" i="16"/>
  <c r="BP125" i="17"/>
  <c r="BP117" i="17"/>
  <c r="BP117" i="16"/>
  <c r="BP126" i="16"/>
  <c r="BP126" i="17"/>
  <c r="BP132" i="17"/>
  <c r="BP132" i="16"/>
  <c r="BP118" i="17"/>
  <c r="BP118" i="16"/>
  <c r="BQ60" i="1"/>
  <c r="BQ52" i="1"/>
  <c r="BQ45" i="1"/>
  <c r="BQ59" i="1"/>
  <c r="BQ57" i="1"/>
  <c r="BQ50" i="1"/>
  <c r="BQ44" i="1"/>
  <c r="BQ54" i="1"/>
  <c r="BQ41" i="1"/>
  <c r="BQ53" i="1"/>
  <c r="BQ47" i="1"/>
  <c r="BQ42" i="1"/>
  <c r="BQ46" i="1"/>
  <c r="BQ43" i="1"/>
  <c r="BQ49" i="1"/>
  <c r="BQ56" i="1"/>
  <c r="BQ58" i="1"/>
  <c r="BQ55" i="1"/>
  <c r="BQ48" i="1"/>
  <c r="BQ51" i="1"/>
  <c r="BP61" i="1"/>
  <c r="BP62" i="1" s="1"/>
  <c r="BP35" i="16"/>
  <c r="BQ40" i="1"/>
  <c r="BP35" i="17"/>
  <c r="BO56" i="17"/>
  <c r="BP42" i="17"/>
  <c r="BP42" i="16"/>
  <c r="BP50" i="17"/>
  <c r="BP50" i="16"/>
  <c r="BP36" i="17"/>
  <c r="BP36" i="16"/>
  <c r="BK72" i="15"/>
  <c r="BK13" i="15"/>
  <c r="BK35" i="15"/>
  <c r="BK94" i="15"/>
  <c r="BK30" i="15"/>
  <c r="BK87" i="13"/>
  <c r="BK89" i="15"/>
  <c r="BL73" i="13"/>
  <c r="BL94" i="17"/>
  <c r="BL146" i="17" s="1"/>
  <c r="BL94" i="16"/>
  <c r="BL146" i="16" s="1"/>
  <c r="BK109" i="16"/>
  <c r="BK140" i="16"/>
  <c r="BK161" i="16" s="1"/>
  <c r="BL75" i="13"/>
  <c r="BL98" i="16"/>
  <c r="BL150" i="16" s="1"/>
  <c r="BL98" i="17"/>
  <c r="BL150" i="17" s="1"/>
  <c r="BL77" i="13"/>
  <c r="BL100" i="17"/>
  <c r="BL152" i="17" s="1"/>
  <c r="BL100" i="16"/>
  <c r="BL152" i="16" s="1"/>
  <c r="BL96" i="16"/>
  <c r="BL148" i="16" s="1"/>
  <c r="BL96" i="17"/>
  <c r="BL148" i="17" s="1"/>
  <c r="BK109" i="17"/>
  <c r="BK140" i="17"/>
  <c r="BK161" i="17" s="1"/>
  <c r="BJ99" i="15"/>
  <c r="BL28" i="16"/>
  <c r="BL80" i="16" s="1"/>
  <c r="BL28" i="17"/>
  <c r="BL80" i="17" s="1"/>
  <c r="BL73" i="1"/>
  <c r="BL15" i="16"/>
  <c r="BL67" i="16" s="1"/>
  <c r="BL15" i="17"/>
  <c r="BL67" i="17" s="1"/>
  <c r="BL12" i="17"/>
  <c r="BL64" i="17" s="1"/>
  <c r="BL12" i="16"/>
  <c r="BL64" i="16" s="1"/>
  <c r="BL80" i="1"/>
  <c r="BL26" i="17"/>
  <c r="BL78" i="17" s="1"/>
  <c r="BL26" i="16"/>
  <c r="BL78" i="16" s="1"/>
  <c r="BK82" i="1"/>
  <c r="BK86" i="1"/>
  <c r="BL75" i="1"/>
  <c r="BL19" i="16"/>
  <c r="BL71" i="16" s="1"/>
  <c r="BL19" i="17"/>
  <c r="BL71" i="17" s="1"/>
  <c r="BL13" i="17"/>
  <c r="BL65" i="17" s="1"/>
  <c r="BL13" i="16"/>
  <c r="BL65" i="16" s="1"/>
  <c r="BK12" i="14"/>
  <c r="BK18" i="14"/>
  <c r="BK32" i="14" s="1"/>
  <c r="BP124" i="16"/>
  <c r="BP124" i="17"/>
  <c r="BP129" i="17"/>
  <c r="BP129" i="16"/>
  <c r="BP123" i="16"/>
  <c r="BP123" i="17"/>
  <c r="BP121" i="16"/>
  <c r="BP121" i="17"/>
  <c r="BP122" i="16"/>
  <c r="BP122" i="17"/>
  <c r="BP37" i="16"/>
  <c r="BP37" i="17"/>
  <c r="BP44" i="16"/>
  <c r="BP44" i="17"/>
  <c r="BO56" i="16"/>
  <c r="BP51" i="16"/>
  <c r="BP51" i="17"/>
  <c r="BP54" i="16"/>
  <c r="BP54" i="17"/>
  <c r="BP48" i="16"/>
  <c r="BP48" i="17"/>
  <c r="BP47" i="17"/>
  <c r="BP47" i="16"/>
  <c r="BK38" i="15"/>
  <c r="BK97" i="15"/>
  <c r="BL92" i="16"/>
  <c r="BL144" i="16" s="1"/>
  <c r="BL92" i="17"/>
  <c r="BL144" i="17" s="1"/>
  <c r="BL101" i="16"/>
  <c r="BL153" i="16" s="1"/>
  <c r="BL101" i="17"/>
  <c r="BL153" i="17" s="1"/>
  <c r="BK86" i="13"/>
  <c r="BK82" i="13"/>
  <c r="BL71" i="13"/>
  <c r="BL90" i="16"/>
  <c r="BL142" i="16" s="1"/>
  <c r="BL90" i="17"/>
  <c r="BL142" i="17" s="1"/>
  <c r="BL79" i="13"/>
  <c r="BL104" i="16"/>
  <c r="BL156" i="16" s="1"/>
  <c r="BL104" i="17"/>
  <c r="BL156" i="17" s="1"/>
  <c r="BL91" i="17"/>
  <c r="BL143" i="17" s="1"/>
  <c r="BL91" i="16"/>
  <c r="BL143" i="16" s="1"/>
  <c r="BJ40" i="15"/>
  <c r="BK30" i="17"/>
  <c r="BK61" i="17"/>
  <c r="BK82" i="17" s="1"/>
  <c r="BL18" i="17"/>
  <c r="BL70" i="17" s="1"/>
  <c r="BL18" i="16"/>
  <c r="BL70" i="16" s="1"/>
  <c r="BL77" i="1"/>
  <c r="BL21" i="17"/>
  <c r="BL73" i="17" s="1"/>
  <c r="BL21" i="16"/>
  <c r="BL73" i="16" s="1"/>
  <c r="BK61" i="16"/>
  <c r="BK82" i="16" s="1"/>
  <c r="BK30" i="16"/>
  <c r="BL23" i="17"/>
  <c r="BL75" i="17" s="1"/>
  <c r="BL23" i="16"/>
  <c r="BL75" i="16" s="1"/>
  <c r="BL27" i="17"/>
  <c r="BL79" i="17" s="1"/>
  <c r="BL27" i="16"/>
  <c r="BL79" i="16" s="1"/>
  <c r="BK75" i="15"/>
  <c r="BK16" i="15"/>
  <c r="BK20" i="15"/>
  <c r="BK79" i="15"/>
  <c r="BK78" i="15"/>
  <c r="BK19" i="15"/>
  <c r="BJ89" i="13"/>
  <c r="BJ90" i="13" s="1"/>
  <c r="BO135" i="16"/>
  <c r="BP133" i="16"/>
  <c r="BP133" i="17"/>
  <c r="BP127" i="17"/>
  <c r="BP127" i="16"/>
  <c r="BP115" i="17"/>
  <c r="BP115" i="16"/>
  <c r="BP119" i="17"/>
  <c r="BP119" i="16"/>
  <c r="BP131" i="17"/>
  <c r="BP131" i="16"/>
  <c r="BI229" i="16" l="1"/>
  <c r="BI247" i="16"/>
  <c r="BI228" i="16"/>
  <c r="BI246" i="16"/>
  <c r="BH226" i="16"/>
  <c r="BH236" i="16"/>
  <c r="BK215" i="16"/>
  <c r="BK170" i="15"/>
  <c r="BI204" i="16"/>
  <c r="BI209" i="16" s="1"/>
  <c r="BK203" i="16"/>
  <c r="BK158" i="15"/>
  <c r="BL31" i="14"/>
  <c r="BJ204" i="16"/>
  <c r="BJ209" i="16" s="1"/>
  <c r="BJ173" i="17"/>
  <c r="BJ198" i="16" s="1"/>
  <c r="BJ217" i="16" s="1"/>
  <c r="BJ222" i="16" s="1"/>
  <c r="BJ193" i="16"/>
  <c r="BJ205" i="16" s="1"/>
  <c r="BJ210" i="16" s="1"/>
  <c r="BI188" i="16"/>
  <c r="BI134" i="15"/>
  <c r="BI160" i="15" s="1"/>
  <c r="BI165" i="15" s="1"/>
  <c r="BI182" i="15" s="1"/>
  <c r="BI193" i="15" s="1"/>
  <c r="BH125" i="15"/>
  <c r="BJ186" i="16"/>
  <c r="BJ173" i="16"/>
  <c r="BJ197" i="16" s="1"/>
  <c r="BJ216" i="16" s="1"/>
  <c r="BJ221" i="16" s="1"/>
  <c r="BJ187" i="16"/>
  <c r="BI124" i="15"/>
  <c r="BK89" i="1"/>
  <c r="BK90" i="1" s="1"/>
  <c r="BK83" i="16"/>
  <c r="BK89" i="13"/>
  <c r="BK90" i="13" s="1"/>
  <c r="BK167" i="17"/>
  <c r="BK162" i="17"/>
  <c r="BK83" i="17"/>
  <c r="BL92" i="15"/>
  <c r="BL33" i="15"/>
  <c r="BK40" i="15"/>
  <c r="BP56" i="16"/>
  <c r="BQ50" i="17"/>
  <c r="BQ50" i="16"/>
  <c r="BQ38" i="17"/>
  <c r="BQ38" i="16"/>
  <c r="BQ48" i="16"/>
  <c r="BQ48" i="17"/>
  <c r="BQ45" i="16"/>
  <c r="BQ45" i="17"/>
  <c r="BQ47" i="16"/>
  <c r="BQ47" i="17"/>
  <c r="BK81" i="15"/>
  <c r="BL77" i="15"/>
  <c r="BL18" i="15"/>
  <c r="BL32" i="15"/>
  <c r="BL91" i="15"/>
  <c r="BR44" i="13"/>
  <c r="BR46" i="13"/>
  <c r="BR42" i="13"/>
  <c r="BR60" i="13"/>
  <c r="BR59" i="13"/>
  <c r="BR49" i="13"/>
  <c r="BR50" i="13"/>
  <c r="BR48" i="13"/>
  <c r="BR47" i="13"/>
  <c r="BR41" i="13"/>
  <c r="BR56" i="13"/>
  <c r="BR53" i="13"/>
  <c r="BR54" i="13"/>
  <c r="BR57" i="13"/>
  <c r="BR51" i="13"/>
  <c r="BR45" i="13"/>
  <c r="BR55" i="13"/>
  <c r="BR43" i="13"/>
  <c r="BR58" i="13"/>
  <c r="BR52" i="13"/>
  <c r="BR40" i="13"/>
  <c r="BQ61" i="13"/>
  <c r="BQ62" i="13" s="1"/>
  <c r="BQ114" i="17"/>
  <c r="BQ114" i="16"/>
  <c r="BQ122" i="17"/>
  <c r="BQ122" i="16"/>
  <c r="BQ120" i="17"/>
  <c r="BQ120" i="16"/>
  <c r="BQ124" i="17"/>
  <c r="BQ124" i="16"/>
  <c r="BQ123" i="17"/>
  <c r="BQ123" i="16"/>
  <c r="BQ131" i="17"/>
  <c r="BQ131" i="16"/>
  <c r="BL19" i="15"/>
  <c r="BL78" i="15"/>
  <c r="BN17" i="1"/>
  <c r="BN24" i="1"/>
  <c r="BN27" i="1"/>
  <c r="BN30" i="1"/>
  <c r="BN16" i="1"/>
  <c r="BN14" i="1"/>
  <c r="BN28" i="1"/>
  <c r="BN20" i="1"/>
  <c r="BN15" i="1"/>
  <c r="BN19" i="1"/>
  <c r="BM69" i="1"/>
  <c r="BN23" i="1"/>
  <c r="BN31" i="1"/>
  <c r="BN81" i="1" s="1"/>
  <c r="BN88" i="1" s="1"/>
  <c r="BN9" i="14" s="1"/>
  <c r="BN12" i="1"/>
  <c r="BN21" i="1"/>
  <c r="BN29" i="1"/>
  <c r="BM9" i="16"/>
  <c r="BM32" i="1"/>
  <c r="BM33" i="1" s="1"/>
  <c r="BN13" i="1"/>
  <c r="BN26" i="1"/>
  <c r="BN22" i="1"/>
  <c r="BM9" i="17"/>
  <c r="BN18" i="1"/>
  <c r="BN11" i="1"/>
  <c r="BN25" i="1"/>
  <c r="BM14" i="16"/>
  <c r="BM66" i="16" s="1"/>
  <c r="BM14" i="17"/>
  <c r="BM66" i="17" s="1"/>
  <c r="BM72" i="1"/>
  <c r="BM74" i="1"/>
  <c r="BM16" i="17"/>
  <c r="BM68" i="17" s="1"/>
  <c r="BM16" i="16"/>
  <c r="BM68" i="16" s="1"/>
  <c r="BM19" i="16"/>
  <c r="BM71" i="16" s="1"/>
  <c r="BM75" i="1"/>
  <c r="BM19" i="17"/>
  <c r="BM71" i="17" s="1"/>
  <c r="BM28" i="17"/>
  <c r="BM80" i="17" s="1"/>
  <c r="BM28" i="16"/>
  <c r="BM80" i="16" s="1"/>
  <c r="BM77" i="1"/>
  <c r="BM21" i="17"/>
  <c r="BM73" i="17" s="1"/>
  <c r="BM21" i="16"/>
  <c r="BM73" i="16" s="1"/>
  <c r="BM92" i="16"/>
  <c r="BM144" i="16" s="1"/>
  <c r="BM92" i="17"/>
  <c r="BM144" i="17" s="1"/>
  <c r="BM76" i="13"/>
  <c r="BM99" i="17"/>
  <c r="BM151" i="17" s="1"/>
  <c r="BM99" i="16"/>
  <c r="BM151" i="16" s="1"/>
  <c r="BM71" i="13"/>
  <c r="BM90" i="16"/>
  <c r="BM142" i="16" s="1"/>
  <c r="BM90" i="17"/>
  <c r="BM142" i="17" s="1"/>
  <c r="BM104" i="17"/>
  <c r="BM156" i="17" s="1"/>
  <c r="BM79" i="13"/>
  <c r="BM104" i="16"/>
  <c r="BM156" i="16" s="1"/>
  <c r="BM106" i="16"/>
  <c r="BM158" i="16" s="1"/>
  <c r="BM106" i="17"/>
  <c r="BM158" i="17" s="1"/>
  <c r="BM74" i="13"/>
  <c r="BM95" i="17"/>
  <c r="BM147" i="17" s="1"/>
  <c r="BM95" i="16"/>
  <c r="BM147" i="16" s="1"/>
  <c r="BL74" i="15"/>
  <c r="BL15" i="15"/>
  <c r="BL35" i="15"/>
  <c r="BL94" i="15"/>
  <c r="BL90" i="15"/>
  <c r="BL31" i="15"/>
  <c r="BQ53" i="17"/>
  <c r="BQ53" i="16"/>
  <c r="BQ41" i="17"/>
  <c r="BQ41" i="16"/>
  <c r="BQ36" i="17"/>
  <c r="BQ36" i="16"/>
  <c r="BQ52" i="16"/>
  <c r="BQ52" i="17"/>
  <c r="BI123" i="15"/>
  <c r="BI133" i="15" s="1"/>
  <c r="BI159" i="15" s="1"/>
  <c r="BI164" i="15" s="1"/>
  <c r="BI181" i="15" s="1"/>
  <c r="BI192" i="15" s="1"/>
  <c r="BJ51" i="15"/>
  <c r="BJ145" i="15" s="1"/>
  <c r="BJ171" i="15" s="1"/>
  <c r="BJ176" i="15" s="1"/>
  <c r="BJ183" i="15" s="1"/>
  <c r="BJ202" i="15" s="1"/>
  <c r="BQ133" i="17"/>
  <c r="BQ133" i="16"/>
  <c r="BQ118" i="17"/>
  <c r="BQ118" i="16"/>
  <c r="BQ115" i="16"/>
  <c r="BQ115" i="17"/>
  <c r="BQ128" i="17"/>
  <c r="BQ128" i="16"/>
  <c r="BM27" i="17"/>
  <c r="BM79" i="17" s="1"/>
  <c r="BM27" i="16"/>
  <c r="BM79" i="16" s="1"/>
  <c r="BM79" i="1"/>
  <c r="BM25" i="17"/>
  <c r="BM77" i="17" s="1"/>
  <c r="BM25" i="16"/>
  <c r="BM77" i="16" s="1"/>
  <c r="BM76" i="1"/>
  <c r="BM20" i="16"/>
  <c r="BM72" i="16" s="1"/>
  <c r="BM20" i="17"/>
  <c r="BM72" i="17" s="1"/>
  <c r="BM12" i="14"/>
  <c r="BM18" i="14"/>
  <c r="BM80" i="1"/>
  <c r="BM26" i="17"/>
  <c r="BM78" i="17" s="1"/>
  <c r="BM26" i="16"/>
  <c r="BM78" i="16" s="1"/>
  <c r="BM12" i="16"/>
  <c r="BM64" i="16" s="1"/>
  <c r="BM12" i="17"/>
  <c r="BM64" i="17" s="1"/>
  <c r="BM71" i="1"/>
  <c r="BM11" i="16"/>
  <c r="BM63" i="16" s="1"/>
  <c r="BM11" i="17"/>
  <c r="BM63" i="17" s="1"/>
  <c r="BN17" i="13"/>
  <c r="BN25" i="13"/>
  <c r="BN13" i="13"/>
  <c r="BM88" i="17"/>
  <c r="BN18" i="13"/>
  <c r="BN15" i="13"/>
  <c r="BN20" i="13"/>
  <c r="BM88" i="16"/>
  <c r="BN28" i="13"/>
  <c r="BN24" i="13"/>
  <c r="BN14" i="13"/>
  <c r="BN30" i="13"/>
  <c r="BN26" i="13"/>
  <c r="BN12" i="13"/>
  <c r="BN21" i="13"/>
  <c r="BN19" i="13"/>
  <c r="BN27" i="13"/>
  <c r="BM32" i="13"/>
  <c r="BM33" i="13" s="1"/>
  <c r="BN31" i="13"/>
  <c r="BN81" i="13" s="1"/>
  <c r="BN88" i="13" s="1"/>
  <c r="BN10" i="14" s="1"/>
  <c r="BN22" i="13"/>
  <c r="BM69" i="13"/>
  <c r="BN23" i="13"/>
  <c r="BN16" i="13"/>
  <c r="BN11" i="13"/>
  <c r="BN29" i="13"/>
  <c r="BM91" i="16"/>
  <c r="BM143" i="16" s="1"/>
  <c r="BM91" i="17"/>
  <c r="BM143" i="17" s="1"/>
  <c r="BM101" i="17"/>
  <c r="BM153" i="17" s="1"/>
  <c r="BM101" i="16"/>
  <c r="BM153" i="16" s="1"/>
  <c r="BM107" i="17"/>
  <c r="BM159" i="17" s="1"/>
  <c r="BM107" i="16"/>
  <c r="BM159" i="16" s="1"/>
  <c r="BM98" i="16"/>
  <c r="BM150" i="16" s="1"/>
  <c r="BM75" i="13"/>
  <c r="BM98" i="17"/>
  <c r="BM150" i="17" s="1"/>
  <c r="BJ104" i="15"/>
  <c r="BJ110" i="15" s="1"/>
  <c r="BJ146" i="15" s="1"/>
  <c r="BJ172" i="15" s="1"/>
  <c r="BJ177" i="15" s="1"/>
  <c r="BJ184" i="15" s="1"/>
  <c r="BJ203" i="15" s="1"/>
  <c r="BK167" i="16"/>
  <c r="BL20" i="15"/>
  <c r="BL79" i="15"/>
  <c r="BK162" i="16"/>
  <c r="BK99" i="15"/>
  <c r="BP56" i="17"/>
  <c r="BQ46" i="17"/>
  <c r="BQ46" i="16"/>
  <c r="BQ51" i="17"/>
  <c r="BQ51" i="16"/>
  <c r="BQ37" i="17"/>
  <c r="BQ37" i="16"/>
  <c r="BQ49" i="17"/>
  <c r="BQ49" i="16"/>
  <c r="BQ54" i="17"/>
  <c r="BQ54" i="16"/>
  <c r="BL75" i="15"/>
  <c r="BL16" i="15"/>
  <c r="BL18" i="14"/>
  <c r="BL32" i="14" s="1"/>
  <c r="BL12" i="14"/>
  <c r="BL93" i="15"/>
  <c r="BL34" i="15"/>
  <c r="BP135" i="17"/>
  <c r="BQ119" i="16"/>
  <c r="BQ119" i="17"/>
  <c r="BQ125" i="17"/>
  <c r="BQ125" i="16"/>
  <c r="BQ132" i="16"/>
  <c r="BQ132" i="17"/>
  <c r="BQ130" i="17"/>
  <c r="BQ130" i="16"/>
  <c r="BQ116" i="16"/>
  <c r="BQ116" i="17"/>
  <c r="BL87" i="1"/>
  <c r="BL71" i="15"/>
  <c r="BL12" i="15"/>
  <c r="BL30" i="17"/>
  <c r="BL61" i="17"/>
  <c r="BL82" i="17" s="1"/>
  <c r="BM15" i="17"/>
  <c r="BM67" i="17" s="1"/>
  <c r="BM73" i="1"/>
  <c r="BM15" i="16"/>
  <c r="BM67" i="16" s="1"/>
  <c r="BM17" i="16"/>
  <c r="BM69" i="16" s="1"/>
  <c r="BM17" i="17"/>
  <c r="BM69" i="17" s="1"/>
  <c r="BM13" i="17"/>
  <c r="BM65" i="17" s="1"/>
  <c r="BM13" i="16"/>
  <c r="BM65" i="16" s="1"/>
  <c r="BM22" i="16"/>
  <c r="BM74" i="16" s="1"/>
  <c r="BM22" i="17"/>
  <c r="BM74" i="17" s="1"/>
  <c r="BL87" i="13"/>
  <c r="BL89" i="15"/>
  <c r="BL30" i="15"/>
  <c r="BM73" i="13"/>
  <c r="BM94" i="16"/>
  <c r="BM146" i="16" s="1"/>
  <c r="BM94" i="17"/>
  <c r="BM146" i="17" s="1"/>
  <c r="BM80" i="13"/>
  <c r="BM105" i="16"/>
  <c r="BM157" i="16" s="1"/>
  <c r="BM105" i="17"/>
  <c r="BM157" i="17" s="1"/>
  <c r="BM77" i="13"/>
  <c r="BM100" i="17"/>
  <c r="BM152" i="17" s="1"/>
  <c r="BM100" i="16"/>
  <c r="BM152" i="16" s="1"/>
  <c r="BL109" i="16"/>
  <c r="BL140" i="16"/>
  <c r="BL161" i="16" s="1"/>
  <c r="BM97" i="17"/>
  <c r="BM149" i="17" s="1"/>
  <c r="BM97" i="16"/>
  <c r="BM149" i="16" s="1"/>
  <c r="BM102" i="17"/>
  <c r="BM154" i="17" s="1"/>
  <c r="BM102" i="16"/>
  <c r="BM154" i="16" s="1"/>
  <c r="BL17" i="15"/>
  <c r="BL76" i="15"/>
  <c r="BL96" i="15"/>
  <c r="BL37" i="15"/>
  <c r="BL13" i="15"/>
  <c r="BL72" i="15"/>
  <c r="BR44" i="1"/>
  <c r="BR60" i="1"/>
  <c r="BR46" i="1"/>
  <c r="BR59" i="1"/>
  <c r="BR48" i="1"/>
  <c r="BR54" i="1"/>
  <c r="BR42" i="1"/>
  <c r="BR57" i="1"/>
  <c r="BR55" i="1"/>
  <c r="BR43" i="1"/>
  <c r="BR49" i="1"/>
  <c r="BR41" i="1"/>
  <c r="BR52" i="1"/>
  <c r="BR51" i="1"/>
  <c r="BR56" i="1"/>
  <c r="BR58" i="1"/>
  <c r="BR47" i="1"/>
  <c r="BR45" i="1"/>
  <c r="BR50" i="1"/>
  <c r="BR53" i="1"/>
  <c r="BQ35" i="16"/>
  <c r="BR40" i="1"/>
  <c r="BQ35" i="17"/>
  <c r="BQ61" i="1"/>
  <c r="BQ62" i="1" s="1"/>
  <c r="BQ43" i="17"/>
  <c r="BQ43" i="16"/>
  <c r="BQ44" i="17"/>
  <c r="BQ44" i="16"/>
  <c r="BQ42" i="17"/>
  <c r="BQ42" i="16"/>
  <c r="BQ39" i="17"/>
  <c r="BQ39" i="16"/>
  <c r="BQ40" i="17"/>
  <c r="BQ40" i="16"/>
  <c r="BK22" i="15"/>
  <c r="BL73" i="15"/>
  <c r="BL14" i="15"/>
  <c r="BJ45" i="15"/>
  <c r="BP135" i="16"/>
  <c r="BQ126" i="16"/>
  <c r="BQ126" i="17"/>
  <c r="BQ127" i="16"/>
  <c r="BQ127" i="17"/>
  <c r="BQ117" i="17"/>
  <c r="BQ117" i="16"/>
  <c r="BQ129" i="16"/>
  <c r="BQ129" i="17"/>
  <c r="BQ121" i="17"/>
  <c r="BQ121" i="16"/>
  <c r="BM23" i="17"/>
  <c r="BM75" i="17" s="1"/>
  <c r="BM23" i="16"/>
  <c r="BM75" i="16" s="1"/>
  <c r="BL86" i="1"/>
  <c r="BL82" i="1"/>
  <c r="BM70" i="1"/>
  <c r="BM10" i="16"/>
  <c r="BM62" i="16" s="1"/>
  <c r="BM10" i="17"/>
  <c r="BM62" i="17" s="1"/>
  <c r="BL61" i="16"/>
  <c r="BL82" i="16" s="1"/>
  <c r="BL30" i="16"/>
  <c r="BM78" i="1"/>
  <c r="BM24" i="16"/>
  <c r="BM76" i="16" s="1"/>
  <c r="BM24" i="17"/>
  <c r="BM76" i="17" s="1"/>
  <c r="BM18" i="17"/>
  <c r="BM70" i="17" s="1"/>
  <c r="BM18" i="16"/>
  <c r="BM70" i="16" s="1"/>
  <c r="BL38" i="15"/>
  <c r="BL97" i="15"/>
  <c r="BL95" i="15"/>
  <c r="BL36" i="15"/>
  <c r="BM78" i="13"/>
  <c r="BM103" i="17"/>
  <c r="BM155" i="17" s="1"/>
  <c r="BM103" i="16"/>
  <c r="BM155" i="16" s="1"/>
  <c r="BL140" i="17"/>
  <c r="BL161" i="17" s="1"/>
  <c r="BL109" i="17"/>
  <c r="BM93" i="17"/>
  <c r="BM145" i="17" s="1"/>
  <c r="BM93" i="16"/>
  <c r="BM145" i="16" s="1"/>
  <c r="BM72" i="13"/>
  <c r="BM96" i="17"/>
  <c r="BM148" i="17" s="1"/>
  <c r="BM96" i="16"/>
  <c r="BM148" i="16" s="1"/>
  <c r="BM70" i="13"/>
  <c r="BM89" i="17"/>
  <c r="BM141" i="17" s="1"/>
  <c r="BM89" i="16"/>
  <c r="BM141" i="16" s="1"/>
  <c r="BL86" i="13"/>
  <c r="BL82" i="13"/>
  <c r="BJ228" i="16" l="1"/>
  <c r="BJ246" i="16"/>
  <c r="BJ227" i="16"/>
  <c r="BJ237" i="16"/>
  <c r="BJ229" i="16"/>
  <c r="BJ247" i="16"/>
  <c r="BJ226" i="16"/>
  <c r="BJ236" i="16"/>
  <c r="BI226" i="16"/>
  <c r="BI236" i="16"/>
  <c r="BM32" i="14"/>
  <c r="BM170" i="15" s="1"/>
  <c r="BL203" i="16"/>
  <c r="BL158" i="15"/>
  <c r="BM31" i="14"/>
  <c r="BM215" i="16"/>
  <c r="BL215" i="16"/>
  <c r="BL170" i="15"/>
  <c r="BK173" i="17"/>
  <c r="BK198" i="16" s="1"/>
  <c r="BK217" i="16" s="1"/>
  <c r="BK222" i="16" s="1"/>
  <c r="BK193" i="16"/>
  <c r="BK205" i="16" s="1"/>
  <c r="BK210" i="16" s="1"/>
  <c r="BK173" i="16"/>
  <c r="BK197" i="16" s="1"/>
  <c r="BK216" i="16" s="1"/>
  <c r="BK221" i="16" s="1"/>
  <c r="BK192" i="16"/>
  <c r="BJ134" i="15"/>
  <c r="BJ160" i="15" s="1"/>
  <c r="BJ165" i="15" s="1"/>
  <c r="BJ182" i="15" s="1"/>
  <c r="BJ193" i="15" s="1"/>
  <c r="BI125" i="15"/>
  <c r="BK45" i="15"/>
  <c r="BK123" i="15" s="1"/>
  <c r="BJ188" i="16"/>
  <c r="BJ124" i="15"/>
  <c r="BK187" i="16"/>
  <c r="BL89" i="13"/>
  <c r="BL90" i="13" s="1"/>
  <c r="BL89" i="1"/>
  <c r="BL90" i="1" s="1"/>
  <c r="BL83" i="17"/>
  <c r="BL162" i="17"/>
  <c r="BL83" i="16"/>
  <c r="BL167" i="16"/>
  <c r="BK51" i="15"/>
  <c r="BK145" i="15" s="1"/>
  <c r="BK171" i="15" s="1"/>
  <c r="BK176" i="15" s="1"/>
  <c r="BK183" i="15" s="1"/>
  <c r="BK202" i="15" s="1"/>
  <c r="BJ123" i="15"/>
  <c r="BJ133" i="15" s="1"/>
  <c r="BJ159" i="15" s="1"/>
  <c r="BJ164" i="15" s="1"/>
  <c r="BJ181" i="15" s="1"/>
  <c r="BJ192" i="15" s="1"/>
  <c r="BS48" i="1"/>
  <c r="BS60" i="1"/>
  <c r="BS55" i="1"/>
  <c r="BS56" i="1"/>
  <c r="BS51" i="1"/>
  <c r="BS47" i="1"/>
  <c r="BS58" i="1"/>
  <c r="BS43" i="1"/>
  <c r="BS44" i="1"/>
  <c r="BS57" i="1"/>
  <c r="BS49" i="1"/>
  <c r="BS42" i="1"/>
  <c r="BS52" i="1"/>
  <c r="BS46" i="1"/>
  <c r="BS50" i="1"/>
  <c r="BS41" i="1"/>
  <c r="BS45" i="1"/>
  <c r="BS53" i="1"/>
  <c r="BS59" i="1"/>
  <c r="BS54" i="1"/>
  <c r="BR35" i="16"/>
  <c r="BR35" i="17"/>
  <c r="BS40" i="1"/>
  <c r="BR61" i="1"/>
  <c r="BR62" i="1" s="1"/>
  <c r="BR40" i="16"/>
  <c r="BR40" i="17"/>
  <c r="BR46" i="17"/>
  <c r="BR46" i="16"/>
  <c r="BR38" i="16"/>
  <c r="BR38" i="17"/>
  <c r="BR49" i="16"/>
  <c r="BR49" i="17"/>
  <c r="BM90" i="15"/>
  <c r="BM31" i="15"/>
  <c r="BL81" i="15"/>
  <c r="BN77" i="13"/>
  <c r="BN100" i="17"/>
  <c r="BN152" i="17" s="1"/>
  <c r="BN100" i="16"/>
  <c r="BN152" i="16" s="1"/>
  <c r="BN70" i="13"/>
  <c r="BN89" i="17"/>
  <c r="BN141" i="17" s="1"/>
  <c r="BN89" i="16"/>
  <c r="BN141" i="16" s="1"/>
  <c r="BN101" i="17"/>
  <c r="BN153" i="17" s="1"/>
  <c r="BN101" i="16"/>
  <c r="BN153" i="16" s="1"/>
  <c r="BN92" i="17"/>
  <c r="BN144" i="17" s="1"/>
  <c r="BN92" i="16"/>
  <c r="BN144" i="16" s="1"/>
  <c r="BN102" i="17"/>
  <c r="BN154" i="17" s="1"/>
  <c r="BN102" i="16"/>
  <c r="BN154" i="16" s="1"/>
  <c r="BN74" i="1"/>
  <c r="BN16" i="16"/>
  <c r="BN68" i="16" s="1"/>
  <c r="BN16" i="17"/>
  <c r="BN68" i="17" s="1"/>
  <c r="BN71" i="1"/>
  <c r="BN11" i="17"/>
  <c r="BN63" i="17" s="1"/>
  <c r="BN11" i="16"/>
  <c r="BN63" i="16" s="1"/>
  <c r="BN19" i="17"/>
  <c r="BN71" i="17" s="1"/>
  <c r="BN75" i="1"/>
  <c r="BN19" i="16"/>
  <c r="BN71" i="16" s="1"/>
  <c r="BM82" i="1"/>
  <c r="BM86" i="1"/>
  <c r="BN80" i="1"/>
  <c r="BN26" i="16"/>
  <c r="BN78" i="16" s="1"/>
  <c r="BN26" i="17"/>
  <c r="BN78" i="17" s="1"/>
  <c r="BN79" i="1"/>
  <c r="BN25" i="16"/>
  <c r="BN77" i="16" s="1"/>
  <c r="BN25" i="17"/>
  <c r="BN77" i="17" s="1"/>
  <c r="BQ135" i="17"/>
  <c r="BR132" i="17"/>
  <c r="BR132" i="16"/>
  <c r="BR125" i="17"/>
  <c r="BR125" i="16"/>
  <c r="BR130" i="16"/>
  <c r="BR130" i="17"/>
  <c r="BR124" i="16"/>
  <c r="BR124" i="17"/>
  <c r="BR116" i="17"/>
  <c r="BR116" i="16"/>
  <c r="BQ56" i="16"/>
  <c r="BR42" i="17"/>
  <c r="BR42" i="16"/>
  <c r="BR47" i="17"/>
  <c r="BR47" i="16"/>
  <c r="BR50" i="16"/>
  <c r="BR50" i="17"/>
  <c r="BR43" i="17"/>
  <c r="BR43" i="16"/>
  <c r="BR39" i="16"/>
  <c r="BR39" i="17"/>
  <c r="BM97" i="15"/>
  <c r="BM38" i="15"/>
  <c r="BL40" i="15"/>
  <c r="BL167" i="17"/>
  <c r="BM33" i="15"/>
  <c r="BM92" i="15"/>
  <c r="BN106" i="16"/>
  <c r="BN158" i="16" s="1"/>
  <c r="BN106" i="17"/>
  <c r="BN158" i="17" s="1"/>
  <c r="BM86" i="13"/>
  <c r="BM82" i="13"/>
  <c r="BN79" i="13"/>
  <c r="BN104" i="16"/>
  <c r="BN156" i="16" s="1"/>
  <c r="BN104" i="17"/>
  <c r="BN156" i="17" s="1"/>
  <c r="BN78" i="13"/>
  <c r="BN103" i="17"/>
  <c r="BN155" i="17" s="1"/>
  <c r="BN103" i="16"/>
  <c r="BN155" i="16" s="1"/>
  <c r="BN80" i="13"/>
  <c r="BN105" i="16"/>
  <c r="BN157" i="16" s="1"/>
  <c r="BN105" i="17"/>
  <c r="BN157" i="17" s="1"/>
  <c r="BN74" i="13"/>
  <c r="BN95" i="16"/>
  <c r="BN147" i="16" s="1"/>
  <c r="BN95" i="17"/>
  <c r="BN147" i="17" s="1"/>
  <c r="BN73" i="13"/>
  <c r="BN94" i="16"/>
  <c r="BN146" i="16" s="1"/>
  <c r="BN94" i="17"/>
  <c r="BN146" i="17" s="1"/>
  <c r="BM79" i="15"/>
  <c r="BM20" i="15"/>
  <c r="BM19" i="15"/>
  <c r="BM78" i="15"/>
  <c r="BM34" i="15"/>
  <c r="BM93" i="15"/>
  <c r="BM61" i="17"/>
  <c r="BM82" i="17" s="1"/>
  <c r="BM30" i="17"/>
  <c r="BN70" i="1"/>
  <c r="BN10" i="16"/>
  <c r="BN62" i="16" s="1"/>
  <c r="BN10" i="17"/>
  <c r="BN62" i="17" s="1"/>
  <c r="BN17" i="17"/>
  <c r="BN69" i="17" s="1"/>
  <c r="BN17" i="16"/>
  <c r="BN69" i="16" s="1"/>
  <c r="BN12" i="16"/>
  <c r="BN64" i="16" s="1"/>
  <c r="BN12" i="17"/>
  <c r="BN64" i="17" s="1"/>
  <c r="BN22" i="16"/>
  <c r="BN74" i="16" s="1"/>
  <c r="BN22" i="17"/>
  <c r="BN74" i="17" s="1"/>
  <c r="BR117" i="17"/>
  <c r="BR117" i="16"/>
  <c r="BR131" i="17"/>
  <c r="BR131" i="16"/>
  <c r="BR115" i="17"/>
  <c r="BR115" i="16"/>
  <c r="BR123" i="16"/>
  <c r="BR123" i="17"/>
  <c r="BR120" i="17"/>
  <c r="BR120" i="16"/>
  <c r="BM95" i="15"/>
  <c r="BM36" i="15"/>
  <c r="BR48" i="16"/>
  <c r="BR48" i="17"/>
  <c r="BR53" i="16"/>
  <c r="BR53" i="17"/>
  <c r="BR36" i="17"/>
  <c r="BR36" i="16"/>
  <c r="BR52" i="16"/>
  <c r="BR52" i="17"/>
  <c r="BR54" i="17"/>
  <c r="BR54" i="16"/>
  <c r="BM35" i="15"/>
  <c r="BM94" i="15"/>
  <c r="BL99" i="15"/>
  <c r="BK186" i="16"/>
  <c r="BO15" i="13"/>
  <c r="BO22" i="13"/>
  <c r="BO28" i="13"/>
  <c r="BO19" i="13"/>
  <c r="BO21" i="13"/>
  <c r="BO16" i="13"/>
  <c r="BO18" i="13"/>
  <c r="BN88" i="17"/>
  <c r="BN32" i="13"/>
  <c r="BN33" i="13" s="1"/>
  <c r="BO17" i="13"/>
  <c r="BO24" i="13"/>
  <c r="BO25" i="13"/>
  <c r="BO27" i="13"/>
  <c r="BO12" i="13"/>
  <c r="BO29" i="13"/>
  <c r="BO20" i="13"/>
  <c r="BN88" i="16"/>
  <c r="BO26" i="13"/>
  <c r="BO13" i="13"/>
  <c r="BN69" i="13"/>
  <c r="BO30" i="13"/>
  <c r="BO31" i="13"/>
  <c r="BO81" i="13" s="1"/>
  <c r="BO88" i="13" s="1"/>
  <c r="BO10" i="14" s="1"/>
  <c r="BO23" i="13"/>
  <c r="BO14" i="13"/>
  <c r="BO11" i="13"/>
  <c r="BN76" i="13"/>
  <c r="BN99" i="17"/>
  <c r="BN151" i="17" s="1"/>
  <c r="BN99" i="16"/>
  <c r="BN151" i="16" s="1"/>
  <c r="BN96" i="17"/>
  <c r="BN148" i="17" s="1"/>
  <c r="BN96" i="16"/>
  <c r="BN148" i="16" s="1"/>
  <c r="BN107" i="16"/>
  <c r="BN159" i="16" s="1"/>
  <c r="BN107" i="17"/>
  <c r="BN159" i="17" s="1"/>
  <c r="BM140" i="16"/>
  <c r="BM161" i="16" s="1"/>
  <c r="BM109" i="16"/>
  <c r="BM140" i="17"/>
  <c r="BM161" i="17" s="1"/>
  <c r="BM109" i="17"/>
  <c r="BM16" i="15"/>
  <c r="BM75" i="15"/>
  <c r="BM91" i="15"/>
  <c r="BM32" i="15"/>
  <c r="BM96" i="15"/>
  <c r="BM37" i="15"/>
  <c r="BM17" i="15"/>
  <c r="BM76" i="15"/>
  <c r="BM74" i="15"/>
  <c r="BM15" i="15"/>
  <c r="BM73" i="15"/>
  <c r="BM14" i="15"/>
  <c r="BN23" i="16"/>
  <c r="BN75" i="16" s="1"/>
  <c r="BN23" i="17"/>
  <c r="BN75" i="17" s="1"/>
  <c r="BN76" i="1"/>
  <c r="BN20" i="16"/>
  <c r="BN72" i="16" s="1"/>
  <c r="BN20" i="17"/>
  <c r="BN72" i="17" s="1"/>
  <c r="BM61" i="16"/>
  <c r="BM82" i="16" s="1"/>
  <c r="BM30" i="16"/>
  <c r="BN11" i="14"/>
  <c r="BN13" i="17"/>
  <c r="BN65" i="17" s="1"/>
  <c r="BN13" i="16"/>
  <c r="BN65" i="16" s="1"/>
  <c r="BN14" i="16"/>
  <c r="BN66" i="16" s="1"/>
  <c r="BN72" i="1"/>
  <c r="BN14" i="17"/>
  <c r="BN66" i="17" s="1"/>
  <c r="BN73" i="1"/>
  <c r="BN15" i="16"/>
  <c r="BN67" i="16" s="1"/>
  <c r="BN15" i="17"/>
  <c r="BN67" i="17" s="1"/>
  <c r="BS56" i="13"/>
  <c r="BS60" i="13"/>
  <c r="BS42" i="13"/>
  <c r="BS52" i="13"/>
  <c r="BS50" i="13"/>
  <c r="BS44" i="13"/>
  <c r="BS47" i="13"/>
  <c r="BS59" i="13"/>
  <c r="BS58" i="13"/>
  <c r="BS55" i="13"/>
  <c r="BS51" i="13"/>
  <c r="BS57" i="13"/>
  <c r="BS46" i="13"/>
  <c r="BS53" i="13"/>
  <c r="BS41" i="13"/>
  <c r="BS49" i="13"/>
  <c r="BS48" i="13"/>
  <c r="BS54" i="13"/>
  <c r="BS45" i="13"/>
  <c r="BS43" i="13"/>
  <c r="BR61" i="13"/>
  <c r="BR62" i="13" s="1"/>
  <c r="BR114" i="16"/>
  <c r="BR114" i="17"/>
  <c r="BS40" i="13"/>
  <c r="BR129" i="16"/>
  <c r="BR129" i="17"/>
  <c r="BR128" i="17"/>
  <c r="BR128" i="16"/>
  <c r="BR121" i="16"/>
  <c r="BR121" i="17"/>
  <c r="BR133" i="16"/>
  <c r="BR133" i="17"/>
  <c r="BR118" i="16"/>
  <c r="BR118" i="17"/>
  <c r="BM87" i="13"/>
  <c r="BM30" i="15"/>
  <c r="BM89" i="15"/>
  <c r="BM18" i="15"/>
  <c r="BM77" i="15"/>
  <c r="BQ56" i="17"/>
  <c r="BR45" i="16"/>
  <c r="BR45" i="17"/>
  <c r="BR51" i="16"/>
  <c r="BR51" i="17"/>
  <c r="BR44" i="17"/>
  <c r="BR44" i="16"/>
  <c r="BR37" i="16"/>
  <c r="BR37" i="17"/>
  <c r="BR41" i="17"/>
  <c r="BR41" i="16"/>
  <c r="BL162" i="16"/>
  <c r="BM13" i="15"/>
  <c r="BM72" i="15"/>
  <c r="BL22" i="15"/>
  <c r="BN93" i="17"/>
  <c r="BN145" i="17" s="1"/>
  <c r="BN72" i="13"/>
  <c r="BN93" i="16"/>
  <c r="BN145" i="16" s="1"/>
  <c r="BN75" i="13"/>
  <c r="BN98" i="17"/>
  <c r="BN150" i="17" s="1"/>
  <c r="BN98" i="16"/>
  <c r="BN150" i="16" s="1"/>
  <c r="BN91" i="16"/>
  <c r="BN143" i="16" s="1"/>
  <c r="BN91" i="17"/>
  <c r="BN143" i="17" s="1"/>
  <c r="BN97" i="17"/>
  <c r="BN149" i="17" s="1"/>
  <c r="BN97" i="16"/>
  <c r="BN149" i="16" s="1"/>
  <c r="BN71" i="13"/>
  <c r="BN90" i="16"/>
  <c r="BN142" i="16" s="1"/>
  <c r="BN90" i="17"/>
  <c r="BN142" i="17" s="1"/>
  <c r="BM87" i="1"/>
  <c r="BM12" i="15"/>
  <c r="BM71" i="15"/>
  <c r="BN32" i="1"/>
  <c r="BN33" i="1" s="1"/>
  <c r="BO24" i="1"/>
  <c r="BO22" i="1"/>
  <c r="BO27" i="1"/>
  <c r="BO18" i="1"/>
  <c r="BO25" i="1"/>
  <c r="BO29" i="1"/>
  <c r="BO19" i="1"/>
  <c r="BO12" i="1"/>
  <c r="BO17" i="1"/>
  <c r="BO20" i="1"/>
  <c r="BO28" i="1"/>
  <c r="BO15" i="1"/>
  <c r="BO16" i="1"/>
  <c r="BN9" i="17"/>
  <c r="BO21" i="1"/>
  <c r="BN9" i="16"/>
  <c r="BO13" i="1"/>
  <c r="BO23" i="1"/>
  <c r="BO11" i="1"/>
  <c r="BO31" i="1"/>
  <c r="BO81" i="1" s="1"/>
  <c r="BO88" i="1" s="1"/>
  <c r="BO9" i="14" s="1"/>
  <c r="BO14" i="1"/>
  <c r="BN69" i="1"/>
  <c r="BO26" i="1"/>
  <c r="BO30" i="1"/>
  <c r="BN78" i="1"/>
  <c r="BN24" i="16"/>
  <c r="BN76" i="16" s="1"/>
  <c r="BN24" i="17"/>
  <c r="BN76" i="17" s="1"/>
  <c r="BN27" i="16"/>
  <c r="BN79" i="16" s="1"/>
  <c r="BN27" i="17"/>
  <c r="BN79" i="17" s="1"/>
  <c r="BN77" i="1"/>
  <c r="BN21" i="16"/>
  <c r="BN73" i="16" s="1"/>
  <c r="BN21" i="17"/>
  <c r="BN73" i="17" s="1"/>
  <c r="BN18" i="16"/>
  <c r="BN70" i="16" s="1"/>
  <c r="BN18" i="17"/>
  <c r="BN70" i="17" s="1"/>
  <c r="BN28" i="16"/>
  <c r="BN80" i="16" s="1"/>
  <c r="BN28" i="17"/>
  <c r="BN80" i="17" s="1"/>
  <c r="BQ135" i="16"/>
  <c r="BR126" i="16"/>
  <c r="BR126" i="17"/>
  <c r="BR119" i="17"/>
  <c r="BR119" i="16"/>
  <c r="BR127" i="16"/>
  <c r="BR127" i="17"/>
  <c r="BR122" i="16"/>
  <c r="BR122" i="17"/>
  <c r="BK104" i="15"/>
  <c r="BL51" i="15" l="1"/>
  <c r="BK228" i="16"/>
  <c r="BK246" i="16"/>
  <c r="BK227" i="16"/>
  <c r="BK237" i="16"/>
  <c r="BK229" i="16"/>
  <c r="BK247" i="16"/>
  <c r="BL173" i="17"/>
  <c r="BL198" i="16" s="1"/>
  <c r="BL217" i="16" s="1"/>
  <c r="BL222" i="16" s="1"/>
  <c r="BL193" i="16"/>
  <c r="BL205" i="16" s="1"/>
  <c r="BL210" i="16" s="1"/>
  <c r="BK204" i="16"/>
  <c r="BK209" i="16" s="1"/>
  <c r="BM203" i="16"/>
  <c r="BM158" i="15"/>
  <c r="BN31" i="14"/>
  <c r="BK188" i="16"/>
  <c r="BL173" i="16"/>
  <c r="BL197" i="16" s="1"/>
  <c r="BL216" i="16" s="1"/>
  <c r="BL221" i="16" s="1"/>
  <c r="BL192" i="16"/>
  <c r="BK133" i="15"/>
  <c r="BK159" i="15" s="1"/>
  <c r="BK164" i="15" s="1"/>
  <c r="BK181" i="15" s="1"/>
  <c r="BK192" i="15" s="1"/>
  <c r="BL145" i="15"/>
  <c r="BL171" i="15" s="1"/>
  <c r="BL176" i="15" s="1"/>
  <c r="BL183" i="15" s="1"/>
  <c r="BL202" i="15" s="1"/>
  <c r="BK134" i="15"/>
  <c r="BK160" i="15" s="1"/>
  <c r="BK165" i="15" s="1"/>
  <c r="BK182" i="15" s="1"/>
  <c r="BK193" i="15" s="1"/>
  <c r="BK124" i="15"/>
  <c r="BK125" i="15" s="1"/>
  <c r="BK110" i="15"/>
  <c r="BK146" i="15" s="1"/>
  <c r="BK172" i="15" s="1"/>
  <c r="BK177" i="15" s="1"/>
  <c r="BK184" i="15" s="1"/>
  <c r="BK203" i="15" s="1"/>
  <c r="BJ125" i="15"/>
  <c r="BL187" i="16"/>
  <c r="BL45" i="15"/>
  <c r="BM51" i="15" s="1"/>
  <c r="BM145" i="15" s="1"/>
  <c r="BM171" i="15" s="1"/>
  <c r="BM176" i="15" s="1"/>
  <c r="BM183" i="15" s="1"/>
  <c r="BM202" i="15" s="1"/>
  <c r="BO11" i="14"/>
  <c r="BO12" i="14" s="1"/>
  <c r="BL186" i="16"/>
  <c r="BM40" i="15"/>
  <c r="BM99" i="15"/>
  <c r="BM167" i="16"/>
  <c r="BM192" i="16" s="1"/>
  <c r="BM81" i="15"/>
  <c r="BM162" i="16"/>
  <c r="BM162" i="17"/>
  <c r="BM83" i="17"/>
  <c r="BN77" i="15"/>
  <c r="BN18" i="15"/>
  <c r="BO71" i="1"/>
  <c r="BO11" i="17"/>
  <c r="BO63" i="17" s="1"/>
  <c r="BO11" i="16"/>
  <c r="BO63" i="16" s="1"/>
  <c r="BO73" i="1"/>
  <c r="BO15" i="17"/>
  <c r="BO67" i="17" s="1"/>
  <c r="BO15" i="16"/>
  <c r="BO67" i="16" s="1"/>
  <c r="BO23" i="16"/>
  <c r="BO75" i="16" s="1"/>
  <c r="BO23" i="17"/>
  <c r="BO75" i="17" s="1"/>
  <c r="BN87" i="13"/>
  <c r="BN89" i="15"/>
  <c r="BN30" i="15"/>
  <c r="BO28" i="16"/>
  <c r="BO80" i="16" s="1"/>
  <c r="BO28" i="17"/>
  <c r="BO80" i="17" s="1"/>
  <c r="BO18" i="14"/>
  <c r="BN30" i="16"/>
  <c r="BN61" i="16"/>
  <c r="BN82" i="16" s="1"/>
  <c r="BO13" i="17"/>
  <c r="BO65" i="17" s="1"/>
  <c r="BO13" i="16"/>
  <c r="BO65" i="16" s="1"/>
  <c r="BO70" i="1"/>
  <c r="BO10" i="16"/>
  <c r="BO62" i="16" s="1"/>
  <c r="BO10" i="17"/>
  <c r="BO62" i="17" s="1"/>
  <c r="BO74" i="1"/>
  <c r="BO16" i="16"/>
  <c r="BO68" i="16" s="1"/>
  <c r="BO16" i="17"/>
  <c r="BO68" i="17" s="1"/>
  <c r="BR135" i="17"/>
  <c r="BS119" i="17"/>
  <c r="BS119" i="16"/>
  <c r="BS115" i="17"/>
  <c r="BS115" i="16"/>
  <c r="BS125" i="17"/>
  <c r="BS125" i="16"/>
  <c r="BS121" i="17"/>
  <c r="BS121" i="16"/>
  <c r="BS116" i="16"/>
  <c r="BS116" i="17"/>
  <c r="BM83" i="16"/>
  <c r="BN75" i="15"/>
  <c r="BN16" i="15"/>
  <c r="BO77" i="13"/>
  <c r="BO100" i="16"/>
  <c r="BO152" i="16" s="1"/>
  <c r="BO100" i="17"/>
  <c r="BO152" i="17" s="1"/>
  <c r="BO71" i="13"/>
  <c r="BO90" i="16"/>
  <c r="BO142" i="16" s="1"/>
  <c r="BO90" i="17"/>
  <c r="BO142" i="17" s="1"/>
  <c r="BO106" i="16"/>
  <c r="BO158" i="16" s="1"/>
  <c r="BO106" i="17"/>
  <c r="BO158" i="17" s="1"/>
  <c r="BO101" i="16"/>
  <c r="BO153" i="16" s="1"/>
  <c r="BO101" i="17"/>
  <c r="BO153" i="17" s="1"/>
  <c r="BO74" i="13"/>
  <c r="BO95" i="17"/>
  <c r="BO147" i="17" s="1"/>
  <c r="BO95" i="16"/>
  <c r="BO147" i="16" s="1"/>
  <c r="BO80" i="13"/>
  <c r="BO105" i="16"/>
  <c r="BO157" i="16" s="1"/>
  <c r="BO105" i="17"/>
  <c r="BO157" i="17" s="1"/>
  <c r="BM167" i="17"/>
  <c r="BN32" i="15"/>
  <c r="BN91" i="15"/>
  <c r="BR56" i="16"/>
  <c r="BS40" i="17"/>
  <c r="BS40" i="16"/>
  <c r="BS47" i="16"/>
  <c r="BS47" i="17"/>
  <c r="BS39" i="17"/>
  <c r="BS39" i="16"/>
  <c r="BS46" i="17"/>
  <c r="BS46" i="16"/>
  <c r="BS43" i="16"/>
  <c r="BS43" i="17"/>
  <c r="BP30" i="1"/>
  <c r="BO32" i="1"/>
  <c r="BO33" i="1" s="1"/>
  <c r="BP27" i="1"/>
  <c r="BP20" i="1"/>
  <c r="BP12" i="1"/>
  <c r="BO69" i="1"/>
  <c r="BP29" i="1"/>
  <c r="BP28" i="1"/>
  <c r="BP26" i="1"/>
  <c r="BP21" i="1"/>
  <c r="BP22" i="1"/>
  <c r="BP13" i="1"/>
  <c r="BP17" i="1"/>
  <c r="BP11" i="1"/>
  <c r="BP23" i="1"/>
  <c r="BP16" i="1"/>
  <c r="BP31" i="1"/>
  <c r="BP81" i="1" s="1"/>
  <c r="BP88" i="1" s="1"/>
  <c r="BP9" i="14" s="1"/>
  <c r="BO9" i="17"/>
  <c r="BP18" i="1"/>
  <c r="BP25" i="1"/>
  <c r="BP14" i="1"/>
  <c r="BP24" i="1"/>
  <c r="BP15" i="1"/>
  <c r="BP19" i="1"/>
  <c r="BO9" i="16"/>
  <c r="BO80" i="1"/>
  <c r="BO26" i="17"/>
  <c r="BO78" i="17" s="1"/>
  <c r="BO26" i="16"/>
  <c r="BO78" i="16" s="1"/>
  <c r="BO79" i="1"/>
  <c r="BO25" i="16"/>
  <c r="BO77" i="16" s="1"/>
  <c r="BO25" i="17"/>
  <c r="BO77" i="17" s="1"/>
  <c r="BN33" i="15"/>
  <c r="BN92" i="15"/>
  <c r="BS128" i="16"/>
  <c r="BS128" i="17"/>
  <c r="BS127" i="17"/>
  <c r="BS127" i="16"/>
  <c r="BS118" i="16"/>
  <c r="BS118" i="17"/>
  <c r="BN13" i="15"/>
  <c r="BN72" i="15"/>
  <c r="BN93" i="15"/>
  <c r="BN34" i="15"/>
  <c r="BO78" i="13"/>
  <c r="BO103" i="17"/>
  <c r="BO155" i="17" s="1"/>
  <c r="BO103" i="16"/>
  <c r="BO155" i="16" s="1"/>
  <c r="BO70" i="13"/>
  <c r="BO89" i="17"/>
  <c r="BO141" i="17" s="1"/>
  <c r="BO89" i="16"/>
  <c r="BO141" i="16" s="1"/>
  <c r="BO73" i="13"/>
  <c r="BO94" i="16"/>
  <c r="BO146" i="16" s="1"/>
  <c r="BO94" i="17"/>
  <c r="BO146" i="17" s="1"/>
  <c r="BO93" i="17"/>
  <c r="BO145" i="17" s="1"/>
  <c r="BO93" i="16"/>
  <c r="BO145" i="16" s="1"/>
  <c r="BO72" i="13"/>
  <c r="BO76" i="13"/>
  <c r="BO99" i="17"/>
  <c r="BO151" i="17" s="1"/>
  <c r="BO99" i="16"/>
  <c r="BO151" i="16" s="1"/>
  <c r="BN90" i="15"/>
  <c r="BN31" i="15"/>
  <c r="BN96" i="15"/>
  <c r="BN37" i="15"/>
  <c r="BN73" i="15"/>
  <c r="BN14" i="15"/>
  <c r="BN94" i="15"/>
  <c r="BN35" i="15"/>
  <c r="BS49" i="17"/>
  <c r="BS49" i="16"/>
  <c r="BS36" i="17"/>
  <c r="BS36" i="16"/>
  <c r="BS37" i="16"/>
  <c r="BS37" i="17"/>
  <c r="BS38" i="16"/>
  <c r="BS38" i="17"/>
  <c r="BS51" i="17"/>
  <c r="BS51" i="16"/>
  <c r="BO78" i="1"/>
  <c r="BO24" i="17"/>
  <c r="BO76" i="17" s="1"/>
  <c r="BO24" i="16"/>
  <c r="BO76" i="16" s="1"/>
  <c r="BO75" i="1"/>
  <c r="BO19" i="17"/>
  <c r="BO71" i="17" s="1"/>
  <c r="BO19" i="16"/>
  <c r="BO71" i="16" s="1"/>
  <c r="BO17" i="16"/>
  <c r="BO69" i="16" s="1"/>
  <c r="BO17" i="17"/>
  <c r="BO69" i="17" s="1"/>
  <c r="BR135" i="16"/>
  <c r="BS129" i="17"/>
  <c r="BS129" i="16"/>
  <c r="BN76" i="15"/>
  <c r="BN17" i="15"/>
  <c r="BN82" i="1"/>
  <c r="BN86" i="1"/>
  <c r="BO77" i="1"/>
  <c r="BO21" i="17"/>
  <c r="BO73" i="17" s="1"/>
  <c r="BO21" i="16"/>
  <c r="BO73" i="16" s="1"/>
  <c r="BN30" i="17"/>
  <c r="BN61" i="17"/>
  <c r="BN82" i="17" s="1"/>
  <c r="BO18" i="16"/>
  <c r="BO70" i="16" s="1"/>
  <c r="BO18" i="17"/>
  <c r="BO70" i="17" s="1"/>
  <c r="BO27" i="17"/>
  <c r="BO79" i="17" s="1"/>
  <c r="BO27" i="16"/>
  <c r="BO79" i="16" s="1"/>
  <c r="BO76" i="1"/>
  <c r="BO20" i="17"/>
  <c r="BO72" i="17" s="1"/>
  <c r="BO20" i="16"/>
  <c r="BO72" i="16" s="1"/>
  <c r="BM22" i="15"/>
  <c r="BS122" i="17"/>
  <c r="BS122" i="16"/>
  <c r="BS120" i="16"/>
  <c r="BS120" i="17"/>
  <c r="BS132" i="16"/>
  <c r="BS132" i="17"/>
  <c r="BS124" i="16"/>
  <c r="BS124" i="17"/>
  <c r="BS130" i="17"/>
  <c r="BS130" i="16"/>
  <c r="BP14" i="13"/>
  <c r="BO32" i="13"/>
  <c r="BO33" i="13" s="1"/>
  <c r="BP17" i="13"/>
  <c r="BP25" i="13"/>
  <c r="BP23" i="13"/>
  <c r="BP28" i="13"/>
  <c r="BP19" i="13"/>
  <c r="BO88" i="16"/>
  <c r="BP24" i="13"/>
  <c r="BP22" i="13"/>
  <c r="BP29" i="13"/>
  <c r="BP21" i="13"/>
  <c r="BP30" i="13"/>
  <c r="BO69" i="13"/>
  <c r="BP12" i="13"/>
  <c r="BP31" i="13"/>
  <c r="BP81" i="13" s="1"/>
  <c r="BP88" i="13" s="1"/>
  <c r="BP10" i="14" s="1"/>
  <c r="BP13" i="13"/>
  <c r="BP26" i="13"/>
  <c r="BP15" i="13"/>
  <c r="BP27" i="13"/>
  <c r="BP16" i="13"/>
  <c r="BP11" i="13"/>
  <c r="BO88" i="17"/>
  <c r="BP20" i="13"/>
  <c r="BP18" i="13"/>
  <c r="BO107" i="17"/>
  <c r="BO159" i="17" s="1"/>
  <c r="BO107" i="16"/>
  <c r="BO159" i="16" s="1"/>
  <c r="BN140" i="16"/>
  <c r="BN161" i="16" s="1"/>
  <c r="BN109" i="16"/>
  <c r="BO79" i="13"/>
  <c r="BO104" i="16"/>
  <c r="BO156" i="16" s="1"/>
  <c r="BO104" i="17"/>
  <c r="BO156" i="17" s="1"/>
  <c r="BO75" i="13"/>
  <c r="BO98" i="16"/>
  <c r="BO150" i="16" s="1"/>
  <c r="BO98" i="17"/>
  <c r="BO150" i="17" s="1"/>
  <c r="BO92" i="16"/>
  <c r="BO144" i="16" s="1"/>
  <c r="BO92" i="17"/>
  <c r="BO144" i="17" s="1"/>
  <c r="BN36" i="15"/>
  <c r="BN95" i="15"/>
  <c r="BN20" i="15"/>
  <c r="BN79" i="15"/>
  <c r="BN15" i="15"/>
  <c r="BN74" i="15"/>
  <c r="BL104" i="15"/>
  <c r="BL110" i="15" s="1"/>
  <c r="BL146" i="15" s="1"/>
  <c r="BL172" i="15" s="1"/>
  <c r="BL177" i="15" s="1"/>
  <c r="BL184" i="15" s="1"/>
  <c r="BL203" i="15" s="1"/>
  <c r="BT49" i="1"/>
  <c r="BT60" i="1"/>
  <c r="BT45" i="1"/>
  <c r="BT58" i="1"/>
  <c r="BT43" i="1"/>
  <c r="BT44" i="1"/>
  <c r="BT41" i="1"/>
  <c r="BT47" i="1"/>
  <c r="BT48" i="1"/>
  <c r="BT53" i="1"/>
  <c r="BT50" i="1"/>
  <c r="BT55" i="1"/>
  <c r="BT42" i="1"/>
  <c r="BT46" i="1"/>
  <c r="BT57" i="1"/>
  <c r="BT51" i="1"/>
  <c r="BT52" i="1"/>
  <c r="BT59" i="1"/>
  <c r="BT54" i="1"/>
  <c r="BT56" i="1"/>
  <c r="BS35" i="16"/>
  <c r="BS35" i="17"/>
  <c r="BT40" i="1"/>
  <c r="BS61" i="1"/>
  <c r="BS62" i="1" s="1"/>
  <c r="BS54" i="17"/>
  <c r="BS54" i="16"/>
  <c r="BS45" i="16"/>
  <c r="BS45" i="17"/>
  <c r="BS44" i="16"/>
  <c r="BS44" i="17"/>
  <c r="BS53" i="16"/>
  <c r="BS53" i="17"/>
  <c r="BS50" i="16"/>
  <c r="BS50" i="17"/>
  <c r="BO12" i="16"/>
  <c r="BO64" i="16" s="1"/>
  <c r="BO12" i="17"/>
  <c r="BO64" i="17" s="1"/>
  <c r="BO14" i="16"/>
  <c r="BO66" i="16" s="1"/>
  <c r="BO14" i="17"/>
  <c r="BO66" i="17" s="1"/>
  <c r="BO72" i="1"/>
  <c r="BO22" i="16"/>
  <c r="BO74" i="16" s="1"/>
  <c r="BO22" i="17"/>
  <c r="BO74" i="17" s="1"/>
  <c r="BT60" i="13"/>
  <c r="BT50" i="13"/>
  <c r="BT52" i="13"/>
  <c r="BT45" i="13"/>
  <c r="BT57" i="13"/>
  <c r="BT41" i="13"/>
  <c r="BT53" i="13"/>
  <c r="BT58" i="13"/>
  <c r="BT49" i="13"/>
  <c r="BT47" i="13"/>
  <c r="BT48" i="13"/>
  <c r="BT46" i="13"/>
  <c r="BT55" i="13"/>
  <c r="BT42" i="13"/>
  <c r="BT54" i="13"/>
  <c r="BT59" i="13"/>
  <c r="BT43" i="13"/>
  <c r="BT56" i="13"/>
  <c r="BT44" i="13"/>
  <c r="BT51" i="13"/>
  <c r="BS114" i="16"/>
  <c r="BS61" i="13"/>
  <c r="BS62" i="13" s="1"/>
  <c r="BS114" i="17"/>
  <c r="BT40" i="13"/>
  <c r="BS117" i="17"/>
  <c r="BS117" i="16"/>
  <c r="BS123" i="17"/>
  <c r="BS123" i="16"/>
  <c r="BS131" i="17"/>
  <c r="BS131" i="16"/>
  <c r="BS133" i="17"/>
  <c r="BS133" i="16"/>
  <c r="BS126" i="17"/>
  <c r="BS126" i="16"/>
  <c r="BN87" i="1"/>
  <c r="BN12" i="15"/>
  <c r="BN71" i="15"/>
  <c r="BN12" i="14"/>
  <c r="BN18" i="14"/>
  <c r="BN32" i="14" s="1"/>
  <c r="BO91" i="16"/>
  <c r="BO143" i="16" s="1"/>
  <c r="BO91" i="17"/>
  <c r="BO143" i="17" s="1"/>
  <c r="BN86" i="13"/>
  <c r="BN82" i="13"/>
  <c r="BO97" i="17"/>
  <c r="BO149" i="17" s="1"/>
  <c r="BO97" i="16"/>
  <c r="BO149" i="16" s="1"/>
  <c r="BO102" i="17"/>
  <c r="BO154" i="17" s="1"/>
  <c r="BO102" i="16"/>
  <c r="BO154" i="16" s="1"/>
  <c r="BN109" i="17"/>
  <c r="BN140" i="17"/>
  <c r="BN161" i="17" s="1"/>
  <c r="BO96" i="17"/>
  <c r="BO148" i="17" s="1"/>
  <c r="BO96" i="16"/>
  <c r="BO148" i="16" s="1"/>
  <c r="BN97" i="15"/>
  <c r="BN38" i="15"/>
  <c r="BM89" i="13"/>
  <c r="BM90" i="13" s="1"/>
  <c r="BN19" i="15"/>
  <c r="BN78" i="15"/>
  <c r="BM89" i="1"/>
  <c r="BM90" i="1" s="1"/>
  <c r="BR56" i="17"/>
  <c r="BS48" i="17"/>
  <c r="BS48" i="16"/>
  <c r="BS41" i="16"/>
  <c r="BS41" i="17"/>
  <c r="BS52" i="17"/>
  <c r="BS52" i="16"/>
  <c r="BS42" i="17"/>
  <c r="BS42" i="16"/>
  <c r="BL227" i="16" l="1"/>
  <c r="BL237" i="16"/>
  <c r="BL229" i="16"/>
  <c r="BL247" i="16"/>
  <c r="BL228" i="16"/>
  <c r="BL246" i="16"/>
  <c r="BK226" i="16"/>
  <c r="BK236" i="16"/>
  <c r="BM173" i="17"/>
  <c r="BM198" i="16" s="1"/>
  <c r="BM217" i="16" s="1"/>
  <c r="BM222" i="16" s="1"/>
  <c r="BM193" i="16"/>
  <c r="BM205" i="16" s="1"/>
  <c r="BM210" i="16" s="1"/>
  <c r="BN215" i="16"/>
  <c r="BN170" i="15"/>
  <c r="BO32" i="14"/>
  <c r="BM204" i="16"/>
  <c r="BM209" i="16" s="1"/>
  <c r="BN203" i="16"/>
  <c r="BN158" i="15"/>
  <c r="BO31" i="14"/>
  <c r="BL204" i="16"/>
  <c r="BL209" i="16" s="1"/>
  <c r="BL188" i="16"/>
  <c r="BL134" i="15"/>
  <c r="BL160" i="15" s="1"/>
  <c r="BL165" i="15" s="1"/>
  <c r="BL182" i="15" s="1"/>
  <c r="BL193" i="15" s="1"/>
  <c r="BM186" i="16"/>
  <c r="BM173" i="16"/>
  <c r="BM197" i="16" s="1"/>
  <c r="BM216" i="16" s="1"/>
  <c r="BM221" i="16" s="1"/>
  <c r="BL124" i="15"/>
  <c r="BN89" i="13"/>
  <c r="BN90" i="13" s="1"/>
  <c r="BM187" i="16"/>
  <c r="BL123" i="15"/>
  <c r="BL133" i="15" s="1"/>
  <c r="BL159" i="15" s="1"/>
  <c r="BL164" i="15" s="1"/>
  <c r="BL181" i="15" s="1"/>
  <c r="BL192" i="15" s="1"/>
  <c r="BM45" i="15"/>
  <c r="BM123" i="15" s="1"/>
  <c r="BM104" i="15"/>
  <c r="BM110" i="15" s="1"/>
  <c r="BM146" i="15" s="1"/>
  <c r="BM172" i="15" s="1"/>
  <c r="BM177" i="15" s="1"/>
  <c r="BM184" i="15" s="1"/>
  <c r="BM203" i="15" s="1"/>
  <c r="BN81" i="15"/>
  <c r="BS135" i="16"/>
  <c r="BP11" i="14"/>
  <c r="BP12" i="14" s="1"/>
  <c r="BN162" i="16"/>
  <c r="BN83" i="17"/>
  <c r="BT118" i="17"/>
  <c r="BT118" i="16"/>
  <c r="BT122" i="17"/>
  <c r="BT122" i="16"/>
  <c r="BT126" i="17"/>
  <c r="BT126" i="16"/>
  <c r="BT50" i="17"/>
  <c r="BT50" i="16"/>
  <c r="BT130" i="16"/>
  <c r="BT130" i="17"/>
  <c r="BT116" i="17"/>
  <c r="BT116" i="16"/>
  <c r="BT121" i="16"/>
  <c r="BT121" i="17"/>
  <c r="BT115" i="16"/>
  <c r="BT115" i="17"/>
  <c r="BT124" i="16"/>
  <c r="BT124" i="17"/>
  <c r="BO87" i="1"/>
  <c r="BO12" i="15"/>
  <c r="BO71" i="15"/>
  <c r="BU53" i="1"/>
  <c r="BU55" i="1"/>
  <c r="BU50" i="1"/>
  <c r="BU60" i="1"/>
  <c r="BU58" i="1"/>
  <c r="BU57" i="1"/>
  <c r="BU43" i="1"/>
  <c r="BU54" i="1"/>
  <c r="BU44" i="1"/>
  <c r="BU48" i="1"/>
  <c r="BU42" i="1"/>
  <c r="BU41" i="1"/>
  <c r="BU49" i="1"/>
  <c r="BU52" i="1"/>
  <c r="BU59" i="1"/>
  <c r="BU46" i="1"/>
  <c r="BU51" i="1"/>
  <c r="BU45" i="1"/>
  <c r="BU56" i="1"/>
  <c r="BU47" i="1"/>
  <c r="BT61" i="1"/>
  <c r="BT62" i="1" s="1"/>
  <c r="BT35" i="16"/>
  <c r="BT35" i="17"/>
  <c r="BU40" i="1"/>
  <c r="BT49" i="16"/>
  <c r="BT49" i="17"/>
  <c r="BT52" i="17"/>
  <c r="BT52" i="16"/>
  <c r="BT45" i="17"/>
  <c r="BT45" i="16"/>
  <c r="BT36" i="16"/>
  <c r="BT36" i="17"/>
  <c r="BT40" i="17"/>
  <c r="BT40" i="16"/>
  <c r="BP97" i="17"/>
  <c r="BP149" i="17" s="1"/>
  <c r="BP97" i="16"/>
  <c r="BP149" i="16" s="1"/>
  <c r="BP79" i="13"/>
  <c r="BP104" i="16"/>
  <c r="BP156" i="16" s="1"/>
  <c r="BP104" i="17"/>
  <c r="BP156" i="17" s="1"/>
  <c r="BP75" i="13"/>
  <c r="BP98" i="17"/>
  <c r="BP150" i="17" s="1"/>
  <c r="BP98" i="16"/>
  <c r="BP150" i="16" s="1"/>
  <c r="BO140" i="16"/>
  <c r="BO161" i="16" s="1"/>
  <c r="BO109" i="16"/>
  <c r="BP102" i="16"/>
  <c r="BP154" i="16" s="1"/>
  <c r="BP102" i="17"/>
  <c r="BP154" i="17" s="1"/>
  <c r="BO90" i="15"/>
  <c r="BO31" i="15"/>
  <c r="BP17" i="17"/>
  <c r="BP69" i="17" s="1"/>
  <c r="BP17" i="16"/>
  <c r="BP69" i="16" s="1"/>
  <c r="BP23" i="16"/>
  <c r="BP75" i="16" s="1"/>
  <c r="BP23" i="17"/>
  <c r="BP75" i="17" s="1"/>
  <c r="BP14" i="17"/>
  <c r="BP66" i="17" s="1"/>
  <c r="BP14" i="16"/>
  <c r="BP66" i="16" s="1"/>
  <c r="BP72" i="1"/>
  <c r="BP71" i="1"/>
  <c r="BP11" i="16"/>
  <c r="BP63" i="16" s="1"/>
  <c r="BP11" i="17"/>
  <c r="BP63" i="17" s="1"/>
  <c r="BP80" i="1"/>
  <c r="BP26" i="17"/>
  <c r="BP78" i="17" s="1"/>
  <c r="BP26" i="16"/>
  <c r="BP78" i="16" s="1"/>
  <c r="BP18" i="16"/>
  <c r="BP70" i="16" s="1"/>
  <c r="BP18" i="17"/>
  <c r="BP70" i="17" s="1"/>
  <c r="BO35" i="15"/>
  <c r="BO94" i="15"/>
  <c r="BN83" i="16"/>
  <c r="BN99" i="15"/>
  <c r="BT129" i="16"/>
  <c r="BT129" i="17"/>
  <c r="BT131" i="17"/>
  <c r="BT131" i="16"/>
  <c r="BT54" i="16"/>
  <c r="BT54" i="17"/>
  <c r="BT48" i="16"/>
  <c r="BT48" i="17"/>
  <c r="BT39" i="16"/>
  <c r="BT39" i="17"/>
  <c r="BO140" i="17"/>
  <c r="BO161" i="17" s="1"/>
  <c r="BO109" i="17"/>
  <c r="BP92" i="17"/>
  <c r="BP144" i="17" s="1"/>
  <c r="BP92" i="16"/>
  <c r="BP144" i="16" s="1"/>
  <c r="BP70" i="13"/>
  <c r="BP89" i="16"/>
  <c r="BP141" i="16" s="1"/>
  <c r="BP89" i="17"/>
  <c r="BP141" i="17" s="1"/>
  <c r="BP106" i="17"/>
  <c r="BP158" i="17" s="1"/>
  <c r="BP106" i="16"/>
  <c r="BP158" i="16" s="1"/>
  <c r="BP96" i="16"/>
  <c r="BP148" i="16" s="1"/>
  <c r="BP96" i="17"/>
  <c r="BP148" i="17" s="1"/>
  <c r="BP73" i="13"/>
  <c r="BP94" i="16"/>
  <c r="BP146" i="16" s="1"/>
  <c r="BP94" i="17"/>
  <c r="BP146" i="17" s="1"/>
  <c r="BO75" i="15"/>
  <c r="BO16" i="15"/>
  <c r="BO77" i="15"/>
  <c r="BO18" i="15"/>
  <c r="BP13" i="17"/>
  <c r="BP65" i="17" s="1"/>
  <c r="BP13" i="16"/>
  <c r="BP65" i="16" s="1"/>
  <c r="BP74" i="1"/>
  <c r="BP16" i="17"/>
  <c r="BP68" i="17" s="1"/>
  <c r="BP16" i="16"/>
  <c r="BP68" i="16" s="1"/>
  <c r="BP77" i="1"/>
  <c r="BP21" i="16"/>
  <c r="BP73" i="16" s="1"/>
  <c r="BP21" i="17"/>
  <c r="BP73" i="17" s="1"/>
  <c r="BP76" i="1"/>
  <c r="BP20" i="17"/>
  <c r="BP72" i="17" s="1"/>
  <c r="BP20" i="16"/>
  <c r="BP72" i="16" s="1"/>
  <c r="BP27" i="16"/>
  <c r="BP79" i="16" s="1"/>
  <c r="BP27" i="17"/>
  <c r="BP79" i="17" s="1"/>
  <c r="BP79" i="1"/>
  <c r="BP25" i="16"/>
  <c r="BP77" i="16" s="1"/>
  <c r="BP25" i="17"/>
  <c r="BP77" i="17" s="1"/>
  <c r="BO14" i="15"/>
  <c r="BO73" i="15"/>
  <c r="BT117" i="17"/>
  <c r="BT117" i="16"/>
  <c r="BT123" i="16"/>
  <c r="BT123" i="17"/>
  <c r="BS56" i="17"/>
  <c r="BT41" i="16"/>
  <c r="BT41" i="17"/>
  <c r="BN162" i="17"/>
  <c r="BN22" i="15"/>
  <c r="BU60" i="13"/>
  <c r="BU59" i="13"/>
  <c r="BU58" i="13"/>
  <c r="BU55" i="13"/>
  <c r="BU44" i="13"/>
  <c r="BU41" i="13"/>
  <c r="BU48" i="13"/>
  <c r="BU47" i="13"/>
  <c r="BU54" i="13"/>
  <c r="BU51" i="13"/>
  <c r="BU45" i="13"/>
  <c r="BU50" i="13"/>
  <c r="BU53" i="13"/>
  <c r="BU49" i="13"/>
  <c r="BU43" i="13"/>
  <c r="BU42" i="13"/>
  <c r="BU46" i="13"/>
  <c r="BU52" i="13"/>
  <c r="BT114" i="16"/>
  <c r="BU56" i="13"/>
  <c r="BU57" i="13"/>
  <c r="BT61" i="13"/>
  <c r="BT62" i="13" s="1"/>
  <c r="BU40" i="13"/>
  <c r="BT114" i="17"/>
  <c r="BT125" i="16"/>
  <c r="BT125" i="17"/>
  <c r="BT133" i="16"/>
  <c r="BT133" i="17"/>
  <c r="BT120" i="17"/>
  <c r="BT120" i="16"/>
  <c r="BT132" i="17"/>
  <c r="BT132" i="16"/>
  <c r="BT119" i="16"/>
  <c r="BT119" i="17"/>
  <c r="BS56" i="16"/>
  <c r="BT47" i="17"/>
  <c r="BT47" i="16"/>
  <c r="BT37" i="16"/>
  <c r="BT37" i="17"/>
  <c r="BT43" i="16"/>
  <c r="BT43" i="17"/>
  <c r="BT38" i="17"/>
  <c r="BT38" i="16"/>
  <c r="BT44" i="16"/>
  <c r="BT44" i="17"/>
  <c r="BO37" i="15"/>
  <c r="BO96" i="15"/>
  <c r="BP88" i="16"/>
  <c r="BQ27" i="13"/>
  <c r="BP32" i="13"/>
  <c r="BP33" i="13" s="1"/>
  <c r="BQ12" i="13"/>
  <c r="BP69" i="13"/>
  <c r="BQ24" i="13"/>
  <c r="BP88" i="17"/>
  <c r="BQ16" i="13"/>
  <c r="BQ28" i="13"/>
  <c r="BQ13" i="13"/>
  <c r="BQ17" i="13"/>
  <c r="BQ26" i="13"/>
  <c r="BQ25" i="13"/>
  <c r="BQ19" i="13"/>
  <c r="BQ14" i="13"/>
  <c r="BQ15" i="13"/>
  <c r="BQ21" i="13"/>
  <c r="BQ23" i="13"/>
  <c r="BQ20" i="13"/>
  <c r="BQ11" i="13"/>
  <c r="BQ30" i="13"/>
  <c r="BQ31" i="13"/>
  <c r="BQ81" i="13" s="1"/>
  <c r="BQ88" i="13" s="1"/>
  <c r="BQ10" i="14" s="1"/>
  <c r="BQ18" i="13"/>
  <c r="BQ22" i="13"/>
  <c r="BQ29" i="13"/>
  <c r="BP78" i="13"/>
  <c r="BP103" i="16"/>
  <c r="BP155" i="16" s="1"/>
  <c r="BP103" i="17"/>
  <c r="BP155" i="17" s="1"/>
  <c r="BO82" i="13"/>
  <c r="BO86" i="13"/>
  <c r="BP76" i="13"/>
  <c r="BP99" i="16"/>
  <c r="BP151" i="16" s="1"/>
  <c r="BP99" i="17"/>
  <c r="BP151" i="17" s="1"/>
  <c r="BP80" i="13"/>
  <c r="BP105" i="16"/>
  <c r="BP157" i="16" s="1"/>
  <c r="BP105" i="17"/>
  <c r="BP157" i="17" s="1"/>
  <c r="BN167" i="17"/>
  <c r="BO17" i="15"/>
  <c r="BO76" i="15"/>
  <c r="BO15" i="15"/>
  <c r="BO74" i="15"/>
  <c r="BO93" i="15"/>
  <c r="BO34" i="15"/>
  <c r="BO95" i="15"/>
  <c r="BO36" i="15"/>
  <c r="BO79" i="15"/>
  <c r="BO20" i="15"/>
  <c r="BP22" i="16"/>
  <c r="BP74" i="16" s="1"/>
  <c r="BP22" i="17"/>
  <c r="BP74" i="17" s="1"/>
  <c r="BO30" i="17"/>
  <c r="BO61" i="17"/>
  <c r="BO82" i="17" s="1"/>
  <c r="BQ23" i="1"/>
  <c r="BP32" i="1"/>
  <c r="BP33" i="1" s="1"/>
  <c r="BQ27" i="1"/>
  <c r="BQ12" i="1"/>
  <c r="BQ24" i="1"/>
  <c r="BQ21" i="1"/>
  <c r="BQ18" i="1"/>
  <c r="BQ14" i="1"/>
  <c r="BQ15" i="1"/>
  <c r="BQ22" i="1"/>
  <c r="BQ13" i="1"/>
  <c r="BQ20" i="1"/>
  <c r="BQ19" i="1"/>
  <c r="BQ26" i="1"/>
  <c r="BQ16" i="1"/>
  <c r="BP9" i="17"/>
  <c r="BQ30" i="1"/>
  <c r="BQ25" i="1"/>
  <c r="BP69" i="1"/>
  <c r="BP9" i="16"/>
  <c r="BQ31" i="1"/>
  <c r="BQ81" i="1" s="1"/>
  <c r="BQ88" i="1" s="1"/>
  <c r="BQ9" i="14" s="1"/>
  <c r="BQ11" i="14" s="1"/>
  <c r="BQ28" i="1"/>
  <c r="BQ11" i="1"/>
  <c r="BQ17" i="1"/>
  <c r="BQ29" i="1"/>
  <c r="BP19" i="17"/>
  <c r="BP71" i="17" s="1"/>
  <c r="BP75" i="1"/>
  <c r="BP19" i="16"/>
  <c r="BP71" i="16" s="1"/>
  <c r="BO86" i="1"/>
  <c r="BO82" i="1"/>
  <c r="BO91" i="15"/>
  <c r="BO32" i="15"/>
  <c r="BO13" i="15"/>
  <c r="BO72" i="15"/>
  <c r="BS135" i="17"/>
  <c r="BT128" i="16"/>
  <c r="BT128" i="17"/>
  <c r="BT127" i="17"/>
  <c r="BT127" i="16"/>
  <c r="BT51" i="16"/>
  <c r="BT51" i="17"/>
  <c r="BT46" i="16"/>
  <c r="BT46" i="17"/>
  <c r="BT42" i="17"/>
  <c r="BT42" i="16"/>
  <c r="BT53" i="16"/>
  <c r="BT53" i="17"/>
  <c r="BO92" i="15"/>
  <c r="BO33" i="15"/>
  <c r="BP74" i="13"/>
  <c r="BP95" i="16"/>
  <c r="BP147" i="16" s="1"/>
  <c r="BP95" i="17"/>
  <c r="BP147" i="17" s="1"/>
  <c r="BP93" i="17"/>
  <c r="BP145" i="17" s="1"/>
  <c r="BP93" i="16"/>
  <c r="BP145" i="16" s="1"/>
  <c r="BP72" i="13"/>
  <c r="BP71" i="13"/>
  <c r="BP90" i="17"/>
  <c r="BP142" i="17" s="1"/>
  <c r="BP90" i="16"/>
  <c r="BP142" i="16" s="1"/>
  <c r="BP107" i="16"/>
  <c r="BP159" i="16" s="1"/>
  <c r="BP107" i="17"/>
  <c r="BP159" i="17" s="1"/>
  <c r="BP101" i="17"/>
  <c r="BP153" i="17" s="1"/>
  <c r="BP101" i="16"/>
  <c r="BP153" i="16" s="1"/>
  <c r="BP77" i="13"/>
  <c r="BP100" i="17"/>
  <c r="BP152" i="17" s="1"/>
  <c r="BP100" i="16"/>
  <c r="BP152" i="16" s="1"/>
  <c r="BP91" i="17"/>
  <c r="BP143" i="17" s="1"/>
  <c r="BP91" i="16"/>
  <c r="BP143" i="16" s="1"/>
  <c r="BN89" i="1"/>
  <c r="BN90" i="1" s="1"/>
  <c r="BO87" i="13"/>
  <c r="BO30" i="15"/>
  <c r="BO89" i="15"/>
  <c r="BO78" i="15"/>
  <c r="BO19" i="15"/>
  <c r="BO30" i="16"/>
  <c r="BO61" i="16"/>
  <c r="BO82" i="16" s="1"/>
  <c r="BP12" i="16"/>
  <c r="BP64" i="16" s="1"/>
  <c r="BP12" i="17"/>
  <c r="BP64" i="17" s="1"/>
  <c r="BP18" i="14"/>
  <c r="BP32" i="14" s="1"/>
  <c r="BP73" i="1"/>
  <c r="BP15" i="17"/>
  <c r="BP67" i="17" s="1"/>
  <c r="BP15" i="16"/>
  <c r="BP67" i="16" s="1"/>
  <c r="BP78" i="1"/>
  <c r="BP24" i="16"/>
  <c r="BP76" i="16" s="1"/>
  <c r="BP24" i="17"/>
  <c r="BP76" i="17" s="1"/>
  <c r="BP70" i="1"/>
  <c r="BP10" i="17"/>
  <c r="BP62" i="17" s="1"/>
  <c r="BP10" i="16"/>
  <c r="BP62" i="16" s="1"/>
  <c r="BP28" i="16"/>
  <c r="BP80" i="16" s="1"/>
  <c r="BP28" i="17"/>
  <c r="BP80" i="17" s="1"/>
  <c r="BO38" i="15"/>
  <c r="BO97" i="15"/>
  <c r="BN167" i="16"/>
  <c r="BN40" i="15"/>
  <c r="BO167" i="17" l="1"/>
  <c r="BM228" i="16"/>
  <c r="BM246" i="16"/>
  <c r="BL226" i="16"/>
  <c r="BL236" i="16"/>
  <c r="BM226" i="16"/>
  <c r="BM236" i="16"/>
  <c r="BM227" i="16"/>
  <c r="BM237" i="16"/>
  <c r="BM229" i="16"/>
  <c r="BM247" i="16"/>
  <c r="BO173" i="17"/>
  <c r="BO193" i="16"/>
  <c r="BO205" i="16" s="1"/>
  <c r="BP215" i="16"/>
  <c r="BP170" i="15"/>
  <c r="BN173" i="17"/>
  <c r="BN198" i="16" s="1"/>
  <c r="BN217" i="16" s="1"/>
  <c r="BN222" i="16" s="1"/>
  <c r="BN193" i="16"/>
  <c r="BN205" i="16" s="1"/>
  <c r="BN210" i="16" s="1"/>
  <c r="BO203" i="16"/>
  <c r="BO158" i="15"/>
  <c r="BP31" i="14"/>
  <c r="BO215" i="16"/>
  <c r="BO170" i="15"/>
  <c r="BM188" i="16"/>
  <c r="BN173" i="16"/>
  <c r="BN197" i="16" s="1"/>
  <c r="BN216" i="16" s="1"/>
  <c r="BN221" i="16" s="1"/>
  <c r="BN192" i="16"/>
  <c r="BM133" i="15"/>
  <c r="BM159" i="15" s="1"/>
  <c r="BM164" i="15" s="1"/>
  <c r="BM181" i="15" s="1"/>
  <c r="BM192" i="15" s="1"/>
  <c r="BM134" i="15"/>
  <c r="BM160" i="15" s="1"/>
  <c r="BM165" i="15" s="1"/>
  <c r="BM182" i="15" s="1"/>
  <c r="BM193" i="15" s="1"/>
  <c r="BN51" i="15"/>
  <c r="BN145" i="15" s="1"/>
  <c r="BN171" i="15" s="1"/>
  <c r="BN176" i="15" s="1"/>
  <c r="BN183" i="15" s="1"/>
  <c r="BN202" i="15" s="1"/>
  <c r="BL125" i="15"/>
  <c r="BN187" i="16"/>
  <c r="BM124" i="15"/>
  <c r="BM125" i="15" s="1"/>
  <c r="BO89" i="1"/>
  <c r="BO90" i="1" s="1"/>
  <c r="BN104" i="15"/>
  <c r="BN110" i="15" s="1"/>
  <c r="BN146" i="15" s="1"/>
  <c r="BN172" i="15" s="1"/>
  <c r="BN177" i="15" s="1"/>
  <c r="BN184" i="15" s="1"/>
  <c r="BN203" i="15" s="1"/>
  <c r="BO167" i="16"/>
  <c r="BO83" i="17"/>
  <c r="BO99" i="15"/>
  <c r="BO162" i="17"/>
  <c r="BP87" i="13"/>
  <c r="BP89" i="15"/>
  <c r="BP30" i="15"/>
  <c r="BQ27" i="17"/>
  <c r="BQ79" i="17" s="1"/>
  <c r="BQ27" i="16"/>
  <c r="BQ79" i="16" s="1"/>
  <c r="BQ12" i="14"/>
  <c r="BQ18" i="14"/>
  <c r="BQ32" i="14" s="1"/>
  <c r="BQ28" i="16"/>
  <c r="BQ80" i="16" s="1"/>
  <c r="BQ28" i="17"/>
  <c r="BQ80" i="17" s="1"/>
  <c r="BQ17" i="16"/>
  <c r="BQ69" i="16" s="1"/>
  <c r="BQ17" i="17"/>
  <c r="BQ69" i="17" s="1"/>
  <c r="BQ13" i="17"/>
  <c r="BQ65" i="17" s="1"/>
  <c r="BQ13" i="16"/>
  <c r="BQ65" i="16" s="1"/>
  <c r="BQ22" i="17"/>
  <c r="BQ74" i="17" s="1"/>
  <c r="BQ22" i="16"/>
  <c r="BQ74" i="16" s="1"/>
  <c r="BQ77" i="1"/>
  <c r="BQ21" i="17"/>
  <c r="BQ73" i="17" s="1"/>
  <c r="BQ21" i="16"/>
  <c r="BQ73" i="16" s="1"/>
  <c r="BP38" i="15"/>
  <c r="BP97" i="15"/>
  <c r="BO89" i="13"/>
  <c r="BO90" i="13" s="1"/>
  <c r="BP36" i="15"/>
  <c r="BP95" i="15"/>
  <c r="BQ77" i="13"/>
  <c r="BQ100" i="16"/>
  <c r="BQ152" i="16" s="1"/>
  <c r="BQ100" i="17"/>
  <c r="BQ152" i="17" s="1"/>
  <c r="BQ96" i="17"/>
  <c r="BQ148" i="17" s="1"/>
  <c r="BQ96" i="16"/>
  <c r="BQ148" i="16" s="1"/>
  <c r="BQ71" i="13"/>
  <c r="BQ90" i="17"/>
  <c r="BQ142" i="17" s="1"/>
  <c r="BQ90" i="16"/>
  <c r="BQ142" i="16" s="1"/>
  <c r="BQ101" i="16"/>
  <c r="BQ153" i="16" s="1"/>
  <c r="BQ101" i="17"/>
  <c r="BQ153" i="17" s="1"/>
  <c r="BQ79" i="13"/>
  <c r="BQ104" i="16"/>
  <c r="BQ156" i="16" s="1"/>
  <c r="BQ104" i="17"/>
  <c r="BQ156" i="17" s="1"/>
  <c r="BU131" i="17"/>
  <c r="BU131" i="16"/>
  <c r="BU120" i="16"/>
  <c r="BU120" i="17"/>
  <c r="BU127" i="17"/>
  <c r="BU127" i="16"/>
  <c r="BU128" i="17"/>
  <c r="BU128" i="16"/>
  <c r="BU118" i="16"/>
  <c r="BU118" i="17"/>
  <c r="BT56" i="17"/>
  <c r="BU51" i="17"/>
  <c r="BU51" i="16"/>
  <c r="BU54" i="16"/>
  <c r="BU54" i="17"/>
  <c r="BU37" i="16"/>
  <c r="BU37" i="17"/>
  <c r="BU38" i="17"/>
  <c r="BU38" i="16"/>
  <c r="BU45" i="17"/>
  <c r="BU45" i="16"/>
  <c r="BO22" i="15"/>
  <c r="BP77" i="15"/>
  <c r="BP18" i="15"/>
  <c r="BP94" i="15"/>
  <c r="BP35" i="15"/>
  <c r="BO83" i="16"/>
  <c r="BO40" i="15"/>
  <c r="BP32" i="15"/>
  <c r="BP91" i="15"/>
  <c r="BQ73" i="1"/>
  <c r="BQ15" i="17"/>
  <c r="BQ67" i="17" s="1"/>
  <c r="BQ15" i="16"/>
  <c r="BQ67" i="16" s="1"/>
  <c r="BP30" i="16"/>
  <c r="BP61" i="16"/>
  <c r="BP82" i="16" s="1"/>
  <c r="BP30" i="17"/>
  <c r="BP61" i="17"/>
  <c r="BP82" i="17" s="1"/>
  <c r="BQ18" i="16"/>
  <c r="BQ70" i="16" s="1"/>
  <c r="BQ18" i="17"/>
  <c r="BQ70" i="17" s="1"/>
  <c r="BQ12" i="17"/>
  <c r="BQ64" i="17" s="1"/>
  <c r="BQ12" i="16"/>
  <c r="BQ64" i="16" s="1"/>
  <c r="BQ10" i="17"/>
  <c r="BQ62" i="17" s="1"/>
  <c r="BQ70" i="1"/>
  <c r="BQ10" i="16"/>
  <c r="BQ62" i="16" s="1"/>
  <c r="BQ106" i="17"/>
  <c r="BQ158" i="17" s="1"/>
  <c r="BQ106" i="16"/>
  <c r="BQ158" i="16" s="1"/>
  <c r="BQ107" i="16"/>
  <c r="BQ159" i="16" s="1"/>
  <c r="BQ107" i="17"/>
  <c r="BQ159" i="17" s="1"/>
  <c r="BQ75" i="13"/>
  <c r="BQ98" i="17"/>
  <c r="BQ150" i="17" s="1"/>
  <c r="BQ98" i="16"/>
  <c r="BQ150" i="16" s="1"/>
  <c r="BQ102" i="16"/>
  <c r="BQ154" i="16" s="1"/>
  <c r="BQ102" i="17"/>
  <c r="BQ154" i="17" s="1"/>
  <c r="BQ80" i="13"/>
  <c r="BQ105" i="17"/>
  <c r="BQ157" i="17" s="1"/>
  <c r="BQ105" i="16"/>
  <c r="BQ157" i="16" s="1"/>
  <c r="BP82" i="13"/>
  <c r="BP86" i="13"/>
  <c r="BP140" i="16"/>
  <c r="BP161" i="16" s="1"/>
  <c r="BP109" i="16"/>
  <c r="BT135" i="17"/>
  <c r="BU130" i="16"/>
  <c r="BU130" i="17"/>
  <c r="BU116" i="16"/>
  <c r="BU116" i="17"/>
  <c r="BU124" i="16"/>
  <c r="BU124" i="17"/>
  <c r="BU121" i="16"/>
  <c r="BU121" i="17"/>
  <c r="BU129" i="16"/>
  <c r="BU129" i="17"/>
  <c r="BN45" i="15"/>
  <c r="BP14" i="15"/>
  <c r="BP73" i="15"/>
  <c r="BT56" i="16"/>
  <c r="BU40" i="17"/>
  <c r="BU40" i="16"/>
  <c r="BU47" i="17"/>
  <c r="BU47" i="16"/>
  <c r="BU43" i="17"/>
  <c r="BU43" i="16"/>
  <c r="BU52" i="16"/>
  <c r="BU52" i="17"/>
  <c r="BU50" i="16"/>
  <c r="BU50" i="17"/>
  <c r="BN186" i="16"/>
  <c r="BP74" i="15"/>
  <c r="BP15" i="15"/>
  <c r="BR15" i="1"/>
  <c r="BR19" i="1"/>
  <c r="BR27" i="1"/>
  <c r="BQ32" i="1"/>
  <c r="BQ33" i="1" s="1"/>
  <c r="BR25" i="1"/>
  <c r="BR14" i="1"/>
  <c r="BR23" i="1"/>
  <c r="BQ9" i="17"/>
  <c r="BR18" i="1"/>
  <c r="BQ69" i="1"/>
  <c r="BR26" i="1"/>
  <c r="BR28" i="1"/>
  <c r="BR29" i="1"/>
  <c r="BR22" i="1"/>
  <c r="BR24" i="1"/>
  <c r="BR13" i="1"/>
  <c r="BR17" i="1"/>
  <c r="BQ9" i="16"/>
  <c r="BR31" i="1"/>
  <c r="BR81" i="1" s="1"/>
  <c r="BR88" i="1" s="1"/>
  <c r="BR9" i="14" s="1"/>
  <c r="BR21" i="1"/>
  <c r="BR16" i="1"/>
  <c r="BR30" i="1"/>
  <c r="BR12" i="1"/>
  <c r="BR11" i="1"/>
  <c r="BR20" i="1"/>
  <c r="BP82" i="1"/>
  <c r="BP86" i="1"/>
  <c r="BQ14" i="17"/>
  <c r="BQ66" i="17" s="1"/>
  <c r="BQ14" i="16"/>
  <c r="BQ66" i="16" s="1"/>
  <c r="BQ72" i="1"/>
  <c r="BQ11" i="17"/>
  <c r="BQ63" i="17" s="1"/>
  <c r="BQ71" i="1"/>
  <c r="BQ11" i="16"/>
  <c r="BQ63" i="16" s="1"/>
  <c r="BQ74" i="1"/>
  <c r="BQ16" i="17"/>
  <c r="BQ68" i="17" s="1"/>
  <c r="BQ16" i="16"/>
  <c r="BQ68" i="16" s="1"/>
  <c r="BQ79" i="1"/>
  <c r="BQ25" i="17"/>
  <c r="BQ77" i="17" s="1"/>
  <c r="BQ25" i="16"/>
  <c r="BQ77" i="16" s="1"/>
  <c r="BQ76" i="13"/>
  <c r="BQ99" i="17"/>
  <c r="BQ151" i="17" s="1"/>
  <c r="BQ99" i="16"/>
  <c r="BQ151" i="16" s="1"/>
  <c r="BR27" i="13"/>
  <c r="BR14" i="13"/>
  <c r="BQ32" i="13"/>
  <c r="BQ33" i="13" s="1"/>
  <c r="BR30" i="13"/>
  <c r="BQ69" i="13"/>
  <c r="BR17" i="13"/>
  <c r="BR23" i="13"/>
  <c r="BR12" i="13"/>
  <c r="BR18" i="13"/>
  <c r="BR24" i="13"/>
  <c r="BR22" i="13"/>
  <c r="BQ88" i="16"/>
  <c r="BR16" i="13"/>
  <c r="BR15" i="13"/>
  <c r="BR25" i="13"/>
  <c r="BR26" i="13"/>
  <c r="BR19" i="13"/>
  <c r="BR31" i="13"/>
  <c r="BR81" i="13" s="1"/>
  <c r="BR88" i="13" s="1"/>
  <c r="BR10" i="14" s="1"/>
  <c r="BR21" i="13"/>
  <c r="BR11" i="13"/>
  <c r="BR13" i="13"/>
  <c r="BQ88" i="17"/>
  <c r="BR28" i="13"/>
  <c r="BR29" i="13"/>
  <c r="BR20" i="13"/>
  <c r="BQ92" i="17"/>
  <c r="BQ144" i="17" s="1"/>
  <c r="BQ92" i="16"/>
  <c r="BQ144" i="16" s="1"/>
  <c r="BQ78" i="13"/>
  <c r="BQ103" i="17"/>
  <c r="BQ155" i="17" s="1"/>
  <c r="BQ103" i="16"/>
  <c r="BQ155" i="16" s="1"/>
  <c r="BQ93" i="17"/>
  <c r="BQ145" i="17" s="1"/>
  <c r="BQ93" i="16"/>
  <c r="BQ145" i="16" s="1"/>
  <c r="BQ72" i="13"/>
  <c r="BQ70" i="13"/>
  <c r="BQ89" i="17"/>
  <c r="BQ141" i="17" s="1"/>
  <c r="BQ89" i="16"/>
  <c r="BQ141" i="16" s="1"/>
  <c r="BV54" i="13"/>
  <c r="BV60" i="13"/>
  <c r="BV57" i="13"/>
  <c r="BV50" i="13"/>
  <c r="BV42" i="13"/>
  <c r="BV59" i="13"/>
  <c r="BV51" i="13"/>
  <c r="BV48" i="13"/>
  <c r="BV47" i="13"/>
  <c r="BV52" i="13"/>
  <c r="BV49" i="13"/>
  <c r="BV43" i="13"/>
  <c r="BV45" i="13"/>
  <c r="BV58" i="13"/>
  <c r="BV56" i="13"/>
  <c r="BV55" i="13"/>
  <c r="BV44" i="13"/>
  <c r="BV53" i="13"/>
  <c r="BV46" i="13"/>
  <c r="BV41" i="13"/>
  <c r="BU61" i="13"/>
  <c r="BU62" i="13" s="1"/>
  <c r="BU114" i="16"/>
  <c r="BV40" i="13"/>
  <c r="BU114" i="17"/>
  <c r="BT135" i="16"/>
  <c r="BU117" i="16"/>
  <c r="BU117" i="17"/>
  <c r="BU119" i="17"/>
  <c r="BU119" i="16"/>
  <c r="BU122" i="16"/>
  <c r="BU122" i="17"/>
  <c r="BU132" i="16"/>
  <c r="BU132" i="17"/>
  <c r="BP78" i="15"/>
  <c r="BP19" i="15"/>
  <c r="BP17" i="15"/>
  <c r="BP76" i="15"/>
  <c r="BP31" i="15"/>
  <c r="BP90" i="15"/>
  <c r="BP37" i="15"/>
  <c r="BP96" i="15"/>
  <c r="BU46" i="16"/>
  <c r="BU46" i="17"/>
  <c r="BU44" i="17"/>
  <c r="BU44" i="16"/>
  <c r="BU39" i="17"/>
  <c r="BU39" i="16"/>
  <c r="BU53" i="16"/>
  <c r="BU53" i="17"/>
  <c r="BU48" i="17"/>
  <c r="BU48" i="16"/>
  <c r="BP13" i="15"/>
  <c r="BP72" i="15"/>
  <c r="BQ80" i="1"/>
  <c r="BQ26" i="16"/>
  <c r="BQ78" i="16" s="1"/>
  <c r="BQ26" i="17"/>
  <c r="BQ78" i="17" s="1"/>
  <c r="BQ23" i="17"/>
  <c r="BQ75" i="17" s="1"/>
  <c r="BQ23" i="16"/>
  <c r="BQ75" i="16" s="1"/>
  <c r="BQ78" i="1"/>
  <c r="BQ24" i="16"/>
  <c r="BQ76" i="16" s="1"/>
  <c r="BQ24" i="17"/>
  <c r="BQ76" i="17" s="1"/>
  <c r="BQ76" i="1"/>
  <c r="BQ20" i="17"/>
  <c r="BQ72" i="17" s="1"/>
  <c r="BQ20" i="16"/>
  <c r="BQ72" i="16" s="1"/>
  <c r="BQ75" i="1"/>
  <c r="BQ19" i="17"/>
  <c r="BQ71" i="17" s="1"/>
  <c r="BQ19" i="16"/>
  <c r="BQ71" i="16" s="1"/>
  <c r="BP93" i="15"/>
  <c r="BP34" i="15"/>
  <c r="BQ74" i="13"/>
  <c r="BQ95" i="16"/>
  <c r="BQ147" i="16" s="1"/>
  <c r="BQ95" i="17"/>
  <c r="BQ147" i="17" s="1"/>
  <c r="BQ97" i="16"/>
  <c r="BQ149" i="16" s="1"/>
  <c r="BQ97" i="17"/>
  <c r="BQ149" i="17" s="1"/>
  <c r="BQ91" i="16"/>
  <c r="BQ143" i="16" s="1"/>
  <c r="BQ91" i="17"/>
  <c r="BQ143" i="17" s="1"/>
  <c r="BQ73" i="13"/>
  <c r="BQ94" i="17"/>
  <c r="BQ146" i="17" s="1"/>
  <c r="BQ94" i="16"/>
  <c r="BQ146" i="16" s="1"/>
  <c r="BP140" i="17"/>
  <c r="BP161" i="17" s="1"/>
  <c r="BP109" i="17"/>
  <c r="BU126" i="17"/>
  <c r="BU126" i="16"/>
  <c r="BU123" i="16"/>
  <c r="BU123" i="17"/>
  <c r="BU125" i="17"/>
  <c r="BU125" i="16"/>
  <c r="BU115" i="16"/>
  <c r="BU115" i="17"/>
  <c r="BU133" i="17"/>
  <c r="BU133" i="16"/>
  <c r="BP16" i="15"/>
  <c r="BP75" i="15"/>
  <c r="BP20" i="15"/>
  <c r="BP79" i="15"/>
  <c r="BP87" i="1"/>
  <c r="BP12" i="15"/>
  <c r="BP71" i="15"/>
  <c r="BO162" i="16"/>
  <c r="BP92" i="15"/>
  <c r="BP33" i="15"/>
  <c r="BV60" i="1"/>
  <c r="BV46" i="1"/>
  <c r="BV43" i="1"/>
  <c r="BV45" i="1"/>
  <c r="BV48" i="1"/>
  <c r="BV59" i="1"/>
  <c r="BV47" i="1"/>
  <c r="BV42" i="1"/>
  <c r="BV58" i="1"/>
  <c r="BV57" i="1"/>
  <c r="BV49" i="1"/>
  <c r="BV55" i="1"/>
  <c r="BV56" i="1"/>
  <c r="BV54" i="1"/>
  <c r="BV50" i="1"/>
  <c r="BV41" i="1"/>
  <c r="BV52" i="1"/>
  <c r="BV53" i="1"/>
  <c r="BV44" i="1"/>
  <c r="BV51" i="1"/>
  <c r="BU35" i="17"/>
  <c r="BU61" i="1"/>
  <c r="BU62" i="1" s="1"/>
  <c r="BV40" i="1"/>
  <c r="BU35" i="16"/>
  <c r="BU42" i="16"/>
  <c r="BU42" i="17"/>
  <c r="BU41" i="16"/>
  <c r="BU41" i="17"/>
  <c r="BU36" i="17"/>
  <c r="BU36" i="16"/>
  <c r="BU49" i="17"/>
  <c r="BU49" i="16"/>
  <c r="BO81" i="15"/>
  <c r="BN227" i="16" l="1"/>
  <c r="BN237" i="16"/>
  <c r="BN228" i="16"/>
  <c r="BN246" i="16"/>
  <c r="BN229" i="16"/>
  <c r="BN247" i="16"/>
  <c r="BO210" i="16"/>
  <c r="BN204" i="16"/>
  <c r="BN209" i="16" s="1"/>
  <c r="BQ215" i="16"/>
  <c r="BQ170" i="15"/>
  <c r="BP203" i="16"/>
  <c r="BP158" i="15"/>
  <c r="BQ31" i="14"/>
  <c r="BO198" i="16"/>
  <c r="BO217" i="16" s="1"/>
  <c r="BO222" i="16" s="1"/>
  <c r="BO173" i="16"/>
  <c r="BO197" i="16" s="1"/>
  <c r="BO216" i="16" s="1"/>
  <c r="BO221" i="16" s="1"/>
  <c r="BO192" i="16"/>
  <c r="BN188" i="16"/>
  <c r="BN134" i="15"/>
  <c r="BN160" i="15" s="1"/>
  <c r="BN165" i="15" s="1"/>
  <c r="BN182" i="15" s="1"/>
  <c r="BN193" i="15" s="1"/>
  <c r="BO104" i="15"/>
  <c r="BO110" i="15" s="1"/>
  <c r="BO146" i="15" s="1"/>
  <c r="BO172" i="15" s="1"/>
  <c r="BO177" i="15" s="1"/>
  <c r="BO184" i="15" s="1"/>
  <c r="BO203" i="15" s="1"/>
  <c r="BO186" i="16"/>
  <c r="BN124" i="15"/>
  <c r="BO187" i="16"/>
  <c r="BP89" i="13"/>
  <c r="BP90" i="13" s="1"/>
  <c r="BP81" i="15"/>
  <c r="BP162" i="16"/>
  <c r="BV39" i="16"/>
  <c r="BV39" i="17"/>
  <c r="BV44" i="17"/>
  <c r="BV44" i="16"/>
  <c r="BV42" i="16"/>
  <c r="BV42" i="17"/>
  <c r="BV48" i="16"/>
  <c r="BV48" i="17"/>
  <c r="BV49" i="17"/>
  <c r="BV49" i="16"/>
  <c r="BV52" i="17"/>
  <c r="BV52" i="16"/>
  <c r="BV54" i="16"/>
  <c r="BV54" i="17"/>
  <c r="BV41" i="16"/>
  <c r="BV41" i="17"/>
  <c r="BQ15" i="15"/>
  <c r="BQ74" i="15"/>
  <c r="BU135" i="16"/>
  <c r="BV127" i="17"/>
  <c r="BV127" i="16"/>
  <c r="BV132" i="17"/>
  <c r="BV132" i="16"/>
  <c r="BV126" i="16"/>
  <c r="BV126" i="17"/>
  <c r="BV133" i="16"/>
  <c r="BV133" i="17"/>
  <c r="BQ109" i="17"/>
  <c r="BQ140" i="17"/>
  <c r="BQ161" i="17" s="1"/>
  <c r="BR92" i="16"/>
  <c r="BR144" i="16" s="1"/>
  <c r="BR92" i="17"/>
  <c r="BR144" i="17" s="1"/>
  <c r="BR101" i="17"/>
  <c r="BR153" i="17" s="1"/>
  <c r="BR101" i="16"/>
  <c r="BR153" i="16" s="1"/>
  <c r="BR94" i="16"/>
  <c r="BR146" i="16" s="1"/>
  <c r="BR73" i="13"/>
  <c r="BR94" i="17"/>
  <c r="BR146" i="17" s="1"/>
  <c r="BR91" i="16"/>
  <c r="BR143" i="16" s="1"/>
  <c r="BR91" i="17"/>
  <c r="BR143" i="17" s="1"/>
  <c r="BQ93" i="15"/>
  <c r="BQ34" i="15"/>
  <c r="BR32" i="1"/>
  <c r="BR33" i="1" s="1"/>
  <c r="BR69" i="1"/>
  <c r="BS13" i="1"/>
  <c r="BS22" i="1"/>
  <c r="BS17" i="1"/>
  <c r="BS18" i="1"/>
  <c r="BS23" i="1"/>
  <c r="BS26" i="1"/>
  <c r="BS27" i="1"/>
  <c r="BS15" i="1"/>
  <c r="BS29" i="1"/>
  <c r="BS25" i="1"/>
  <c r="BS28" i="1"/>
  <c r="BS24" i="1"/>
  <c r="BS16" i="1"/>
  <c r="BS14" i="1"/>
  <c r="BS11" i="1"/>
  <c r="BS31" i="1"/>
  <c r="BS81" i="1" s="1"/>
  <c r="BS88" i="1" s="1"/>
  <c r="BS9" i="14" s="1"/>
  <c r="BS20" i="1"/>
  <c r="BS19" i="1"/>
  <c r="BS30" i="1"/>
  <c r="BS12" i="1"/>
  <c r="BR9" i="16"/>
  <c r="BS21" i="1"/>
  <c r="BR9" i="17"/>
  <c r="BR75" i="1"/>
  <c r="BR19" i="17"/>
  <c r="BR71" i="17" s="1"/>
  <c r="BR19" i="16"/>
  <c r="BR71" i="16" s="1"/>
  <c r="BR71" i="1"/>
  <c r="BR11" i="16"/>
  <c r="BR63" i="16" s="1"/>
  <c r="BR11" i="17"/>
  <c r="BR63" i="17" s="1"/>
  <c r="BR80" i="1"/>
  <c r="BR26" i="17"/>
  <c r="BR78" i="17" s="1"/>
  <c r="BR26" i="16"/>
  <c r="BR78" i="16" s="1"/>
  <c r="BQ30" i="17"/>
  <c r="BQ61" i="17"/>
  <c r="BQ82" i="17" s="1"/>
  <c r="BQ92" i="15"/>
  <c r="BQ33" i="15"/>
  <c r="BP83" i="17"/>
  <c r="BQ37" i="15"/>
  <c r="BQ96" i="15"/>
  <c r="BP99" i="15"/>
  <c r="BV47" i="17"/>
  <c r="BV47" i="16"/>
  <c r="BV53" i="17"/>
  <c r="BV53" i="16"/>
  <c r="BQ91" i="15"/>
  <c r="BQ32" i="15"/>
  <c r="BV118" i="16"/>
  <c r="BV118" i="17"/>
  <c r="BV119" i="17"/>
  <c r="BV119" i="16"/>
  <c r="BV121" i="17"/>
  <c r="BV121" i="16"/>
  <c r="BV116" i="16"/>
  <c r="BV116" i="17"/>
  <c r="BV128" i="17"/>
  <c r="BV128" i="16"/>
  <c r="BQ87" i="13"/>
  <c r="BQ30" i="15"/>
  <c r="BQ89" i="15"/>
  <c r="BR97" i="17"/>
  <c r="BR149" i="17" s="1"/>
  <c r="BR97" i="16"/>
  <c r="BR149" i="16" s="1"/>
  <c r="BR71" i="13"/>
  <c r="BR90" i="16"/>
  <c r="BR142" i="16" s="1"/>
  <c r="BR90" i="17"/>
  <c r="BR142" i="17" s="1"/>
  <c r="BR96" i="17"/>
  <c r="BR148" i="17" s="1"/>
  <c r="BR96" i="16"/>
  <c r="BR148" i="16" s="1"/>
  <c r="BR93" i="16"/>
  <c r="BR145" i="16" s="1"/>
  <c r="BR93" i="17"/>
  <c r="BR145" i="17" s="1"/>
  <c r="BR72" i="13"/>
  <c r="BR74" i="13"/>
  <c r="BR95" i="17"/>
  <c r="BR147" i="17" s="1"/>
  <c r="BR95" i="16"/>
  <c r="BR147" i="16" s="1"/>
  <c r="BQ82" i="13"/>
  <c r="BQ86" i="13"/>
  <c r="BR79" i="13"/>
  <c r="BR104" i="17"/>
  <c r="BR156" i="17" s="1"/>
  <c r="BR104" i="16"/>
  <c r="BR156" i="16" s="1"/>
  <c r="BP89" i="1"/>
  <c r="BP90" i="1" s="1"/>
  <c r="BR70" i="1"/>
  <c r="BR10" i="16"/>
  <c r="BR62" i="16" s="1"/>
  <c r="BR10" i="17"/>
  <c r="BR62" i="17" s="1"/>
  <c r="BR11" i="14"/>
  <c r="BR22" i="16"/>
  <c r="BR74" i="16" s="1"/>
  <c r="BR22" i="17"/>
  <c r="BR74" i="17" s="1"/>
  <c r="BR78" i="1"/>
  <c r="BR24" i="17"/>
  <c r="BR76" i="17" s="1"/>
  <c r="BR24" i="16"/>
  <c r="BR76" i="16" s="1"/>
  <c r="BR77" i="1"/>
  <c r="BR21" i="16"/>
  <c r="BR73" i="16" s="1"/>
  <c r="BR21" i="17"/>
  <c r="BR73" i="17" s="1"/>
  <c r="BR79" i="1"/>
  <c r="BR25" i="16"/>
  <c r="BR77" i="16" s="1"/>
  <c r="BR25" i="17"/>
  <c r="BR77" i="17" s="1"/>
  <c r="BN123" i="15"/>
  <c r="BN133" i="15" s="1"/>
  <c r="BN159" i="15" s="1"/>
  <c r="BN164" i="15" s="1"/>
  <c r="BN181" i="15" s="1"/>
  <c r="BN192" i="15" s="1"/>
  <c r="BO51" i="15"/>
  <c r="BO145" i="15" s="1"/>
  <c r="BO171" i="15" s="1"/>
  <c r="BO176" i="15" s="1"/>
  <c r="BO183" i="15" s="1"/>
  <c r="BO202" i="15" s="1"/>
  <c r="BP167" i="16"/>
  <c r="BQ13" i="15"/>
  <c r="BQ72" i="15"/>
  <c r="BU56" i="17"/>
  <c r="BV51" i="17"/>
  <c r="BV51" i="16"/>
  <c r="BV43" i="16"/>
  <c r="BV43" i="17"/>
  <c r="BU56" i="16"/>
  <c r="BV46" i="16"/>
  <c r="BV46" i="17"/>
  <c r="BV36" i="16"/>
  <c r="BV36" i="17"/>
  <c r="BV50" i="16"/>
  <c r="BV50" i="17"/>
  <c r="BV37" i="16"/>
  <c r="BV37" i="17"/>
  <c r="BV40" i="17"/>
  <c r="BV40" i="16"/>
  <c r="BP22" i="15"/>
  <c r="BP162" i="17"/>
  <c r="BQ90" i="15"/>
  <c r="BQ31" i="15"/>
  <c r="BQ18" i="15"/>
  <c r="BQ77" i="15"/>
  <c r="BU135" i="17"/>
  <c r="BV115" i="17"/>
  <c r="BV115" i="16"/>
  <c r="BV129" i="16"/>
  <c r="BV129" i="17"/>
  <c r="BV117" i="16"/>
  <c r="BV117" i="17"/>
  <c r="BV122" i="17"/>
  <c r="BV122" i="16"/>
  <c r="BV124" i="16"/>
  <c r="BV124" i="17"/>
  <c r="BQ95" i="15"/>
  <c r="BQ36" i="15"/>
  <c r="BR106" i="16"/>
  <c r="BR158" i="16" s="1"/>
  <c r="BR106" i="17"/>
  <c r="BR158" i="17" s="1"/>
  <c r="BS28" i="13"/>
  <c r="BR32" i="13"/>
  <c r="BR33" i="13" s="1"/>
  <c r="BS18" i="13"/>
  <c r="BR88" i="17"/>
  <c r="BR88" i="16"/>
  <c r="BS26" i="13"/>
  <c r="BS24" i="13"/>
  <c r="BS13" i="13"/>
  <c r="BS14" i="13"/>
  <c r="BS27" i="13"/>
  <c r="BS21" i="13"/>
  <c r="BS12" i="13"/>
  <c r="BS22" i="13"/>
  <c r="BS15" i="13"/>
  <c r="BS19" i="13"/>
  <c r="BS11" i="13"/>
  <c r="BS31" i="13"/>
  <c r="BS81" i="13" s="1"/>
  <c r="BS88" i="13" s="1"/>
  <c r="BS10" i="14" s="1"/>
  <c r="BS23" i="13"/>
  <c r="BS20" i="13"/>
  <c r="BS29" i="13"/>
  <c r="BS16" i="13"/>
  <c r="BS30" i="13"/>
  <c r="BS17" i="13"/>
  <c r="BS25" i="13"/>
  <c r="BR69" i="13"/>
  <c r="BR103" i="16"/>
  <c r="BR155" i="16" s="1"/>
  <c r="BR78" i="13"/>
  <c r="BR103" i="17"/>
  <c r="BR155" i="17" s="1"/>
  <c r="BQ140" i="16"/>
  <c r="BQ161" i="16" s="1"/>
  <c r="BQ109" i="16"/>
  <c r="BR70" i="13"/>
  <c r="BR89" i="17"/>
  <c r="BR141" i="17" s="1"/>
  <c r="BR89" i="16"/>
  <c r="BR141" i="16" s="1"/>
  <c r="BR107" i="16"/>
  <c r="BR159" i="16" s="1"/>
  <c r="BR107" i="17"/>
  <c r="BR159" i="17" s="1"/>
  <c r="BQ14" i="15"/>
  <c r="BQ73" i="15"/>
  <c r="BQ87" i="1"/>
  <c r="BQ12" i="15"/>
  <c r="BQ71" i="15"/>
  <c r="BR28" i="16"/>
  <c r="BR80" i="16" s="1"/>
  <c r="BR28" i="17"/>
  <c r="BR80" i="17" s="1"/>
  <c r="BQ30" i="16"/>
  <c r="BQ61" i="16"/>
  <c r="BQ82" i="16" s="1"/>
  <c r="BR76" i="1"/>
  <c r="BR20" i="16"/>
  <c r="BR72" i="16" s="1"/>
  <c r="BR20" i="17"/>
  <c r="BR72" i="17" s="1"/>
  <c r="BQ82" i="1"/>
  <c r="BQ86" i="1"/>
  <c r="BR12" i="17"/>
  <c r="BR64" i="17" s="1"/>
  <c r="BR12" i="16"/>
  <c r="BR64" i="16" s="1"/>
  <c r="BR17" i="17"/>
  <c r="BR69" i="17" s="1"/>
  <c r="BR17" i="16"/>
  <c r="BR69" i="16" s="1"/>
  <c r="BP83" i="16"/>
  <c r="BO45" i="15"/>
  <c r="BQ35" i="15"/>
  <c r="BQ94" i="15"/>
  <c r="BQ76" i="15"/>
  <c r="BQ17" i="15"/>
  <c r="BW60" i="1"/>
  <c r="BW44" i="1"/>
  <c r="BW50" i="1"/>
  <c r="BW41" i="1"/>
  <c r="BW56" i="1"/>
  <c r="BW51" i="1"/>
  <c r="BW57" i="1"/>
  <c r="BW45" i="1"/>
  <c r="BW49" i="1"/>
  <c r="BW52" i="1"/>
  <c r="BW47" i="1"/>
  <c r="BW42" i="1"/>
  <c r="BW58" i="1"/>
  <c r="BW55" i="1"/>
  <c r="BW48" i="1"/>
  <c r="BW59" i="1"/>
  <c r="BW54" i="1"/>
  <c r="BW43" i="1"/>
  <c r="BW53" i="1"/>
  <c r="BW46" i="1"/>
  <c r="BV61" i="1"/>
  <c r="BV62" i="1" s="1"/>
  <c r="BW40" i="1"/>
  <c r="BV35" i="16"/>
  <c r="BV35" i="17"/>
  <c r="BV45" i="17"/>
  <c r="BV45" i="16"/>
  <c r="BV38" i="17"/>
  <c r="BV38" i="16"/>
  <c r="BQ16" i="15"/>
  <c r="BQ75" i="15"/>
  <c r="BQ20" i="15"/>
  <c r="BQ79" i="15"/>
  <c r="BW60" i="13"/>
  <c r="BW56" i="13"/>
  <c r="BW58" i="13"/>
  <c r="BW48" i="13"/>
  <c r="BW46" i="13"/>
  <c r="BW55" i="13"/>
  <c r="BW42" i="13"/>
  <c r="BW44" i="13"/>
  <c r="BW47" i="13"/>
  <c r="BW59" i="13"/>
  <c r="BW54" i="13"/>
  <c r="BW52" i="13"/>
  <c r="BW57" i="13"/>
  <c r="BW50" i="13"/>
  <c r="BW49" i="13"/>
  <c r="BW51" i="13"/>
  <c r="BW45" i="13"/>
  <c r="BW43" i="13"/>
  <c r="BW53" i="13"/>
  <c r="BW41" i="13"/>
  <c r="BV61" i="13"/>
  <c r="BV62" i="13" s="1"/>
  <c r="BW40" i="13"/>
  <c r="BV114" i="17"/>
  <c r="BV114" i="16"/>
  <c r="BV120" i="16"/>
  <c r="BV120" i="17"/>
  <c r="BV130" i="16"/>
  <c r="BV130" i="17"/>
  <c r="BV123" i="17"/>
  <c r="BV123" i="16"/>
  <c r="BV125" i="16"/>
  <c r="BV125" i="17"/>
  <c r="BV131" i="17"/>
  <c r="BV131" i="16"/>
  <c r="BR80" i="13"/>
  <c r="BR105" i="16"/>
  <c r="BR157" i="16" s="1"/>
  <c r="BR105" i="17"/>
  <c r="BR157" i="17" s="1"/>
  <c r="BR75" i="13"/>
  <c r="BR98" i="17"/>
  <c r="BR150" i="17" s="1"/>
  <c r="BR98" i="16"/>
  <c r="BR150" i="16" s="1"/>
  <c r="BR102" i="17"/>
  <c r="BR154" i="17" s="1"/>
  <c r="BR102" i="16"/>
  <c r="BR154" i="16" s="1"/>
  <c r="BR76" i="13"/>
  <c r="BR99" i="16"/>
  <c r="BR151" i="16" s="1"/>
  <c r="BR99" i="17"/>
  <c r="BR151" i="17" s="1"/>
  <c r="BR77" i="13"/>
  <c r="BR100" i="17"/>
  <c r="BR152" i="17" s="1"/>
  <c r="BR100" i="16"/>
  <c r="BR152" i="16" s="1"/>
  <c r="BQ78" i="15"/>
  <c r="BQ19" i="15"/>
  <c r="BR18" i="17"/>
  <c r="BR70" i="17" s="1"/>
  <c r="BR18" i="16"/>
  <c r="BR70" i="16" s="1"/>
  <c r="BR14" i="17"/>
  <c r="BR66" i="17" s="1"/>
  <c r="BR14" i="16"/>
  <c r="BR66" i="16" s="1"/>
  <c r="BR72" i="1"/>
  <c r="BR73" i="1"/>
  <c r="BR15" i="17"/>
  <c r="BR67" i="17" s="1"/>
  <c r="BR15" i="16"/>
  <c r="BR67" i="16" s="1"/>
  <c r="BR27" i="16"/>
  <c r="BR79" i="16" s="1"/>
  <c r="BR27" i="17"/>
  <c r="BR79" i="17" s="1"/>
  <c r="BR74" i="1"/>
  <c r="BR16" i="16"/>
  <c r="BR68" i="16" s="1"/>
  <c r="BR16" i="17"/>
  <c r="BR68" i="17" s="1"/>
  <c r="BR23" i="16"/>
  <c r="BR75" i="16" s="1"/>
  <c r="BR23" i="17"/>
  <c r="BR75" i="17" s="1"/>
  <c r="BR13" i="16"/>
  <c r="BR65" i="16" s="1"/>
  <c r="BR13" i="17"/>
  <c r="BR65" i="17" s="1"/>
  <c r="BQ38" i="15"/>
  <c r="BQ97" i="15"/>
  <c r="BP167" i="17"/>
  <c r="BP193" i="16" s="1"/>
  <c r="BP205" i="16" s="1"/>
  <c r="BP210" i="16" s="1"/>
  <c r="BP40" i="15"/>
  <c r="BP104" i="15" l="1"/>
  <c r="BP110" i="15" s="1"/>
  <c r="BP146" i="15" s="1"/>
  <c r="BP172" i="15" s="1"/>
  <c r="BP177" i="15" s="1"/>
  <c r="BP184" i="15" s="1"/>
  <c r="BP203" i="15" s="1"/>
  <c r="BN226" i="16"/>
  <c r="BN236" i="16"/>
  <c r="BO228" i="16"/>
  <c r="BO246" i="16"/>
  <c r="BO227" i="16"/>
  <c r="BO237" i="16"/>
  <c r="BO229" i="16"/>
  <c r="BO247" i="16"/>
  <c r="BP227" i="16"/>
  <c r="BP237" i="16"/>
  <c r="BQ203" i="16"/>
  <c r="BQ158" i="15"/>
  <c r="BR31" i="14"/>
  <c r="BO204" i="16"/>
  <c r="BO209" i="16" s="1"/>
  <c r="BP173" i="16"/>
  <c r="BP197" i="16" s="1"/>
  <c r="BP216" i="16" s="1"/>
  <c r="BP221" i="16" s="1"/>
  <c r="BP192" i="16"/>
  <c r="BO124" i="15"/>
  <c r="BO134" i="15"/>
  <c r="BO160" i="15" s="1"/>
  <c r="BO165" i="15" s="1"/>
  <c r="BO182" i="15" s="1"/>
  <c r="BO193" i="15" s="1"/>
  <c r="BN125" i="15"/>
  <c r="BP187" i="16"/>
  <c r="BP173" i="17"/>
  <c r="BP198" i="16" s="1"/>
  <c r="BP217" i="16" s="1"/>
  <c r="BP222" i="16" s="1"/>
  <c r="BO188" i="16"/>
  <c r="BQ167" i="16"/>
  <c r="BQ89" i="1"/>
  <c r="BQ90" i="1" s="1"/>
  <c r="BQ167" i="17"/>
  <c r="BQ193" i="16" s="1"/>
  <c r="BQ205" i="16" s="1"/>
  <c r="BQ89" i="13"/>
  <c r="BQ90" i="13" s="1"/>
  <c r="BR87" i="1"/>
  <c r="BR71" i="15"/>
  <c r="BR12" i="15"/>
  <c r="BR93" i="15"/>
  <c r="BR34" i="15"/>
  <c r="BR97" i="15"/>
  <c r="BR38" i="15"/>
  <c r="BV135" i="17"/>
  <c r="BW127" i="17"/>
  <c r="BW127" i="16"/>
  <c r="BW123" i="17"/>
  <c r="BW123" i="16"/>
  <c r="BW128" i="16"/>
  <c r="BW128" i="17"/>
  <c r="BW116" i="16"/>
  <c r="BW116" i="17"/>
  <c r="BW132" i="16"/>
  <c r="BW132" i="17"/>
  <c r="BV56" i="16"/>
  <c r="BW48" i="17"/>
  <c r="BW48" i="16"/>
  <c r="BW43" i="16"/>
  <c r="BW43" i="17"/>
  <c r="BW42" i="17"/>
  <c r="BW42" i="16"/>
  <c r="BW52" i="17"/>
  <c r="BW52" i="16"/>
  <c r="BW45" i="17"/>
  <c r="BW45" i="16"/>
  <c r="BQ22" i="15"/>
  <c r="BR36" i="15"/>
  <c r="BR95" i="15"/>
  <c r="BS73" i="13"/>
  <c r="BS94" i="16"/>
  <c r="BS146" i="16" s="1"/>
  <c r="BS94" i="17"/>
  <c r="BS146" i="17" s="1"/>
  <c r="BS97" i="16"/>
  <c r="BS149" i="16" s="1"/>
  <c r="BS97" i="17"/>
  <c r="BS149" i="17" s="1"/>
  <c r="BS96" i="16"/>
  <c r="BS148" i="16" s="1"/>
  <c r="BS96" i="17"/>
  <c r="BS148" i="17" s="1"/>
  <c r="BS75" i="13"/>
  <c r="BS98" i="17"/>
  <c r="BS150" i="17" s="1"/>
  <c r="BS98" i="16"/>
  <c r="BS150" i="16" s="1"/>
  <c r="BS101" i="16"/>
  <c r="BS153" i="16" s="1"/>
  <c r="BS101" i="17"/>
  <c r="BS153" i="17" s="1"/>
  <c r="BS74" i="13"/>
  <c r="BS95" i="17"/>
  <c r="BS147" i="17" s="1"/>
  <c r="BS95" i="16"/>
  <c r="BS147" i="16" s="1"/>
  <c r="BR18" i="14"/>
  <c r="BR32" i="14" s="1"/>
  <c r="BR12" i="14"/>
  <c r="BR32" i="15"/>
  <c r="BR91" i="15"/>
  <c r="BQ40" i="15"/>
  <c r="BR15" i="15"/>
  <c r="BR74" i="15"/>
  <c r="BS70" i="1"/>
  <c r="BS10" i="16"/>
  <c r="BS62" i="16" s="1"/>
  <c r="BS10" i="17"/>
  <c r="BS62" i="17" s="1"/>
  <c r="BS11" i="14"/>
  <c r="BS22" i="17"/>
  <c r="BS74" i="17" s="1"/>
  <c r="BS22" i="16"/>
  <c r="BS74" i="16" s="1"/>
  <c r="BS13" i="16"/>
  <c r="BS65" i="16" s="1"/>
  <c r="BS13" i="17"/>
  <c r="BS65" i="17" s="1"/>
  <c r="BS74" i="1"/>
  <c r="BS16" i="17"/>
  <c r="BS68" i="17" s="1"/>
  <c r="BS16" i="16"/>
  <c r="BS68" i="16" s="1"/>
  <c r="BR82" i="1"/>
  <c r="BR86" i="1"/>
  <c r="BR94" i="15"/>
  <c r="BR35" i="15"/>
  <c r="BR33" i="15"/>
  <c r="BR92" i="15"/>
  <c r="BX60" i="13"/>
  <c r="BX59" i="13"/>
  <c r="BX49" i="13"/>
  <c r="BX53" i="13"/>
  <c r="BX44" i="13"/>
  <c r="BX42" i="13"/>
  <c r="BX47" i="13"/>
  <c r="BX41" i="13"/>
  <c r="BX43" i="13"/>
  <c r="BX54" i="13"/>
  <c r="BX51" i="13"/>
  <c r="BX52" i="13"/>
  <c r="BX45" i="13"/>
  <c r="BX56" i="13"/>
  <c r="BX50" i="13"/>
  <c r="BX48" i="13"/>
  <c r="BX46" i="13"/>
  <c r="BX57" i="13"/>
  <c r="BX55" i="13"/>
  <c r="BX58" i="13"/>
  <c r="BW114" i="16"/>
  <c r="BW114" i="17"/>
  <c r="BW61" i="13"/>
  <c r="BW62" i="13" s="1"/>
  <c r="BX40" i="13"/>
  <c r="BW117" i="17"/>
  <c r="BW117" i="16"/>
  <c r="BW124" i="16"/>
  <c r="BW124" i="17"/>
  <c r="BW133" i="16"/>
  <c r="BW133" i="17"/>
  <c r="BW129" i="16"/>
  <c r="BW129" i="17"/>
  <c r="BW130" i="17"/>
  <c r="BW130" i="16"/>
  <c r="BX60" i="1"/>
  <c r="BX51" i="1"/>
  <c r="BX43" i="1"/>
  <c r="BX49" i="1"/>
  <c r="BX44" i="1"/>
  <c r="BX47" i="1"/>
  <c r="BX41" i="1"/>
  <c r="BX46" i="1"/>
  <c r="BX52" i="1"/>
  <c r="BX48" i="1"/>
  <c r="BX59" i="1"/>
  <c r="BX56" i="1"/>
  <c r="BX54" i="1"/>
  <c r="BX42" i="1"/>
  <c r="BX45" i="1"/>
  <c r="BX58" i="1"/>
  <c r="BX55" i="1"/>
  <c r="BX50" i="1"/>
  <c r="BX57" i="1"/>
  <c r="BX53" i="1"/>
  <c r="BW61" i="1"/>
  <c r="BW62" i="1" s="1"/>
  <c r="BW35" i="17"/>
  <c r="BW35" i="16"/>
  <c r="BX40" i="1"/>
  <c r="BW38" i="17"/>
  <c r="BW38" i="16"/>
  <c r="BW50" i="17"/>
  <c r="BW50" i="16"/>
  <c r="BW47" i="16"/>
  <c r="BW47" i="17"/>
  <c r="BW46" i="16"/>
  <c r="BW46" i="17"/>
  <c r="BW39" i="16"/>
  <c r="BW39" i="17"/>
  <c r="BR75" i="15"/>
  <c r="BR16" i="15"/>
  <c r="BQ162" i="16"/>
  <c r="BS107" i="17"/>
  <c r="BS159" i="17" s="1"/>
  <c r="BS107" i="16"/>
  <c r="BS159" i="16" s="1"/>
  <c r="BS77" i="13"/>
  <c r="BS100" i="16"/>
  <c r="BS152" i="16" s="1"/>
  <c r="BS100" i="17"/>
  <c r="BS152" i="17" s="1"/>
  <c r="BS92" i="17"/>
  <c r="BS144" i="17" s="1"/>
  <c r="BS92" i="16"/>
  <c r="BS144" i="16" s="1"/>
  <c r="BS79" i="13"/>
  <c r="BS104" i="17"/>
  <c r="BS156" i="17" s="1"/>
  <c r="BS104" i="16"/>
  <c r="BS156" i="16" s="1"/>
  <c r="BS78" i="13"/>
  <c r="BS103" i="16"/>
  <c r="BS155" i="16" s="1"/>
  <c r="BS103" i="17"/>
  <c r="BS155" i="17" s="1"/>
  <c r="BR18" i="15"/>
  <c r="BR77" i="15"/>
  <c r="BR87" i="13"/>
  <c r="BR30" i="15"/>
  <c r="BR89" i="15"/>
  <c r="BR61" i="17"/>
  <c r="BR82" i="17" s="1"/>
  <c r="BR30" i="17"/>
  <c r="BS28" i="16"/>
  <c r="BS80" i="16" s="1"/>
  <c r="BS28" i="17"/>
  <c r="BS80" i="17" s="1"/>
  <c r="BT26" i="1"/>
  <c r="BT27" i="1"/>
  <c r="BT24" i="1"/>
  <c r="BS32" i="1"/>
  <c r="BS33" i="1" s="1"/>
  <c r="BT22" i="1"/>
  <c r="BT18" i="1"/>
  <c r="BT21" i="1"/>
  <c r="BT15" i="1"/>
  <c r="BT17" i="1"/>
  <c r="BT30" i="1"/>
  <c r="BT14" i="1"/>
  <c r="BT12" i="1"/>
  <c r="BT23" i="1"/>
  <c r="BT28" i="1"/>
  <c r="BT29" i="1"/>
  <c r="BT25" i="1"/>
  <c r="BT20" i="1"/>
  <c r="BT13" i="1"/>
  <c r="BS9" i="16"/>
  <c r="BS69" i="1"/>
  <c r="BT11" i="1"/>
  <c r="BS9" i="17"/>
  <c r="BT19" i="1"/>
  <c r="BT31" i="1"/>
  <c r="BT81" i="1" s="1"/>
  <c r="BT88" i="1" s="1"/>
  <c r="BT9" i="14" s="1"/>
  <c r="BT16" i="1"/>
  <c r="BS80" i="1"/>
  <c r="BS26" i="16"/>
  <c r="BS78" i="16" s="1"/>
  <c r="BS26" i="17"/>
  <c r="BS78" i="17" s="1"/>
  <c r="BS79" i="1"/>
  <c r="BS25" i="16"/>
  <c r="BS77" i="16" s="1"/>
  <c r="BS25" i="17"/>
  <c r="BS77" i="17" s="1"/>
  <c r="BS73" i="1"/>
  <c r="BS15" i="17"/>
  <c r="BS67" i="17" s="1"/>
  <c r="BS15" i="16"/>
  <c r="BS67" i="16" s="1"/>
  <c r="BR73" i="15"/>
  <c r="BR14" i="15"/>
  <c r="BW119" i="16"/>
  <c r="BW119" i="17"/>
  <c r="BW131" i="17"/>
  <c r="BW131" i="16"/>
  <c r="BW121" i="17"/>
  <c r="BW121" i="16"/>
  <c r="BW120" i="16"/>
  <c r="BW120" i="17"/>
  <c r="BW49" i="16"/>
  <c r="BW49" i="17"/>
  <c r="BW53" i="16"/>
  <c r="BW53" i="17"/>
  <c r="BW44" i="16"/>
  <c r="BW44" i="17"/>
  <c r="BW51" i="16"/>
  <c r="BW51" i="17"/>
  <c r="BQ186" i="16"/>
  <c r="BR86" i="13"/>
  <c r="BR82" i="13"/>
  <c r="BS72" i="13"/>
  <c r="BS93" i="17"/>
  <c r="BS145" i="17" s="1"/>
  <c r="BS93" i="16"/>
  <c r="BS145" i="16" s="1"/>
  <c r="BS76" i="13"/>
  <c r="BS99" i="17"/>
  <c r="BS151" i="17" s="1"/>
  <c r="BS99" i="16"/>
  <c r="BS151" i="16" s="1"/>
  <c r="BS91" i="17"/>
  <c r="BS143" i="17" s="1"/>
  <c r="BS91" i="16"/>
  <c r="BS143" i="16" s="1"/>
  <c r="BR109" i="16"/>
  <c r="BR140" i="16"/>
  <c r="BR161" i="16" s="1"/>
  <c r="BS105" i="17"/>
  <c r="BS157" i="17" s="1"/>
  <c r="BS80" i="13"/>
  <c r="BS105" i="16"/>
  <c r="BS157" i="16" s="1"/>
  <c r="BP186" i="16"/>
  <c r="BR76" i="15"/>
  <c r="BR17" i="15"/>
  <c r="BR20" i="15"/>
  <c r="BR79" i="15"/>
  <c r="BS75" i="1"/>
  <c r="BS19" i="16"/>
  <c r="BS71" i="16" s="1"/>
  <c r="BS19" i="17"/>
  <c r="BS71" i="17" s="1"/>
  <c r="BS17" i="17"/>
  <c r="BS69" i="17" s="1"/>
  <c r="BS17" i="16"/>
  <c r="BS69" i="16" s="1"/>
  <c r="BS12" i="17"/>
  <c r="BS64" i="17" s="1"/>
  <c r="BS12" i="16"/>
  <c r="BS64" i="16" s="1"/>
  <c r="BS23" i="16"/>
  <c r="BS75" i="16" s="1"/>
  <c r="BS23" i="17"/>
  <c r="BS75" i="17" s="1"/>
  <c r="BS78" i="1"/>
  <c r="BS24" i="17"/>
  <c r="BS76" i="17" s="1"/>
  <c r="BS24" i="16"/>
  <c r="BS76" i="16" s="1"/>
  <c r="BS76" i="1"/>
  <c r="BS20" i="16"/>
  <c r="BS72" i="16" s="1"/>
  <c r="BS20" i="17"/>
  <c r="BS72" i="17" s="1"/>
  <c r="BQ162" i="17"/>
  <c r="BR72" i="15"/>
  <c r="BR13" i="15"/>
  <c r="BV135" i="16"/>
  <c r="BW115" i="16"/>
  <c r="BW115" i="17"/>
  <c r="BW125" i="16"/>
  <c r="BW125" i="17"/>
  <c r="BW126" i="16"/>
  <c r="BW126" i="17"/>
  <c r="BW118" i="17"/>
  <c r="BW118" i="16"/>
  <c r="BW122" i="17"/>
  <c r="BW122" i="16"/>
  <c r="BV56" i="17"/>
  <c r="BW41" i="16"/>
  <c r="BW41" i="17"/>
  <c r="BW54" i="16"/>
  <c r="BW54" i="17"/>
  <c r="BW37" i="17"/>
  <c r="BW37" i="16"/>
  <c r="BW40" i="16"/>
  <c r="BW40" i="17"/>
  <c r="BW36" i="16"/>
  <c r="BW36" i="17"/>
  <c r="BP51" i="15"/>
  <c r="BP145" i="15" s="1"/>
  <c r="BP171" i="15" s="1"/>
  <c r="BP176" i="15" s="1"/>
  <c r="BP183" i="15" s="1"/>
  <c r="BP202" i="15" s="1"/>
  <c r="BO123" i="15"/>
  <c r="BO125" i="15" s="1"/>
  <c r="BQ83" i="16"/>
  <c r="BQ81" i="15"/>
  <c r="BS102" i="16"/>
  <c r="BS154" i="16" s="1"/>
  <c r="BS102" i="17"/>
  <c r="BS154" i="17" s="1"/>
  <c r="BS106" i="16"/>
  <c r="BS158" i="16" s="1"/>
  <c r="BS106" i="17"/>
  <c r="BS158" i="17" s="1"/>
  <c r="BT28" i="13"/>
  <c r="BS32" i="13"/>
  <c r="BS33" i="13" s="1"/>
  <c r="BT12" i="13"/>
  <c r="BS88" i="16"/>
  <c r="BT18" i="13"/>
  <c r="BT26" i="13"/>
  <c r="BT22" i="13"/>
  <c r="BT17" i="13"/>
  <c r="BT19" i="13"/>
  <c r="BT14" i="13"/>
  <c r="BT30" i="13"/>
  <c r="BT16" i="13"/>
  <c r="BT11" i="13"/>
  <c r="BS88" i="17"/>
  <c r="BT15" i="13"/>
  <c r="BT24" i="13"/>
  <c r="BT29" i="13"/>
  <c r="BT23" i="13"/>
  <c r="BT31" i="13"/>
  <c r="BT81" i="13" s="1"/>
  <c r="BT88" i="13" s="1"/>
  <c r="BT10" i="14" s="1"/>
  <c r="BS69" i="13"/>
  <c r="BT20" i="13"/>
  <c r="BT27" i="13"/>
  <c r="BT13" i="13"/>
  <c r="BT21" i="13"/>
  <c r="BT25" i="13"/>
  <c r="BS70" i="13"/>
  <c r="BS89" i="17"/>
  <c r="BS141" i="17" s="1"/>
  <c r="BS89" i="16"/>
  <c r="BS141" i="16" s="1"/>
  <c r="BS71" i="13"/>
  <c r="BS90" i="17"/>
  <c r="BS142" i="17" s="1"/>
  <c r="BS90" i="16"/>
  <c r="BS142" i="16" s="1"/>
  <c r="BR109" i="17"/>
  <c r="BR140" i="17"/>
  <c r="BR161" i="17" s="1"/>
  <c r="BP45" i="15"/>
  <c r="BP124" i="15" s="1"/>
  <c r="BR78" i="15"/>
  <c r="BR19" i="15"/>
  <c r="BR37" i="15"/>
  <c r="BR96" i="15"/>
  <c r="BQ99" i="15"/>
  <c r="BQ83" i="17"/>
  <c r="BR30" i="16"/>
  <c r="BR61" i="16"/>
  <c r="BR82" i="16" s="1"/>
  <c r="BS18" i="16"/>
  <c r="BS70" i="16" s="1"/>
  <c r="BS18" i="17"/>
  <c r="BS70" i="17" s="1"/>
  <c r="BS14" i="16"/>
  <c r="BS66" i="16" s="1"/>
  <c r="BS14" i="17"/>
  <c r="BS66" i="17" s="1"/>
  <c r="BS72" i="1"/>
  <c r="BS27" i="17"/>
  <c r="BS79" i="17" s="1"/>
  <c r="BS27" i="16"/>
  <c r="BS79" i="16" s="1"/>
  <c r="BS77" i="1"/>
  <c r="BS21" i="17"/>
  <c r="BS73" i="17" s="1"/>
  <c r="BS21" i="16"/>
  <c r="BS73" i="16" s="1"/>
  <c r="BS71" i="1"/>
  <c r="BS11" i="16"/>
  <c r="BS63" i="16" s="1"/>
  <c r="BS11" i="17"/>
  <c r="BS63" i="17" s="1"/>
  <c r="BR31" i="15"/>
  <c r="BR90" i="15"/>
  <c r="BQ210" i="16" l="1"/>
  <c r="BQ227" i="16" s="1"/>
  <c r="BP228" i="16"/>
  <c r="BP246" i="16"/>
  <c r="BO226" i="16"/>
  <c r="BO236" i="16"/>
  <c r="BP229" i="16"/>
  <c r="BP247" i="16"/>
  <c r="BP204" i="16"/>
  <c r="BP209" i="16" s="1"/>
  <c r="BR203" i="16"/>
  <c r="BR158" i="15"/>
  <c r="BS31" i="14"/>
  <c r="BR215" i="16"/>
  <c r="BR170" i="15"/>
  <c r="BQ173" i="16"/>
  <c r="BQ197" i="16" s="1"/>
  <c r="BQ216" i="16" s="1"/>
  <c r="BQ221" i="16" s="1"/>
  <c r="BQ192" i="16"/>
  <c r="BP188" i="16"/>
  <c r="BP134" i="15"/>
  <c r="BP160" i="15" s="1"/>
  <c r="BP165" i="15" s="1"/>
  <c r="BP182" i="15" s="1"/>
  <c r="BP193" i="15" s="1"/>
  <c r="BO133" i="15"/>
  <c r="BO159" i="15" s="1"/>
  <c r="BO164" i="15" s="1"/>
  <c r="BO181" i="15" s="1"/>
  <c r="BO192" i="15" s="1"/>
  <c r="BQ187" i="16"/>
  <c r="BQ188" i="16" s="1"/>
  <c r="BQ173" i="17"/>
  <c r="BQ198" i="16" s="1"/>
  <c r="BQ217" i="16" s="1"/>
  <c r="BQ222" i="16" s="1"/>
  <c r="BR89" i="1"/>
  <c r="BR90" i="1" s="1"/>
  <c r="BR89" i="13"/>
  <c r="BR90" i="13" s="1"/>
  <c r="BR167" i="16"/>
  <c r="BR192" i="16" s="1"/>
  <c r="BR83" i="16"/>
  <c r="BR162" i="16"/>
  <c r="BS87" i="1"/>
  <c r="BS71" i="15"/>
  <c r="BS12" i="15"/>
  <c r="BT90" i="17"/>
  <c r="BT142" i="17" s="1"/>
  <c r="BT71" i="13"/>
  <c r="BT90" i="16"/>
  <c r="BT142" i="16" s="1"/>
  <c r="BT92" i="17"/>
  <c r="BT144" i="17" s="1"/>
  <c r="BT92" i="16"/>
  <c r="BT144" i="16" s="1"/>
  <c r="BT107" i="16"/>
  <c r="BT159" i="16" s="1"/>
  <c r="BT107" i="17"/>
  <c r="BT159" i="17" s="1"/>
  <c r="BT99" i="17"/>
  <c r="BT151" i="17" s="1"/>
  <c r="BT76" i="13"/>
  <c r="BT99" i="16"/>
  <c r="BT151" i="16" s="1"/>
  <c r="BT70" i="13"/>
  <c r="BT89" i="17"/>
  <c r="BT141" i="17" s="1"/>
  <c r="BT89" i="16"/>
  <c r="BT141" i="16" s="1"/>
  <c r="BS79" i="15"/>
  <c r="BS20" i="15"/>
  <c r="BS61" i="17"/>
  <c r="BS82" i="17" s="1"/>
  <c r="BS30" i="17"/>
  <c r="BT71" i="1"/>
  <c r="BT11" i="16"/>
  <c r="BT63" i="16" s="1"/>
  <c r="BT11" i="17"/>
  <c r="BT63" i="17" s="1"/>
  <c r="BT80" i="1"/>
  <c r="BT26" i="16"/>
  <c r="BT78" i="16" s="1"/>
  <c r="BT26" i="17"/>
  <c r="BT78" i="17" s="1"/>
  <c r="BT28" i="17"/>
  <c r="BT80" i="17" s="1"/>
  <c r="BT28" i="16"/>
  <c r="BT80" i="16" s="1"/>
  <c r="BT74" i="1"/>
  <c r="BT16" i="17"/>
  <c r="BT68" i="17" s="1"/>
  <c r="BT16" i="16"/>
  <c r="BT68" i="16" s="1"/>
  <c r="BT79" i="1"/>
  <c r="BT25" i="17"/>
  <c r="BT77" i="17" s="1"/>
  <c r="BT25" i="16"/>
  <c r="BT77" i="16" s="1"/>
  <c r="BR83" i="17"/>
  <c r="BS96" i="15"/>
  <c r="BS37" i="15"/>
  <c r="BX50" i="16"/>
  <c r="BX50" i="17"/>
  <c r="BX49" i="17"/>
  <c r="BX49" i="16"/>
  <c r="BX47" i="17"/>
  <c r="BX47" i="16"/>
  <c r="BX39" i="16"/>
  <c r="BX39" i="17"/>
  <c r="BX129" i="16"/>
  <c r="BX129" i="17"/>
  <c r="BX124" i="17"/>
  <c r="BX124" i="16"/>
  <c r="BX125" i="17"/>
  <c r="BX125" i="16"/>
  <c r="BX121" i="16"/>
  <c r="BX121" i="17"/>
  <c r="BX123" i="17"/>
  <c r="BX123" i="16"/>
  <c r="BS33" i="15"/>
  <c r="BS92" i="15"/>
  <c r="BS17" i="15"/>
  <c r="BS76" i="15"/>
  <c r="BP123" i="15"/>
  <c r="BP125" i="15" s="1"/>
  <c r="BQ51" i="15"/>
  <c r="BQ145" i="15" s="1"/>
  <c r="BQ171" i="15" s="1"/>
  <c r="BQ176" i="15" s="1"/>
  <c r="BQ183" i="15" s="1"/>
  <c r="BQ202" i="15" s="1"/>
  <c r="BT79" i="13"/>
  <c r="BT104" i="17"/>
  <c r="BT156" i="17" s="1"/>
  <c r="BT104" i="16"/>
  <c r="BT156" i="16" s="1"/>
  <c r="BT77" i="13"/>
  <c r="BT100" i="17"/>
  <c r="BT152" i="17" s="1"/>
  <c r="BT100" i="16"/>
  <c r="BT152" i="16" s="1"/>
  <c r="BS140" i="17"/>
  <c r="BS161" i="17" s="1"/>
  <c r="BS109" i="17"/>
  <c r="BT91" i="17"/>
  <c r="BT143" i="17" s="1"/>
  <c r="BT91" i="16"/>
  <c r="BT143" i="16" s="1"/>
  <c r="BT78" i="13"/>
  <c r="BT103" i="16"/>
  <c r="BT155" i="16" s="1"/>
  <c r="BT103" i="17"/>
  <c r="BT155" i="17" s="1"/>
  <c r="BS18" i="15"/>
  <c r="BS77" i="15"/>
  <c r="BS87" i="13"/>
  <c r="BS89" i="15"/>
  <c r="BS30" i="15"/>
  <c r="BS19" i="15"/>
  <c r="BS78" i="15"/>
  <c r="BT14" i="16"/>
  <c r="BT66" i="16" s="1"/>
  <c r="BT14" i="17"/>
  <c r="BT66" i="17" s="1"/>
  <c r="BT72" i="1"/>
  <c r="BU14" i="1"/>
  <c r="BU25" i="1"/>
  <c r="BU23" i="1"/>
  <c r="BU24" i="1"/>
  <c r="BU22" i="1"/>
  <c r="BU19" i="1"/>
  <c r="BU13" i="1"/>
  <c r="BT32" i="1"/>
  <c r="BT33" i="1" s="1"/>
  <c r="BU27" i="1"/>
  <c r="BU30" i="1"/>
  <c r="BU28" i="1"/>
  <c r="BU12" i="1"/>
  <c r="BU29" i="1"/>
  <c r="BU26" i="1"/>
  <c r="BU31" i="1"/>
  <c r="BU81" i="1" s="1"/>
  <c r="BU88" i="1" s="1"/>
  <c r="BU9" i="14" s="1"/>
  <c r="BU21" i="1"/>
  <c r="BU11" i="1"/>
  <c r="BT69" i="1"/>
  <c r="BU16" i="1"/>
  <c r="BT9" i="16"/>
  <c r="BU17" i="1"/>
  <c r="BT9" i="17"/>
  <c r="BU18" i="1"/>
  <c r="BU20" i="1"/>
  <c r="BU15" i="1"/>
  <c r="BT18" i="17"/>
  <c r="BT70" i="17" s="1"/>
  <c r="BT18" i="16"/>
  <c r="BT70" i="16" s="1"/>
  <c r="BT77" i="1"/>
  <c r="BT21" i="16"/>
  <c r="BT73" i="16" s="1"/>
  <c r="BT21" i="17"/>
  <c r="BT73" i="17" s="1"/>
  <c r="BT73" i="1"/>
  <c r="BT15" i="16"/>
  <c r="BT67" i="16" s="1"/>
  <c r="BT15" i="17"/>
  <c r="BT67" i="17" s="1"/>
  <c r="BT76" i="1"/>
  <c r="BT20" i="16"/>
  <c r="BT72" i="16" s="1"/>
  <c r="BT20" i="17"/>
  <c r="BT72" i="17" s="1"/>
  <c r="BT24" i="17"/>
  <c r="BT76" i="17" s="1"/>
  <c r="BT24" i="16"/>
  <c r="BT76" i="16" s="1"/>
  <c r="BT78" i="1"/>
  <c r="BR167" i="17"/>
  <c r="BR193" i="16" s="1"/>
  <c r="BR205" i="16" s="1"/>
  <c r="BR210" i="16" s="1"/>
  <c r="BS36" i="15"/>
  <c r="BS95" i="15"/>
  <c r="BS35" i="15"/>
  <c r="BS94" i="15"/>
  <c r="BY57" i="1"/>
  <c r="BY60" i="1"/>
  <c r="BY48" i="1"/>
  <c r="BY49" i="1"/>
  <c r="BY52" i="1"/>
  <c r="BY50" i="1"/>
  <c r="BY51" i="1"/>
  <c r="BY43" i="1"/>
  <c r="BY54" i="1"/>
  <c r="BY47" i="1"/>
  <c r="BY45" i="1"/>
  <c r="BY41" i="1"/>
  <c r="BY53" i="1"/>
  <c r="BY46" i="1"/>
  <c r="BY58" i="1"/>
  <c r="BY55" i="1"/>
  <c r="BY44" i="1"/>
  <c r="BY56" i="1"/>
  <c r="BY42" i="1"/>
  <c r="BY59" i="1"/>
  <c r="BX35" i="16"/>
  <c r="BX35" i="17"/>
  <c r="BX61" i="1"/>
  <c r="BX62" i="1" s="1"/>
  <c r="BY40" i="1"/>
  <c r="BX48" i="17"/>
  <c r="BX48" i="16"/>
  <c r="BX53" i="17"/>
  <c r="BX53" i="16"/>
  <c r="BX51" i="16"/>
  <c r="BX51" i="17"/>
  <c r="BX41" i="16"/>
  <c r="BX41" i="17"/>
  <c r="BX44" i="16"/>
  <c r="BX44" i="17"/>
  <c r="BW135" i="17"/>
  <c r="BX131" i="16"/>
  <c r="BX131" i="17"/>
  <c r="BX130" i="16"/>
  <c r="BX130" i="17"/>
  <c r="BX128" i="16"/>
  <c r="BX128" i="17"/>
  <c r="BX116" i="16"/>
  <c r="BX116" i="17"/>
  <c r="BX133" i="16"/>
  <c r="BX133" i="17"/>
  <c r="BS73" i="15"/>
  <c r="BS14" i="15"/>
  <c r="BR22" i="15"/>
  <c r="BT102" i="16"/>
  <c r="BT154" i="16" s="1"/>
  <c r="BT102" i="17"/>
  <c r="BT154" i="17" s="1"/>
  <c r="BT97" i="16"/>
  <c r="BT149" i="16" s="1"/>
  <c r="BT97" i="17"/>
  <c r="BT149" i="17" s="1"/>
  <c r="BT106" i="16"/>
  <c r="BT158" i="16" s="1"/>
  <c r="BT106" i="17"/>
  <c r="BT158" i="17" s="1"/>
  <c r="BU27" i="13"/>
  <c r="BU15" i="13"/>
  <c r="BU22" i="13"/>
  <c r="BU29" i="13"/>
  <c r="BU13" i="13"/>
  <c r="BU19" i="13"/>
  <c r="BT88" i="16"/>
  <c r="BU20" i="13"/>
  <c r="BU26" i="13"/>
  <c r="BU21" i="13"/>
  <c r="BU18" i="13"/>
  <c r="BU16" i="13"/>
  <c r="BU30" i="13"/>
  <c r="BT69" i="13"/>
  <c r="BU28" i="13"/>
  <c r="BU24" i="13"/>
  <c r="BU25" i="13"/>
  <c r="BU31" i="13"/>
  <c r="BU81" i="13" s="1"/>
  <c r="BU88" i="13" s="1"/>
  <c r="BU10" i="14" s="1"/>
  <c r="BU14" i="13"/>
  <c r="BU23" i="13"/>
  <c r="BT32" i="13"/>
  <c r="BT33" i="13" s="1"/>
  <c r="BU12" i="13"/>
  <c r="BT88" i="17"/>
  <c r="BU11" i="13"/>
  <c r="BU17" i="13"/>
  <c r="BT96" i="17"/>
  <c r="BT148" i="17" s="1"/>
  <c r="BT96" i="16"/>
  <c r="BT148" i="16" s="1"/>
  <c r="BT95" i="16"/>
  <c r="BT147" i="16" s="1"/>
  <c r="BT74" i="13"/>
  <c r="BT95" i="17"/>
  <c r="BT147" i="17" s="1"/>
  <c r="BT80" i="13"/>
  <c r="BT105" i="17"/>
  <c r="BT157" i="17" s="1"/>
  <c r="BT105" i="16"/>
  <c r="BT157" i="16" s="1"/>
  <c r="BS75" i="15"/>
  <c r="BS16" i="15"/>
  <c r="BS74" i="15"/>
  <c r="BS15" i="15"/>
  <c r="BS97" i="15"/>
  <c r="BS38" i="15"/>
  <c r="BS34" i="15"/>
  <c r="BS93" i="15"/>
  <c r="BS72" i="15"/>
  <c r="BS13" i="15"/>
  <c r="BT11" i="14"/>
  <c r="BS82" i="1"/>
  <c r="BS86" i="1"/>
  <c r="BT23" i="16"/>
  <c r="BT75" i="16" s="1"/>
  <c r="BT23" i="17"/>
  <c r="BT75" i="17" s="1"/>
  <c r="BT70" i="1"/>
  <c r="BT10" i="16"/>
  <c r="BT62" i="16" s="1"/>
  <c r="BT10" i="17"/>
  <c r="BT62" i="17" s="1"/>
  <c r="BT13" i="17"/>
  <c r="BT65" i="17" s="1"/>
  <c r="BT13" i="16"/>
  <c r="BT65" i="16" s="1"/>
  <c r="BR99" i="15"/>
  <c r="BW56" i="16"/>
  <c r="BX52" i="17"/>
  <c r="BX52" i="16"/>
  <c r="BX40" i="17"/>
  <c r="BX40" i="16"/>
  <c r="BX54" i="17"/>
  <c r="BX54" i="16"/>
  <c r="BX36" i="16"/>
  <c r="BX36" i="17"/>
  <c r="BX38" i="16"/>
  <c r="BX38" i="17"/>
  <c r="BW135" i="16"/>
  <c r="BX120" i="17"/>
  <c r="BX120" i="16"/>
  <c r="BX119" i="16"/>
  <c r="BX119" i="17"/>
  <c r="BX117" i="17"/>
  <c r="BX117" i="16"/>
  <c r="BX118" i="16"/>
  <c r="BX118" i="17"/>
  <c r="BS12" i="14"/>
  <c r="BS18" i="14"/>
  <c r="BS32" i="14" s="1"/>
  <c r="BQ45" i="15"/>
  <c r="BR81" i="15"/>
  <c r="BR104" i="15" s="1"/>
  <c r="BR110" i="15" s="1"/>
  <c r="BR162" i="17"/>
  <c r="BT75" i="13"/>
  <c r="BT98" i="17"/>
  <c r="BT150" i="17" s="1"/>
  <c r="BT98" i="16"/>
  <c r="BT150" i="16" s="1"/>
  <c r="BS82" i="13"/>
  <c r="BS86" i="13"/>
  <c r="BT101" i="17"/>
  <c r="BT153" i="17" s="1"/>
  <c r="BT101" i="16"/>
  <c r="BT153" i="16" s="1"/>
  <c r="BT93" i="17"/>
  <c r="BT145" i="17" s="1"/>
  <c r="BT93" i="16"/>
  <c r="BT145" i="16" s="1"/>
  <c r="BT72" i="13"/>
  <c r="BT73" i="13"/>
  <c r="BT94" i="16"/>
  <c r="BT146" i="16" s="1"/>
  <c r="BT94" i="17"/>
  <c r="BT146" i="17" s="1"/>
  <c r="BS140" i="16"/>
  <c r="BS161" i="16" s="1"/>
  <c r="BS109" i="16"/>
  <c r="BQ104" i="15"/>
  <c r="BQ110" i="15" s="1"/>
  <c r="BQ146" i="15" s="1"/>
  <c r="BQ172" i="15" s="1"/>
  <c r="BQ177" i="15" s="1"/>
  <c r="BQ184" i="15" s="1"/>
  <c r="BQ203" i="15" s="1"/>
  <c r="BT17" i="17"/>
  <c r="BT69" i="17" s="1"/>
  <c r="BT17" i="16"/>
  <c r="BT69" i="16" s="1"/>
  <c r="BS30" i="16"/>
  <c r="BS61" i="16"/>
  <c r="BS82" i="16" s="1"/>
  <c r="BT27" i="16"/>
  <c r="BT79" i="16" s="1"/>
  <c r="BT27" i="17"/>
  <c r="BT79" i="17" s="1"/>
  <c r="BT12" i="16"/>
  <c r="BT64" i="16" s="1"/>
  <c r="BT12" i="17"/>
  <c r="BT64" i="17" s="1"/>
  <c r="BT75" i="1"/>
  <c r="BT19" i="17"/>
  <c r="BT71" i="17" s="1"/>
  <c r="BT19" i="16"/>
  <c r="BT71" i="16" s="1"/>
  <c r="BT22" i="17"/>
  <c r="BT74" i="17" s="1"/>
  <c r="BT22" i="16"/>
  <c r="BT74" i="16" s="1"/>
  <c r="BR40" i="15"/>
  <c r="BW56" i="17"/>
  <c r="BX45" i="17"/>
  <c r="BX45" i="16"/>
  <c r="BX37" i="16"/>
  <c r="BX37" i="17"/>
  <c r="BX43" i="16"/>
  <c r="BX43" i="17"/>
  <c r="BX42" i="17"/>
  <c r="BX42" i="16"/>
  <c r="BX46" i="17"/>
  <c r="BX46" i="16"/>
  <c r="BY60" i="13"/>
  <c r="BY54" i="13"/>
  <c r="BY51" i="13"/>
  <c r="BY46" i="13"/>
  <c r="BY47" i="13"/>
  <c r="BY55" i="13"/>
  <c r="BY48" i="13"/>
  <c r="BY45" i="13"/>
  <c r="BY44" i="13"/>
  <c r="BY56" i="13"/>
  <c r="BY59" i="13"/>
  <c r="BY49" i="13"/>
  <c r="BY58" i="13"/>
  <c r="BY53" i="13"/>
  <c r="BY50" i="13"/>
  <c r="BY57" i="13"/>
  <c r="BY41" i="13"/>
  <c r="BY43" i="13"/>
  <c r="BY52" i="13"/>
  <c r="BY42" i="13"/>
  <c r="BX61" i="13"/>
  <c r="BX62" i="13" s="1"/>
  <c r="BX114" i="17"/>
  <c r="BY40" i="13"/>
  <c r="BX114" i="16"/>
  <c r="BX132" i="16"/>
  <c r="BX132" i="17"/>
  <c r="BX122" i="16"/>
  <c r="BX122" i="17"/>
  <c r="BX126" i="17"/>
  <c r="BX126" i="16"/>
  <c r="BX115" i="16"/>
  <c r="BX115" i="17"/>
  <c r="BX127" i="16"/>
  <c r="BX127" i="17"/>
  <c r="BS32" i="15"/>
  <c r="BS91" i="15"/>
  <c r="BS31" i="15"/>
  <c r="BS90" i="15"/>
  <c r="BQ237" i="16" l="1"/>
  <c r="BQ228" i="16"/>
  <c r="BQ246" i="16"/>
  <c r="BR227" i="16"/>
  <c r="BR237" i="16"/>
  <c r="BQ229" i="16"/>
  <c r="BQ247" i="16"/>
  <c r="BP226" i="16"/>
  <c r="BP236" i="16"/>
  <c r="BS215" i="16"/>
  <c r="BS170" i="15"/>
  <c r="BR204" i="16"/>
  <c r="BR209" i="16" s="1"/>
  <c r="BQ204" i="16"/>
  <c r="BQ209" i="16" s="1"/>
  <c r="BS203" i="16"/>
  <c r="BS158" i="15"/>
  <c r="BT31" i="14"/>
  <c r="BR146" i="15"/>
  <c r="BR172" i="15" s="1"/>
  <c r="BR177" i="15" s="1"/>
  <c r="BR184" i="15" s="1"/>
  <c r="BR203" i="15" s="1"/>
  <c r="BP133" i="15"/>
  <c r="BP159" i="15" s="1"/>
  <c r="BP164" i="15" s="1"/>
  <c r="BP181" i="15" s="1"/>
  <c r="BP192" i="15" s="1"/>
  <c r="BQ134" i="15"/>
  <c r="BQ160" i="15" s="1"/>
  <c r="BQ165" i="15" s="1"/>
  <c r="BQ182" i="15" s="1"/>
  <c r="BQ193" i="15" s="1"/>
  <c r="BS89" i="1"/>
  <c r="BS90" i="1" s="1"/>
  <c r="BS89" i="13"/>
  <c r="BS90" i="13" s="1"/>
  <c r="BR187" i="16"/>
  <c r="BR173" i="17"/>
  <c r="BR198" i="16" s="1"/>
  <c r="BR217" i="16" s="1"/>
  <c r="BR222" i="16" s="1"/>
  <c r="BR186" i="16"/>
  <c r="BR173" i="16"/>
  <c r="BR197" i="16" s="1"/>
  <c r="BR216" i="16" s="1"/>
  <c r="BR221" i="16" s="1"/>
  <c r="BQ124" i="15"/>
  <c r="BS167" i="16"/>
  <c r="BS162" i="17"/>
  <c r="BY115" i="16"/>
  <c r="BY115" i="17"/>
  <c r="BY118" i="17"/>
  <c r="BY118" i="16"/>
  <c r="BX135" i="16"/>
  <c r="BY116" i="16"/>
  <c r="BY116" i="17"/>
  <c r="BY131" i="16"/>
  <c r="BY131" i="17"/>
  <c r="BY123" i="17"/>
  <c r="BY123" i="16"/>
  <c r="BY119" i="16"/>
  <c r="BY119" i="17"/>
  <c r="BY120" i="17"/>
  <c r="BY120" i="16"/>
  <c r="BT74" i="15"/>
  <c r="BT15" i="15"/>
  <c r="BT33" i="15"/>
  <c r="BT92" i="15"/>
  <c r="BT18" i="14"/>
  <c r="BT32" i="14" s="1"/>
  <c r="BT12" i="14"/>
  <c r="BV27" i="13"/>
  <c r="BV26" i="13"/>
  <c r="BV16" i="13"/>
  <c r="BV19" i="13"/>
  <c r="BV22" i="13"/>
  <c r="BV14" i="13"/>
  <c r="BV23" i="13"/>
  <c r="BU69" i="13"/>
  <c r="BV29" i="13"/>
  <c r="BV13" i="13"/>
  <c r="BV12" i="13"/>
  <c r="BU88" i="16"/>
  <c r="BV18" i="13"/>
  <c r="BU32" i="13"/>
  <c r="BU33" i="13" s="1"/>
  <c r="BV20" i="13"/>
  <c r="BV21" i="13"/>
  <c r="BV31" i="13"/>
  <c r="BV81" i="13" s="1"/>
  <c r="BV88" i="13" s="1"/>
  <c r="BV10" i="14" s="1"/>
  <c r="BV17" i="13"/>
  <c r="BV30" i="13"/>
  <c r="BV28" i="13"/>
  <c r="BV11" i="13"/>
  <c r="BV24" i="13"/>
  <c r="BV15" i="13"/>
  <c r="BU88" i="17"/>
  <c r="BV25" i="13"/>
  <c r="BU77" i="13"/>
  <c r="BU100" i="16"/>
  <c r="BU152" i="16" s="1"/>
  <c r="BU100" i="17"/>
  <c r="BU152" i="17" s="1"/>
  <c r="BU101" i="16"/>
  <c r="BU153" i="16" s="1"/>
  <c r="BU101" i="17"/>
  <c r="BU153" i="17" s="1"/>
  <c r="BU93" i="16"/>
  <c r="BU145" i="16" s="1"/>
  <c r="BU72" i="13"/>
  <c r="BU93" i="17"/>
  <c r="BU145" i="17" s="1"/>
  <c r="BU97" i="16"/>
  <c r="BU149" i="16" s="1"/>
  <c r="BU97" i="17"/>
  <c r="BU149" i="17" s="1"/>
  <c r="BU106" i="16"/>
  <c r="BU158" i="16" s="1"/>
  <c r="BU106" i="17"/>
  <c r="BU158" i="17" s="1"/>
  <c r="BX56" i="17"/>
  <c r="BY51" i="17"/>
  <c r="BY51" i="16"/>
  <c r="BY41" i="16"/>
  <c r="BY41" i="17"/>
  <c r="BY42" i="17"/>
  <c r="BY42" i="16"/>
  <c r="BY45" i="17"/>
  <c r="BY45" i="16"/>
  <c r="BT75" i="15"/>
  <c r="BT16" i="15"/>
  <c r="BT30" i="17"/>
  <c r="BT61" i="17"/>
  <c r="BT82" i="17" s="1"/>
  <c r="BT86" i="1"/>
  <c r="BT82" i="1"/>
  <c r="BU78" i="1"/>
  <c r="BU24" i="17"/>
  <c r="BU76" i="17" s="1"/>
  <c r="BU24" i="16"/>
  <c r="BU76" i="16" s="1"/>
  <c r="BU28" i="17"/>
  <c r="BU80" i="17" s="1"/>
  <c r="BU28" i="16"/>
  <c r="BU80" i="16" s="1"/>
  <c r="BU17" i="17"/>
  <c r="BU69" i="17" s="1"/>
  <c r="BU17" i="16"/>
  <c r="BU69" i="16" s="1"/>
  <c r="BU23" i="16"/>
  <c r="BU75" i="16" s="1"/>
  <c r="BU23" i="17"/>
  <c r="BU75" i="17" s="1"/>
  <c r="BS99" i="15"/>
  <c r="BT96" i="15"/>
  <c r="BT37" i="15"/>
  <c r="BT78" i="15"/>
  <c r="BT19" i="15"/>
  <c r="BT79" i="15"/>
  <c r="BT20" i="15"/>
  <c r="BS83" i="17"/>
  <c r="BT93" i="15"/>
  <c r="BT34" i="15"/>
  <c r="BY126" i="17"/>
  <c r="BY126" i="16"/>
  <c r="BY124" i="16"/>
  <c r="BY124" i="17"/>
  <c r="BY133" i="17"/>
  <c r="BY133" i="16"/>
  <c r="BY122" i="16"/>
  <c r="BY122" i="17"/>
  <c r="BY125" i="17"/>
  <c r="BY125" i="16"/>
  <c r="BS186" i="16"/>
  <c r="BT38" i="15"/>
  <c r="BT97" i="15"/>
  <c r="BT140" i="17"/>
  <c r="BT161" i="17" s="1"/>
  <c r="BT109" i="17"/>
  <c r="BU91" i="17"/>
  <c r="BU143" i="17" s="1"/>
  <c r="BU91" i="16"/>
  <c r="BU143" i="16" s="1"/>
  <c r="BU80" i="13"/>
  <c r="BU105" i="17"/>
  <c r="BU157" i="17" s="1"/>
  <c r="BU105" i="16"/>
  <c r="BU157" i="16" s="1"/>
  <c r="BU74" i="13"/>
  <c r="BU95" i="16"/>
  <c r="BU147" i="16" s="1"/>
  <c r="BU95" i="17"/>
  <c r="BU147" i="17" s="1"/>
  <c r="BT109" i="16"/>
  <c r="BT140" i="16"/>
  <c r="BT161" i="16" s="1"/>
  <c r="BU76" i="13"/>
  <c r="BU99" i="16"/>
  <c r="BU151" i="16" s="1"/>
  <c r="BU99" i="17"/>
  <c r="BU151" i="17" s="1"/>
  <c r="BX56" i="16"/>
  <c r="BY39" i="16"/>
  <c r="BY39" i="17"/>
  <c r="BY48" i="16"/>
  <c r="BY48" i="17"/>
  <c r="BY49" i="17"/>
  <c r="BY49" i="16"/>
  <c r="BY47" i="16"/>
  <c r="BY47" i="17"/>
  <c r="BY52" i="17"/>
  <c r="BY52" i="16"/>
  <c r="BU13" i="17"/>
  <c r="BU65" i="17" s="1"/>
  <c r="BU13" i="16"/>
  <c r="BU65" i="16" s="1"/>
  <c r="BU73" i="1"/>
  <c r="BU15" i="16"/>
  <c r="BU67" i="16" s="1"/>
  <c r="BU15" i="17"/>
  <c r="BU67" i="17" s="1"/>
  <c r="BU32" i="1"/>
  <c r="BU33" i="1" s="1"/>
  <c r="BV22" i="1"/>
  <c r="BV29" i="1"/>
  <c r="BV12" i="1"/>
  <c r="BU69" i="1"/>
  <c r="BV19" i="1"/>
  <c r="BV17" i="1"/>
  <c r="BV26" i="1"/>
  <c r="BV18" i="1"/>
  <c r="BV20" i="1"/>
  <c r="BV31" i="1"/>
  <c r="BV81" i="1" s="1"/>
  <c r="BV88" i="1" s="1"/>
  <c r="BV9" i="14" s="1"/>
  <c r="BV28" i="1"/>
  <c r="BV30" i="1"/>
  <c r="BV23" i="1"/>
  <c r="BV16" i="1"/>
  <c r="BV11" i="1"/>
  <c r="BV25" i="1"/>
  <c r="BU9" i="17"/>
  <c r="BV15" i="1"/>
  <c r="BV24" i="1"/>
  <c r="BV13" i="1"/>
  <c r="BU9" i="16"/>
  <c r="BV27" i="1"/>
  <c r="BV14" i="1"/>
  <c r="BV21" i="1"/>
  <c r="BU27" i="16"/>
  <c r="BU79" i="16" s="1"/>
  <c r="BU27" i="17"/>
  <c r="BU79" i="17" s="1"/>
  <c r="BU79" i="1"/>
  <c r="BU25" i="16"/>
  <c r="BU77" i="16" s="1"/>
  <c r="BU25" i="17"/>
  <c r="BU77" i="17" s="1"/>
  <c r="BU76" i="1"/>
  <c r="BU20" i="16"/>
  <c r="BU72" i="16" s="1"/>
  <c r="BU20" i="17"/>
  <c r="BU72" i="17" s="1"/>
  <c r="BU12" i="17"/>
  <c r="BU64" i="17" s="1"/>
  <c r="BU12" i="16"/>
  <c r="BU64" i="16" s="1"/>
  <c r="BT35" i="15"/>
  <c r="BT94" i="15"/>
  <c r="BS167" i="17"/>
  <c r="BS193" i="16" s="1"/>
  <c r="BS205" i="16" s="1"/>
  <c r="BS210" i="16" s="1"/>
  <c r="BS22" i="15"/>
  <c r="BX135" i="17"/>
  <c r="BY117" i="17"/>
  <c r="BY117" i="16"/>
  <c r="BY127" i="17"/>
  <c r="BY127" i="16"/>
  <c r="BY130" i="17"/>
  <c r="BY130" i="16"/>
  <c r="BY129" i="17"/>
  <c r="BY129" i="16"/>
  <c r="BY128" i="17"/>
  <c r="BY128" i="16"/>
  <c r="BS83" i="16"/>
  <c r="BS162" i="16"/>
  <c r="BT90" i="15"/>
  <c r="BT31" i="15"/>
  <c r="BU89" i="17"/>
  <c r="BU141" i="17" s="1"/>
  <c r="BU70" i="13"/>
  <c r="BU89" i="16"/>
  <c r="BU141" i="16" s="1"/>
  <c r="BT82" i="13"/>
  <c r="BT86" i="13"/>
  <c r="BU75" i="13"/>
  <c r="BU98" i="17"/>
  <c r="BU150" i="17" s="1"/>
  <c r="BU98" i="16"/>
  <c r="BU150" i="16" s="1"/>
  <c r="BU96" i="17"/>
  <c r="BU148" i="17" s="1"/>
  <c r="BU96" i="16"/>
  <c r="BU148" i="16" s="1"/>
  <c r="BU92" i="16"/>
  <c r="BU144" i="16" s="1"/>
  <c r="BU92" i="17"/>
  <c r="BU144" i="17" s="1"/>
  <c r="BR45" i="15"/>
  <c r="BR124" i="15" s="1"/>
  <c r="BZ60" i="1"/>
  <c r="BZ53" i="1"/>
  <c r="BZ55" i="1"/>
  <c r="BZ48" i="1"/>
  <c r="BZ49" i="1"/>
  <c r="BZ57" i="1"/>
  <c r="BZ54" i="1"/>
  <c r="BZ56" i="1"/>
  <c r="BZ50" i="1"/>
  <c r="BZ59" i="1"/>
  <c r="BZ44" i="1"/>
  <c r="BZ51" i="1"/>
  <c r="BZ52" i="1"/>
  <c r="BZ47" i="1"/>
  <c r="BZ58" i="1"/>
  <c r="BZ46" i="1"/>
  <c r="BZ42" i="1"/>
  <c r="BZ45" i="1"/>
  <c r="BZ43" i="1"/>
  <c r="BZ41" i="1"/>
  <c r="BY35" i="16"/>
  <c r="BZ40" i="1"/>
  <c r="BY61" i="1"/>
  <c r="BY62" i="1" s="1"/>
  <c r="BY35" i="17"/>
  <c r="BY54" i="17"/>
  <c r="BY54" i="16"/>
  <c r="BY50" i="17"/>
  <c r="BY50" i="16"/>
  <c r="BY36" i="17"/>
  <c r="BY36" i="16"/>
  <c r="BY38" i="17"/>
  <c r="BY38" i="16"/>
  <c r="BY44" i="17"/>
  <c r="BY44" i="16"/>
  <c r="BT76" i="15"/>
  <c r="BT17" i="15"/>
  <c r="BU18" i="16"/>
  <c r="BU70" i="16" s="1"/>
  <c r="BU18" i="17"/>
  <c r="BU70" i="17" s="1"/>
  <c r="BT30" i="16"/>
  <c r="BT61" i="16"/>
  <c r="BT82" i="16" s="1"/>
  <c r="BU75" i="1"/>
  <c r="BU19" i="17"/>
  <c r="BU71" i="17" s="1"/>
  <c r="BU19" i="16"/>
  <c r="BU71" i="16" s="1"/>
  <c r="BU10" i="17"/>
  <c r="BU62" i="17" s="1"/>
  <c r="BU70" i="1"/>
  <c r="BU10" i="16"/>
  <c r="BU62" i="16" s="1"/>
  <c r="BU22" i="16"/>
  <c r="BU74" i="16" s="1"/>
  <c r="BU22" i="17"/>
  <c r="BU74" i="17" s="1"/>
  <c r="BT87" i="1"/>
  <c r="BT71" i="15"/>
  <c r="BT12" i="15"/>
  <c r="BT95" i="15"/>
  <c r="BT36" i="15"/>
  <c r="BS81" i="15"/>
  <c r="BZ60" i="13"/>
  <c r="BZ41" i="13"/>
  <c r="BZ59" i="13"/>
  <c r="BZ57" i="13"/>
  <c r="BZ51" i="13"/>
  <c r="BZ48" i="13"/>
  <c r="BZ42" i="13"/>
  <c r="BZ50" i="13"/>
  <c r="BZ58" i="13"/>
  <c r="BZ53" i="13"/>
  <c r="BZ52" i="13"/>
  <c r="BZ55" i="13"/>
  <c r="BZ54" i="13"/>
  <c r="BZ46" i="13"/>
  <c r="BZ47" i="13"/>
  <c r="BZ45" i="13"/>
  <c r="BZ56" i="13"/>
  <c r="BZ49" i="13"/>
  <c r="BZ43" i="13"/>
  <c r="BZ44" i="13"/>
  <c r="BY114" i="16"/>
  <c r="BY114" i="17"/>
  <c r="BY61" i="13"/>
  <c r="BY62" i="13" s="1"/>
  <c r="BZ40" i="13"/>
  <c r="BY132" i="17"/>
  <c r="BY132" i="16"/>
  <c r="BY121" i="17"/>
  <c r="BY121" i="16"/>
  <c r="BT87" i="13"/>
  <c r="BT30" i="15"/>
  <c r="BT89" i="15"/>
  <c r="BQ123" i="15"/>
  <c r="BQ125" i="15" s="1"/>
  <c r="BR51" i="15"/>
  <c r="BR145" i="15" s="1"/>
  <c r="BR171" i="15" s="1"/>
  <c r="BR176" i="15" s="1"/>
  <c r="BR183" i="15" s="1"/>
  <c r="BR202" i="15" s="1"/>
  <c r="BT32" i="15"/>
  <c r="BT91" i="15"/>
  <c r="BU73" i="13"/>
  <c r="BU94" i="16"/>
  <c r="BU146" i="16" s="1"/>
  <c r="BU94" i="17"/>
  <c r="BU146" i="17" s="1"/>
  <c r="BU102" i="16"/>
  <c r="BU154" i="16" s="1"/>
  <c r="BU102" i="17"/>
  <c r="BU154" i="17" s="1"/>
  <c r="BU107" i="16"/>
  <c r="BU159" i="16" s="1"/>
  <c r="BU107" i="17"/>
  <c r="BU159" i="17" s="1"/>
  <c r="BU78" i="13"/>
  <c r="BU103" i="16"/>
  <c r="BU155" i="16" s="1"/>
  <c r="BU103" i="17"/>
  <c r="BU155" i="17" s="1"/>
  <c r="BU71" i="13"/>
  <c r="BU90" i="17"/>
  <c r="BU142" i="17" s="1"/>
  <c r="BU90" i="16"/>
  <c r="BU142" i="16" s="1"/>
  <c r="BU79" i="13"/>
  <c r="BU104" i="17"/>
  <c r="BU156" i="17" s="1"/>
  <c r="BU104" i="16"/>
  <c r="BU156" i="16" s="1"/>
  <c r="BY37" i="17"/>
  <c r="BY37" i="16"/>
  <c r="BY53" i="17"/>
  <c r="BY53" i="16"/>
  <c r="BY40" i="16"/>
  <c r="BY40" i="17"/>
  <c r="BY46" i="16"/>
  <c r="BY46" i="17"/>
  <c r="BY43" i="16"/>
  <c r="BY43" i="17"/>
  <c r="BT77" i="15"/>
  <c r="BT18" i="15"/>
  <c r="BT72" i="15"/>
  <c r="BT13" i="15"/>
  <c r="BU74" i="1"/>
  <c r="BU16" i="17"/>
  <c r="BU68" i="17" s="1"/>
  <c r="BU16" i="16"/>
  <c r="BU68" i="16" s="1"/>
  <c r="BU14" i="16"/>
  <c r="BU66" i="16" s="1"/>
  <c r="BU14" i="17"/>
  <c r="BU66" i="17" s="1"/>
  <c r="BU72" i="1"/>
  <c r="BU11" i="14"/>
  <c r="BU80" i="1"/>
  <c r="BU26" i="16"/>
  <c r="BU78" i="16" s="1"/>
  <c r="BU26" i="17"/>
  <c r="BU78" i="17" s="1"/>
  <c r="BU71" i="1"/>
  <c r="BU11" i="16"/>
  <c r="BU63" i="16" s="1"/>
  <c r="BU11" i="17"/>
  <c r="BU63" i="17" s="1"/>
  <c r="BU77" i="1"/>
  <c r="BU21" i="17"/>
  <c r="BU73" i="17" s="1"/>
  <c r="BU21" i="16"/>
  <c r="BU73" i="16" s="1"/>
  <c r="BS40" i="15"/>
  <c r="BT14" i="15"/>
  <c r="BT73" i="15"/>
  <c r="BR228" i="16" l="1"/>
  <c r="BR246" i="16"/>
  <c r="BQ226" i="16"/>
  <c r="BQ236" i="16"/>
  <c r="BR226" i="16"/>
  <c r="BR236" i="16"/>
  <c r="BS227" i="16"/>
  <c r="BS237" i="16"/>
  <c r="BR229" i="16"/>
  <c r="BR247" i="16"/>
  <c r="BT215" i="16"/>
  <c r="BT170" i="15"/>
  <c r="BT203" i="16"/>
  <c r="BT158" i="15"/>
  <c r="BU31" i="14"/>
  <c r="BS173" i="16"/>
  <c r="BS197" i="16" s="1"/>
  <c r="BS216" i="16" s="1"/>
  <c r="BS221" i="16" s="1"/>
  <c r="BS192" i="16"/>
  <c r="BQ133" i="15"/>
  <c r="BQ159" i="15" s="1"/>
  <c r="BQ164" i="15" s="1"/>
  <c r="BQ181" i="15" s="1"/>
  <c r="BQ192" i="15" s="1"/>
  <c r="BR134" i="15"/>
  <c r="BR160" i="15" s="1"/>
  <c r="BR165" i="15" s="1"/>
  <c r="BR182" i="15" s="1"/>
  <c r="BR193" i="15" s="1"/>
  <c r="BR188" i="16"/>
  <c r="BS187" i="16"/>
  <c r="BS188" i="16" s="1"/>
  <c r="BS173" i="17"/>
  <c r="BS198" i="16" s="1"/>
  <c r="BS217" i="16" s="1"/>
  <c r="BS222" i="16" s="1"/>
  <c r="BV11" i="14"/>
  <c r="BT167" i="16"/>
  <c r="BT162" i="17"/>
  <c r="BT162" i="16"/>
  <c r="BY135" i="17"/>
  <c r="BT83" i="17"/>
  <c r="BS104" i="15"/>
  <c r="BS110" i="15" s="1"/>
  <c r="BS146" i="15" s="1"/>
  <c r="BS172" i="15" s="1"/>
  <c r="BS177" i="15" s="1"/>
  <c r="BS184" i="15" s="1"/>
  <c r="BS203" i="15" s="1"/>
  <c r="BU18" i="14"/>
  <c r="BU32" i="14" s="1"/>
  <c r="BU12" i="14"/>
  <c r="BU90" i="15"/>
  <c r="BU31" i="15"/>
  <c r="CA60" i="13"/>
  <c r="CA53" i="13"/>
  <c r="CA44" i="13"/>
  <c r="CA56" i="13"/>
  <c r="CA47" i="13"/>
  <c r="CA48" i="13"/>
  <c r="CA43" i="13"/>
  <c r="CA52" i="13"/>
  <c r="CA59" i="13"/>
  <c r="CA54" i="13"/>
  <c r="CA45" i="13"/>
  <c r="CA41" i="13"/>
  <c r="CA58" i="13"/>
  <c r="CA57" i="13"/>
  <c r="CA55" i="13"/>
  <c r="CA46" i="13"/>
  <c r="CA51" i="13"/>
  <c r="CA50" i="13"/>
  <c r="CA42" i="13"/>
  <c r="CA49" i="13"/>
  <c r="BZ114" i="16"/>
  <c r="BZ114" i="17"/>
  <c r="BZ61" i="13"/>
  <c r="BZ62" i="13" s="1"/>
  <c r="CA40" i="13"/>
  <c r="BZ118" i="16"/>
  <c r="BZ118" i="17"/>
  <c r="BZ119" i="17"/>
  <c r="BZ119" i="16"/>
  <c r="BZ129" i="16"/>
  <c r="BZ129" i="17"/>
  <c r="BZ124" i="17"/>
  <c r="BZ124" i="16"/>
  <c r="BZ131" i="16"/>
  <c r="BZ131" i="17"/>
  <c r="BT81" i="15"/>
  <c r="BY56" i="17"/>
  <c r="BZ36" i="17"/>
  <c r="BZ36" i="16"/>
  <c r="BZ41" i="17"/>
  <c r="BZ41" i="16"/>
  <c r="BZ46" i="16"/>
  <c r="BZ46" i="17"/>
  <c r="BZ51" i="16"/>
  <c r="BZ51" i="17"/>
  <c r="BZ43" i="16"/>
  <c r="BZ43" i="17"/>
  <c r="BR123" i="15"/>
  <c r="BR125" i="15" s="1"/>
  <c r="BS51" i="15"/>
  <c r="BS145" i="15" s="1"/>
  <c r="BS171" i="15" s="1"/>
  <c r="BS176" i="15" s="1"/>
  <c r="BS183" i="15" s="1"/>
  <c r="BS202" i="15" s="1"/>
  <c r="BT89" i="13"/>
  <c r="BT90" i="13" s="1"/>
  <c r="BV75" i="1"/>
  <c r="BV19" i="17"/>
  <c r="BV71" i="17" s="1"/>
  <c r="BV19" i="16"/>
  <c r="BV71" i="16" s="1"/>
  <c r="BV71" i="1"/>
  <c r="BV11" i="17"/>
  <c r="BV63" i="17" s="1"/>
  <c r="BV11" i="16"/>
  <c r="BV63" i="16" s="1"/>
  <c r="BV23" i="16"/>
  <c r="BV75" i="16" s="1"/>
  <c r="BV23" i="17"/>
  <c r="BV75" i="17" s="1"/>
  <c r="BV28" i="17"/>
  <c r="BV80" i="17" s="1"/>
  <c r="BV28" i="16"/>
  <c r="BV80" i="16" s="1"/>
  <c r="BV74" i="1"/>
  <c r="BV16" i="17"/>
  <c r="BV68" i="17" s="1"/>
  <c r="BV16" i="16"/>
  <c r="BV68" i="16" s="1"/>
  <c r="BU82" i="1"/>
  <c r="BU86" i="1"/>
  <c r="BU32" i="15"/>
  <c r="BU91" i="15"/>
  <c r="BT89" i="1"/>
  <c r="BT90" i="1" s="1"/>
  <c r="BV92" i="17"/>
  <c r="BV144" i="17" s="1"/>
  <c r="BV92" i="16"/>
  <c r="BV144" i="16" s="1"/>
  <c r="BV107" i="16"/>
  <c r="BV159" i="16" s="1"/>
  <c r="BV107" i="17"/>
  <c r="BV159" i="17" s="1"/>
  <c r="BV97" i="17"/>
  <c r="BV149" i="17" s="1"/>
  <c r="BV97" i="16"/>
  <c r="BV149" i="16" s="1"/>
  <c r="BV89" i="17"/>
  <c r="BV141" i="17" s="1"/>
  <c r="BV70" i="13"/>
  <c r="BV89" i="16"/>
  <c r="BV141" i="16" s="1"/>
  <c r="BV77" i="13"/>
  <c r="BV100" i="16"/>
  <c r="BV152" i="16" s="1"/>
  <c r="BV100" i="17"/>
  <c r="BV152" i="17" s="1"/>
  <c r="BV93" i="16"/>
  <c r="BV145" i="16" s="1"/>
  <c r="BV72" i="13"/>
  <c r="BV93" i="17"/>
  <c r="BV145" i="17" s="1"/>
  <c r="BU87" i="1"/>
  <c r="BU12" i="15"/>
  <c r="BU71" i="15"/>
  <c r="BU95" i="15"/>
  <c r="BU36" i="15"/>
  <c r="BT99" i="15"/>
  <c r="BZ117" i="16"/>
  <c r="BZ117" i="17"/>
  <c r="BZ121" i="17"/>
  <c r="BZ121" i="16"/>
  <c r="BZ126" i="17"/>
  <c r="BZ126" i="16"/>
  <c r="BZ116" i="16"/>
  <c r="BZ116" i="17"/>
  <c r="BZ133" i="17"/>
  <c r="BZ133" i="16"/>
  <c r="BU15" i="15"/>
  <c r="BU74" i="15"/>
  <c r="BZ38" i="16"/>
  <c r="BZ38" i="17"/>
  <c r="BZ53" i="16"/>
  <c r="BZ53" i="17"/>
  <c r="BZ39" i="17"/>
  <c r="BZ39" i="16"/>
  <c r="BZ49" i="17"/>
  <c r="BZ49" i="16"/>
  <c r="BZ50" i="16"/>
  <c r="BZ50" i="17"/>
  <c r="BU19" i="15"/>
  <c r="BU78" i="15"/>
  <c r="BV12" i="17"/>
  <c r="BV64" i="17" s="1"/>
  <c r="BV12" i="16"/>
  <c r="BV64" i="16" s="1"/>
  <c r="BV22" i="17"/>
  <c r="BV74" i="17" s="1"/>
  <c r="BV22" i="16"/>
  <c r="BV74" i="16" s="1"/>
  <c r="BW14" i="1"/>
  <c r="BW25" i="1"/>
  <c r="BW22" i="1"/>
  <c r="BW29" i="1"/>
  <c r="BW20" i="1"/>
  <c r="BW30" i="1"/>
  <c r="BV69" i="1"/>
  <c r="BW27" i="1"/>
  <c r="BW28" i="1"/>
  <c r="BW15" i="1"/>
  <c r="BW26" i="1"/>
  <c r="BW23" i="1"/>
  <c r="BW11" i="1"/>
  <c r="BW24" i="1"/>
  <c r="BW19" i="1"/>
  <c r="BV9" i="17"/>
  <c r="BV9" i="16"/>
  <c r="BW31" i="1"/>
  <c r="BW81" i="1" s="1"/>
  <c r="BW88" i="1" s="1"/>
  <c r="BW9" i="14" s="1"/>
  <c r="BW13" i="1"/>
  <c r="BW18" i="1"/>
  <c r="BW21" i="1"/>
  <c r="BW17" i="1"/>
  <c r="BW16" i="1"/>
  <c r="BW12" i="1"/>
  <c r="BV32" i="1"/>
  <c r="BV33" i="1" s="1"/>
  <c r="BV80" i="1"/>
  <c r="BV26" i="16"/>
  <c r="BV78" i="16" s="1"/>
  <c r="BV26" i="17"/>
  <c r="BV78" i="17" s="1"/>
  <c r="BV78" i="1"/>
  <c r="BV24" i="16"/>
  <c r="BV76" i="16" s="1"/>
  <c r="BV24" i="17"/>
  <c r="BV76" i="17" s="1"/>
  <c r="BV10" i="17"/>
  <c r="BV62" i="17" s="1"/>
  <c r="BV70" i="1"/>
  <c r="BV10" i="16"/>
  <c r="BV62" i="16" s="1"/>
  <c r="BT167" i="17"/>
  <c r="BT193" i="16" s="1"/>
  <c r="BT205" i="16" s="1"/>
  <c r="BT210" i="16" s="1"/>
  <c r="BU35" i="15"/>
  <c r="BU94" i="15"/>
  <c r="BV101" i="16"/>
  <c r="BV153" i="16" s="1"/>
  <c r="BV101" i="17"/>
  <c r="BV153" i="17" s="1"/>
  <c r="BV73" i="13"/>
  <c r="BV94" i="17"/>
  <c r="BV146" i="17" s="1"/>
  <c r="BV94" i="16"/>
  <c r="BV146" i="16" s="1"/>
  <c r="BV71" i="13"/>
  <c r="BV90" i="16"/>
  <c r="BV142" i="16" s="1"/>
  <c r="BV90" i="17"/>
  <c r="BV142" i="17" s="1"/>
  <c r="BV91" i="16"/>
  <c r="BV143" i="16" s="1"/>
  <c r="BV91" i="17"/>
  <c r="BV143" i="17" s="1"/>
  <c r="BV78" i="13"/>
  <c r="BV103" i="16"/>
  <c r="BV155" i="16" s="1"/>
  <c r="BV103" i="17"/>
  <c r="BV155" i="17" s="1"/>
  <c r="BU17" i="15"/>
  <c r="BU76" i="15"/>
  <c r="BZ120" i="16"/>
  <c r="BZ120" i="17"/>
  <c r="BZ122" i="16"/>
  <c r="BZ122" i="17"/>
  <c r="BZ115" i="17"/>
  <c r="BZ115" i="16"/>
  <c r="BT186" i="16"/>
  <c r="CA51" i="1"/>
  <c r="CA60" i="1"/>
  <c r="CA55" i="1"/>
  <c r="CA41" i="1"/>
  <c r="CA43" i="1"/>
  <c r="CA57" i="1"/>
  <c r="CA56" i="1"/>
  <c r="CA54" i="1"/>
  <c r="CA48" i="1"/>
  <c r="CA53" i="1"/>
  <c r="CA59" i="1"/>
  <c r="CA42" i="1"/>
  <c r="CA50" i="1"/>
  <c r="CA58" i="1"/>
  <c r="CA44" i="1"/>
  <c r="CA45" i="1"/>
  <c r="CA49" i="1"/>
  <c r="CA52" i="1"/>
  <c r="CA46" i="1"/>
  <c r="CA47" i="1"/>
  <c r="BZ61" i="1"/>
  <c r="BZ62" i="1" s="1"/>
  <c r="BZ35" i="17"/>
  <c r="BZ35" i="16"/>
  <c r="CA40" i="1"/>
  <c r="BZ40" i="16"/>
  <c r="BZ40" i="17"/>
  <c r="BZ42" i="17"/>
  <c r="BZ42" i="16"/>
  <c r="BZ54" i="16"/>
  <c r="BZ54" i="17"/>
  <c r="BZ52" i="17"/>
  <c r="BZ52" i="16"/>
  <c r="BZ48" i="17"/>
  <c r="BZ48" i="16"/>
  <c r="BS45" i="15"/>
  <c r="BU75" i="15"/>
  <c r="BU16" i="15"/>
  <c r="BV79" i="1"/>
  <c r="BV25" i="17"/>
  <c r="BV77" i="17" s="1"/>
  <c r="BV25" i="16"/>
  <c r="BV77" i="16" s="1"/>
  <c r="BV13" i="16"/>
  <c r="BV65" i="16" s="1"/>
  <c r="BV13" i="17"/>
  <c r="BV65" i="17" s="1"/>
  <c r="BV14" i="17"/>
  <c r="BV66" i="17" s="1"/>
  <c r="BV14" i="16"/>
  <c r="BV66" i="16" s="1"/>
  <c r="BV72" i="1"/>
  <c r="BV19" i="14"/>
  <c r="BV12" i="14"/>
  <c r="BV73" i="1"/>
  <c r="BV15" i="16"/>
  <c r="BV67" i="16" s="1"/>
  <c r="BV15" i="17"/>
  <c r="BV67" i="17" s="1"/>
  <c r="BV27" i="16"/>
  <c r="BV79" i="16" s="1"/>
  <c r="BV27" i="17"/>
  <c r="BV79" i="17" s="1"/>
  <c r="BU18" i="15"/>
  <c r="BU77" i="15"/>
  <c r="BV102" i="17"/>
  <c r="BV154" i="17" s="1"/>
  <c r="BV102" i="16"/>
  <c r="BV154" i="16" s="1"/>
  <c r="BV32" i="13"/>
  <c r="BV33" i="13" s="1"/>
  <c r="BW26" i="13"/>
  <c r="BW18" i="13"/>
  <c r="BW12" i="13"/>
  <c r="BW22" i="13"/>
  <c r="BV88" i="16"/>
  <c r="BW23" i="13"/>
  <c r="BW21" i="13"/>
  <c r="BW24" i="13"/>
  <c r="BW29" i="13"/>
  <c r="BW27" i="13"/>
  <c r="BW17" i="13"/>
  <c r="BW13" i="13"/>
  <c r="BW14" i="13"/>
  <c r="BV69" i="13"/>
  <c r="BW30" i="13"/>
  <c r="BW20" i="13"/>
  <c r="BV88" i="17"/>
  <c r="BW28" i="13"/>
  <c r="BW16" i="13"/>
  <c r="BW15" i="13"/>
  <c r="BW25" i="13"/>
  <c r="BW19" i="13"/>
  <c r="BW31" i="13"/>
  <c r="BW81" i="13" s="1"/>
  <c r="BW88" i="13" s="1"/>
  <c r="BW10" i="14" s="1"/>
  <c r="BW11" i="13"/>
  <c r="BV74" i="13"/>
  <c r="BV95" i="16"/>
  <c r="BV147" i="16" s="1"/>
  <c r="BV95" i="17"/>
  <c r="BV147" i="17" s="1"/>
  <c r="BV106" i="17"/>
  <c r="BV158" i="17" s="1"/>
  <c r="BV106" i="16"/>
  <c r="BV158" i="16" s="1"/>
  <c r="BV99" i="16"/>
  <c r="BV151" i="16" s="1"/>
  <c r="BV76" i="13"/>
  <c r="BV99" i="17"/>
  <c r="BV151" i="17" s="1"/>
  <c r="BV104" i="17"/>
  <c r="BV156" i="17" s="1"/>
  <c r="BV104" i="16"/>
  <c r="BV156" i="16" s="1"/>
  <c r="BV79" i="13"/>
  <c r="BU14" i="15"/>
  <c r="BU73" i="15"/>
  <c r="BT40" i="15"/>
  <c r="BZ123" i="17"/>
  <c r="BZ123" i="16"/>
  <c r="BZ127" i="16"/>
  <c r="BZ127" i="17"/>
  <c r="BU20" i="15"/>
  <c r="BU79" i="15"/>
  <c r="BU96" i="15"/>
  <c r="BU37" i="15"/>
  <c r="BY135" i="16"/>
  <c r="BZ130" i="16"/>
  <c r="BZ130" i="17"/>
  <c r="BZ128" i="16"/>
  <c r="BZ128" i="17"/>
  <c r="BZ132" i="16"/>
  <c r="BZ132" i="17"/>
  <c r="BZ125" i="17"/>
  <c r="BZ125" i="16"/>
  <c r="BT22" i="15"/>
  <c r="BT83" i="16"/>
  <c r="BY56" i="16"/>
  <c r="BZ37" i="16"/>
  <c r="BZ37" i="17"/>
  <c r="BZ47" i="17"/>
  <c r="BZ47" i="16"/>
  <c r="BZ45" i="16"/>
  <c r="BZ45" i="17"/>
  <c r="BZ44" i="16"/>
  <c r="BZ44" i="17"/>
  <c r="BU33" i="15"/>
  <c r="BU92" i="15"/>
  <c r="BU30" i="16"/>
  <c r="BU61" i="16"/>
  <c r="BU82" i="16" s="1"/>
  <c r="BU61" i="17"/>
  <c r="BU82" i="17" s="1"/>
  <c r="BU30" i="17"/>
  <c r="BV77" i="1"/>
  <c r="BV21" i="17"/>
  <c r="BV73" i="17" s="1"/>
  <c r="BV21" i="16"/>
  <c r="BV73" i="16" s="1"/>
  <c r="BV18" i="17"/>
  <c r="BV70" i="17" s="1"/>
  <c r="BV18" i="16"/>
  <c r="BV70" i="16" s="1"/>
  <c r="BV17" i="16"/>
  <c r="BV69" i="16" s="1"/>
  <c r="BV17" i="17"/>
  <c r="BV69" i="17" s="1"/>
  <c r="BV20" i="16"/>
  <c r="BV72" i="16" s="1"/>
  <c r="BV20" i="17"/>
  <c r="BV72" i="17" s="1"/>
  <c r="BV76" i="1"/>
  <c r="BU72" i="15"/>
  <c r="BU13" i="15"/>
  <c r="BU93" i="15"/>
  <c r="BU34" i="15"/>
  <c r="BU97" i="15"/>
  <c r="BU38" i="15"/>
  <c r="BU87" i="13"/>
  <c r="BU30" i="15"/>
  <c r="BU89" i="15"/>
  <c r="BU109" i="17"/>
  <c r="BU140" i="17"/>
  <c r="BU161" i="17" s="1"/>
  <c r="BV80" i="13"/>
  <c r="BV105" i="17"/>
  <c r="BV157" i="17" s="1"/>
  <c r="BV105" i="16"/>
  <c r="BV157" i="16" s="1"/>
  <c r="BV75" i="13"/>
  <c r="BV98" i="16"/>
  <c r="BV150" i="16" s="1"/>
  <c r="BV98" i="17"/>
  <c r="BV150" i="17" s="1"/>
  <c r="BU140" i="16"/>
  <c r="BU161" i="16" s="1"/>
  <c r="BU109" i="16"/>
  <c r="BU86" i="13"/>
  <c r="BU82" i="13"/>
  <c r="BV96" i="17"/>
  <c r="BV148" i="17" s="1"/>
  <c r="BV96" i="16"/>
  <c r="BV148" i="16" s="1"/>
  <c r="BS228" i="16" l="1"/>
  <c r="BS246" i="16"/>
  <c r="BS229" i="16"/>
  <c r="BS247" i="16"/>
  <c r="BT227" i="16"/>
  <c r="BT237" i="16"/>
  <c r="BU215" i="16"/>
  <c r="BV32" i="14"/>
  <c r="BU170" i="15"/>
  <c r="BS204" i="16"/>
  <c r="BS209" i="16" s="1"/>
  <c r="BU203" i="16"/>
  <c r="BU158" i="15"/>
  <c r="BV31" i="14"/>
  <c r="BT173" i="16"/>
  <c r="BT197" i="16" s="1"/>
  <c r="BT216" i="16" s="1"/>
  <c r="BT221" i="16" s="1"/>
  <c r="BT192" i="16"/>
  <c r="BS134" i="15"/>
  <c r="BS160" i="15" s="1"/>
  <c r="BS165" i="15" s="1"/>
  <c r="BS182" i="15" s="1"/>
  <c r="BS193" i="15" s="1"/>
  <c r="BR133" i="15"/>
  <c r="BR159" i="15" s="1"/>
  <c r="BR164" i="15" s="1"/>
  <c r="BR181" i="15" s="1"/>
  <c r="BR192" i="15" s="1"/>
  <c r="BT187" i="16"/>
  <c r="BT188" i="16" s="1"/>
  <c r="BT173" i="17"/>
  <c r="BT198" i="16" s="1"/>
  <c r="BT217" i="16" s="1"/>
  <c r="BT222" i="16" s="1"/>
  <c r="BS124" i="15"/>
  <c r="BU89" i="13"/>
  <c r="BU90" i="13" s="1"/>
  <c r="BU167" i="17"/>
  <c r="BT104" i="15"/>
  <c r="BT110" i="15" s="1"/>
  <c r="BT146" i="15" s="1"/>
  <c r="BT172" i="15" s="1"/>
  <c r="BT177" i="15" s="1"/>
  <c r="BT184" i="15" s="1"/>
  <c r="BT203" i="15" s="1"/>
  <c r="BU162" i="17"/>
  <c r="BU83" i="16"/>
  <c r="BV38" i="15"/>
  <c r="BV97" i="15"/>
  <c r="BW102" i="16"/>
  <c r="BW154" i="16" s="1"/>
  <c r="BW102" i="17"/>
  <c r="BW154" i="17" s="1"/>
  <c r="BV140" i="17"/>
  <c r="BV161" i="17" s="1"/>
  <c r="BV109" i="17"/>
  <c r="BW106" i="16"/>
  <c r="BW158" i="16" s="1"/>
  <c r="BW106" i="17"/>
  <c r="BW158" i="17" s="1"/>
  <c r="BV109" i="16"/>
  <c r="BV140" i="16"/>
  <c r="BV161" i="16" s="1"/>
  <c r="BU162" i="16"/>
  <c r="BV33" i="15"/>
  <c r="BV92" i="15"/>
  <c r="BV75" i="15"/>
  <c r="BV16" i="15"/>
  <c r="BU167" i="16"/>
  <c r="BU192" i="16" s="1"/>
  <c r="BT45" i="15"/>
  <c r="BW32" i="13"/>
  <c r="BW33" i="13" s="1"/>
  <c r="BX26" i="13"/>
  <c r="BW69" i="13"/>
  <c r="BX25" i="13"/>
  <c r="BX17" i="13"/>
  <c r="BX19" i="13"/>
  <c r="BX20" i="13"/>
  <c r="BX27" i="13"/>
  <c r="BX21" i="13"/>
  <c r="BW88" i="17"/>
  <c r="BX18" i="13"/>
  <c r="BX29" i="13"/>
  <c r="BX22" i="13"/>
  <c r="BX15" i="13"/>
  <c r="BX12" i="13"/>
  <c r="BX14" i="13"/>
  <c r="BX31" i="13"/>
  <c r="BX81" i="13" s="1"/>
  <c r="BX88" i="13" s="1"/>
  <c r="BX10" i="14" s="1"/>
  <c r="BW88" i="16"/>
  <c r="BX13" i="13"/>
  <c r="BX30" i="13"/>
  <c r="BX28" i="13"/>
  <c r="BX16" i="13"/>
  <c r="BX11" i="13"/>
  <c r="BX23" i="13"/>
  <c r="BX24" i="13"/>
  <c r="BW92" i="17"/>
  <c r="BW144" i="17" s="1"/>
  <c r="BW92" i="16"/>
  <c r="BW144" i="16" s="1"/>
  <c r="BW97" i="17"/>
  <c r="BW149" i="17" s="1"/>
  <c r="BW97" i="16"/>
  <c r="BW149" i="16" s="1"/>
  <c r="BW71" i="13"/>
  <c r="BW90" i="16"/>
  <c r="BW142" i="16" s="1"/>
  <c r="BW90" i="17"/>
  <c r="BW142" i="17" s="1"/>
  <c r="BW101" i="16"/>
  <c r="BW153" i="16" s="1"/>
  <c r="BW101" i="17"/>
  <c r="BW153" i="17" s="1"/>
  <c r="BW76" i="13"/>
  <c r="BW99" i="16"/>
  <c r="BW151" i="16" s="1"/>
  <c r="BW99" i="17"/>
  <c r="BW151" i="17" s="1"/>
  <c r="BV87" i="1"/>
  <c r="BV71" i="15"/>
  <c r="BV12" i="15"/>
  <c r="CA44" i="17"/>
  <c r="CA44" i="16"/>
  <c r="CA45" i="16"/>
  <c r="CA45" i="17"/>
  <c r="CA43" i="16"/>
  <c r="CA43" i="17"/>
  <c r="CA38" i="17"/>
  <c r="CA38" i="16"/>
  <c r="CA46" i="17"/>
  <c r="CA46" i="16"/>
  <c r="BV18" i="15"/>
  <c r="BV77" i="15"/>
  <c r="BW75" i="1"/>
  <c r="BW19" i="17"/>
  <c r="BW71" i="17" s="1"/>
  <c r="BW19" i="16"/>
  <c r="BW71" i="16" s="1"/>
  <c r="BV61" i="16"/>
  <c r="BV82" i="16" s="1"/>
  <c r="BV30" i="16"/>
  <c r="BX21" i="1"/>
  <c r="BX13" i="1"/>
  <c r="BX19" i="1"/>
  <c r="BX20" i="1"/>
  <c r="BX28" i="1"/>
  <c r="BX17" i="1"/>
  <c r="BW69" i="1"/>
  <c r="BX22" i="1"/>
  <c r="BX15" i="1"/>
  <c r="BX30" i="1"/>
  <c r="BW32" i="1"/>
  <c r="BW33" i="1" s="1"/>
  <c r="BX24" i="1"/>
  <c r="BX25" i="1"/>
  <c r="BX23" i="1"/>
  <c r="BX27" i="1"/>
  <c r="BX18" i="1"/>
  <c r="BX29" i="1"/>
  <c r="BX31" i="1"/>
  <c r="BX81" i="1" s="1"/>
  <c r="BX88" i="1" s="1"/>
  <c r="BX9" i="14" s="1"/>
  <c r="BX11" i="1"/>
  <c r="BW9" i="16"/>
  <c r="BX16" i="1"/>
  <c r="BX14" i="1"/>
  <c r="BX12" i="1"/>
  <c r="BW9" i="17"/>
  <c r="BX26" i="1"/>
  <c r="BW80" i="1"/>
  <c r="BW26" i="16"/>
  <c r="BW78" i="16" s="1"/>
  <c r="BW26" i="17"/>
  <c r="BW78" i="17" s="1"/>
  <c r="BW18" i="16"/>
  <c r="BW70" i="16" s="1"/>
  <c r="BW18" i="17"/>
  <c r="BW70" i="17" s="1"/>
  <c r="BW12" i="16"/>
  <c r="BW64" i="16" s="1"/>
  <c r="BW12" i="17"/>
  <c r="BW64" i="17" s="1"/>
  <c r="BV15" i="15"/>
  <c r="BV74" i="15"/>
  <c r="CB54" i="13"/>
  <c r="CB60" i="13"/>
  <c r="CB53" i="13"/>
  <c r="CB58" i="13"/>
  <c r="CB49" i="13"/>
  <c r="CB52" i="13"/>
  <c r="CB47" i="13"/>
  <c r="CB59" i="13"/>
  <c r="CB41" i="13"/>
  <c r="CB45" i="13"/>
  <c r="CB56" i="13"/>
  <c r="CB44" i="13"/>
  <c r="CB50" i="13"/>
  <c r="CB43" i="13"/>
  <c r="CB51" i="13"/>
  <c r="CB46" i="13"/>
  <c r="CB42" i="13"/>
  <c r="CB48" i="13"/>
  <c r="CB55" i="13"/>
  <c r="CB57" i="13"/>
  <c r="CA114" i="16"/>
  <c r="CA61" i="13"/>
  <c r="CA62" i="13" s="1"/>
  <c r="CB40" i="13"/>
  <c r="CA114" i="17"/>
  <c r="CA123" i="16"/>
  <c r="CA123" i="17"/>
  <c r="CA120" i="16"/>
  <c r="CA120" i="17"/>
  <c r="CA115" i="16"/>
  <c r="CA115" i="17"/>
  <c r="CA126" i="16"/>
  <c r="CA126" i="17"/>
  <c r="CA130" i="17"/>
  <c r="CA130" i="16"/>
  <c r="BV17" i="15"/>
  <c r="BV76" i="15"/>
  <c r="BW107" i="17"/>
  <c r="BW159" i="17" s="1"/>
  <c r="BW107" i="16"/>
  <c r="BW159" i="16" s="1"/>
  <c r="BW75" i="13"/>
  <c r="BW98" i="17"/>
  <c r="BW150" i="17" s="1"/>
  <c r="BW98" i="16"/>
  <c r="BW150" i="16" s="1"/>
  <c r="BW70" i="13"/>
  <c r="BW89" i="17"/>
  <c r="BW141" i="17" s="1"/>
  <c r="BW89" i="16"/>
  <c r="BW141" i="16" s="1"/>
  <c r="BV13" i="15"/>
  <c r="BV72" i="15"/>
  <c r="CB60" i="1"/>
  <c r="CB43" i="1"/>
  <c r="CB56" i="1"/>
  <c r="CB49" i="1"/>
  <c r="CB58" i="1"/>
  <c r="CB51" i="1"/>
  <c r="CB42" i="1"/>
  <c r="CB52" i="1"/>
  <c r="CB46" i="1"/>
  <c r="CB50" i="1"/>
  <c r="CB54" i="1"/>
  <c r="CB44" i="1"/>
  <c r="CB41" i="1"/>
  <c r="CB55" i="1"/>
  <c r="CB53" i="1"/>
  <c r="CB45" i="1"/>
  <c r="CB48" i="1"/>
  <c r="CB59" i="1"/>
  <c r="CB57" i="1"/>
  <c r="CB47" i="1"/>
  <c r="CA35" i="17"/>
  <c r="CB40" i="1"/>
  <c r="CA35" i="16"/>
  <c r="CA61" i="1"/>
  <c r="CA62" i="1" s="1"/>
  <c r="CA42" i="17"/>
  <c r="CA42" i="16"/>
  <c r="CA40" i="17"/>
  <c r="CA40" i="16"/>
  <c r="CA37" i="16"/>
  <c r="CA37" i="17"/>
  <c r="CA49" i="16"/>
  <c r="CA49" i="17"/>
  <c r="CA36" i="16"/>
  <c r="CA36" i="17"/>
  <c r="BV36" i="15"/>
  <c r="BV95" i="15"/>
  <c r="BV31" i="15"/>
  <c r="BV90" i="15"/>
  <c r="BW70" i="1"/>
  <c r="BW10" i="16"/>
  <c r="BW62" i="16" s="1"/>
  <c r="BW10" i="17"/>
  <c r="BW62" i="17" s="1"/>
  <c r="BW74" i="1"/>
  <c r="BW16" i="16"/>
  <c r="BW68" i="16" s="1"/>
  <c r="BW16" i="17"/>
  <c r="BW68" i="17" s="1"/>
  <c r="BV30" i="17"/>
  <c r="BV61" i="17"/>
  <c r="BV82" i="17" s="1"/>
  <c r="BW77" i="1"/>
  <c r="BW21" i="16"/>
  <c r="BW73" i="16" s="1"/>
  <c r="BW21" i="17"/>
  <c r="BW73" i="17" s="1"/>
  <c r="BW79" i="1"/>
  <c r="BW25" i="16"/>
  <c r="BW77" i="16" s="1"/>
  <c r="BW25" i="17"/>
  <c r="BW77" i="17" s="1"/>
  <c r="BW27" i="17"/>
  <c r="BW79" i="17" s="1"/>
  <c r="BW27" i="16"/>
  <c r="BW79" i="16" s="1"/>
  <c r="BU81" i="15"/>
  <c r="BV87" i="13"/>
  <c r="BV30" i="15"/>
  <c r="BV89" i="15"/>
  <c r="BV94" i="15"/>
  <c r="BV35" i="15"/>
  <c r="CA116" i="17"/>
  <c r="CA116" i="16"/>
  <c r="CA129" i="16"/>
  <c r="CA129" i="17"/>
  <c r="CA119" i="17"/>
  <c r="CA119" i="16"/>
  <c r="CA117" i="16"/>
  <c r="CA117" i="17"/>
  <c r="CA118" i="16"/>
  <c r="CA118" i="17"/>
  <c r="BV96" i="15"/>
  <c r="BV37" i="15"/>
  <c r="BV93" i="15"/>
  <c r="BV34" i="15"/>
  <c r="BW93" i="16"/>
  <c r="BW145" i="16" s="1"/>
  <c r="BW93" i="17"/>
  <c r="BW145" i="17" s="1"/>
  <c r="BW72" i="13"/>
  <c r="BW73" i="13"/>
  <c r="BW94" i="16"/>
  <c r="BW146" i="16" s="1"/>
  <c r="BW94" i="17"/>
  <c r="BW146" i="17" s="1"/>
  <c r="BU99" i="15"/>
  <c r="BU83" i="17"/>
  <c r="BW96" i="16"/>
  <c r="BW148" i="16" s="1"/>
  <c r="BW96" i="17"/>
  <c r="BW148" i="17" s="1"/>
  <c r="BW80" i="13"/>
  <c r="BW105" i="17"/>
  <c r="BW157" i="17" s="1"/>
  <c r="BW105" i="16"/>
  <c r="BW157" i="16" s="1"/>
  <c r="BV82" i="13"/>
  <c r="BV86" i="13"/>
  <c r="BW79" i="13"/>
  <c r="BW104" i="16"/>
  <c r="BW156" i="16" s="1"/>
  <c r="BW104" i="17"/>
  <c r="BW156" i="17" s="1"/>
  <c r="BW77" i="13"/>
  <c r="BW100" i="17"/>
  <c r="BW152" i="17" s="1"/>
  <c r="BW100" i="16"/>
  <c r="BW152" i="16" s="1"/>
  <c r="BW74" i="13"/>
  <c r="BW95" i="17"/>
  <c r="BW147" i="17" s="1"/>
  <c r="BW95" i="16"/>
  <c r="BW147" i="16" s="1"/>
  <c r="BS123" i="15"/>
  <c r="BT51" i="15"/>
  <c r="BT145" i="15" s="1"/>
  <c r="BT171" i="15" s="1"/>
  <c r="BT176" i="15" s="1"/>
  <c r="BT183" i="15" s="1"/>
  <c r="BT202" i="15" s="1"/>
  <c r="BZ56" i="16"/>
  <c r="CA41" i="16"/>
  <c r="CA41" i="17"/>
  <c r="CA39" i="17"/>
  <c r="CA39" i="16"/>
  <c r="CA54" i="17"/>
  <c r="CA54" i="16"/>
  <c r="CA51" i="17"/>
  <c r="CA51" i="16"/>
  <c r="CA50" i="16"/>
  <c r="CA50" i="17"/>
  <c r="BW14" i="17"/>
  <c r="BW66" i="17" s="1"/>
  <c r="BW14" i="16"/>
  <c r="BW66" i="16" s="1"/>
  <c r="BW72" i="1"/>
  <c r="BW11" i="17"/>
  <c r="BW63" i="17" s="1"/>
  <c r="BW71" i="1"/>
  <c r="BW11" i="16"/>
  <c r="BW63" i="16" s="1"/>
  <c r="BW17" i="16"/>
  <c r="BW69" i="16" s="1"/>
  <c r="BW17" i="17"/>
  <c r="BW69" i="17" s="1"/>
  <c r="BW78" i="1"/>
  <c r="BW24" i="16"/>
  <c r="BW76" i="16" s="1"/>
  <c r="BW24" i="17"/>
  <c r="BW76" i="17" s="1"/>
  <c r="BV82" i="1"/>
  <c r="BV86" i="1"/>
  <c r="BW20" i="16"/>
  <c r="BW72" i="16" s="1"/>
  <c r="BW76" i="1"/>
  <c r="BW20" i="17"/>
  <c r="BW72" i="17" s="1"/>
  <c r="BU22" i="15"/>
  <c r="BU89" i="1"/>
  <c r="BU90" i="1" s="1"/>
  <c r="BV14" i="15"/>
  <c r="BV73" i="15"/>
  <c r="BZ135" i="17"/>
  <c r="CA124" i="16"/>
  <c r="CA124" i="17"/>
  <c r="CA131" i="17"/>
  <c r="CA131" i="16"/>
  <c r="CA128" i="16"/>
  <c r="CA128" i="17"/>
  <c r="CA122" i="16"/>
  <c r="CA122" i="17"/>
  <c r="CA127" i="16"/>
  <c r="CA127" i="17"/>
  <c r="BU40" i="15"/>
  <c r="BV91" i="15"/>
  <c r="BV32" i="15"/>
  <c r="BW91" i="17"/>
  <c r="BW143" i="17" s="1"/>
  <c r="BW91" i="16"/>
  <c r="BW143" i="16" s="1"/>
  <c r="BW103" i="16"/>
  <c r="BW155" i="16" s="1"/>
  <c r="BW78" i="13"/>
  <c r="BW103" i="17"/>
  <c r="BW155" i="17" s="1"/>
  <c r="BV78" i="15"/>
  <c r="BV19" i="15"/>
  <c r="BZ56" i="17"/>
  <c r="CA47" i="17"/>
  <c r="CA47" i="16"/>
  <c r="CA53" i="16"/>
  <c r="CA53" i="17"/>
  <c r="CA48" i="16"/>
  <c r="CA48" i="17"/>
  <c r="CA52" i="16"/>
  <c r="CA52" i="17"/>
  <c r="BV79" i="15"/>
  <c r="BV20" i="15"/>
  <c r="BW15" i="17"/>
  <c r="BW67" i="17" s="1"/>
  <c r="BW73" i="1"/>
  <c r="BW15" i="16"/>
  <c r="BW67" i="16" s="1"/>
  <c r="BW11" i="14"/>
  <c r="BW22" i="16"/>
  <c r="BW74" i="16" s="1"/>
  <c r="BW22" i="17"/>
  <c r="BW74" i="17" s="1"/>
  <c r="BW13" i="17"/>
  <c r="BW65" i="17" s="1"/>
  <c r="BW13" i="16"/>
  <c r="BW65" i="16" s="1"/>
  <c r="BW28" i="16"/>
  <c r="BW80" i="16" s="1"/>
  <c r="BW28" i="17"/>
  <c r="BW80" i="17" s="1"/>
  <c r="BW23" i="17"/>
  <c r="BW75" i="17" s="1"/>
  <c r="BW23" i="16"/>
  <c r="BW75" i="16" s="1"/>
  <c r="BZ135" i="16"/>
  <c r="CA125" i="17"/>
  <c r="CA125" i="16"/>
  <c r="CA132" i="17"/>
  <c r="CA132" i="16"/>
  <c r="CA133" i="16"/>
  <c r="CA133" i="17"/>
  <c r="CA121" i="17"/>
  <c r="CA121" i="16"/>
  <c r="BT229" i="16" l="1"/>
  <c r="BT247" i="16"/>
  <c r="BT228" i="16"/>
  <c r="BT246" i="16"/>
  <c r="BS226" i="16"/>
  <c r="BS236" i="16"/>
  <c r="BT204" i="16"/>
  <c r="BT209" i="16" s="1"/>
  <c r="BU173" i="17"/>
  <c r="BU198" i="16" s="1"/>
  <c r="BU193" i="16"/>
  <c r="BU205" i="16" s="1"/>
  <c r="BU210" i="16" s="1"/>
  <c r="BU204" i="16"/>
  <c r="BU209" i="16" s="1"/>
  <c r="BV203" i="16"/>
  <c r="BV158" i="15"/>
  <c r="BW31" i="14"/>
  <c r="BV215" i="16"/>
  <c r="BV170" i="15"/>
  <c r="BS133" i="15"/>
  <c r="BS159" i="15" s="1"/>
  <c r="BS164" i="15" s="1"/>
  <c r="BS181" i="15" s="1"/>
  <c r="BS192" i="15" s="1"/>
  <c r="BT134" i="15"/>
  <c r="BT160" i="15" s="1"/>
  <c r="BT165" i="15" s="1"/>
  <c r="BT182" i="15" s="1"/>
  <c r="BT193" i="15" s="1"/>
  <c r="BS125" i="15"/>
  <c r="BU186" i="16"/>
  <c r="BU173" i="16"/>
  <c r="BU197" i="16" s="1"/>
  <c r="BU187" i="16"/>
  <c r="BV167" i="17"/>
  <c r="BT124" i="15"/>
  <c r="BV167" i="16"/>
  <c r="BV192" i="16" s="1"/>
  <c r="BV89" i="1"/>
  <c r="BV89" i="13"/>
  <c r="BV90" i="13" s="1"/>
  <c r="BX11" i="14"/>
  <c r="BX12" i="14" s="1"/>
  <c r="BV162" i="16"/>
  <c r="BV90" i="1"/>
  <c r="BV83" i="17"/>
  <c r="BU104" i="15"/>
  <c r="BU110" i="15" s="1"/>
  <c r="BU146" i="15" s="1"/>
  <c r="BU172" i="15" s="1"/>
  <c r="BU177" i="15" s="1"/>
  <c r="BU184" i="15" s="1"/>
  <c r="BU203" i="15" s="1"/>
  <c r="BW16" i="15"/>
  <c r="BW75" i="15"/>
  <c r="BW87" i="1"/>
  <c r="BW12" i="15"/>
  <c r="BW71" i="15"/>
  <c r="BW35" i="15"/>
  <c r="BW94" i="15"/>
  <c r="BW38" i="15"/>
  <c r="BW97" i="15"/>
  <c r="BW31" i="15"/>
  <c r="BW90" i="15"/>
  <c r="BV99" i="15"/>
  <c r="BW78" i="15"/>
  <c r="BW19" i="15"/>
  <c r="BW14" i="15"/>
  <c r="BW73" i="15"/>
  <c r="CC59" i="1"/>
  <c r="CC60" i="1"/>
  <c r="CC56" i="1"/>
  <c r="CC57" i="1"/>
  <c r="CC42" i="1"/>
  <c r="CC51" i="1"/>
  <c r="CC43" i="1"/>
  <c r="CC44" i="1"/>
  <c r="CC41" i="1"/>
  <c r="CC54" i="1"/>
  <c r="CC55" i="1"/>
  <c r="CC47" i="1"/>
  <c r="CC52" i="1"/>
  <c r="CC46" i="1"/>
  <c r="CC49" i="1"/>
  <c r="CC58" i="1"/>
  <c r="CC50" i="1"/>
  <c r="CC53" i="1"/>
  <c r="CC45" i="1"/>
  <c r="CC48" i="1"/>
  <c r="CB35" i="17"/>
  <c r="CC40" i="1"/>
  <c r="CB35" i="16"/>
  <c r="CB61" i="1"/>
  <c r="CB62" i="1" s="1"/>
  <c r="CB54" i="17"/>
  <c r="CB54" i="16"/>
  <c r="CB50" i="17"/>
  <c r="CB50" i="16"/>
  <c r="CB45" i="16"/>
  <c r="CB45" i="17"/>
  <c r="CB46" i="17"/>
  <c r="CB46" i="16"/>
  <c r="CB38" i="17"/>
  <c r="CB38" i="16"/>
  <c r="CA135" i="17"/>
  <c r="CB131" i="16"/>
  <c r="CB131" i="17"/>
  <c r="CB120" i="16"/>
  <c r="CB120" i="17"/>
  <c r="CB118" i="17"/>
  <c r="CB118" i="16"/>
  <c r="CB133" i="17"/>
  <c r="CB133" i="16"/>
  <c r="CB132" i="16"/>
  <c r="CB132" i="17"/>
  <c r="BW79" i="15"/>
  <c r="BW20" i="15"/>
  <c r="BX12" i="16"/>
  <c r="BX64" i="16" s="1"/>
  <c r="BX12" i="17"/>
  <c r="BX64" i="17" s="1"/>
  <c r="BX21" i="16"/>
  <c r="BX73" i="16" s="1"/>
  <c r="BX77" i="1"/>
  <c r="BX21" i="17"/>
  <c r="BX73" i="17" s="1"/>
  <c r="BX28" i="17"/>
  <c r="BX80" i="17" s="1"/>
  <c r="BX28" i="16"/>
  <c r="BX80" i="16" s="1"/>
  <c r="BX73" i="1"/>
  <c r="BX15" i="17"/>
  <c r="BX67" i="17" s="1"/>
  <c r="BX15" i="16"/>
  <c r="BX67" i="16" s="1"/>
  <c r="BX71" i="1"/>
  <c r="BX11" i="16"/>
  <c r="BX63" i="16" s="1"/>
  <c r="BX11" i="17"/>
  <c r="BX63" i="17" s="1"/>
  <c r="BV81" i="15"/>
  <c r="BW34" i="15"/>
  <c r="BW93" i="15"/>
  <c r="BY13" i="13"/>
  <c r="BX32" i="13"/>
  <c r="BX33" i="13" s="1"/>
  <c r="BY23" i="13"/>
  <c r="BY12" i="13"/>
  <c r="BY22" i="13"/>
  <c r="BY30" i="13"/>
  <c r="BY24" i="13"/>
  <c r="BY29" i="13"/>
  <c r="BY26" i="13"/>
  <c r="BY14" i="13"/>
  <c r="BY18" i="13"/>
  <c r="BY15" i="13"/>
  <c r="BY25" i="13"/>
  <c r="BY28" i="13"/>
  <c r="BY16" i="13"/>
  <c r="BY20" i="13"/>
  <c r="BY31" i="13"/>
  <c r="BY81" i="13" s="1"/>
  <c r="BY88" i="13" s="1"/>
  <c r="BY10" i="14" s="1"/>
  <c r="BX88" i="16"/>
  <c r="BX88" i="17"/>
  <c r="BY27" i="13"/>
  <c r="BY11" i="13"/>
  <c r="BY17" i="13"/>
  <c r="BX69" i="13"/>
  <c r="BY21" i="13"/>
  <c r="BY19" i="13"/>
  <c r="BX71" i="13"/>
  <c r="BX90" i="17"/>
  <c r="BX142" i="17" s="1"/>
  <c r="BX90" i="16"/>
  <c r="BX142" i="16" s="1"/>
  <c r="BX70" i="13"/>
  <c r="BX89" i="16"/>
  <c r="BX141" i="16" s="1"/>
  <c r="BX89" i="17"/>
  <c r="BX141" i="17" s="1"/>
  <c r="BX74" i="13"/>
  <c r="BX95" i="17"/>
  <c r="BX147" i="17" s="1"/>
  <c r="BX95" i="16"/>
  <c r="BX147" i="16" s="1"/>
  <c r="BX97" i="17"/>
  <c r="BX149" i="17" s="1"/>
  <c r="BX97" i="16"/>
  <c r="BX149" i="16" s="1"/>
  <c r="BW86" i="13"/>
  <c r="BW82" i="13"/>
  <c r="BW72" i="15"/>
  <c r="BW13" i="15"/>
  <c r="BW87" i="13"/>
  <c r="BW89" i="15"/>
  <c r="BW30" i="15"/>
  <c r="CA56" i="17"/>
  <c r="CB43" i="16"/>
  <c r="CB43" i="17"/>
  <c r="CB36" i="16"/>
  <c r="CB36" i="17"/>
  <c r="CB41" i="16"/>
  <c r="CB41" i="17"/>
  <c r="CB53" i="16"/>
  <c r="CB53" i="17"/>
  <c r="BW33" i="15"/>
  <c r="BW92" i="15"/>
  <c r="CC49" i="13"/>
  <c r="CC41" i="13"/>
  <c r="CC42" i="13"/>
  <c r="CC60" i="13"/>
  <c r="CC57" i="13"/>
  <c r="CC53" i="13"/>
  <c r="CC52" i="13"/>
  <c r="CC48" i="13"/>
  <c r="CC58" i="13"/>
  <c r="CC47" i="13"/>
  <c r="CC44" i="13"/>
  <c r="CC45" i="13"/>
  <c r="CC55" i="13"/>
  <c r="CC43" i="13"/>
  <c r="CC46" i="13"/>
  <c r="CC51" i="13"/>
  <c r="CC59" i="13"/>
  <c r="CC54" i="13"/>
  <c r="CC50" i="13"/>
  <c r="CB114" i="16"/>
  <c r="CC56" i="13"/>
  <c r="CB114" i="17"/>
  <c r="CB61" i="13"/>
  <c r="CB62" i="13" s="1"/>
  <c r="CC40" i="13"/>
  <c r="CB129" i="16"/>
  <c r="CB129" i="17"/>
  <c r="CB125" i="16"/>
  <c r="CB125" i="17"/>
  <c r="CB130" i="16"/>
  <c r="CB130" i="17"/>
  <c r="CB121" i="16"/>
  <c r="CB121" i="17"/>
  <c r="CB127" i="16"/>
  <c r="CB127" i="17"/>
  <c r="BX78" i="1"/>
  <c r="BX24" i="17"/>
  <c r="BX76" i="17" s="1"/>
  <c r="BX24" i="16"/>
  <c r="BX76" i="16" s="1"/>
  <c r="BX14" i="17"/>
  <c r="BX66" i="17" s="1"/>
  <c r="BX14" i="16"/>
  <c r="BX66" i="16" s="1"/>
  <c r="BX72" i="1"/>
  <c r="BX27" i="17"/>
  <c r="BX79" i="17" s="1"/>
  <c r="BX27" i="16"/>
  <c r="BX79" i="16" s="1"/>
  <c r="BX23" i="16"/>
  <c r="BX75" i="16" s="1"/>
  <c r="BX23" i="17"/>
  <c r="BX75" i="17" s="1"/>
  <c r="BX13" i="17"/>
  <c r="BX65" i="17" s="1"/>
  <c r="BX13" i="16"/>
  <c r="BX65" i="16" s="1"/>
  <c r="BX80" i="1"/>
  <c r="BX26" i="17"/>
  <c r="BX78" i="17" s="1"/>
  <c r="BX26" i="16"/>
  <c r="BX78" i="16" s="1"/>
  <c r="BX19" i="16"/>
  <c r="BX71" i="16" s="1"/>
  <c r="BX75" i="1"/>
  <c r="BX19" i="17"/>
  <c r="BX71" i="17" s="1"/>
  <c r="BX93" i="16"/>
  <c r="BX145" i="16" s="1"/>
  <c r="BX93" i="17"/>
  <c r="BX145" i="17" s="1"/>
  <c r="BX72" i="13"/>
  <c r="BW140" i="16"/>
  <c r="BW161" i="16" s="1"/>
  <c r="BW109" i="16"/>
  <c r="BX92" i="16"/>
  <c r="BX144" i="16" s="1"/>
  <c r="BX92" i="17"/>
  <c r="BX144" i="17" s="1"/>
  <c r="BW140" i="17"/>
  <c r="BW161" i="17" s="1"/>
  <c r="BW109" i="17"/>
  <c r="BX96" i="17"/>
  <c r="BX148" i="17" s="1"/>
  <c r="BX96" i="16"/>
  <c r="BX148" i="16" s="1"/>
  <c r="BX103" i="17"/>
  <c r="BX155" i="17" s="1"/>
  <c r="BX78" i="13"/>
  <c r="BX103" i="16"/>
  <c r="BX155" i="16" s="1"/>
  <c r="BW36" i="15"/>
  <c r="BW95" i="15"/>
  <c r="BW32" i="15"/>
  <c r="BW91" i="15"/>
  <c r="BV40" i="15"/>
  <c r="BU45" i="15"/>
  <c r="BU123" i="15" s="1"/>
  <c r="BW18" i="15"/>
  <c r="BW77" i="15"/>
  <c r="CB42" i="16"/>
  <c r="CB42" i="17"/>
  <c r="CB40" i="17"/>
  <c r="CB40" i="16"/>
  <c r="CB39" i="17"/>
  <c r="CB39" i="16"/>
  <c r="CB47" i="16"/>
  <c r="CB47" i="17"/>
  <c r="CB44" i="16"/>
  <c r="CB44" i="17"/>
  <c r="CB122" i="17"/>
  <c r="CB122" i="16"/>
  <c r="CB117" i="16"/>
  <c r="CB117" i="17"/>
  <c r="CB119" i="16"/>
  <c r="CB119" i="17"/>
  <c r="CB126" i="16"/>
  <c r="CB126" i="17"/>
  <c r="BW30" i="17"/>
  <c r="BW61" i="17"/>
  <c r="BW82" i="17" s="1"/>
  <c r="BW61" i="16"/>
  <c r="BW82" i="16" s="1"/>
  <c r="BW30" i="16"/>
  <c r="BX74" i="1"/>
  <c r="BX16" i="16"/>
  <c r="BX68" i="16" s="1"/>
  <c r="BX16" i="17"/>
  <c r="BX68" i="17" s="1"/>
  <c r="BX22" i="17"/>
  <c r="BX74" i="17" s="1"/>
  <c r="BX22" i="16"/>
  <c r="BX74" i="16" s="1"/>
  <c r="BX76" i="1"/>
  <c r="BX20" i="17"/>
  <c r="BX72" i="17" s="1"/>
  <c r="BX20" i="16"/>
  <c r="BX72" i="16" s="1"/>
  <c r="BX18" i="17"/>
  <c r="BX70" i="17" s="1"/>
  <c r="BX18" i="16"/>
  <c r="BX70" i="16" s="1"/>
  <c r="BV83" i="16"/>
  <c r="BW74" i="15"/>
  <c r="BW15" i="15"/>
  <c r="BX101" i="17"/>
  <c r="BX153" i="17" s="1"/>
  <c r="BX101" i="16"/>
  <c r="BX153" i="16" s="1"/>
  <c r="BX80" i="13"/>
  <c r="BX105" i="16"/>
  <c r="BX157" i="16" s="1"/>
  <c r="BX105" i="17"/>
  <c r="BX157" i="17" s="1"/>
  <c r="BX76" i="13"/>
  <c r="BX99" i="16"/>
  <c r="BX151" i="16" s="1"/>
  <c r="BX99" i="17"/>
  <c r="BX151" i="17" s="1"/>
  <c r="BX75" i="13"/>
  <c r="BX98" i="16"/>
  <c r="BX150" i="16" s="1"/>
  <c r="BX98" i="17"/>
  <c r="BX150" i="17" s="1"/>
  <c r="BX73" i="13"/>
  <c r="BX94" i="16"/>
  <c r="BX146" i="16" s="1"/>
  <c r="BX94" i="17"/>
  <c r="BX146" i="17" s="1"/>
  <c r="BV162" i="17"/>
  <c r="BW12" i="14"/>
  <c r="BW19" i="14"/>
  <c r="BW37" i="15"/>
  <c r="BW96" i="15"/>
  <c r="BW76" i="15"/>
  <c r="BW17" i="15"/>
  <c r="CA56" i="16"/>
  <c r="CB52" i="17"/>
  <c r="CB52" i="16"/>
  <c r="CB48" i="17"/>
  <c r="CB48" i="16"/>
  <c r="CB49" i="16"/>
  <c r="CB49" i="17"/>
  <c r="CB37" i="17"/>
  <c r="CB37" i="16"/>
  <c r="CB51" i="17"/>
  <c r="CB51" i="16"/>
  <c r="CA135" i="16"/>
  <c r="CB116" i="16"/>
  <c r="CB116" i="17"/>
  <c r="CB124" i="17"/>
  <c r="CB124" i="16"/>
  <c r="CB115" i="16"/>
  <c r="CB115" i="17"/>
  <c r="CB123" i="16"/>
  <c r="CB123" i="17"/>
  <c r="CB128" i="17"/>
  <c r="CB128" i="16"/>
  <c r="BX70" i="1"/>
  <c r="BX10" i="16"/>
  <c r="BX62" i="16" s="1"/>
  <c r="BX10" i="17"/>
  <c r="BX62" i="17" s="1"/>
  <c r="BY24" i="1"/>
  <c r="BY15" i="1"/>
  <c r="BY17" i="1"/>
  <c r="BY23" i="1"/>
  <c r="BY21" i="1"/>
  <c r="BY30" i="1"/>
  <c r="BY25" i="1"/>
  <c r="BY27" i="1"/>
  <c r="BY22" i="1"/>
  <c r="BY16" i="1"/>
  <c r="BY12" i="1"/>
  <c r="BY26" i="1"/>
  <c r="BX32" i="1"/>
  <c r="BX33" i="1" s="1"/>
  <c r="BY19" i="1"/>
  <c r="BY13" i="1"/>
  <c r="BY11" i="1"/>
  <c r="BY20" i="1"/>
  <c r="BY14" i="1"/>
  <c r="BY18" i="1"/>
  <c r="BX9" i="17"/>
  <c r="BX9" i="16"/>
  <c r="BY28" i="1"/>
  <c r="BY29" i="1"/>
  <c r="BY31" i="1"/>
  <c r="BY81" i="1" s="1"/>
  <c r="BY88" i="1" s="1"/>
  <c r="BY9" i="14" s="1"/>
  <c r="BY11" i="14" s="1"/>
  <c r="BX69" i="1"/>
  <c r="BX79" i="1"/>
  <c r="BX25" i="16"/>
  <c r="BX77" i="16" s="1"/>
  <c r="BX25" i="17"/>
  <c r="BX77" i="17" s="1"/>
  <c r="BW82" i="1"/>
  <c r="BW86" i="1"/>
  <c r="BX17" i="16"/>
  <c r="BX69" i="16" s="1"/>
  <c r="BX17" i="17"/>
  <c r="BX69" i="17" s="1"/>
  <c r="BV186" i="16"/>
  <c r="BV22" i="15"/>
  <c r="BX77" i="13"/>
  <c r="BX100" i="17"/>
  <c r="BX152" i="17" s="1"/>
  <c r="BX100" i="16"/>
  <c r="BX152" i="16" s="1"/>
  <c r="BX107" i="17"/>
  <c r="BX159" i="17" s="1"/>
  <c r="BX107" i="16"/>
  <c r="BX159" i="16" s="1"/>
  <c r="BX91" i="17"/>
  <c r="BX143" i="17" s="1"/>
  <c r="BX91" i="16"/>
  <c r="BX143" i="16" s="1"/>
  <c r="BX106" i="16"/>
  <c r="BX158" i="16" s="1"/>
  <c r="BX106" i="17"/>
  <c r="BX158" i="17" s="1"/>
  <c r="BX79" i="13"/>
  <c r="BX104" i="17"/>
  <c r="BX156" i="17" s="1"/>
  <c r="BX104" i="16"/>
  <c r="BX156" i="16" s="1"/>
  <c r="BX102" i="16"/>
  <c r="BX154" i="16" s="1"/>
  <c r="BX102" i="17"/>
  <c r="BX154" i="17" s="1"/>
  <c r="BU51" i="15"/>
  <c r="BU145" i="15" s="1"/>
  <c r="BU171" i="15" s="1"/>
  <c r="BU176" i="15" s="1"/>
  <c r="BU183" i="15" s="1"/>
  <c r="BU202" i="15" s="1"/>
  <c r="BT123" i="15"/>
  <c r="BT133" i="15" l="1"/>
  <c r="BU133" i="15" s="1"/>
  <c r="BU159" i="15" s="1"/>
  <c r="BU164" i="15" s="1"/>
  <c r="BU181" i="15" s="1"/>
  <c r="BU192" i="15" s="1"/>
  <c r="BV174" i="16"/>
  <c r="BT226" i="16"/>
  <c r="BT236" i="16"/>
  <c r="BU226" i="16"/>
  <c r="BU236" i="16"/>
  <c r="BU227" i="16"/>
  <c r="BU237" i="16"/>
  <c r="BV204" i="16"/>
  <c r="BV209" i="16" s="1"/>
  <c r="BV197" i="16"/>
  <c r="BV216" i="16" s="1"/>
  <c r="BV221" i="16" s="1"/>
  <c r="BU216" i="16"/>
  <c r="BU221" i="16" s="1"/>
  <c r="BU217" i="16"/>
  <c r="BU222" i="16" s="1"/>
  <c r="BW32" i="14"/>
  <c r="BV174" i="17"/>
  <c r="BV193" i="16"/>
  <c r="BV205" i="16" s="1"/>
  <c r="BV210" i="16" s="1"/>
  <c r="BW203" i="16"/>
  <c r="BW158" i="15"/>
  <c r="BX31" i="14"/>
  <c r="BU188" i="16"/>
  <c r="BU134" i="15"/>
  <c r="BU160" i="15" s="1"/>
  <c r="BU165" i="15" s="1"/>
  <c r="BU182" i="15" s="1"/>
  <c r="BU193" i="15" s="1"/>
  <c r="BT125" i="15"/>
  <c r="BU124" i="15"/>
  <c r="BU125" i="15" s="1"/>
  <c r="BV187" i="16"/>
  <c r="BV188" i="16" s="1"/>
  <c r="BW89" i="1"/>
  <c r="BW90" i="1" s="1"/>
  <c r="BX19" i="14"/>
  <c r="BV104" i="15"/>
  <c r="BV111" i="15" s="1"/>
  <c r="BV45" i="15"/>
  <c r="BV52" i="15" s="1"/>
  <c r="BW167" i="16"/>
  <c r="BW167" i="17"/>
  <c r="BW193" i="16" s="1"/>
  <c r="BW205" i="16" s="1"/>
  <c r="BW83" i="17"/>
  <c r="BW162" i="17"/>
  <c r="BW162" i="16"/>
  <c r="BX19" i="15"/>
  <c r="BX78" i="15"/>
  <c r="BY80" i="1"/>
  <c r="BY26" i="16"/>
  <c r="BY78" i="16" s="1"/>
  <c r="BY26" i="17"/>
  <c r="BY78" i="17" s="1"/>
  <c r="BY12" i="17"/>
  <c r="BY64" i="17" s="1"/>
  <c r="BY12" i="16"/>
  <c r="BY64" i="16" s="1"/>
  <c r="BY17" i="16"/>
  <c r="BY69" i="16" s="1"/>
  <c r="BY17" i="17"/>
  <c r="BY69" i="17" s="1"/>
  <c r="BY14" i="17"/>
  <c r="BY66" i="17" s="1"/>
  <c r="BY72" i="1"/>
  <c r="BY14" i="16"/>
  <c r="BY66" i="16" s="1"/>
  <c r="BY28" i="16"/>
  <c r="BY80" i="16" s="1"/>
  <c r="BY28" i="17"/>
  <c r="BY80" i="17" s="1"/>
  <c r="BY13" i="17"/>
  <c r="BY65" i="17" s="1"/>
  <c r="BY13" i="16"/>
  <c r="BY65" i="16" s="1"/>
  <c r="BX92" i="15"/>
  <c r="BX33" i="15"/>
  <c r="BX16" i="15"/>
  <c r="BX75" i="15"/>
  <c r="CB135" i="17"/>
  <c r="CC128" i="17"/>
  <c r="CC128" i="16"/>
  <c r="CC117" i="16"/>
  <c r="CC117" i="17"/>
  <c r="CC121" i="16"/>
  <c r="CC121" i="17"/>
  <c r="CC127" i="17"/>
  <c r="CC127" i="16"/>
  <c r="CC115" i="16"/>
  <c r="CC115" i="17"/>
  <c r="BX32" i="15"/>
  <c r="BX91" i="15"/>
  <c r="BY75" i="13"/>
  <c r="BY98" i="16"/>
  <c r="BY150" i="16" s="1"/>
  <c r="BY98" i="17"/>
  <c r="BY150" i="17" s="1"/>
  <c r="BY79" i="13"/>
  <c r="BY104" i="16"/>
  <c r="BY156" i="16" s="1"/>
  <c r="BY104" i="17"/>
  <c r="BY156" i="17" s="1"/>
  <c r="BY97" i="17"/>
  <c r="BY149" i="17" s="1"/>
  <c r="BY97" i="16"/>
  <c r="BY149" i="16" s="1"/>
  <c r="BY92" i="17"/>
  <c r="BY144" i="17" s="1"/>
  <c r="BY92" i="16"/>
  <c r="BY144" i="16" s="1"/>
  <c r="BY106" i="16"/>
  <c r="BY158" i="16" s="1"/>
  <c r="BY106" i="17"/>
  <c r="BY158" i="17" s="1"/>
  <c r="BY70" i="13"/>
  <c r="BY89" i="17"/>
  <c r="BY141" i="17" s="1"/>
  <c r="BY89" i="16"/>
  <c r="BY141" i="16" s="1"/>
  <c r="BX72" i="15"/>
  <c r="BX13" i="15"/>
  <c r="BX17" i="15"/>
  <c r="BX76" i="15"/>
  <c r="CB56" i="17"/>
  <c r="CC45" i="17"/>
  <c r="CC45" i="16"/>
  <c r="CC47" i="17"/>
  <c r="CC47" i="16"/>
  <c r="CC36" i="16"/>
  <c r="CC36" i="17"/>
  <c r="CC37" i="17"/>
  <c r="CC37" i="16"/>
  <c r="CC54" i="16"/>
  <c r="CC54" i="17"/>
  <c r="BW22" i="15"/>
  <c r="BY18" i="17"/>
  <c r="BY70" i="17" s="1"/>
  <c r="BY18" i="16"/>
  <c r="BY70" i="16" s="1"/>
  <c r="BY76" i="1"/>
  <c r="BY20" i="16"/>
  <c r="BY72" i="16" s="1"/>
  <c r="BY20" i="17"/>
  <c r="BY72" i="17" s="1"/>
  <c r="BY75" i="1"/>
  <c r="BY19" i="16"/>
  <c r="BY71" i="16" s="1"/>
  <c r="BY19" i="17"/>
  <c r="BY71" i="17" s="1"/>
  <c r="BY22" i="17"/>
  <c r="BY74" i="17" s="1"/>
  <c r="BY22" i="16"/>
  <c r="BY74" i="16" s="1"/>
  <c r="BX90" i="15"/>
  <c r="BX31" i="15"/>
  <c r="BX14" i="15"/>
  <c r="BX73" i="15"/>
  <c r="BX36" i="15"/>
  <c r="BX95" i="15"/>
  <c r="CC130" i="16"/>
  <c r="CC130" i="17"/>
  <c r="CC133" i="16"/>
  <c r="CC133" i="17"/>
  <c r="CC129" i="16"/>
  <c r="CC129" i="17"/>
  <c r="CC132" i="17"/>
  <c r="CC132" i="16"/>
  <c r="CC131" i="17"/>
  <c r="CC131" i="16"/>
  <c r="CC123" i="16"/>
  <c r="CC123" i="17"/>
  <c r="BW40" i="15"/>
  <c r="BX82" i="13"/>
  <c r="BX86" i="13"/>
  <c r="BX109" i="17"/>
  <c r="BX140" i="17"/>
  <c r="BX161" i="17" s="1"/>
  <c r="BY93" i="17"/>
  <c r="BY145" i="17" s="1"/>
  <c r="BY93" i="16"/>
  <c r="BY145" i="16" s="1"/>
  <c r="BY72" i="13"/>
  <c r="BY74" i="13"/>
  <c r="BY95" i="17"/>
  <c r="BY147" i="17" s="1"/>
  <c r="BY95" i="16"/>
  <c r="BY147" i="16" s="1"/>
  <c r="BY101" i="17"/>
  <c r="BY153" i="17" s="1"/>
  <c r="BY101" i="16"/>
  <c r="BY153" i="16" s="1"/>
  <c r="BY77" i="13"/>
  <c r="BY100" i="17"/>
  <c r="BY152" i="17" s="1"/>
  <c r="BY100" i="16"/>
  <c r="BY152" i="16" s="1"/>
  <c r="CC43" i="16"/>
  <c r="CC43" i="17"/>
  <c r="CC53" i="17"/>
  <c r="CC53" i="16"/>
  <c r="CC42" i="16"/>
  <c r="CC42" i="17"/>
  <c r="CC39" i="16"/>
  <c r="CC39" i="17"/>
  <c r="CC52" i="16"/>
  <c r="CC52" i="17"/>
  <c r="BX96" i="15"/>
  <c r="BX37" i="15"/>
  <c r="BX82" i="1"/>
  <c r="BX86" i="1"/>
  <c r="BX30" i="16"/>
  <c r="BX61" i="16"/>
  <c r="BX82" i="16" s="1"/>
  <c r="BX35" i="15"/>
  <c r="BX94" i="15"/>
  <c r="BY19" i="14"/>
  <c r="BY12" i="14"/>
  <c r="BX61" i="17"/>
  <c r="BX82" i="17" s="1"/>
  <c r="BX167" i="17" s="1"/>
  <c r="BX193" i="16" s="1"/>
  <c r="BX205" i="16" s="1"/>
  <c r="BX30" i="17"/>
  <c r="BY32" i="1"/>
  <c r="BY33" i="1" s="1"/>
  <c r="BZ17" i="1"/>
  <c r="BZ20" i="1"/>
  <c r="BZ28" i="1"/>
  <c r="BZ26" i="1"/>
  <c r="BZ30" i="1"/>
  <c r="BZ13" i="1"/>
  <c r="BZ25" i="1"/>
  <c r="BY9" i="16"/>
  <c r="BZ29" i="1"/>
  <c r="BZ31" i="1"/>
  <c r="BZ81" i="1" s="1"/>
  <c r="BZ88" i="1" s="1"/>
  <c r="BZ9" i="14" s="1"/>
  <c r="BZ15" i="1"/>
  <c r="BZ24" i="1"/>
  <c r="BZ23" i="1"/>
  <c r="BY69" i="1"/>
  <c r="BZ12" i="1"/>
  <c r="BZ16" i="1"/>
  <c r="BZ21" i="1"/>
  <c r="BZ22" i="1"/>
  <c r="BY9" i="17"/>
  <c r="BZ19" i="1"/>
  <c r="BZ18" i="1"/>
  <c r="BZ14" i="1"/>
  <c r="BZ27" i="1"/>
  <c r="BZ11" i="1"/>
  <c r="BY78" i="1"/>
  <c r="BY24" i="17"/>
  <c r="BY76" i="17" s="1"/>
  <c r="BY24" i="16"/>
  <c r="BY76" i="16" s="1"/>
  <c r="BY79" i="1"/>
  <c r="BY25" i="16"/>
  <c r="BY77" i="16" s="1"/>
  <c r="BY25" i="17"/>
  <c r="BY77" i="17" s="1"/>
  <c r="BY77" i="1"/>
  <c r="BY21" i="17"/>
  <c r="BY73" i="17" s="1"/>
  <c r="BY21" i="16"/>
  <c r="BY73" i="16" s="1"/>
  <c r="BX38" i="15"/>
  <c r="BX97" i="15"/>
  <c r="BW83" i="16"/>
  <c r="BX87" i="1"/>
  <c r="BX12" i="15"/>
  <c r="BX71" i="15"/>
  <c r="CD47" i="13"/>
  <c r="CD51" i="13"/>
  <c r="CD60" i="13"/>
  <c r="CD41" i="13"/>
  <c r="CD59" i="13"/>
  <c r="CD42" i="13"/>
  <c r="CD54" i="13"/>
  <c r="CD45" i="13"/>
  <c r="CD55" i="13"/>
  <c r="CD44" i="13"/>
  <c r="CD58" i="13"/>
  <c r="CD53" i="13"/>
  <c r="CD56" i="13"/>
  <c r="CD57" i="13"/>
  <c r="CD50" i="13"/>
  <c r="CD48" i="13"/>
  <c r="CD43" i="13"/>
  <c r="CD52" i="13"/>
  <c r="CD46" i="13"/>
  <c r="CD49" i="13"/>
  <c r="CC114" i="16"/>
  <c r="CC114" i="17"/>
  <c r="CD40" i="13"/>
  <c r="CC61" i="13"/>
  <c r="CC62" i="13" s="1"/>
  <c r="CB135" i="16"/>
  <c r="CC125" i="17"/>
  <c r="CC125" i="16"/>
  <c r="CC119" i="17"/>
  <c r="CC119" i="16"/>
  <c r="CC122" i="17"/>
  <c r="CC122" i="16"/>
  <c r="BW99" i="15"/>
  <c r="BY94" i="16"/>
  <c r="BY146" i="16" s="1"/>
  <c r="BY73" i="13"/>
  <c r="BY94" i="17"/>
  <c r="BY146" i="17" s="1"/>
  <c r="BX109" i="16"/>
  <c r="BX140" i="16"/>
  <c r="BX161" i="16" s="1"/>
  <c r="BY80" i="13"/>
  <c r="BY105" i="16"/>
  <c r="BY157" i="16" s="1"/>
  <c r="BY105" i="17"/>
  <c r="BY157" i="17" s="1"/>
  <c r="BY91" i="17"/>
  <c r="BY143" i="17" s="1"/>
  <c r="BY91" i="16"/>
  <c r="BY143" i="16" s="1"/>
  <c r="BY107" i="17"/>
  <c r="BY159" i="17" s="1"/>
  <c r="BY107" i="16"/>
  <c r="BY159" i="16" s="1"/>
  <c r="CB56" i="16"/>
  <c r="CC40" i="16"/>
  <c r="CC40" i="17"/>
  <c r="CC44" i="16"/>
  <c r="CC44" i="17"/>
  <c r="CC50" i="16"/>
  <c r="CC50" i="17"/>
  <c r="CC38" i="16"/>
  <c r="CC38" i="17"/>
  <c r="CC51" i="17"/>
  <c r="CC51" i="16"/>
  <c r="BY27" i="16"/>
  <c r="BY79" i="16" s="1"/>
  <c r="BY27" i="17"/>
  <c r="BY79" i="17" s="1"/>
  <c r="BY74" i="1"/>
  <c r="BY16" i="17"/>
  <c r="BY68" i="17" s="1"/>
  <c r="BY16" i="16"/>
  <c r="BY68" i="16" s="1"/>
  <c r="BY71" i="1"/>
  <c r="BY11" i="16"/>
  <c r="BY63" i="16" s="1"/>
  <c r="BY11" i="17"/>
  <c r="BY63" i="17" s="1"/>
  <c r="BY70" i="1"/>
  <c r="BY10" i="16"/>
  <c r="BY62" i="16" s="1"/>
  <c r="BY10" i="17"/>
  <c r="BY62" i="17" s="1"/>
  <c r="BY23" i="16"/>
  <c r="BY75" i="16" s="1"/>
  <c r="BY23" i="17"/>
  <c r="BY75" i="17" s="1"/>
  <c r="BY73" i="1"/>
  <c r="BY15" i="17"/>
  <c r="BY67" i="17" s="1"/>
  <c r="BY15" i="16"/>
  <c r="BY67" i="16" s="1"/>
  <c r="BX93" i="15"/>
  <c r="BX34" i="15"/>
  <c r="BX87" i="13"/>
  <c r="BX89" i="15"/>
  <c r="BX30" i="15"/>
  <c r="BX15" i="15"/>
  <c r="BX74" i="15"/>
  <c r="BX79" i="15"/>
  <c r="BX20" i="15"/>
  <c r="BX18" i="15"/>
  <c r="BX77" i="15"/>
  <c r="CC124" i="16"/>
  <c r="CC124" i="17"/>
  <c r="CC120" i="17"/>
  <c r="CC120" i="16"/>
  <c r="CC118" i="17"/>
  <c r="CC118" i="16"/>
  <c r="CC126" i="17"/>
  <c r="CC126" i="16"/>
  <c r="CC116" i="16"/>
  <c r="CC116" i="17"/>
  <c r="BW89" i="13"/>
  <c r="BW90" i="13" s="1"/>
  <c r="BY96" i="17"/>
  <c r="BY148" i="17" s="1"/>
  <c r="BY96" i="16"/>
  <c r="BY148" i="16" s="1"/>
  <c r="BZ27" i="13"/>
  <c r="BZ23" i="13"/>
  <c r="BY69" i="13"/>
  <c r="BY32" i="13"/>
  <c r="BY33" i="13" s="1"/>
  <c r="BY88" i="17"/>
  <c r="BZ18" i="13"/>
  <c r="BZ12" i="13"/>
  <c r="BZ14" i="13"/>
  <c r="BZ26" i="13"/>
  <c r="BZ20" i="13"/>
  <c r="BZ19" i="13"/>
  <c r="BZ30" i="13"/>
  <c r="BZ25" i="13"/>
  <c r="BZ24" i="13"/>
  <c r="BZ29" i="13"/>
  <c r="BZ15" i="13"/>
  <c r="BZ13" i="13"/>
  <c r="BY88" i="16"/>
  <c r="BZ16" i="13"/>
  <c r="BZ11" i="13"/>
  <c r="BZ31" i="13"/>
  <c r="BZ81" i="13" s="1"/>
  <c r="BZ88" i="13" s="1"/>
  <c r="BZ10" i="14" s="1"/>
  <c r="BZ22" i="13"/>
  <c r="BZ28" i="13"/>
  <c r="BZ17" i="13"/>
  <c r="BZ21" i="13"/>
  <c r="BY102" i="16"/>
  <c r="BY154" i="16" s="1"/>
  <c r="BY102" i="17"/>
  <c r="BY154" i="17" s="1"/>
  <c r="BY78" i="13"/>
  <c r="BY103" i="17"/>
  <c r="BY155" i="17" s="1"/>
  <c r="BY103" i="16"/>
  <c r="BY155" i="16" s="1"/>
  <c r="BY76" i="13"/>
  <c r="BY99" i="17"/>
  <c r="BY151" i="17" s="1"/>
  <c r="BY99" i="16"/>
  <c r="BY151" i="16" s="1"/>
  <c r="BY71" i="13"/>
  <c r="BY90" i="16"/>
  <c r="BY142" i="16" s="1"/>
  <c r="BY90" i="17"/>
  <c r="BY142" i="17" s="1"/>
  <c r="CD49" i="1"/>
  <c r="CD60" i="1"/>
  <c r="CD52" i="1"/>
  <c r="CD45" i="1"/>
  <c r="CD47" i="1"/>
  <c r="CD57" i="1"/>
  <c r="CD48" i="1"/>
  <c r="CD41" i="1"/>
  <c r="CD44" i="1"/>
  <c r="CD50" i="1"/>
  <c r="CD51" i="1"/>
  <c r="CD53" i="1"/>
  <c r="CD59" i="1"/>
  <c r="CD42" i="1"/>
  <c r="CD46" i="1"/>
  <c r="CD56" i="1"/>
  <c r="CD55" i="1"/>
  <c r="CD58" i="1"/>
  <c r="CD54" i="1"/>
  <c r="CD43" i="1"/>
  <c r="CC35" i="17"/>
  <c r="CC35" i="16"/>
  <c r="CC61" i="1"/>
  <c r="CC62" i="1" s="1"/>
  <c r="CD40" i="1"/>
  <c r="CC48" i="17"/>
  <c r="CC48" i="16"/>
  <c r="CC41" i="16"/>
  <c r="CC41" i="17"/>
  <c r="CC49" i="16"/>
  <c r="CC49" i="17"/>
  <c r="CC46" i="16"/>
  <c r="CC46" i="17"/>
  <c r="BW81" i="15"/>
  <c r="BT159" i="15" l="1"/>
  <c r="BT164" i="15" s="1"/>
  <c r="BT181" i="15" s="1"/>
  <c r="BT192" i="15" s="1"/>
  <c r="BV228" i="16"/>
  <c r="BV246" i="16"/>
  <c r="BV226" i="16"/>
  <c r="BV236" i="16"/>
  <c r="BU229" i="16"/>
  <c r="BU247" i="16"/>
  <c r="BV227" i="16"/>
  <c r="BV237" i="16"/>
  <c r="BU228" i="16"/>
  <c r="BU246" i="16"/>
  <c r="BW210" i="16"/>
  <c r="BW215" i="16"/>
  <c r="BW170" i="15"/>
  <c r="BY32" i="14"/>
  <c r="BX32" i="14"/>
  <c r="BV198" i="16"/>
  <c r="BV217" i="16" s="1"/>
  <c r="BV222" i="16" s="1"/>
  <c r="BX203" i="16"/>
  <c r="BX210" i="16" s="1"/>
  <c r="BX158" i="15"/>
  <c r="BY31" i="14"/>
  <c r="BW186" i="16"/>
  <c r="BW192" i="16"/>
  <c r="BV123" i="15"/>
  <c r="BV133" i="15" s="1"/>
  <c r="BV159" i="15" s="1"/>
  <c r="BV164" i="15" s="1"/>
  <c r="BV181" i="15" s="1"/>
  <c r="BV192" i="15" s="1"/>
  <c r="BV146" i="15"/>
  <c r="BV172" i="15" s="1"/>
  <c r="BV177" i="15" s="1"/>
  <c r="BV184" i="15" s="1"/>
  <c r="BV203" i="15" s="1"/>
  <c r="BV145" i="15"/>
  <c r="BV171" i="15" s="1"/>
  <c r="BV176" i="15" s="1"/>
  <c r="BV183" i="15" s="1"/>
  <c r="BV202" i="15" s="1"/>
  <c r="BV134" i="15"/>
  <c r="BV160" i="15" s="1"/>
  <c r="BV165" i="15" s="1"/>
  <c r="BV182" i="15" s="1"/>
  <c r="BV193" i="15" s="1"/>
  <c r="BW104" i="15"/>
  <c r="BV124" i="15"/>
  <c r="BW174" i="17"/>
  <c r="BW198" i="16" s="1"/>
  <c r="BW217" i="16" s="1"/>
  <c r="BW187" i="16"/>
  <c r="BW174" i="16"/>
  <c r="BX99" i="15"/>
  <c r="CC56" i="17"/>
  <c r="BX40" i="15"/>
  <c r="BX162" i="17"/>
  <c r="BX83" i="17"/>
  <c r="CD49" i="17"/>
  <c r="CD49" i="16"/>
  <c r="CC56" i="16"/>
  <c r="CD53" i="16"/>
  <c r="CD53" i="17"/>
  <c r="CD37" i="17"/>
  <c r="CD37" i="16"/>
  <c r="CD45" i="17"/>
  <c r="CD45" i="16"/>
  <c r="CD52" i="17"/>
  <c r="CD52" i="16"/>
  <c r="BZ76" i="13"/>
  <c r="BZ99" i="16"/>
  <c r="BZ151" i="16" s="1"/>
  <c r="BZ99" i="17"/>
  <c r="BZ151" i="17" s="1"/>
  <c r="BY109" i="16"/>
  <c r="BY140" i="16"/>
  <c r="BY161" i="16" s="1"/>
  <c r="BZ101" i="16"/>
  <c r="BZ153" i="16" s="1"/>
  <c r="BZ101" i="17"/>
  <c r="BZ153" i="17" s="1"/>
  <c r="BZ97" i="16"/>
  <c r="BZ149" i="16" s="1"/>
  <c r="BZ97" i="17"/>
  <c r="BZ149" i="17" s="1"/>
  <c r="BZ74" i="13"/>
  <c r="BZ95" i="17"/>
  <c r="BZ147" i="17" s="1"/>
  <c r="BZ95" i="16"/>
  <c r="BZ147" i="16" s="1"/>
  <c r="BZ77" i="13"/>
  <c r="BZ100" i="17"/>
  <c r="BZ152" i="17" s="1"/>
  <c r="BZ100" i="16"/>
  <c r="BZ152" i="16" s="1"/>
  <c r="BX162" i="16"/>
  <c r="CC135" i="16"/>
  <c r="CD117" i="16"/>
  <c r="CD117" i="17"/>
  <c r="CD130" i="16"/>
  <c r="CD130" i="17"/>
  <c r="CD129" i="16"/>
  <c r="CD129" i="17"/>
  <c r="CD133" i="16"/>
  <c r="CD133" i="17"/>
  <c r="CD121" i="17"/>
  <c r="CD121" i="16"/>
  <c r="BY78" i="15"/>
  <c r="BY19" i="15"/>
  <c r="CA23" i="1"/>
  <c r="CA19" i="1"/>
  <c r="CA21" i="1"/>
  <c r="CA14" i="1"/>
  <c r="CA28" i="1"/>
  <c r="CA26" i="1"/>
  <c r="CA27" i="1"/>
  <c r="BZ32" i="1"/>
  <c r="BZ33" i="1" s="1"/>
  <c r="BZ69" i="1"/>
  <c r="CA29" i="1"/>
  <c r="CA20" i="1"/>
  <c r="BZ9" i="16"/>
  <c r="CA13" i="1"/>
  <c r="CA22" i="1"/>
  <c r="CA12" i="1"/>
  <c r="CA18" i="1"/>
  <c r="CA15" i="1"/>
  <c r="BZ9" i="17"/>
  <c r="CA31" i="1"/>
  <c r="CA81" i="1" s="1"/>
  <c r="CA88" i="1" s="1"/>
  <c r="CA9" i="14" s="1"/>
  <c r="CA30" i="1"/>
  <c r="CA17" i="1"/>
  <c r="CA11" i="1"/>
  <c r="CA16" i="1"/>
  <c r="CA24" i="1"/>
  <c r="CA25" i="1"/>
  <c r="BZ17" i="17"/>
  <c r="BZ69" i="17" s="1"/>
  <c r="BZ17" i="16"/>
  <c r="BZ69" i="16" s="1"/>
  <c r="BZ14" i="17"/>
  <c r="BZ66" i="17" s="1"/>
  <c r="BZ14" i="16"/>
  <c r="BZ66" i="16" s="1"/>
  <c r="BZ72" i="1"/>
  <c r="BZ22" i="16"/>
  <c r="BZ74" i="16" s="1"/>
  <c r="BZ22" i="17"/>
  <c r="BZ74" i="17" s="1"/>
  <c r="BY61" i="16"/>
  <c r="BY82" i="16" s="1"/>
  <c r="BY30" i="16"/>
  <c r="BZ78" i="1"/>
  <c r="BZ24" i="16"/>
  <c r="BZ76" i="16" s="1"/>
  <c r="BZ24" i="17"/>
  <c r="BZ76" i="17" s="1"/>
  <c r="BX83" i="16"/>
  <c r="BX89" i="13"/>
  <c r="BY75" i="15"/>
  <c r="BY16" i="15"/>
  <c r="CD50" i="16"/>
  <c r="CD50" i="17"/>
  <c r="CD54" i="17"/>
  <c r="CD54" i="16"/>
  <c r="CD39" i="17"/>
  <c r="CD39" i="16"/>
  <c r="CD42" i="16"/>
  <c r="CD42" i="17"/>
  <c r="CD44" i="16"/>
  <c r="CD44" i="17"/>
  <c r="BZ75" i="13"/>
  <c r="BZ98" i="16"/>
  <c r="BZ150" i="16" s="1"/>
  <c r="BZ98" i="17"/>
  <c r="BZ150" i="17" s="1"/>
  <c r="BZ71" i="13"/>
  <c r="BZ90" i="16"/>
  <c r="BZ142" i="16" s="1"/>
  <c r="BZ90" i="17"/>
  <c r="BZ142" i="17" s="1"/>
  <c r="BZ102" i="17"/>
  <c r="BZ154" i="17" s="1"/>
  <c r="BZ102" i="16"/>
  <c r="BZ154" i="16" s="1"/>
  <c r="BZ78" i="13"/>
  <c r="BZ103" i="17"/>
  <c r="BZ155" i="17" s="1"/>
  <c r="BZ103" i="16"/>
  <c r="BZ155" i="16" s="1"/>
  <c r="BY109" i="17"/>
  <c r="BY140" i="17"/>
  <c r="BY161" i="17" s="1"/>
  <c r="BZ79" i="13"/>
  <c r="BZ104" i="16"/>
  <c r="BZ156" i="16" s="1"/>
  <c r="BZ104" i="17"/>
  <c r="BZ156" i="17" s="1"/>
  <c r="CD123" i="16"/>
  <c r="CD123" i="17"/>
  <c r="CD122" i="16"/>
  <c r="CD122" i="17"/>
  <c r="CD127" i="17"/>
  <c r="CD127" i="16"/>
  <c r="CD119" i="17"/>
  <c r="CD119" i="16"/>
  <c r="CD115" i="17"/>
  <c r="CD115" i="16"/>
  <c r="BX81" i="15"/>
  <c r="BY76" i="15"/>
  <c r="BY17" i="15"/>
  <c r="BZ79" i="1"/>
  <c r="BZ25" i="16"/>
  <c r="BZ77" i="16" s="1"/>
  <c r="BZ25" i="17"/>
  <c r="BZ77" i="17" s="1"/>
  <c r="BY30" i="17"/>
  <c r="BY61" i="17"/>
  <c r="BY82" i="17" s="1"/>
  <c r="BZ70" i="1"/>
  <c r="BZ10" i="17"/>
  <c r="BZ62" i="17" s="1"/>
  <c r="BZ10" i="16"/>
  <c r="BZ62" i="16" s="1"/>
  <c r="BZ13" i="17"/>
  <c r="BZ65" i="17" s="1"/>
  <c r="BZ13" i="16"/>
  <c r="BZ65" i="16" s="1"/>
  <c r="BZ23" i="16"/>
  <c r="BZ75" i="16" s="1"/>
  <c r="BZ23" i="17"/>
  <c r="BZ75" i="17" s="1"/>
  <c r="BZ80" i="1"/>
  <c r="BZ26" i="17"/>
  <c r="BZ78" i="17" s="1"/>
  <c r="BZ26" i="16"/>
  <c r="BZ78" i="16" s="1"/>
  <c r="BX89" i="1"/>
  <c r="BX90" i="1" s="1"/>
  <c r="BY94" i="15"/>
  <c r="BY35" i="15"/>
  <c r="BX90" i="13"/>
  <c r="BY15" i="15"/>
  <c r="BY74" i="15"/>
  <c r="BY33" i="15"/>
  <c r="BY92" i="15"/>
  <c r="CE60" i="1"/>
  <c r="CE44" i="1"/>
  <c r="CE58" i="1"/>
  <c r="CE53" i="1"/>
  <c r="CE48" i="1"/>
  <c r="CE43" i="1"/>
  <c r="CE46" i="1"/>
  <c r="CE41" i="1"/>
  <c r="CE55" i="1"/>
  <c r="CE42" i="1"/>
  <c r="CE54" i="1"/>
  <c r="CE47" i="1"/>
  <c r="CE49" i="1"/>
  <c r="CE52" i="1"/>
  <c r="CE59" i="1"/>
  <c r="CE51" i="1"/>
  <c r="CE45" i="1"/>
  <c r="CE50" i="1"/>
  <c r="CE57" i="1"/>
  <c r="CE56" i="1"/>
  <c r="CD35" i="17"/>
  <c r="CE40" i="1"/>
  <c r="CD35" i="16"/>
  <c r="CD61" i="1"/>
  <c r="CD62" i="1" s="1"/>
  <c r="CD51" i="16"/>
  <c r="CD51" i="17"/>
  <c r="CD48" i="16"/>
  <c r="CD48" i="17"/>
  <c r="CD36" i="17"/>
  <c r="CD36" i="16"/>
  <c r="CD40" i="17"/>
  <c r="CD40" i="16"/>
  <c r="BY95" i="15"/>
  <c r="BY36" i="15"/>
  <c r="BZ73" i="13"/>
  <c r="BZ94" i="16"/>
  <c r="BZ146" i="16" s="1"/>
  <c r="BZ94" i="17"/>
  <c r="BZ146" i="17" s="1"/>
  <c r="CA25" i="13"/>
  <c r="CA13" i="13"/>
  <c r="CA18" i="13"/>
  <c r="CA17" i="13"/>
  <c r="CA28" i="13"/>
  <c r="CA12" i="13"/>
  <c r="BZ69" i="13"/>
  <c r="CA20" i="13"/>
  <c r="CA23" i="13"/>
  <c r="CA16" i="13"/>
  <c r="CA22" i="13"/>
  <c r="CA29" i="13"/>
  <c r="CA21" i="13"/>
  <c r="CA30" i="13"/>
  <c r="CA14" i="13"/>
  <c r="BZ88" i="17"/>
  <c r="CA15" i="13"/>
  <c r="CA26" i="13"/>
  <c r="CA19" i="13"/>
  <c r="CA11" i="13"/>
  <c r="CA24" i="13"/>
  <c r="BZ88" i="16"/>
  <c r="BZ32" i="13"/>
  <c r="BZ33" i="13" s="1"/>
  <c r="CA27" i="13"/>
  <c r="CA31" i="13"/>
  <c r="CA81" i="13" s="1"/>
  <c r="CA88" i="13" s="1"/>
  <c r="CA10" i="14" s="1"/>
  <c r="BZ92" i="16"/>
  <c r="BZ144" i="16" s="1"/>
  <c r="BZ92" i="17"/>
  <c r="BZ144" i="17" s="1"/>
  <c r="BZ107" i="17"/>
  <c r="BZ159" i="17" s="1"/>
  <c r="BZ107" i="16"/>
  <c r="BZ159" i="16" s="1"/>
  <c r="BZ91" i="17"/>
  <c r="BZ143" i="17" s="1"/>
  <c r="BZ91" i="16"/>
  <c r="BZ143" i="16" s="1"/>
  <c r="BY14" i="15"/>
  <c r="BY73" i="15"/>
  <c r="BY97" i="15"/>
  <c r="BY38" i="15"/>
  <c r="BY90" i="15"/>
  <c r="BY31" i="15"/>
  <c r="CE43" i="13"/>
  <c r="CE49" i="13"/>
  <c r="CE55" i="13"/>
  <c r="CE44" i="13"/>
  <c r="CE60" i="13"/>
  <c r="CE53" i="13"/>
  <c r="CE46" i="13"/>
  <c r="CE47" i="13"/>
  <c r="CE59" i="13"/>
  <c r="CE52" i="13"/>
  <c r="CE57" i="13"/>
  <c r="CE56" i="13"/>
  <c r="CE41" i="13"/>
  <c r="CE58" i="13"/>
  <c r="CE50" i="13"/>
  <c r="CE45" i="13"/>
  <c r="CE42" i="13"/>
  <c r="CE48" i="13"/>
  <c r="CE54" i="13"/>
  <c r="CE51" i="13"/>
  <c r="CD114" i="17"/>
  <c r="CE40" i="13"/>
  <c r="CD114" i="16"/>
  <c r="CD61" i="13"/>
  <c r="CD62" i="13" s="1"/>
  <c r="CD120" i="17"/>
  <c r="CD120" i="16"/>
  <c r="CD124" i="17"/>
  <c r="CD124" i="16"/>
  <c r="CD132" i="17"/>
  <c r="CD132" i="16"/>
  <c r="CD128" i="16"/>
  <c r="CD128" i="17"/>
  <c r="BX22" i="15"/>
  <c r="BX45" i="15" s="1"/>
  <c r="BZ12" i="17"/>
  <c r="BZ64" i="17" s="1"/>
  <c r="BZ12" i="16"/>
  <c r="BZ64" i="16" s="1"/>
  <c r="BZ76" i="1"/>
  <c r="BZ20" i="16"/>
  <c r="BZ72" i="16" s="1"/>
  <c r="BZ20" i="17"/>
  <c r="BZ72" i="17" s="1"/>
  <c r="BY86" i="1"/>
  <c r="BY82" i="1"/>
  <c r="BZ11" i="14"/>
  <c r="BZ71" i="1"/>
  <c r="BZ11" i="16"/>
  <c r="BZ63" i="16" s="1"/>
  <c r="BZ11" i="17"/>
  <c r="BZ63" i="17" s="1"/>
  <c r="BZ18" i="16"/>
  <c r="BZ70" i="16" s="1"/>
  <c r="BZ18" i="17"/>
  <c r="BZ70" i="17" s="1"/>
  <c r="BX174" i="17"/>
  <c r="BY32" i="15"/>
  <c r="BY91" i="15"/>
  <c r="BY96" i="15"/>
  <c r="BY37" i="15"/>
  <c r="BY87" i="1"/>
  <c r="BY71" i="15"/>
  <c r="BY12" i="15"/>
  <c r="BY79" i="15"/>
  <c r="BY20" i="15"/>
  <c r="BW111" i="15"/>
  <c r="CD38" i="17"/>
  <c r="CD38" i="16"/>
  <c r="CD41" i="17"/>
  <c r="CD41" i="16"/>
  <c r="CD46" i="16"/>
  <c r="CD46" i="17"/>
  <c r="CD43" i="17"/>
  <c r="CD43" i="16"/>
  <c r="CD47" i="17"/>
  <c r="CD47" i="16"/>
  <c r="BY93" i="15"/>
  <c r="BY34" i="15"/>
  <c r="BZ80" i="13"/>
  <c r="BZ105" i="17"/>
  <c r="BZ157" i="17" s="1"/>
  <c r="BZ105" i="16"/>
  <c r="BZ157" i="16" s="1"/>
  <c r="BZ72" i="13"/>
  <c r="BZ93" i="17"/>
  <c r="BZ145" i="17" s="1"/>
  <c r="BZ93" i="16"/>
  <c r="BZ145" i="16" s="1"/>
  <c r="BZ106" i="16"/>
  <c r="BZ158" i="16" s="1"/>
  <c r="BZ106" i="17"/>
  <c r="BZ158" i="17" s="1"/>
  <c r="BZ96" i="17"/>
  <c r="BZ148" i="17" s="1"/>
  <c r="BZ96" i="16"/>
  <c r="BZ148" i="16" s="1"/>
  <c r="BZ70" i="13"/>
  <c r="BZ89" i="16"/>
  <c r="BZ141" i="16" s="1"/>
  <c r="BZ89" i="17"/>
  <c r="BZ141" i="17" s="1"/>
  <c r="BY82" i="13"/>
  <c r="BY86" i="13"/>
  <c r="BY13" i="15"/>
  <c r="BY72" i="15"/>
  <c r="CC135" i="17"/>
  <c r="CD126" i="17"/>
  <c r="CD126" i="16"/>
  <c r="CD131" i="17"/>
  <c r="CD131" i="16"/>
  <c r="CD118" i="16"/>
  <c r="CD118" i="17"/>
  <c r="CD116" i="16"/>
  <c r="CD116" i="17"/>
  <c r="CD125" i="16"/>
  <c r="CD125" i="17"/>
  <c r="BY18" i="15"/>
  <c r="BY77" i="15"/>
  <c r="BZ16" i="16"/>
  <c r="BZ68" i="16" s="1"/>
  <c r="BZ74" i="1"/>
  <c r="BZ16" i="17"/>
  <c r="BZ68" i="17" s="1"/>
  <c r="BZ75" i="1"/>
  <c r="BZ19" i="16"/>
  <c r="BZ71" i="16" s="1"/>
  <c r="BZ19" i="17"/>
  <c r="BZ71" i="17" s="1"/>
  <c r="BZ77" i="1"/>
  <c r="BZ21" i="17"/>
  <c r="BZ73" i="17" s="1"/>
  <c r="BZ21" i="16"/>
  <c r="BZ73" i="16" s="1"/>
  <c r="BZ27" i="16"/>
  <c r="BZ79" i="16" s="1"/>
  <c r="BZ27" i="17"/>
  <c r="BZ79" i="17" s="1"/>
  <c r="BZ28" i="16"/>
  <c r="BZ80" i="16" s="1"/>
  <c r="BZ28" i="17"/>
  <c r="BZ80" i="17" s="1"/>
  <c r="BZ15" i="17"/>
  <c r="BZ67" i="17" s="1"/>
  <c r="BZ73" i="1"/>
  <c r="BZ15" i="16"/>
  <c r="BZ67" i="16" s="1"/>
  <c r="BX167" i="16"/>
  <c r="BY87" i="13"/>
  <c r="BY30" i="15"/>
  <c r="BY89" i="15"/>
  <c r="BW45" i="15"/>
  <c r="BW222" i="16" l="1"/>
  <c r="BW229" i="16" s="1"/>
  <c r="BW188" i="16"/>
  <c r="BV229" i="16"/>
  <c r="BV247" i="16"/>
  <c r="BW227" i="16"/>
  <c r="BW237" i="16"/>
  <c r="BX227" i="16"/>
  <c r="BX237" i="16"/>
  <c r="BV125" i="15"/>
  <c r="BW204" i="16"/>
  <c r="BW209" i="16" s="1"/>
  <c r="BX198" i="16"/>
  <c r="BX217" i="16" s="1"/>
  <c r="BX215" i="16"/>
  <c r="BX170" i="15"/>
  <c r="BY215" i="16"/>
  <c r="BY170" i="15"/>
  <c r="BW197" i="16"/>
  <c r="BW216" i="16" s="1"/>
  <c r="BW221" i="16" s="1"/>
  <c r="BY203" i="16"/>
  <c r="BY158" i="15"/>
  <c r="BZ31" i="14"/>
  <c r="BX187" i="16"/>
  <c r="BX192" i="16"/>
  <c r="BY167" i="16"/>
  <c r="BY192" i="16" s="1"/>
  <c r="BW146" i="15"/>
  <c r="BW172" i="15" s="1"/>
  <c r="BW177" i="15" s="1"/>
  <c r="BW184" i="15" s="1"/>
  <c r="BW203" i="15" s="1"/>
  <c r="BW124" i="15"/>
  <c r="BW134" i="15"/>
  <c r="BW160" i="15" s="1"/>
  <c r="BW165" i="15" s="1"/>
  <c r="BW182" i="15" s="1"/>
  <c r="BW193" i="15" s="1"/>
  <c r="BX104" i="15"/>
  <c r="BX124" i="15" s="1"/>
  <c r="BY167" i="17"/>
  <c r="BY174" i="17" s="1"/>
  <c r="BY89" i="13"/>
  <c r="BY90" i="13" s="1"/>
  <c r="BY81" i="15"/>
  <c r="BY89" i="1"/>
  <c r="BY90" i="1" s="1"/>
  <c r="BW123" i="15"/>
  <c r="BW52" i="15"/>
  <c r="CD135" i="16"/>
  <c r="CA23" i="16"/>
  <c r="CA75" i="16" s="1"/>
  <c r="CA23" i="17"/>
  <c r="CA75" i="17" s="1"/>
  <c r="CA71" i="1"/>
  <c r="CA11" i="16"/>
  <c r="CA63" i="16" s="1"/>
  <c r="CA11" i="17"/>
  <c r="CA63" i="17" s="1"/>
  <c r="BZ82" i="1"/>
  <c r="BZ86" i="1"/>
  <c r="BY99" i="15"/>
  <c r="CA88" i="17"/>
  <c r="CB29" i="13"/>
  <c r="CB23" i="13"/>
  <c r="CB18" i="13"/>
  <c r="CB24" i="13"/>
  <c r="CB19" i="13"/>
  <c r="CB28" i="13"/>
  <c r="CB12" i="13"/>
  <c r="CB31" i="13"/>
  <c r="CB81" i="13" s="1"/>
  <c r="CB88" i="13" s="1"/>
  <c r="CB10" i="14" s="1"/>
  <c r="CB20" i="13"/>
  <c r="CA32" i="13"/>
  <c r="CA33" i="13" s="1"/>
  <c r="CB27" i="13"/>
  <c r="CB17" i="13"/>
  <c r="CB11" i="13"/>
  <c r="CB13" i="13"/>
  <c r="CB30" i="13"/>
  <c r="CB25" i="13"/>
  <c r="CB26" i="13"/>
  <c r="CB16" i="13"/>
  <c r="CA88" i="16"/>
  <c r="CB15" i="13"/>
  <c r="CB14" i="13"/>
  <c r="CB21" i="13"/>
  <c r="CB22" i="13"/>
  <c r="CA69" i="13"/>
  <c r="CA97" i="17"/>
  <c r="CA149" i="17" s="1"/>
  <c r="CA97" i="16"/>
  <c r="CA149" i="16" s="1"/>
  <c r="CA73" i="13"/>
  <c r="CA94" i="16"/>
  <c r="CA146" i="16" s="1"/>
  <c r="CA94" i="17"/>
  <c r="CA146" i="17" s="1"/>
  <c r="CD56" i="17"/>
  <c r="CE40" i="17"/>
  <c r="CE40" i="16"/>
  <c r="CE44" i="16"/>
  <c r="CE44" i="17"/>
  <c r="CE50" i="16"/>
  <c r="CE50" i="17"/>
  <c r="CE43" i="17"/>
  <c r="CE43" i="16"/>
  <c r="BY83" i="17"/>
  <c r="BZ95" i="15"/>
  <c r="BZ36" i="15"/>
  <c r="BZ33" i="15"/>
  <c r="BZ92" i="15"/>
  <c r="CA22" i="17"/>
  <c r="CA74" i="17" s="1"/>
  <c r="CA22" i="16"/>
  <c r="CA74" i="16" s="1"/>
  <c r="CA28" i="17"/>
  <c r="CA80" i="17" s="1"/>
  <c r="CA28" i="16"/>
  <c r="CA80" i="16" s="1"/>
  <c r="CA74" i="1"/>
  <c r="CA16" i="17"/>
  <c r="CA68" i="17" s="1"/>
  <c r="CA16" i="16"/>
  <c r="CA68" i="16" s="1"/>
  <c r="BZ30" i="16"/>
  <c r="BZ61" i="16"/>
  <c r="BZ82" i="16" s="1"/>
  <c r="CA12" i="17"/>
  <c r="CA64" i="17" s="1"/>
  <c r="CA12" i="16"/>
  <c r="CA64" i="16" s="1"/>
  <c r="BZ35" i="15"/>
  <c r="BZ94" i="15"/>
  <c r="BZ34" i="15"/>
  <c r="BZ93" i="15"/>
  <c r="BX174" i="16"/>
  <c r="BX186" i="16"/>
  <c r="CE124" i="17"/>
  <c r="CE124" i="16"/>
  <c r="CE120" i="17"/>
  <c r="CE120" i="16"/>
  <c r="CA92" i="16"/>
  <c r="CA144" i="16" s="1"/>
  <c r="CA92" i="17"/>
  <c r="CA144" i="17" s="1"/>
  <c r="CA77" i="13"/>
  <c r="CA100" i="17"/>
  <c r="CA152" i="17" s="1"/>
  <c r="CA100" i="16"/>
  <c r="CA152" i="16" s="1"/>
  <c r="CA102" i="17"/>
  <c r="CA154" i="17" s="1"/>
  <c r="CA102" i="16"/>
  <c r="CA154" i="16" s="1"/>
  <c r="CF45" i="1"/>
  <c r="CF60" i="1"/>
  <c r="CF57" i="1"/>
  <c r="CF51" i="1"/>
  <c r="CF49" i="1"/>
  <c r="CF44" i="1"/>
  <c r="CF58" i="1"/>
  <c r="CF55" i="1"/>
  <c r="CF54" i="1"/>
  <c r="CF41" i="1"/>
  <c r="CF52" i="1"/>
  <c r="CF47" i="1"/>
  <c r="CF42" i="1"/>
  <c r="CF46" i="1"/>
  <c r="CF43" i="1"/>
  <c r="CF53" i="1"/>
  <c r="CF48" i="1"/>
  <c r="CF50" i="1"/>
  <c r="CF56" i="1"/>
  <c r="CF59" i="1"/>
  <c r="CE61" i="1"/>
  <c r="CE62" i="1" s="1"/>
  <c r="CE35" i="16"/>
  <c r="CF40" i="1"/>
  <c r="CE35" i="17"/>
  <c r="CE47" i="16"/>
  <c r="CE47" i="17"/>
  <c r="CE39" i="17"/>
  <c r="CE39" i="16"/>
  <c r="BZ79" i="15"/>
  <c r="BZ20" i="15"/>
  <c r="CA73" i="1"/>
  <c r="CA15" i="17"/>
  <c r="CA67" i="17" s="1"/>
  <c r="CA15" i="16"/>
  <c r="CA67" i="16" s="1"/>
  <c r="CA80" i="1"/>
  <c r="CA26" i="17"/>
  <c r="CA78" i="17" s="1"/>
  <c r="CA26" i="16"/>
  <c r="CA78" i="16" s="1"/>
  <c r="BZ32" i="15"/>
  <c r="BZ91" i="15"/>
  <c r="CF60" i="13"/>
  <c r="CF47" i="13"/>
  <c r="CF44" i="13"/>
  <c r="CF56" i="13"/>
  <c r="CF57" i="13"/>
  <c r="CF51" i="13"/>
  <c r="CF59" i="13"/>
  <c r="CF52" i="13"/>
  <c r="CF55" i="13"/>
  <c r="CF43" i="13"/>
  <c r="CF45" i="13"/>
  <c r="CF54" i="13"/>
  <c r="CF41" i="13"/>
  <c r="CF48" i="13"/>
  <c r="CF42" i="13"/>
  <c r="CF53" i="13"/>
  <c r="CF49" i="13"/>
  <c r="CF50" i="13"/>
  <c r="CF46" i="13"/>
  <c r="CF58" i="13"/>
  <c r="CE61" i="13"/>
  <c r="CE62" i="13" s="1"/>
  <c r="CF40" i="13"/>
  <c r="CE114" i="17"/>
  <c r="CE114" i="16"/>
  <c r="CE132" i="17"/>
  <c r="CE132" i="16"/>
  <c r="CE127" i="16"/>
  <c r="CE127" i="17"/>
  <c r="CA79" i="13"/>
  <c r="CA104" i="17"/>
  <c r="CA156" i="17" s="1"/>
  <c r="CA104" i="16"/>
  <c r="CA156" i="16" s="1"/>
  <c r="BZ109" i="17"/>
  <c r="BZ140" i="17"/>
  <c r="BZ161" i="17" s="1"/>
  <c r="BY40" i="15"/>
  <c r="BZ13" i="15"/>
  <c r="BZ72" i="15"/>
  <c r="BZ17" i="15"/>
  <c r="BZ76" i="15"/>
  <c r="BZ97" i="15"/>
  <c r="BZ38" i="15"/>
  <c r="BZ12" i="14"/>
  <c r="BZ19" i="14"/>
  <c r="BX52" i="15"/>
  <c r="BX123" i="15"/>
  <c r="CD135" i="17"/>
  <c r="CE116" i="17"/>
  <c r="CE116" i="16"/>
  <c r="CE115" i="16"/>
  <c r="CE115" i="17"/>
  <c r="CE133" i="16"/>
  <c r="CE133" i="17"/>
  <c r="CE117" i="16"/>
  <c r="CE117" i="17"/>
  <c r="CA96" i="16"/>
  <c r="CA148" i="16" s="1"/>
  <c r="CA96" i="17"/>
  <c r="CA148" i="17" s="1"/>
  <c r="CA91" i="16"/>
  <c r="CA143" i="16" s="1"/>
  <c r="CA91" i="17"/>
  <c r="CA143" i="17" s="1"/>
  <c r="CA76" i="13"/>
  <c r="CA99" i="17"/>
  <c r="CA151" i="17" s="1"/>
  <c r="CA99" i="16"/>
  <c r="CA151" i="16" s="1"/>
  <c r="BZ82" i="13"/>
  <c r="BZ86" i="13"/>
  <c r="CA74" i="13"/>
  <c r="CA95" i="16"/>
  <c r="CA147" i="16" s="1"/>
  <c r="CA95" i="17"/>
  <c r="CA147" i="17" s="1"/>
  <c r="CE51" i="16"/>
  <c r="CE51" i="17"/>
  <c r="CE46" i="16"/>
  <c r="CE46" i="17"/>
  <c r="CE42" i="16"/>
  <c r="CE42" i="17"/>
  <c r="CE36" i="17"/>
  <c r="CE36" i="16"/>
  <c r="CE48" i="17"/>
  <c r="CE48" i="16"/>
  <c r="BY162" i="17"/>
  <c r="BZ77" i="15"/>
  <c r="BZ18" i="15"/>
  <c r="CA14" i="16"/>
  <c r="CA66" i="16" s="1"/>
  <c r="CA14" i="17"/>
  <c r="CA66" i="17" s="1"/>
  <c r="CA72" i="1"/>
  <c r="CA11" i="14"/>
  <c r="CA70" i="1"/>
  <c r="CA10" i="16"/>
  <c r="CA62" i="16" s="1"/>
  <c r="CA10" i="17"/>
  <c r="CA62" i="17" s="1"/>
  <c r="CA18" i="16"/>
  <c r="CA70" i="16" s="1"/>
  <c r="CA18" i="17"/>
  <c r="CA70" i="17" s="1"/>
  <c r="CA79" i="1"/>
  <c r="CA25" i="17"/>
  <c r="CA77" i="17" s="1"/>
  <c r="CA25" i="16"/>
  <c r="CA77" i="16" s="1"/>
  <c r="CA75" i="1"/>
  <c r="CA19" i="17"/>
  <c r="CA71" i="17" s="1"/>
  <c r="CA19" i="16"/>
  <c r="CA71" i="16" s="1"/>
  <c r="BY162" i="16"/>
  <c r="CE128" i="16"/>
  <c r="CE128" i="17"/>
  <c r="CE131" i="17"/>
  <c r="CE131" i="16"/>
  <c r="CE129" i="17"/>
  <c r="CE129" i="16"/>
  <c r="CA101" i="17"/>
  <c r="CA153" i="17" s="1"/>
  <c r="CA101" i="16"/>
  <c r="CA153" i="16" s="1"/>
  <c r="CA75" i="13"/>
  <c r="CA98" i="16"/>
  <c r="CA150" i="16" s="1"/>
  <c r="CA98" i="17"/>
  <c r="CA150" i="17" s="1"/>
  <c r="CA80" i="13"/>
  <c r="CA105" i="17"/>
  <c r="CA157" i="17" s="1"/>
  <c r="CA105" i="16"/>
  <c r="CA157" i="16" s="1"/>
  <c r="CE45" i="16"/>
  <c r="CE45" i="17"/>
  <c r="CE37" i="17"/>
  <c r="CE37" i="16"/>
  <c r="CE38" i="16"/>
  <c r="CE38" i="17"/>
  <c r="BZ19" i="15"/>
  <c r="BZ78" i="15"/>
  <c r="BZ37" i="15"/>
  <c r="BZ96" i="15"/>
  <c r="CA13" i="17"/>
  <c r="CA65" i="17" s="1"/>
  <c r="CA13" i="16"/>
  <c r="CA65" i="16" s="1"/>
  <c r="CA77" i="1"/>
  <c r="CA21" i="17"/>
  <c r="CA73" i="17" s="1"/>
  <c r="CA21" i="16"/>
  <c r="CA73" i="16" s="1"/>
  <c r="BZ74" i="15"/>
  <c r="BZ15" i="15"/>
  <c r="CE122" i="17"/>
  <c r="CE122" i="16"/>
  <c r="CE126" i="17"/>
  <c r="CE126" i="16"/>
  <c r="CE123" i="17"/>
  <c r="CE123" i="16"/>
  <c r="CA106" i="17"/>
  <c r="CA158" i="17" s="1"/>
  <c r="CA106" i="16"/>
  <c r="CA158" i="16" s="1"/>
  <c r="BZ14" i="15"/>
  <c r="BZ73" i="15"/>
  <c r="BZ87" i="13"/>
  <c r="BZ89" i="15"/>
  <c r="BZ30" i="15"/>
  <c r="BY22" i="15"/>
  <c r="BZ16" i="15"/>
  <c r="BZ75" i="15"/>
  <c r="CE125" i="17"/>
  <c r="CE125" i="16"/>
  <c r="CE119" i="16"/>
  <c r="CE119" i="17"/>
  <c r="CE130" i="16"/>
  <c r="CE130" i="17"/>
  <c r="CE121" i="16"/>
  <c r="CE121" i="17"/>
  <c r="CE118" i="17"/>
  <c r="CE118" i="16"/>
  <c r="BZ140" i="16"/>
  <c r="BZ161" i="16" s="1"/>
  <c r="BZ109" i="16"/>
  <c r="CA78" i="13"/>
  <c r="CA103" i="17"/>
  <c r="CA155" i="17" s="1"/>
  <c r="CA103" i="16"/>
  <c r="CA155" i="16" s="1"/>
  <c r="CA107" i="16"/>
  <c r="CA159" i="16" s="1"/>
  <c r="CA107" i="17"/>
  <c r="CA159" i="17" s="1"/>
  <c r="CA72" i="13"/>
  <c r="CA93" i="17"/>
  <c r="CA145" i="17" s="1"/>
  <c r="CA93" i="16"/>
  <c r="CA145" i="16" s="1"/>
  <c r="CA70" i="13"/>
  <c r="CA89" i="17"/>
  <c r="CA141" i="17" s="1"/>
  <c r="CA89" i="16"/>
  <c r="CA141" i="16" s="1"/>
  <c r="CA90" i="16"/>
  <c r="CA142" i="16" s="1"/>
  <c r="CA71" i="13"/>
  <c r="CA90" i="17"/>
  <c r="CA142" i="17" s="1"/>
  <c r="BZ90" i="15"/>
  <c r="BZ31" i="15"/>
  <c r="CD56" i="16"/>
  <c r="CE52" i="17"/>
  <c r="CE52" i="16"/>
  <c r="CE54" i="16"/>
  <c r="CE54" i="17"/>
  <c r="CE49" i="16"/>
  <c r="CE49" i="17"/>
  <c r="CE41" i="16"/>
  <c r="CE41" i="17"/>
  <c r="CE53" i="17"/>
  <c r="CE53" i="16"/>
  <c r="BY83" i="16"/>
  <c r="BZ87" i="1"/>
  <c r="BZ12" i="15"/>
  <c r="BZ71" i="15"/>
  <c r="CB24" i="1"/>
  <c r="CB25" i="1"/>
  <c r="CB27" i="1"/>
  <c r="CB26" i="1"/>
  <c r="CA32" i="1"/>
  <c r="CA33" i="1" s="1"/>
  <c r="CB19" i="1"/>
  <c r="CB15" i="1"/>
  <c r="CB13" i="1"/>
  <c r="CB14" i="1"/>
  <c r="CB18" i="1"/>
  <c r="CA69" i="1"/>
  <c r="CB29" i="1"/>
  <c r="CB28" i="1"/>
  <c r="CB12" i="1"/>
  <c r="CB17" i="1"/>
  <c r="CB23" i="1"/>
  <c r="CB16" i="1"/>
  <c r="CB31" i="1"/>
  <c r="CB81" i="1" s="1"/>
  <c r="CB88" i="1" s="1"/>
  <c r="CB9" i="14" s="1"/>
  <c r="CB11" i="14" s="1"/>
  <c r="CA9" i="17"/>
  <c r="CB30" i="1"/>
  <c r="CA9" i="16"/>
  <c r="CB20" i="1"/>
  <c r="CB22" i="1"/>
  <c r="CB11" i="1"/>
  <c r="CB21" i="1"/>
  <c r="BZ30" i="17"/>
  <c r="BZ61" i="17"/>
  <c r="BZ82" i="17" s="1"/>
  <c r="CA76" i="1"/>
  <c r="CA20" i="17"/>
  <c r="CA72" i="17" s="1"/>
  <c r="CA20" i="16"/>
  <c r="CA72" i="16" s="1"/>
  <c r="CA27" i="17"/>
  <c r="CA79" i="17" s="1"/>
  <c r="CA27" i="16"/>
  <c r="CA79" i="16" s="1"/>
  <c r="CA78" i="1"/>
  <c r="CA24" i="16"/>
  <c r="CA76" i="16" s="1"/>
  <c r="CA24" i="17"/>
  <c r="CA76" i="17" s="1"/>
  <c r="CA17" i="16"/>
  <c r="CA69" i="16" s="1"/>
  <c r="CA17" i="17"/>
  <c r="CA69" i="17" s="1"/>
  <c r="BX188" i="16" l="1"/>
  <c r="BW247" i="16"/>
  <c r="BX222" i="16"/>
  <c r="BX229" i="16" s="1"/>
  <c r="BY174" i="16"/>
  <c r="BY186" i="16"/>
  <c r="BW228" i="16"/>
  <c r="BW246" i="16"/>
  <c r="BW226" i="16"/>
  <c r="BW236" i="16"/>
  <c r="BZ32" i="14"/>
  <c r="BY187" i="16"/>
  <c r="BY188" i="16" s="1"/>
  <c r="BY193" i="16"/>
  <c r="BY205" i="16" s="1"/>
  <c r="BY210" i="16" s="1"/>
  <c r="BY204" i="16"/>
  <c r="BY209" i="16" s="1"/>
  <c r="BZ203" i="16"/>
  <c r="BZ158" i="15"/>
  <c r="CA31" i="14"/>
  <c r="BY198" i="16"/>
  <c r="BY217" i="16" s="1"/>
  <c r="BY222" i="16" s="1"/>
  <c r="BX204" i="16"/>
  <c r="BX209" i="16" s="1"/>
  <c r="BY197" i="16"/>
  <c r="BY216" i="16" s="1"/>
  <c r="BY221" i="16" s="1"/>
  <c r="BX197" i="16"/>
  <c r="BX216" i="16" s="1"/>
  <c r="BX221" i="16" s="1"/>
  <c r="BX111" i="15"/>
  <c r="BW125" i="15"/>
  <c r="BW133" i="15"/>
  <c r="BW145" i="15"/>
  <c r="BW171" i="15" s="1"/>
  <c r="BW176" i="15" s="1"/>
  <c r="BW183" i="15" s="1"/>
  <c r="BW202" i="15" s="1"/>
  <c r="BX145" i="15"/>
  <c r="BX171" i="15" s="1"/>
  <c r="BX176" i="15" s="1"/>
  <c r="BX183" i="15" s="1"/>
  <c r="BX202" i="15" s="1"/>
  <c r="BX134" i="15"/>
  <c r="BX160" i="15" s="1"/>
  <c r="BX165" i="15" s="1"/>
  <c r="BX182" i="15" s="1"/>
  <c r="BX193" i="15" s="1"/>
  <c r="BX125" i="15"/>
  <c r="BY104" i="15"/>
  <c r="BY111" i="15" s="1"/>
  <c r="BZ167" i="17"/>
  <c r="BZ193" i="16" s="1"/>
  <c r="BZ205" i="16" s="1"/>
  <c r="BZ22" i="15"/>
  <c r="BZ162" i="16"/>
  <c r="BZ162" i="17"/>
  <c r="CB80" i="1"/>
  <c r="CB26" i="17"/>
  <c r="CB78" i="17" s="1"/>
  <c r="CB26" i="16"/>
  <c r="CB78" i="16" s="1"/>
  <c r="CA97" i="15"/>
  <c r="CA38" i="15"/>
  <c r="CA12" i="14"/>
  <c r="CA19" i="14"/>
  <c r="BZ89" i="13"/>
  <c r="BZ90" i="13" s="1"/>
  <c r="CA34" i="15"/>
  <c r="CA93" i="15"/>
  <c r="CG55" i="13"/>
  <c r="CG60" i="13"/>
  <c r="CG51" i="13"/>
  <c r="CG41" i="13"/>
  <c r="CG42" i="13"/>
  <c r="CG43" i="13"/>
  <c r="CG53" i="13"/>
  <c r="CG49" i="13"/>
  <c r="CG58" i="13"/>
  <c r="CG59" i="13"/>
  <c r="CG50" i="13"/>
  <c r="CG47" i="13"/>
  <c r="CG54" i="13"/>
  <c r="CG44" i="13"/>
  <c r="CG52" i="13"/>
  <c r="CG46" i="13"/>
  <c r="CG57" i="13"/>
  <c r="CG56" i="13"/>
  <c r="CG45" i="13"/>
  <c r="CG48" i="13"/>
  <c r="CF61" i="13"/>
  <c r="CF62" i="13" s="1"/>
  <c r="CF114" i="16"/>
  <c r="CF114" i="17"/>
  <c r="CG40" i="13"/>
  <c r="CF124" i="16"/>
  <c r="CF124" i="17"/>
  <c r="CF122" i="17"/>
  <c r="CF122" i="16"/>
  <c r="CF117" i="17"/>
  <c r="CF117" i="16"/>
  <c r="CF125" i="16"/>
  <c r="CF125" i="17"/>
  <c r="CF121" i="17"/>
  <c r="CF121" i="16"/>
  <c r="CE56" i="16"/>
  <c r="CF45" i="16"/>
  <c r="CF45" i="17"/>
  <c r="CF41" i="16"/>
  <c r="CF41" i="17"/>
  <c r="CF36" i="16"/>
  <c r="CF36" i="17"/>
  <c r="CF39" i="16"/>
  <c r="CF39" i="17"/>
  <c r="CB98" i="17"/>
  <c r="CB150" i="17" s="1"/>
  <c r="CB75" i="13"/>
  <c r="CB98" i="16"/>
  <c r="CB150" i="16" s="1"/>
  <c r="CB93" i="16"/>
  <c r="CB145" i="16" s="1"/>
  <c r="CB93" i="17"/>
  <c r="CB145" i="17" s="1"/>
  <c r="CB72" i="13"/>
  <c r="CB71" i="13"/>
  <c r="CB90" i="17"/>
  <c r="CB142" i="17" s="1"/>
  <c r="CB90" i="16"/>
  <c r="CB142" i="16" s="1"/>
  <c r="CB80" i="13"/>
  <c r="CB105" i="16"/>
  <c r="CB157" i="16" s="1"/>
  <c r="CB105" i="17"/>
  <c r="CB157" i="17" s="1"/>
  <c r="CB77" i="13"/>
  <c r="CB100" i="16"/>
  <c r="CB152" i="16" s="1"/>
  <c r="CB100" i="17"/>
  <c r="CB152" i="17" s="1"/>
  <c r="CB14" i="16"/>
  <c r="CB66" i="16" s="1"/>
  <c r="CB14" i="17"/>
  <c r="CB66" i="17" s="1"/>
  <c r="CB72" i="1"/>
  <c r="CA87" i="13"/>
  <c r="CA30" i="15"/>
  <c r="CA89" i="15"/>
  <c r="CA75" i="15"/>
  <c r="CA16" i="15"/>
  <c r="CC17" i="1"/>
  <c r="CC12" i="1"/>
  <c r="CC14" i="1"/>
  <c r="CC19" i="1"/>
  <c r="CC18" i="1"/>
  <c r="CB9" i="16"/>
  <c r="CC23" i="1"/>
  <c r="CC26" i="1"/>
  <c r="CB69" i="1"/>
  <c r="CC25" i="1"/>
  <c r="CC28" i="1"/>
  <c r="CC24" i="1"/>
  <c r="CB32" i="1"/>
  <c r="CB33" i="1" s="1"/>
  <c r="CC29" i="1"/>
  <c r="CC15" i="1"/>
  <c r="CC30" i="1"/>
  <c r="CC27" i="1"/>
  <c r="CC31" i="1"/>
  <c r="CC81" i="1" s="1"/>
  <c r="CC88" i="1" s="1"/>
  <c r="CC9" i="14" s="1"/>
  <c r="CC13" i="1"/>
  <c r="CB9" i="17"/>
  <c r="CC22" i="1"/>
  <c r="CC21" i="1"/>
  <c r="CC11" i="1"/>
  <c r="CC16" i="1"/>
  <c r="CC20" i="1"/>
  <c r="CB28" i="16"/>
  <c r="CB80" i="16" s="1"/>
  <c r="CB28" i="17"/>
  <c r="CB80" i="17" s="1"/>
  <c r="CB77" i="1"/>
  <c r="CB21" i="16"/>
  <c r="CB73" i="16" s="1"/>
  <c r="CB21" i="17"/>
  <c r="CB73" i="17" s="1"/>
  <c r="CB27" i="16"/>
  <c r="CB79" i="16" s="1"/>
  <c r="CB27" i="17"/>
  <c r="CB79" i="17" s="1"/>
  <c r="CB71" i="1"/>
  <c r="CB11" i="17"/>
  <c r="CB63" i="17" s="1"/>
  <c r="CB11" i="16"/>
  <c r="CB63" i="16" s="1"/>
  <c r="CB78" i="1"/>
  <c r="CB24" i="16"/>
  <c r="CB76" i="16" s="1"/>
  <c r="CB24" i="17"/>
  <c r="CB76" i="17" s="1"/>
  <c r="BZ81" i="15"/>
  <c r="CA95" i="15"/>
  <c r="CA36" i="15"/>
  <c r="BY45" i="15"/>
  <c r="CA87" i="1"/>
  <c r="CA12" i="15"/>
  <c r="CA71" i="15"/>
  <c r="CA96" i="15"/>
  <c r="CA37" i="15"/>
  <c r="CF123" i="17"/>
  <c r="CF123" i="16"/>
  <c r="CF115" i="17"/>
  <c r="CF115" i="16"/>
  <c r="CF129" i="16"/>
  <c r="CF129" i="17"/>
  <c r="CF131" i="17"/>
  <c r="CF131" i="16"/>
  <c r="CA72" i="15"/>
  <c r="CA13" i="15"/>
  <c r="CF43" i="17"/>
  <c r="CF43" i="16"/>
  <c r="CF37" i="17"/>
  <c r="CF37" i="16"/>
  <c r="CF49" i="17"/>
  <c r="CF49" i="16"/>
  <c r="CF44" i="16"/>
  <c r="CF44" i="17"/>
  <c r="CF40" i="17"/>
  <c r="CF40" i="16"/>
  <c r="CB91" i="16"/>
  <c r="CB143" i="16" s="1"/>
  <c r="CB91" i="17"/>
  <c r="CB143" i="17" s="1"/>
  <c r="CB78" i="13"/>
  <c r="CB103" i="16"/>
  <c r="CB155" i="16" s="1"/>
  <c r="CB103" i="17"/>
  <c r="CB155" i="17" s="1"/>
  <c r="CC26" i="13"/>
  <c r="CC30" i="13"/>
  <c r="CC21" i="13"/>
  <c r="CB88" i="16"/>
  <c r="CB32" i="13"/>
  <c r="CB33" i="13" s="1"/>
  <c r="CB69" i="13"/>
  <c r="CC13" i="13"/>
  <c r="CC28" i="13"/>
  <c r="CB88" i="17"/>
  <c r="CC11" i="13"/>
  <c r="CC25" i="13"/>
  <c r="CC22" i="13"/>
  <c r="CC15" i="13"/>
  <c r="CC16" i="13"/>
  <c r="CC20" i="13"/>
  <c r="CC23" i="13"/>
  <c r="CC12" i="13"/>
  <c r="CC18" i="13"/>
  <c r="CC19" i="13"/>
  <c r="CC29" i="13"/>
  <c r="CC17" i="13"/>
  <c r="CC24" i="13"/>
  <c r="CC14" i="13"/>
  <c r="CC27" i="13"/>
  <c r="CC31" i="13"/>
  <c r="CC81" i="13" s="1"/>
  <c r="CC88" i="13" s="1"/>
  <c r="CC10" i="14" s="1"/>
  <c r="CB97" i="16"/>
  <c r="CB149" i="16" s="1"/>
  <c r="CB97" i="17"/>
  <c r="CB149" i="17" s="1"/>
  <c r="CB96" i="17"/>
  <c r="CB148" i="17" s="1"/>
  <c r="CB96" i="16"/>
  <c r="CB148" i="16" s="1"/>
  <c r="CB106" i="17"/>
  <c r="CB158" i="17" s="1"/>
  <c r="CB106" i="16"/>
  <c r="CB158" i="16" s="1"/>
  <c r="BZ89" i="1"/>
  <c r="BZ90" i="1" s="1"/>
  <c r="CA77" i="15"/>
  <c r="CA18" i="15"/>
  <c r="CB12" i="17"/>
  <c r="CB64" i="17" s="1"/>
  <c r="CB12" i="16"/>
  <c r="CB64" i="16" s="1"/>
  <c r="BZ174" i="17"/>
  <c r="CB73" i="1"/>
  <c r="CB15" i="16"/>
  <c r="CB67" i="16" s="1"/>
  <c r="CB15" i="17"/>
  <c r="CB67" i="17" s="1"/>
  <c r="CB13" i="16"/>
  <c r="CB65" i="16" s="1"/>
  <c r="CB13" i="17"/>
  <c r="CB65" i="17" s="1"/>
  <c r="CB79" i="1"/>
  <c r="CB25" i="17"/>
  <c r="CB77" i="17" s="1"/>
  <c r="CB25" i="16"/>
  <c r="CB77" i="16" s="1"/>
  <c r="BZ40" i="15"/>
  <c r="BZ45" i="15" s="1"/>
  <c r="CA19" i="15"/>
  <c r="CA78" i="15"/>
  <c r="CE135" i="16"/>
  <c r="CF132" i="17"/>
  <c r="CF132" i="16"/>
  <c r="CF127" i="16"/>
  <c r="CF127" i="17"/>
  <c r="CF128" i="17"/>
  <c r="CF128" i="16"/>
  <c r="CF126" i="17"/>
  <c r="CF126" i="16"/>
  <c r="CF130" i="16"/>
  <c r="CF130" i="17"/>
  <c r="CA79" i="15"/>
  <c r="CA20" i="15"/>
  <c r="CE56" i="17"/>
  <c r="CF54" i="16"/>
  <c r="CF54" i="17"/>
  <c r="CF48" i="16"/>
  <c r="CF48" i="17"/>
  <c r="CF42" i="17"/>
  <c r="CF42" i="16"/>
  <c r="CF50" i="17"/>
  <c r="CF50" i="16"/>
  <c r="CF46" i="17"/>
  <c r="CF46" i="16"/>
  <c r="CA94" i="15"/>
  <c r="CA35" i="15"/>
  <c r="BZ167" i="16"/>
  <c r="BZ192" i="16" s="1"/>
  <c r="CA14" i="15"/>
  <c r="CA73" i="15"/>
  <c r="CA82" i="13"/>
  <c r="CA86" i="13"/>
  <c r="CB92" i="17"/>
  <c r="CB144" i="17" s="1"/>
  <c r="CB92" i="16"/>
  <c r="CB144" i="16" s="1"/>
  <c r="CB102" i="17"/>
  <c r="CB154" i="17" s="1"/>
  <c r="CB102" i="16"/>
  <c r="CB154" i="16" s="1"/>
  <c r="CB73" i="13"/>
  <c r="CB94" i="17"/>
  <c r="CB146" i="17" s="1"/>
  <c r="CB94" i="16"/>
  <c r="CB146" i="16" s="1"/>
  <c r="CB101" i="17"/>
  <c r="CB153" i="17" s="1"/>
  <c r="CB101" i="16"/>
  <c r="CB153" i="16" s="1"/>
  <c r="CA140" i="17"/>
  <c r="CA161" i="17" s="1"/>
  <c r="CA109" i="17"/>
  <c r="CB19" i="16"/>
  <c r="CB71" i="16" s="1"/>
  <c r="CB75" i="1"/>
  <c r="CB19" i="17"/>
  <c r="CB71" i="17" s="1"/>
  <c r="CA30" i="16"/>
  <c r="CA61" i="16"/>
  <c r="CA82" i="16" s="1"/>
  <c r="CB22" i="17"/>
  <c r="CB74" i="17" s="1"/>
  <c r="CB22" i="16"/>
  <c r="CB74" i="16" s="1"/>
  <c r="CB20" i="17"/>
  <c r="CB72" i="17" s="1"/>
  <c r="CB76" i="1"/>
  <c r="CB20" i="16"/>
  <c r="CB72" i="16" s="1"/>
  <c r="CA30" i="17"/>
  <c r="CA61" i="17"/>
  <c r="CA82" i="17" s="1"/>
  <c r="CA82" i="1"/>
  <c r="CA86" i="1"/>
  <c r="BZ83" i="17"/>
  <c r="CB18" i="17"/>
  <c r="CB70" i="17" s="1"/>
  <c r="CB18" i="16"/>
  <c r="CB70" i="16" s="1"/>
  <c r="CB12" i="14"/>
  <c r="CB19" i="14"/>
  <c r="CB70" i="1"/>
  <c r="CB10" i="16"/>
  <c r="CB62" i="16" s="1"/>
  <c r="CB10" i="17"/>
  <c r="CB62" i="17" s="1"/>
  <c r="CB74" i="1"/>
  <c r="CB16" i="16"/>
  <c r="CB68" i="16" s="1"/>
  <c r="CB16" i="17"/>
  <c r="CB68" i="17" s="1"/>
  <c r="CB17" i="17"/>
  <c r="CB69" i="17" s="1"/>
  <c r="CB17" i="16"/>
  <c r="CB69" i="16" s="1"/>
  <c r="CB23" i="17"/>
  <c r="CB75" i="17" s="1"/>
  <c r="CB23" i="16"/>
  <c r="CB75" i="16" s="1"/>
  <c r="BZ99" i="15"/>
  <c r="CA76" i="15"/>
  <c r="CA17" i="15"/>
  <c r="CA92" i="15"/>
  <c r="CA33" i="15"/>
  <c r="CA15" i="15"/>
  <c r="CA74" i="15"/>
  <c r="CA32" i="15"/>
  <c r="CA91" i="15"/>
  <c r="CE135" i="17"/>
  <c r="CF120" i="16"/>
  <c r="CF120" i="17"/>
  <c r="CF116" i="16"/>
  <c r="CF116" i="17"/>
  <c r="CF119" i="17"/>
  <c r="CF119" i="16"/>
  <c r="CF133" i="16"/>
  <c r="CF133" i="17"/>
  <c r="CF118" i="16"/>
  <c r="CF118" i="17"/>
  <c r="CG60" i="1"/>
  <c r="CG46" i="1"/>
  <c r="CG53" i="1"/>
  <c r="CG42" i="1"/>
  <c r="CG59" i="1"/>
  <c r="CG52" i="1"/>
  <c r="CG50" i="1"/>
  <c r="CG58" i="1"/>
  <c r="CG56" i="1"/>
  <c r="CG48" i="1"/>
  <c r="CG49" i="1"/>
  <c r="CG41" i="1"/>
  <c r="CG57" i="1"/>
  <c r="CG55" i="1"/>
  <c r="CG45" i="1"/>
  <c r="CG51" i="1"/>
  <c r="CG54" i="1"/>
  <c r="CG44" i="1"/>
  <c r="CG47" i="1"/>
  <c r="CG43" i="1"/>
  <c r="CF35" i="17"/>
  <c r="CF35" i="16"/>
  <c r="CF61" i="1"/>
  <c r="CF62" i="1" s="1"/>
  <c r="CG40" i="1"/>
  <c r="CF51" i="16"/>
  <c r="CF51" i="17"/>
  <c r="CF38" i="16"/>
  <c r="CF38" i="17"/>
  <c r="CF47" i="16"/>
  <c r="CF47" i="17"/>
  <c r="CF53" i="16"/>
  <c r="CF53" i="17"/>
  <c r="CF52" i="16"/>
  <c r="CF52" i="17"/>
  <c r="BZ83" i="16"/>
  <c r="CA31" i="15"/>
  <c r="CA90" i="15"/>
  <c r="CB76" i="13"/>
  <c r="CB99" i="16"/>
  <c r="CB151" i="16" s="1"/>
  <c r="CB99" i="17"/>
  <c r="CB151" i="17" s="1"/>
  <c r="CA140" i="16"/>
  <c r="CA161" i="16" s="1"/>
  <c r="CA109" i="16"/>
  <c r="CB107" i="17"/>
  <c r="CB159" i="17" s="1"/>
  <c r="CB107" i="16"/>
  <c r="CB159" i="16" s="1"/>
  <c r="CB79" i="13"/>
  <c r="CB104" i="16"/>
  <c r="CB156" i="16" s="1"/>
  <c r="CB104" i="17"/>
  <c r="CB156" i="17" s="1"/>
  <c r="CB70" i="13"/>
  <c r="CB89" i="17"/>
  <c r="CB141" i="17" s="1"/>
  <c r="CB89" i="16"/>
  <c r="CB141" i="16" s="1"/>
  <c r="CB74" i="13"/>
  <c r="CB95" i="17"/>
  <c r="CB147" i="17" s="1"/>
  <c r="CB95" i="16"/>
  <c r="CB147" i="16" s="1"/>
  <c r="BX247" i="16" l="1"/>
  <c r="BY124" i="15"/>
  <c r="BX226" i="16"/>
  <c r="BX236" i="16"/>
  <c r="BX228" i="16"/>
  <c r="BX246" i="16"/>
  <c r="BY229" i="16"/>
  <c r="BY247" i="16"/>
  <c r="BY226" i="16"/>
  <c r="BY236" i="16"/>
  <c r="BY228" i="16"/>
  <c r="BY246" i="16"/>
  <c r="BY227" i="16"/>
  <c r="BY237" i="16"/>
  <c r="BZ210" i="16"/>
  <c r="BZ198" i="16"/>
  <c r="BZ217" i="16" s="1"/>
  <c r="CA203" i="16"/>
  <c r="CA158" i="15"/>
  <c r="CB31" i="14"/>
  <c r="CB32" i="14"/>
  <c r="CA32" i="14"/>
  <c r="BZ204" i="16"/>
  <c r="BZ209" i="16" s="1"/>
  <c r="BZ215" i="16"/>
  <c r="BZ170" i="15"/>
  <c r="BX133" i="15"/>
  <c r="BX159" i="15" s="1"/>
  <c r="BX164" i="15" s="1"/>
  <c r="BX181" i="15" s="1"/>
  <c r="BX192" i="15" s="1"/>
  <c r="BW159" i="15"/>
  <c r="BW164" i="15" s="1"/>
  <c r="BW181" i="15" s="1"/>
  <c r="BW192" i="15" s="1"/>
  <c r="BX146" i="15"/>
  <c r="BX172" i="15" s="1"/>
  <c r="BX177" i="15" s="1"/>
  <c r="BX184" i="15" s="1"/>
  <c r="BX203" i="15" s="1"/>
  <c r="BY146" i="15"/>
  <c r="BY172" i="15" s="1"/>
  <c r="BY177" i="15" s="1"/>
  <c r="BY184" i="15" s="1"/>
  <c r="BY203" i="15" s="1"/>
  <c r="BY134" i="15"/>
  <c r="BY160" i="15" s="1"/>
  <c r="BY165" i="15" s="1"/>
  <c r="BY182" i="15" s="1"/>
  <c r="BY193" i="15" s="1"/>
  <c r="BZ187" i="16"/>
  <c r="CA89" i="1"/>
  <c r="CA90" i="1" s="1"/>
  <c r="CA89" i="13"/>
  <c r="CA90" i="13" s="1"/>
  <c r="CA167" i="17"/>
  <c r="CA193" i="16" s="1"/>
  <c r="CA205" i="16" s="1"/>
  <c r="CA210" i="16" s="1"/>
  <c r="CA162" i="16"/>
  <c r="CF56" i="16"/>
  <c r="CA83" i="17"/>
  <c r="CA162" i="17"/>
  <c r="BZ52" i="15"/>
  <c r="BZ123" i="15"/>
  <c r="CG39" i="16"/>
  <c r="CG39" i="17"/>
  <c r="CG43" i="16"/>
  <c r="CG43" i="17"/>
  <c r="CB96" i="15"/>
  <c r="CB37" i="15"/>
  <c r="CF56" i="17"/>
  <c r="CG49" i="16"/>
  <c r="CG49" i="17"/>
  <c r="CG52" i="16"/>
  <c r="CG52" i="17"/>
  <c r="CG51" i="16"/>
  <c r="CG51" i="17"/>
  <c r="CG54" i="16"/>
  <c r="CG54" i="17"/>
  <c r="CB15" i="15"/>
  <c r="CB74" i="15"/>
  <c r="CB13" i="15"/>
  <c r="CB72" i="15"/>
  <c r="CC79" i="13"/>
  <c r="CC104" i="17"/>
  <c r="CC156" i="17" s="1"/>
  <c r="CC104" i="16"/>
  <c r="CC156" i="16" s="1"/>
  <c r="CC106" i="17"/>
  <c r="CC158" i="17" s="1"/>
  <c r="CC106" i="16"/>
  <c r="CC158" i="16" s="1"/>
  <c r="CC77" i="13"/>
  <c r="CC100" i="17"/>
  <c r="CC152" i="17" s="1"/>
  <c r="CC100" i="16"/>
  <c r="CC152" i="16" s="1"/>
  <c r="CC76" i="13"/>
  <c r="CC99" i="16"/>
  <c r="CC151" i="16" s="1"/>
  <c r="CC99" i="17"/>
  <c r="CC151" i="17" s="1"/>
  <c r="CC80" i="13"/>
  <c r="CC105" i="17"/>
  <c r="CC157" i="17" s="1"/>
  <c r="CC105" i="16"/>
  <c r="CC157" i="16" s="1"/>
  <c r="CB109" i="16"/>
  <c r="CB140" i="16"/>
  <c r="CB161" i="16" s="1"/>
  <c r="CA81" i="15"/>
  <c r="CC18" i="16"/>
  <c r="CC70" i="16" s="1"/>
  <c r="CC18" i="17"/>
  <c r="CC70" i="17" s="1"/>
  <c r="CC76" i="1"/>
  <c r="CC20" i="17"/>
  <c r="CC72" i="17" s="1"/>
  <c r="CC20" i="16"/>
  <c r="CC72" i="16" s="1"/>
  <c r="CC79" i="1"/>
  <c r="CC25" i="16"/>
  <c r="CC77" i="16" s="1"/>
  <c r="CC25" i="17"/>
  <c r="CC77" i="17" s="1"/>
  <c r="CB86" i="1"/>
  <c r="CB82" i="1"/>
  <c r="CC74" i="1"/>
  <c r="CC16" i="17"/>
  <c r="CC68" i="17" s="1"/>
  <c r="CC16" i="16"/>
  <c r="CC68" i="16" s="1"/>
  <c r="CC73" i="1"/>
  <c r="CC15" i="17"/>
  <c r="CC67" i="17" s="1"/>
  <c r="CC15" i="16"/>
  <c r="CC67" i="16" s="1"/>
  <c r="CA40" i="15"/>
  <c r="CF135" i="17"/>
  <c r="CG119" i="16"/>
  <c r="CG119" i="17"/>
  <c r="CG126" i="17"/>
  <c r="CG126" i="16"/>
  <c r="CG124" i="16"/>
  <c r="CG124" i="17"/>
  <c r="CG127" i="16"/>
  <c r="CG127" i="17"/>
  <c r="CG125" i="17"/>
  <c r="CG125" i="16"/>
  <c r="CG38" i="17"/>
  <c r="CG38" i="16"/>
  <c r="CG36" i="17"/>
  <c r="CG36" i="16"/>
  <c r="CG53" i="16"/>
  <c r="CG53" i="17"/>
  <c r="CG37" i="16"/>
  <c r="CG37" i="17"/>
  <c r="CB16" i="15"/>
  <c r="CB75" i="15"/>
  <c r="CA167" i="16"/>
  <c r="CA192" i="16" s="1"/>
  <c r="CB31" i="15"/>
  <c r="CB90" i="15"/>
  <c r="CC91" i="16"/>
  <c r="CC143" i="16" s="1"/>
  <c r="CC91" i="17"/>
  <c r="CC143" i="17" s="1"/>
  <c r="CC96" i="16"/>
  <c r="CC148" i="16" s="1"/>
  <c r="CC96" i="17"/>
  <c r="CC148" i="17" s="1"/>
  <c r="CC97" i="17"/>
  <c r="CC149" i="17" s="1"/>
  <c r="CC97" i="16"/>
  <c r="CC149" i="16" s="1"/>
  <c r="CC102" i="16"/>
  <c r="CC154" i="16" s="1"/>
  <c r="CC102" i="17"/>
  <c r="CC154" i="17" s="1"/>
  <c r="CC71" i="13"/>
  <c r="CC90" i="16"/>
  <c r="CC142" i="16" s="1"/>
  <c r="CC90" i="17"/>
  <c r="CC142" i="17" s="1"/>
  <c r="CC75" i="13"/>
  <c r="CC98" i="16"/>
  <c r="CC150" i="16" s="1"/>
  <c r="CC98" i="17"/>
  <c r="CC150" i="17" s="1"/>
  <c r="CA22" i="15"/>
  <c r="CB18" i="15"/>
  <c r="CB77" i="15"/>
  <c r="CB17" i="15"/>
  <c r="CB76" i="15"/>
  <c r="CC14" i="17"/>
  <c r="CC66" i="17" s="1"/>
  <c r="CC14" i="16"/>
  <c r="CC66" i="16" s="1"/>
  <c r="CC72" i="1"/>
  <c r="CB61" i="17"/>
  <c r="CB82" i="17" s="1"/>
  <c r="CB30" i="17"/>
  <c r="CC28" i="17"/>
  <c r="CC80" i="17" s="1"/>
  <c r="CC28" i="16"/>
  <c r="CC80" i="16" s="1"/>
  <c r="CC22" i="17"/>
  <c r="CC74" i="17" s="1"/>
  <c r="CC22" i="16"/>
  <c r="CC74" i="16" s="1"/>
  <c r="CC78" i="1"/>
  <c r="CC24" i="17"/>
  <c r="CC76" i="17" s="1"/>
  <c r="CC24" i="16"/>
  <c r="CC76" i="16" s="1"/>
  <c r="CC17" i="16"/>
  <c r="CC69" i="16" s="1"/>
  <c r="CC17" i="17"/>
  <c r="CC69" i="17" s="1"/>
  <c r="CF135" i="16"/>
  <c r="CG130" i="16"/>
  <c r="CG130" i="17"/>
  <c r="CG118" i="17"/>
  <c r="CG118" i="16"/>
  <c r="CG133" i="17"/>
  <c r="CG133" i="16"/>
  <c r="CG117" i="17"/>
  <c r="CG117" i="16"/>
  <c r="CB79" i="15"/>
  <c r="CB20" i="15"/>
  <c r="CH60" i="1"/>
  <c r="CH50" i="1"/>
  <c r="CH55" i="1"/>
  <c r="CH46" i="1"/>
  <c r="CH42" i="1"/>
  <c r="CH51" i="1"/>
  <c r="CH48" i="1"/>
  <c r="CH44" i="1"/>
  <c r="CH43" i="1"/>
  <c r="CH59" i="1"/>
  <c r="CH58" i="1"/>
  <c r="CH56" i="1"/>
  <c r="CH52" i="1"/>
  <c r="CH49" i="1"/>
  <c r="CH41" i="1"/>
  <c r="CH57" i="1"/>
  <c r="CH47" i="1"/>
  <c r="CH45" i="1"/>
  <c r="CH53" i="1"/>
  <c r="CH54" i="1"/>
  <c r="CG61" i="1"/>
  <c r="CG62" i="1" s="1"/>
  <c r="CG35" i="17"/>
  <c r="CH40" i="1"/>
  <c r="CG35" i="16"/>
  <c r="CG46" i="17"/>
  <c r="CG46" i="16"/>
  <c r="CB32" i="15"/>
  <c r="CB91" i="15"/>
  <c r="CG42" i="16"/>
  <c r="CG42" i="17"/>
  <c r="CG40" i="16"/>
  <c r="CG40" i="17"/>
  <c r="CG44" i="16"/>
  <c r="CG44" i="17"/>
  <c r="CG45" i="16"/>
  <c r="CG45" i="17"/>
  <c r="CG48" i="17"/>
  <c r="CG48" i="16"/>
  <c r="CA83" i="16"/>
  <c r="BZ186" i="16"/>
  <c r="BZ174" i="16"/>
  <c r="CC101" i="17"/>
  <c r="CC153" i="17" s="1"/>
  <c r="CC101" i="16"/>
  <c r="CC153" i="16" s="1"/>
  <c r="CC74" i="13"/>
  <c r="CC95" i="17"/>
  <c r="CC147" i="17" s="1"/>
  <c r="CC95" i="16"/>
  <c r="CC147" i="16" s="1"/>
  <c r="CC93" i="16"/>
  <c r="CC145" i="16" s="1"/>
  <c r="CC93" i="17"/>
  <c r="CC145" i="17" s="1"/>
  <c r="CC72" i="13"/>
  <c r="CD30" i="13"/>
  <c r="CD17" i="13"/>
  <c r="CD12" i="13"/>
  <c r="CD26" i="13"/>
  <c r="CD27" i="13"/>
  <c r="CC69" i="13"/>
  <c r="CD24" i="13"/>
  <c r="CD19" i="13"/>
  <c r="CC88" i="17"/>
  <c r="CD13" i="13"/>
  <c r="CD18" i="13"/>
  <c r="CD23" i="13"/>
  <c r="CC88" i="16"/>
  <c r="CC32" i="13"/>
  <c r="CC33" i="13" s="1"/>
  <c r="CD21" i="13"/>
  <c r="CD16" i="13"/>
  <c r="CD25" i="13"/>
  <c r="CD28" i="13"/>
  <c r="CD31" i="13"/>
  <c r="CD81" i="13" s="1"/>
  <c r="CD88" i="13" s="1"/>
  <c r="CD10" i="14" s="1"/>
  <c r="CD14" i="13"/>
  <c r="CD22" i="13"/>
  <c r="CD11" i="13"/>
  <c r="CD20" i="13"/>
  <c r="CD29" i="13"/>
  <c r="CD15" i="13"/>
  <c r="CB86" i="13"/>
  <c r="CB82" i="13"/>
  <c r="CC107" i="17"/>
  <c r="CC159" i="17" s="1"/>
  <c r="CC107" i="16"/>
  <c r="CC159" i="16" s="1"/>
  <c r="CB95" i="15"/>
  <c r="CB36" i="15"/>
  <c r="BZ104" i="15"/>
  <c r="BZ124" i="15" s="1"/>
  <c r="CD18" i="1"/>
  <c r="CC32" i="1"/>
  <c r="CC33" i="1" s="1"/>
  <c r="CD29" i="1"/>
  <c r="CD27" i="1"/>
  <c r="CD13" i="1"/>
  <c r="CD21" i="1"/>
  <c r="CD28" i="1"/>
  <c r="CD17" i="1"/>
  <c r="CD22" i="1"/>
  <c r="CD23" i="1"/>
  <c r="CD20" i="1"/>
  <c r="CD14" i="1"/>
  <c r="CC9" i="17"/>
  <c r="CD19" i="1"/>
  <c r="CD30" i="1"/>
  <c r="CC69" i="1"/>
  <c r="CD26" i="1"/>
  <c r="CD16" i="1"/>
  <c r="CC9" i="16"/>
  <c r="CD15" i="1"/>
  <c r="CD11" i="1"/>
  <c r="CD12" i="1"/>
  <c r="CD31" i="1"/>
  <c r="CD81" i="1" s="1"/>
  <c r="CD88" i="1" s="1"/>
  <c r="CD9" i="14" s="1"/>
  <c r="CD11" i="14" s="1"/>
  <c r="CD24" i="1"/>
  <c r="CD25" i="1"/>
  <c r="CC71" i="1"/>
  <c r="CC11" i="17"/>
  <c r="CC63" i="17" s="1"/>
  <c r="CC11" i="16"/>
  <c r="CC63" i="16" s="1"/>
  <c r="CC13" i="16"/>
  <c r="CC65" i="16" s="1"/>
  <c r="CC13" i="17"/>
  <c r="CC65" i="17" s="1"/>
  <c r="CC80" i="1"/>
  <c r="CC26" i="16"/>
  <c r="CC78" i="16" s="1"/>
  <c r="CC26" i="17"/>
  <c r="CC78" i="17" s="1"/>
  <c r="CC21" i="17"/>
  <c r="CC73" i="17" s="1"/>
  <c r="CC77" i="1"/>
  <c r="CC21" i="16"/>
  <c r="CC73" i="16" s="1"/>
  <c r="CC12" i="16"/>
  <c r="CC64" i="16" s="1"/>
  <c r="CC12" i="17"/>
  <c r="CC64" i="17" s="1"/>
  <c r="CB87" i="1"/>
  <c r="CB71" i="15"/>
  <c r="CB12" i="15"/>
  <c r="CB38" i="15"/>
  <c r="CB97" i="15"/>
  <c r="CB87" i="13"/>
  <c r="CB89" i="15"/>
  <c r="CB30" i="15"/>
  <c r="CB92" i="15"/>
  <c r="CB33" i="15"/>
  <c r="CG131" i="16"/>
  <c r="CG131" i="17"/>
  <c r="CG128" i="16"/>
  <c r="CG128" i="17"/>
  <c r="CG132" i="16"/>
  <c r="CG132" i="17"/>
  <c r="CG116" i="17"/>
  <c r="CG116" i="16"/>
  <c r="CG129" i="16"/>
  <c r="CG129" i="17"/>
  <c r="CB34" i="15"/>
  <c r="CB93" i="15"/>
  <c r="CG50" i="16"/>
  <c r="CG50" i="17"/>
  <c r="CG47" i="16"/>
  <c r="CG47" i="17"/>
  <c r="CG41" i="16"/>
  <c r="CG41" i="17"/>
  <c r="CB73" i="15"/>
  <c r="CB14" i="15"/>
  <c r="CB78" i="15"/>
  <c r="CB19" i="15"/>
  <c r="CC73" i="13"/>
  <c r="CC94" i="16"/>
  <c r="CC146" i="16" s="1"/>
  <c r="CC94" i="17"/>
  <c r="CC146" i="17" s="1"/>
  <c r="CC70" i="13"/>
  <c r="CC89" i="17"/>
  <c r="CC141" i="17" s="1"/>
  <c r="CC89" i="16"/>
  <c r="CC141" i="16" s="1"/>
  <c r="CC92" i="16"/>
  <c r="CC144" i="16" s="1"/>
  <c r="CC92" i="17"/>
  <c r="CC144" i="17" s="1"/>
  <c r="CB140" i="17"/>
  <c r="CB161" i="17" s="1"/>
  <c r="CB109" i="17"/>
  <c r="CC78" i="13"/>
  <c r="CC103" i="16"/>
  <c r="CC155" i="16" s="1"/>
  <c r="CC103" i="17"/>
  <c r="CC155" i="17" s="1"/>
  <c r="BY123" i="15"/>
  <c r="BY125" i="15" s="1"/>
  <c r="BY52" i="15"/>
  <c r="CC75" i="1"/>
  <c r="CC19" i="16"/>
  <c r="CC71" i="16" s="1"/>
  <c r="CC19" i="17"/>
  <c r="CC71" i="17" s="1"/>
  <c r="CC11" i="14"/>
  <c r="CC27" i="17"/>
  <c r="CC79" i="17" s="1"/>
  <c r="CC27" i="16"/>
  <c r="CC79" i="16" s="1"/>
  <c r="CC23" i="16"/>
  <c r="CC75" i="16" s="1"/>
  <c r="CC23" i="17"/>
  <c r="CC75" i="17" s="1"/>
  <c r="CB61" i="16"/>
  <c r="CB82" i="16" s="1"/>
  <c r="CB30" i="16"/>
  <c r="CC10" i="17"/>
  <c r="CC62" i="17" s="1"/>
  <c r="CC70" i="1"/>
  <c r="CC10" i="16"/>
  <c r="CC62" i="16" s="1"/>
  <c r="CA99" i="15"/>
  <c r="CB94" i="15"/>
  <c r="CB35" i="15"/>
  <c r="CH60" i="13"/>
  <c r="CH55" i="13"/>
  <c r="CH42" i="13"/>
  <c r="CH49" i="13"/>
  <c r="CH47" i="13"/>
  <c r="CH57" i="13"/>
  <c r="CH41" i="13"/>
  <c r="CH46" i="13"/>
  <c r="CH43" i="13"/>
  <c r="CH56" i="13"/>
  <c r="CH50" i="13"/>
  <c r="CH45" i="13"/>
  <c r="CH48" i="13"/>
  <c r="CH51" i="13"/>
  <c r="CH54" i="13"/>
  <c r="CH53" i="13"/>
  <c r="CH52" i="13"/>
  <c r="CH58" i="13"/>
  <c r="CH59" i="13"/>
  <c r="CH44" i="13"/>
  <c r="CG114" i="16"/>
  <c r="CG61" i="13"/>
  <c r="CG62" i="13" s="1"/>
  <c r="CH40" i="13"/>
  <c r="CG114" i="17"/>
  <c r="CG122" i="17"/>
  <c r="CG122" i="16"/>
  <c r="CG120" i="16"/>
  <c r="CG120" i="17"/>
  <c r="CG121" i="17"/>
  <c r="CG121" i="16"/>
  <c r="CG123" i="17"/>
  <c r="CG123" i="16"/>
  <c r="CG115" i="17"/>
  <c r="CG115" i="16"/>
  <c r="BZ226" i="16" l="1"/>
  <c r="BZ236" i="16"/>
  <c r="CA227" i="16"/>
  <c r="CA237" i="16"/>
  <c r="BZ227" i="16"/>
  <c r="BZ237" i="16"/>
  <c r="CB215" i="16"/>
  <c r="CB170" i="15"/>
  <c r="CA204" i="16"/>
  <c r="CA209" i="16" s="1"/>
  <c r="BZ222" i="16"/>
  <c r="BZ197" i="16"/>
  <c r="BZ216" i="16" s="1"/>
  <c r="BZ221" i="16" s="1"/>
  <c r="CA215" i="16"/>
  <c r="CA170" i="15"/>
  <c r="CB203" i="16"/>
  <c r="CB158" i="15"/>
  <c r="CC31" i="14"/>
  <c r="BY145" i="15"/>
  <c r="BY171" i="15" s="1"/>
  <c r="BY176" i="15" s="1"/>
  <c r="BY183" i="15" s="1"/>
  <c r="BY202" i="15" s="1"/>
  <c r="BZ145" i="15"/>
  <c r="BZ171" i="15" s="1"/>
  <c r="BZ176" i="15" s="1"/>
  <c r="BZ183" i="15" s="1"/>
  <c r="BZ202" i="15" s="1"/>
  <c r="BZ134" i="15"/>
  <c r="BZ160" i="15" s="1"/>
  <c r="BZ165" i="15" s="1"/>
  <c r="BZ182" i="15" s="1"/>
  <c r="BZ193" i="15" s="1"/>
  <c r="BY133" i="15"/>
  <c r="BZ188" i="16"/>
  <c r="CA187" i="16"/>
  <c r="CA174" i="17"/>
  <c r="CA198" i="16" s="1"/>
  <c r="CA217" i="16" s="1"/>
  <c r="BZ125" i="15"/>
  <c r="CB167" i="16"/>
  <c r="CB83" i="16"/>
  <c r="CA45" i="15"/>
  <c r="CA52" i="15" s="1"/>
  <c r="CB162" i="16"/>
  <c r="CB162" i="17"/>
  <c r="CH133" i="16"/>
  <c r="CH133" i="17"/>
  <c r="CG135" i="16"/>
  <c r="CH126" i="16"/>
  <c r="CH126" i="17"/>
  <c r="CH122" i="16"/>
  <c r="CH122" i="17"/>
  <c r="CH117" i="16"/>
  <c r="CH117" i="17"/>
  <c r="CH121" i="16"/>
  <c r="CH121" i="17"/>
  <c r="CB186" i="16"/>
  <c r="CC15" i="15"/>
  <c r="CC74" i="15"/>
  <c r="CB40" i="15"/>
  <c r="CD70" i="1"/>
  <c r="CD10" i="16"/>
  <c r="CD62" i="16" s="1"/>
  <c r="CD10" i="17"/>
  <c r="CD62" i="17" s="1"/>
  <c r="CD14" i="17"/>
  <c r="CD66" i="17" s="1"/>
  <c r="CD14" i="16"/>
  <c r="CD66" i="16" s="1"/>
  <c r="CD72" i="1"/>
  <c r="CD17" i="17"/>
  <c r="CD69" i="17" s="1"/>
  <c r="CD17" i="16"/>
  <c r="CD69" i="16" s="1"/>
  <c r="CD77" i="1"/>
  <c r="CD21" i="16"/>
  <c r="CD73" i="16" s="1"/>
  <c r="CD21" i="17"/>
  <c r="CD73" i="17" s="1"/>
  <c r="CD75" i="1"/>
  <c r="CD19" i="17"/>
  <c r="CD71" i="17" s="1"/>
  <c r="CD19" i="16"/>
  <c r="CD71" i="16" s="1"/>
  <c r="CB89" i="13"/>
  <c r="CB90" i="13" s="1"/>
  <c r="CE19" i="13"/>
  <c r="CE26" i="13"/>
  <c r="CE18" i="13"/>
  <c r="CE14" i="13"/>
  <c r="CE17" i="13"/>
  <c r="CE28" i="13"/>
  <c r="CE27" i="13"/>
  <c r="CE29" i="13"/>
  <c r="CE11" i="13"/>
  <c r="CD69" i="13"/>
  <c r="CD88" i="16"/>
  <c r="CE15" i="13"/>
  <c r="CE21" i="13"/>
  <c r="CE31" i="13"/>
  <c r="CE81" i="13" s="1"/>
  <c r="CE88" i="13" s="1"/>
  <c r="CE10" i="14" s="1"/>
  <c r="CE30" i="13"/>
  <c r="CD88" i="17"/>
  <c r="CE25" i="13"/>
  <c r="CE22" i="13"/>
  <c r="CD32" i="13"/>
  <c r="CD33" i="13" s="1"/>
  <c r="CE12" i="13"/>
  <c r="CE13" i="13"/>
  <c r="CE23" i="13"/>
  <c r="CE20" i="13"/>
  <c r="CE24" i="13"/>
  <c r="CE16" i="13"/>
  <c r="CD80" i="13"/>
  <c r="CD105" i="17"/>
  <c r="CD157" i="17" s="1"/>
  <c r="CD105" i="16"/>
  <c r="CD157" i="16" s="1"/>
  <c r="CD71" i="13"/>
  <c r="CD90" i="16"/>
  <c r="CD142" i="16" s="1"/>
  <c r="CD90" i="17"/>
  <c r="CD142" i="17" s="1"/>
  <c r="CC82" i="13"/>
  <c r="CC86" i="13"/>
  <c r="CD73" i="13"/>
  <c r="CD94" i="17"/>
  <c r="CD146" i="17" s="1"/>
  <c r="CD94" i="16"/>
  <c r="CD146" i="16" s="1"/>
  <c r="CH42" i="17"/>
  <c r="CH42" i="16"/>
  <c r="CH47" i="17"/>
  <c r="CH47" i="16"/>
  <c r="CH38" i="17"/>
  <c r="CH38" i="16"/>
  <c r="CH37" i="17"/>
  <c r="CH37" i="16"/>
  <c r="CC77" i="15"/>
  <c r="CC18" i="15"/>
  <c r="CC72" i="15"/>
  <c r="CC13" i="15"/>
  <c r="CC78" i="15"/>
  <c r="CC19" i="15"/>
  <c r="CG135" i="17"/>
  <c r="CH118" i="16"/>
  <c r="CH118" i="17"/>
  <c r="CH127" i="16"/>
  <c r="CH127" i="17"/>
  <c r="CH119" i="16"/>
  <c r="CH119" i="17"/>
  <c r="CH120" i="16"/>
  <c r="CH120" i="17"/>
  <c r="CH123" i="16"/>
  <c r="CH123" i="17"/>
  <c r="CC19" i="14"/>
  <c r="CC32" i="14" s="1"/>
  <c r="CC12" i="14"/>
  <c r="CC95" i="15"/>
  <c r="CC36" i="15"/>
  <c r="CB99" i="15"/>
  <c r="CB22" i="15"/>
  <c r="CD23" i="16"/>
  <c r="CD75" i="16" s="1"/>
  <c r="CD23" i="17"/>
  <c r="CD75" i="17" s="1"/>
  <c r="CE28" i="1"/>
  <c r="CE21" i="1"/>
  <c r="CD32" i="1"/>
  <c r="CD33" i="1" s="1"/>
  <c r="CE30" i="1"/>
  <c r="CE29" i="1"/>
  <c r="CE24" i="1"/>
  <c r="CE22" i="1"/>
  <c r="CE23" i="1"/>
  <c r="CE26" i="1"/>
  <c r="CE27" i="1"/>
  <c r="CE20" i="1"/>
  <c r="CE16" i="1"/>
  <c r="CE17" i="1"/>
  <c r="CE14" i="1"/>
  <c r="CE13" i="1"/>
  <c r="CD9" i="17"/>
  <c r="CE11" i="1"/>
  <c r="CE19" i="1"/>
  <c r="CD69" i="1"/>
  <c r="CE31" i="1"/>
  <c r="CE81" i="1" s="1"/>
  <c r="CE88" i="1" s="1"/>
  <c r="CE9" i="14" s="1"/>
  <c r="CE12" i="1"/>
  <c r="CD9" i="16"/>
  <c r="CE15" i="1"/>
  <c r="CE25" i="1"/>
  <c r="CE18" i="1"/>
  <c r="CD78" i="1"/>
  <c r="CD24" i="16"/>
  <c r="CD76" i="16" s="1"/>
  <c r="CD24" i="17"/>
  <c r="CD76" i="17" s="1"/>
  <c r="CC30" i="17"/>
  <c r="CC61" i="17"/>
  <c r="CC82" i="17" s="1"/>
  <c r="CD76" i="1"/>
  <c r="CD20" i="16"/>
  <c r="CD72" i="16" s="1"/>
  <c r="CD20" i="17"/>
  <c r="CD72" i="17" s="1"/>
  <c r="CD11" i="16"/>
  <c r="CD63" i="16" s="1"/>
  <c r="CD71" i="1"/>
  <c r="CD11" i="17"/>
  <c r="CD63" i="17" s="1"/>
  <c r="CD74" i="1"/>
  <c r="CD16" i="16"/>
  <c r="CD68" i="16" s="1"/>
  <c r="CD16" i="17"/>
  <c r="CD68" i="17" s="1"/>
  <c r="CD92" i="17"/>
  <c r="CD144" i="17" s="1"/>
  <c r="CD92" i="16"/>
  <c r="CD144" i="16" s="1"/>
  <c r="CD76" i="13"/>
  <c r="CD99" i="16"/>
  <c r="CD151" i="16" s="1"/>
  <c r="CD99" i="17"/>
  <c r="CD151" i="17" s="1"/>
  <c r="CD102" i="17"/>
  <c r="CD154" i="17" s="1"/>
  <c r="CD102" i="16"/>
  <c r="CD154" i="16" s="1"/>
  <c r="CC109" i="16"/>
  <c r="CC140" i="16"/>
  <c r="CC161" i="16" s="1"/>
  <c r="CC109" i="17"/>
  <c r="CC140" i="17"/>
  <c r="CC161" i="17" s="1"/>
  <c r="CD79" i="13"/>
  <c r="CD104" i="16"/>
  <c r="CD156" i="16" s="1"/>
  <c r="CD104" i="17"/>
  <c r="CD156" i="17" s="1"/>
  <c r="CD107" i="16"/>
  <c r="CD159" i="16" s="1"/>
  <c r="CD107" i="17"/>
  <c r="CD159" i="17" s="1"/>
  <c r="CG56" i="16"/>
  <c r="CH49" i="17"/>
  <c r="CH49" i="16"/>
  <c r="CH52" i="17"/>
  <c r="CH52" i="16"/>
  <c r="CH51" i="17"/>
  <c r="CH51" i="16"/>
  <c r="CH39" i="16"/>
  <c r="CH39" i="17"/>
  <c r="CH41" i="17"/>
  <c r="CH41" i="16"/>
  <c r="CB83" i="17"/>
  <c r="CC92" i="15"/>
  <c r="CC33" i="15"/>
  <c r="CB89" i="1"/>
  <c r="CB90" i="1" s="1"/>
  <c r="CC94" i="15"/>
  <c r="CC35" i="15"/>
  <c r="CH128" i="16"/>
  <c r="CH128" i="17"/>
  <c r="CH124" i="17"/>
  <c r="CH124" i="16"/>
  <c r="CH115" i="17"/>
  <c r="CH115" i="16"/>
  <c r="CH116" i="17"/>
  <c r="CH116" i="16"/>
  <c r="CB81" i="15"/>
  <c r="CB104" i="15" s="1"/>
  <c r="CD22" i="17"/>
  <c r="CD74" i="17" s="1"/>
  <c r="CD22" i="16"/>
  <c r="CD74" i="16" s="1"/>
  <c r="CD13" i="17"/>
  <c r="CD65" i="17" s="1"/>
  <c r="CD13" i="16"/>
  <c r="CD65" i="16" s="1"/>
  <c r="CC86" i="1"/>
  <c r="CC82" i="1"/>
  <c r="CD12" i="16"/>
  <c r="CD64" i="16" s="1"/>
  <c r="CD12" i="17"/>
  <c r="CD64" i="17" s="1"/>
  <c r="CD73" i="1"/>
  <c r="CD15" i="16"/>
  <c r="CD67" i="16" s="1"/>
  <c r="CD15" i="17"/>
  <c r="CD67" i="17" s="1"/>
  <c r="CD79" i="1"/>
  <c r="CD25" i="16"/>
  <c r="CD77" i="16" s="1"/>
  <c r="CD25" i="17"/>
  <c r="CD77" i="17" s="1"/>
  <c r="BZ111" i="15"/>
  <c r="CD106" i="16"/>
  <c r="CD158" i="16" s="1"/>
  <c r="CD106" i="17"/>
  <c r="CD158" i="17" s="1"/>
  <c r="CD91" i="16"/>
  <c r="CD143" i="16" s="1"/>
  <c r="CD91" i="17"/>
  <c r="CD143" i="17" s="1"/>
  <c r="CD93" i="17"/>
  <c r="CD145" i="17" s="1"/>
  <c r="CD93" i="16"/>
  <c r="CD145" i="16" s="1"/>
  <c r="CD72" i="13"/>
  <c r="CD77" i="13"/>
  <c r="CD100" i="17"/>
  <c r="CD152" i="17" s="1"/>
  <c r="CD100" i="16"/>
  <c r="CD152" i="16" s="1"/>
  <c r="CD96" i="16"/>
  <c r="CD148" i="16" s="1"/>
  <c r="CD96" i="17"/>
  <c r="CD148" i="17" s="1"/>
  <c r="CD78" i="13"/>
  <c r="CD103" i="17"/>
  <c r="CD155" i="17" s="1"/>
  <c r="CD103" i="16"/>
  <c r="CD155" i="16" s="1"/>
  <c r="CC87" i="13"/>
  <c r="CC89" i="15"/>
  <c r="CC30" i="15"/>
  <c r="CI57" i="1"/>
  <c r="CI60" i="1"/>
  <c r="CI58" i="1"/>
  <c r="CI43" i="1"/>
  <c r="CI47" i="1"/>
  <c r="CI51" i="1"/>
  <c r="CI46" i="1"/>
  <c r="CI44" i="1"/>
  <c r="CI55" i="1"/>
  <c r="CI41" i="1"/>
  <c r="CI54" i="1"/>
  <c r="CI48" i="1"/>
  <c r="CI45" i="1"/>
  <c r="CI49" i="1"/>
  <c r="CI59" i="1"/>
  <c r="CI42" i="1"/>
  <c r="CI50" i="1"/>
  <c r="CI52" i="1"/>
  <c r="CI56" i="1"/>
  <c r="CI53" i="1"/>
  <c r="CH35" i="16"/>
  <c r="CH61" i="1"/>
  <c r="CH62" i="1" s="1"/>
  <c r="CH35" i="17"/>
  <c r="CI40" i="1"/>
  <c r="CH48" i="17"/>
  <c r="CH48" i="16"/>
  <c r="CH36" i="16"/>
  <c r="CH36" i="17"/>
  <c r="CH53" i="17"/>
  <c r="CH53" i="16"/>
  <c r="CH43" i="16"/>
  <c r="CH43" i="17"/>
  <c r="CH50" i="17"/>
  <c r="CH50" i="16"/>
  <c r="CB167" i="17"/>
  <c r="CA104" i="15"/>
  <c r="CC93" i="15"/>
  <c r="CC34" i="15"/>
  <c r="CC96" i="15"/>
  <c r="CC37" i="15"/>
  <c r="CI60" i="13"/>
  <c r="CI54" i="13"/>
  <c r="CI53" i="13"/>
  <c r="CI49" i="13"/>
  <c r="CI55" i="13"/>
  <c r="CI48" i="13"/>
  <c r="CI46" i="13"/>
  <c r="CI42" i="13"/>
  <c r="CI51" i="13"/>
  <c r="CI52" i="13"/>
  <c r="CI41" i="13"/>
  <c r="CI58" i="13"/>
  <c r="CI47" i="13"/>
  <c r="CI45" i="13"/>
  <c r="CI56" i="13"/>
  <c r="CI50" i="13"/>
  <c r="CI59" i="13"/>
  <c r="CI43" i="13"/>
  <c r="CI44" i="13"/>
  <c r="CI57" i="13"/>
  <c r="CH114" i="17"/>
  <c r="CH114" i="16"/>
  <c r="CI40" i="13"/>
  <c r="CH61" i="13"/>
  <c r="CH62" i="13" s="1"/>
  <c r="CH132" i="17"/>
  <c r="CH132" i="16"/>
  <c r="CH125" i="16"/>
  <c r="CH125" i="17"/>
  <c r="CH130" i="16"/>
  <c r="CH130" i="17"/>
  <c r="CH131" i="16"/>
  <c r="CH131" i="17"/>
  <c r="CH129" i="16"/>
  <c r="CH129" i="17"/>
  <c r="CC31" i="15"/>
  <c r="CC90" i="15"/>
  <c r="CC17" i="15"/>
  <c r="CC76" i="15"/>
  <c r="CC20" i="15"/>
  <c r="CC79" i="15"/>
  <c r="CD12" i="14"/>
  <c r="CD19" i="14"/>
  <c r="CD32" i="14" s="1"/>
  <c r="CC30" i="16"/>
  <c r="CC61" i="16"/>
  <c r="CC82" i="16" s="1"/>
  <c r="CD28" i="16"/>
  <c r="CD80" i="16" s="1"/>
  <c r="CD28" i="17"/>
  <c r="CD80" i="17" s="1"/>
  <c r="CD18" i="16"/>
  <c r="CD70" i="16" s="1"/>
  <c r="CD18" i="17"/>
  <c r="CD70" i="17" s="1"/>
  <c r="CD80" i="1"/>
  <c r="CD26" i="16"/>
  <c r="CD78" i="16" s="1"/>
  <c r="CD26" i="17"/>
  <c r="CD78" i="17" s="1"/>
  <c r="CD27" i="16"/>
  <c r="CD79" i="16" s="1"/>
  <c r="CD27" i="17"/>
  <c r="CD79" i="17" s="1"/>
  <c r="CD97" i="17"/>
  <c r="CD149" i="17" s="1"/>
  <c r="CD97" i="16"/>
  <c r="CD149" i="16" s="1"/>
  <c r="CD98" i="17"/>
  <c r="CD150" i="17" s="1"/>
  <c r="CD75" i="13"/>
  <c r="CD98" i="16"/>
  <c r="CD150" i="16" s="1"/>
  <c r="CD74" i="13"/>
  <c r="CD95" i="16"/>
  <c r="CD147" i="16" s="1"/>
  <c r="CD95" i="17"/>
  <c r="CD147" i="17" s="1"/>
  <c r="CD101" i="16"/>
  <c r="CD153" i="16" s="1"/>
  <c r="CD101" i="17"/>
  <c r="CD153" i="17" s="1"/>
  <c r="CD70" i="13"/>
  <c r="CD89" i="17"/>
  <c r="CD141" i="17" s="1"/>
  <c r="CD89" i="16"/>
  <c r="CD141" i="16" s="1"/>
  <c r="CC91" i="15"/>
  <c r="CC32" i="15"/>
  <c r="CG56" i="17"/>
  <c r="CH40" i="16"/>
  <c r="CH40" i="17"/>
  <c r="CH44" i="17"/>
  <c r="CH44" i="16"/>
  <c r="CH54" i="17"/>
  <c r="CH54" i="16"/>
  <c r="CH46" i="16"/>
  <c r="CH46" i="17"/>
  <c r="CH45" i="17"/>
  <c r="CH45" i="16"/>
  <c r="CC87" i="1"/>
  <c r="CC12" i="15"/>
  <c r="CC71" i="15"/>
  <c r="CA186" i="16"/>
  <c r="CA174" i="16"/>
  <c r="CC14" i="15"/>
  <c r="CC73" i="15"/>
  <c r="CC75" i="15"/>
  <c r="CC16" i="15"/>
  <c r="CC38" i="15"/>
  <c r="CC97" i="15"/>
  <c r="CA222" i="16" l="1"/>
  <c r="CA229" i="16" s="1"/>
  <c r="BZ228" i="16"/>
  <c r="BZ246" i="16"/>
  <c r="BZ229" i="16"/>
  <c r="BZ247" i="16"/>
  <c r="CA226" i="16"/>
  <c r="CA236" i="16"/>
  <c r="CA188" i="16"/>
  <c r="CA197" i="16"/>
  <c r="CA216" i="16" s="1"/>
  <c r="CA221" i="16" s="1"/>
  <c r="CB187" i="16"/>
  <c r="CB193" i="16"/>
  <c r="CB205" i="16" s="1"/>
  <c r="CB210" i="16" s="1"/>
  <c r="CC215" i="16"/>
  <c r="CC170" i="15"/>
  <c r="CD215" i="16"/>
  <c r="CD170" i="15"/>
  <c r="CC203" i="16"/>
  <c r="CC158" i="15"/>
  <c r="CD31" i="14"/>
  <c r="CB174" i="16"/>
  <c r="CB197" i="16" s="1"/>
  <c r="CB216" i="16" s="1"/>
  <c r="CB221" i="16" s="1"/>
  <c r="CB192" i="16"/>
  <c r="BZ133" i="15"/>
  <c r="BZ159" i="15" s="1"/>
  <c r="BZ164" i="15" s="1"/>
  <c r="BZ181" i="15" s="1"/>
  <c r="BZ192" i="15" s="1"/>
  <c r="BY159" i="15"/>
  <c r="BY164" i="15" s="1"/>
  <c r="BY181" i="15" s="1"/>
  <c r="BY192" i="15" s="1"/>
  <c r="CA123" i="15"/>
  <c r="BZ146" i="15"/>
  <c r="BZ172" i="15" s="1"/>
  <c r="BZ177" i="15" s="1"/>
  <c r="BZ184" i="15" s="1"/>
  <c r="BZ203" i="15" s="1"/>
  <c r="CA124" i="15"/>
  <c r="CA134" i="15"/>
  <c r="CA160" i="15" s="1"/>
  <c r="CA165" i="15" s="1"/>
  <c r="CA182" i="15" s="1"/>
  <c r="CA193" i="15" s="1"/>
  <c r="CA145" i="15"/>
  <c r="CA171" i="15" s="1"/>
  <c r="CA176" i="15" s="1"/>
  <c r="CA183" i="15" s="1"/>
  <c r="CA202" i="15" s="1"/>
  <c r="CB45" i="15"/>
  <c r="CB124" i="15" s="1"/>
  <c r="CB188" i="16"/>
  <c r="CE11" i="14"/>
  <c r="CE12" i="14" s="1"/>
  <c r="CC167" i="16"/>
  <c r="CC83" i="16"/>
  <c r="CC81" i="15"/>
  <c r="CI118" i="16"/>
  <c r="CI118" i="17"/>
  <c r="CI115" i="16"/>
  <c r="CI115" i="17"/>
  <c r="CI120" i="16"/>
  <c r="CI120" i="17"/>
  <c r="CI45" i="16"/>
  <c r="CI45" i="17"/>
  <c r="CI50" i="17"/>
  <c r="CI50" i="16"/>
  <c r="CC22" i="15"/>
  <c r="CD33" i="15"/>
  <c r="CD92" i="15"/>
  <c r="CH135" i="16"/>
  <c r="CI117" i="16"/>
  <c r="CI117" i="17"/>
  <c r="CI119" i="16"/>
  <c r="CI119" i="17"/>
  <c r="CI126" i="17"/>
  <c r="CI126" i="16"/>
  <c r="CI122" i="16"/>
  <c r="CI122" i="17"/>
  <c r="CI128" i="17"/>
  <c r="CI128" i="16"/>
  <c r="CJ60" i="1"/>
  <c r="CJ47" i="1"/>
  <c r="CJ50" i="1"/>
  <c r="CJ42" i="1"/>
  <c r="CJ55" i="1"/>
  <c r="CJ58" i="1"/>
  <c r="CJ48" i="1"/>
  <c r="CJ41" i="1"/>
  <c r="CJ52" i="1"/>
  <c r="CJ46" i="1"/>
  <c r="CJ53" i="1"/>
  <c r="CJ49" i="1"/>
  <c r="CJ54" i="1"/>
  <c r="CJ43" i="1"/>
  <c r="CJ56" i="1"/>
  <c r="CJ59" i="1"/>
  <c r="CJ51" i="1"/>
  <c r="CJ45" i="1"/>
  <c r="CJ57" i="1"/>
  <c r="CJ44" i="1"/>
  <c r="CI61" i="1"/>
  <c r="CI62" i="1" s="1"/>
  <c r="CJ40" i="1"/>
  <c r="CI35" i="17"/>
  <c r="CI35" i="16"/>
  <c r="CI48" i="16"/>
  <c r="CI48" i="17"/>
  <c r="CI37" i="16"/>
  <c r="CI37" i="17"/>
  <c r="CI43" i="16"/>
  <c r="CI43" i="17"/>
  <c r="CI39" i="16"/>
  <c r="CI39" i="17"/>
  <c r="CI38" i="16"/>
  <c r="CI38" i="17"/>
  <c r="CC40" i="15"/>
  <c r="CD96" i="15"/>
  <c r="CD37" i="15"/>
  <c r="CC162" i="16"/>
  <c r="CD16" i="15"/>
  <c r="CD75" i="15"/>
  <c r="CE13" i="16"/>
  <c r="CE65" i="16" s="1"/>
  <c r="CE13" i="17"/>
  <c r="CE65" i="17" s="1"/>
  <c r="CD86" i="1"/>
  <c r="CD82" i="1"/>
  <c r="CE71" i="1"/>
  <c r="CE11" i="17"/>
  <c r="CE63" i="17" s="1"/>
  <c r="CE11" i="16"/>
  <c r="CE63" i="16" s="1"/>
  <c r="CE18" i="17"/>
  <c r="CE70" i="17" s="1"/>
  <c r="CE18" i="16"/>
  <c r="CE70" i="16" s="1"/>
  <c r="CE76" i="1"/>
  <c r="CE20" i="17"/>
  <c r="CE72" i="17" s="1"/>
  <c r="CE20" i="16"/>
  <c r="CE72" i="16" s="1"/>
  <c r="CC89" i="13"/>
  <c r="CC90" i="13" s="1"/>
  <c r="CE93" i="16"/>
  <c r="CE145" i="16" s="1"/>
  <c r="CE72" i="13"/>
  <c r="CE93" i="17"/>
  <c r="CE145" i="17" s="1"/>
  <c r="CE71" i="13"/>
  <c r="CE90" i="16"/>
  <c r="CE142" i="16" s="1"/>
  <c r="CE90" i="17"/>
  <c r="CE142" i="17" s="1"/>
  <c r="CE102" i="17"/>
  <c r="CE154" i="17" s="1"/>
  <c r="CE102" i="16"/>
  <c r="CE154" i="16" s="1"/>
  <c r="CE98" i="16"/>
  <c r="CE150" i="16" s="1"/>
  <c r="CE75" i="13"/>
  <c r="CE98" i="17"/>
  <c r="CE150" i="17" s="1"/>
  <c r="CE69" i="13"/>
  <c r="CF27" i="13"/>
  <c r="CF26" i="13"/>
  <c r="CF24" i="13"/>
  <c r="CF18" i="13"/>
  <c r="CF20" i="13"/>
  <c r="CF15" i="13"/>
  <c r="CF12" i="13"/>
  <c r="CF21" i="13"/>
  <c r="CF19" i="13"/>
  <c r="CE32" i="13"/>
  <c r="CE33" i="13" s="1"/>
  <c r="CF23" i="13"/>
  <c r="CE88" i="16"/>
  <c r="CF22" i="13"/>
  <c r="CF17" i="13"/>
  <c r="CF30" i="13"/>
  <c r="CE88" i="17"/>
  <c r="CF13" i="13"/>
  <c r="CF11" i="13"/>
  <c r="CF25" i="13"/>
  <c r="CF16" i="13"/>
  <c r="CF28" i="13"/>
  <c r="CF14" i="13"/>
  <c r="CF31" i="13"/>
  <c r="CF81" i="13" s="1"/>
  <c r="CF88" i="13" s="1"/>
  <c r="CF10" i="14" s="1"/>
  <c r="CF29" i="13"/>
  <c r="CE73" i="13"/>
  <c r="CE94" i="17"/>
  <c r="CE146" i="17" s="1"/>
  <c r="CE94" i="16"/>
  <c r="CE146" i="16" s="1"/>
  <c r="CE96" i="17"/>
  <c r="CE148" i="17" s="1"/>
  <c r="CE96" i="16"/>
  <c r="CE148" i="16" s="1"/>
  <c r="CD74" i="15"/>
  <c r="CD15" i="15"/>
  <c r="CD20" i="15"/>
  <c r="CD79" i="15"/>
  <c r="CH135" i="17"/>
  <c r="CI121" i="16"/>
  <c r="CI121" i="17"/>
  <c r="CB174" i="17"/>
  <c r="CB198" i="16" s="1"/>
  <c r="CB217" i="16" s="1"/>
  <c r="CB222" i="16" s="1"/>
  <c r="CH56" i="17"/>
  <c r="CI54" i="16"/>
  <c r="CI54" i="17"/>
  <c r="CI49" i="16"/>
  <c r="CI49" i="17"/>
  <c r="CI41" i="16"/>
  <c r="CI41" i="17"/>
  <c r="CI53" i="17"/>
  <c r="CI53" i="16"/>
  <c r="CC99" i="15"/>
  <c r="CC104" i="15" s="1"/>
  <c r="CD36" i="15"/>
  <c r="CD95" i="15"/>
  <c r="CD13" i="15"/>
  <c r="CD72" i="15"/>
  <c r="CC89" i="1"/>
  <c r="CC90" i="1" s="1"/>
  <c r="CD93" i="15"/>
  <c r="CD34" i="15"/>
  <c r="CC167" i="17"/>
  <c r="CC193" i="16" s="1"/>
  <c r="CC205" i="16" s="1"/>
  <c r="CD77" i="15"/>
  <c r="CD18" i="15"/>
  <c r="CD30" i="16"/>
  <c r="CD61" i="16"/>
  <c r="CD82" i="16" s="1"/>
  <c r="CE17" i="16"/>
  <c r="CE69" i="16" s="1"/>
  <c r="CE17" i="17"/>
  <c r="CE69" i="17" s="1"/>
  <c r="CE12" i="16"/>
  <c r="CE64" i="16" s="1"/>
  <c r="CE12" i="17"/>
  <c r="CE64" i="17" s="1"/>
  <c r="CE79" i="1"/>
  <c r="CE25" i="17"/>
  <c r="CE77" i="17" s="1"/>
  <c r="CE25" i="16"/>
  <c r="CE77" i="16" s="1"/>
  <c r="CE22" i="16"/>
  <c r="CE74" i="16" s="1"/>
  <c r="CE22" i="17"/>
  <c r="CE74" i="17" s="1"/>
  <c r="CE75" i="1"/>
  <c r="CE19" i="16"/>
  <c r="CE71" i="16" s="1"/>
  <c r="CE19" i="17"/>
  <c r="CE71" i="17" s="1"/>
  <c r="CE101" i="17"/>
  <c r="CE153" i="17" s="1"/>
  <c r="CE101" i="16"/>
  <c r="CE153" i="16" s="1"/>
  <c r="CE70" i="13"/>
  <c r="CE89" i="17"/>
  <c r="CE141" i="17" s="1"/>
  <c r="CE89" i="16"/>
  <c r="CE141" i="16" s="1"/>
  <c r="CD140" i="17"/>
  <c r="CD161" i="17" s="1"/>
  <c r="CD109" i="17"/>
  <c r="CE92" i="16"/>
  <c r="CE144" i="16" s="1"/>
  <c r="CE92" i="17"/>
  <c r="CE144" i="17" s="1"/>
  <c r="CE106" i="17"/>
  <c r="CE158" i="17" s="1"/>
  <c r="CE106" i="16"/>
  <c r="CE158" i="16" s="1"/>
  <c r="CE91" i="16"/>
  <c r="CE143" i="16" s="1"/>
  <c r="CE91" i="17"/>
  <c r="CE143" i="17" s="1"/>
  <c r="CI133" i="16"/>
  <c r="CI133" i="17"/>
  <c r="CI125" i="17"/>
  <c r="CI125" i="16"/>
  <c r="CI129" i="17"/>
  <c r="CI129" i="16"/>
  <c r="CI51" i="17"/>
  <c r="CI51" i="16"/>
  <c r="CD91" i="15"/>
  <c r="CD32" i="15"/>
  <c r="CI131" i="17"/>
  <c r="CI131" i="16"/>
  <c r="CI124" i="16"/>
  <c r="CI124" i="17"/>
  <c r="CI132" i="16"/>
  <c r="CI132" i="17"/>
  <c r="CI116" i="17"/>
  <c r="CI116" i="16"/>
  <c r="CI123" i="17"/>
  <c r="CI123" i="16"/>
  <c r="CA111" i="15"/>
  <c r="CI47" i="17"/>
  <c r="CI47" i="16"/>
  <c r="CI44" i="17"/>
  <c r="CI44" i="16"/>
  <c r="CI36" i="17"/>
  <c r="CI36" i="16"/>
  <c r="CI46" i="16"/>
  <c r="CI46" i="17"/>
  <c r="CD35" i="15"/>
  <c r="CD94" i="15"/>
  <c r="CD19" i="15"/>
  <c r="CD78" i="15"/>
  <c r="CB111" i="15"/>
  <c r="CC162" i="17"/>
  <c r="CD14" i="15"/>
  <c r="CD73" i="15"/>
  <c r="CC83" i="17"/>
  <c r="CE74" i="1"/>
  <c r="CE16" i="16"/>
  <c r="CE68" i="16" s="1"/>
  <c r="CE16" i="17"/>
  <c r="CE68" i="17" s="1"/>
  <c r="CE70" i="1"/>
  <c r="CE10" i="17"/>
  <c r="CE62" i="17" s="1"/>
  <c r="CE10" i="16"/>
  <c r="CE62" i="16" s="1"/>
  <c r="CE32" i="1"/>
  <c r="CE33" i="1" s="1"/>
  <c r="CF24" i="1"/>
  <c r="CF14" i="1"/>
  <c r="CF17" i="1"/>
  <c r="CE9" i="17"/>
  <c r="CF28" i="1"/>
  <c r="CF25" i="1"/>
  <c r="CF12" i="1"/>
  <c r="CF26" i="1"/>
  <c r="CE9" i="16"/>
  <c r="CF11" i="1"/>
  <c r="CF16" i="1"/>
  <c r="CF27" i="1"/>
  <c r="CF29" i="1"/>
  <c r="CF21" i="1"/>
  <c r="CF31" i="1"/>
  <c r="CF81" i="1" s="1"/>
  <c r="CF88" i="1" s="1"/>
  <c r="CF9" i="14" s="1"/>
  <c r="CF30" i="1"/>
  <c r="CF22" i="1"/>
  <c r="CF15" i="1"/>
  <c r="CF13" i="1"/>
  <c r="CF18" i="1"/>
  <c r="CE69" i="1"/>
  <c r="CF20" i="1"/>
  <c r="CF23" i="1"/>
  <c r="CF19" i="1"/>
  <c r="CE73" i="1"/>
  <c r="CE15" i="16"/>
  <c r="CE67" i="16" s="1"/>
  <c r="CE15" i="17"/>
  <c r="CE67" i="17" s="1"/>
  <c r="CE78" i="1"/>
  <c r="CE24" i="17"/>
  <c r="CE76" i="17" s="1"/>
  <c r="CE24" i="16"/>
  <c r="CE76" i="16" s="1"/>
  <c r="CE27" i="16"/>
  <c r="CE79" i="16" s="1"/>
  <c r="CE27" i="17"/>
  <c r="CE79" i="17" s="1"/>
  <c r="CE80" i="1"/>
  <c r="CE26" i="17"/>
  <c r="CE78" i="17" s="1"/>
  <c r="CE26" i="16"/>
  <c r="CE78" i="16" s="1"/>
  <c r="CE97" i="17"/>
  <c r="CE149" i="17" s="1"/>
  <c r="CE97" i="16"/>
  <c r="CE149" i="16" s="1"/>
  <c r="CE107" i="16"/>
  <c r="CE159" i="16" s="1"/>
  <c r="CE107" i="17"/>
  <c r="CE159" i="17" s="1"/>
  <c r="CD109" i="16"/>
  <c r="CD140" i="16"/>
  <c r="CD161" i="16" s="1"/>
  <c r="CE104" i="16"/>
  <c r="CE156" i="16" s="1"/>
  <c r="CE79" i="13"/>
  <c r="CE104" i="17"/>
  <c r="CE156" i="17" s="1"/>
  <c r="CE74" i="13"/>
  <c r="CE95" i="17"/>
  <c r="CE147" i="17" s="1"/>
  <c r="CE95" i="16"/>
  <c r="CE147" i="16" s="1"/>
  <c r="CD87" i="1"/>
  <c r="CD71" i="15"/>
  <c r="CD12" i="15"/>
  <c r="CJ57" i="13"/>
  <c r="CJ60" i="13"/>
  <c r="CJ58" i="13"/>
  <c r="CJ45" i="13"/>
  <c r="CJ43" i="13"/>
  <c r="CJ50" i="13"/>
  <c r="CJ48" i="13"/>
  <c r="CJ53" i="13"/>
  <c r="CJ41" i="13"/>
  <c r="CJ56" i="13"/>
  <c r="CJ54" i="13"/>
  <c r="CJ42" i="13"/>
  <c r="CJ59" i="13"/>
  <c r="CJ46" i="13"/>
  <c r="CJ55" i="13"/>
  <c r="CJ52" i="13"/>
  <c r="CJ51" i="13"/>
  <c r="CJ47" i="13"/>
  <c r="CJ44" i="13"/>
  <c r="CJ49" i="13"/>
  <c r="CI61" i="13"/>
  <c r="CI62" i="13" s="1"/>
  <c r="CJ40" i="13"/>
  <c r="CI114" i="17"/>
  <c r="CI114" i="16"/>
  <c r="CI130" i="16"/>
  <c r="CI130" i="17"/>
  <c r="CI127" i="16"/>
  <c r="CI127" i="17"/>
  <c r="CH56" i="16"/>
  <c r="CI40" i="17"/>
  <c r="CI40" i="16"/>
  <c r="CI42" i="16"/>
  <c r="CI42" i="17"/>
  <c r="CI52" i="17"/>
  <c r="CI52" i="16"/>
  <c r="CD87" i="13"/>
  <c r="CD89" i="15"/>
  <c r="CD30" i="15"/>
  <c r="CE23" i="17"/>
  <c r="CE75" i="17" s="1"/>
  <c r="CE23" i="16"/>
  <c r="CE75" i="16" s="1"/>
  <c r="CD30" i="17"/>
  <c r="CD61" i="17"/>
  <c r="CD82" i="17" s="1"/>
  <c r="CE14" i="16"/>
  <c r="CE66" i="16" s="1"/>
  <c r="CE14" i="17"/>
  <c r="CE66" i="17" s="1"/>
  <c r="CE72" i="1"/>
  <c r="CE77" i="1"/>
  <c r="CE21" i="17"/>
  <c r="CE73" i="17" s="1"/>
  <c r="CE21" i="16"/>
  <c r="CE73" i="16" s="1"/>
  <c r="CE28" i="17"/>
  <c r="CE80" i="17" s="1"/>
  <c r="CE28" i="16"/>
  <c r="CE80" i="16" s="1"/>
  <c r="CD90" i="15"/>
  <c r="CD31" i="15"/>
  <c r="CD38" i="15"/>
  <c r="CD97" i="15"/>
  <c r="CE77" i="13"/>
  <c r="CE100" i="16"/>
  <c r="CE152" i="16" s="1"/>
  <c r="CE100" i="17"/>
  <c r="CE152" i="17" s="1"/>
  <c r="CE76" i="13"/>
  <c r="CE99" i="17"/>
  <c r="CE151" i="17" s="1"/>
  <c r="CE99" i="16"/>
  <c r="CE151" i="16" s="1"/>
  <c r="CD86" i="13"/>
  <c r="CD82" i="13"/>
  <c r="CE80" i="13"/>
  <c r="CE105" i="16"/>
  <c r="CE157" i="16" s="1"/>
  <c r="CE105" i="17"/>
  <c r="CE157" i="17" s="1"/>
  <c r="CE78" i="13"/>
  <c r="CE103" i="16"/>
  <c r="CE155" i="16" s="1"/>
  <c r="CE103" i="17"/>
  <c r="CE155" i="17" s="1"/>
  <c r="CD76" i="15"/>
  <c r="CD17" i="15"/>
  <c r="CC210" i="16" l="1"/>
  <c r="CC237" i="16" s="1"/>
  <c r="CA247" i="16"/>
  <c r="CB227" i="16"/>
  <c r="CB237" i="16"/>
  <c r="CC227" i="16"/>
  <c r="CB228" i="16"/>
  <c r="CB246" i="16"/>
  <c r="CA228" i="16"/>
  <c r="CA246" i="16"/>
  <c r="CB229" i="16"/>
  <c r="CB247" i="16"/>
  <c r="CB204" i="16"/>
  <c r="CB209" i="16" s="1"/>
  <c r="CD203" i="16"/>
  <c r="CD158" i="15"/>
  <c r="CE31" i="14"/>
  <c r="CA133" i="15"/>
  <c r="CA159" i="15" s="1"/>
  <c r="CA164" i="15" s="1"/>
  <c r="CA181" i="15" s="1"/>
  <c r="CA192" i="15" s="1"/>
  <c r="CC186" i="16"/>
  <c r="CC192" i="16"/>
  <c r="CA146" i="15"/>
  <c r="CA172" i="15" s="1"/>
  <c r="CA177" i="15" s="1"/>
  <c r="CA184" i="15" s="1"/>
  <c r="CA203" i="15" s="1"/>
  <c r="CB146" i="15"/>
  <c r="CB172" i="15" s="1"/>
  <c r="CB177" i="15" s="1"/>
  <c r="CB184" i="15" s="1"/>
  <c r="CB203" i="15" s="1"/>
  <c r="CA125" i="15"/>
  <c r="CB134" i="15"/>
  <c r="CB160" i="15" s="1"/>
  <c r="CB165" i="15" s="1"/>
  <c r="CB182" i="15" s="1"/>
  <c r="CB193" i="15" s="1"/>
  <c r="CB123" i="15"/>
  <c r="CB52" i="15"/>
  <c r="CE19" i="14"/>
  <c r="CE32" i="14" s="1"/>
  <c r="CC174" i="16"/>
  <c r="CC197" i="16" s="1"/>
  <c r="CC216" i="16" s="1"/>
  <c r="CC221" i="16" s="1"/>
  <c r="CC187" i="16"/>
  <c r="CC188" i="16" s="1"/>
  <c r="CD83" i="16"/>
  <c r="CD162" i="16"/>
  <c r="CF11" i="14"/>
  <c r="CF19" i="14" s="1"/>
  <c r="CF32" i="14" s="1"/>
  <c r="CD167" i="17"/>
  <c r="CD193" i="16" s="1"/>
  <c r="CD205" i="16" s="1"/>
  <c r="CD210" i="16" s="1"/>
  <c r="CD89" i="13"/>
  <c r="CD90" i="13" s="1"/>
  <c r="CI135" i="17"/>
  <c r="CD83" i="17"/>
  <c r="CE38" i="15"/>
  <c r="CE97" i="15"/>
  <c r="CJ118" i="17"/>
  <c r="CJ118" i="16"/>
  <c r="CD40" i="15"/>
  <c r="CJ114" i="17"/>
  <c r="CJ114" i="16"/>
  <c r="CJ61" i="13"/>
  <c r="CJ62" i="13" s="1"/>
  <c r="CJ121" i="16"/>
  <c r="CJ121" i="17"/>
  <c r="CJ120" i="16"/>
  <c r="CJ120" i="17"/>
  <c r="CJ130" i="16"/>
  <c r="CJ130" i="17"/>
  <c r="CJ124" i="17"/>
  <c r="CJ124" i="16"/>
  <c r="CD81" i="15"/>
  <c r="CE91" i="15"/>
  <c r="CE32" i="15"/>
  <c r="CE79" i="15"/>
  <c r="CE20" i="15"/>
  <c r="CE72" i="15"/>
  <c r="CE13" i="15"/>
  <c r="CE82" i="1"/>
  <c r="CE86" i="1"/>
  <c r="CF76" i="1"/>
  <c r="CF20" i="16"/>
  <c r="CF72" i="16" s="1"/>
  <c r="CF20" i="17"/>
  <c r="CF72" i="17" s="1"/>
  <c r="CF27" i="16"/>
  <c r="CF79" i="16" s="1"/>
  <c r="CF27" i="17"/>
  <c r="CF79" i="17" s="1"/>
  <c r="CE30" i="16"/>
  <c r="CE61" i="16"/>
  <c r="CE82" i="16" s="1"/>
  <c r="CF80" i="1"/>
  <c r="CF26" i="16"/>
  <c r="CF78" i="16" s="1"/>
  <c r="CF26" i="17"/>
  <c r="CF78" i="17" s="1"/>
  <c r="CF22" i="17"/>
  <c r="CF74" i="17" s="1"/>
  <c r="CF22" i="16"/>
  <c r="CF74" i="16" s="1"/>
  <c r="CD162" i="17"/>
  <c r="CE74" i="15"/>
  <c r="CE15" i="15"/>
  <c r="CF91" i="17"/>
  <c r="CF143" i="17" s="1"/>
  <c r="CF91" i="16"/>
  <c r="CF143" i="16" s="1"/>
  <c r="CG26" i="13"/>
  <c r="CG29" i="13"/>
  <c r="CG16" i="13"/>
  <c r="CG25" i="13"/>
  <c r="CF69" i="13"/>
  <c r="CG14" i="13"/>
  <c r="CG24" i="13"/>
  <c r="CG31" i="13"/>
  <c r="CG81" i="13" s="1"/>
  <c r="CG88" i="13" s="1"/>
  <c r="CG10" i="14" s="1"/>
  <c r="CG13" i="13"/>
  <c r="CG12" i="13"/>
  <c r="CG15" i="13"/>
  <c r="CG17" i="13"/>
  <c r="CG27" i="13"/>
  <c r="CG21" i="13"/>
  <c r="CG30" i="13"/>
  <c r="CF32" i="13"/>
  <c r="CF33" i="13" s="1"/>
  <c r="CG22" i="13"/>
  <c r="CG18" i="13"/>
  <c r="CG20" i="13"/>
  <c r="CG19" i="13"/>
  <c r="CF88" i="16"/>
  <c r="CF88" i="17"/>
  <c r="CG28" i="13"/>
  <c r="CG11" i="13"/>
  <c r="CG23" i="13"/>
  <c r="CF73" i="13"/>
  <c r="CF94" i="17"/>
  <c r="CF146" i="17" s="1"/>
  <c r="CF94" i="16"/>
  <c r="CF146" i="16" s="1"/>
  <c r="CF92" i="16"/>
  <c r="CF144" i="16" s="1"/>
  <c r="CF92" i="17"/>
  <c r="CF144" i="17" s="1"/>
  <c r="CF78" i="13"/>
  <c r="CF103" i="16"/>
  <c r="CF155" i="16" s="1"/>
  <c r="CF103" i="17"/>
  <c r="CF155" i="17" s="1"/>
  <c r="CE33" i="15"/>
  <c r="CE92" i="15"/>
  <c r="CE87" i="13"/>
  <c r="CE30" i="15"/>
  <c r="CE89" i="15"/>
  <c r="CD89" i="1"/>
  <c r="CD90" i="1" s="1"/>
  <c r="CI56" i="16"/>
  <c r="CJ39" i="17"/>
  <c r="CJ39" i="16"/>
  <c r="CJ54" i="17"/>
  <c r="CJ54" i="16"/>
  <c r="CJ44" i="16"/>
  <c r="CJ44" i="17"/>
  <c r="CJ36" i="16"/>
  <c r="CJ36" i="17"/>
  <c r="CJ37" i="17"/>
  <c r="CJ37" i="16"/>
  <c r="CD99" i="15"/>
  <c r="CJ125" i="16"/>
  <c r="CJ125" i="17"/>
  <c r="CJ133" i="16"/>
  <c r="CJ133" i="17"/>
  <c r="CJ115" i="17"/>
  <c r="CJ115" i="16"/>
  <c r="CJ117" i="16"/>
  <c r="CJ117" i="17"/>
  <c r="CJ131" i="17"/>
  <c r="CJ131" i="16"/>
  <c r="CE18" i="15"/>
  <c r="CE77" i="15"/>
  <c r="CF17" i="16"/>
  <c r="CF69" i="16" s="1"/>
  <c r="CF17" i="17"/>
  <c r="CF69" i="17" s="1"/>
  <c r="CF74" i="1"/>
  <c r="CF16" i="16"/>
  <c r="CF68" i="16" s="1"/>
  <c r="CF16" i="17"/>
  <c r="CF68" i="17" s="1"/>
  <c r="CF28" i="16"/>
  <c r="CF80" i="16" s="1"/>
  <c r="CF28" i="17"/>
  <c r="CF80" i="17" s="1"/>
  <c r="CF79" i="1"/>
  <c r="CF25" i="17"/>
  <c r="CF77" i="17" s="1"/>
  <c r="CF25" i="16"/>
  <c r="CF77" i="16" s="1"/>
  <c r="CF24" i="16"/>
  <c r="CF76" i="16" s="1"/>
  <c r="CF78" i="1"/>
  <c r="CF24" i="17"/>
  <c r="CF76" i="17" s="1"/>
  <c r="CE30" i="17"/>
  <c r="CE61" i="17"/>
  <c r="CE82" i="17" s="1"/>
  <c r="CE19" i="15"/>
  <c r="CE78" i="15"/>
  <c r="CE31" i="15"/>
  <c r="CE90" i="15"/>
  <c r="CF80" i="13"/>
  <c r="CF105" i="16"/>
  <c r="CF157" i="16" s="1"/>
  <c r="CF105" i="17"/>
  <c r="CF157" i="17" s="1"/>
  <c r="CF71" i="13"/>
  <c r="CF90" i="17"/>
  <c r="CF142" i="17" s="1"/>
  <c r="CF90" i="16"/>
  <c r="CF142" i="16" s="1"/>
  <c r="CF99" i="17"/>
  <c r="CF151" i="17" s="1"/>
  <c r="CF76" i="13"/>
  <c r="CF99" i="16"/>
  <c r="CF151" i="16" s="1"/>
  <c r="CF96" i="17"/>
  <c r="CF148" i="17" s="1"/>
  <c r="CF96" i="16"/>
  <c r="CF148" i="16" s="1"/>
  <c r="CF97" i="17"/>
  <c r="CF149" i="17" s="1"/>
  <c r="CF97" i="16"/>
  <c r="CF149" i="16" s="1"/>
  <c r="CF79" i="13"/>
  <c r="CF104" i="16"/>
  <c r="CF156" i="16" s="1"/>
  <c r="CF104" i="17"/>
  <c r="CF156" i="17" s="1"/>
  <c r="CE75" i="15"/>
  <c r="CE16" i="15"/>
  <c r="CI56" i="17"/>
  <c r="CJ52" i="16"/>
  <c r="CJ52" i="17"/>
  <c r="CJ51" i="17"/>
  <c r="CJ51" i="16"/>
  <c r="CJ48" i="16"/>
  <c r="CJ48" i="17"/>
  <c r="CJ43" i="16"/>
  <c r="CJ43" i="17"/>
  <c r="CJ45" i="16"/>
  <c r="CJ45" i="17"/>
  <c r="CC45" i="15"/>
  <c r="CC124" i="15" s="1"/>
  <c r="CE35" i="15"/>
  <c r="CE94" i="15"/>
  <c r="CE36" i="15"/>
  <c r="CE95" i="15"/>
  <c r="CE93" i="15"/>
  <c r="CE34" i="15"/>
  <c r="CE76" i="15"/>
  <c r="CE17" i="15"/>
  <c r="CI135" i="16"/>
  <c r="CJ123" i="17"/>
  <c r="CJ123" i="16"/>
  <c r="CJ126" i="16"/>
  <c r="CJ126" i="17"/>
  <c r="CJ116" i="16"/>
  <c r="CJ116" i="17"/>
  <c r="CJ127" i="16"/>
  <c r="CJ127" i="17"/>
  <c r="CJ119" i="17"/>
  <c r="CJ119" i="16"/>
  <c r="CC111" i="15"/>
  <c r="CE96" i="15"/>
  <c r="CE37" i="15"/>
  <c r="CF77" i="1"/>
  <c r="CF21" i="17"/>
  <c r="CF73" i="17" s="1"/>
  <c r="CF21" i="16"/>
  <c r="CF73" i="16" s="1"/>
  <c r="CF71" i="1"/>
  <c r="CF11" i="16"/>
  <c r="CF63" i="16" s="1"/>
  <c r="CF11" i="17"/>
  <c r="CF63" i="17" s="1"/>
  <c r="CF14" i="16"/>
  <c r="CF66" i="16" s="1"/>
  <c r="CF14" i="17"/>
  <c r="CF66" i="17" s="1"/>
  <c r="CF72" i="1"/>
  <c r="CF70" i="1"/>
  <c r="CF10" i="17"/>
  <c r="CF62" i="17" s="1"/>
  <c r="CF10" i="16"/>
  <c r="CF62" i="16" s="1"/>
  <c r="CF73" i="1"/>
  <c r="CF15" i="17"/>
  <c r="CF67" i="17" s="1"/>
  <c r="CF15" i="16"/>
  <c r="CF67" i="16" s="1"/>
  <c r="CD167" i="16"/>
  <c r="CD192" i="16" s="1"/>
  <c r="CC174" i="17"/>
  <c r="CC198" i="16" s="1"/>
  <c r="CC217" i="16" s="1"/>
  <c r="CC222" i="16" s="1"/>
  <c r="CF106" i="16"/>
  <c r="CF158" i="16" s="1"/>
  <c r="CF106" i="17"/>
  <c r="CF158" i="17" s="1"/>
  <c r="CF93" i="17"/>
  <c r="CF145" i="17" s="1"/>
  <c r="CF93" i="16"/>
  <c r="CF145" i="16" s="1"/>
  <c r="CF72" i="13"/>
  <c r="CE109" i="17"/>
  <c r="CE140" i="17"/>
  <c r="CE161" i="17" s="1"/>
  <c r="CE109" i="16"/>
  <c r="CE140" i="16"/>
  <c r="CE161" i="16" s="1"/>
  <c r="CF75" i="13"/>
  <c r="CF98" i="17"/>
  <c r="CF150" i="17" s="1"/>
  <c r="CF98" i="16"/>
  <c r="CF150" i="16" s="1"/>
  <c r="CF74" i="13"/>
  <c r="CF95" i="16"/>
  <c r="CF147" i="16" s="1"/>
  <c r="CF95" i="17"/>
  <c r="CF147" i="17" s="1"/>
  <c r="CE86" i="13"/>
  <c r="CE82" i="13"/>
  <c r="CJ61" i="1"/>
  <c r="CJ62" i="1" s="1"/>
  <c r="CJ35" i="17"/>
  <c r="CJ35" i="16"/>
  <c r="CJ40" i="17"/>
  <c r="CJ40" i="16"/>
  <c r="CJ38" i="16"/>
  <c r="CJ38" i="17"/>
  <c r="CJ41" i="17"/>
  <c r="CJ41" i="16"/>
  <c r="CJ53" i="16"/>
  <c r="CJ53" i="17"/>
  <c r="CJ42" i="16"/>
  <c r="CJ42" i="17"/>
  <c r="CE87" i="1"/>
  <c r="CE12" i="15"/>
  <c r="CE71" i="15"/>
  <c r="CJ129" i="16"/>
  <c r="CJ129" i="17"/>
  <c r="CJ128" i="17"/>
  <c r="CJ128" i="16"/>
  <c r="CJ122" i="17"/>
  <c r="CJ122" i="16"/>
  <c r="CJ132" i="16"/>
  <c r="CJ132" i="17"/>
  <c r="CD22" i="15"/>
  <c r="CF18" i="17"/>
  <c r="CF70" i="17" s="1"/>
  <c r="CF18" i="16"/>
  <c r="CF70" i="16" s="1"/>
  <c r="CF13" i="17"/>
  <c r="CF65" i="17" s="1"/>
  <c r="CF13" i="16"/>
  <c r="CF65" i="16" s="1"/>
  <c r="CF19" i="16"/>
  <c r="CF71" i="16" s="1"/>
  <c r="CF75" i="1"/>
  <c r="CF19" i="17"/>
  <c r="CF71" i="17" s="1"/>
  <c r="CG26" i="1"/>
  <c r="CG30" i="1"/>
  <c r="CG13" i="1"/>
  <c r="CF32" i="1"/>
  <c r="CF33" i="1" s="1"/>
  <c r="CG21" i="1"/>
  <c r="CG23" i="1"/>
  <c r="CG24" i="1"/>
  <c r="CG12" i="1"/>
  <c r="CG22" i="1"/>
  <c r="CF9" i="17"/>
  <c r="CG17" i="1"/>
  <c r="CG18" i="1"/>
  <c r="CG20" i="1"/>
  <c r="CG28" i="1"/>
  <c r="CG11" i="1"/>
  <c r="CG19" i="1"/>
  <c r="CG16" i="1"/>
  <c r="CG29" i="1"/>
  <c r="CF9" i="16"/>
  <c r="CG14" i="1"/>
  <c r="CF69" i="1"/>
  <c r="CG31" i="1"/>
  <c r="CG81" i="1" s="1"/>
  <c r="CG88" i="1" s="1"/>
  <c r="CG9" i="14" s="1"/>
  <c r="CG27" i="1"/>
  <c r="CG15" i="1"/>
  <c r="CG25" i="1"/>
  <c r="CF23" i="16"/>
  <c r="CF75" i="16" s="1"/>
  <c r="CF23" i="17"/>
  <c r="CF75" i="17" s="1"/>
  <c r="CF12" i="16"/>
  <c r="CF64" i="16" s="1"/>
  <c r="CF12" i="17"/>
  <c r="CF64" i="17" s="1"/>
  <c r="CE73" i="15"/>
  <c r="CE14" i="15"/>
  <c r="CF102" i="16"/>
  <c r="CF154" i="16" s="1"/>
  <c r="CF102" i="17"/>
  <c r="CF154" i="17" s="1"/>
  <c r="CF107" i="17"/>
  <c r="CF159" i="17" s="1"/>
  <c r="CF107" i="16"/>
  <c r="CF159" i="16" s="1"/>
  <c r="CF77" i="13"/>
  <c r="CF100" i="17"/>
  <c r="CF152" i="17" s="1"/>
  <c r="CF100" i="16"/>
  <c r="CF152" i="16" s="1"/>
  <c r="CF70" i="13"/>
  <c r="CF89" i="16"/>
  <c r="CF141" i="16" s="1"/>
  <c r="CF89" i="17"/>
  <c r="CF141" i="17" s="1"/>
  <c r="CF101" i="16"/>
  <c r="CF153" i="16" s="1"/>
  <c r="CF101" i="17"/>
  <c r="CF153" i="17" s="1"/>
  <c r="CJ46" i="16"/>
  <c r="CJ46" i="17"/>
  <c r="CJ49" i="17"/>
  <c r="CJ49" i="16"/>
  <c r="CJ47" i="17"/>
  <c r="CJ47" i="16"/>
  <c r="CJ50" i="17"/>
  <c r="CJ50" i="16"/>
  <c r="CB226" i="16" l="1"/>
  <c r="CB236" i="16"/>
  <c r="CC229" i="16"/>
  <c r="CC247" i="16"/>
  <c r="CD227" i="16"/>
  <c r="CD237" i="16"/>
  <c r="CC228" i="16"/>
  <c r="CC246" i="16"/>
  <c r="CB133" i="15"/>
  <c r="CB159" i="15" s="1"/>
  <c r="CB164" i="15" s="1"/>
  <c r="CB181" i="15" s="1"/>
  <c r="CB192" i="15" s="1"/>
  <c r="CF215" i="16"/>
  <c r="CF170" i="15"/>
  <c r="CE215" i="16"/>
  <c r="CE170" i="15"/>
  <c r="CC204" i="16"/>
  <c r="CC209" i="16" s="1"/>
  <c r="CD204" i="16"/>
  <c r="CD209" i="16" s="1"/>
  <c r="CE203" i="16"/>
  <c r="CE158" i="15"/>
  <c r="CF31" i="14"/>
  <c r="CC146" i="15"/>
  <c r="CC172" i="15" s="1"/>
  <c r="CC177" i="15" s="1"/>
  <c r="CC184" i="15" s="1"/>
  <c r="CC203" i="15" s="1"/>
  <c r="CB125" i="15"/>
  <c r="CB145" i="15"/>
  <c r="CB171" i="15" s="1"/>
  <c r="CB176" i="15" s="1"/>
  <c r="CB183" i="15" s="1"/>
  <c r="CB202" i="15" s="1"/>
  <c r="CC134" i="15"/>
  <c r="CC160" i="15" s="1"/>
  <c r="CC165" i="15" s="1"/>
  <c r="CC182" i="15" s="1"/>
  <c r="CC193" i="15" s="1"/>
  <c r="CF12" i="14"/>
  <c r="CG11" i="14"/>
  <c r="CG19" i="14" s="1"/>
  <c r="CG32" i="14" s="1"/>
  <c r="CD174" i="17"/>
  <c r="CD198" i="16" s="1"/>
  <c r="CD217" i="16" s="1"/>
  <c r="CD222" i="16" s="1"/>
  <c r="CD187" i="16"/>
  <c r="CE89" i="13"/>
  <c r="CE90" i="13" s="1"/>
  <c r="CD45" i="15"/>
  <c r="CD123" i="15" s="1"/>
  <c r="CE83" i="17"/>
  <c r="CE83" i="16"/>
  <c r="CG13" i="16"/>
  <c r="CG65" i="16" s="1"/>
  <c r="CG13" i="17"/>
  <c r="CG65" i="17" s="1"/>
  <c r="CG79" i="1"/>
  <c r="CG25" i="16"/>
  <c r="CG77" i="16" s="1"/>
  <c r="CG25" i="17"/>
  <c r="CG77" i="17" s="1"/>
  <c r="CF30" i="16"/>
  <c r="CF61" i="16"/>
  <c r="CF82" i="16" s="1"/>
  <c r="CH21" i="1"/>
  <c r="CH17" i="1"/>
  <c r="CH25" i="1"/>
  <c r="CH15" i="1"/>
  <c r="CH30" i="1"/>
  <c r="CH26" i="1"/>
  <c r="CH20" i="1"/>
  <c r="CH28" i="1"/>
  <c r="CH22" i="1"/>
  <c r="CH13" i="1"/>
  <c r="CH31" i="1"/>
  <c r="CH81" i="1" s="1"/>
  <c r="CH88" i="1" s="1"/>
  <c r="CH9" i="14" s="1"/>
  <c r="CH16" i="1"/>
  <c r="CH18" i="1"/>
  <c r="CH23" i="1"/>
  <c r="CH24" i="1"/>
  <c r="CH11" i="1"/>
  <c r="CG32" i="1"/>
  <c r="CG33" i="1" s="1"/>
  <c r="CH19" i="1"/>
  <c r="CG9" i="17"/>
  <c r="CH14" i="1"/>
  <c r="CH12" i="1"/>
  <c r="CG69" i="1"/>
  <c r="CH27" i="1"/>
  <c r="CH29" i="1"/>
  <c r="CG9" i="16"/>
  <c r="CG73" i="1"/>
  <c r="CG15" i="17"/>
  <c r="CG67" i="17" s="1"/>
  <c r="CG15" i="16"/>
  <c r="CG67" i="16" s="1"/>
  <c r="CG22" i="16"/>
  <c r="CG74" i="16" s="1"/>
  <c r="CG22" i="17"/>
  <c r="CG74" i="17" s="1"/>
  <c r="CG71" i="1"/>
  <c r="CG11" i="17"/>
  <c r="CG63" i="17" s="1"/>
  <c r="CG11" i="16"/>
  <c r="CG63" i="16" s="1"/>
  <c r="CF15" i="15"/>
  <c r="CF74" i="15"/>
  <c r="CE22" i="15"/>
  <c r="CJ56" i="16"/>
  <c r="CE162" i="16"/>
  <c r="CF93" i="15"/>
  <c r="CF34" i="15"/>
  <c r="CE167" i="17"/>
  <c r="CE193" i="16" s="1"/>
  <c r="CE205" i="16" s="1"/>
  <c r="CF73" i="15"/>
  <c r="CF14" i="15"/>
  <c r="CE99" i="15"/>
  <c r="CF31" i="15"/>
  <c r="CF90" i="15"/>
  <c r="CF140" i="17"/>
  <c r="CF161" i="17" s="1"/>
  <c r="CF109" i="17"/>
  <c r="CG74" i="13"/>
  <c r="CG95" i="16"/>
  <c r="CG147" i="16" s="1"/>
  <c r="CG95" i="17"/>
  <c r="CG147" i="17" s="1"/>
  <c r="CG75" i="13"/>
  <c r="CG98" i="16"/>
  <c r="CG150" i="16" s="1"/>
  <c r="CG98" i="17"/>
  <c r="CG150" i="17" s="1"/>
  <c r="CG89" i="16"/>
  <c r="CG141" i="16" s="1"/>
  <c r="CG70" i="13"/>
  <c r="CG89" i="17"/>
  <c r="CG141" i="17" s="1"/>
  <c r="CG91" i="16"/>
  <c r="CG143" i="16" s="1"/>
  <c r="CG91" i="17"/>
  <c r="CG143" i="17" s="1"/>
  <c r="CG106" i="17"/>
  <c r="CG158" i="17" s="1"/>
  <c r="CG106" i="16"/>
  <c r="CG158" i="16" s="1"/>
  <c r="CE167" i="16"/>
  <c r="CE192" i="16" s="1"/>
  <c r="CG12" i="14"/>
  <c r="CG27" i="16"/>
  <c r="CG79" i="16" s="1"/>
  <c r="CG27" i="17"/>
  <c r="CG79" i="17" s="1"/>
  <c r="CG80" i="1"/>
  <c r="CG26" i="16"/>
  <c r="CG78" i="16" s="1"/>
  <c r="CG26" i="17"/>
  <c r="CG78" i="17" s="1"/>
  <c r="CF30" i="17"/>
  <c r="CF61" i="17"/>
  <c r="CF82" i="17" s="1"/>
  <c r="CG77" i="1"/>
  <c r="CG21" i="17"/>
  <c r="CG73" i="17" s="1"/>
  <c r="CG21" i="16"/>
  <c r="CG73" i="16" s="1"/>
  <c r="CG28" i="17"/>
  <c r="CG80" i="17" s="1"/>
  <c r="CG28" i="16"/>
  <c r="CG80" i="16" s="1"/>
  <c r="CJ56" i="17"/>
  <c r="CF13" i="15"/>
  <c r="CF72" i="15"/>
  <c r="CF87" i="1"/>
  <c r="CF71" i="15"/>
  <c r="CF12" i="15"/>
  <c r="CE40" i="15"/>
  <c r="CG77" i="13"/>
  <c r="CG100" i="16"/>
  <c r="CG152" i="16" s="1"/>
  <c r="CG100" i="17"/>
  <c r="CG152" i="17" s="1"/>
  <c r="CF140" i="16"/>
  <c r="CF161" i="16" s="1"/>
  <c r="CF109" i="16"/>
  <c r="CG76" i="13"/>
  <c r="CG99" i="16"/>
  <c r="CG151" i="16" s="1"/>
  <c r="CG99" i="17"/>
  <c r="CG151" i="17" s="1"/>
  <c r="CG79" i="13"/>
  <c r="CG104" i="16"/>
  <c r="CG156" i="16" s="1"/>
  <c r="CG104" i="17"/>
  <c r="CG156" i="17" s="1"/>
  <c r="CG71" i="13"/>
  <c r="CG90" i="16"/>
  <c r="CG142" i="16" s="1"/>
  <c r="CG90" i="17"/>
  <c r="CG142" i="17" s="1"/>
  <c r="CF82" i="13"/>
  <c r="CF86" i="13"/>
  <c r="CG78" i="13"/>
  <c r="CG103" i="16"/>
  <c r="CG155" i="16" s="1"/>
  <c r="CG103" i="17"/>
  <c r="CG155" i="17" s="1"/>
  <c r="CJ135" i="16"/>
  <c r="CG23" i="16"/>
  <c r="CG75" i="16" s="1"/>
  <c r="CG23" i="17"/>
  <c r="CG75" i="17" s="1"/>
  <c r="CF82" i="1"/>
  <c r="CF86" i="1"/>
  <c r="CG14" i="17"/>
  <c r="CG66" i="17" s="1"/>
  <c r="CG14" i="16"/>
  <c r="CG66" i="16" s="1"/>
  <c r="CG72" i="1"/>
  <c r="CG18" i="16"/>
  <c r="CG70" i="16" s="1"/>
  <c r="CG18" i="17"/>
  <c r="CG70" i="17" s="1"/>
  <c r="CG76" i="1"/>
  <c r="CG20" i="17"/>
  <c r="CG72" i="17" s="1"/>
  <c r="CG20" i="16"/>
  <c r="CG72" i="16" s="1"/>
  <c r="CG19" i="17"/>
  <c r="CG71" i="17" s="1"/>
  <c r="CG75" i="1"/>
  <c r="CG19" i="16"/>
  <c r="CG71" i="16" s="1"/>
  <c r="CG24" i="17"/>
  <c r="CG76" i="17" s="1"/>
  <c r="CG78" i="1"/>
  <c r="CG24" i="16"/>
  <c r="CG76" i="16" s="1"/>
  <c r="CF92" i="15"/>
  <c r="CF33" i="15"/>
  <c r="CE162" i="17"/>
  <c r="CD186" i="16"/>
  <c r="CD174" i="16"/>
  <c r="CD197" i="16" s="1"/>
  <c r="CD216" i="16" s="1"/>
  <c r="CD221" i="16" s="1"/>
  <c r="CC52" i="15"/>
  <c r="CC123" i="15"/>
  <c r="CC125" i="15" s="1"/>
  <c r="CF37" i="15"/>
  <c r="CF96" i="15"/>
  <c r="CH28" i="13"/>
  <c r="CH23" i="13"/>
  <c r="CG32" i="13"/>
  <c r="CG33" i="13" s="1"/>
  <c r="CH18" i="13"/>
  <c r="CH30" i="13"/>
  <c r="CH12" i="13"/>
  <c r="CH22" i="13"/>
  <c r="CH19" i="13"/>
  <c r="CH16" i="13"/>
  <c r="CH17" i="13"/>
  <c r="CH27" i="13"/>
  <c r="CH13" i="13"/>
  <c r="CH29" i="13"/>
  <c r="CG88" i="17"/>
  <c r="CH21" i="13"/>
  <c r="CG88" i="16"/>
  <c r="CH26" i="13"/>
  <c r="CH15" i="13"/>
  <c r="CG69" i="13"/>
  <c r="CH20" i="13"/>
  <c r="CH24" i="13"/>
  <c r="CH14" i="13"/>
  <c r="CH31" i="13"/>
  <c r="CH81" i="13" s="1"/>
  <c r="CH88" i="13" s="1"/>
  <c r="CH10" i="14" s="1"/>
  <c r="CH11" i="13"/>
  <c r="CH25" i="13"/>
  <c r="CG96" i="16"/>
  <c r="CG148" i="16" s="1"/>
  <c r="CG96" i="17"/>
  <c r="CG148" i="17" s="1"/>
  <c r="CG73" i="13"/>
  <c r="CG94" i="16"/>
  <c r="CG146" i="16" s="1"/>
  <c r="CG94" i="17"/>
  <c r="CG146" i="17" s="1"/>
  <c r="CG102" i="17"/>
  <c r="CG154" i="17" s="1"/>
  <c r="CG102" i="16"/>
  <c r="CG154" i="16" s="1"/>
  <c r="CF16" i="15"/>
  <c r="CF75" i="15"/>
  <c r="CJ135" i="17"/>
  <c r="CF35" i="15"/>
  <c r="CF94" i="15"/>
  <c r="CG12" i="17"/>
  <c r="CG64" i="17" s="1"/>
  <c r="CG12" i="16"/>
  <c r="CG64" i="16" s="1"/>
  <c r="CG17" i="16"/>
  <c r="CG69" i="16" s="1"/>
  <c r="CG17" i="17"/>
  <c r="CG69" i="17" s="1"/>
  <c r="CG74" i="1"/>
  <c r="CG16" i="16"/>
  <c r="CG68" i="16" s="1"/>
  <c r="CG16" i="17"/>
  <c r="CG68" i="17" s="1"/>
  <c r="CG70" i="1"/>
  <c r="CG10" i="16"/>
  <c r="CG62" i="16" s="1"/>
  <c r="CG10" i="17"/>
  <c r="CG62" i="17" s="1"/>
  <c r="CE81" i="15"/>
  <c r="CF32" i="15"/>
  <c r="CF91" i="15"/>
  <c r="CF87" i="13"/>
  <c r="CF89" i="15"/>
  <c r="CF30" i="15"/>
  <c r="CF76" i="15"/>
  <c r="CF17" i="15"/>
  <c r="CF38" i="15"/>
  <c r="CF97" i="15"/>
  <c r="CF77" i="15"/>
  <c r="CF18" i="15"/>
  <c r="CF19" i="15"/>
  <c r="CF78" i="15"/>
  <c r="CF95" i="15"/>
  <c r="CF36" i="15"/>
  <c r="CG80" i="13"/>
  <c r="CG105" i="16"/>
  <c r="CG157" i="16" s="1"/>
  <c r="CG105" i="17"/>
  <c r="CG157" i="17" s="1"/>
  <c r="CG97" i="17"/>
  <c r="CG149" i="17" s="1"/>
  <c r="CG97" i="16"/>
  <c r="CG149" i="16" s="1"/>
  <c r="CG107" i="17"/>
  <c r="CG159" i="17" s="1"/>
  <c r="CG107" i="16"/>
  <c r="CG159" i="16" s="1"/>
  <c r="CG92" i="17"/>
  <c r="CG144" i="17" s="1"/>
  <c r="CG92" i="16"/>
  <c r="CG144" i="16" s="1"/>
  <c r="CG101" i="16"/>
  <c r="CG153" i="16" s="1"/>
  <c r="CG101" i="17"/>
  <c r="CG153" i="17" s="1"/>
  <c r="CG72" i="13"/>
  <c r="CG93" i="16"/>
  <c r="CG145" i="16" s="1"/>
  <c r="CG93" i="17"/>
  <c r="CG145" i="17" s="1"/>
  <c r="CF20" i="15"/>
  <c r="CF79" i="15"/>
  <c r="CE89" i="1"/>
  <c r="CE90" i="1" s="1"/>
  <c r="CD104" i="15"/>
  <c r="CD124" i="15" l="1"/>
  <c r="CD125" i="15" s="1"/>
  <c r="CF167" i="17"/>
  <c r="CF174" i="17" s="1"/>
  <c r="CD226" i="16"/>
  <c r="CD236" i="16"/>
  <c r="CC226" i="16"/>
  <c r="CC236" i="16"/>
  <c r="CD228" i="16"/>
  <c r="CD246" i="16"/>
  <c r="CD229" i="16"/>
  <c r="CD247" i="16"/>
  <c r="CE210" i="16"/>
  <c r="CE204" i="16"/>
  <c r="CE209" i="16" s="1"/>
  <c r="CF203" i="16"/>
  <c r="CF158" i="15"/>
  <c r="CG31" i="14"/>
  <c r="CG215" i="16"/>
  <c r="CG170" i="15"/>
  <c r="CD134" i="15"/>
  <c r="CD160" i="15" s="1"/>
  <c r="CD165" i="15" s="1"/>
  <c r="CD182" i="15" s="1"/>
  <c r="CD193" i="15" s="1"/>
  <c r="CC145" i="15"/>
  <c r="CC171" i="15" s="1"/>
  <c r="CC176" i="15" s="1"/>
  <c r="CC183" i="15" s="1"/>
  <c r="CC202" i="15" s="1"/>
  <c r="CC133" i="15"/>
  <c r="CD52" i="15"/>
  <c r="CD145" i="15" s="1"/>
  <c r="CD171" i="15" s="1"/>
  <c r="CD176" i="15" s="1"/>
  <c r="CD183" i="15" s="1"/>
  <c r="CD202" i="15" s="1"/>
  <c r="CE104" i="15"/>
  <c r="CE111" i="15" s="1"/>
  <c r="CD188" i="16"/>
  <c r="CE187" i="16"/>
  <c r="CF89" i="1"/>
  <c r="CF90" i="1" s="1"/>
  <c r="CF162" i="17"/>
  <c r="CD111" i="15"/>
  <c r="CD146" i="15" s="1"/>
  <c r="CD172" i="15" s="1"/>
  <c r="CD177" i="15" s="1"/>
  <c r="CD184" i="15" s="1"/>
  <c r="CD203" i="15" s="1"/>
  <c r="CH102" i="16"/>
  <c r="CH154" i="16" s="1"/>
  <c r="CH102" i="17"/>
  <c r="CH154" i="17" s="1"/>
  <c r="CH78" i="13"/>
  <c r="CH103" i="17"/>
  <c r="CH155" i="17" s="1"/>
  <c r="CH103" i="16"/>
  <c r="CH155" i="16" s="1"/>
  <c r="CH93" i="16"/>
  <c r="CH145" i="16" s="1"/>
  <c r="CH93" i="17"/>
  <c r="CH145" i="17" s="1"/>
  <c r="CH72" i="13"/>
  <c r="CH107" i="16"/>
  <c r="CH159" i="16" s="1"/>
  <c r="CH107" i="17"/>
  <c r="CH159" i="17" s="1"/>
  <c r="CG97" i="15"/>
  <c r="CG38" i="15"/>
  <c r="CF99" i="15"/>
  <c r="CG90" i="15"/>
  <c r="CG31" i="15"/>
  <c r="CI21" i="13"/>
  <c r="CH32" i="13"/>
  <c r="CH33" i="13" s="1"/>
  <c r="CI27" i="13"/>
  <c r="CI12" i="13"/>
  <c r="CI13" i="13"/>
  <c r="CI17" i="13"/>
  <c r="CI26" i="13"/>
  <c r="CH69" i="13"/>
  <c r="CI31" i="13"/>
  <c r="CI81" i="13" s="1"/>
  <c r="CI88" i="13" s="1"/>
  <c r="CI10" i="14" s="1"/>
  <c r="CI22" i="13"/>
  <c r="CI20" i="13"/>
  <c r="CI23" i="13"/>
  <c r="CH88" i="17"/>
  <c r="CI15" i="13"/>
  <c r="CI11" i="13"/>
  <c r="CH88" i="16"/>
  <c r="CI28" i="13"/>
  <c r="CI16" i="13"/>
  <c r="CI29" i="13"/>
  <c r="CI25" i="13"/>
  <c r="CI19" i="13"/>
  <c r="CI14" i="13"/>
  <c r="CI18" i="13"/>
  <c r="CI24" i="13"/>
  <c r="CI30" i="13"/>
  <c r="CH97" i="16"/>
  <c r="CH149" i="16" s="1"/>
  <c r="CH97" i="17"/>
  <c r="CH149" i="17" s="1"/>
  <c r="CG109" i="16"/>
  <c r="CG140" i="16"/>
  <c r="CG161" i="16" s="1"/>
  <c r="CH71" i="13"/>
  <c r="CH90" i="16"/>
  <c r="CH142" i="16" s="1"/>
  <c r="CH90" i="17"/>
  <c r="CH142" i="17" s="1"/>
  <c r="CH96" i="16"/>
  <c r="CH148" i="16" s="1"/>
  <c r="CH96" i="17"/>
  <c r="CH148" i="17" s="1"/>
  <c r="CH74" i="13"/>
  <c r="CH95" i="16"/>
  <c r="CH147" i="16" s="1"/>
  <c r="CH95" i="17"/>
  <c r="CH147" i="17" s="1"/>
  <c r="CG18" i="15"/>
  <c r="CG77" i="15"/>
  <c r="CG95" i="15"/>
  <c r="CG36" i="15"/>
  <c r="CG37" i="15"/>
  <c r="CG96" i="15"/>
  <c r="CF162" i="16"/>
  <c r="CG94" i="15"/>
  <c r="CG35" i="15"/>
  <c r="CG17" i="15"/>
  <c r="CG76" i="15"/>
  <c r="CG32" i="15"/>
  <c r="CG91" i="15"/>
  <c r="CE174" i="17"/>
  <c r="CE198" i="16" s="1"/>
  <c r="CE217" i="16" s="1"/>
  <c r="CE222" i="16" s="1"/>
  <c r="CG30" i="16"/>
  <c r="CG61" i="16"/>
  <c r="CG82" i="16" s="1"/>
  <c r="CH70" i="1"/>
  <c r="CH10" i="16"/>
  <c r="CH62" i="16" s="1"/>
  <c r="CH10" i="17"/>
  <c r="CH62" i="17" s="1"/>
  <c r="CH74" i="1"/>
  <c r="CH16" i="16"/>
  <c r="CH68" i="16" s="1"/>
  <c r="CH16" i="17"/>
  <c r="CH68" i="17" s="1"/>
  <c r="CH76" i="1"/>
  <c r="CH20" i="16"/>
  <c r="CH72" i="16" s="1"/>
  <c r="CH20" i="17"/>
  <c r="CH72" i="17" s="1"/>
  <c r="CH28" i="16"/>
  <c r="CH80" i="16" s="1"/>
  <c r="CH28" i="17"/>
  <c r="CH80" i="17" s="1"/>
  <c r="CH75" i="1"/>
  <c r="CH19" i="16"/>
  <c r="CH71" i="16" s="1"/>
  <c r="CH19" i="17"/>
  <c r="CH71" i="17" s="1"/>
  <c r="CG30" i="15"/>
  <c r="CG87" i="13"/>
  <c r="CG89" i="15"/>
  <c r="CG82" i="13"/>
  <c r="CG86" i="13"/>
  <c r="CH79" i="13"/>
  <c r="CH104" i="16"/>
  <c r="CH156" i="16" s="1"/>
  <c r="CH104" i="17"/>
  <c r="CH156" i="17" s="1"/>
  <c r="CF89" i="13"/>
  <c r="CF90" i="13" s="1"/>
  <c r="CG20" i="15"/>
  <c r="CG79" i="15"/>
  <c r="CG92" i="15"/>
  <c r="CG33" i="15"/>
  <c r="CE45" i="15"/>
  <c r="CH27" i="17"/>
  <c r="CH79" i="17" s="1"/>
  <c r="CH27" i="16"/>
  <c r="CH79" i="16" s="1"/>
  <c r="CH12" i="17"/>
  <c r="CH64" i="17" s="1"/>
  <c r="CH12" i="16"/>
  <c r="CH64" i="16" s="1"/>
  <c r="CI28" i="1"/>
  <c r="CI29" i="1"/>
  <c r="CH32" i="1"/>
  <c r="CH33" i="1" s="1"/>
  <c r="CI18" i="1"/>
  <c r="CI14" i="1"/>
  <c r="CI19" i="1"/>
  <c r="CI22" i="1"/>
  <c r="CI17" i="1"/>
  <c r="CI21" i="1"/>
  <c r="CI30" i="1"/>
  <c r="CI12" i="1"/>
  <c r="CI26" i="1"/>
  <c r="CI15" i="1"/>
  <c r="CI25" i="1"/>
  <c r="CI23" i="1"/>
  <c r="CH69" i="1"/>
  <c r="CI13" i="1"/>
  <c r="CI24" i="1"/>
  <c r="CI31" i="1"/>
  <c r="CI81" i="1" s="1"/>
  <c r="CI88" i="1" s="1"/>
  <c r="CI9" i="14" s="1"/>
  <c r="CH9" i="17"/>
  <c r="CI11" i="1"/>
  <c r="CI16" i="1"/>
  <c r="CH9" i="16"/>
  <c r="CI27" i="1"/>
  <c r="CI20" i="1"/>
  <c r="CH14" i="16"/>
  <c r="CH66" i="16" s="1"/>
  <c r="CH72" i="1"/>
  <c r="CH14" i="17"/>
  <c r="CH66" i="17" s="1"/>
  <c r="CH26" i="17"/>
  <c r="CH78" i="17" s="1"/>
  <c r="CH80" i="1"/>
  <c r="CH26" i="16"/>
  <c r="CH78" i="16" s="1"/>
  <c r="CH13" i="16"/>
  <c r="CH65" i="16" s="1"/>
  <c r="CH13" i="17"/>
  <c r="CH65" i="17" s="1"/>
  <c r="CF167" i="16"/>
  <c r="CG78" i="15"/>
  <c r="CG19" i="15"/>
  <c r="CH75" i="13"/>
  <c r="CH98" i="16"/>
  <c r="CH150" i="16" s="1"/>
  <c r="CH98" i="17"/>
  <c r="CH150" i="17" s="1"/>
  <c r="CH76" i="13"/>
  <c r="CH99" i="17"/>
  <c r="CH151" i="17" s="1"/>
  <c r="CH99" i="16"/>
  <c r="CH151" i="16" s="1"/>
  <c r="CG73" i="15"/>
  <c r="CG14" i="15"/>
  <c r="CH91" i="16"/>
  <c r="CH143" i="16" s="1"/>
  <c r="CH91" i="17"/>
  <c r="CH143" i="17" s="1"/>
  <c r="CH92" i="17"/>
  <c r="CH144" i="17" s="1"/>
  <c r="CH92" i="16"/>
  <c r="CH144" i="16" s="1"/>
  <c r="CG140" i="17"/>
  <c r="CG161" i="17" s="1"/>
  <c r="CG109" i="17"/>
  <c r="CH94" i="17"/>
  <c r="CH146" i="17" s="1"/>
  <c r="CH73" i="13"/>
  <c r="CH94" i="16"/>
  <c r="CH146" i="16" s="1"/>
  <c r="CH70" i="13"/>
  <c r="CH89" i="17"/>
  <c r="CH141" i="17" s="1"/>
  <c r="CH89" i="16"/>
  <c r="CH141" i="16" s="1"/>
  <c r="CH77" i="13"/>
  <c r="CH100" i="17"/>
  <c r="CH152" i="17" s="1"/>
  <c r="CH100" i="16"/>
  <c r="CH152" i="16" s="1"/>
  <c r="CG87" i="1"/>
  <c r="CG71" i="15"/>
  <c r="CG12" i="15"/>
  <c r="CF22" i="15"/>
  <c r="CF83" i="17"/>
  <c r="CH25" i="16"/>
  <c r="CH77" i="16" s="1"/>
  <c r="CH79" i="1"/>
  <c r="CH25" i="17"/>
  <c r="CH77" i="17" s="1"/>
  <c r="CG30" i="17"/>
  <c r="CG61" i="17"/>
  <c r="CG82" i="17" s="1"/>
  <c r="CH22" i="17"/>
  <c r="CH74" i="17" s="1"/>
  <c r="CH22" i="16"/>
  <c r="CH74" i="16" s="1"/>
  <c r="CH11" i="14"/>
  <c r="CH18" i="17"/>
  <c r="CH70" i="17" s="1"/>
  <c r="CH18" i="16"/>
  <c r="CH70" i="16" s="1"/>
  <c r="CH23" i="17"/>
  <c r="CH75" i="17" s="1"/>
  <c r="CH23" i="16"/>
  <c r="CH75" i="16" s="1"/>
  <c r="CF83" i="16"/>
  <c r="CF40" i="15"/>
  <c r="CH101" i="16"/>
  <c r="CH153" i="16" s="1"/>
  <c r="CH101" i="17"/>
  <c r="CH153" i="17" s="1"/>
  <c r="CH106" i="16"/>
  <c r="CH158" i="16" s="1"/>
  <c r="CH106" i="17"/>
  <c r="CH158" i="17" s="1"/>
  <c r="CH80" i="13"/>
  <c r="CH105" i="16"/>
  <c r="CH157" i="16" s="1"/>
  <c r="CH105" i="17"/>
  <c r="CH157" i="17" s="1"/>
  <c r="CG74" i="15"/>
  <c r="CG15" i="15"/>
  <c r="CG16" i="15"/>
  <c r="CG75" i="15"/>
  <c r="CG34" i="15"/>
  <c r="CG93" i="15"/>
  <c r="CF81" i="15"/>
  <c r="CE174" i="16"/>
  <c r="CE197" i="16" s="1"/>
  <c r="CE216" i="16" s="1"/>
  <c r="CE221" i="16" s="1"/>
  <c r="CE186" i="16"/>
  <c r="CG72" i="15"/>
  <c r="CG13" i="15"/>
  <c r="CG86" i="1"/>
  <c r="CG82" i="1"/>
  <c r="CH17" i="16"/>
  <c r="CH69" i="16" s="1"/>
  <c r="CH17" i="17"/>
  <c r="CH69" i="17" s="1"/>
  <c r="CH77" i="1"/>
  <c r="CH21" i="16"/>
  <c r="CH73" i="16" s="1"/>
  <c r="CH21" i="17"/>
  <c r="CH73" i="17" s="1"/>
  <c r="CH71" i="1"/>
  <c r="CH11" i="17"/>
  <c r="CH63" i="17" s="1"/>
  <c r="CH11" i="16"/>
  <c r="CH63" i="16" s="1"/>
  <c r="CH78" i="1"/>
  <c r="CH24" i="16"/>
  <c r="CH76" i="16" s="1"/>
  <c r="CH24" i="17"/>
  <c r="CH76" i="17" s="1"/>
  <c r="CH73" i="1"/>
  <c r="CH15" i="17"/>
  <c r="CH67" i="17" s="1"/>
  <c r="CH15" i="16"/>
  <c r="CH67" i="16" s="1"/>
  <c r="CI11" i="14" l="1"/>
  <c r="CF193" i="16"/>
  <c r="CF205" i="16" s="1"/>
  <c r="CF210" i="16" s="1"/>
  <c r="CE124" i="15"/>
  <c r="CF198" i="16"/>
  <c r="CF217" i="16" s="1"/>
  <c r="CF222" i="16" s="1"/>
  <c r="CF229" i="16" s="1"/>
  <c r="CE226" i="16"/>
  <c r="CE236" i="16"/>
  <c r="CE228" i="16"/>
  <c r="CE246" i="16"/>
  <c r="CE229" i="16"/>
  <c r="CE247" i="16"/>
  <c r="CE227" i="16"/>
  <c r="CE237" i="16"/>
  <c r="CG203" i="16"/>
  <c r="CG158" i="15"/>
  <c r="CH31" i="14"/>
  <c r="CF187" i="16"/>
  <c r="CF192" i="16"/>
  <c r="CD133" i="15"/>
  <c r="CD159" i="15" s="1"/>
  <c r="CD164" i="15" s="1"/>
  <c r="CD181" i="15" s="1"/>
  <c r="CD192" i="15" s="1"/>
  <c r="CC159" i="15"/>
  <c r="CC164" i="15" s="1"/>
  <c r="CC181" i="15" s="1"/>
  <c r="CC192" i="15" s="1"/>
  <c r="CE146" i="15"/>
  <c r="CE172" i="15" s="1"/>
  <c r="CE177" i="15" s="1"/>
  <c r="CE184" i="15" s="1"/>
  <c r="CE203" i="15" s="1"/>
  <c r="CE134" i="15"/>
  <c r="CE160" i="15" s="1"/>
  <c r="CE165" i="15" s="1"/>
  <c r="CE182" i="15" s="1"/>
  <c r="CE193" i="15" s="1"/>
  <c r="CE188" i="16"/>
  <c r="CF104" i="15"/>
  <c r="CF111" i="15" s="1"/>
  <c r="CF146" i="15" s="1"/>
  <c r="CF172" i="15" s="1"/>
  <c r="CF177" i="15" s="1"/>
  <c r="CF184" i="15" s="1"/>
  <c r="CF203" i="15" s="1"/>
  <c r="CG89" i="1"/>
  <c r="CG90" i="1" s="1"/>
  <c r="CF45" i="15"/>
  <c r="CF52" i="15" s="1"/>
  <c r="CG167" i="16"/>
  <c r="CG162" i="16"/>
  <c r="CG167" i="17"/>
  <c r="CG193" i="16" s="1"/>
  <c r="CG205" i="16" s="1"/>
  <c r="CG83" i="17"/>
  <c r="CG162" i="17"/>
  <c r="CH38" i="15"/>
  <c r="CH97" i="15"/>
  <c r="CG81" i="15"/>
  <c r="CH35" i="15"/>
  <c r="CH94" i="15"/>
  <c r="CH92" i="15"/>
  <c r="CH33" i="15"/>
  <c r="CI18" i="17"/>
  <c r="CI70" i="17" s="1"/>
  <c r="CI18" i="16"/>
  <c r="CI70" i="16" s="1"/>
  <c r="CJ28" i="1"/>
  <c r="CJ19" i="1"/>
  <c r="CJ25" i="1"/>
  <c r="CJ23" i="1"/>
  <c r="CJ13" i="1"/>
  <c r="CJ24" i="1"/>
  <c r="CJ18" i="1"/>
  <c r="CJ22" i="1"/>
  <c r="CJ30" i="1"/>
  <c r="CI69" i="1"/>
  <c r="CJ31" i="1"/>
  <c r="CJ81" i="1" s="1"/>
  <c r="CJ88" i="1" s="1"/>
  <c r="CJ9" i="14" s="1"/>
  <c r="CJ17" i="1"/>
  <c r="CJ26" i="1"/>
  <c r="CJ29" i="1"/>
  <c r="CJ11" i="1"/>
  <c r="CJ20" i="1"/>
  <c r="CJ27" i="1"/>
  <c r="CI9" i="17"/>
  <c r="CJ12" i="1"/>
  <c r="CJ15" i="1"/>
  <c r="CJ14" i="1"/>
  <c r="CI32" i="1"/>
  <c r="CI33" i="1" s="1"/>
  <c r="CI9" i="16"/>
  <c r="CJ21" i="1"/>
  <c r="CJ16" i="1"/>
  <c r="CI71" i="1"/>
  <c r="CI11" i="17"/>
  <c r="CI63" i="17" s="1"/>
  <c r="CI11" i="16"/>
  <c r="CI63" i="16" s="1"/>
  <c r="CI13" i="17"/>
  <c r="CI65" i="17" s="1"/>
  <c r="CI13" i="16"/>
  <c r="CI65" i="16" s="1"/>
  <c r="CI75" i="1"/>
  <c r="CI19" i="17"/>
  <c r="CI71" i="17" s="1"/>
  <c r="CI19" i="16"/>
  <c r="CI71" i="16" s="1"/>
  <c r="CI12" i="16"/>
  <c r="CI64" i="16" s="1"/>
  <c r="CI12" i="17"/>
  <c r="CI64" i="17" s="1"/>
  <c r="CI26" i="17"/>
  <c r="CI78" i="17" s="1"/>
  <c r="CI80" i="1"/>
  <c r="CI26" i="16"/>
  <c r="CI78" i="16" s="1"/>
  <c r="CG89" i="13"/>
  <c r="CG40" i="15"/>
  <c r="CH16" i="15"/>
  <c r="CH75" i="15"/>
  <c r="CG83" i="16"/>
  <c r="CI107" i="17"/>
  <c r="CI159" i="17" s="1"/>
  <c r="CI107" i="16"/>
  <c r="CI159" i="16" s="1"/>
  <c r="CI96" i="16"/>
  <c r="CI148" i="16" s="1"/>
  <c r="CI96" i="17"/>
  <c r="CI148" i="17" s="1"/>
  <c r="CI105" i="17"/>
  <c r="CI157" i="17" s="1"/>
  <c r="CI80" i="13"/>
  <c r="CI105" i="16"/>
  <c r="CI157" i="16" s="1"/>
  <c r="CH140" i="17"/>
  <c r="CH161" i="17" s="1"/>
  <c r="CH109" i="17"/>
  <c r="CI71" i="13"/>
  <c r="CI90" i="17"/>
  <c r="CI142" i="17" s="1"/>
  <c r="CI90" i="16"/>
  <c r="CI142" i="16" s="1"/>
  <c r="CI98" i="16"/>
  <c r="CI150" i="16" s="1"/>
  <c r="CI75" i="13"/>
  <c r="CI98" i="17"/>
  <c r="CI150" i="17" s="1"/>
  <c r="CH77" i="15"/>
  <c r="CH18" i="15"/>
  <c r="CH13" i="15"/>
  <c r="CH72" i="15"/>
  <c r="CH19" i="15"/>
  <c r="CH78" i="15"/>
  <c r="CH90" i="15"/>
  <c r="CH31" i="15"/>
  <c r="CH93" i="15"/>
  <c r="CH34" i="15"/>
  <c r="CI79" i="1"/>
  <c r="CI25" i="16"/>
  <c r="CI77" i="16" s="1"/>
  <c r="CI25" i="17"/>
  <c r="CI77" i="17" s="1"/>
  <c r="CH61" i="17"/>
  <c r="CH82" i="17" s="1"/>
  <c r="CH30" i="17"/>
  <c r="CH86" i="1"/>
  <c r="CH82" i="1"/>
  <c r="CI78" i="1"/>
  <c r="CI24" i="16"/>
  <c r="CI76" i="16" s="1"/>
  <c r="CI24" i="17"/>
  <c r="CI76" i="17" s="1"/>
  <c r="CI73" i="1"/>
  <c r="CI15" i="16"/>
  <c r="CI67" i="16" s="1"/>
  <c r="CI15" i="17"/>
  <c r="CI67" i="17" s="1"/>
  <c r="CI74" i="1"/>
  <c r="CI16" i="16"/>
  <c r="CI68" i="16" s="1"/>
  <c r="CI16" i="17"/>
  <c r="CI68" i="17" s="1"/>
  <c r="CE123" i="15"/>
  <c r="CE125" i="15" s="1"/>
  <c r="CE52" i="15"/>
  <c r="CE145" i="15" s="1"/>
  <c r="CE171" i="15" s="1"/>
  <c r="CE176" i="15" s="1"/>
  <c r="CE183" i="15" s="1"/>
  <c r="CE202" i="15" s="1"/>
  <c r="CG90" i="13"/>
  <c r="CI101" i="16"/>
  <c r="CI153" i="16" s="1"/>
  <c r="CI101" i="17"/>
  <c r="CI153" i="17" s="1"/>
  <c r="CI102" i="17"/>
  <c r="CI154" i="17" s="1"/>
  <c r="CI102" i="16"/>
  <c r="CI154" i="16" s="1"/>
  <c r="CH140" i="16"/>
  <c r="CH161" i="16" s="1"/>
  <c r="CH109" i="16"/>
  <c r="CI77" i="13"/>
  <c r="CI100" i="16"/>
  <c r="CI152" i="16" s="1"/>
  <c r="CI100" i="17"/>
  <c r="CI152" i="17" s="1"/>
  <c r="CH86" i="13"/>
  <c r="CH82" i="13"/>
  <c r="CI70" i="13"/>
  <c r="CI89" i="17"/>
  <c r="CI141" i="17" s="1"/>
  <c r="CI89" i="16"/>
  <c r="CI141" i="16" s="1"/>
  <c r="CH17" i="15"/>
  <c r="CH76" i="15"/>
  <c r="CH87" i="1"/>
  <c r="CH12" i="15"/>
  <c r="CH71" i="15"/>
  <c r="CH30" i="16"/>
  <c r="CH61" i="16"/>
  <c r="CH82" i="16" s="1"/>
  <c r="CI12" i="14"/>
  <c r="CI19" i="14"/>
  <c r="CI77" i="1"/>
  <c r="CI21" i="17"/>
  <c r="CI73" i="17" s="1"/>
  <c r="CI21" i="16"/>
  <c r="CI73" i="16" s="1"/>
  <c r="CI70" i="1"/>
  <c r="CI10" i="17"/>
  <c r="CI62" i="17" s="1"/>
  <c r="CI10" i="16"/>
  <c r="CI62" i="16" s="1"/>
  <c r="CI76" i="1"/>
  <c r="CI20" i="16"/>
  <c r="CI72" i="16" s="1"/>
  <c r="CI20" i="17"/>
  <c r="CI72" i="17" s="1"/>
  <c r="CG99" i="15"/>
  <c r="CH32" i="15"/>
  <c r="CH91" i="15"/>
  <c r="CI74" i="13"/>
  <c r="CI95" i="17"/>
  <c r="CI147" i="17" s="1"/>
  <c r="CI95" i="16"/>
  <c r="CI147" i="16" s="1"/>
  <c r="CI106" i="16"/>
  <c r="CI158" i="16" s="1"/>
  <c r="CI106" i="17"/>
  <c r="CI158" i="17" s="1"/>
  <c r="CJ24" i="13"/>
  <c r="CJ29" i="13"/>
  <c r="CI32" i="13"/>
  <c r="CI33" i="13" s="1"/>
  <c r="CJ30" i="13"/>
  <c r="CJ21" i="13"/>
  <c r="CJ19" i="13"/>
  <c r="CJ15" i="13"/>
  <c r="CI88" i="17"/>
  <c r="CJ12" i="13"/>
  <c r="CJ17" i="13"/>
  <c r="CJ20" i="13"/>
  <c r="CJ26" i="13"/>
  <c r="CJ25" i="13"/>
  <c r="CI69" i="13"/>
  <c r="CJ27" i="13"/>
  <c r="CJ23" i="13"/>
  <c r="CJ18" i="13"/>
  <c r="CJ11" i="13"/>
  <c r="CJ28" i="13"/>
  <c r="CJ22" i="13"/>
  <c r="CJ14" i="13"/>
  <c r="CI88" i="16"/>
  <c r="CJ31" i="13"/>
  <c r="CJ81" i="13" s="1"/>
  <c r="CJ88" i="13" s="1"/>
  <c r="CJ10" i="14" s="1"/>
  <c r="CJ13" i="13"/>
  <c r="CJ16" i="13"/>
  <c r="CI97" i="16"/>
  <c r="CI149" i="16" s="1"/>
  <c r="CI97" i="17"/>
  <c r="CI149" i="17" s="1"/>
  <c r="CI78" i="13"/>
  <c r="CI103" i="16"/>
  <c r="CI155" i="16" s="1"/>
  <c r="CI103" i="17"/>
  <c r="CI155" i="17" s="1"/>
  <c r="CI79" i="13"/>
  <c r="CI104" i="17"/>
  <c r="CI156" i="17" s="1"/>
  <c r="CI104" i="16"/>
  <c r="CI156" i="16" s="1"/>
  <c r="CH87" i="13"/>
  <c r="CH30" i="15"/>
  <c r="CH89" i="15"/>
  <c r="CH12" i="14"/>
  <c r="CH19" i="14"/>
  <c r="CH32" i="14" s="1"/>
  <c r="CG22" i="15"/>
  <c r="CF174" i="16"/>
  <c r="CF197" i="16" s="1"/>
  <c r="CF216" i="16" s="1"/>
  <c r="CF221" i="16" s="1"/>
  <c r="CF186" i="16"/>
  <c r="CH20" i="15"/>
  <c r="CH79" i="15"/>
  <c r="CI14" i="16"/>
  <c r="CI66" i="16" s="1"/>
  <c r="CI14" i="17"/>
  <c r="CI66" i="17" s="1"/>
  <c r="CI72" i="1"/>
  <c r="CI22" i="16"/>
  <c r="CI74" i="16" s="1"/>
  <c r="CI22" i="17"/>
  <c r="CI74" i="17" s="1"/>
  <c r="CI23" i="16"/>
  <c r="CI75" i="16" s="1"/>
  <c r="CI23" i="17"/>
  <c r="CI75" i="17" s="1"/>
  <c r="CI28" i="17"/>
  <c r="CI80" i="17" s="1"/>
  <c r="CI28" i="16"/>
  <c r="CI80" i="16" s="1"/>
  <c r="CI17" i="16"/>
  <c r="CI69" i="16" s="1"/>
  <c r="CI17" i="17"/>
  <c r="CI69" i="17" s="1"/>
  <c r="CI27" i="16"/>
  <c r="CI79" i="16" s="1"/>
  <c r="CI27" i="17"/>
  <c r="CI79" i="17" s="1"/>
  <c r="CH96" i="15"/>
  <c r="CH37" i="15"/>
  <c r="CH15" i="15"/>
  <c r="CH74" i="15"/>
  <c r="CH73" i="15"/>
  <c r="CH14" i="15"/>
  <c r="CI91" i="16"/>
  <c r="CI143" i="16" s="1"/>
  <c r="CI91" i="17"/>
  <c r="CI143" i="17" s="1"/>
  <c r="CI93" i="16"/>
  <c r="CI145" i="16" s="1"/>
  <c r="CI93" i="17"/>
  <c r="CI145" i="17" s="1"/>
  <c r="CI72" i="13"/>
  <c r="CI92" i="16"/>
  <c r="CI144" i="16" s="1"/>
  <c r="CI92" i="17"/>
  <c r="CI144" i="17" s="1"/>
  <c r="CI76" i="13"/>
  <c r="CI99" i="16"/>
  <c r="CI151" i="16" s="1"/>
  <c r="CI99" i="17"/>
  <c r="CI151" i="17" s="1"/>
  <c r="CI73" i="13"/>
  <c r="CI94" i="17"/>
  <c r="CI146" i="17" s="1"/>
  <c r="CI94" i="16"/>
  <c r="CI146" i="16" s="1"/>
  <c r="CH95" i="15"/>
  <c r="CH36" i="15"/>
  <c r="CG210" i="16" l="1"/>
  <c r="CG237" i="16" s="1"/>
  <c r="CF227" i="16"/>
  <c r="CF237" i="16"/>
  <c r="CF247" i="16"/>
  <c r="CG227" i="16"/>
  <c r="CF228" i="16"/>
  <c r="CF246" i="16"/>
  <c r="CF188" i="16"/>
  <c r="CG174" i="17"/>
  <c r="CG198" i="16" s="1"/>
  <c r="CG217" i="16" s="1"/>
  <c r="CG222" i="16" s="1"/>
  <c r="CH203" i="16"/>
  <c r="CH158" i="15"/>
  <c r="CI31" i="14"/>
  <c r="CI32" i="14"/>
  <c r="CH215" i="16"/>
  <c r="CH170" i="15"/>
  <c r="CF204" i="16"/>
  <c r="CF209" i="16" s="1"/>
  <c r="CG186" i="16"/>
  <c r="CG192" i="16"/>
  <c r="CF123" i="15"/>
  <c r="CF145" i="15"/>
  <c r="CF171" i="15" s="1"/>
  <c r="CF176" i="15" s="1"/>
  <c r="CF183" i="15" s="1"/>
  <c r="CF202" i="15" s="1"/>
  <c r="CE133" i="15"/>
  <c r="CF134" i="15"/>
  <c r="CF160" i="15" s="1"/>
  <c r="CF165" i="15" s="1"/>
  <c r="CF182" i="15" s="1"/>
  <c r="CF193" i="15" s="1"/>
  <c r="CG45" i="15"/>
  <c r="CG52" i="15" s="1"/>
  <c r="CG145" i="15" s="1"/>
  <c r="CG171" i="15" s="1"/>
  <c r="CG176" i="15" s="1"/>
  <c r="CG183" i="15" s="1"/>
  <c r="CG202" i="15" s="1"/>
  <c r="CG174" i="16"/>
  <c r="CG197" i="16" s="1"/>
  <c r="CG216" i="16" s="1"/>
  <c r="CG221" i="16" s="1"/>
  <c r="CG187" i="16"/>
  <c r="CG188" i="16" s="1"/>
  <c r="CF124" i="15"/>
  <c r="CH167" i="17"/>
  <c r="CH162" i="17"/>
  <c r="CI90" i="15"/>
  <c r="CI31" i="15"/>
  <c r="CJ93" i="17"/>
  <c r="CJ145" i="17" s="1"/>
  <c r="CJ93" i="16"/>
  <c r="CJ145" i="16" s="1"/>
  <c r="CJ72" i="13"/>
  <c r="CJ74" i="13"/>
  <c r="CJ95" i="17"/>
  <c r="CJ147" i="17" s="1"/>
  <c r="CJ95" i="16"/>
  <c r="CJ147" i="16" s="1"/>
  <c r="CJ70" i="13"/>
  <c r="CJ89" i="16"/>
  <c r="CJ141" i="16" s="1"/>
  <c r="CJ89" i="17"/>
  <c r="CJ141" i="17" s="1"/>
  <c r="CJ101" i="16"/>
  <c r="CJ153" i="16" s="1"/>
  <c r="CJ101" i="17"/>
  <c r="CJ153" i="17" s="1"/>
  <c r="CI87" i="1"/>
  <c r="CI71" i="15"/>
  <c r="CI12" i="15"/>
  <c r="CH99" i="15"/>
  <c r="CI95" i="15"/>
  <c r="CI36" i="15"/>
  <c r="CJ71" i="13"/>
  <c r="CJ90" i="17"/>
  <c r="CJ142" i="17" s="1"/>
  <c r="CJ90" i="16"/>
  <c r="CJ142" i="16" s="1"/>
  <c r="CJ76" i="13"/>
  <c r="CJ99" i="17"/>
  <c r="CJ151" i="17" s="1"/>
  <c r="CJ99" i="16"/>
  <c r="CJ151" i="16" s="1"/>
  <c r="CJ77" i="13"/>
  <c r="CJ100" i="17"/>
  <c r="CJ152" i="17" s="1"/>
  <c r="CJ100" i="16"/>
  <c r="CJ152" i="16" s="1"/>
  <c r="CJ78" i="13"/>
  <c r="CJ103" i="17"/>
  <c r="CJ155" i="17" s="1"/>
  <c r="CJ103" i="16"/>
  <c r="CJ155" i="16" s="1"/>
  <c r="CI109" i="17"/>
  <c r="CI140" i="17"/>
  <c r="CI161" i="17" s="1"/>
  <c r="CJ107" i="16"/>
  <c r="CJ159" i="16" s="1"/>
  <c r="CJ107" i="17"/>
  <c r="CJ159" i="17" s="1"/>
  <c r="CI32" i="15"/>
  <c r="CI91" i="15"/>
  <c r="CI17" i="15"/>
  <c r="CI76" i="15"/>
  <c r="CH83" i="16"/>
  <c r="CH89" i="13"/>
  <c r="CH90" i="13" s="1"/>
  <c r="CH162" i="16"/>
  <c r="CH83" i="17"/>
  <c r="CI19" i="15"/>
  <c r="CI78" i="15"/>
  <c r="CI33" i="15"/>
  <c r="CI92" i="15"/>
  <c r="CI38" i="15"/>
  <c r="CI97" i="15"/>
  <c r="CI79" i="15"/>
  <c r="CI20" i="15"/>
  <c r="CJ72" i="1"/>
  <c r="CJ14" i="16"/>
  <c r="CJ66" i="16" s="1"/>
  <c r="CJ14" i="17"/>
  <c r="CJ66" i="17" s="1"/>
  <c r="CJ12" i="16"/>
  <c r="CJ64" i="16" s="1"/>
  <c r="CJ12" i="17"/>
  <c r="CJ64" i="17" s="1"/>
  <c r="CJ79" i="1"/>
  <c r="CJ25" i="16"/>
  <c r="CJ77" i="16" s="1"/>
  <c r="CJ25" i="17"/>
  <c r="CJ77" i="17" s="1"/>
  <c r="CJ78" i="1"/>
  <c r="CJ24" i="16"/>
  <c r="CJ76" i="16" s="1"/>
  <c r="CJ24" i="17"/>
  <c r="CJ76" i="17" s="1"/>
  <c r="CJ28" i="17"/>
  <c r="CJ80" i="17" s="1"/>
  <c r="CJ28" i="16"/>
  <c r="CJ80" i="16" s="1"/>
  <c r="CJ71" i="1"/>
  <c r="CJ11" i="16"/>
  <c r="CJ63" i="16" s="1"/>
  <c r="CJ11" i="17"/>
  <c r="CJ63" i="17" s="1"/>
  <c r="CJ26" i="17"/>
  <c r="CJ78" i="17" s="1"/>
  <c r="CJ80" i="1"/>
  <c r="CJ26" i="16"/>
  <c r="CJ78" i="16" s="1"/>
  <c r="CI87" i="13"/>
  <c r="CI30" i="15"/>
  <c r="CI89" i="15"/>
  <c r="CJ79" i="13"/>
  <c r="CJ104" i="17"/>
  <c r="CJ156" i="17" s="1"/>
  <c r="CJ104" i="16"/>
  <c r="CJ156" i="16" s="1"/>
  <c r="CJ92" i="17"/>
  <c r="CJ144" i="17" s="1"/>
  <c r="CJ92" i="16"/>
  <c r="CJ144" i="16" s="1"/>
  <c r="CI18" i="15"/>
  <c r="CI77" i="15"/>
  <c r="CJ75" i="1"/>
  <c r="CJ19" i="16"/>
  <c r="CJ71" i="16" s="1"/>
  <c r="CJ19" i="17"/>
  <c r="CJ71" i="17" s="1"/>
  <c r="CJ13" i="16"/>
  <c r="CJ65" i="16" s="1"/>
  <c r="CJ13" i="17"/>
  <c r="CJ65" i="17" s="1"/>
  <c r="CJ18" i="16"/>
  <c r="CJ70" i="16" s="1"/>
  <c r="CJ18" i="17"/>
  <c r="CJ70" i="17" s="1"/>
  <c r="CJ73" i="1"/>
  <c r="CJ15" i="17"/>
  <c r="CJ67" i="17" s="1"/>
  <c r="CJ15" i="16"/>
  <c r="CJ67" i="16" s="1"/>
  <c r="CJ20" i="16"/>
  <c r="CJ72" i="16" s="1"/>
  <c r="CJ76" i="1"/>
  <c r="CJ20" i="17"/>
  <c r="CJ72" i="17" s="1"/>
  <c r="CJ21" i="16"/>
  <c r="CJ73" i="16" s="1"/>
  <c r="CJ77" i="1"/>
  <c r="CJ21" i="17"/>
  <c r="CJ73" i="17" s="1"/>
  <c r="CH40" i="15"/>
  <c r="CI96" i="15"/>
  <c r="CI37" i="15"/>
  <c r="CJ80" i="13"/>
  <c r="CJ105" i="16"/>
  <c r="CJ157" i="16" s="1"/>
  <c r="CJ105" i="17"/>
  <c r="CJ157" i="17" s="1"/>
  <c r="CJ97" i="17"/>
  <c r="CJ149" i="17" s="1"/>
  <c r="CJ97" i="16"/>
  <c r="CJ149" i="16" s="1"/>
  <c r="CH81" i="15"/>
  <c r="CI34" i="15"/>
  <c r="CI93" i="15"/>
  <c r="CI109" i="16"/>
  <c r="CI140" i="16"/>
  <c r="CI161" i="16" s="1"/>
  <c r="CJ69" i="13"/>
  <c r="CJ88" i="17"/>
  <c r="CJ32" i="13"/>
  <c r="CJ33" i="13" s="1"/>
  <c r="CJ88" i="16"/>
  <c r="CI86" i="13"/>
  <c r="CI82" i="13"/>
  <c r="CJ73" i="13"/>
  <c r="CJ94" i="17"/>
  <c r="CJ146" i="17" s="1"/>
  <c r="CJ94" i="16"/>
  <c r="CJ146" i="16" s="1"/>
  <c r="CJ96" i="16"/>
  <c r="CJ148" i="16" s="1"/>
  <c r="CJ96" i="17"/>
  <c r="CJ148" i="17" s="1"/>
  <c r="CJ106" i="17"/>
  <c r="CJ158" i="17" s="1"/>
  <c r="CJ106" i="16"/>
  <c r="CJ158" i="16" s="1"/>
  <c r="CI16" i="15"/>
  <c r="CI75" i="15"/>
  <c r="CH22" i="15"/>
  <c r="CH45" i="15" s="1"/>
  <c r="CI72" i="15"/>
  <c r="CI13" i="15"/>
  <c r="CI15" i="15"/>
  <c r="CI74" i="15"/>
  <c r="CI30" i="16"/>
  <c r="CI61" i="16"/>
  <c r="CI82" i="16" s="1"/>
  <c r="CJ70" i="1"/>
  <c r="CJ10" i="17"/>
  <c r="CJ62" i="17" s="1"/>
  <c r="CJ10" i="16"/>
  <c r="CJ62" i="16" s="1"/>
  <c r="CJ32" i="1"/>
  <c r="CJ33" i="1" s="1"/>
  <c r="CJ9" i="16"/>
  <c r="CJ69" i="1"/>
  <c r="CJ9" i="17"/>
  <c r="CJ11" i="14"/>
  <c r="CJ74" i="1"/>
  <c r="CJ16" i="17"/>
  <c r="CJ68" i="17" s="1"/>
  <c r="CJ16" i="16"/>
  <c r="CJ68" i="16" s="1"/>
  <c r="CJ23" i="17"/>
  <c r="CJ75" i="17" s="1"/>
  <c r="CJ23" i="16"/>
  <c r="CJ75" i="16" s="1"/>
  <c r="CJ91" i="16"/>
  <c r="CJ143" i="16" s="1"/>
  <c r="CJ91" i="17"/>
  <c r="CJ143" i="17" s="1"/>
  <c r="CJ102" i="17"/>
  <c r="CJ154" i="17" s="1"/>
  <c r="CJ102" i="16"/>
  <c r="CJ154" i="16" s="1"/>
  <c r="CJ75" i="13"/>
  <c r="CJ98" i="16"/>
  <c r="CJ150" i="16" s="1"/>
  <c r="CJ98" i="17"/>
  <c r="CJ150" i="17" s="1"/>
  <c r="CH167" i="16"/>
  <c r="CH192" i="16" s="1"/>
  <c r="CI94" i="15"/>
  <c r="CI35" i="15"/>
  <c r="CI73" i="15"/>
  <c r="CI14" i="15"/>
  <c r="CH89" i="1"/>
  <c r="CH90" i="1" s="1"/>
  <c r="CI61" i="17"/>
  <c r="CI82" i="17" s="1"/>
  <c r="CI30" i="17"/>
  <c r="CJ27" i="16"/>
  <c r="CJ79" i="16" s="1"/>
  <c r="CJ27" i="17"/>
  <c r="CJ79" i="17" s="1"/>
  <c r="CI82" i="1"/>
  <c r="CI86" i="1"/>
  <c r="CJ22" i="17"/>
  <c r="CJ74" i="17" s="1"/>
  <c r="CJ22" i="16"/>
  <c r="CJ74" i="16" s="1"/>
  <c r="CJ17" i="17"/>
  <c r="CJ69" i="17" s="1"/>
  <c r="CJ17" i="16"/>
  <c r="CJ69" i="16" s="1"/>
  <c r="CG104" i="15"/>
  <c r="CG229" i="16" l="1"/>
  <c r="CG247" i="16"/>
  <c r="CG228" i="16"/>
  <c r="CG246" i="16"/>
  <c r="CF226" i="16"/>
  <c r="CF236" i="16"/>
  <c r="CI203" i="16"/>
  <c r="CI158" i="15"/>
  <c r="CJ31" i="14"/>
  <c r="CF125" i="15"/>
  <c r="CG204" i="16"/>
  <c r="CG209" i="16" s="1"/>
  <c r="CH174" i="17"/>
  <c r="CH198" i="16" s="1"/>
  <c r="CH217" i="16" s="1"/>
  <c r="CH222" i="16" s="1"/>
  <c r="CH193" i="16"/>
  <c r="CH205" i="16" s="1"/>
  <c r="CH210" i="16" s="1"/>
  <c r="CH204" i="16"/>
  <c r="CH209" i="16" s="1"/>
  <c r="CI215" i="16"/>
  <c r="CI170" i="15"/>
  <c r="CF133" i="15"/>
  <c r="CF159" i="15" s="1"/>
  <c r="CF164" i="15" s="1"/>
  <c r="CF181" i="15" s="1"/>
  <c r="CF192" i="15" s="1"/>
  <c r="CE159" i="15"/>
  <c r="CE164" i="15" s="1"/>
  <c r="CE181" i="15" s="1"/>
  <c r="CE192" i="15" s="1"/>
  <c r="CG124" i="15"/>
  <c r="CG123" i="15"/>
  <c r="CG134" i="15"/>
  <c r="CG160" i="15" s="1"/>
  <c r="CG165" i="15" s="1"/>
  <c r="CG182" i="15" s="1"/>
  <c r="CG193" i="15" s="1"/>
  <c r="CH187" i="16"/>
  <c r="CI167" i="17"/>
  <c r="CH104" i="15"/>
  <c r="CH124" i="15" s="1"/>
  <c r="CI167" i="16"/>
  <c r="CI89" i="13"/>
  <c r="CI90" i="13" s="1"/>
  <c r="CI89" i="1"/>
  <c r="CI90" i="1" s="1"/>
  <c r="CI83" i="17"/>
  <c r="CI83" i="16"/>
  <c r="CJ82" i="1"/>
  <c r="CJ86" i="1"/>
  <c r="CJ86" i="13"/>
  <c r="CJ82" i="13"/>
  <c r="CI40" i="15"/>
  <c r="CJ18" i="15"/>
  <c r="CJ77" i="15"/>
  <c r="CJ87" i="1"/>
  <c r="CJ71" i="15"/>
  <c r="CJ12" i="15"/>
  <c r="CI162" i="17"/>
  <c r="CI22" i="15"/>
  <c r="CJ14" i="15"/>
  <c r="CJ73" i="15"/>
  <c r="CJ30" i="16"/>
  <c r="CJ61" i="16"/>
  <c r="CJ82" i="16" s="1"/>
  <c r="CH123" i="15"/>
  <c r="CH52" i="15"/>
  <c r="CH145" i="15" s="1"/>
  <c r="CH171" i="15" s="1"/>
  <c r="CH176" i="15" s="1"/>
  <c r="CH183" i="15" s="1"/>
  <c r="CH202" i="15" s="1"/>
  <c r="CJ140" i="16"/>
  <c r="CJ161" i="16" s="1"/>
  <c r="CJ109" i="16"/>
  <c r="CJ15" i="15"/>
  <c r="CJ74" i="15"/>
  <c r="CJ93" i="15"/>
  <c r="CJ34" i="15"/>
  <c r="CI81" i="15"/>
  <c r="CG111" i="15"/>
  <c r="CG146" i="15" s="1"/>
  <c r="CG172" i="15" s="1"/>
  <c r="CG177" i="15" s="1"/>
  <c r="CG184" i="15" s="1"/>
  <c r="CG203" i="15" s="1"/>
  <c r="CJ33" i="15"/>
  <c r="CJ92" i="15"/>
  <c r="CJ12" i="14"/>
  <c r="CJ19" i="14"/>
  <c r="B27" i="14"/>
  <c r="B11" i="3" s="1"/>
  <c r="CJ90" i="15"/>
  <c r="CJ31" i="15"/>
  <c r="CI162" i="16"/>
  <c r="CJ38" i="15"/>
  <c r="CJ97" i="15"/>
  <c r="CJ75" i="15"/>
  <c r="CJ16" i="15"/>
  <c r="CJ13" i="15"/>
  <c r="CJ72" i="15"/>
  <c r="CJ37" i="15"/>
  <c r="CJ96" i="15"/>
  <c r="CJ94" i="15"/>
  <c r="CJ35" i="15"/>
  <c r="CJ32" i="15"/>
  <c r="CJ91" i="15"/>
  <c r="CH174" i="16"/>
  <c r="CH197" i="16" s="1"/>
  <c r="CH216" i="16" s="1"/>
  <c r="CH221" i="16" s="1"/>
  <c r="CH186" i="16"/>
  <c r="CJ30" i="17"/>
  <c r="CJ61" i="17"/>
  <c r="CJ82" i="17" s="1"/>
  <c r="CJ109" i="17"/>
  <c r="CJ140" i="17"/>
  <c r="CJ161" i="17" s="1"/>
  <c r="CJ76" i="15"/>
  <c r="CJ17" i="15"/>
  <c r="CI99" i="15"/>
  <c r="CJ79" i="15"/>
  <c r="CJ20" i="15"/>
  <c r="CJ78" i="15"/>
  <c r="CJ19" i="15"/>
  <c r="CJ36" i="15"/>
  <c r="CJ95" i="15"/>
  <c r="CJ87" i="13"/>
  <c r="CJ30" i="15"/>
  <c r="CJ89" i="15"/>
  <c r="CH227" i="16" l="1"/>
  <c r="CH237" i="16"/>
  <c r="CH228" i="16"/>
  <c r="CH246" i="16"/>
  <c r="CH229" i="16"/>
  <c r="CH247" i="16"/>
  <c r="CG226" i="16"/>
  <c r="CG236" i="16"/>
  <c r="CH226" i="16"/>
  <c r="CH236" i="16"/>
  <c r="B99" i="3"/>
  <c r="CG133" i="15"/>
  <c r="CG159" i="15" s="1"/>
  <c r="CG164" i="15" s="1"/>
  <c r="CG181" i="15" s="1"/>
  <c r="CG192" i="15" s="1"/>
  <c r="C27" i="14"/>
  <c r="C11" i="3" s="1"/>
  <c r="CJ32" i="14"/>
  <c r="CI174" i="17"/>
  <c r="CI198" i="16" s="1"/>
  <c r="CI217" i="16" s="1"/>
  <c r="CI222" i="16" s="1"/>
  <c r="CI193" i="16"/>
  <c r="CI205" i="16" s="1"/>
  <c r="CI210" i="16" s="1"/>
  <c r="CJ203" i="16"/>
  <c r="CJ33" i="14"/>
  <c r="CJ158" i="15"/>
  <c r="CI186" i="16"/>
  <c r="CI192" i="16"/>
  <c r="CG125" i="15"/>
  <c r="CH134" i="15"/>
  <c r="CH160" i="15" s="1"/>
  <c r="CH165" i="15" s="1"/>
  <c r="CH182" i="15" s="1"/>
  <c r="CH193" i="15" s="1"/>
  <c r="CI174" i="16"/>
  <c r="CI197" i="16" s="1"/>
  <c r="CI216" i="16" s="1"/>
  <c r="CI221" i="16" s="1"/>
  <c r="CH188" i="16"/>
  <c r="CH125" i="15"/>
  <c r="CH111" i="15"/>
  <c r="CH146" i="15" s="1"/>
  <c r="CH172" i="15" s="1"/>
  <c r="CH177" i="15" s="1"/>
  <c r="CH184" i="15" s="1"/>
  <c r="CH203" i="15" s="1"/>
  <c r="CI187" i="16"/>
  <c r="CJ99" i="15"/>
  <c r="CJ83" i="17"/>
  <c r="CJ40" i="15"/>
  <c r="CJ162" i="16"/>
  <c r="CJ167" i="16"/>
  <c r="CI45" i="15"/>
  <c r="CI123" i="15" s="1"/>
  <c r="CJ81" i="15"/>
  <c r="CJ162" i="17"/>
  <c r="CJ167" i="17"/>
  <c r="CI104" i="15"/>
  <c r="CI124" i="15" s="1"/>
  <c r="CJ83" i="16"/>
  <c r="CJ89" i="13"/>
  <c r="CJ90" i="13" s="1"/>
  <c r="CJ22" i="15"/>
  <c r="CJ89" i="1"/>
  <c r="CJ90" i="1" s="1"/>
  <c r="CH133" i="15" l="1"/>
  <c r="CH159" i="15" s="1"/>
  <c r="CH164" i="15" s="1"/>
  <c r="CH181" i="15" s="1"/>
  <c r="CH192" i="15" s="1"/>
  <c r="CI229" i="16"/>
  <c r="CI247" i="16"/>
  <c r="CI227" i="16"/>
  <c r="CI237" i="16"/>
  <c r="CI188" i="16"/>
  <c r="CI228" i="16"/>
  <c r="CI246" i="16"/>
  <c r="C99" i="3"/>
  <c r="CJ187" i="16"/>
  <c r="CJ193" i="16"/>
  <c r="CJ205" i="16" s="1"/>
  <c r="CJ210" i="16" s="1"/>
  <c r="CJ215" i="16"/>
  <c r="CJ170" i="15"/>
  <c r="CJ34" i="14"/>
  <c r="CI204" i="16"/>
  <c r="CI209" i="16" s="1"/>
  <c r="CJ174" i="16"/>
  <c r="CJ192" i="16"/>
  <c r="CI134" i="15"/>
  <c r="CI160" i="15" s="1"/>
  <c r="CI165" i="15" s="1"/>
  <c r="CI182" i="15" s="1"/>
  <c r="CI193" i="15" s="1"/>
  <c r="CJ104" i="15"/>
  <c r="CJ111" i="15" s="1"/>
  <c r="CI125" i="15"/>
  <c r="CJ186" i="16"/>
  <c r="CJ45" i="15"/>
  <c r="CJ52" i="15" s="1"/>
  <c r="B182" i="16"/>
  <c r="CI52" i="15"/>
  <c r="CI145" i="15" s="1"/>
  <c r="CI171" i="15" s="1"/>
  <c r="CI176" i="15" s="1"/>
  <c r="CI183" i="15" s="1"/>
  <c r="CI202" i="15" s="1"/>
  <c r="CJ174" i="17"/>
  <c r="B182" i="17"/>
  <c r="CI111" i="15"/>
  <c r="CI146" i="15" s="1"/>
  <c r="CI172" i="15" s="1"/>
  <c r="CI177" i="15" s="1"/>
  <c r="CI184" i="15" s="1"/>
  <c r="CI203" i="15" s="1"/>
  <c r="CJ188" i="16" l="1"/>
  <c r="CI226" i="16"/>
  <c r="CI236" i="16"/>
  <c r="CJ227" i="16"/>
  <c r="CJ237" i="16"/>
  <c r="CI133" i="15"/>
  <c r="CI159" i="15" s="1"/>
  <c r="CI164" i="15" s="1"/>
  <c r="CI181" i="15" s="1"/>
  <c r="CI192" i="15" s="1"/>
  <c r="B71" i="3"/>
  <c r="CJ195" i="16"/>
  <c r="C182" i="16"/>
  <c r="CJ197" i="16"/>
  <c r="CJ216" i="16" s="1"/>
  <c r="CJ221" i="16" s="1"/>
  <c r="C182" i="17"/>
  <c r="CJ198" i="16"/>
  <c r="CJ217" i="16" s="1"/>
  <c r="CJ222" i="16" s="1"/>
  <c r="CJ204" i="16"/>
  <c r="CJ209" i="16" s="1"/>
  <c r="B63" i="3"/>
  <c r="B109" i="3" s="1"/>
  <c r="CJ194" i="16"/>
  <c r="CJ146" i="15"/>
  <c r="C60" i="15"/>
  <c r="CJ145" i="15"/>
  <c r="CJ171" i="15" s="1"/>
  <c r="CJ176" i="15" s="1"/>
  <c r="CJ183" i="15" s="1"/>
  <c r="CJ202" i="15" s="1"/>
  <c r="CJ134" i="15"/>
  <c r="B119" i="15"/>
  <c r="CJ124" i="15"/>
  <c r="B60" i="15"/>
  <c r="C119" i="15"/>
  <c r="CJ123" i="15"/>
  <c r="CJ133" i="15" l="1"/>
  <c r="CJ159" i="15" s="1"/>
  <c r="CJ164" i="15" s="1"/>
  <c r="CJ181" i="15" s="1"/>
  <c r="CJ192" i="15" s="1"/>
  <c r="CJ160" i="15"/>
  <c r="CJ165" i="15" s="1"/>
  <c r="CJ182" i="15" s="1"/>
  <c r="CJ193" i="15" s="1"/>
  <c r="A133" i="15"/>
  <c r="A138" i="15" s="1"/>
  <c r="A141" i="15" s="1"/>
  <c r="A134" i="15"/>
  <c r="A139" i="15" s="1"/>
  <c r="A142" i="15" s="1"/>
  <c r="CJ172" i="15"/>
  <c r="CJ177" i="15" s="1"/>
  <c r="CJ184" i="15" s="1"/>
  <c r="CJ203" i="15" s="1"/>
  <c r="A145" i="15"/>
  <c r="A150" i="15" s="1"/>
  <c r="A153" i="15" s="1"/>
  <c r="A146" i="15"/>
  <c r="A151" i="15" s="1"/>
  <c r="A154" i="15" s="1"/>
  <c r="A236" i="16"/>
  <c r="A240" i="16" s="1"/>
  <c r="A243" i="16" s="1"/>
  <c r="B113" i="3" s="1"/>
  <c r="A237" i="16"/>
  <c r="A241" i="16" s="1"/>
  <c r="A244" i="16" s="1"/>
  <c r="CJ228" i="16"/>
  <c r="CJ246" i="16"/>
  <c r="CJ226" i="16"/>
  <c r="CJ236" i="16"/>
  <c r="CJ229" i="16"/>
  <c r="CJ247" i="16"/>
  <c r="B92" i="3"/>
  <c r="CJ212" i="16" s="1"/>
  <c r="B84" i="3"/>
  <c r="B112" i="3" s="1"/>
  <c r="C63" i="3"/>
  <c r="C109" i="3" s="1"/>
  <c r="CJ199" i="16"/>
  <c r="C71" i="3"/>
  <c r="C92" i="3" s="1"/>
  <c r="CJ200" i="16"/>
  <c r="CJ149" i="15"/>
  <c r="C52" i="3"/>
  <c r="CJ136" i="15"/>
  <c r="C44" i="3"/>
  <c r="C107" i="3" s="1"/>
  <c r="CJ148" i="15"/>
  <c r="CJ137" i="15"/>
  <c r="B52" i="3"/>
  <c r="B44" i="3"/>
  <c r="B107" i="3" s="1"/>
  <c r="CJ125" i="15"/>
  <c r="A193" i="15" l="1"/>
  <c r="A197" i="15" s="1"/>
  <c r="A200" i="15" s="1"/>
  <c r="A192" i="15"/>
  <c r="A196" i="15" s="1"/>
  <c r="A199" i="15" s="1"/>
  <c r="A202" i="15"/>
  <c r="A206" i="15" s="1"/>
  <c r="A209" i="15" s="1"/>
  <c r="A203" i="15"/>
  <c r="A207" i="15" s="1"/>
  <c r="A210" i="15" s="1"/>
  <c r="A246" i="16"/>
  <c r="A250" i="16" s="1"/>
  <c r="A253" i="16" s="1"/>
  <c r="C113" i="3" s="1"/>
  <c r="A247" i="16"/>
  <c r="A251" i="16" s="1"/>
  <c r="A254" i="16" s="1"/>
  <c r="CJ211" i="16"/>
  <c r="CJ166" i="15"/>
  <c r="C84" i="3"/>
  <c r="C112" i="3" s="1"/>
  <c r="CJ167" i="15"/>
  <c r="CJ179" i="15"/>
  <c r="CJ224" i="16"/>
  <c r="CJ223" i="16" l="1"/>
  <c r="CJ178" i="15"/>
</calcChain>
</file>

<file path=xl/sharedStrings.xml><?xml version="1.0" encoding="utf-8"?>
<sst xmlns="http://schemas.openxmlformats.org/spreadsheetml/2006/main" count="3603" uniqueCount="678">
  <si>
    <t>Død</t>
  </si>
  <si>
    <t>Kilde</t>
  </si>
  <si>
    <t>Parametre i modellen</t>
  </si>
  <si>
    <t>Fastsat værdi i modellen</t>
  </si>
  <si>
    <t>Aldersgrupper</t>
  </si>
  <si>
    <t>Total</t>
  </si>
  <si>
    <t>Mænd</t>
  </si>
  <si>
    <t>Kvinder</t>
  </si>
  <si>
    <t>I alt</t>
  </si>
  <si>
    <t>16-34 år</t>
  </si>
  <si>
    <t>35-64 år</t>
  </si>
  <si>
    <t>65+ år</t>
  </si>
  <si>
    <t>Heraf 16-34 år</t>
  </si>
  <si>
    <t>Heraf 35-64 år</t>
  </si>
  <si>
    <t>Slut</t>
  </si>
  <si>
    <t>Start</t>
  </si>
  <si>
    <t>Kommentarer</t>
  </si>
  <si>
    <t>Dagligryger, 16-34 år</t>
  </si>
  <si>
    <t>Dagligryger, 35-64 år</t>
  </si>
  <si>
    <t>Dagligryger, 65+ år</t>
  </si>
  <si>
    <t>Ultimo året</t>
  </si>
  <si>
    <t>År 0 er året, hvor interventionspakken gennemføres</t>
  </si>
  <si>
    <t>Skønsmæssigt fastsat</t>
  </si>
  <si>
    <t>Andel af deltagere i rygestopkursus, som er røgfri efter 6 måneder, som fastholder rygestop i mindst 12 måneder</t>
  </si>
  <si>
    <t>Udgangspunktet</t>
  </si>
  <si>
    <t>2013-2014</t>
  </si>
  <si>
    <t>2014-2015</t>
  </si>
  <si>
    <t>2015-2016</t>
  </si>
  <si>
    <t>Effektiv arbejdstid pr. år</t>
  </si>
  <si>
    <r>
      <t xml:space="preserve">Den effektive arbejdstid er lig 1.924 timer (52 uger </t>
    </r>
    <r>
      <rPr>
        <sz val="11"/>
        <color theme="1"/>
        <rFont val="Calibri"/>
        <family val="2"/>
      </rPr>
      <t xml:space="preserve">× 37 timer) minus ferie, helligdage, fravær som følge af sygdom og barsel samt ikke-effektiv arbejdstid i form af kurser, sociale arrangementer og pauser mv. </t>
    </r>
  </si>
  <si>
    <t>Omkostning til lokale og udstyr pr. time</t>
  </si>
  <si>
    <t>Bilag B. INPUT TIL MODELLEN: ANDRE PARAMETERVÆRDIER</t>
  </si>
  <si>
    <t>B.1. Stoprate i baggrundsbefolkningen</t>
  </si>
  <si>
    <t>B.2. Tilbagefaldsrater</t>
  </si>
  <si>
    <t>Individuelle forløb i kommunen, kr.</t>
  </si>
  <si>
    <t>Gruppeforløb i kommunen, kr.</t>
  </si>
  <si>
    <t>Forløb hos private aktører, kr.</t>
  </si>
  <si>
    <t>Betalt rygestopmedicin, kr.</t>
  </si>
  <si>
    <t>Interventionsomkostninger for kommunen i år 0 i alt, kr.</t>
  </si>
  <si>
    <t>Jakobsen et al. 2016</t>
  </si>
  <si>
    <t>Mænd, 16-34 år, kr. (2013-priser)</t>
  </si>
  <si>
    <t>Mænd, 35-64 år, kr. (2013-priser)</t>
  </si>
  <si>
    <t>Mænd, 65+ år, kr. (2013-priser)</t>
  </si>
  <si>
    <t>Kvinder, 16-34 år, kr. (2013-priser)</t>
  </si>
  <si>
    <t>Kvinder, 35-64 år, kr. (2013-priser)</t>
  </si>
  <si>
    <t>Kvinder, 65+ år, kr. (2013-priser)</t>
  </si>
  <si>
    <t>Antal borgere i kommunen</t>
  </si>
  <si>
    <t>Andel, som ryger dagligt på landsplan</t>
  </si>
  <si>
    <t>Korrigeret antal dagligrygere i kommunen baseret på faktisk andel dagligrygere i kommunen</t>
  </si>
  <si>
    <r>
      <t>Gennemsnitligt antal kommunale medarbejdere, som deltager på samme tid pr. mødegang i</t>
    </r>
    <r>
      <rPr>
        <i/>
        <sz val="11"/>
        <color theme="1"/>
        <rFont val="Calibri"/>
        <family val="2"/>
        <scheme val="minor"/>
      </rPr>
      <t xml:space="preserve"> individuelt forløb</t>
    </r>
  </si>
  <si>
    <r>
      <t xml:space="preserve">Gennemsnitligt antal kommunale medarbejdere, som deltager på samme tid pr. mødegang i </t>
    </r>
    <r>
      <rPr>
        <i/>
        <sz val="11"/>
        <color theme="1"/>
        <rFont val="Calibri"/>
        <family val="2"/>
        <scheme val="minor"/>
      </rPr>
      <t>gruppeforløb</t>
    </r>
  </si>
  <si>
    <t>Alder ved rygestopforløbets start</t>
  </si>
  <si>
    <t>Borgerrettede opgaver (tidsforbrug, som afhænger af antallet af deltagere i rygestopforløb)</t>
  </si>
  <si>
    <t>Opgaver relateret til rekruttering og planlægning (tidsforbrug, der kun i nogen grad/ ikke afhænger af antallet af deltagere i rygestopforløb)</t>
  </si>
  <si>
    <t>Rygestopforløb uden betalt rygestopmedicin</t>
  </si>
  <si>
    <t>Rygestopforløb med betalt nikotinsubstitution eller anden rygestopmedicin</t>
  </si>
  <si>
    <t>Rygestopforløb i alt</t>
  </si>
  <si>
    <t>Tidsforbrug til rekruttering og planlægning af rygestopforløb i kommunen, kr.</t>
  </si>
  <si>
    <t>Selve rygestopforløbet</t>
  </si>
  <si>
    <t>Driftsudgifter til Stoplinjen, kr.</t>
  </si>
  <si>
    <t xml:space="preserve">Driftsudgifter til rekruttering, kr. </t>
  </si>
  <si>
    <t>Antal registrerede deltagere</t>
  </si>
  <si>
    <t>Interventionsomkostninger for kommunen i år 0 i alt pr. registreret deltager, kr.</t>
  </si>
  <si>
    <t>Driftsudgifter til rekruttering, kr.</t>
  </si>
  <si>
    <t>Antal deltagere, som gennemførrer rygestopforløb og er røgfri efter 1 år</t>
  </si>
  <si>
    <t>Alder</t>
  </si>
  <si>
    <t>16 år</t>
  </si>
  <si>
    <t>17 år</t>
  </si>
  <si>
    <t>18 år</t>
  </si>
  <si>
    <t>19 år</t>
  </si>
  <si>
    <t>20 år</t>
  </si>
  <si>
    <t>21 år</t>
  </si>
  <si>
    <t>22 år</t>
  </si>
  <si>
    <t>23 år</t>
  </si>
  <si>
    <t>24 år</t>
  </si>
  <si>
    <t>25 år</t>
  </si>
  <si>
    <t>26 år</t>
  </si>
  <si>
    <t>27 år</t>
  </si>
  <si>
    <t>28 år</t>
  </si>
  <si>
    <t>29 år</t>
  </si>
  <si>
    <t>30 år</t>
  </si>
  <si>
    <t>31 år</t>
  </si>
  <si>
    <t>32 år</t>
  </si>
  <si>
    <t>33 år</t>
  </si>
  <si>
    <t>34 år</t>
  </si>
  <si>
    <t>35 år</t>
  </si>
  <si>
    <t>36 år</t>
  </si>
  <si>
    <t>37 år</t>
  </si>
  <si>
    <t>38 år</t>
  </si>
  <si>
    <t>39 år</t>
  </si>
  <si>
    <t>40 år</t>
  </si>
  <si>
    <t>41 år</t>
  </si>
  <si>
    <t>42 år</t>
  </si>
  <si>
    <t>43 år</t>
  </si>
  <si>
    <t>44 år</t>
  </si>
  <si>
    <t>45 år</t>
  </si>
  <si>
    <t>46 år</t>
  </si>
  <si>
    <t>47 år</t>
  </si>
  <si>
    <t>48 år</t>
  </si>
  <si>
    <t>49 år</t>
  </si>
  <si>
    <t>50 år</t>
  </si>
  <si>
    <t>51 år</t>
  </si>
  <si>
    <t>52 år</t>
  </si>
  <si>
    <t>53 år</t>
  </si>
  <si>
    <t>54 år</t>
  </si>
  <si>
    <t>55 år</t>
  </si>
  <si>
    <t>56 år</t>
  </si>
  <si>
    <t>57 år</t>
  </si>
  <si>
    <t>58 år</t>
  </si>
  <si>
    <t>59 år</t>
  </si>
  <si>
    <t>60 år</t>
  </si>
  <si>
    <t>61 år</t>
  </si>
  <si>
    <t>62 år</t>
  </si>
  <si>
    <t>63 år</t>
  </si>
  <si>
    <t>64 år</t>
  </si>
  <si>
    <t>65 år</t>
  </si>
  <si>
    <t>66 år</t>
  </si>
  <si>
    <t>67 år</t>
  </si>
  <si>
    <t>68 år</t>
  </si>
  <si>
    <t>69 år</t>
  </si>
  <si>
    <t>70 år</t>
  </si>
  <si>
    <t>71 år</t>
  </si>
  <si>
    <t>72 år</t>
  </si>
  <si>
    <t>73 år</t>
  </si>
  <si>
    <t>74 år</t>
  </si>
  <si>
    <t>75 år</t>
  </si>
  <si>
    <t>76  år</t>
  </si>
  <si>
    <t>77 år</t>
  </si>
  <si>
    <t>78 år</t>
  </si>
  <si>
    <t>79 år</t>
  </si>
  <si>
    <t>80 år</t>
  </si>
  <si>
    <t>81 år</t>
  </si>
  <si>
    <t>82 år</t>
  </si>
  <si>
    <t>83 år</t>
  </si>
  <si>
    <t>84 år</t>
  </si>
  <si>
    <t>85 år</t>
  </si>
  <si>
    <t>86 år</t>
  </si>
  <si>
    <t>87 år</t>
  </si>
  <si>
    <t>88 år</t>
  </si>
  <si>
    <t>89 år</t>
  </si>
  <si>
    <t>90 år</t>
  </si>
  <si>
    <t>91 år</t>
  </si>
  <si>
    <t>92 år</t>
  </si>
  <si>
    <t>93 år</t>
  </si>
  <si>
    <t>94 år</t>
  </si>
  <si>
    <t>95 år</t>
  </si>
  <si>
    <t>96 år</t>
  </si>
  <si>
    <t>97 år</t>
  </si>
  <si>
    <t>98 år</t>
  </si>
  <si>
    <t>99 år</t>
  </si>
  <si>
    <t>100+ år</t>
  </si>
  <si>
    <t>*) Udtræk fra statistikbanken, 1. kvartal 2017.</t>
  </si>
  <si>
    <t>76 år</t>
  </si>
  <si>
    <t>Dagligryger, E</t>
  </si>
  <si>
    <t>Tidligere ryger, F</t>
  </si>
  <si>
    <t>Aldrig ryger, G</t>
  </si>
  <si>
    <t>100 år</t>
  </si>
  <si>
    <t>Antal registerede deltagere i kommunalt finansierede rygestopforløb i alt</t>
  </si>
  <si>
    <t>Bilag D. BEREGNINGER VEDR. POPULATION</t>
  </si>
  <si>
    <t>Tabel D.1. ESTIMERET ANTAL DAGLIGRYGERE I KOMMUNEN FORDELT PÅ KØN OG ALDER PRIMO ÅR 0</t>
  </si>
  <si>
    <t>Andel, som gennemfører rygestopforløb</t>
  </si>
  <si>
    <t>Andel af dagligrygere, som modtager kvalitetssikret rygestoptilbud</t>
  </si>
  <si>
    <t>Andel i individuelle rygestopforløb</t>
  </si>
  <si>
    <t>Andel i gruppebaserede rygestopforløb</t>
  </si>
  <si>
    <t>Andel i rygestopforløb, hvor der udleveres gratis nikotinsubsitution eller anden rygetrangsreducerende medicin</t>
  </si>
  <si>
    <t>Uden udlevering af gratis rygestopmedicin</t>
  </si>
  <si>
    <t>Antal registrerede deltagere i individuelle rygestopforløb i kommuner</t>
  </si>
  <si>
    <t>Antal registrerede deltagere i gruppebaserede rygestopforløb i kommuner</t>
  </si>
  <si>
    <t>Med udlevering af gratis rygestopmedicin*</t>
  </si>
  <si>
    <t>Tabel D.2. Beregning af antal registrerede deltagere i gennemsnitskommunens rygestopindsats i år 0 (jf. tabel A.2.a)</t>
  </si>
  <si>
    <r>
      <t xml:space="preserve">Tabel D.3.c. Antal registrerede deltagere i kommunalt finansieret rygestopforløb i år 0, som er røgfri efter 6 måneder ved </t>
    </r>
    <r>
      <rPr>
        <b/>
        <u/>
        <sz val="11"/>
        <color theme="1"/>
        <rFont val="Calibri"/>
        <family val="2"/>
        <scheme val="minor"/>
      </rPr>
      <t>interventionspakke anvendt som reference</t>
    </r>
    <r>
      <rPr>
        <b/>
        <sz val="11"/>
        <color theme="1"/>
        <rFont val="Calibri"/>
        <family val="2"/>
        <scheme val="minor"/>
      </rPr>
      <t xml:space="preserve"> </t>
    </r>
  </si>
  <si>
    <r>
      <t xml:space="preserve">Tabel D.3.b. Antal registrerede deltagere i kommunalt finansieret rygestopforløb i år 0, som er røgfri efter 6 måneder ved </t>
    </r>
    <r>
      <rPr>
        <b/>
        <u/>
        <sz val="11"/>
        <color theme="1"/>
        <rFont val="Calibri"/>
        <family val="2"/>
        <scheme val="minor"/>
      </rPr>
      <t>ny interventionspakke</t>
    </r>
    <r>
      <rPr>
        <b/>
        <sz val="11"/>
        <color theme="1"/>
        <rFont val="Calibri"/>
        <family val="2"/>
        <scheme val="minor"/>
      </rPr>
      <t xml:space="preserve"> </t>
    </r>
  </si>
  <si>
    <r>
      <t xml:space="preserve">Tabel D.4. ANTAL DELTAGERE I RYGESTOPFORLØB I ÅR 0, SOM ER RØGFRI EFTER </t>
    </r>
    <r>
      <rPr>
        <b/>
        <u/>
        <sz val="11"/>
        <color theme="1"/>
        <rFont val="Calibri"/>
        <family val="2"/>
        <scheme val="minor"/>
      </rPr>
      <t>12</t>
    </r>
    <r>
      <rPr>
        <b/>
        <sz val="11"/>
        <color theme="1"/>
        <rFont val="Calibri"/>
        <family val="2"/>
        <scheme val="minor"/>
      </rPr>
      <t xml:space="preserve"> MÅNEDER</t>
    </r>
  </si>
  <si>
    <r>
      <t xml:space="preserve">Tabel D.3. ANTAL DELTAGERE I RYGESTOPFORLØB I ÅR 0, SOM ER RØGFRI EFTER </t>
    </r>
    <r>
      <rPr>
        <b/>
        <u/>
        <sz val="11"/>
        <color theme="1"/>
        <rFont val="Calibri"/>
        <family val="2"/>
        <scheme val="minor"/>
      </rPr>
      <t>6</t>
    </r>
    <r>
      <rPr>
        <b/>
        <sz val="11"/>
        <color theme="1"/>
        <rFont val="Calibri"/>
        <family val="2"/>
        <scheme val="minor"/>
      </rPr>
      <t xml:space="preserve"> MÅNEDER</t>
    </r>
  </si>
  <si>
    <r>
      <t xml:space="preserve">Tabel D.4.a. Antal registrerede deltagere i kommunalt finansieret rygestopforløb i år 0, som er røgfri efter 12 måneder ved </t>
    </r>
    <r>
      <rPr>
        <b/>
        <u/>
        <sz val="11"/>
        <color theme="1"/>
        <rFont val="Calibri"/>
        <family val="2"/>
        <scheme val="minor"/>
      </rPr>
      <t>ny interventionspakke</t>
    </r>
    <r>
      <rPr>
        <b/>
        <sz val="11"/>
        <color theme="1"/>
        <rFont val="Calibri"/>
        <family val="2"/>
        <scheme val="minor"/>
      </rPr>
      <t xml:space="preserve"> </t>
    </r>
  </si>
  <si>
    <r>
      <t xml:space="preserve">Tabel D.4.b. Antal registrerede deltagere i kommunalt finansieret rygestopforløb i år 0, som er røgfri efter 12 måneder ved </t>
    </r>
    <r>
      <rPr>
        <b/>
        <u/>
        <sz val="11"/>
        <color theme="1"/>
        <rFont val="Calibri"/>
        <family val="2"/>
        <scheme val="minor"/>
      </rPr>
      <t>interventionspakke anvendt som reference</t>
    </r>
    <r>
      <rPr>
        <b/>
        <sz val="11"/>
        <color theme="1"/>
        <rFont val="Calibri"/>
        <family val="2"/>
        <scheme val="minor"/>
      </rPr>
      <t xml:space="preserve"> </t>
    </r>
  </si>
  <si>
    <t>Tabel D.5. ANTAL DAGLIGRYGERE, SOM STOPPER MED AT RYGE I ÅR 0 SOM FØLGE AF BAGGRUNDSSTOPRATEN</t>
  </si>
  <si>
    <t>Tidligere ryger med rygestop 1-5 år siden, 16-34 år</t>
  </si>
  <si>
    <t>Tidligere rygermed rygestop 1-5 år siden, 35-64 år</t>
  </si>
  <si>
    <t>Tidligere ryger med rygestop 1-5 år siden, 65+ år</t>
  </si>
  <si>
    <t>Tidligere ryger med rygestop 6-10 år siden, 16-34 år</t>
  </si>
  <si>
    <t>Tidligere rygermed rygestop 6-10 år siden, 35-64 år</t>
  </si>
  <si>
    <t>Tidligere ryger med rygestop 6-10 år siden, 65+ år</t>
  </si>
  <si>
    <t>Tidligere ryger med rygestop &gt;10 år siden, 16-34 år</t>
  </si>
  <si>
    <t>Tidligere rygermed rygestop &gt;10 år siden, 35-64 år</t>
  </si>
  <si>
    <t>Tidligere ryger med rygestop &gt;10 år siden, 65+ år</t>
  </si>
  <si>
    <t>Tjek</t>
  </si>
  <si>
    <t>Gennemsnit</t>
  </si>
  <si>
    <t>Fordelt over 10 år</t>
  </si>
  <si>
    <t>1-5 år</t>
  </si>
  <si>
    <t>6-10 år</t>
  </si>
  <si>
    <t>Dagligryger, 100 år</t>
  </si>
  <si>
    <t>Tidligere ryger med rygestop 1-5 år siden, 100 år</t>
  </si>
  <si>
    <t>Andel af nye tidligere rygere, som begynder at ryge igen 1-5 år efter rygestop</t>
  </si>
  <si>
    <t>Tidligere ryger med rygestop 6-10 år siden, 100 år</t>
  </si>
  <si>
    <t>Tidligere ryger med rygestop &gt;10 år siden, 100 år</t>
  </si>
  <si>
    <t>Bilag G. MODELSIMULERING - MÆND</t>
  </si>
  <si>
    <t>Heraf 100+ år</t>
  </si>
  <si>
    <t>Antal registrerede deltagere i individuelle rygestopforløb i kommunerne*</t>
  </si>
  <si>
    <t>Antal registrerede deltagere i gruppebaserede rygestopforløb i kommunerne*</t>
  </si>
  <si>
    <t>*) Kommunale aktiviteter, herunder kurser, som bliver afholdt af eksterne aktører for kommunerne</t>
  </si>
  <si>
    <t>Med udlevering af gratis rygestopmedicin**</t>
  </si>
  <si>
    <t>**) Deltagere i rygestopforløb med udlevering af gratis nikotinsubstitution eller anden rygetrangsreducerende medicin omfatter deltagere, som får udleveret gratis medicin i minimum en uge. Rygestopforløb, hvor der alene udleveres prøver på rygestopmedicin, medregnes som forløb uden betalt rygestopmedicin.</t>
  </si>
  <si>
    <t>Antagelser baseret på Rygestopbasens årsrapport (3):</t>
  </si>
  <si>
    <t>Andre antagelser:</t>
  </si>
  <si>
    <t>Med udlevering af gratis rygestopmedicin</t>
  </si>
  <si>
    <t>Antal registrerede deltagere i individuelle rygestopforløb i kommunerne</t>
  </si>
  <si>
    <t>Antal registrerede deltagere i gruppebaserede rygestopforløb i kommunerne</t>
  </si>
  <si>
    <t>Mænd - inkl. overgang mellem aldersgrupper og grupper af tidligere rygere</t>
  </si>
  <si>
    <t>65-84 år</t>
  </si>
  <si>
    <t>85-99 år</t>
  </si>
  <si>
    <t>Dagligryger, 65-84 år</t>
  </si>
  <si>
    <t>Dagligryger, 85-99 år</t>
  </si>
  <si>
    <t>Tidligere ryger med rygestop 1-5 år siden, 65-84 år</t>
  </si>
  <si>
    <t>Tidligere ryger med rygestop 1-5 år siden, 85-99 år</t>
  </si>
  <si>
    <t>Tidligere ryger med rygestop 6-10 år siden, 65-84 år</t>
  </si>
  <si>
    <t>Tidligere ryger med rygestop 6-10 år siden, 85-99 år</t>
  </si>
  <si>
    <t>Tidligere ryger med rygestop &gt;10 år siden, 65-84 år</t>
  </si>
  <si>
    <t>Tidligere ryger med rygestop &gt;10 år siden, 85-99 år</t>
  </si>
  <si>
    <t>Heraf 65-84 år</t>
  </si>
  <si>
    <t>Heraf 85-99 år</t>
  </si>
  <si>
    <t>Andel registrerede deltagere i individuelle rygestopforløb i kommuner</t>
  </si>
  <si>
    <t>Andel registrerede deltagere i gruppebaserede rygestopforløb i kommuner</t>
  </si>
  <si>
    <t>Tabel D.3.a. Andel af registrerede deltagere, som er røgfri efter 6 måneder (gennemsnit af andel røgfrie blandt alle deltagere og andel røgfrie blandt deltagere, som gennemfører og deltager i opfølgning)</t>
  </si>
  <si>
    <t>85+ år</t>
  </si>
  <si>
    <t>Andel af nye tidligere rygere, som begynder at ryge igen 6-10 år efter rygestop</t>
  </si>
  <si>
    <t>Andel af nye tidligere rygere, som begynder at ryge igen &gt;10 år efter rygestop</t>
  </si>
  <si>
    <t>Bilag E. BEREGNINGER VEDR. INTERVENTIONSOMKOSTNINGER</t>
  </si>
  <si>
    <t>Tabel E.1. INTERVENTIONSOMKOSTNINGER FOR KOMMUNEN I ÅR 0 I ALT, KR.</t>
  </si>
  <si>
    <t>Tabel E.1.a. Interventionspakke anvendt som reference</t>
  </si>
  <si>
    <t>Tabel E.1.b. Ny interventionspakke</t>
  </si>
  <si>
    <t>Tabel E.2. INTERVENTIONSOMKOSTNINGER FOR KOMMUNEN I ÅR 0 PR. REGISTRERET DELTAGER</t>
  </si>
  <si>
    <t>Tabel E.2.a. Interventionspakke anvendt som reference</t>
  </si>
  <si>
    <t>Tabel E.2.b. Ny interventionspakke</t>
  </si>
  <si>
    <t>Tabel E.3. INTERVENTIONSOMKOSTNINGER FOR KOMMUNEN I ÅR 0 PR. DELTAGER, SOM GENNEMFØRER RYGESTOPFORLØB, OG SOM ER RØGFRI EFTER 1 ÅR</t>
  </si>
  <si>
    <t>Tabel E.3.a. Interventionspakke anvendt som reference</t>
  </si>
  <si>
    <t>Tabel E.3.b. Ny interventionspakke</t>
  </si>
  <si>
    <t>Anm. Ingen overgang mellem grupper af tidligere rygere - alle tidligere rygere er stoppet med at ryge inden for 1-5 år</t>
  </si>
  <si>
    <t>Anm. Størstedelen af tidligere rygere med rygestop for 6-10 år siden overgår til gruppen af tidligere rygere med rygestop &gt;10 år siden. De yngste i aldersgruppen 16-34 år er 26 år i år 11 - dvs. aldersintervallet er 26-34 år (9 år).</t>
  </si>
  <si>
    <t>Anm. Størstedelen af tidligere rygere med rygestop for 1-5 år siden overgår til gruppen af tidligere rygere med rygestop for 6-10 år siden. De yngste i aldersgruppen 16-34 år er 21 år i år 6 - dvs. aldersintervallet er 21-34 år (14 år).</t>
  </si>
  <si>
    <t>Anm. Alle i aldersgruppen 16-34 år er overgået til aldersgruppen 35-64 år eller døde.</t>
  </si>
  <si>
    <t>Antal</t>
  </si>
  <si>
    <t>I alt 16-34 år</t>
  </si>
  <si>
    <t>I alt 35-64 år</t>
  </si>
  <si>
    <t>I alt 65-84 år</t>
  </si>
  <si>
    <t>I alt 85+ år</t>
  </si>
  <si>
    <t>Vægte inden for aldersgrupper</t>
  </si>
  <si>
    <t>Anm. Alle i aldersgruppen 16-34 år er overgået til aldersgruppen 35-64 år eller døde. De yngste i aldersgruppen 35-64 år er 45 år i år 30 - dvs. aldersintervallet er 45-64 år (20 år).</t>
  </si>
  <si>
    <t>Anm. Alle i aldersgruppen 16-34 år er overgået til aldersgruppen 35-64 år eller døde. De yngste i aldersgruppen 35-64 år er 55 år i år 40 - dvs. aldersintervallet er 55-64 år (10 år).</t>
  </si>
  <si>
    <t xml:space="preserve">Anm. Alle i aldersgrupperne 16-34 år og 35-64 år er overgået til aldersgruppen 65-84 år eller døde. </t>
  </si>
  <si>
    <t xml:space="preserve">Anm. Alle i aldersgrupperne 16-34 år, 35-64 år og 65-84 år er overgået til aldersgruppen 85-99 år eller døde. </t>
  </si>
  <si>
    <t xml:space="preserve">Anm. Alle i aldersgrupperne 16-34 år, 35-64 år, 65-84 år og 85-99 år er overgået til aldersgruppen 100 år eller døde. </t>
  </si>
  <si>
    <t>SIMULERING AF UDVIKLING I ANTAL MANDLIGE RYGERE OG TIDLIGERE RYGERE I KOMMUNEN MED UDGANGSPUNKT I POPULATIONENEN AF MANDLIGE DAGLIGRYGERE PRIMO ÅR 0</t>
  </si>
  <si>
    <t>Bilag H. TRANSITIONSSANDSYNLIGHEDER - KVINDER</t>
  </si>
  <si>
    <t>Bilag I. MODELSIMULERING - KVINDER</t>
  </si>
  <si>
    <t>SIMULERING AF UDVIKLING I ANTAL KVINDELIGE RYGERE OG TIDLIGERE RYGERE I KOMMUNEN MED UDGANGSPUNKT I POPULATIONENEN AF KVINDELIGE DAGLIGRYGERE PRIMO ÅR 0</t>
  </si>
  <si>
    <t>Kvinder - inkl. overgang mellem aldersgrupper og grupper af tidligere rygere</t>
  </si>
  <si>
    <t>Dagligrygere i alt</t>
  </si>
  <si>
    <t>Tidligere rygere i alt</t>
  </si>
  <si>
    <t>Bilag J. BEREGNEDE SUNDHEDSGEVINSTER</t>
  </si>
  <si>
    <t>Forskel i antal døde, mænd</t>
  </si>
  <si>
    <t>Forskel i antal døde, kvinder</t>
  </si>
  <si>
    <t>Forskel i antal døde i alt</t>
  </si>
  <si>
    <t>Sundhedsgevinster, 1-35 år</t>
  </si>
  <si>
    <t>Sundhedsgevinster, 36-70 år</t>
  </si>
  <si>
    <t>Sundhedsgevinster, &gt;70 år</t>
  </si>
  <si>
    <t>Økonomiske omkostninger, &gt; 70 år</t>
  </si>
  <si>
    <t>Økonomiske omkostninger, 1-35 år</t>
  </si>
  <si>
    <t>Økonomiske omkostninger, 36-70 år</t>
  </si>
  <si>
    <t>Tidshorisont</t>
  </si>
  <si>
    <t>5 år</t>
  </si>
  <si>
    <t>10 år</t>
  </si>
  <si>
    <t>Livstid</t>
  </si>
  <si>
    <t>Med diskontering</t>
  </si>
  <si>
    <t>Uden diskontering</t>
  </si>
  <si>
    <t>År 1-35</t>
  </si>
  <si>
    <t>År 36-70</t>
  </si>
  <si>
    <t>Aldrig-rygere sammenlignet med dagligrygere</t>
  </si>
  <si>
    <t>Tidligere rygere, som er stoppet med at ryge for 1-5 år siden, sammenlignet med dagligrygere</t>
  </si>
  <si>
    <t>Tidligere rygere, som er stoppet med at ryge for 6-10 år siden, sammenlignet med dagligrygere</t>
  </si>
  <si>
    <t>Tidligere rygere, som er stoppet med at ryge for &gt;10 år siden, sammenlignet med dagligrygere</t>
  </si>
  <si>
    <t xml:space="preserve">Doll et al. (2004) viser, at der ikke ses en overdødelighed blandt tidligere rygere, som er stoppet med at ryge som 30-årige, mens overdødeligheden blandt tidligere rygere, som er stoppet med at ryge som 50-årige, halveres. </t>
  </si>
  <si>
    <t>B.4. Dødelighed</t>
  </si>
  <si>
    <t>B.3. Overrisiko blandt tidligere rygere, som er stoppet med at ryge &gt; 10 år siden</t>
  </si>
  <si>
    <t>Andel af overrisiko blandt dagligrygere sammenlignet med aldrig rygere, som fastholdes hos tidligere rygere, der er stoppet med at ryge &gt; 10 år siden (gennemsnit).</t>
  </si>
  <si>
    <t>2016-2017</t>
  </si>
  <si>
    <t>2013-2017</t>
  </si>
  <si>
    <t>År &gt;70 år</t>
  </si>
  <si>
    <t xml:space="preserve">Kommunal PL service ekskl. overførsler </t>
  </si>
  <si>
    <t>Regional PL sundhed ekskl. medicin</t>
  </si>
  <si>
    <t>Effektiv timeløn, kr. (2017-priser)</t>
  </si>
  <si>
    <t>Gennemsnitlig månedsløn til sygeplejersker ansat i kommuner, ikke-leder (brutto), kr. (2017-priser)</t>
  </si>
  <si>
    <t>Udtræk fra Sirka for februar 2017</t>
  </si>
  <si>
    <t>Bilag F. TRANSITIONSSANDSYNLIGHEDER - MÆND</t>
  </si>
  <si>
    <t>F.1) 1 ÅRS TRANSITIONSMATRICER ÅR 1-5 (efter interventionen)</t>
  </si>
  <si>
    <t>F.2) 1 ÅRS TRANSITIONSMATRICER ÅR 6-10</t>
  </si>
  <si>
    <t>F.3) 1 ÅRS TRANSITION MATRICER ÅR 11-19</t>
  </si>
  <si>
    <t>F.4) 1 ÅRS TRANSITIONSMATRICER ÅR 20-29</t>
  </si>
  <si>
    <t>F.5) 1 ÅRS TRANSITIONSMATRICER ÅR 30-39</t>
  </si>
  <si>
    <t>F.6) 1 ÅRS TRANSITIONSMATRICER ÅR 40-49</t>
  </si>
  <si>
    <t>F.7) 1 ÅRS TRANSITIONSMATRICER ÅR 50-69</t>
  </si>
  <si>
    <t>F.8) 1 ÅRS TRANSITIONSMATRICER ÅR 70-84</t>
  </si>
  <si>
    <t>F.9) 1 ÅRS TRANSITIONSMATRICE ÅR 85</t>
  </si>
  <si>
    <t>G.1) Ny interventionspakke</t>
  </si>
  <si>
    <t>G.2) Interventionspakke anvendt som reference</t>
  </si>
  <si>
    <t>G.3) Forskel i mandlige rygere mellem ny interventionspakke og interventionspakke anvendt som reference</t>
  </si>
  <si>
    <t>H.1) 1 ÅRS TRANSITIONSMATRICER ÅR 1-5 (efter interventionen)</t>
  </si>
  <si>
    <t>H.2) 1 ÅRS TRANSITIONSMATRICER ÅR 6-10</t>
  </si>
  <si>
    <t>H.3) 1 ÅRS TRANSITION MATRICER ÅR 11-19</t>
  </si>
  <si>
    <t>H.4) 1 ÅRS TRANSITIONSMATRICER ÅR 20-29</t>
  </si>
  <si>
    <t>H.5) 1 ÅRS TRANSITIONSMATRICER ÅR 30-39</t>
  </si>
  <si>
    <t>H.6) 1 ÅRS TRANSITIONSMATRICER ÅR 40-49</t>
  </si>
  <si>
    <t>H.7) 1 ÅRS TRANSITIONSMATRICER ÅR 50-69</t>
  </si>
  <si>
    <t>H.8) 1 ÅRS TRANSITIONSMATRICER ÅR 70-84</t>
  </si>
  <si>
    <t>H.9) 1 ÅRS TRANSITIONSMATRICE ÅR 85</t>
  </si>
  <si>
    <t>I.1) Ny interventionspakke</t>
  </si>
  <si>
    <t>I.2) Interventionspakke anvendt som reference</t>
  </si>
  <si>
    <t>I.3) Forskel i antal kvindelige rygere mellem ny interventionspakke og interventionspakke anvendt som reference</t>
  </si>
  <si>
    <t>J.1) VUNDNE LEVEÅR VED NY INTERVENTIONSPAKKE SAMMENLIGNET MED INTERVENTIONSPAKKE ANVENDT SOM REFERENCE</t>
  </si>
  <si>
    <t>J.1.a) Ekstra antal døde med referencepakke sammenlignet med ny interventionspakke</t>
  </si>
  <si>
    <t>J.1.b) Hjælpetabel til beregning af nutidsværdi</t>
  </si>
  <si>
    <t>J.1.c) Vundne leveår ved ny interventionspakke sammenlignet med referencepakke</t>
  </si>
  <si>
    <t>K.1) Kommunalt finaniserede udgifter til sundhedsydelser og hjemmepleje ved ny interventionspakke sammenlignet med referencepakke (2017-priser)</t>
  </si>
  <si>
    <t>K.1.a. Mænd</t>
  </si>
  <si>
    <t>K.1.b. Kvinder</t>
  </si>
  <si>
    <t>K.1.c. Mænd og kvinder</t>
  </si>
  <si>
    <t>K.1.d. Hjælpetabel til beregning af nutidsværdi</t>
  </si>
  <si>
    <t>K.1.e. Beregnede kommunale mindreudgifter til sundhedsydelser og hjemmepleje ved ny interventionspakke sammenlignet med referencepakke ekskl. fremtidige ikke-relaterede omkostninger, 2017-priser (minus angiver besparelse)</t>
  </si>
  <si>
    <t>K.2) Kommunalt og regionalt finaniserede udgifter til sundhedsydelser og hjemmepleje ved ny interventionspakke sammenlignet med referencepakke (2017-priser)</t>
  </si>
  <si>
    <t>K.2.a. Mænd</t>
  </si>
  <si>
    <t>K.2.b. Kvinder</t>
  </si>
  <si>
    <t>K.1.e. Beregnede kommunale og regionale mindreudgifter til sundhedsydelser og hjemmepleje ved ny interventionspakke sammenlignet med referencepakke ekskl. fremtidige ikke-relaterede omkostninger, 2017-priser (minus angiver besparelse)</t>
  </si>
  <si>
    <t>Dagligrygere</t>
  </si>
  <si>
    <t>Aldrig rygere</t>
  </si>
  <si>
    <t>L.1.a. Mænd - ny interventionspakke</t>
  </si>
  <si>
    <t>L.1.b. Mænd - interventionspakke anvendt som reference</t>
  </si>
  <si>
    <t>L.1.c. Mænd - forskel mellem ny interventionspakke og referencepakke</t>
  </si>
  <si>
    <t>L.1.e. Kvinder - interventionspakke anvendt som reference</t>
  </si>
  <si>
    <t>L.1.f. Kvinder - forskel mellem ny interventionspakke og referencepakke</t>
  </si>
  <si>
    <t>L.1.d. Kvinder - ny interventionspakke</t>
  </si>
  <si>
    <t>Kommunalt og regionalt finaniserede udgifter til sundhedsydelser og hjemmepleje ved ny interventionspakke (2017-priser)</t>
  </si>
  <si>
    <t>Kommunalt finaniserede udgifter til sundhedsydelser og hjemmepleje ved ny interventionspakke (2017-priser)</t>
  </si>
  <si>
    <t>Tidligere rygere, som er stoppet med at ryge for 1-5 år siden</t>
  </si>
  <si>
    <t>Tidligere rygere, som er stoppet med at ryge for 6-10 år siden</t>
  </si>
  <si>
    <t>Tidligere rygere, som er stoppet med at ryge for &gt;10 år siden</t>
  </si>
  <si>
    <r>
      <t xml:space="preserve">Bilag M. AFLEDTE OMKOSTNINGER TIL SUNDHEDSYDELSER OG HJEMMEPLEJE  I KOMMUNER OG REGIONER </t>
    </r>
    <r>
      <rPr>
        <b/>
        <u/>
        <sz val="14"/>
        <color theme="1"/>
        <rFont val="Calibri"/>
        <family val="2"/>
        <scheme val="minor"/>
      </rPr>
      <t>INKL. FREMTIDIGE IKKE-RELATEREDE OMKOSTNINGER</t>
    </r>
  </si>
  <si>
    <r>
      <t xml:space="preserve">Bilag K. AFLEDTE OMKOSTNINGER TIL SUNDHEDSYDELSER OG HJEMMEPLEJE </t>
    </r>
    <r>
      <rPr>
        <b/>
        <u/>
        <sz val="14"/>
        <color theme="1"/>
        <rFont val="Calibri"/>
        <family val="2"/>
        <scheme val="minor"/>
      </rPr>
      <t>EKSKL. IKKE-RELATEREDE FREMTIDIGE OMKOSTNINGER</t>
    </r>
  </si>
  <si>
    <r>
      <t xml:space="preserve">Bilag L. AFLEDTE OMKOSTNINGER TIL SUNDHEDSYDELSER OG HJEMMEPLEJE  I KOMMUNER </t>
    </r>
    <r>
      <rPr>
        <b/>
        <u/>
        <sz val="14"/>
        <color theme="1"/>
        <rFont val="Calibri"/>
        <family val="2"/>
        <scheme val="minor"/>
      </rPr>
      <t>INKL. FREMTIDIGE IKKE-RELATEREDE OMKOSTNINGER</t>
    </r>
  </si>
  <si>
    <t>M.1.a. Mænd - ny interventionspakke</t>
  </si>
  <si>
    <t>M.1.b. Mænd - interventionspakke anvendt som reference</t>
  </si>
  <si>
    <t>M.1.c. Mænd - forskel mellem ny interventionspakke og referencepakke</t>
  </si>
  <si>
    <t>M.1.d. Kvinder - ny interventionspakke</t>
  </si>
  <si>
    <t>M.1.e. Kvinder - interventionspakke anvendt som reference</t>
  </si>
  <si>
    <t>M.1.f. Kvinder - forskel mellem ny interventionspakke og referencepakke</t>
  </si>
  <si>
    <t>M.1.g. Mænd og kvinder  - forskel mellem ny interventionspakke og referencepakke</t>
  </si>
  <si>
    <t>M.1.h. Hjælpetabel til beregning af nutidsværdi</t>
  </si>
  <si>
    <t>M.1.i. Beregnede kommunale og regionale mindreudgifter til sundhedsydelser og hjemmepleje ved ny interventionspakke sammenlignet med referencepakke inkl. fremtidige ikke-relaterede omkostninger, 2017-priser (minus angiver besparelse)</t>
  </si>
  <si>
    <t>L.1.g. Mænd og kvinder  - forskel mellem ny interventionspakke og referencepakke</t>
  </si>
  <si>
    <t>L.1.h. Hjælpetabel til beregning af nutidsværdi</t>
  </si>
  <si>
    <t>L.1.i. Beregnede kommunale mindreudgifter til sundhedsydelser og hjemmepleje ved ny interventionspakke sammenlignet med referencepakke inkl. fremtidige ikke-relaterede omkostninger, 2017-priser (minus angiver besparelse)</t>
  </si>
  <si>
    <t>1. SUNDHEDSGEVINSTER</t>
  </si>
  <si>
    <t>Ny interventionspakke</t>
  </si>
  <si>
    <t>Referencepakke</t>
  </si>
  <si>
    <t>2. INTERVENTIONSOMKOSTNINGER</t>
  </si>
  <si>
    <t xml:space="preserve">3. AFLEDTE OMKOSTNINGER TIL SUNDHEDSYDELSER OG HJEMMEPLEJE </t>
  </si>
  <si>
    <t>Ekskl. ikke relaterede fremtidige omkostninger (dvs. omkostninger til sundhedsydelser og hjemmepleje ved længere gennemsnitlig levetid)</t>
  </si>
  <si>
    <t>Inkl. ikke relaterede fremtidige omkostninger (dvs. omkostninger til sundhedsydelser og hjemmepleje ved længere gennemsnitlig levetid)</t>
  </si>
  <si>
    <t>2017K1</t>
  </si>
  <si>
    <t>København</t>
  </si>
  <si>
    <t>Frederiksberg</t>
  </si>
  <si>
    <t>Dragør</t>
  </si>
  <si>
    <t>Tårnby</t>
  </si>
  <si>
    <t>Albertslund</t>
  </si>
  <si>
    <t>Ballerup</t>
  </si>
  <si>
    <t>Brøndby</t>
  </si>
  <si>
    <t>Gentofte</t>
  </si>
  <si>
    <t>Gladsaxe</t>
  </si>
  <si>
    <t>Glostrup</t>
  </si>
  <si>
    <t>Herlev</t>
  </si>
  <si>
    <t>Hvidovre</t>
  </si>
  <si>
    <t>Høje-Taastrup</t>
  </si>
  <si>
    <t>Ishøj</t>
  </si>
  <si>
    <t>Lyngby-Taarbæk</t>
  </si>
  <si>
    <t>Rødovre</t>
  </si>
  <si>
    <t>Vallensbæk</t>
  </si>
  <si>
    <t>Allerød</t>
  </si>
  <si>
    <t>Egedal</t>
  </si>
  <si>
    <t>Fredensborg</t>
  </si>
  <si>
    <t>Frederikssund</t>
  </si>
  <si>
    <t>Furesø</t>
  </si>
  <si>
    <t>Gribskov</t>
  </si>
  <si>
    <t>Halsnæs</t>
  </si>
  <si>
    <t>Helsingør</t>
  </si>
  <si>
    <t>Hillerød</t>
  </si>
  <si>
    <t>Hørsholm</t>
  </si>
  <si>
    <t>Rudersdal</t>
  </si>
  <si>
    <t>Bornholm</t>
  </si>
  <si>
    <t>N.1) Mænd</t>
  </si>
  <si>
    <t>Greve</t>
  </si>
  <si>
    <t>Køge</t>
  </si>
  <si>
    <t>Lejre</t>
  </si>
  <si>
    <t>Roskilde</t>
  </si>
  <si>
    <t>Solrød</t>
  </si>
  <si>
    <t>Faxe</t>
  </si>
  <si>
    <t>Guldborgsund</t>
  </si>
  <si>
    <t>Holbæk</t>
  </si>
  <si>
    <t>Kalundborg</t>
  </si>
  <si>
    <t>Lolland</t>
  </si>
  <si>
    <t>Næstved</t>
  </si>
  <si>
    <t>Odsherred</t>
  </si>
  <si>
    <t>Ringsted</t>
  </si>
  <si>
    <t>Slagelse</t>
  </si>
  <si>
    <t>Sorø</t>
  </si>
  <si>
    <t>Stevns</t>
  </si>
  <si>
    <t>Vordingborg</t>
  </si>
  <si>
    <t>Assens</t>
  </si>
  <si>
    <t>Faaborg-Midtfyn</t>
  </si>
  <si>
    <t>Kerteminde</t>
  </si>
  <si>
    <t>Langeland</t>
  </si>
  <si>
    <t>Middelfart</t>
  </si>
  <si>
    <t>Nordfyns</t>
  </si>
  <si>
    <t>Nyborg</t>
  </si>
  <si>
    <t>Odense</t>
  </si>
  <si>
    <t>Svendborg</t>
  </si>
  <si>
    <t>Ærø</t>
  </si>
  <si>
    <t>Billund</t>
  </si>
  <si>
    <t>Esbjerg</t>
  </si>
  <si>
    <t>Fanø</t>
  </si>
  <si>
    <t>Fredericia</t>
  </si>
  <si>
    <t>Haderslev</t>
  </si>
  <si>
    <t>Kolding</t>
  </si>
  <si>
    <t>Sønderborg</t>
  </si>
  <si>
    <t>Tønder</t>
  </si>
  <si>
    <t>Varde</t>
  </si>
  <si>
    <t>Vejen</t>
  </si>
  <si>
    <t>Vejle</t>
  </si>
  <si>
    <t>Aabenraa</t>
  </si>
  <si>
    <t>Favrskov</t>
  </si>
  <si>
    <t>Hedensted</t>
  </si>
  <si>
    <t>Horsens</t>
  </si>
  <si>
    <t>Norddjurs</t>
  </si>
  <si>
    <t>Odder</t>
  </si>
  <si>
    <t>Randers</t>
  </si>
  <si>
    <t>Samsø</t>
  </si>
  <si>
    <t>Silkeborg</t>
  </si>
  <si>
    <t>Skanderborg</t>
  </si>
  <si>
    <t>Syddjurs</t>
  </si>
  <si>
    <t>Aarhus</t>
  </si>
  <si>
    <t>Herning</t>
  </si>
  <si>
    <t>Holstebro</t>
  </si>
  <si>
    <t>Ikast-Brande</t>
  </si>
  <si>
    <t>Lemvig</t>
  </si>
  <si>
    <t>Ringkøbing-Skjern</t>
  </si>
  <si>
    <t>Skive</t>
  </si>
  <si>
    <t>Struer</t>
  </si>
  <si>
    <t>Viborg</t>
  </si>
  <si>
    <t>Brønderslev</t>
  </si>
  <si>
    <t>Frederikshavn</t>
  </si>
  <si>
    <t>Hjørring</t>
  </si>
  <si>
    <t>Jammerbugt</t>
  </si>
  <si>
    <t>Læsø</t>
  </si>
  <si>
    <t>Mariagerfjord</t>
  </si>
  <si>
    <t>Morsø</t>
  </si>
  <si>
    <t>Rebild</t>
  </si>
  <si>
    <t>Thisted</t>
  </si>
  <si>
    <t>Vesthimmerlands</t>
  </si>
  <si>
    <t>Aalborg</t>
  </si>
  <si>
    <t>N.2) Kvinder</t>
  </si>
  <si>
    <t>N.3) Beregning vedr. gennemsnitskommune med 50.000 indbyggere</t>
  </si>
  <si>
    <t>Antal borgere i gennemsnitskommune i alt</t>
  </si>
  <si>
    <t>Andel mænd</t>
  </si>
  <si>
    <t>Gennemsnit på landsplan primo 2017</t>
  </si>
  <si>
    <t>Andel kvinder</t>
  </si>
  <si>
    <t>Heraf under 16 år</t>
  </si>
  <si>
    <t>Gennemsnitskommune</t>
  </si>
  <si>
    <t>I alt over 16 år</t>
  </si>
  <si>
    <t>Gennemsmitskommune</t>
  </si>
  <si>
    <t>Kommunenummer</t>
  </si>
  <si>
    <t>B.5. Prisindeks</t>
  </si>
  <si>
    <t>B.6. Enhedsomkostning pr. time</t>
  </si>
  <si>
    <r>
      <t xml:space="preserve">B.7. Gennemsnitlige årlige mindreudgifter til sundhed og hjemmepleje for både </t>
    </r>
    <r>
      <rPr>
        <b/>
        <u/>
        <sz val="11"/>
        <color theme="1"/>
        <rFont val="Calibri"/>
        <family val="2"/>
        <scheme val="minor"/>
      </rPr>
      <t>kommune og region</t>
    </r>
  </si>
  <si>
    <r>
      <t xml:space="preserve">B.8. Gennemsnitlige årlige mindreudgifter til sundhed og hjemmepleje for </t>
    </r>
    <r>
      <rPr>
        <b/>
        <u/>
        <sz val="11"/>
        <color theme="1"/>
        <rFont val="Calibri"/>
        <family val="2"/>
        <scheme val="minor"/>
      </rPr>
      <t>kommune</t>
    </r>
  </si>
  <si>
    <r>
      <t xml:space="preserve">B.9. Gennemsnitlige årlige udgifter til sundhed og hjemmepleje for både </t>
    </r>
    <r>
      <rPr>
        <b/>
        <u/>
        <sz val="11"/>
        <color theme="1"/>
        <rFont val="Calibri"/>
        <family val="2"/>
        <scheme val="minor"/>
      </rPr>
      <t>kommune og region</t>
    </r>
  </si>
  <si>
    <r>
      <t xml:space="preserve">B.10. Gennemsnitlige årlige udgifter til sundhed og hjemmepleje for </t>
    </r>
    <r>
      <rPr>
        <b/>
        <u/>
        <sz val="11"/>
        <color theme="1"/>
        <rFont val="Calibri"/>
        <family val="2"/>
        <scheme val="minor"/>
      </rPr>
      <t>kommune</t>
    </r>
  </si>
  <si>
    <t>Dødelighed for dagligryger minus dødelighed for tidligere ryger, som er stoppet med at ryge for &gt;10 år siden</t>
  </si>
  <si>
    <t>Dødelighed for tidligere ryger, som er stoppet med at ryge for &gt; 10 år siden</t>
  </si>
  <si>
    <t>Hawkins et al. (2010)</t>
  </si>
  <si>
    <t>Egne beregninger baseret på dødelighedstavler fra Danmarks Statistik 2014-2015, rygeprævalenser fra Den Nationale Sundhedsprofil 2013 og Eriksen et al. (2016).</t>
  </si>
  <si>
    <t>Egne beregninger baseret på Jakobsen et al. (2016)</t>
  </si>
  <si>
    <t>Beregnet efter samme metode som anvendt af NICE med danske data for observeret dødelighed i 2014-2015 fordelt på køn og aldersgrupper. Dødeligheden antages at falde med antallet af år siden rygestop fra niveauet for dagligrygere til 1,25*niveauet for aldrig rygere ved rygestop i mere end 10 år siden, jf. tabel B.3.</t>
  </si>
  <si>
    <t xml:space="preserve">Omkostninger antages at falde med antallet af år siden rygestop fra niveauet for dagligrygere til 1,25*niveauet for aldrig rygere ved rygestop i mere end 10 år siden, jf. tabel B.3. </t>
  </si>
  <si>
    <t>Tidsforbrug til andre borgerrettede opgaver relateret til rygestopforløb i kommunen, kr.</t>
  </si>
  <si>
    <r>
      <t xml:space="preserve">Driftsudgifter til rekruttering ved </t>
    </r>
    <r>
      <rPr>
        <i/>
        <sz val="11"/>
        <color theme="1"/>
        <rFont val="Calibri"/>
        <family val="2"/>
        <scheme val="minor"/>
      </rPr>
      <t>ny interventionspakke</t>
    </r>
    <r>
      <rPr>
        <sz val="11"/>
        <color theme="1"/>
        <rFont val="Calibri"/>
        <family val="2"/>
        <scheme val="minor"/>
      </rPr>
      <t>, kr. pr. år (2017-priser)</t>
    </r>
  </si>
  <si>
    <r>
      <t xml:space="preserve">Driftsudgifter til Stoplinjen ved </t>
    </r>
    <r>
      <rPr>
        <i/>
        <sz val="11"/>
        <color theme="1"/>
        <rFont val="Calibri"/>
        <family val="2"/>
        <scheme val="minor"/>
      </rPr>
      <t>ny interventionspakke</t>
    </r>
    <r>
      <rPr>
        <sz val="11"/>
        <color theme="1"/>
        <rFont val="Calibri"/>
        <family val="2"/>
        <scheme val="minor"/>
      </rPr>
      <t>, kr. pr. år (2017-priser)</t>
    </r>
  </si>
  <si>
    <t>Litteraturen indikerer en baggrundsstoprate på 1-2 procent over de seneste 40 år (Trapero-Bertran et al. (2011)). En tidligere dansk undersøgelse fra 2009 har brugt en baggrundsstoprate på 1,9% (Olsen et al. (2009)). Baggrundsstopraten er fastsat lavere i denne model end i Olsen et al. (2009), da andelen af rygere er stagneret i de senere år efter en længere periode med fald.</t>
  </si>
  <si>
    <t>Beregnet baseret på data ovenfor</t>
  </si>
  <si>
    <t>Kommunernes og Regionernes Løndatakontor</t>
  </si>
  <si>
    <t>RESULTATER - tabeller</t>
  </si>
  <si>
    <t>Data til figur</t>
  </si>
  <si>
    <t>Kommunalt perspektiv</t>
  </si>
  <si>
    <t>KL 2017</t>
  </si>
  <si>
    <t>Kommunenavn</t>
  </si>
  <si>
    <t>Kommunenavn:</t>
  </si>
  <si>
    <t xml:space="preserve">Bilag O. ANDEL DAGLIGRYGERE I KOMMUNERNE IFØLGE DEN NATIONALE SUNDHEDSPROFIL 2013 </t>
  </si>
  <si>
    <t>Bilag N. ANTAL BORGERE I KOMMUNERNE PRIMO 2017</t>
  </si>
  <si>
    <t>Kommune</t>
  </si>
  <si>
    <t>Andel der ryger dagligt</t>
  </si>
  <si>
    <t>Kommunenr.</t>
  </si>
  <si>
    <t>Andel, som ryger dagligt</t>
  </si>
  <si>
    <t>INPUT TIL MODELLEN, SOM KOMMUNER KAN TILPASSE TIL EGNE FORHOLD</t>
  </si>
  <si>
    <t>B.11. Diskonteringsfaktor</t>
  </si>
  <si>
    <t>Bilag C. POPULATION</t>
  </si>
  <si>
    <t xml:space="preserve">Tabel C.1. ANTAL BORGERE I KOMMUNEN SAMT ANDEL DAGLIGRYGERE FORDELT PÅ KØN OG ALDER </t>
  </si>
  <si>
    <t>Bilag A. Dødelighed</t>
  </si>
  <si>
    <r>
      <t xml:space="preserve">Note: VIVE har forudindtastet data baseret på prisen for rygestopkursus på et udvalgt apotek. </t>
    </r>
    <r>
      <rPr>
        <b/>
        <sz val="11"/>
        <color theme="1"/>
        <rFont val="Calibri"/>
        <family val="2"/>
        <scheme val="minor"/>
      </rPr>
      <t/>
    </r>
  </si>
  <si>
    <t>Regionalt perspektiv</t>
  </si>
  <si>
    <r>
      <rPr>
        <sz val="12"/>
        <color rgb="FFC00000"/>
        <rFont val="Calibri"/>
        <family val="2"/>
        <scheme val="minor"/>
      </rPr>
      <t>Rød</t>
    </r>
    <r>
      <rPr>
        <sz val="12"/>
        <color theme="1"/>
        <rFont val="Calibri"/>
        <family val="2"/>
        <scheme val="minor"/>
      </rPr>
      <t xml:space="preserve"> skrift angiver tastede værdier (input), og </t>
    </r>
    <r>
      <rPr>
        <sz val="12"/>
        <color theme="4" tint="-0.499984740745262"/>
        <rFont val="Calibri"/>
        <family val="2"/>
        <scheme val="minor"/>
      </rPr>
      <t>blå</t>
    </r>
    <r>
      <rPr>
        <sz val="12"/>
        <color theme="1"/>
        <rFont val="Calibri"/>
        <family val="2"/>
        <scheme val="minor"/>
      </rPr>
      <t xml:space="preserve"> skrift angiver beregnede værdier/værdier overført fra andre celler i regnearket. Sort skrift angiver resultater.</t>
    </r>
  </si>
  <si>
    <r>
      <rPr>
        <sz val="11"/>
        <color rgb="FFC00000"/>
        <rFont val="Calibri"/>
        <family val="2"/>
        <scheme val="minor"/>
      </rPr>
      <t>Rød</t>
    </r>
    <r>
      <rPr>
        <sz val="11"/>
        <color theme="1"/>
        <rFont val="Calibri"/>
        <family val="2"/>
        <scheme val="minor"/>
      </rPr>
      <t xml:space="preserve"> skrift angiver tastede værdier (input), og </t>
    </r>
    <r>
      <rPr>
        <sz val="11"/>
        <color theme="8" tint="-0.249977111117893"/>
        <rFont val="Calibri"/>
        <family val="2"/>
        <scheme val="minor"/>
      </rPr>
      <t>blå</t>
    </r>
    <r>
      <rPr>
        <sz val="11"/>
        <color theme="1"/>
        <rFont val="Calibri"/>
        <family val="2"/>
        <scheme val="minor"/>
      </rPr>
      <t xml:space="preserve"> skrift angiver beregnede værdier/værdier overført fra andre celler i regnearket. Sort skrift angiver resultater.</t>
    </r>
  </si>
  <si>
    <t>O.1) Udtræk fra: http://www.danskernessundhed.dk/</t>
  </si>
  <si>
    <t>O.2) Sorteret efter kommunenr.</t>
  </si>
  <si>
    <t>*) Hvis referencepakken er 'ingen indsats', er driftsudgifterne som udgangspunkt lig nul.</t>
  </si>
  <si>
    <r>
      <t xml:space="preserve">Driftsudgifter til rekruttering ved </t>
    </r>
    <r>
      <rPr>
        <i/>
        <sz val="11"/>
        <color theme="1"/>
        <rFont val="Calibri"/>
        <family val="2"/>
        <scheme val="minor"/>
      </rPr>
      <t xml:space="preserve">interventionspakke anvendt som reference, </t>
    </r>
    <r>
      <rPr>
        <sz val="11"/>
        <color theme="1"/>
        <rFont val="Calibri"/>
        <family val="2"/>
        <scheme val="minor"/>
      </rPr>
      <t>kr. pr. år (2017-priser)*</t>
    </r>
  </si>
  <si>
    <r>
      <t xml:space="preserve">Driftsudgifter til Stoplinjen ved </t>
    </r>
    <r>
      <rPr>
        <i/>
        <sz val="11"/>
        <color theme="1"/>
        <rFont val="Calibri"/>
        <family val="2"/>
        <scheme val="minor"/>
      </rPr>
      <t>interventionspakke anvendt som reference</t>
    </r>
    <r>
      <rPr>
        <sz val="11"/>
        <color theme="1"/>
        <rFont val="Calibri"/>
        <family val="2"/>
        <scheme val="minor"/>
      </rPr>
      <t>, kr. pr. år (2017-priser)*</t>
    </r>
  </si>
  <si>
    <t>Tabel A.1.a. Beregning af dødelighed i den faktiske befolkning afhængig af rygestatus</t>
  </si>
  <si>
    <t>Tabel A.1.b. Borgere i kommunen</t>
  </si>
  <si>
    <t>Tabel A.1.c. Beregninger til brug for vægtet gennemsnit</t>
  </si>
  <si>
    <r>
      <t xml:space="preserve">Kopieret fra følgende regneark: Dødelighedstavle2015-2016. </t>
    </r>
    <r>
      <rPr>
        <sz val="11"/>
        <color rgb="FF000000"/>
        <rFont val="Calibri"/>
        <family val="2"/>
      </rPr>
      <t>Beregnet ud fra dødelighedstavle 2015-2016 fra statistikbanken.dk samt data om rygeprævalenser fra Den Nationale Sundhedsprofil 2013 og overdødelighed blandt rygere fra Sygdomsbyrden i Danmark 2016.</t>
    </r>
  </si>
  <si>
    <t>Tabel A.2. Vægtet gennemsnitlig dødelighed for forskellige aldersgrupper</t>
  </si>
  <si>
    <t>Tabel A.3. Overdødelighed blandt dagligrygere sammenlignet med tidligere rygere</t>
  </si>
  <si>
    <t>Tabel 1. ANTAL REGISTREREDE DELTAGERE I KOMMUNALT FINANSIERET RYGESTOPFORLØB I ÅR 0</t>
  </si>
  <si>
    <t xml:space="preserve">Tabel 1.a. Kommunens rygestopindsats i år 0 (ny interventionspakke) </t>
  </si>
  <si>
    <t>Tabel 1.b. Sammenligningsgrundlag (interventionspakke anvendt som reference)</t>
  </si>
  <si>
    <t xml:space="preserve">Tabel 2. ANDEL DELTAGERE I RYGESTOPFORLØB, SOM ER RØGFRI EFTER 6 MÅNEDER </t>
  </si>
  <si>
    <t xml:space="preserve">Tabel 2.a. Andel af alle registrerede deltagere, som er røgfri ved valid opfølgning efter 6 måneder </t>
  </si>
  <si>
    <t>Kjaer et al. (2007)</t>
  </si>
  <si>
    <t>Kjaer et al. (2007) viser, at andelen af deltagere i rygestopforløb, som er røgfri efter 6 og 12 måneder er henholdsvis 16 og 18%. Andelen af deltagere, som er røgfri efter 6 måneder, og som fastholder rygestop i mindst 12 måneder, kan således opgøres til 0,89 (16/18).</t>
  </si>
  <si>
    <t xml:space="preserve">Baseret på data fra England. Tilbagefaldsraten falder med antallet af år siden rygestop fra 15% i det første år til 0% efter 10 år. Modellen er baseret på gennemsnit for 5-års intervaller for at begrænse antallet af stadier og dermed kompleksiteten i modellen.  Det har ikke betydning for det samlede antal personer, som begynder at ryge igen inden for et givent 5-års interval i modellen, men for fordelingen af antallet af personer, som begynder at ryge igen mellem år inden for 5-års intervallet. Tilbagefaldsraten i år 1-5 er beregnet som gennemsnittet af tilbagefaldsraterne i Hawkins for år 1-5 ((15,1+7,9+4,9+3,0+2,3)/5=6,64). Tilbagefaldsraten for år 6-10 er tilsvarende beregnet som gennemsnittet af tilbagefaldsraterne i Hawkins for år 6-10 ((1,1+1,4+0,3+1,3+0,0/5=0,82). </t>
  </si>
  <si>
    <t>Hjælpetabel til beregning af de gennemsnitlige årlige udgifter for tidligere rygere</t>
  </si>
  <si>
    <t>Finansministeriet (2013)</t>
  </si>
  <si>
    <t>Finansministeriet anbefaler en samfundsøkonomisk diskonteringsrente på 4 pct. i de første 35 år, på 3 pct. for årene mellem år 35 og år 70 og på 2 pct. for årene efter år 70.</t>
  </si>
  <si>
    <t>Antal borgere i kommunen*</t>
  </si>
  <si>
    <t>Andel, som ryger dagligt på landsplan i 2013**, %</t>
  </si>
  <si>
    <t>Andel, som ryger dagligt i kommunen, %</t>
  </si>
  <si>
    <t>**) Den Nationale Sundhedsprofil 2013. Andelen af dagligrygere fordelt på køn og alder er kun tilgængelige på landsplan og for udvalgte aldersgrupper. Kan opdateres ved at taste i gule felter.</t>
  </si>
  <si>
    <t>Interventionsomkostninger for kommunen i år 0 i alt pr. deltager, som gennemfører rygestopforløb og er røgfri efter 12 måneder, kr.</t>
  </si>
  <si>
    <r>
      <t>Gennemsnitligt antal registrerede deltagere pr.</t>
    </r>
    <r>
      <rPr>
        <i/>
        <sz val="11"/>
        <color theme="1"/>
        <rFont val="Calibri"/>
        <family val="2"/>
        <scheme val="minor"/>
      </rPr>
      <t xml:space="preserve"> gruppeforløb</t>
    </r>
  </si>
  <si>
    <r>
      <t>Tidsforbrug for kommunale medarbejdere til</t>
    </r>
    <r>
      <rPr>
        <i/>
        <sz val="11"/>
        <color theme="1"/>
        <rFont val="Calibri"/>
        <family val="2"/>
        <scheme val="minor"/>
      </rPr>
      <t xml:space="preserve"> indtastning i Rygestopbasen</t>
    </r>
    <r>
      <rPr>
        <sz val="11"/>
        <color theme="1"/>
        <rFont val="Calibri"/>
        <family val="2"/>
        <scheme val="minor"/>
      </rPr>
      <t xml:space="preserve">, </t>
    </r>
    <r>
      <rPr>
        <u/>
        <sz val="11"/>
        <color theme="1"/>
        <rFont val="Calibri"/>
        <family val="2"/>
        <scheme val="minor"/>
      </rPr>
      <t>antal minutter pr. registreret deltager</t>
    </r>
    <r>
      <rPr>
        <sz val="11"/>
        <color theme="1"/>
        <rFont val="Calibri"/>
        <family val="2"/>
        <scheme val="minor"/>
      </rPr>
      <t xml:space="preserve"> (gennemsnit)</t>
    </r>
  </si>
  <si>
    <t xml:space="preserve">*) Det er alene tidsforbrug til rekruttering og planlægning af rygestopforløb i kommunen, som skal registreres. Evt. tidsforbrug til rekruttering til rygestopforløb i regionalt regi (på hospital og i almen praksis) skal ikke medregnes.  </t>
  </si>
  <si>
    <r>
      <rPr>
        <sz val="11"/>
        <color theme="1"/>
        <rFont val="Calibri"/>
        <family val="2"/>
        <scheme val="minor"/>
      </rPr>
      <t xml:space="preserve">Tidsforbrug for kommunale medarbejdere til rekruttering til og planlægning af </t>
    </r>
    <r>
      <rPr>
        <i/>
        <sz val="11"/>
        <color theme="1"/>
        <rFont val="Calibri"/>
        <family val="2"/>
        <scheme val="minor"/>
      </rPr>
      <t>rygestopforløb i kommunen</t>
    </r>
    <r>
      <rPr>
        <sz val="11"/>
        <color theme="1"/>
        <rFont val="Calibri"/>
        <family val="2"/>
        <scheme val="minor"/>
      </rPr>
      <t xml:space="preserve">* ved </t>
    </r>
    <r>
      <rPr>
        <i/>
        <sz val="11"/>
        <color theme="1"/>
        <rFont val="Calibri"/>
        <family val="2"/>
        <scheme val="minor"/>
      </rPr>
      <t xml:space="preserve">interventionspakke anvendt som reference, </t>
    </r>
    <r>
      <rPr>
        <u/>
        <sz val="11"/>
        <color theme="1"/>
        <rFont val="Calibri"/>
        <family val="2"/>
        <scheme val="minor"/>
      </rPr>
      <t>antal timer pr. år**</t>
    </r>
  </si>
  <si>
    <r>
      <t xml:space="preserve">Tidsforbrug for kommunale medarbejdere til rekruttering til og planlægning af </t>
    </r>
    <r>
      <rPr>
        <i/>
        <sz val="11"/>
        <color theme="1"/>
        <rFont val="Calibri"/>
        <family val="2"/>
        <scheme val="minor"/>
      </rPr>
      <t>rygestopforløb i kommunen</t>
    </r>
    <r>
      <rPr>
        <sz val="11"/>
        <color theme="1"/>
        <rFont val="Calibri"/>
        <family val="2"/>
        <scheme val="minor"/>
      </rPr>
      <t>* ved</t>
    </r>
    <r>
      <rPr>
        <i/>
        <sz val="11"/>
        <color theme="1"/>
        <rFont val="Calibri"/>
        <family val="2"/>
        <scheme val="minor"/>
      </rPr>
      <t xml:space="preserve"> ny interventionspakke</t>
    </r>
    <r>
      <rPr>
        <sz val="11"/>
        <color theme="1"/>
        <rFont val="Calibri"/>
        <family val="2"/>
        <scheme val="minor"/>
      </rPr>
      <t xml:space="preserve">, </t>
    </r>
    <r>
      <rPr>
        <u/>
        <sz val="11"/>
        <color theme="1"/>
        <rFont val="Calibri"/>
        <family val="2"/>
        <scheme val="minor"/>
      </rPr>
      <t>antal timer pr. år</t>
    </r>
  </si>
  <si>
    <t>**) Hvis referencepakken er 'ingen indsats', er tidsforbruget som udgangspunkt lig nul.</t>
  </si>
  <si>
    <t>Pr. deltager i individuelle forløb i kommunen</t>
  </si>
  <si>
    <t>Pr. deltager i gruppebaserede forløb i kommunen</t>
  </si>
  <si>
    <t>Pr. deltager i forløb hos private aktører</t>
  </si>
  <si>
    <t>Hjælpetabel</t>
  </si>
  <si>
    <t>Kommunalt og regionalt perspektiv</t>
  </si>
  <si>
    <t>Opslagsværdi (Interventionsomkostninger)</t>
  </si>
  <si>
    <t>Antal år, før interventionsomkostninger er tjent ind - UDEN DISKONTERING</t>
  </si>
  <si>
    <t>Data til nøgletal:</t>
  </si>
  <si>
    <t>Antal år, før interventionsomkostninger er tjent ind - MED DISKONTERING</t>
  </si>
  <si>
    <t>Akkumuleret besparelser efter beregnet antal år ovenfor (næststørste værdi før opslagsværdi)</t>
  </si>
  <si>
    <t xml:space="preserve">Tilpasning af antal år, før interventionsomkostninger er tjent ind (næststørste værdi mere end 10.000 kr. mindre end opslagsværdi, da +1 år) </t>
  </si>
  <si>
    <t>Økonomiske konsekvenser</t>
  </si>
  <si>
    <t>Sundhedsgevinster</t>
  </si>
  <si>
    <t>Omkostningseffektivitet</t>
  </si>
  <si>
    <t>EKSKL. FREMTIDIGE IKKE-RELATEREDE OMKOSTNINGER</t>
  </si>
  <si>
    <t>INKL. FREMTIDIGE IKKE-RELATEREDE OMKOSTNINGER</t>
  </si>
  <si>
    <t>Omkostningseffektivitet - UDEN DISKONTERING</t>
  </si>
  <si>
    <t>Akkumulerede vundne leveår</t>
  </si>
  <si>
    <t>Akkumulerede omkostninger - kommunalt perspektiv</t>
  </si>
  <si>
    <t>Akkumulerede omkostninger - kommunalt og regionalt perspektiv</t>
  </si>
  <si>
    <t>År efter interventionsåret</t>
  </si>
  <si>
    <t>Omkostninger pr. vundet leveår</t>
  </si>
  <si>
    <t>Omkostningseffektivitet - MED DISKONTERING</t>
  </si>
  <si>
    <r>
      <t>Kommunalt perspektiv -</t>
    </r>
    <r>
      <rPr>
        <b/>
        <sz val="10"/>
        <color theme="1"/>
        <rFont val="Calibri"/>
        <family val="2"/>
        <scheme val="minor"/>
      </rPr>
      <t xml:space="preserve"> uden</t>
    </r>
    <r>
      <rPr>
        <sz val="10"/>
        <color theme="1"/>
        <rFont val="Calibri"/>
        <family val="2"/>
        <scheme val="minor"/>
      </rPr>
      <t xml:space="preserve"> diskontering</t>
    </r>
  </si>
  <si>
    <r>
      <t xml:space="preserve">Kommunalt og regionalt perspektiv - </t>
    </r>
    <r>
      <rPr>
        <b/>
        <sz val="10"/>
        <color theme="1"/>
        <rFont val="Calibri"/>
        <family val="2"/>
        <scheme val="minor"/>
      </rPr>
      <t>uden</t>
    </r>
    <r>
      <rPr>
        <sz val="10"/>
        <color theme="1"/>
        <rFont val="Calibri"/>
        <family val="2"/>
        <scheme val="minor"/>
      </rPr>
      <t xml:space="preserve"> diskontering</t>
    </r>
  </si>
  <si>
    <r>
      <t xml:space="preserve">Kommunalt perspektiv - </t>
    </r>
    <r>
      <rPr>
        <b/>
        <sz val="10"/>
        <color theme="1"/>
        <rFont val="Calibri"/>
        <family val="2"/>
        <scheme val="minor"/>
      </rPr>
      <t xml:space="preserve">med </t>
    </r>
    <r>
      <rPr>
        <sz val="10"/>
        <color theme="1"/>
        <rFont val="Calibri"/>
        <family val="2"/>
        <scheme val="minor"/>
      </rPr>
      <t>diskontering</t>
    </r>
  </si>
  <si>
    <r>
      <t xml:space="preserve">Kommunalt og regionalt perspektiv - </t>
    </r>
    <r>
      <rPr>
        <b/>
        <sz val="10"/>
        <color theme="1"/>
        <rFont val="Calibri"/>
        <family val="2"/>
        <scheme val="minor"/>
      </rPr>
      <t>med</t>
    </r>
    <r>
      <rPr>
        <sz val="10"/>
        <color theme="1"/>
        <rFont val="Calibri"/>
        <family val="2"/>
        <scheme val="minor"/>
      </rPr>
      <t xml:space="preserve"> diskontering</t>
    </r>
  </si>
  <si>
    <t>Akkumulerede afledte omkostninger - UDEN DISKONTERING</t>
  </si>
  <si>
    <t>Akkumulerede afledte omkostninger - MED DISKONTERING</t>
  </si>
  <si>
    <t>Antal år, før den nye interventionspakkke sammenlignet med referencepakken er omkostningseffektiv</t>
  </si>
  <si>
    <t>Tærskelværdi</t>
  </si>
  <si>
    <t>UDEN DISKONTERING</t>
  </si>
  <si>
    <t>Fortegn vendes, da v-opslag kræver sorteret rækkefølge (mindste til størst)</t>
  </si>
  <si>
    <t>Omkostninger pr. vundet leveår efter beregnet antal år ovenfor (næststørste værdi før opslagsværdi)</t>
  </si>
  <si>
    <t xml:space="preserve">Tilpasning af antal år, før den nye interventionspakke er omkostningseffektiv (næststørste værdi mindre end opslagsværdi, da +1 år) </t>
  </si>
  <si>
    <t>MED DISKONTERING</t>
  </si>
  <si>
    <t>Modellen beregner sundhedsmæssige gevinster og økonomiske konsekvenser af den kommunale rygestopindsats i år 0  (herefter kaldet den nye interventionspakke) set i forhold til en referencepakke, fx ingen indsats eller eksisterende indsats. Den nye interventionspakke og referencepakken defineres af brugerne ved antal registrerede deltagere i forskellige aldersgrupper i forskellige typer af kommunale rygestopforløb. Det er alene sundhedsmæssige gevinster og økonomiske konsekvenser af rygestopindsatsen i år 0 og konsekvenser for populationen af dagligrygere i år 0, som beregnes i modellen. Sundhedsmæssige gevinster og økonomiske konsekvenser af kommunens rygestopindsats i efterfølgende år indgår ikke.</t>
  </si>
  <si>
    <t>Modellen beregner alene sundhedsmæssige gevinster og økonomiske konsekvenser ved rygestop for rygerne. Konsekvenser relateret til passiv rygning og rygning under graviditet indgår ikke i modellen.</t>
  </si>
  <si>
    <t>Note: Ved registrerede deltagere menes alle deltagere, som er tilmeldt rygestopforløbet, og som møder første mødegang. VIVE har forudindtastet data for en gennemsnitskommune på 50.000 indbyggere, hvor referencepakken, som den nye interventionspakke sammenlignes med, jf. tabel 1.a, svarer til ingen kommunal rygestopindsats (dvs. at antallet af registrerede deltagere i kommunale rygestopforløb er nul).</t>
  </si>
  <si>
    <r>
      <t xml:space="preserve">Andel af registrerede deltagere i kommunale rygestopforløb, som deltager i </t>
    </r>
    <r>
      <rPr>
        <i/>
        <sz val="11"/>
        <color theme="1"/>
        <rFont val="Calibri"/>
        <family val="2"/>
        <scheme val="minor"/>
      </rPr>
      <t>kommunalt afholdte forløb</t>
    </r>
  </si>
  <si>
    <r>
      <t xml:space="preserve">Gennemsnitligt antal mødegange pr. </t>
    </r>
    <r>
      <rPr>
        <i/>
        <sz val="11"/>
        <color theme="1"/>
        <rFont val="Calibri"/>
        <family val="2"/>
        <scheme val="minor"/>
      </rPr>
      <t>individuelt forløb (reelt afholdte mødegange)</t>
    </r>
  </si>
  <si>
    <t xml:space="preserve">Note: VIVE  har indtastet gennemsnitligt antal mødegange og varighed pr. mødegang i standardforløb, jf. det internationale "Gold Standard Program".  Det antages dog, at det gennemsnitlige antal reelt afholdte mødegange i individuelle forløb er fire pga. frafald (frem for fem). Det gennemsnitlige antal registrerede deltagere pr. gruppeforløb er fastsat baseret på data fra Rygestopbasens årsrapport for aktiviteter afholdt i 2015 med opfølgning i 2016. Ved registrerede deltagere menes alle deltagere, som er tilmeldt rygestopforløbet, og som møder første mødegang. </t>
  </si>
  <si>
    <t>Tabel 3. Deltagere i kommunale rygestopforløb fordelt på kurser afholdt i kommunen og kurser afholdt af eksterne aktører, fx apoteker</t>
  </si>
  <si>
    <r>
      <t xml:space="preserve">Tabel 4. Oplysninger om typisk rygestopforløb afholdt i kommunen </t>
    </r>
    <r>
      <rPr>
        <sz val="11"/>
        <color theme="1"/>
        <rFont val="Calibri"/>
        <family val="2"/>
        <scheme val="minor"/>
      </rPr>
      <t xml:space="preserve">(skal kun udfyldes, hvis kommunen selv afholder rygestopforløb, dvs. at andelen af deltagere i rygestopforløb, som deltager i kommunalt afholdte forløb , er forskellig fra nul, jf. tabel 3) </t>
    </r>
  </si>
  <si>
    <t>Tabel 5. Oplysninger om gennemnsnitligt kommunalt tilskud til rygestopmedicin</t>
  </si>
  <si>
    <r>
      <t xml:space="preserve">Gennemsnitligt kommunalt tilskud til </t>
    </r>
    <r>
      <rPr>
        <i/>
        <sz val="11"/>
        <color theme="1"/>
        <rFont val="Calibri"/>
        <family val="2"/>
        <scheme val="minor"/>
      </rPr>
      <t>nikotinsubstitution eller anden rygestopmedicin</t>
    </r>
    <r>
      <rPr>
        <sz val="11"/>
        <color theme="1"/>
        <rFont val="Calibri"/>
        <family val="2"/>
        <scheme val="minor"/>
      </rPr>
      <t xml:space="preserve">, kr. pr. registreret deltager i </t>
    </r>
    <r>
      <rPr>
        <i/>
        <sz val="11"/>
        <color theme="1"/>
        <rFont val="Calibri"/>
        <family val="2"/>
        <scheme val="minor"/>
      </rPr>
      <t>gruppebaserede forløb</t>
    </r>
    <r>
      <rPr>
        <sz val="11"/>
        <color theme="1"/>
        <rFont val="Calibri"/>
        <family val="2"/>
        <scheme val="minor"/>
      </rPr>
      <t xml:space="preserve"> med udlevering af gratis rygestopmedicin (2017-priser)</t>
    </r>
  </si>
  <si>
    <r>
      <t xml:space="preserve">Gennemsnitligt kommunalt tilskud til </t>
    </r>
    <r>
      <rPr>
        <i/>
        <sz val="11"/>
        <color theme="1"/>
        <rFont val="Calibri"/>
        <family val="2"/>
        <scheme val="minor"/>
      </rPr>
      <t>nikotinsubstitution eller anden rygestopmedicin</t>
    </r>
    <r>
      <rPr>
        <sz val="11"/>
        <color theme="1"/>
        <rFont val="Calibri"/>
        <family val="2"/>
        <scheme val="minor"/>
      </rPr>
      <t xml:space="preserve">, kr. pr. registreret deltager i </t>
    </r>
    <r>
      <rPr>
        <i/>
        <sz val="11"/>
        <color theme="1"/>
        <rFont val="Calibri"/>
        <family val="2"/>
        <scheme val="minor"/>
      </rPr>
      <t>individuelle forløb</t>
    </r>
    <r>
      <rPr>
        <sz val="11"/>
        <color theme="1"/>
        <rFont val="Calibri"/>
        <family val="2"/>
        <scheme val="minor"/>
      </rPr>
      <t xml:space="preserve"> med udlevering af gratis rygestopmedicin (2017-priser)</t>
    </r>
  </si>
  <si>
    <r>
      <t xml:space="preserve">Tabel 6. Oplysninger om kommunale rygestopforløb afholdt af eksterne aktører, fx apoteker </t>
    </r>
    <r>
      <rPr>
        <sz val="11"/>
        <color theme="1"/>
        <rFont val="Calibri"/>
        <family val="2"/>
        <scheme val="minor"/>
      </rPr>
      <t>(skal kun udfyldes, hvis kommunen køber rygestopforløb hos private aktører, dvs. hvis andelen af deltagere i rygestopforløb, som deltager forløb afholdt af eksterne aktører, er forskellig fra nul, jf. tabel 3)</t>
    </r>
    <r>
      <rPr>
        <b/>
        <sz val="11"/>
        <color theme="1"/>
        <rFont val="Calibri"/>
        <family val="2"/>
        <scheme val="minor"/>
      </rPr>
      <t xml:space="preserve"> </t>
    </r>
  </si>
  <si>
    <r>
      <t xml:space="preserve">Pris pr. deltager i rygestopforløb leveret af </t>
    </r>
    <r>
      <rPr>
        <i/>
        <sz val="11"/>
        <color theme="1"/>
        <rFont val="Calibri"/>
        <family val="2"/>
        <scheme val="minor"/>
      </rPr>
      <t>eksterne aktører</t>
    </r>
    <r>
      <rPr>
        <sz val="11"/>
        <color theme="1"/>
        <rFont val="Calibri"/>
        <family val="2"/>
        <scheme val="minor"/>
      </rPr>
      <t>, fx apoteker, ekskl. evt. betalt rygestopmedicin (gennemsnit), kr. (2017-priser)</t>
    </r>
  </si>
  <si>
    <r>
      <t xml:space="preserve">Tabel 7. Tidsforbrug for kommunale medarbejdere til rygestopindsatsen </t>
    </r>
    <r>
      <rPr>
        <sz val="11"/>
        <color theme="1"/>
        <rFont val="Calibri"/>
        <family val="2"/>
        <scheme val="minor"/>
      </rPr>
      <t>(tidsforbrug til opgaver, som ligger ud over selve afholdelsen af rygestopforløb (tidsforbrug til mødegange))</t>
    </r>
  </si>
  <si>
    <t>Tabel 8. Kommunale driftsudgifter relateret til rekruttering til kommunale rygestopforløb</t>
  </si>
  <si>
    <t>Tabel 9. Kommunale driftsudgifter til Stoplinjen</t>
  </si>
  <si>
    <t>Den nye interventionspakke</t>
  </si>
  <si>
    <t>Referencepakken</t>
  </si>
  <si>
    <t>PRÆSENTATION AF INTERVENTION</t>
  </si>
  <si>
    <t>DEN NYE INTERVENTIONSPAKKE SAMMENLIGNET MED REFERENCEPAKKEN</t>
  </si>
  <si>
    <t>1. Antal registrerede deltagere i kommunalt rygestopforløb i år 0 fordelt på aldersgrupper</t>
  </si>
  <si>
    <t>Den nye interventionspakke minus referencepakken</t>
  </si>
  <si>
    <t>2. Antal registrerede deltagere i kommunalt rygestopforløb i år 0 fordelt på deltagere i individuelle og gruppebaserede forløb</t>
  </si>
  <si>
    <t>Individuelle forløb</t>
  </si>
  <si>
    <t>Gruppebaserede forløb</t>
  </si>
  <si>
    <t>Forløb uden udlevering af gratis rygestopmedicin</t>
  </si>
  <si>
    <t>Forløb med udlevering af gratis rygestopmedicin</t>
  </si>
  <si>
    <t xml:space="preserve">Note: Ved registrerede deltagere menes alle deltagere, som er tilmeldt rygestopforløbet, og som møder første mødegang. </t>
  </si>
  <si>
    <t>3. Antal registrerede deltagere i kommunalt rygestopforløb i år 0 fordelt på deltagere i forløb med og uden udlevering af gratis rygestopmedicin</t>
  </si>
  <si>
    <t>Antal dagligrygere i kommunen beregnet, hvis andel dagligrygere svarer til landsgennemsnittet</t>
  </si>
  <si>
    <r>
      <t xml:space="preserve">4. OMKOSTNINGER PR. VUNDET LEVEÅR </t>
    </r>
    <r>
      <rPr>
        <b/>
        <i/>
        <sz val="11"/>
        <color theme="1"/>
        <rFont val="Calibri"/>
        <family val="2"/>
        <scheme val="minor"/>
      </rPr>
      <t xml:space="preserve"> (beregnes kun, hvis vundne leveår &gt; 0)</t>
    </r>
  </si>
  <si>
    <t>N.a.</t>
  </si>
  <si>
    <t>1.A. Vundne leveår ved ny interventionspakke sammenlignet med referencepakke, antal år (minus angiver tab af leveår)</t>
  </si>
  <si>
    <r>
      <t xml:space="preserve">3.A. Afledte kumulerede ændringer i omkostninger til sundhedsydelser og hjemmepleje for </t>
    </r>
    <r>
      <rPr>
        <i/>
        <u/>
        <sz val="11"/>
        <color theme="1"/>
        <rFont val="Calibri"/>
        <family val="2"/>
        <scheme val="minor"/>
      </rPr>
      <t>kommunen</t>
    </r>
    <r>
      <rPr>
        <i/>
        <sz val="11"/>
        <color theme="1"/>
        <rFont val="Calibri"/>
        <family val="2"/>
        <scheme val="minor"/>
      </rPr>
      <t xml:space="preserve"> ved ny interventionspakke sammenlignet med referencepakke ekskl. ikke-relaterede fremtidige omkostninger, kr. (2017-priser) - minus angiver besparelse ved ny interventionspakke sammenlignet med referencepakke</t>
    </r>
  </si>
  <si>
    <r>
      <t xml:space="preserve">3.B. Afledte kumulerede ændringer i omkostninger til sundhedsydelser og hjemmepleje for </t>
    </r>
    <r>
      <rPr>
        <i/>
        <u/>
        <sz val="11"/>
        <color theme="1"/>
        <rFont val="Calibri"/>
        <family val="2"/>
        <scheme val="minor"/>
      </rPr>
      <t>kommunen og regionen</t>
    </r>
    <r>
      <rPr>
        <i/>
        <sz val="11"/>
        <color theme="1"/>
        <rFont val="Calibri"/>
        <family val="2"/>
        <scheme val="minor"/>
      </rPr>
      <t xml:space="preserve"> ved ny interventionspakke sammenlignet med referencepakke ekskl. ikke-relaterede fremtidige omkostninger, kr. (2017-priser) - minus angiver besparelse ved ny interventionspakke sammenlignet med referencepakke</t>
    </r>
  </si>
  <si>
    <r>
      <t xml:space="preserve">3.C. Afledte kumulerede ændringer i omkostninger til sundhedsydelser og hjemmepleje for </t>
    </r>
    <r>
      <rPr>
        <i/>
        <u/>
        <sz val="11"/>
        <color theme="1"/>
        <rFont val="Calibri"/>
        <family val="2"/>
        <scheme val="minor"/>
      </rPr>
      <t>kommunen</t>
    </r>
    <r>
      <rPr>
        <i/>
        <sz val="11"/>
        <color theme="1"/>
        <rFont val="Calibri"/>
        <family val="2"/>
        <scheme val="minor"/>
      </rPr>
      <t xml:space="preserve"> ved ny interventionspakke sammenlignet med referencepakke inkl. ikke-relaterede fremtidige omkostninger, kr. (2017-priser) - minus angiver besparelse ved ny interventionspakke sammenlignet med referencepakke</t>
    </r>
  </si>
  <si>
    <r>
      <t xml:space="preserve">3.D. Afledte kumulerede ændringer i omkostninger til sundhedsydelser og hjemmepleje for </t>
    </r>
    <r>
      <rPr>
        <i/>
        <u/>
        <sz val="11"/>
        <color theme="1"/>
        <rFont val="Calibri"/>
        <family val="2"/>
        <scheme val="minor"/>
      </rPr>
      <t>kommunen og regionen</t>
    </r>
    <r>
      <rPr>
        <i/>
        <sz val="11"/>
        <color theme="1"/>
        <rFont val="Calibri"/>
        <family val="2"/>
        <scheme val="minor"/>
      </rPr>
      <t xml:space="preserve"> ved ny interventionspakke sammenlignet med referencepakke inkl. ikke-relaterede fremtidige omkostninger, kr. (2017-priser) - minus angiver besparelse ved ny interventionspakke sammenlignet med referencepakke</t>
    </r>
  </si>
  <si>
    <t>Meromkostninger ved ny referencepakke sammenlignet med referencepakke (minus angiver besparelse)</t>
  </si>
  <si>
    <t>INTRODUKTION</t>
  </si>
  <si>
    <r>
      <t xml:space="preserve">Gennemsnitlig varighed pr. mødegang i </t>
    </r>
    <r>
      <rPr>
        <i/>
        <sz val="11"/>
        <color theme="1"/>
        <rFont val="Calibri"/>
        <family val="2"/>
        <scheme val="minor"/>
      </rPr>
      <t>individuelt forløb (reelt afholdte mødegange)</t>
    </r>
    <r>
      <rPr>
        <sz val="11"/>
        <color theme="1"/>
        <rFont val="Calibri"/>
        <family val="2"/>
        <scheme val="minor"/>
      </rPr>
      <t>, antal minutter</t>
    </r>
  </si>
  <si>
    <r>
      <t xml:space="preserve">Gennemsnitligt antal mødegange pr. </t>
    </r>
    <r>
      <rPr>
        <i/>
        <sz val="11"/>
        <color theme="1"/>
        <rFont val="Calibri"/>
        <family val="2"/>
        <scheme val="minor"/>
      </rPr>
      <t>gruppeforløb (reelt afholdte mødegange pr. gruppe)</t>
    </r>
  </si>
  <si>
    <r>
      <t xml:space="preserve">Gennemsnitlig varighed pr. mødegang i </t>
    </r>
    <r>
      <rPr>
        <i/>
        <sz val="11"/>
        <color theme="1"/>
        <rFont val="Calibri"/>
        <family val="2"/>
        <scheme val="minor"/>
      </rPr>
      <t>gruppeforløb (reelt afholdte mødegange pr. gruppe)</t>
    </r>
    <r>
      <rPr>
        <sz val="11"/>
        <color theme="1"/>
        <rFont val="Calibri"/>
        <family val="2"/>
        <scheme val="minor"/>
      </rPr>
      <t>, antal minutter</t>
    </r>
  </si>
  <si>
    <r>
      <t xml:space="preserve">Tidsforbrug for kommunale medarbejdere til </t>
    </r>
    <r>
      <rPr>
        <i/>
        <sz val="11"/>
        <color theme="1"/>
        <rFont val="Calibri"/>
        <family val="2"/>
        <scheme val="minor"/>
      </rPr>
      <t>kontakt til deltagere i rygestopkurser før, mellem og efter mødegange</t>
    </r>
    <r>
      <rPr>
        <sz val="11"/>
        <color theme="1"/>
        <rFont val="Calibri"/>
        <family val="2"/>
        <scheme val="minor"/>
      </rPr>
      <t xml:space="preserve"> (fx indledende samtale, afklarende samtale, opringning ved udeblivelse, anden individuel støtte og opfølgning efter 6 måneder), </t>
    </r>
    <r>
      <rPr>
        <u/>
        <sz val="11"/>
        <color theme="1"/>
        <rFont val="Calibri"/>
        <family val="2"/>
        <scheme val="minor"/>
      </rPr>
      <t>antal minutter pr. registreret deltager</t>
    </r>
    <r>
      <rPr>
        <sz val="11"/>
        <color theme="1"/>
        <rFont val="Calibri"/>
        <family val="2"/>
        <scheme val="minor"/>
      </rPr>
      <t xml:space="preserve"> (gennemsnit)</t>
    </r>
  </si>
  <si>
    <t xml:space="preserve">Økonomiske konsekvenser i modellen er afgrænset til ressourceforbrug i sundheds- og plejesektoren. Økonomiske konsekvenser er opgjort både for kommuner og regioner hver for sig og samlet. Økonomiske konsekvenser for andre sektorer i samfundet indgår ikke, herunder fx produktivitetstab for samfundet og udgifter til overførsler som følge af rygerelateret sygdom. Værdien af rygernes tidsforbrug ved deltagelse i rygestopforløb og indtægter fra tobaksafgifter indgår heller ikke. </t>
  </si>
  <si>
    <t>Modelresultater</t>
  </si>
  <si>
    <r>
      <rPr>
        <b/>
        <sz val="10"/>
        <rFont val="Calibri"/>
        <family val="2"/>
        <scheme val="minor"/>
      </rPr>
      <t>Modelresultat 1</t>
    </r>
    <r>
      <rPr>
        <sz val="10"/>
        <rFont val="Calibri"/>
        <family val="2"/>
        <scheme val="minor"/>
      </rPr>
      <t>: Antal vundne leveår i alt set i et livstidsperspektiv ved ny interventionspakke sammenlignet med referencepakke  (minus angiver tab af leveår), antal år</t>
    </r>
  </si>
  <si>
    <r>
      <rPr>
        <b/>
        <sz val="10"/>
        <color theme="1"/>
        <rFont val="Calibri"/>
        <family val="2"/>
        <scheme val="minor"/>
      </rPr>
      <t>Modelresultat 2:</t>
    </r>
    <r>
      <rPr>
        <sz val="10"/>
        <color theme="1"/>
        <rFont val="Calibri"/>
        <family val="2"/>
        <scheme val="minor"/>
      </rPr>
      <t xml:space="preserve"> Interventionsomkostninger i alt, dvs. meromkostninger til rygestopforløb i år 0 ved ny interventionspakke sammenlignet med referencepakken (minus angiver besparelse), kr.</t>
    </r>
  </si>
  <si>
    <r>
      <rPr>
        <b/>
        <sz val="10"/>
        <color theme="1"/>
        <rFont val="Calibri"/>
        <family val="2"/>
        <scheme val="minor"/>
      </rPr>
      <t>Modelresultat 3:</t>
    </r>
    <r>
      <rPr>
        <sz val="10"/>
        <color theme="1"/>
        <rFont val="Calibri"/>
        <family val="2"/>
        <scheme val="minor"/>
      </rPr>
      <t xml:space="preserve"> Omkostninger pr. registreret deltager til rygestopforløb i år 0 ved </t>
    </r>
    <r>
      <rPr>
        <i/>
        <sz val="10"/>
        <color theme="1"/>
        <rFont val="Calibri"/>
        <family val="2"/>
        <scheme val="minor"/>
      </rPr>
      <t>ny interventionspakke</t>
    </r>
    <r>
      <rPr>
        <sz val="10"/>
        <color theme="1"/>
        <rFont val="Calibri"/>
        <family val="2"/>
        <scheme val="minor"/>
      </rPr>
      <t>, kr. (</t>
    </r>
    <r>
      <rPr>
        <b/>
        <sz val="10"/>
        <color theme="1"/>
        <rFont val="Calibri"/>
        <family val="2"/>
        <scheme val="minor"/>
      </rPr>
      <t>kun relevant hvis antallet af deltagere i ny interventionspakke &gt; 0</t>
    </r>
    <r>
      <rPr>
        <sz val="10"/>
        <color theme="1"/>
        <rFont val="Calibri"/>
        <family val="2"/>
        <scheme val="minor"/>
      </rPr>
      <t>)</t>
    </r>
  </si>
  <si>
    <r>
      <rPr>
        <b/>
        <sz val="10"/>
        <color theme="1"/>
        <rFont val="Calibri"/>
        <family val="2"/>
        <scheme val="minor"/>
      </rPr>
      <t>Modelresultat 4:</t>
    </r>
    <r>
      <rPr>
        <sz val="10"/>
        <color theme="1"/>
        <rFont val="Calibri"/>
        <family val="2"/>
        <scheme val="minor"/>
      </rPr>
      <t xml:space="preserve"> Omkostninger pr. registreret deltager til rygestopforløb i år 0 ved </t>
    </r>
    <r>
      <rPr>
        <i/>
        <sz val="10"/>
        <color theme="1"/>
        <rFont val="Calibri"/>
        <family val="2"/>
        <scheme val="minor"/>
      </rPr>
      <t>referencepakke</t>
    </r>
    <r>
      <rPr>
        <sz val="10"/>
        <color theme="1"/>
        <rFont val="Calibri"/>
        <family val="2"/>
        <scheme val="minor"/>
      </rPr>
      <t>, kr. (</t>
    </r>
    <r>
      <rPr>
        <b/>
        <sz val="10"/>
        <color theme="1"/>
        <rFont val="Calibri"/>
        <family val="2"/>
        <scheme val="minor"/>
      </rPr>
      <t>kun relevant hvis antallet af deltagere i referencepakke &gt; 0</t>
    </r>
    <r>
      <rPr>
        <sz val="10"/>
        <color theme="1"/>
        <rFont val="Calibri"/>
        <family val="2"/>
        <scheme val="minor"/>
      </rPr>
      <t>)</t>
    </r>
  </si>
  <si>
    <r>
      <rPr>
        <b/>
        <sz val="10"/>
        <color theme="1"/>
        <rFont val="Calibri"/>
        <family val="2"/>
        <scheme val="minor"/>
      </rPr>
      <t>Modelresultat 5</t>
    </r>
    <r>
      <rPr>
        <sz val="10"/>
        <color theme="1"/>
        <rFont val="Calibri"/>
        <family val="2"/>
        <scheme val="minor"/>
      </rPr>
      <t xml:space="preserve">: Ændringer i omkostninger til sundhedsydelser og hjemmepleje for kommunen i alt ved ny interventionspakke sammenlignet med referencepakke set i et livstidsperspektiv, ekskl. fremtidige ikke-relaterede omkostninger (minus angiver besparelse), kr. </t>
    </r>
  </si>
  <si>
    <t>Anm. Modelresultaterne er opgjort ud fra et rent kommunalt perspektiv. Økonomiske konsekvenser for regionen er ikke medregnet. Ved registreret deltager i rygestopforløb forstås tilmeldt deltager, som møder op første mødegang.</t>
  </si>
  <si>
    <t xml:space="preserve">5. CENTRALE MODELRESULTATER I ET KOMMUNALT PERSPEKTIV </t>
  </si>
  <si>
    <r>
      <rPr>
        <b/>
        <sz val="10"/>
        <color theme="1"/>
        <rFont val="Calibri"/>
        <family val="2"/>
        <scheme val="minor"/>
      </rPr>
      <t>Modelresultat 6</t>
    </r>
    <r>
      <rPr>
        <sz val="10"/>
        <color theme="1"/>
        <rFont val="Calibri"/>
        <family val="2"/>
        <scheme val="minor"/>
      </rPr>
      <t xml:space="preserve">: Ændringer i omkostninger til sundhedsydelser og hjemmepleje for kommunen i alt ved ny interventionspakke sammenlignet med referencepakke set i et livstidsperspektiv, inkl. fremtidige ikke-relaterede omkostninger (minus angiver besparelse), kr. </t>
    </r>
  </si>
  <si>
    <t>AFLEDTE KONSEKVENSER FOR FORBRUG AF SUNDHEDSYDELSER OG HJEMMEPLEJE</t>
  </si>
  <si>
    <t>INTERVENTIONSOMKOSTNINGER</t>
  </si>
  <si>
    <r>
      <t xml:space="preserve">4.A. Omkostninger pr. vundet leveår for </t>
    </r>
    <r>
      <rPr>
        <i/>
        <u/>
        <sz val="11"/>
        <color theme="1"/>
        <rFont val="Calibri"/>
        <family val="2"/>
        <scheme val="minor"/>
      </rPr>
      <t>kommunen</t>
    </r>
    <r>
      <rPr>
        <i/>
        <sz val="11"/>
        <color theme="1"/>
        <rFont val="Calibri"/>
        <family val="2"/>
        <scheme val="minor"/>
      </rPr>
      <t xml:space="preserve"> inkl. ikke-relaterede fremtidige omkostninger, kr. (2017-priser) - minus angiver besparelse ved ny interventionspakke sammenlignet med referencepakke</t>
    </r>
  </si>
  <si>
    <r>
      <t xml:space="preserve">4.B. Omkostninger pr. vundet leveår for </t>
    </r>
    <r>
      <rPr>
        <i/>
        <u/>
        <sz val="11"/>
        <color theme="1"/>
        <rFont val="Calibri"/>
        <family val="2"/>
        <scheme val="minor"/>
      </rPr>
      <t>kommunen og regionen</t>
    </r>
    <r>
      <rPr>
        <i/>
        <sz val="11"/>
        <color theme="1"/>
        <rFont val="Calibri"/>
        <family val="2"/>
        <scheme val="minor"/>
      </rPr>
      <t xml:space="preserve"> inkl. ikke-relaterede fremtidige omkostninger, kr. (2017-priser) - minus angiver besparelse ved ny interventionspakke sammenlignet med referencepakke</t>
    </r>
  </si>
  <si>
    <t>Tidsforbrug til rekruttering og planlægning af rygestopforløb i kommunen</t>
  </si>
  <si>
    <t>Driftsudgifter til rekruttering</t>
  </si>
  <si>
    <t>Tidsforbrug og lokaleomkostninger ved gennemførelse af individuelle rygestopforløb i kommunen</t>
  </si>
  <si>
    <t>Tidsforbrug og lokaleomkostninger ved gennemførelse af gruppebaserede rygestopforløb i kommunen</t>
  </si>
  <si>
    <t>Driftsudgifter ved køb af rygestopforløb hos private aktører</t>
  </si>
  <si>
    <t>Tidsforbrug til andre borgerrettede opgaver relateret til rygestopforløb i kommune</t>
  </si>
  <si>
    <t>Driftsudgifter til Stoplinjen</t>
  </si>
  <si>
    <t>Betalt rygestopmedicin</t>
  </si>
  <si>
    <t>2.A. Kommunen samlede omkostninger til kommunale rygestopforløb i år 0, kr. (2017-priser)</t>
  </si>
  <si>
    <t>2.B. Kommunens samlede omkostninger til kommunale rygestopforløb i år 0 fordelt på poster (2017-priser)</t>
  </si>
  <si>
    <r>
      <t xml:space="preserve">**) Deltagere i rygestopforløb med udlevering af gratis rygestopmedicin omfatter deltagere, som får udlevereret gratis nikotinsubstitution eller anden rygestrangsreducerende medicin i minimum 1 uge. Rygestopforløb, hvor der alene udleveres prøver på rygestopmedicin, medreges som forløb uden betalt rygestopmedicin. </t>
    </r>
    <r>
      <rPr>
        <b/>
        <sz val="11"/>
        <color theme="1"/>
        <rFont val="Calibri"/>
        <family val="2"/>
        <scheme val="minor"/>
      </rPr>
      <t/>
    </r>
  </si>
  <si>
    <r>
      <t xml:space="preserve">Note: VIVE har forudindtastet data svarende til landsgennemsnittet fra 2015 baseret på særudtræk fra Rygestopbasen. Stopraterne er beregnet som andelen af alle registrerede deltagere, som er røgfri med valid opfølgning efter 6 måneder. Det antages således, at dem, der ikke er fulgt op på, ikke er røgfri (intention-to-treat). </t>
    </r>
    <r>
      <rPr>
        <b/>
        <sz val="11"/>
        <color theme="1"/>
        <rFont val="Calibri"/>
        <family val="2"/>
        <scheme val="minor"/>
      </rPr>
      <t/>
    </r>
  </si>
  <si>
    <r>
      <t xml:space="preserve">Note: VIVE har forudindtastet data svarende til landsgennemsnittet fra 2015 baseret på særudtræk fra Rygestopbasen. Stopraterne er beregnet som dem, der er røgfri med valid opfølgning efter 6 måneder set i forhold til dem, som deltager i opfølgningen. Det antages således, at dem, der ikke er fulgt op på, ligner dem, som der er fulgt op på. </t>
    </r>
    <r>
      <rPr>
        <b/>
        <sz val="11"/>
        <color theme="1"/>
        <rFont val="Calibri"/>
        <family val="2"/>
        <scheme val="minor"/>
      </rPr>
      <t/>
    </r>
  </si>
  <si>
    <t xml:space="preserve">Dette er en regnearksmodel, som belyser sundhedsmæssige gevinster og økonomiske konsekvenser af kommunale rygestopforløb. Modellen kan tilpasses til lokale forhold. Det er brugerens ansvar at forstå modellen og de antagelser, der ligger bag. Det anbefales derfor at læse denne introduktion og tilhørende rapport grundigt før evt. brug af modellen/modellens resultater. </t>
  </si>
  <si>
    <t>Sundhedsgevinster i modellen opgøres som vundne leveår.  Økonomiske konsekvenser omfatter ændringer i ressourceforbrug til gennemførelse af rygestopforløb i kommunen og afledte konsekvenser for forbrug af sundhedsydelser og hjemmepleje i kommune og region. Økonomiske konsekvenser opgøres både med og uden fremtidige ikke-relaterede omkostninger, dvs. omkostninger forbundet med forbrug af sundhedsydelser og hjemmepleje i vundne leveår.</t>
  </si>
  <si>
    <t>SUNDHEDSØKONOMISK MODEL VEDR. KOMMUNALE RYGESTOPFORLØB, VERSION 0.1</t>
  </si>
  <si>
    <r>
      <t>Brugeren kan tilpasse modellen til lokale forhold ved at indtaste egne data i fanebladet med titlen</t>
    </r>
    <r>
      <rPr>
        <b/>
        <sz val="11"/>
        <color theme="1"/>
        <rFont val="Calibri"/>
        <family val="2"/>
        <scheme val="minor"/>
      </rPr>
      <t xml:space="preserve"> ’Input’</t>
    </r>
    <r>
      <rPr>
        <sz val="11"/>
        <color theme="1"/>
        <rFont val="Calibri"/>
        <family val="2"/>
        <scheme val="minor"/>
      </rPr>
      <t xml:space="preserve">. De data, som brugeren </t>
    </r>
    <r>
      <rPr>
        <b/>
        <sz val="11"/>
        <color theme="1"/>
        <rFont val="Calibri"/>
        <family val="2"/>
        <scheme val="minor"/>
      </rPr>
      <t>skal</t>
    </r>
    <r>
      <rPr>
        <sz val="11"/>
        <color theme="1"/>
        <rFont val="Calibri"/>
        <family val="2"/>
        <scheme val="minor"/>
      </rPr>
      <t xml:space="preserve"> indtaste i modellen for at tilpasse den til lokale forhold, er angivet med </t>
    </r>
    <r>
      <rPr>
        <b/>
        <sz val="11"/>
        <color rgb="FFC00000"/>
        <rFont val="Calibri"/>
        <family val="2"/>
        <scheme val="minor"/>
      </rPr>
      <t>rød skrift</t>
    </r>
    <r>
      <rPr>
        <sz val="11"/>
        <color theme="1"/>
        <rFont val="Calibri"/>
        <family val="2"/>
        <scheme val="minor"/>
      </rPr>
      <t xml:space="preserve"> i boksen nedenfor. Herudover </t>
    </r>
    <r>
      <rPr>
        <b/>
        <sz val="11"/>
        <color theme="1"/>
        <rFont val="Calibri"/>
        <family val="2"/>
        <scheme val="minor"/>
      </rPr>
      <t xml:space="preserve">kan </t>
    </r>
    <r>
      <rPr>
        <sz val="11"/>
        <color theme="1"/>
        <rFont val="Calibri"/>
        <family val="2"/>
        <scheme val="minor"/>
      </rPr>
      <t>brugeren</t>
    </r>
    <r>
      <rPr>
        <b/>
        <sz val="11"/>
        <color theme="1"/>
        <rFont val="Calibri"/>
        <family val="2"/>
        <scheme val="minor"/>
      </rPr>
      <t xml:space="preserve"> </t>
    </r>
    <r>
      <rPr>
        <sz val="11"/>
        <color theme="1"/>
        <rFont val="Calibri"/>
        <family val="2"/>
        <scheme val="minor"/>
      </rPr>
      <t xml:space="preserve">indtaste yderligere data med </t>
    </r>
    <r>
      <rPr>
        <b/>
        <sz val="11"/>
        <color theme="9" tint="-0.249977111117893"/>
        <rFont val="Calibri"/>
        <family val="2"/>
        <scheme val="minor"/>
      </rPr>
      <t>grøn skrift</t>
    </r>
    <r>
      <rPr>
        <b/>
        <sz val="11"/>
        <color theme="1"/>
        <rFont val="Calibri"/>
        <family val="2"/>
        <scheme val="minor"/>
      </rPr>
      <t xml:space="preserve"> </t>
    </r>
    <r>
      <rPr>
        <sz val="11"/>
        <color theme="1"/>
        <rFont val="Calibri"/>
        <family val="2"/>
        <scheme val="minor"/>
      </rPr>
      <t>- dette er kun relevant, hvis brugeren har adgang til bedre lokale data end de data, som er forudindtastet af VIVE.</t>
    </r>
  </si>
  <si>
    <r>
      <rPr>
        <sz val="10"/>
        <color rgb="FFC00000"/>
        <rFont val="Calibri"/>
        <family val="2"/>
        <scheme val="minor"/>
      </rPr>
      <t>• Kommunenummer
• Antal registrerede deltagere i forskellige typer af kommunale rygestopforløb fordelt på aldersgrupperne 16-34 år, 35-64 år, 65-84 år og 85+ år ved den nye interventionspakke og interventionspakken, som den sammenlignes med (referencepakken):
― Individuelle rygestopforløb uden udlevering af gratis nikotinsubstitution eller anden rygetrangsreducerende medicin                       
― Individuelle rygestopforløb med udlevering af gratis nikotinsubstitution eller anden rygetrangsreducerende medicin (ud over enkelte prøver)
― Gruppebaserede rygestopforløb uden udlevering af gratis nikotinsubstitution eller anden rygetrangsreducerende medicin 
― Gruppebaserede rygestopforløb med udlevering af gratis nikotinsubstitution eller anden rygetrangsreducerende medicin (ud over enkelte prøver)
• Andel af kommunale rygestopforløb, som gennemføres af private aktører, fx apoteker.                                                                                                    • Pris pr. deltager i kommunalt rygestopforløb leveret af private aktører, fx apoteker, ekskl. evt. betalt rygestopmedicin                                              • Gennemsnitligt antal mødegange pr. individuelt forløb og gruppeforløb
• Gennemsnitlig varighed pr. mødegang i individuelt forløb og gruppeforløb                                                                                                                         • Gennemsnitligt antal kommunale medarbejdere, som deltager på samme tid pr. mødegang i individuelt forløb og gruppeforløb
• Gennemsnitligt antal deltagere pr. gruppeforløb
• Gennemsnitligt kommunalt tilskud til nikotinsubstitution eller anden rygestopmedicin, kr. pr. registreret deltager i individuelt forløb og gruppeforløb med betalt nikotinsubstitution eller anden rygestopmedicin
• Tidsforbrug for kommunale medarbejdere til kontakt til deltagere i rygestopkurser før, mellem og efter mødegange (fx indledende samtale, afklarende samtale, opringning ved udeblivelse, anden individuel støtte, epikrise til egen læge og opfølgning efter 6 måneder)
• Tidsforbrug for kommunale medarbejdere til indtastning i Rygestopbasen
• Tidsforbrug for kommunale medarbejdere til rekruttering til og planlægning af rygestopforløb ved den nye interventionspakke og interventionspakken, som den sammenlignes med (referencepakken)
• Driftsudgifter til rekruttering ved den nye interventionspakke og interventionspakken, som den sammenlignes med (referencepakken)                                                                                                                                                                                                                  • Driftsudgifter til Stoplinjen ved den nye interventionspakke og interventionspakken, som den sammenlignes med (referencepakken)</t>
    </r>
    <r>
      <rPr>
        <sz val="11"/>
        <color rgb="FFC00000"/>
        <rFont val="Calibri"/>
        <family val="2"/>
        <scheme val="minor"/>
      </rPr>
      <t xml:space="preserve">
</t>
    </r>
  </si>
  <si>
    <t xml:space="preserve"> • Andel af alle registrerede deltagere i forskellige typer af kommunale rygestopforløb fordelt på aldersgrupperne 16-34 år, 35-64 år, 65+ år, som er røgfri efter 6 måneder
• Andel af registrerede deltagere i forskellige typer af kommunale rygestopforløb fordelt på aldersgrupperne 16-34 år, 35-64 år, 65+ år, som gennemfører rygestopforløb, og som er røgfri efter 6 måneder                                                                                    </t>
  </si>
  <si>
    <t xml:space="preserve">Kommunen kan tilpasse modellen til egne forhold ved at indtaste egne data i dette faneblad. </t>
  </si>
  <si>
    <t xml:space="preserve">Note: Ved registrerede deltagere menes alle deltagere, som er tilmeldt rygestopforløbet, og som møder første mødegang. VIVE har forudindtastet data for en gennemsnitskommune på 50.000 indbyggere, hvor antallet af registrerede deltagere er fastsat således, at 3 % af kommunens dagligrygere gennemfører kommunalt finaniseret rygestopforløb (det antages, at 67 % gennemfører rygestopforløb svarende til landsgennemsnit). </t>
  </si>
  <si>
    <t xml:space="preserve">*) Deltagere i rygestopforløb med udlevering af gratis rygestopmedicin omfatter deltagere, som får udlevereret gratis nikotinsubstitution eller anden rygestrangsreducerende medicin i minimum 1 uge. Rygestopforløb, hvor der alene udleveres prøver på rygestopmedicin, medregnes som forløb uden betalt rygestopmedicin. </t>
  </si>
  <si>
    <r>
      <t xml:space="preserve">**) Deltagere i rygestopforløb med udlevering af gratis rygestopmedicin omfatter deltagere, som får udlevereret gratis nikotinsubstitution eller anden rygestrangsreducerende medicin i minimum 1 uge. Rygestopforløb, hvor der alene udleveres prøver på rygestopmedicin, medregnes som forløb uden betalt rygestopmedicin. </t>
    </r>
    <r>
      <rPr>
        <b/>
        <sz val="11"/>
        <color theme="1"/>
        <rFont val="Calibri"/>
        <family val="2"/>
        <scheme val="minor"/>
      </rPr>
      <t/>
    </r>
  </si>
  <si>
    <t>*) Kommunale aktiviteter, herunder kurser, som bliver afholdt af eksterne aktører for kommunerne.</t>
  </si>
  <si>
    <r>
      <t xml:space="preserve">Der kan </t>
    </r>
    <r>
      <rPr>
        <b/>
        <sz val="12"/>
        <color theme="1"/>
        <rFont val="Calibri"/>
        <family val="2"/>
        <scheme val="minor"/>
      </rPr>
      <t>ikke</t>
    </r>
    <r>
      <rPr>
        <sz val="12"/>
        <color theme="1"/>
        <rFont val="Calibri"/>
        <family val="2"/>
        <scheme val="minor"/>
      </rPr>
      <t xml:space="preserve"> redigeres i felter </t>
    </r>
    <r>
      <rPr>
        <b/>
        <sz val="12"/>
        <color theme="4" tint="-0.249977111117893"/>
        <rFont val="Calibri"/>
        <family val="2"/>
        <scheme val="minor"/>
      </rPr>
      <t>blå</t>
    </r>
    <r>
      <rPr>
        <sz val="12"/>
        <color theme="3"/>
        <rFont val="Calibri"/>
        <family val="2"/>
        <scheme val="minor"/>
      </rPr>
      <t xml:space="preserve"> </t>
    </r>
    <r>
      <rPr>
        <sz val="12"/>
        <color theme="1"/>
        <rFont val="Calibri"/>
        <family val="2"/>
        <scheme val="minor"/>
      </rPr>
      <t xml:space="preserve">skrift, som angiver felter med beregnede værdier/værdier overført fra andre celler i regnearket eller lignende. </t>
    </r>
  </si>
  <si>
    <r>
      <t xml:space="preserve">Kommunen </t>
    </r>
    <r>
      <rPr>
        <b/>
        <sz val="12"/>
        <color theme="1"/>
        <rFont val="Calibri"/>
        <family val="2"/>
        <scheme val="minor"/>
      </rPr>
      <t>skal</t>
    </r>
    <r>
      <rPr>
        <sz val="12"/>
        <color theme="1"/>
        <rFont val="Calibri"/>
        <family val="2"/>
        <scheme val="minor"/>
      </rPr>
      <t xml:space="preserve"> udfylde felter med</t>
    </r>
    <r>
      <rPr>
        <b/>
        <sz val="12"/>
        <color theme="1"/>
        <rFont val="Calibri"/>
        <family val="2"/>
        <scheme val="minor"/>
      </rPr>
      <t xml:space="preserve"> </t>
    </r>
    <r>
      <rPr>
        <b/>
        <sz val="12"/>
        <color rgb="FFC00000"/>
        <rFont val="Calibri"/>
        <family val="2"/>
        <scheme val="minor"/>
      </rPr>
      <t xml:space="preserve">rød </t>
    </r>
    <r>
      <rPr>
        <sz val="12"/>
        <color theme="1"/>
        <rFont val="Calibri"/>
        <family val="2"/>
        <scheme val="minor"/>
      </rPr>
      <t>skrift. Kommunen</t>
    </r>
    <r>
      <rPr>
        <b/>
        <sz val="12"/>
        <color theme="1"/>
        <rFont val="Calibri"/>
        <family val="2"/>
        <scheme val="minor"/>
      </rPr>
      <t xml:space="preserve"> kan</t>
    </r>
    <r>
      <rPr>
        <sz val="12"/>
        <color theme="1"/>
        <rFont val="Calibri"/>
        <family val="2"/>
        <scheme val="minor"/>
      </rPr>
      <t xml:space="preserve"> desuden udfylde felter med </t>
    </r>
    <r>
      <rPr>
        <b/>
        <sz val="12"/>
        <color theme="9" tint="-0.249977111117893"/>
        <rFont val="Calibri"/>
        <family val="2"/>
        <scheme val="minor"/>
      </rPr>
      <t>grøn</t>
    </r>
    <r>
      <rPr>
        <b/>
        <sz val="12"/>
        <color theme="1"/>
        <rFont val="Calibri"/>
        <family val="2"/>
        <scheme val="minor"/>
      </rPr>
      <t xml:space="preserve"> </t>
    </r>
    <r>
      <rPr>
        <sz val="12"/>
        <color theme="1"/>
        <rFont val="Calibri"/>
        <family val="2"/>
        <scheme val="minor"/>
      </rPr>
      <t xml:space="preserve">skrift, hvis den har adgang til bedre lokale data end forudindtastede data. </t>
    </r>
    <r>
      <rPr>
        <b/>
        <sz val="12"/>
        <color theme="1"/>
        <rFont val="Calibri"/>
        <family val="2"/>
        <scheme val="minor"/>
      </rPr>
      <t xml:space="preserve">Det er afgørende, at data indtastes i samme format som anvendt af VIVE </t>
    </r>
    <r>
      <rPr>
        <sz val="12"/>
        <color theme="1"/>
        <rFont val="Calibri"/>
        <family val="2"/>
        <scheme val="minor"/>
      </rPr>
      <t>(formatet er angivet i tabellerne, fx antal personer, antal timer og minutter mv)</t>
    </r>
    <r>
      <rPr>
        <b/>
        <sz val="12"/>
        <color theme="1"/>
        <rFont val="Calibri"/>
        <family val="2"/>
        <scheme val="minor"/>
      </rPr>
      <t>.</t>
    </r>
  </si>
  <si>
    <t xml:space="preserve">*) Hvis fx halvdelen af de registrerede deltagere i kommunale rygestopforløb deltager i forløb afholdt af eksterne aktører, tastes 0,5 i feltet. Hvis ingen kommunale rygestopforløb afholdes af eksterne aktører, tastes 0 i feltet. Hvis alle kommunale rygestopforløb afholdes af private aktører, tastes 1 i feltet. Ved registrerede deltagere menes alle deltagere, som er tilmeldt rygestopforløbet, og som møder første mødegang. </t>
  </si>
  <si>
    <t>Tabel 2.b. Andel af registrerede deltagere, som gennemfører rygestopforløbet og er røgfri ved valid opfølgning efter 6 måneder</t>
  </si>
  <si>
    <r>
      <t xml:space="preserve">Andel af registrerede deltagere i kommunale rygestopforløb, som deltager i </t>
    </r>
    <r>
      <rPr>
        <i/>
        <sz val="11"/>
        <color theme="1"/>
        <rFont val="Calibri"/>
        <family val="2"/>
        <scheme val="minor"/>
      </rPr>
      <t>forløb afholdt af eksterne aktører, fx apoteker*</t>
    </r>
  </si>
  <si>
    <t xml:space="preserve">*) Hvis kommunen ikke giver tilskud til rygestopmedicin, tastes 0 i felterne. Der sondres mellem gennemsnitligt kommunalt tilskud til rygestopmedicin i individuelle og gruppebaserede forløb. Hvis ikke alle deltagere i gruppebaserede forløb med udlevering af gratis rygestopmedicin får gratis rygestopmedicin, vil det gennemsnitlige tilskud pr. registreret deltager i gruppebaserede forløb være lavere end i individuelle forløb (det er tilfældet for aktiviteter afholdt i 2015 med opfølgning i 2016, hvor registreringen i Rygestopbasen skete på kursusniveau). Deltagere med betalt rygestopmedicin omfatter deltagere, som får udlevereret gratis nikotinsubstitution eller anden rygestopmedicin i minimum 1 uge. Ved registrerede deltagere menes alle deltagere, som er tilmeldt rygestopforløbet, og som møder første mødegang. </t>
  </si>
  <si>
    <r>
      <t xml:space="preserve">Som </t>
    </r>
    <r>
      <rPr>
        <b/>
        <sz val="11"/>
        <color theme="1"/>
        <rFont val="Calibri"/>
        <family val="2"/>
        <scheme val="minor"/>
      </rPr>
      <t>eksempel</t>
    </r>
    <r>
      <rPr>
        <sz val="11"/>
        <color theme="1"/>
        <rFont val="Calibri"/>
        <family val="2"/>
        <scheme val="minor"/>
      </rPr>
      <t xml:space="preserve"> har VIVE indtastet data i modellen for en kommune med 50.000 indbyggere, hvor indbyggernes køns- og aldersfordeling samt andelen af dagligrygere svarer til landsgennemsnittet. I eksemplet undersøges omkostningseffektiviteten af en kommunal rygestopindsats, hvor 3 % af kommunens dagligrygere gennemfører kommunalt finaniseret rygestopforløb (ny interventionspakke), sammenlignet med ingen rygestopforløb (referencepakke). </t>
    </r>
  </si>
  <si>
    <t>Note: Ved registrerede deltagere menes alle deltagere, som er tilmeldt rygestopforløbet, og som møder første mødegang. Deltagere i rygestopforløb med udlevering af gratis rygestopmedicin omfatter deltagere, som får udlevereret gratis nikotinsubstitution eller anden rygestrangsreducerende medicin i minimum 1 uge. Rygestopforløb, hvor der alene udleveres prøver på rygestopmedicin, medregnes som forløb uden betalt rygestopmedicin.</t>
  </si>
  <si>
    <r>
      <rPr>
        <b/>
        <sz val="10"/>
        <color theme="1"/>
        <rFont val="Calibri"/>
        <family val="2"/>
        <scheme val="minor"/>
      </rPr>
      <t>Modelresultat 8:</t>
    </r>
    <r>
      <rPr>
        <sz val="10"/>
        <color theme="1"/>
        <rFont val="Calibri"/>
        <family val="2"/>
        <scheme val="minor"/>
      </rPr>
      <t xml:space="preserve"> Antal år, før den nye interventionspakke er omkostningseffektiv set fra et rent kommunalt perspektiv med en tærkselværdi på 200.000 kr., inkl. fremtidige ikke-relaterede omkostninger, antal år </t>
    </r>
    <r>
      <rPr>
        <b/>
        <sz val="10"/>
        <color theme="1"/>
        <rFont val="Calibri"/>
        <family val="2"/>
        <scheme val="minor"/>
      </rPr>
      <t>(beregnes kun, hvis modelresultat 1 &gt; 0)</t>
    </r>
  </si>
  <si>
    <r>
      <t xml:space="preserve">Modelresultat 7: </t>
    </r>
    <r>
      <rPr>
        <sz val="10"/>
        <rFont val="Calibri"/>
        <family val="2"/>
        <scheme val="minor"/>
      </rPr>
      <t xml:space="preserve">Omkostninger pr. vundet leveår for kommunen ved den nye interventionspakke sammenlignet med referencepakken set i et livstidsperspektiv, inkl. fremtidige ikke-relaterede omkostninger, kr.  </t>
    </r>
    <r>
      <rPr>
        <b/>
        <sz val="10"/>
        <rFont val="Calibri"/>
        <family val="2"/>
        <scheme val="minor"/>
      </rPr>
      <t>(beregnes kun, hvis modelresultat 1 &gt;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</si>
</sst>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
    <numFmt numFmtId="167" formatCode="0.000000"/>
    <numFmt numFmtId="168" formatCode="#,##0.0%;\(#,##0.0%\)"/>
  </numFmts>
  <fonts count="53" x14ac:knownFonts="1">
    <font>
      <sz val="11"/>
      <color theme="1"/>
      <name val="Calibri"/>
      <family val="2"/>
      <scheme val="minor"/>
    </font>
    <font>
      <sz val="11"/>
      <color rgb="FFFF0000"/>
      <name val="Calibri"/>
      <family val="2"/>
      <scheme val="minor"/>
    </font>
    <font>
      <b/>
      <sz val="11"/>
      <color theme="1"/>
      <name val="Calibri"/>
      <family val="2"/>
      <scheme val="minor"/>
    </font>
    <font>
      <sz val="11"/>
      <color theme="4" tint="-0.499984740745262"/>
      <name val="Calibri"/>
      <family val="2"/>
      <scheme val="minor"/>
    </font>
    <font>
      <b/>
      <sz val="14"/>
      <color theme="1"/>
      <name val="Calibri"/>
      <family val="2"/>
      <scheme val="minor"/>
    </font>
    <font>
      <i/>
      <sz val="11"/>
      <color theme="1"/>
      <name val="Calibri"/>
      <family val="2"/>
      <scheme val="minor"/>
    </font>
    <font>
      <i/>
      <sz val="11"/>
      <color theme="4" tint="-0.499984740745262"/>
      <name val="Calibri"/>
      <family val="2"/>
      <scheme val="minor"/>
    </font>
    <font>
      <b/>
      <u/>
      <sz val="11"/>
      <color theme="1"/>
      <name val="Calibri"/>
      <family val="2"/>
      <scheme val="minor"/>
    </font>
    <font>
      <sz val="11"/>
      <name val="Calibri"/>
      <family val="2"/>
      <scheme val="minor"/>
    </font>
    <font>
      <sz val="11"/>
      <color rgb="FFC00000"/>
      <name val="Calibri"/>
      <family val="2"/>
      <scheme val="minor"/>
    </font>
    <font>
      <sz val="12"/>
      <color theme="1"/>
      <name val="Calibri"/>
      <family val="2"/>
      <scheme val="minor"/>
    </font>
    <font>
      <sz val="12"/>
      <color rgb="FFC00000"/>
      <name val="Calibri"/>
      <family val="2"/>
      <scheme val="minor"/>
    </font>
    <font>
      <sz val="12"/>
      <color theme="4" tint="-0.499984740745262"/>
      <name val="Calibri"/>
      <family val="2"/>
      <scheme val="minor"/>
    </font>
    <font>
      <sz val="11"/>
      <color theme="1"/>
      <name val="Calibri"/>
      <family val="2"/>
    </font>
    <font>
      <u/>
      <sz val="11"/>
      <color theme="1"/>
      <name val="Calibri"/>
      <family val="2"/>
      <scheme val="minor"/>
    </font>
    <font>
      <sz val="11"/>
      <color theme="3"/>
      <name val="Calibri"/>
      <family val="2"/>
      <scheme val="minor"/>
    </font>
    <font>
      <b/>
      <sz val="11"/>
      <color rgb="FF000000"/>
      <name val="Calibri"/>
      <family val="2"/>
    </font>
    <font>
      <b/>
      <sz val="10"/>
      <color theme="1"/>
      <name val="Calibri"/>
      <family val="2"/>
      <scheme val="minor"/>
    </font>
    <font>
      <sz val="10"/>
      <color theme="1"/>
      <name val="Calibri"/>
      <family val="2"/>
      <scheme val="minor"/>
    </font>
    <font>
      <sz val="10"/>
      <color theme="4" tint="-0.499984740745262"/>
      <name val="Calibri"/>
      <family val="2"/>
      <scheme val="minor"/>
    </font>
    <font>
      <sz val="11"/>
      <color theme="3"/>
      <name val="Calibri"/>
      <family val="2"/>
    </font>
    <font>
      <i/>
      <sz val="10"/>
      <color theme="1"/>
      <name val="Calibri"/>
      <family val="2"/>
      <scheme val="minor"/>
    </font>
    <font>
      <i/>
      <sz val="10"/>
      <color theme="4" tint="-0.499984740745262"/>
      <name val="Calibri"/>
      <family val="2"/>
      <scheme val="minor"/>
    </font>
    <font>
      <sz val="11"/>
      <color theme="0" tint="-0.499984740745262"/>
      <name val="Calibri"/>
      <family val="2"/>
      <scheme val="minor"/>
    </font>
    <font>
      <sz val="10"/>
      <color theme="3"/>
      <name val="Calibri"/>
      <family val="2"/>
      <scheme val="minor"/>
    </font>
    <font>
      <i/>
      <sz val="10"/>
      <color theme="3"/>
      <name val="Calibri"/>
      <family val="2"/>
      <scheme val="minor"/>
    </font>
    <font>
      <b/>
      <i/>
      <sz val="11"/>
      <color theme="1"/>
      <name val="Calibri"/>
      <family val="2"/>
      <scheme val="minor"/>
    </font>
    <font>
      <b/>
      <u/>
      <sz val="14"/>
      <color theme="1"/>
      <name val="Calibri"/>
      <family val="2"/>
      <scheme val="minor"/>
    </font>
    <font>
      <i/>
      <u/>
      <sz val="11"/>
      <color theme="1"/>
      <name val="Calibri"/>
      <family val="2"/>
      <scheme val="minor"/>
    </font>
    <font>
      <b/>
      <sz val="11"/>
      <name val="Calibri"/>
      <family val="2"/>
      <scheme val="minor"/>
    </font>
    <font>
      <sz val="14"/>
      <color theme="1"/>
      <name val="Calibri"/>
      <family val="2"/>
      <scheme val="minor"/>
    </font>
    <font>
      <b/>
      <sz val="14"/>
      <name val="Calibri"/>
      <family val="2"/>
      <scheme val="minor"/>
    </font>
    <font>
      <sz val="11"/>
      <color indexed="8"/>
      <name val="Calibri"/>
      <family val="2"/>
      <scheme val="minor"/>
    </font>
    <font>
      <sz val="11"/>
      <color rgb="FFFFFFFF"/>
      <name val="Calibri"/>
      <family val="2"/>
      <scheme val="minor"/>
    </font>
    <font>
      <sz val="11"/>
      <color theme="4" tint="-0.249977111117893"/>
      <name val="Calibri"/>
      <family val="2"/>
      <scheme val="minor"/>
    </font>
    <font>
      <sz val="12"/>
      <color theme="3"/>
      <name val="Calibri"/>
      <family val="2"/>
      <scheme val="minor"/>
    </font>
    <font>
      <sz val="11"/>
      <color theme="9" tint="-0.249977111117893"/>
      <name val="Calibri"/>
      <family val="2"/>
      <scheme val="minor"/>
    </font>
    <font>
      <b/>
      <sz val="12"/>
      <color theme="1"/>
      <name val="Calibri"/>
      <family val="2"/>
      <scheme val="minor"/>
    </font>
    <font>
      <sz val="10"/>
      <color rgb="FFC00000"/>
      <name val="Calibri"/>
      <family val="2"/>
      <scheme val="minor"/>
    </font>
    <font>
      <sz val="10"/>
      <name val="Calibri"/>
      <family val="2"/>
      <scheme val="minor"/>
    </font>
    <font>
      <sz val="10"/>
      <color theme="9" tint="-0.249977111117893"/>
      <name val="Calibri"/>
      <family val="2"/>
      <scheme val="minor"/>
    </font>
    <font>
      <sz val="11"/>
      <color theme="8" tint="-0.249977111117893"/>
      <name val="Calibri"/>
      <family val="2"/>
      <scheme val="minor"/>
    </font>
    <font>
      <b/>
      <sz val="11"/>
      <color indexed="8"/>
      <name val="Calibri"/>
      <family val="2"/>
      <scheme val="minor"/>
    </font>
    <font>
      <sz val="11"/>
      <color rgb="FF000000"/>
      <name val="Calibri"/>
      <family val="2"/>
    </font>
    <font>
      <b/>
      <sz val="11"/>
      <color theme="0"/>
      <name val="Calibri"/>
      <family val="2"/>
      <scheme val="minor"/>
    </font>
    <font>
      <b/>
      <sz val="10"/>
      <name val="Calibri"/>
      <family val="2"/>
      <scheme val="minor"/>
    </font>
    <font>
      <b/>
      <sz val="16"/>
      <color theme="1"/>
      <name val="Calibri"/>
      <family val="2"/>
      <scheme val="minor"/>
    </font>
    <font>
      <sz val="10"/>
      <color rgb="FF000000"/>
      <name val="Calibri"/>
      <family val="2"/>
      <scheme val="minor"/>
    </font>
    <font>
      <b/>
      <sz val="11"/>
      <color rgb="FFC00000"/>
      <name val="Calibri"/>
      <family val="2"/>
      <scheme val="minor"/>
    </font>
    <font>
      <b/>
      <sz val="11"/>
      <color theme="9" tint="-0.249977111117893"/>
      <name val="Calibri"/>
      <family val="2"/>
      <scheme val="minor"/>
    </font>
    <font>
      <b/>
      <sz val="12"/>
      <color rgb="FFC00000"/>
      <name val="Calibri"/>
      <family val="2"/>
      <scheme val="minor"/>
    </font>
    <font>
      <b/>
      <sz val="12"/>
      <color theme="9" tint="-0.249977111117893"/>
      <name val="Calibri"/>
      <family val="2"/>
      <scheme val="minor"/>
    </font>
    <font>
      <b/>
      <sz val="12"/>
      <color theme="4" tint="-0.249977111117893"/>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0" tint="-0.149967955565050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32" fillId="0" borderId="0"/>
  </cellStyleXfs>
  <cellXfs count="526">
    <xf numFmtId="0" fontId="0" fillId="0" borderId="0" xfId="0"/>
    <xf numFmtId="0" fontId="2" fillId="0" borderId="0" xfId="0" applyFont="1"/>
    <xf numFmtId="0" fontId="0" fillId="0" borderId="0" xfId="0" applyAlignment="1">
      <alignment vertical="distributed"/>
    </xf>
    <xf numFmtId="0" fontId="0" fillId="0" borderId="0" xfId="0" applyAlignment="1">
      <alignment vertical="distributed"/>
    </xf>
    <xf numFmtId="0" fontId="0" fillId="0" borderId="1" xfId="0" applyBorder="1" applyAlignment="1">
      <alignment vertical="distributed"/>
    </xf>
    <xf numFmtId="0" fontId="0" fillId="0" borderId="1" xfId="0" applyBorder="1" applyAlignment="1">
      <alignment horizontal="center" vertical="distributed"/>
    </xf>
    <xf numFmtId="1" fontId="3" fillId="0" borderId="1" xfId="0" applyNumberFormat="1" applyFont="1" applyBorder="1" applyAlignment="1">
      <alignment horizontal="center" vertical="distributed"/>
    </xf>
    <xf numFmtId="0" fontId="2" fillId="0" borderId="0" xfId="0" applyFont="1" applyAlignment="1"/>
    <xf numFmtId="0" fontId="0" fillId="0" borderId="1" xfId="0" applyBorder="1" applyAlignment="1">
      <alignment vertical="distributed"/>
    </xf>
    <xf numFmtId="0" fontId="0" fillId="0" borderId="4" xfId="0" applyBorder="1" applyAlignment="1">
      <alignment horizontal="center" vertical="distributed"/>
    </xf>
    <xf numFmtId="0" fontId="0" fillId="0" borderId="0" xfId="0" applyAlignment="1">
      <alignment vertical="distributed"/>
    </xf>
    <xf numFmtId="1" fontId="3" fillId="0" borderId="1" xfId="0" applyNumberFormat="1" applyFont="1" applyFill="1" applyBorder="1" applyAlignment="1" applyProtection="1">
      <alignment horizontal="center"/>
    </xf>
    <xf numFmtId="164" fontId="3" fillId="0" borderId="1" xfId="0" applyNumberFormat="1" applyFont="1" applyBorder="1" applyAlignment="1">
      <alignment horizontal="center" vertical="distributed"/>
    </xf>
    <xf numFmtId="0" fontId="0" fillId="0" borderId="0" xfId="0" applyBorder="1" applyAlignment="1">
      <alignment vertical="distributed"/>
    </xf>
    <xf numFmtId="0" fontId="5" fillId="0" borderId="1" xfId="0" applyFont="1" applyBorder="1" applyAlignment="1">
      <alignment vertical="distributed"/>
    </xf>
    <xf numFmtId="1" fontId="6" fillId="0" borderId="1" xfId="0" applyNumberFormat="1" applyFont="1" applyFill="1" applyBorder="1" applyAlignment="1" applyProtection="1">
      <alignment horizontal="center"/>
    </xf>
    <xf numFmtId="1" fontId="6" fillId="2" borderId="1" xfId="0" applyNumberFormat="1" applyFont="1" applyFill="1" applyBorder="1" applyAlignment="1" applyProtection="1">
      <alignment horizontal="center"/>
    </xf>
    <xf numFmtId="1" fontId="0" fillId="0" borderId="0" xfId="0" applyNumberFormat="1" applyAlignment="1">
      <alignment vertical="distributed"/>
    </xf>
    <xf numFmtId="0" fontId="0" fillId="0" borderId="0" xfId="0" applyAlignment="1">
      <alignment vertical="distributed"/>
    </xf>
    <xf numFmtId="0" fontId="2" fillId="0" borderId="0" xfId="0" applyFont="1" applyAlignment="1"/>
    <xf numFmtId="1" fontId="3" fillId="0" borderId="0" xfId="0" applyNumberFormat="1" applyFont="1" applyBorder="1" applyAlignment="1">
      <alignment vertical="distributed"/>
    </xf>
    <xf numFmtId="0" fontId="0" fillId="0" borderId="0" xfId="0" applyBorder="1" applyAlignment="1">
      <alignment horizontal="center" vertical="distributed"/>
    </xf>
    <xf numFmtId="164" fontId="1" fillId="0" borderId="0" xfId="0" applyNumberFormat="1" applyFont="1" applyBorder="1" applyAlignment="1">
      <alignment horizontal="center" vertical="distributed"/>
    </xf>
    <xf numFmtId="1" fontId="1" fillId="0" borderId="0" xfId="0" applyNumberFormat="1" applyFont="1" applyBorder="1" applyAlignment="1">
      <alignment horizontal="center" vertical="distributed"/>
    </xf>
    <xf numFmtId="1" fontId="3" fillId="0" borderId="0" xfId="0" applyNumberFormat="1" applyFont="1" applyBorder="1" applyAlignment="1">
      <alignment horizontal="center" vertical="distributed"/>
    </xf>
    <xf numFmtId="0" fontId="0" fillId="0" borderId="5" xfId="0" applyBorder="1" applyAlignment="1">
      <alignment horizontal="center" vertical="distributed"/>
    </xf>
    <xf numFmtId="1" fontId="3" fillId="0" borderId="5" xfId="0" applyNumberFormat="1" applyFont="1" applyBorder="1" applyAlignment="1">
      <alignment horizontal="center" vertical="distributed"/>
    </xf>
    <xf numFmtId="0" fontId="2" fillId="0" borderId="0" xfId="0" applyFont="1" applyBorder="1" applyAlignment="1">
      <alignment vertical="distributed"/>
    </xf>
    <xf numFmtId="0" fontId="0" fillId="0" borderId="0" xfId="0" applyAlignment="1">
      <alignment horizontal="left" vertical="distributed"/>
    </xf>
    <xf numFmtId="0" fontId="5" fillId="0" borderId="0" xfId="0" applyFont="1"/>
    <xf numFmtId="0" fontId="5" fillId="0" borderId="0" xfId="0" applyFont="1" applyBorder="1" applyAlignment="1">
      <alignment vertical="distributed"/>
    </xf>
    <xf numFmtId="0" fontId="0" fillId="0" borderId="1" xfId="0" applyBorder="1" applyAlignment="1">
      <alignment vertical="distributed"/>
    </xf>
    <xf numFmtId="0" fontId="2" fillId="0" borderId="1" xfId="0" applyFont="1" applyBorder="1" applyAlignment="1">
      <alignment vertical="distributed"/>
    </xf>
    <xf numFmtId="0" fontId="0" fillId="0" borderId="0" xfId="0" applyAlignment="1">
      <alignment vertical="distributed"/>
    </xf>
    <xf numFmtId="0" fontId="0" fillId="0" borderId="1" xfId="0" applyFont="1" applyBorder="1" applyAlignment="1">
      <alignment vertical="distributed"/>
    </xf>
    <xf numFmtId="0" fontId="0" fillId="0" borderId="1" xfId="0" applyBorder="1"/>
    <xf numFmtId="164" fontId="1" fillId="2" borderId="1" xfId="0" applyNumberFormat="1" applyFont="1" applyFill="1" applyBorder="1" applyAlignment="1">
      <alignment horizontal="center" vertical="distributed"/>
    </xf>
    <xf numFmtId="0" fontId="0" fillId="0" borderId="1" xfId="0" applyBorder="1" applyAlignment="1">
      <alignment horizontal="left" vertical="distributed"/>
    </xf>
    <xf numFmtId="0" fontId="9" fillId="0" borderId="1" xfId="0" applyFont="1" applyBorder="1" applyAlignment="1">
      <alignment horizontal="left" vertical="distributed"/>
    </xf>
    <xf numFmtId="0" fontId="2" fillId="0" borderId="1" xfId="0" applyFont="1" applyBorder="1" applyAlignment="1">
      <alignment horizontal="left" vertical="distributed"/>
    </xf>
    <xf numFmtId="0" fontId="0" fillId="0" borderId="0" xfId="0" applyAlignment="1">
      <alignment vertical="distributed"/>
    </xf>
    <xf numFmtId="0" fontId="0" fillId="0" borderId="0" xfId="0" applyBorder="1" applyAlignment="1">
      <alignment vertical="distributed"/>
    </xf>
    <xf numFmtId="0" fontId="0" fillId="0" borderId="1" xfId="0" applyBorder="1" applyAlignment="1">
      <alignment vertical="distributed"/>
    </xf>
    <xf numFmtId="0" fontId="2" fillId="0" borderId="1" xfId="0" applyFont="1" applyBorder="1" applyAlignment="1">
      <alignment horizontal="left" vertical="distributed"/>
    </xf>
    <xf numFmtId="0" fontId="2" fillId="0" borderId="0" xfId="0" applyFont="1" applyAlignment="1">
      <alignment vertical="distributed"/>
    </xf>
    <xf numFmtId="0" fontId="0" fillId="0" borderId="1" xfId="0" applyBorder="1" applyAlignment="1">
      <alignment horizontal="center" vertical="distributed"/>
    </xf>
    <xf numFmtId="0" fontId="3" fillId="0" borderId="1" xfId="0" applyFont="1" applyBorder="1" applyAlignment="1">
      <alignment horizontal="left" vertical="distributed"/>
    </xf>
    <xf numFmtId="0" fontId="2" fillId="0" borderId="0" xfId="0" applyFont="1" applyBorder="1" applyAlignment="1">
      <alignment horizontal="left" vertical="distributed"/>
    </xf>
    <xf numFmtId="165" fontId="9" fillId="0" borderId="0" xfId="0" applyNumberFormat="1" applyFont="1" applyBorder="1" applyAlignment="1">
      <alignment horizontal="left" vertical="distributed"/>
    </xf>
    <xf numFmtId="0" fontId="0" fillId="0" borderId="0" xfId="0" applyBorder="1" applyAlignment="1">
      <alignment horizontal="left" vertical="distributed"/>
    </xf>
    <xf numFmtId="0" fontId="0" fillId="0" borderId="0" xfId="0" applyAlignment="1">
      <alignment vertical="distributed" shrinkToFit="1"/>
    </xf>
    <xf numFmtId="0" fontId="0" fillId="0" borderId="1" xfId="0" applyBorder="1" applyAlignment="1">
      <alignment vertical="distributed" shrinkToFit="1"/>
    </xf>
    <xf numFmtId="0" fontId="0" fillId="0" borderId="9" xfId="0" applyBorder="1" applyAlignment="1">
      <alignment vertical="distributed" shrinkToFit="1"/>
    </xf>
    <xf numFmtId="1" fontId="0" fillId="0" borderId="1" xfId="0" applyNumberFormat="1" applyBorder="1" applyAlignment="1">
      <alignment vertical="distributed" shrinkToFit="1"/>
    </xf>
    <xf numFmtId="1" fontId="2" fillId="0" borderId="1" xfId="0" applyNumberFormat="1" applyFont="1" applyBorder="1" applyAlignment="1">
      <alignment vertical="distributed" shrinkToFit="1"/>
    </xf>
    <xf numFmtId="0" fontId="4" fillId="0" borderId="0" xfId="0" applyFont="1"/>
    <xf numFmtId="1" fontId="0" fillId="0" borderId="4" xfId="0" applyNumberFormat="1" applyBorder="1" applyAlignment="1">
      <alignment vertical="distributed" shrinkToFit="1"/>
    </xf>
    <xf numFmtId="1" fontId="0" fillId="0" borderId="7" xfId="0" applyNumberFormat="1" applyBorder="1" applyAlignment="1">
      <alignment vertical="distributed" shrinkToFit="1"/>
    </xf>
    <xf numFmtId="1" fontId="0" fillId="0" borderId="6" xfId="0" applyNumberFormat="1" applyBorder="1" applyAlignment="1">
      <alignment vertical="distributed" shrinkToFit="1"/>
    </xf>
    <xf numFmtId="0" fontId="0" fillId="0" borderId="0" xfId="0" applyAlignment="1">
      <alignment vertical="distributed" shrinkToFit="1"/>
    </xf>
    <xf numFmtId="164" fontId="0" fillId="2" borderId="1" xfId="0" applyNumberFormat="1" applyFill="1" applyBorder="1" applyAlignment="1">
      <alignment horizontal="center" vertical="distributed"/>
    </xf>
    <xf numFmtId="164" fontId="3" fillId="2" borderId="1" xfId="0" applyNumberFormat="1" applyFont="1" applyFill="1" applyBorder="1" applyAlignment="1">
      <alignment horizontal="center" vertical="distributed"/>
    </xf>
    <xf numFmtId="0" fontId="0" fillId="0" borderId="0" xfId="0" applyAlignment="1">
      <alignment vertical="distributed"/>
    </xf>
    <xf numFmtId="0" fontId="0" fillId="0" borderId="1" xfId="0" applyBorder="1" applyAlignment="1">
      <alignment vertical="distributed"/>
    </xf>
    <xf numFmtId="0" fontId="0" fillId="0" borderId="0" xfId="0" applyFill="1" applyAlignment="1">
      <alignment vertical="distributed"/>
    </xf>
    <xf numFmtId="0" fontId="0" fillId="2" borderId="9" xfId="0" applyFill="1" applyBorder="1" applyAlignment="1">
      <alignment vertical="distributed" shrinkToFit="1"/>
    </xf>
    <xf numFmtId="1" fontId="0" fillId="2" borderId="1" xfId="0" applyNumberFormat="1" applyFill="1" applyBorder="1" applyAlignment="1">
      <alignment vertical="distributed" shrinkToFit="1"/>
    </xf>
    <xf numFmtId="1" fontId="0" fillId="0" borderId="9" xfId="0" applyNumberFormat="1" applyBorder="1" applyAlignment="1">
      <alignment vertical="distributed" shrinkToFit="1"/>
    </xf>
    <xf numFmtId="1" fontId="2" fillId="2" borderId="1" xfId="0" applyNumberFormat="1" applyFont="1" applyFill="1" applyBorder="1" applyAlignment="1">
      <alignment vertical="distributed" shrinkToFit="1"/>
    </xf>
    <xf numFmtId="1" fontId="0" fillId="0" borderId="1" xfId="0" applyNumberFormat="1" applyFill="1" applyBorder="1" applyAlignment="1">
      <alignment vertical="distributed" shrinkToFit="1"/>
    </xf>
    <xf numFmtId="1" fontId="0" fillId="0" borderId="9" xfId="0" applyNumberFormat="1" applyFill="1" applyBorder="1" applyAlignment="1">
      <alignment vertical="distributed" shrinkToFit="1"/>
    </xf>
    <xf numFmtId="0" fontId="0" fillId="0" borderId="0" xfId="0" applyFill="1" applyAlignment="1">
      <alignment vertical="distributed" shrinkToFit="1"/>
    </xf>
    <xf numFmtId="1" fontId="0" fillId="0" borderId="4" xfId="0" applyNumberFormat="1" applyFill="1" applyBorder="1" applyAlignment="1">
      <alignment vertical="distributed" shrinkToFit="1"/>
    </xf>
    <xf numFmtId="1" fontId="0" fillId="0" borderId="7" xfId="0" applyNumberFormat="1" applyFill="1" applyBorder="1" applyAlignment="1">
      <alignment vertical="distributed" shrinkToFit="1"/>
    </xf>
    <xf numFmtId="1" fontId="0" fillId="0" borderId="6" xfId="0" applyNumberFormat="1" applyFill="1" applyBorder="1" applyAlignment="1">
      <alignment vertical="distributed" shrinkToFit="1"/>
    </xf>
    <xf numFmtId="1" fontId="2" fillId="0" borderId="1" xfId="0" applyNumberFormat="1" applyFont="1" applyFill="1" applyBorder="1" applyAlignment="1">
      <alignment vertical="distributed" shrinkToFit="1"/>
    </xf>
    <xf numFmtId="1" fontId="0" fillId="0" borderId="0" xfId="0" applyNumberFormat="1" applyAlignment="1">
      <alignment vertical="distributed" shrinkToFit="1"/>
    </xf>
    <xf numFmtId="0" fontId="0" fillId="0" borderId="0" xfId="0" applyAlignment="1">
      <alignment vertical="distributed"/>
    </xf>
    <xf numFmtId="0" fontId="0" fillId="0" borderId="1" xfId="0" applyBorder="1" applyAlignment="1">
      <alignment vertical="distributed"/>
    </xf>
    <xf numFmtId="0" fontId="0" fillId="0" borderId="1" xfId="0" applyBorder="1" applyAlignment="1">
      <alignment horizontal="center" vertical="distributed"/>
    </xf>
    <xf numFmtId="0" fontId="0" fillId="0" borderId="0" xfId="0" applyBorder="1" applyAlignment="1">
      <alignment horizontal="center" vertical="distributed"/>
    </xf>
    <xf numFmtId="0" fontId="2" fillId="0" borderId="0" xfId="0" applyFont="1" applyBorder="1" applyAlignment="1">
      <alignment vertical="distributed"/>
    </xf>
    <xf numFmtId="0" fontId="0" fillId="0" borderId="0" xfId="0" applyBorder="1" applyAlignment="1">
      <alignment vertical="distributed"/>
    </xf>
    <xf numFmtId="164" fontId="3" fillId="2" borderId="8" xfId="0" applyNumberFormat="1" applyFont="1" applyFill="1" applyBorder="1" applyAlignment="1">
      <alignment horizontal="center" vertical="distributed"/>
    </xf>
    <xf numFmtId="164" fontId="15" fillId="3" borderId="1" xfId="0" applyNumberFormat="1" applyFont="1" applyFill="1" applyBorder="1" applyAlignment="1">
      <alignment horizontal="center" vertical="distributed"/>
    </xf>
    <xf numFmtId="164" fontId="15" fillId="3" borderId="8" xfId="0" applyNumberFormat="1" applyFont="1" applyFill="1" applyBorder="1" applyAlignment="1">
      <alignment horizontal="center" vertical="distributed"/>
    </xf>
    <xf numFmtId="0" fontId="0" fillId="0" borderId="1" xfId="0" applyFill="1" applyBorder="1" applyAlignment="1" applyProtection="1">
      <alignment horizontal="left"/>
    </xf>
    <xf numFmtId="167" fontId="9" fillId="0" borderId="1" xfId="0" applyNumberFormat="1" applyFont="1" applyBorder="1" applyAlignment="1">
      <alignment horizontal="center" vertical="distributed"/>
    </xf>
    <xf numFmtId="167" fontId="9" fillId="0" borderId="4" xfId="0" applyNumberFormat="1" applyFont="1" applyBorder="1" applyAlignment="1">
      <alignment horizontal="center" vertical="distributed"/>
    </xf>
    <xf numFmtId="167" fontId="9" fillId="0" borderId="1" xfId="0" applyNumberFormat="1" applyFont="1" applyFill="1" applyBorder="1" applyAlignment="1" applyProtection="1">
      <alignment horizontal="center"/>
    </xf>
    <xf numFmtId="0" fontId="9" fillId="0" borderId="1" xfId="0" applyFont="1" applyFill="1" applyBorder="1" applyAlignment="1" applyProtection="1">
      <alignment horizontal="center"/>
    </xf>
    <xf numFmtId="1" fontId="3" fillId="0" borderId="1" xfId="0" applyNumberFormat="1" applyFont="1" applyFill="1" applyBorder="1" applyAlignment="1">
      <alignment horizontal="center" vertical="distributed"/>
    </xf>
    <xf numFmtId="1" fontId="3" fillId="3" borderId="1" xfId="0" applyNumberFormat="1" applyFont="1" applyFill="1" applyBorder="1" applyAlignment="1">
      <alignment horizontal="center" vertical="distributed"/>
    </xf>
    <xf numFmtId="1" fontId="3" fillId="0" borderId="8" xfId="0" applyNumberFormat="1" applyFont="1" applyBorder="1" applyAlignment="1">
      <alignment horizontal="center" vertical="distributed"/>
    </xf>
    <xf numFmtId="1" fontId="3" fillId="0" borderId="4" xfId="0" applyNumberFormat="1" applyFont="1" applyBorder="1" applyAlignment="1">
      <alignment horizontal="center" vertical="distributed"/>
    </xf>
    <xf numFmtId="2" fontId="3" fillId="0" borderId="1" xfId="0" applyNumberFormat="1" applyFont="1" applyFill="1" applyBorder="1" applyAlignment="1">
      <alignment horizontal="center" vertical="distributed"/>
    </xf>
    <xf numFmtId="0" fontId="0" fillId="0" borderId="0" xfId="0" applyAlignment="1">
      <alignment vertical="distributed"/>
    </xf>
    <xf numFmtId="0" fontId="0" fillId="0" borderId="0" xfId="0" applyAlignment="1"/>
    <xf numFmtId="0" fontId="0" fillId="0" borderId="1" xfId="0" applyBorder="1" applyAlignment="1">
      <alignment horizontal="center" vertical="distributed"/>
    </xf>
    <xf numFmtId="0" fontId="0" fillId="0" borderId="0" xfId="0" applyAlignment="1">
      <alignment vertical="distributed" shrinkToFit="1"/>
    </xf>
    <xf numFmtId="0" fontId="0" fillId="0" borderId="0" xfId="0" applyAlignment="1">
      <alignment vertical="distributed"/>
    </xf>
    <xf numFmtId="0" fontId="0" fillId="0" borderId="8" xfId="0" applyBorder="1" applyAlignment="1">
      <alignment vertical="distributed"/>
    </xf>
    <xf numFmtId="0" fontId="0" fillId="0" borderId="1" xfId="0" applyBorder="1" applyAlignment="1">
      <alignment horizontal="center" vertical="distributed"/>
    </xf>
    <xf numFmtId="0" fontId="0" fillId="0" borderId="0" xfId="0" applyBorder="1" applyAlignment="1">
      <alignment vertical="distributed"/>
    </xf>
    <xf numFmtId="0" fontId="5" fillId="0" borderId="1" xfId="0" applyFont="1" applyBorder="1" applyAlignment="1">
      <alignment vertical="distributed"/>
    </xf>
    <xf numFmtId="0" fontId="0" fillId="0" borderId="4" xfId="0" applyBorder="1" applyAlignment="1">
      <alignment horizontal="center" vertical="distributed"/>
    </xf>
    <xf numFmtId="0" fontId="5" fillId="0" borderId="0" xfId="0" applyFont="1" applyAlignment="1">
      <alignment vertical="distributed"/>
    </xf>
    <xf numFmtId="0" fontId="18" fillId="0" borderId="1" xfId="0" applyFont="1" applyBorder="1" applyAlignment="1">
      <alignment vertical="distributed"/>
    </xf>
    <xf numFmtId="167" fontId="15" fillId="0" borderId="1" xfId="0" applyNumberFormat="1" applyFont="1" applyBorder="1"/>
    <xf numFmtId="166" fontId="15" fillId="0" borderId="1" xfId="0" applyNumberFormat="1" applyFont="1" applyBorder="1" applyAlignment="1">
      <alignment horizontal="left" vertical="distributed"/>
    </xf>
    <xf numFmtId="166" fontId="20" fillId="0" borderId="1" xfId="0" applyNumberFormat="1" applyFont="1" applyFill="1" applyBorder="1" applyAlignment="1" applyProtection="1">
      <alignment horizontal="left" vertical="distributed"/>
    </xf>
    <xf numFmtId="0" fontId="0" fillId="0" borderId="1" xfId="0" applyBorder="1" applyAlignment="1"/>
    <xf numFmtId="0" fontId="2" fillId="0" borderId="0" xfId="0" applyFont="1" applyAlignment="1"/>
    <xf numFmtId="0" fontId="0" fillId="0" borderId="0" xfId="0" applyAlignment="1"/>
    <xf numFmtId="1" fontId="6" fillId="0" borderId="0" xfId="0" applyNumberFormat="1" applyFont="1" applyFill="1" applyBorder="1" applyAlignment="1" applyProtection="1">
      <alignment horizontal="center"/>
    </xf>
    <xf numFmtId="0" fontId="18" fillId="0" borderId="0" xfId="0" applyFont="1"/>
    <xf numFmtId="0" fontId="21" fillId="0" borderId="0" xfId="0" applyFont="1" applyBorder="1" applyAlignment="1">
      <alignment vertical="distributed"/>
    </xf>
    <xf numFmtId="1" fontId="22" fillId="0" borderId="0" xfId="0" applyNumberFormat="1" applyFont="1" applyBorder="1" applyAlignment="1">
      <alignment horizontal="right" vertical="distributed"/>
    </xf>
    <xf numFmtId="0" fontId="21" fillId="0" borderId="0" xfId="0" applyFont="1"/>
    <xf numFmtId="1" fontId="3" fillId="0" borderId="0" xfId="0" applyNumberFormat="1" applyFont="1" applyFill="1" applyBorder="1" applyAlignment="1">
      <alignment horizontal="center" vertical="distributed"/>
    </xf>
    <xf numFmtId="1" fontId="3" fillId="0" borderId="5" xfId="0" applyNumberFormat="1" applyFont="1" applyFill="1" applyBorder="1" applyAlignment="1">
      <alignment horizontal="center" vertical="distributed"/>
    </xf>
    <xf numFmtId="0" fontId="5" fillId="0" borderId="3" xfId="0" applyFont="1" applyBorder="1" applyAlignment="1">
      <alignment vertical="distributed"/>
    </xf>
    <xf numFmtId="1" fontId="6" fillId="0" borderId="3" xfId="0" applyNumberFormat="1" applyFont="1" applyBorder="1" applyAlignment="1">
      <alignment horizontal="center" vertical="distributed"/>
    </xf>
    <xf numFmtId="1" fontId="6" fillId="0" borderId="0" xfId="0" applyNumberFormat="1" applyFont="1" applyFill="1" applyBorder="1" applyAlignment="1">
      <alignment horizontal="center" vertical="distributed"/>
    </xf>
    <xf numFmtId="1" fontId="5" fillId="0" borderId="0" xfId="0" applyNumberFormat="1" applyFont="1" applyAlignment="1">
      <alignment vertical="distributed"/>
    </xf>
    <xf numFmtId="2" fontId="3" fillId="0" borderId="4" xfId="0" applyNumberFormat="1" applyFont="1" applyFill="1" applyBorder="1" applyAlignment="1">
      <alignment horizontal="center" vertical="distributed"/>
    </xf>
    <xf numFmtId="2" fontId="3" fillId="0" borderId="5" xfId="0" applyNumberFormat="1" applyFont="1" applyFill="1" applyBorder="1" applyAlignment="1">
      <alignment horizontal="center" vertical="distributed"/>
    </xf>
    <xf numFmtId="1" fontId="3" fillId="0" borderId="4" xfId="0" applyNumberFormat="1" applyFont="1" applyFill="1" applyBorder="1" applyAlignment="1">
      <alignment horizontal="center" vertical="distributed"/>
    </xf>
    <xf numFmtId="0" fontId="0" fillId="0" borderId="0" xfId="0" applyAlignment="1">
      <alignment vertical="distributed"/>
    </xf>
    <xf numFmtId="0" fontId="2" fillId="0" borderId="0" xfId="0" applyFont="1" applyAlignment="1"/>
    <xf numFmtId="0" fontId="0" fillId="0" borderId="0" xfId="0" applyAlignment="1"/>
    <xf numFmtId="0" fontId="0" fillId="0" borderId="0" xfId="0" applyFont="1" applyAlignment="1">
      <alignment vertical="distributed"/>
    </xf>
    <xf numFmtId="0" fontId="0" fillId="0" borderId="8" xfId="0" applyBorder="1" applyAlignment="1">
      <alignment vertical="distributed"/>
    </xf>
    <xf numFmtId="0" fontId="0" fillId="0" borderId="0" xfId="0" applyBorder="1" applyAlignment="1">
      <alignment vertical="distributed"/>
    </xf>
    <xf numFmtId="0" fontId="0" fillId="0" borderId="1" xfId="0" applyBorder="1" applyAlignment="1">
      <alignment vertical="distributed"/>
    </xf>
    <xf numFmtId="0" fontId="0" fillId="0" borderId="1" xfId="0" applyBorder="1" applyAlignment="1">
      <alignment horizontal="center" vertical="distributed"/>
    </xf>
    <xf numFmtId="0" fontId="2" fillId="0" borderId="0" xfId="0" applyFont="1" applyBorder="1" applyAlignment="1">
      <alignment vertical="distributed"/>
    </xf>
    <xf numFmtId="0" fontId="0" fillId="0" borderId="4" xfId="0" applyBorder="1" applyAlignment="1">
      <alignment horizontal="center" vertical="distributed"/>
    </xf>
    <xf numFmtId="0" fontId="5" fillId="0" borderId="1" xfId="0" applyFont="1" applyBorder="1" applyAlignment="1">
      <alignment vertical="distributed"/>
    </xf>
    <xf numFmtId="0" fontId="5" fillId="0" borderId="0" xfId="0" applyFont="1" applyAlignment="1">
      <alignment vertical="distributed"/>
    </xf>
    <xf numFmtId="0" fontId="18" fillId="0" borderId="1" xfId="0" applyFont="1" applyBorder="1" applyAlignment="1">
      <alignment vertical="distributed"/>
    </xf>
    <xf numFmtId="0" fontId="0" fillId="0" borderId="0" xfId="0" applyAlignment="1">
      <alignment vertical="distributed" shrinkToFit="1"/>
    </xf>
    <xf numFmtId="0" fontId="0" fillId="0" borderId="0" xfId="0" applyAlignment="1">
      <alignment vertical="distributed"/>
    </xf>
    <xf numFmtId="0" fontId="2" fillId="0" borderId="0" xfId="0" applyFont="1" applyAlignment="1"/>
    <xf numFmtId="0" fontId="0" fillId="0" borderId="0" xfId="0" applyAlignment="1"/>
    <xf numFmtId="0" fontId="0" fillId="0" borderId="0" xfId="0" applyFont="1" applyAlignment="1">
      <alignment vertical="distributed"/>
    </xf>
    <xf numFmtId="0" fontId="0" fillId="0" borderId="1" xfId="0" applyBorder="1" applyAlignment="1">
      <alignment vertical="distributed"/>
    </xf>
    <xf numFmtId="0" fontId="5" fillId="0" borderId="0" xfId="0" applyFont="1" applyAlignment="1">
      <alignment vertical="distributed"/>
    </xf>
    <xf numFmtId="0" fontId="0" fillId="0" borderId="0" xfId="0" applyAlignment="1">
      <alignment vertical="distributed" shrinkToFit="1"/>
    </xf>
    <xf numFmtId="0" fontId="0" fillId="0" borderId="0" xfId="0" applyFill="1" applyBorder="1" applyAlignment="1" applyProtection="1">
      <alignment horizontal="left"/>
    </xf>
    <xf numFmtId="167" fontId="15" fillId="0" borderId="0" xfId="0" applyNumberFormat="1" applyFont="1" applyBorder="1"/>
    <xf numFmtId="0" fontId="18" fillId="3" borderId="1" xfId="0" applyFont="1" applyFill="1" applyBorder="1" applyAlignment="1">
      <alignment vertical="distributed"/>
    </xf>
    <xf numFmtId="0" fontId="19" fillId="3" borderId="1" xfId="0" applyFont="1" applyFill="1" applyBorder="1" applyAlignment="1">
      <alignment vertical="distributed"/>
    </xf>
    <xf numFmtId="0" fontId="5" fillId="0" borderId="0" xfId="0" applyFont="1" applyFill="1" applyAlignment="1">
      <alignment vertical="distributed"/>
    </xf>
    <xf numFmtId="0" fontId="18" fillId="4" borderId="1" xfId="0" applyFont="1" applyFill="1" applyBorder="1" applyAlignment="1">
      <alignment vertical="distributed"/>
    </xf>
    <xf numFmtId="0" fontId="19" fillId="4" borderId="1" xfId="0" applyFont="1" applyFill="1" applyBorder="1" applyAlignment="1">
      <alignment vertical="distributed"/>
    </xf>
    <xf numFmtId="0" fontId="18" fillId="5" borderId="1" xfId="0" applyFont="1" applyFill="1" applyBorder="1" applyAlignment="1">
      <alignment vertical="distributed"/>
    </xf>
    <xf numFmtId="0" fontId="19" fillId="5" borderId="1" xfId="0" applyFont="1" applyFill="1" applyBorder="1" applyAlignment="1">
      <alignment vertical="distributed"/>
    </xf>
    <xf numFmtId="0" fontId="0" fillId="0" borderId="0" xfId="0" applyFont="1" applyFill="1" applyAlignment="1">
      <alignment vertical="distributed"/>
    </xf>
    <xf numFmtId="0" fontId="18" fillId="8" borderId="1" xfId="0" applyFont="1" applyFill="1" applyBorder="1" applyAlignment="1">
      <alignment vertical="distributed"/>
    </xf>
    <xf numFmtId="0" fontId="19" fillId="8" borderId="1" xfId="0" applyFont="1" applyFill="1" applyBorder="1" applyAlignment="1">
      <alignment vertical="distributed"/>
    </xf>
    <xf numFmtId="0" fontId="18" fillId="9" borderId="1" xfId="0" applyFont="1" applyFill="1" applyBorder="1" applyAlignment="1">
      <alignment vertical="distributed"/>
    </xf>
    <xf numFmtId="0" fontId="19" fillId="9" borderId="1" xfId="0" applyFont="1" applyFill="1" applyBorder="1" applyAlignment="1">
      <alignment vertical="distributed"/>
    </xf>
    <xf numFmtId="0" fontId="0" fillId="0" borderId="1" xfId="0" applyFill="1" applyBorder="1" applyAlignment="1">
      <alignment horizontal="center" vertical="distributed"/>
    </xf>
    <xf numFmtId="0" fontId="0" fillId="0" borderId="8" xfId="0" applyFill="1" applyBorder="1" applyAlignment="1" applyProtection="1">
      <alignment horizontal="left"/>
    </xf>
    <xf numFmtId="1" fontId="15" fillId="0" borderId="1" xfId="0" applyNumberFormat="1" applyFont="1" applyBorder="1" applyAlignment="1">
      <alignment horizontal="center" vertical="distributed"/>
    </xf>
    <xf numFmtId="0" fontId="15" fillId="0" borderId="1" xfId="0" applyFont="1" applyBorder="1" applyAlignment="1">
      <alignment horizontal="center" vertical="distributed"/>
    </xf>
    <xf numFmtId="0" fontId="5" fillId="0" borderId="3" xfId="0" applyFont="1" applyFill="1" applyBorder="1" applyAlignment="1" applyProtection="1">
      <alignment horizontal="center"/>
    </xf>
    <xf numFmtId="1" fontId="5" fillId="0" borderId="3" xfId="0" applyNumberFormat="1" applyFont="1" applyBorder="1" applyAlignment="1">
      <alignment horizontal="center"/>
    </xf>
    <xf numFmtId="0" fontId="5" fillId="0" borderId="3" xfId="0" applyFont="1" applyBorder="1" applyAlignment="1">
      <alignment horizontal="center"/>
    </xf>
    <xf numFmtId="1" fontId="15" fillId="0" borderId="8" xfId="0" applyNumberFormat="1" applyFont="1" applyBorder="1" applyAlignment="1">
      <alignment horizontal="center" vertical="center"/>
    </xf>
    <xf numFmtId="1" fontId="15" fillId="0" borderId="1" xfId="0" applyNumberFormat="1" applyFont="1" applyBorder="1" applyAlignment="1">
      <alignment horizontal="center" vertical="center"/>
    </xf>
    <xf numFmtId="0" fontId="15" fillId="0" borderId="1" xfId="0" applyFont="1" applyBorder="1" applyAlignment="1">
      <alignment horizontal="center"/>
    </xf>
    <xf numFmtId="0" fontId="23" fillId="0" borderId="8" xfId="0" applyFont="1" applyBorder="1" applyAlignment="1">
      <alignment horizontal="center"/>
    </xf>
    <xf numFmtId="0" fontId="18" fillId="10" borderId="1" xfId="0" applyFont="1" applyFill="1" applyBorder="1" applyAlignment="1">
      <alignment vertical="distributed"/>
    </xf>
    <xf numFmtId="0" fontId="19" fillId="10" borderId="1" xfId="0" applyFont="1" applyFill="1" applyBorder="1" applyAlignment="1">
      <alignment vertical="distributed"/>
    </xf>
    <xf numFmtId="0" fontId="18" fillId="11" borderId="1" xfId="0" applyFont="1" applyFill="1" applyBorder="1" applyAlignment="1">
      <alignment vertical="distributed"/>
    </xf>
    <xf numFmtId="0" fontId="19" fillId="11" borderId="1" xfId="0" applyFont="1" applyFill="1" applyBorder="1" applyAlignment="1">
      <alignment vertical="distributed"/>
    </xf>
    <xf numFmtId="0" fontId="18" fillId="6" borderId="1" xfId="0" applyFont="1" applyFill="1" applyBorder="1" applyAlignment="1">
      <alignment vertical="distributed"/>
    </xf>
    <xf numFmtId="0" fontId="19" fillId="6" borderId="1" xfId="0" applyFont="1" applyFill="1" applyBorder="1" applyAlignment="1">
      <alignment vertical="distributed"/>
    </xf>
    <xf numFmtId="0" fontId="18" fillId="7" borderId="1" xfId="0" applyFont="1" applyFill="1" applyBorder="1" applyAlignment="1">
      <alignment vertical="distributed"/>
    </xf>
    <xf numFmtId="0" fontId="19" fillId="7" borderId="1" xfId="0" applyFont="1" applyFill="1" applyBorder="1" applyAlignment="1">
      <alignment vertical="distributed"/>
    </xf>
    <xf numFmtId="0" fontId="18" fillId="0" borderId="1" xfId="0" applyFont="1" applyBorder="1" applyAlignment="1">
      <alignment horizontal="left" vertical="distributed"/>
    </xf>
    <xf numFmtId="0" fontId="18" fillId="3" borderId="1" xfId="0" applyFont="1" applyFill="1" applyBorder="1" applyAlignment="1">
      <alignment horizontal="left" vertical="distributed"/>
    </xf>
    <xf numFmtId="0" fontId="18" fillId="4" borderId="1" xfId="0" applyFont="1" applyFill="1" applyBorder="1" applyAlignment="1">
      <alignment horizontal="left" vertical="distributed"/>
    </xf>
    <xf numFmtId="0" fontId="18" fillId="5" borderId="1" xfId="0" applyFont="1" applyFill="1" applyBorder="1" applyAlignment="1">
      <alignment horizontal="left" vertical="distributed"/>
    </xf>
    <xf numFmtId="0" fontId="18" fillId="8" borderId="1" xfId="0" applyFont="1" applyFill="1" applyBorder="1" applyAlignment="1">
      <alignment horizontal="left" vertical="distributed"/>
    </xf>
    <xf numFmtId="0" fontId="18" fillId="9" borderId="1" xfId="0" applyFont="1" applyFill="1" applyBorder="1" applyAlignment="1">
      <alignment horizontal="left" vertical="distributed"/>
    </xf>
    <xf numFmtId="0" fontId="18" fillId="10" borderId="1" xfId="0" applyFont="1" applyFill="1" applyBorder="1" applyAlignment="1">
      <alignment horizontal="left" vertical="distributed"/>
    </xf>
    <xf numFmtId="0" fontId="18" fillId="11" borderId="1" xfId="0" applyFont="1" applyFill="1" applyBorder="1" applyAlignment="1">
      <alignment horizontal="left" vertical="distributed"/>
    </xf>
    <xf numFmtId="0" fontId="18" fillId="6" borderId="1" xfId="0" applyFont="1" applyFill="1" applyBorder="1" applyAlignment="1">
      <alignment horizontal="left" vertical="distributed"/>
    </xf>
    <xf numFmtId="0" fontId="18" fillId="7" borderId="1" xfId="0" applyFont="1" applyFill="1" applyBorder="1" applyAlignment="1">
      <alignment horizontal="left" vertical="distributed"/>
    </xf>
    <xf numFmtId="1" fontId="19" fillId="0" borderId="1" xfId="0" applyNumberFormat="1" applyFont="1" applyBorder="1" applyAlignment="1">
      <alignment horizontal="left" vertical="distributed"/>
    </xf>
    <xf numFmtId="1" fontId="19" fillId="3" borderId="1" xfId="0" applyNumberFormat="1" applyFont="1" applyFill="1" applyBorder="1" applyAlignment="1">
      <alignment horizontal="left" vertical="distributed"/>
    </xf>
    <xf numFmtId="1" fontId="19" fillId="4" borderId="1" xfId="0" applyNumberFormat="1" applyFont="1" applyFill="1" applyBorder="1" applyAlignment="1">
      <alignment horizontal="left" vertical="distributed"/>
    </xf>
    <xf numFmtId="1" fontId="19" fillId="5" borderId="1" xfId="0" applyNumberFormat="1" applyFont="1" applyFill="1" applyBorder="1" applyAlignment="1">
      <alignment horizontal="left" vertical="distributed"/>
    </xf>
    <xf numFmtId="1" fontId="19" fillId="8" borderId="1" xfId="0" applyNumberFormat="1" applyFont="1" applyFill="1" applyBorder="1" applyAlignment="1">
      <alignment horizontal="left" vertical="distributed"/>
    </xf>
    <xf numFmtId="1" fontId="19" fillId="9" borderId="1" xfId="0" applyNumberFormat="1" applyFont="1" applyFill="1" applyBorder="1" applyAlignment="1">
      <alignment horizontal="left" vertical="distributed"/>
    </xf>
    <xf numFmtId="1" fontId="19" fillId="10" borderId="1" xfId="0" applyNumberFormat="1" applyFont="1" applyFill="1" applyBorder="1" applyAlignment="1">
      <alignment horizontal="left" vertical="distributed"/>
    </xf>
    <xf numFmtId="1" fontId="19" fillId="11" borderId="1" xfId="0" applyNumberFormat="1" applyFont="1" applyFill="1" applyBorder="1" applyAlignment="1">
      <alignment horizontal="left" vertical="distributed"/>
    </xf>
    <xf numFmtId="1" fontId="19" fillId="6" borderId="1" xfId="0" applyNumberFormat="1" applyFont="1" applyFill="1" applyBorder="1" applyAlignment="1">
      <alignment horizontal="left" vertical="distributed"/>
    </xf>
    <xf numFmtId="1" fontId="19" fillId="7" borderId="1" xfId="0" applyNumberFormat="1" applyFont="1" applyFill="1" applyBorder="1" applyAlignment="1">
      <alignment horizontal="left" vertical="distributed"/>
    </xf>
    <xf numFmtId="0" fontId="19" fillId="0" borderId="1" xfId="0" applyFont="1" applyBorder="1" applyAlignment="1">
      <alignment horizontal="left" vertical="distributed"/>
    </xf>
    <xf numFmtId="1" fontId="22" fillId="0" borderId="0" xfId="0" applyNumberFormat="1" applyFont="1" applyBorder="1" applyAlignment="1">
      <alignment horizontal="left" vertical="distributed"/>
    </xf>
    <xf numFmtId="0" fontId="18" fillId="0" borderId="1" xfId="0" applyFont="1" applyFill="1" applyBorder="1" applyAlignment="1">
      <alignment horizontal="left" vertical="distributed"/>
    </xf>
    <xf numFmtId="0" fontId="0" fillId="0" borderId="0" xfId="0" applyFill="1"/>
    <xf numFmtId="0" fontId="0" fillId="0" borderId="0" xfId="0" applyAlignment="1">
      <alignment vertical="distributed"/>
    </xf>
    <xf numFmtId="0" fontId="2" fillId="0" borderId="0" xfId="0" applyFont="1" applyAlignment="1"/>
    <xf numFmtId="0" fontId="0" fillId="0" borderId="0" xfId="0" applyAlignment="1"/>
    <xf numFmtId="0" fontId="4" fillId="0" borderId="0" xfId="0" applyFont="1" applyAlignment="1">
      <alignment vertical="distributed"/>
    </xf>
    <xf numFmtId="0" fontId="2" fillId="0" borderId="0" xfId="0" applyFont="1" applyAlignment="1">
      <alignment vertical="distributed"/>
    </xf>
    <xf numFmtId="0" fontId="0" fillId="0" borderId="0" xfId="0" applyBorder="1" applyAlignment="1">
      <alignment vertical="distributed"/>
    </xf>
    <xf numFmtId="0" fontId="0" fillId="0" borderId="1" xfId="0" applyBorder="1" applyAlignment="1">
      <alignment vertical="distributed"/>
    </xf>
    <xf numFmtId="0" fontId="0" fillId="0" borderId="0" xfId="0" applyFill="1" applyBorder="1" applyAlignment="1">
      <alignment vertical="distributed"/>
    </xf>
    <xf numFmtId="0" fontId="0" fillId="0" borderId="1" xfId="0" applyFill="1" applyBorder="1" applyAlignment="1">
      <alignment vertical="distributed"/>
    </xf>
    <xf numFmtId="0" fontId="18" fillId="0" borderId="1" xfId="0" applyFont="1" applyBorder="1" applyAlignment="1">
      <alignment horizontal="left" vertical="distributed"/>
    </xf>
    <xf numFmtId="0" fontId="18" fillId="0" borderId="1" xfId="0" applyFont="1" applyFill="1" applyBorder="1" applyAlignment="1">
      <alignment vertical="distributed"/>
    </xf>
    <xf numFmtId="1" fontId="18" fillId="0" borderId="1" xfId="0" applyNumberFormat="1" applyFont="1" applyBorder="1" applyAlignment="1">
      <alignment horizontal="left"/>
    </xf>
    <xf numFmtId="1" fontId="24" fillId="0" borderId="1" xfId="0" applyNumberFormat="1" applyFont="1" applyBorder="1" applyAlignment="1">
      <alignment horizontal="left"/>
    </xf>
    <xf numFmtId="1" fontId="25" fillId="0" borderId="0" xfId="0" applyNumberFormat="1" applyFont="1" applyAlignment="1">
      <alignment horizontal="left"/>
    </xf>
    <xf numFmtId="0" fontId="18" fillId="0" borderId="8" xfId="0" applyFont="1" applyFill="1" applyBorder="1" applyAlignment="1">
      <alignment vertical="distributed"/>
    </xf>
    <xf numFmtId="0" fontId="21" fillId="0" borderId="0" xfId="0" applyFont="1" applyFill="1" applyBorder="1" applyAlignment="1">
      <alignment vertical="distributed"/>
    </xf>
    <xf numFmtId="0" fontId="21" fillId="0" borderId="3" xfId="0" applyFont="1" applyFill="1" applyBorder="1" applyAlignment="1">
      <alignment vertical="distributed"/>
    </xf>
    <xf numFmtId="0" fontId="0" fillId="0" borderId="1" xfId="0" applyFont="1" applyBorder="1" applyAlignment="1">
      <alignment horizontal="left" vertical="distributed"/>
    </xf>
    <xf numFmtId="1" fontId="19" fillId="12" borderId="1" xfId="0" applyNumberFormat="1" applyFont="1" applyFill="1" applyBorder="1" applyAlignment="1">
      <alignment horizontal="left" vertical="distributed"/>
    </xf>
    <xf numFmtId="0" fontId="18" fillId="0" borderId="1" xfId="0" applyFont="1" applyBorder="1"/>
    <xf numFmtId="1" fontId="15" fillId="0" borderId="1" xfId="0" applyNumberFormat="1" applyFont="1" applyBorder="1" applyAlignment="1">
      <alignment horizontal="left" vertical="distributed"/>
    </xf>
    <xf numFmtId="1" fontId="15" fillId="0" borderId="1" xfId="0" applyNumberFormat="1" applyFont="1" applyBorder="1" applyAlignment="1">
      <alignment vertical="distributed"/>
    </xf>
    <xf numFmtId="0" fontId="9" fillId="0" borderId="0" xfId="0" applyFont="1" applyBorder="1" applyAlignment="1">
      <alignment horizontal="left" vertical="distributed"/>
    </xf>
    <xf numFmtId="0" fontId="0" fillId="0" borderId="0" xfId="0" applyFill="1" applyBorder="1" applyAlignment="1">
      <alignment horizontal="left" vertical="distributed"/>
    </xf>
    <xf numFmtId="0" fontId="0" fillId="0" borderId="1" xfId="0" applyFill="1" applyBorder="1" applyAlignment="1">
      <alignment horizontal="left" vertical="distributed"/>
    </xf>
    <xf numFmtId="0" fontId="9" fillId="0" borderId="0" xfId="0" applyFont="1" applyBorder="1" applyAlignment="1">
      <alignment vertical="distributed"/>
    </xf>
    <xf numFmtId="0" fontId="15" fillId="0" borderId="0" xfId="0" applyFont="1" applyBorder="1" applyAlignment="1">
      <alignment vertical="distributed"/>
    </xf>
    <xf numFmtId="0" fontId="15" fillId="0" borderId="1" xfId="0" applyFont="1" applyBorder="1" applyAlignment="1">
      <alignment horizontal="left" vertical="distributed"/>
    </xf>
    <xf numFmtId="2" fontId="9" fillId="0" borderId="1" xfId="0" applyNumberFormat="1" applyFont="1" applyBorder="1" applyAlignment="1">
      <alignment vertical="distributed"/>
    </xf>
    <xf numFmtId="1" fontId="15" fillId="0" borderId="0" xfId="0" applyNumberFormat="1" applyFont="1" applyBorder="1" applyAlignment="1">
      <alignment vertical="distributed"/>
    </xf>
    <xf numFmtId="1" fontId="19" fillId="0" borderId="1" xfId="0" applyNumberFormat="1" applyFont="1" applyFill="1" applyBorder="1" applyAlignment="1">
      <alignment horizontal="left" vertical="distributed"/>
    </xf>
    <xf numFmtId="1" fontId="22" fillId="0" borderId="0" xfId="0" applyNumberFormat="1" applyFont="1" applyFill="1" applyBorder="1" applyAlignment="1">
      <alignment horizontal="left" vertical="distributed"/>
    </xf>
    <xf numFmtId="3" fontId="18" fillId="0" borderId="1" xfId="0" applyNumberFormat="1" applyFont="1" applyBorder="1" applyAlignment="1">
      <alignment vertical="distributed"/>
    </xf>
    <xf numFmtId="3" fontId="18" fillId="0" borderId="1" xfId="0" applyNumberFormat="1" applyFont="1" applyBorder="1" applyAlignment="1">
      <alignment horizontal="left"/>
    </xf>
    <xf numFmtId="0" fontId="0" fillId="0" borderId="0" xfId="0" applyFill="1" applyAlignment="1" applyProtection="1">
      <alignment horizontal="left"/>
    </xf>
    <xf numFmtId="0" fontId="0" fillId="0" borderId="0" xfId="0" applyFill="1" applyProtection="1"/>
    <xf numFmtId="0" fontId="16" fillId="0" borderId="0" xfId="0" applyFont="1" applyFill="1" applyAlignment="1" applyProtection="1">
      <alignment horizontal="left"/>
    </xf>
    <xf numFmtId="0" fontId="0" fillId="0" borderId="0" xfId="0" applyFont="1" applyFill="1" applyAlignment="1" applyProtection="1">
      <alignment horizontal="left"/>
    </xf>
    <xf numFmtId="0" fontId="0" fillId="0" borderId="0" xfId="0" applyFill="1" applyAlignment="1" applyProtection="1">
      <alignment horizontal="right"/>
    </xf>
    <xf numFmtId="0" fontId="15" fillId="0" borderId="0" xfId="0" applyFont="1"/>
    <xf numFmtId="0" fontId="9" fillId="0" borderId="1" xfId="0" applyFont="1" applyBorder="1"/>
    <xf numFmtId="0" fontId="8" fillId="0" borderId="0" xfId="0" applyFont="1"/>
    <xf numFmtId="0" fontId="8" fillId="0" borderId="0" xfId="0" applyFont="1" applyBorder="1"/>
    <xf numFmtId="0" fontId="9" fillId="0" borderId="1" xfId="0" applyFont="1" applyFill="1" applyBorder="1" applyProtection="1"/>
    <xf numFmtId="0" fontId="9" fillId="0" borderId="0" xfId="0" applyFont="1" applyFill="1" applyAlignment="1" applyProtection="1">
      <alignment horizontal="right"/>
    </xf>
    <xf numFmtId="0" fontId="16" fillId="0" borderId="0" xfId="0" applyFont="1" applyFill="1" applyAlignment="1" applyProtection="1">
      <alignment horizontal="left" vertical="distributed"/>
    </xf>
    <xf numFmtId="0" fontId="29" fillId="0" borderId="0" xfId="0" applyFont="1" applyAlignment="1">
      <alignment vertical="distributed"/>
    </xf>
    <xf numFmtId="1" fontId="15" fillId="0" borderId="0" xfId="0" applyNumberFormat="1" applyFont="1"/>
    <xf numFmtId="0" fontId="0" fillId="0" borderId="0" xfId="0" applyAlignment="1">
      <alignment vertical="distributed"/>
    </xf>
    <xf numFmtId="1" fontId="15" fillId="0" borderId="1" xfId="0" applyNumberFormat="1" applyFont="1" applyFill="1" applyBorder="1" applyAlignment="1" applyProtection="1">
      <alignment horizontal="center"/>
    </xf>
    <xf numFmtId="0" fontId="15" fillId="0" borderId="1" xfId="0" applyFont="1" applyBorder="1"/>
    <xf numFmtId="0" fontId="0" fillId="0" borderId="0" xfId="0" applyAlignment="1">
      <alignment vertical="distributed"/>
    </xf>
    <xf numFmtId="0" fontId="0" fillId="13" borderId="1" xfId="0" applyFill="1" applyBorder="1" applyAlignment="1">
      <alignment vertical="distributed"/>
    </xf>
    <xf numFmtId="0" fontId="0" fillId="13" borderId="1" xfId="0" applyFill="1" applyBorder="1" applyAlignment="1">
      <alignment horizontal="left" vertical="distributed"/>
    </xf>
    <xf numFmtId="0" fontId="0" fillId="0" borderId="0" xfId="0" applyAlignment="1">
      <alignment vertical="distributed" wrapText="1"/>
    </xf>
    <xf numFmtId="2" fontId="9" fillId="0" borderId="1" xfId="0" applyNumberFormat="1" applyFont="1" applyBorder="1" applyAlignment="1">
      <alignment horizontal="left" vertical="distributed"/>
    </xf>
    <xf numFmtId="0" fontId="18" fillId="14" borderId="0" xfId="0" applyFont="1" applyFill="1" applyBorder="1"/>
    <xf numFmtId="0" fontId="17" fillId="14" borderId="0" xfId="0" applyFont="1" applyFill="1" applyBorder="1"/>
    <xf numFmtId="0" fontId="18" fillId="14" borderId="0" xfId="0" applyFont="1" applyFill="1"/>
    <xf numFmtId="1" fontId="18" fillId="14" borderId="0" xfId="0" applyNumberFormat="1" applyFont="1" applyFill="1"/>
    <xf numFmtId="0" fontId="0" fillId="0" borderId="0" xfId="0" applyAlignment="1">
      <alignment vertical="distributed"/>
    </xf>
    <xf numFmtId="0" fontId="0" fillId="0" borderId="0" xfId="0" applyAlignment="1">
      <alignment vertical="distributed"/>
    </xf>
    <xf numFmtId="0" fontId="0" fillId="0" borderId="1" xfId="0" applyBorder="1" applyAlignment="1">
      <alignment vertical="distributed"/>
    </xf>
    <xf numFmtId="0" fontId="0" fillId="0" borderId="1" xfId="0" applyBorder="1" applyAlignment="1">
      <alignment horizontal="center" vertical="distributed"/>
    </xf>
    <xf numFmtId="0" fontId="0" fillId="0" borderId="8" xfId="0" applyBorder="1" applyAlignment="1">
      <alignment vertical="distributed"/>
    </xf>
    <xf numFmtId="0" fontId="32" fillId="0" borderId="0" xfId="1"/>
    <xf numFmtId="0" fontId="33" fillId="15" borderId="0" xfId="1" applyFont="1" applyFill="1" applyAlignment="1">
      <alignment vertical="distributed"/>
    </xf>
    <xf numFmtId="0" fontId="32" fillId="0" borderId="0" xfId="1" applyFill="1"/>
    <xf numFmtId="0" fontId="0" fillId="0" borderId="0" xfId="0" applyAlignment="1">
      <alignment horizontal="left"/>
    </xf>
    <xf numFmtId="0" fontId="33" fillId="15" borderId="0" xfId="1" applyFont="1" applyFill="1" applyAlignment="1">
      <alignment horizontal="left" vertical="distributed"/>
    </xf>
    <xf numFmtId="164" fontId="34" fillId="0" borderId="8" xfId="0" applyNumberFormat="1" applyFont="1" applyBorder="1" applyAlignment="1">
      <alignment horizontal="center" vertical="distributed"/>
    </xf>
    <xf numFmtId="0" fontId="0" fillId="0" borderId="0" xfId="0" applyAlignment="1" applyProtection="1">
      <alignment vertical="distributed"/>
      <protection locked="0"/>
    </xf>
    <xf numFmtId="0" fontId="1" fillId="0" borderId="1" xfId="0" applyFont="1" applyBorder="1" applyAlignment="1" applyProtection="1">
      <alignment horizontal="center" vertical="distributed"/>
      <protection locked="0"/>
    </xf>
    <xf numFmtId="0" fontId="2" fillId="0" borderId="0" xfId="0" applyFont="1" applyAlignment="1" applyProtection="1">
      <alignment vertical="distributed"/>
      <protection locked="0"/>
    </xf>
    <xf numFmtId="0" fontId="0" fillId="0" borderId="0" xfId="0" applyBorder="1" applyAlignment="1" applyProtection="1">
      <alignment vertical="distributed"/>
      <protection locked="0"/>
    </xf>
    <xf numFmtId="0" fontId="0" fillId="0" borderId="0" xfId="0" applyBorder="1" applyAlignment="1" applyProtection="1">
      <alignment horizontal="center" vertical="distributed"/>
      <protection locked="0"/>
    </xf>
    <xf numFmtId="0" fontId="8" fillId="0" borderId="0" xfId="0" applyFont="1" applyBorder="1" applyAlignment="1" applyProtection="1">
      <alignment horizontal="center" vertical="distributed"/>
      <protection locked="0"/>
    </xf>
    <xf numFmtId="1" fontId="9" fillId="0" borderId="1" xfId="0" applyNumberFormat="1" applyFont="1" applyFill="1" applyBorder="1" applyAlignment="1" applyProtection="1">
      <alignment horizontal="center" vertical="distributed"/>
      <protection locked="0"/>
    </xf>
    <xf numFmtId="1" fontId="3" fillId="0" borderId="5" xfId="0" applyNumberFormat="1" applyFont="1" applyBorder="1" applyAlignment="1" applyProtection="1">
      <alignment horizontal="center" vertical="distributed"/>
      <protection locked="0"/>
    </xf>
    <xf numFmtId="1" fontId="3" fillId="0" borderId="0" xfId="0" applyNumberFormat="1" applyFont="1" applyBorder="1" applyAlignment="1" applyProtection="1">
      <alignment horizontal="center" vertical="distributed"/>
      <protection locked="0"/>
    </xf>
    <xf numFmtId="0" fontId="1" fillId="0" borderId="1" xfId="0" applyFont="1" applyFill="1" applyBorder="1" applyAlignment="1" applyProtection="1">
      <alignment horizontal="center" vertical="distributed"/>
      <protection locked="0"/>
    </xf>
    <xf numFmtId="0" fontId="3" fillId="0" borderId="5" xfId="0" applyFont="1" applyBorder="1" applyAlignment="1" applyProtection="1">
      <alignment horizontal="center" vertical="distributed"/>
      <protection locked="0"/>
    </xf>
    <xf numFmtId="0" fontId="1" fillId="0" borderId="8" xfId="0" applyFont="1" applyFill="1" applyBorder="1" applyAlignment="1" applyProtection="1">
      <alignment horizontal="center" vertical="distributed"/>
      <protection locked="0"/>
    </xf>
    <xf numFmtId="0" fontId="3" fillId="0" borderId="0" xfId="0" applyFont="1" applyBorder="1" applyAlignment="1" applyProtection="1">
      <alignment horizontal="center" vertical="distributed"/>
      <protection locked="0"/>
    </xf>
    <xf numFmtId="2" fontId="36" fillId="0" borderId="1" xfId="0" applyNumberFormat="1" applyFont="1" applyFill="1" applyBorder="1" applyAlignment="1" applyProtection="1">
      <alignment horizontal="center" vertical="distributed"/>
      <protection locked="0"/>
    </xf>
    <xf numFmtId="0" fontId="9" fillId="0" borderId="0" xfId="0" applyFont="1" applyFill="1" applyBorder="1" applyAlignment="1" applyProtection="1">
      <alignment horizontal="center" vertical="distributed"/>
      <protection locked="0"/>
    </xf>
    <xf numFmtId="0" fontId="8" fillId="0" borderId="0" xfId="0" applyFont="1" applyFill="1" applyBorder="1" applyAlignment="1" applyProtection="1">
      <alignment horizontal="center" vertical="distributed"/>
      <protection locked="0"/>
    </xf>
    <xf numFmtId="0" fontId="9" fillId="0" borderId="5" xfId="0" applyFont="1" applyFill="1" applyBorder="1" applyAlignment="1" applyProtection="1">
      <alignment horizontal="center" vertical="distributed"/>
      <protection locked="0"/>
    </xf>
    <xf numFmtId="0" fontId="1" fillId="0" borderId="1" xfId="0" applyFont="1" applyBorder="1" applyAlignment="1" applyProtection="1">
      <alignment horizontal="left" vertical="distributed"/>
      <protection locked="0"/>
    </xf>
    <xf numFmtId="0" fontId="0" fillId="0" borderId="0" xfId="0" applyFill="1" applyAlignment="1" applyProtection="1">
      <alignment vertical="distributed"/>
      <protection locked="0"/>
    </xf>
    <xf numFmtId="0" fontId="9" fillId="0" borderId="1" xfId="0" applyFont="1" applyBorder="1" applyAlignment="1" applyProtection="1">
      <alignment horizontal="left" vertical="distributed"/>
      <protection locked="0"/>
    </xf>
    <xf numFmtId="0" fontId="10" fillId="0" borderId="1" xfId="0" applyFont="1" applyBorder="1" applyAlignment="1" applyProtection="1">
      <alignment vertical="distributed"/>
    </xf>
    <xf numFmtId="0" fontId="10" fillId="0" borderId="0" xfId="0" applyFont="1" applyBorder="1" applyAlignment="1" applyProtection="1">
      <alignment vertical="distributed"/>
    </xf>
    <xf numFmtId="0" fontId="1" fillId="0" borderId="0" xfId="0" applyFont="1" applyBorder="1" applyAlignment="1" applyProtection="1">
      <alignment horizontal="center" vertical="distributed"/>
    </xf>
    <xf numFmtId="0" fontId="30" fillId="16" borderId="0" xfId="0" applyFont="1" applyFill="1" applyBorder="1" applyAlignment="1" applyProtection="1">
      <alignment vertical="distributed"/>
    </xf>
    <xf numFmtId="1" fontId="3" fillId="0" borderId="1" xfId="0" applyNumberFormat="1" applyFont="1" applyBorder="1" applyAlignment="1" applyProtection="1">
      <alignment horizontal="center" vertical="distributed"/>
    </xf>
    <xf numFmtId="0" fontId="3" fillId="0" borderId="1" xfId="0" applyFont="1" applyBorder="1" applyAlignment="1" applyProtection="1">
      <alignment horizontal="center" vertical="distributed"/>
    </xf>
    <xf numFmtId="0" fontId="0" fillId="0" borderId="1" xfId="0" applyFill="1" applyBorder="1" applyAlignment="1" applyProtection="1">
      <alignment vertical="distributed"/>
    </xf>
    <xf numFmtId="0" fontId="3" fillId="0" borderId="4" xfId="0" applyFont="1" applyFill="1" applyBorder="1" applyAlignment="1" applyProtection="1">
      <alignment horizontal="center" vertical="distributed"/>
    </xf>
    <xf numFmtId="0" fontId="9" fillId="0" borderId="8" xfId="0" applyFont="1" applyFill="1" applyBorder="1" applyAlignment="1">
      <alignment vertical="distributed" wrapText="1"/>
    </xf>
    <xf numFmtId="0" fontId="40" fillId="0" borderId="9" xfId="0" applyFont="1" applyFill="1" applyBorder="1" applyAlignment="1">
      <alignment vertical="distributed" wrapText="1"/>
    </xf>
    <xf numFmtId="1" fontId="21" fillId="0" borderId="0" xfId="0" applyNumberFormat="1" applyFont="1"/>
    <xf numFmtId="0" fontId="0" fillId="0" borderId="0" xfId="0" applyFont="1"/>
    <xf numFmtId="168" fontId="9" fillId="0" borderId="0" xfId="1" applyNumberFormat="1" applyFont="1" applyAlignment="1">
      <alignment horizontal="left"/>
    </xf>
    <xf numFmtId="2" fontId="9" fillId="0" borderId="0" xfId="1" applyNumberFormat="1" applyFont="1" applyAlignment="1">
      <alignment horizontal="left"/>
    </xf>
    <xf numFmtId="164" fontId="34" fillId="0" borderId="0" xfId="0" applyNumberFormat="1" applyFont="1" applyAlignment="1">
      <alignment horizontal="left"/>
    </xf>
    <xf numFmtId="1" fontId="39" fillId="0" borderId="1" xfId="0" applyNumberFormat="1" applyFont="1" applyBorder="1" applyAlignment="1">
      <alignment horizontal="left"/>
    </xf>
    <xf numFmtId="167" fontId="15" fillId="0" borderId="1" xfId="0" applyNumberFormat="1" applyFont="1" applyBorder="1" applyAlignment="1">
      <alignment horizontal="center" vertical="distributed"/>
    </xf>
    <xf numFmtId="0" fontId="33" fillId="0" borderId="0" xfId="1" applyFont="1" applyFill="1" applyAlignment="1">
      <alignment horizontal="left" vertical="distributed"/>
    </xf>
    <xf numFmtId="0" fontId="18" fillId="0" borderId="1" xfId="0" applyFont="1" applyBorder="1" applyAlignment="1">
      <alignment horizontal="left" vertical="distributed"/>
    </xf>
    <xf numFmtId="0" fontId="2" fillId="0" borderId="0" xfId="0" applyFont="1" applyAlignment="1">
      <alignment vertical="distributed" shrinkToFit="1"/>
    </xf>
    <xf numFmtId="0" fontId="0" fillId="0" borderId="0" xfId="0" applyAlignment="1">
      <alignment vertical="distributed" shrinkToFit="1"/>
    </xf>
    <xf numFmtId="0" fontId="0" fillId="0" borderId="0" xfId="0" applyAlignment="1">
      <alignment vertical="distributed"/>
    </xf>
    <xf numFmtId="0" fontId="18" fillId="0" borderId="1" xfId="0" applyFont="1" applyBorder="1" applyAlignment="1">
      <alignment horizontal="left" vertical="distributed"/>
    </xf>
    <xf numFmtId="0" fontId="18" fillId="0" borderId="0" xfId="0" applyFont="1" applyAlignment="1">
      <alignment vertical="distributed"/>
    </xf>
    <xf numFmtId="0" fontId="18" fillId="0" borderId="0" xfId="0" applyFont="1" applyAlignment="1">
      <alignment vertical="distributed"/>
    </xf>
    <xf numFmtId="3" fontId="18" fillId="0" borderId="1" xfId="0" applyNumberFormat="1" applyFont="1" applyBorder="1" applyAlignment="1">
      <alignment horizontal="left" vertical="distributed"/>
    </xf>
    <xf numFmtId="0" fontId="5" fillId="0" borderId="1" xfId="0" applyFont="1" applyBorder="1" applyAlignment="1">
      <alignment vertical="distributed" shrinkToFit="1"/>
    </xf>
    <xf numFmtId="1" fontId="5" fillId="0" borderId="1" xfId="0" applyNumberFormat="1" applyFont="1" applyBorder="1" applyAlignment="1">
      <alignment vertical="distributed" shrinkToFit="1"/>
    </xf>
    <xf numFmtId="0" fontId="21" fillId="14" borderId="0" xfId="0" applyFont="1" applyFill="1"/>
    <xf numFmtId="1" fontId="21" fillId="14" borderId="0" xfId="0" applyNumberFormat="1" applyFont="1" applyFill="1"/>
    <xf numFmtId="0" fontId="18" fillId="14" borderId="0" xfId="0" applyFont="1" applyFill="1" applyAlignment="1">
      <alignment horizontal="left"/>
    </xf>
    <xf numFmtId="3" fontId="18" fillId="14" borderId="0" xfId="0" applyNumberFormat="1" applyFont="1" applyFill="1" applyAlignment="1">
      <alignment horizontal="left"/>
    </xf>
    <xf numFmtId="0" fontId="21" fillId="14" borderId="0" xfId="0" applyFont="1" applyFill="1" applyAlignment="1">
      <alignment horizontal="left"/>
    </xf>
    <xf numFmtId="1" fontId="18" fillId="14" borderId="0" xfId="0" applyNumberFormat="1" applyFont="1" applyFill="1" applyAlignment="1">
      <alignment horizontal="left"/>
    </xf>
    <xf numFmtId="1" fontId="21" fillId="14" borderId="0" xfId="0" applyNumberFormat="1" applyFont="1" applyFill="1" applyAlignment="1">
      <alignment horizontal="left"/>
    </xf>
    <xf numFmtId="0" fontId="17" fillId="14" borderId="0" xfId="0" applyFont="1" applyFill="1" applyAlignment="1">
      <alignment horizontal="left"/>
    </xf>
    <xf numFmtId="0" fontId="0" fillId="0" borderId="0" xfId="0" applyAlignment="1">
      <alignment vertical="distributed"/>
    </xf>
    <xf numFmtId="0" fontId="17" fillId="14" borderId="0" xfId="0" applyFont="1" applyFill="1"/>
    <xf numFmtId="3" fontId="18" fillId="14" borderId="0" xfId="0" applyNumberFormat="1" applyFont="1" applyFill="1"/>
    <xf numFmtId="0" fontId="0" fillId="14" borderId="0" xfId="0" applyFill="1"/>
    <xf numFmtId="1" fontId="5" fillId="14" borderId="0" xfId="0" applyNumberFormat="1" applyFont="1" applyFill="1"/>
    <xf numFmtId="0" fontId="0" fillId="14" borderId="0" xfId="0" applyFont="1" applyFill="1"/>
    <xf numFmtId="3" fontId="21" fillId="14" borderId="0" xfId="0" applyNumberFormat="1" applyFont="1" applyFill="1"/>
    <xf numFmtId="0" fontId="4" fillId="0" borderId="0" xfId="0" applyFont="1" applyAlignment="1">
      <alignment vertical="distributed"/>
    </xf>
    <xf numFmtId="0" fontId="0" fillId="0" borderId="0" xfId="0" applyAlignment="1">
      <alignment vertical="distributed"/>
    </xf>
    <xf numFmtId="0" fontId="18" fillId="0" borderId="1" xfId="0" applyFont="1" applyBorder="1" applyAlignment="1">
      <alignment horizontal="left" vertical="distributed"/>
    </xf>
    <xf numFmtId="1" fontId="18" fillId="0" borderId="1" xfId="0" applyNumberFormat="1" applyFont="1" applyBorder="1" applyAlignment="1">
      <alignment horizontal="left" vertical="distributed"/>
    </xf>
    <xf numFmtId="0" fontId="0" fillId="0" borderId="8" xfId="0" applyBorder="1" applyAlignment="1" applyProtection="1">
      <alignment vertical="distributed"/>
    </xf>
    <xf numFmtId="0" fontId="9" fillId="0" borderId="8" xfId="0" applyFont="1" applyBorder="1" applyAlignment="1" applyProtection="1">
      <alignment horizontal="left" vertical="distributed"/>
      <protection locked="0"/>
    </xf>
    <xf numFmtId="0" fontId="0" fillId="0" borderId="9" xfId="0" applyBorder="1" applyAlignment="1" applyProtection="1">
      <alignment vertical="distributed"/>
    </xf>
    <xf numFmtId="0" fontId="9" fillId="0" borderId="9" xfId="0" applyFont="1" applyBorder="1" applyAlignment="1" applyProtection="1">
      <alignment horizontal="left" vertical="distributed"/>
      <protection locked="0"/>
    </xf>
    <xf numFmtId="0" fontId="18" fillId="0" borderId="1" xfId="0" applyFont="1" applyBorder="1" applyAlignment="1" applyProtection="1">
      <alignment vertical="distributed"/>
      <protection locked="0"/>
    </xf>
    <xf numFmtId="0" fontId="18" fillId="0" borderId="8" xfId="0" applyFont="1" applyBorder="1" applyAlignment="1" applyProtection="1">
      <alignment vertical="distributed"/>
      <protection locked="0"/>
    </xf>
    <xf numFmtId="0" fontId="18" fillId="0" borderId="1" xfId="0" applyFont="1" applyBorder="1" applyAlignment="1" applyProtection="1">
      <alignment vertical="distributed"/>
    </xf>
    <xf numFmtId="0" fontId="0" fillId="0" borderId="0" xfId="0" applyAlignment="1">
      <alignment vertical="distributed"/>
    </xf>
    <xf numFmtId="0" fontId="39" fillId="13" borderId="1" xfId="0" applyFont="1" applyFill="1" applyBorder="1" applyAlignment="1">
      <alignment vertical="distributed"/>
    </xf>
    <xf numFmtId="1" fontId="39" fillId="13" borderId="1" xfId="0" applyNumberFormat="1" applyFont="1" applyFill="1" applyBorder="1" applyAlignment="1">
      <alignment horizontal="left" vertical="distributed"/>
    </xf>
    <xf numFmtId="3" fontId="39" fillId="13" borderId="1" xfId="0" applyNumberFormat="1" applyFont="1" applyFill="1" applyBorder="1" applyAlignment="1">
      <alignment horizontal="left" vertical="distributed"/>
    </xf>
    <xf numFmtId="0" fontId="45" fillId="13" borderId="1" xfId="0" applyFont="1" applyFill="1" applyBorder="1" applyAlignment="1">
      <alignment vertical="distributed"/>
    </xf>
    <xf numFmtId="3" fontId="18" fillId="13" borderId="1" xfId="0" applyNumberFormat="1" applyFont="1" applyFill="1" applyBorder="1" applyAlignment="1">
      <alignment horizontal="left" vertical="distributed"/>
    </xf>
    <xf numFmtId="0" fontId="4" fillId="0" borderId="0" xfId="0" applyFont="1" applyAlignment="1">
      <alignment vertical="distributed"/>
    </xf>
    <xf numFmtId="0" fontId="0" fillId="0" borderId="0" xfId="0" applyAlignment="1">
      <alignment vertical="distributed"/>
    </xf>
    <xf numFmtId="0" fontId="0" fillId="0" borderId="0" xfId="0" applyAlignment="1" applyProtection="1">
      <alignment vertical="distributed"/>
    </xf>
    <xf numFmtId="0" fontId="0" fillId="0" borderId="0" xfId="0" applyFill="1" applyBorder="1" applyAlignment="1" applyProtection="1">
      <alignment vertical="distributed"/>
    </xf>
    <xf numFmtId="0" fontId="5" fillId="0" borderId="1" xfId="0" applyFont="1" applyBorder="1" applyAlignment="1" applyProtection="1">
      <alignment vertical="distributed"/>
    </xf>
    <xf numFmtId="0" fontId="0" fillId="0" borderId="1" xfId="0" applyBorder="1" applyAlignment="1" applyProtection="1">
      <alignment horizontal="center" vertical="distributed"/>
    </xf>
    <xf numFmtId="0" fontId="0" fillId="0" borderId="0" xfId="0" applyBorder="1" applyAlignment="1" applyProtection="1">
      <alignment vertical="distributed"/>
    </xf>
    <xf numFmtId="0" fontId="0" fillId="0" borderId="1" xfId="0" applyBorder="1" applyAlignment="1" applyProtection="1">
      <alignment vertical="distributed"/>
    </xf>
    <xf numFmtId="0" fontId="10" fillId="0" borderId="0" xfId="0" applyFont="1" applyAlignment="1" applyProtection="1">
      <alignment vertical="distributed"/>
    </xf>
    <xf numFmtId="0" fontId="46" fillId="0" borderId="0" xfId="0" applyFont="1"/>
    <xf numFmtId="0" fontId="15" fillId="0" borderId="1" xfId="0" applyFont="1" applyBorder="1" applyAlignment="1" applyProtection="1">
      <alignment horizontal="left" vertical="distributed"/>
      <protection locked="0"/>
    </xf>
    <xf numFmtId="0" fontId="9" fillId="0" borderId="0" xfId="0" applyFont="1" applyBorder="1" applyAlignment="1" applyProtection="1">
      <alignment horizontal="left" vertical="distributed"/>
    </xf>
    <xf numFmtId="0" fontId="0" fillId="0" borderId="0" xfId="0" applyAlignment="1">
      <alignment vertical="distributed"/>
    </xf>
    <xf numFmtId="0" fontId="0" fillId="0" borderId="0" xfId="0" applyAlignment="1"/>
    <xf numFmtId="0" fontId="2" fillId="0" borderId="0" xfId="0" applyFont="1" applyAlignment="1"/>
    <xf numFmtId="0" fontId="18" fillId="0" borderId="0" xfId="0" applyFont="1" applyBorder="1" applyAlignment="1">
      <alignment vertical="distributed"/>
    </xf>
    <xf numFmtId="0" fontId="0" fillId="0" borderId="0" xfId="0" applyBorder="1" applyAlignment="1"/>
    <xf numFmtId="3" fontId="18" fillId="0" borderId="0" xfId="0" applyNumberFormat="1" applyFont="1" applyBorder="1" applyAlignment="1">
      <alignment horizontal="left"/>
    </xf>
    <xf numFmtId="0" fontId="47" fillId="0" borderId="1" xfId="0" applyFont="1" applyBorder="1" applyAlignment="1">
      <alignment vertical="distributed"/>
    </xf>
    <xf numFmtId="0" fontId="0" fillId="0" borderId="1" xfId="0" applyBorder="1" applyAlignment="1" applyProtection="1">
      <alignment vertical="distributed"/>
    </xf>
    <xf numFmtId="0" fontId="0" fillId="0" borderId="1" xfId="0" applyBorder="1" applyAlignment="1" applyProtection="1">
      <alignment horizontal="center" vertical="distributed"/>
    </xf>
    <xf numFmtId="1" fontId="15" fillId="0" borderId="1" xfId="0" applyNumberFormat="1" applyFont="1" applyFill="1" applyBorder="1" applyAlignment="1" applyProtection="1">
      <alignment horizontal="center" vertical="distributed"/>
    </xf>
    <xf numFmtId="0" fontId="0" fillId="0" borderId="3" xfId="0" applyBorder="1" applyAlignment="1" applyProtection="1">
      <alignment vertical="distributed"/>
    </xf>
    <xf numFmtId="0" fontId="4" fillId="0" borderId="0" xfId="0" applyFont="1" applyAlignment="1" applyProtection="1">
      <alignment vertical="distributed"/>
    </xf>
    <xf numFmtId="0" fontId="0" fillId="0" borderId="0" xfId="0" applyAlignment="1" applyProtection="1">
      <alignment vertical="distributed"/>
    </xf>
    <xf numFmtId="0" fontId="31" fillId="16" borderId="0" xfId="0" applyFont="1" applyFill="1" applyBorder="1" applyAlignment="1" applyProtection="1">
      <alignment horizontal="left" vertical="distributed"/>
    </xf>
    <xf numFmtId="0" fontId="4" fillId="16" borderId="0" xfId="0" applyFont="1" applyFill="1" applyAlignment="1" applyProtection="1">
      <alignment horizontal="left" vertical="distributed"/>
    </xf>
    <xf numFmtId="0" fontId="0" fillId="16" borderId="0" xfId="0" applyFill="1" applyAlignment="1" applyProtection="1">
      <alignment vertical="distributed"/>
    </xf>
    <xf numFmtId="0" fontId="2" fillId="0" borderId="0" xfId="0" applyFont="1" applyFill="1" applyBorder="1" applyAlignment="1" applyProtection="1">
      <alignment vertical="distributed"/>
    </xf>
    <xf numFmtId="0" fontId="2" fillId="0" borderId="0" xfId="0" applyFont="1" applyAlignment="1" applyProtection="1">
      <alignment vertical="distributed"/>
    </xf>
    <xf numFmtId="0" fontId="2" fillId="0" borderId="2" xfId="0" applyFont="1" applyBorder="1" applyAlignment="1" applyProtection="1">
      <alignment vertical="distributed"/>
    </xf>
    <xf numFmtId="0" fontId="0" fillId="0" borderId="2" xfId="0" applyBorder="1" applyAlignment="1" applyProtection="1">
      <alignment vertical="distributed"/>
    </xf>
    <xf numFmtId="0" fontId="0" fillId="0" borderId="0" xfId="0" applyFill="1" applyBorder="1" applyAlignment="1" applyProtection="1">
      <alignment vertical="distributed"/>
    </xf>
    <xf numFmtId="0" fontId="5" fillId="0" borderId="1" xfId="0" applyFont="1" applyBorder="1" applyAlignment="1" applyProtection="1">
      <alignment vertical="distributed"/>
    </xf>
    <xf numFmtId="0" fontId="0" fillId="0" borderId="0" xfId="0" applyBorder="1" applyAlignment="1" applyProtection="1">
      <alignment vertical="distributed"/>
    </xf>
    <xf numFmtId="0" fontId="0" fillId="0" borderId="5" xfId="0" applyBorder="1" applyAlignment="1" applyProtection="1">
      <alignment horizontal="center" vertical="distributed"/>
      <protection locked="0"/>
    </xf>
    <xf numFmtId="0" fontId="0" fillId="0" borderId="1" xfId="0" applyBorder="1" applyAlignment="1" applyProtection="1">
      <alignment horizontal="center" vertical="distributed"/>
    </xf>
    <xf numFmtId="0" fontId="0" fillId="0" borderId="4" xfId="0" applyBorder="1" applyAlignment="1" applyProtection="1">
      <alignment horizontal="center" vertical="distributed"/>
    </xf>
    <xf numFmtId="0" fontId="0" fillId="0" borderId="1" xfId="0" applyBorder="1" applyAlignment="1" applyProtection="1">
      <alignment vertical="distributed"/>
    </xf>
    <xf numFmtId="0" fontId="0" fillId="0" borderId="0" xfId="0" applyFill="1" applyBorder="1" applyAlignment="1" applyProtection="1">
      <alignment horizontal="center" vertical="distributed"/>
      <protection locked="0"/>
    </xf>
    <xf numFmtId="0" fontId="10" fillId="0" borderId="0" xfId="0" applyFont="1" applyAlignment="1" applyProtection="1">
      <alignment vertical="distributed"/>
    </xf>
    <xf numFmtId="0" fontId="0" fillId="0" borderId="5" xfId="0" applyFill="1" applyBorder="1" applyAlignment="1" applyProtection="1">
      <alignment horizontal="center" vertical="distributed"/>
      <protection locked="0"/>
    </xf>
    <xf numFmtId="0" fontId="21" fillId="0" borderId="0" xfId="0" applyFont="1" applyBorder="1" applyAlignment="1">
      <alignment vertical="distributed"/>
    </xf>
    <xf numFmtId="0" fontId="18" fillId="0" borderId="0" xfId="0" applyFont="1" applyAlignment="1"/>
    <xf numFmtId="0" fontId="18" fillId="0" borderId="3" xfId="0" applyFont="1" applyBorder="1" applyAlignment="1">
      <alignment vertical="distributed"/>
    </xf>
    <xf numFmtId="0" fontId="18" fillId="0" borderId="3" xfId="0" applyFont="1" applyBorder="1" applyAlignment="1"/>
    <xf numFmtId="0" fontId="4" fillId="0" borderId="0" xfId="0" applyFont="1" applyAlignment="1">
      <alignment vertical="distributed"/>
    </xf>
    <xf numFmtId="0" fontId="0" fillId="0" borderId="0" xfId="0" applyAlignment="1">
      <alignment vertical="distributed"/>
    </xf>
    <xf numFmtId="0" fontId="2" fillId="0" borderId="0" xfId="0" applyFont="1" applyAlignment="1">
      <alignment vertical="distributed"/>
    </xf>
    <xf numFmtId="0" fontId="18" fillId="0" borderId="0" xfId="0" applyFont="1" applyAlignment="1">
      <alignment vertical="distributed"/>
    </xf>
    <xf numFmtId="0" fontId="5" fillId="0" borderId="2" xfId="0" applyFont="1" applyBorder="1" applyAlignment="1"/>
    <xf numFmtId="0" fontId="5" fillId="0" borderId="2" xfId="0" applyFont="1" applyBorder="1" applyAlignment="1">
      <alignment vertical="distributed"/>
    </xf>
    <xf numFmtId="0" fontId="2" fillId="0" borderId="0" xfId="0" applyFont="1" applyFill="1" applyBorder="1" applyAlignment="1"/>
    <xf numFmtId="0" fontId="0" fillId="0" borderId="0" xfId="0" applyAlignment="1"/>
    <xf numFmtId="0" fontId="5" fillId="0" borderId="2" xfId="0" applyFont="1" applyFill="1" applyBorder="1" applyAlignment="1">
      <alignment vertical="distributed"/>
    </xf>
    <xf numFmtId="0" fontId="2" fillId="0" borderId="0" xfId="0" applyFont="1" applyAlignment="1"/>
    <xf numFmtId="0" fontId="44" fillId="2" borderId="4" xfId="0" applyFont="1" applyFill="1" applyBorder="1" applyAlignment="1">
      <alignment vertical="distributed"/>
    </xf>
    <xf numFmtId="0" fontId="44" fillId="2" borderId="7" xfId="0" applyFont="1" applyFill="1" applyBorder="1" applyAlignment="1">
      <alignment vertical="distributed"/>
    </xf>
    <xf numFmtId="0" fontId="44" fillId="2" borderId="6" xfId="0" applyFont="1" applyFill="1" applyBorder="1" applyAlignment="1">
      <alignment vertical="distributed"/>
    </xf>
    <xf numFmtId="0" fontId="5" fillId="0" borderId="0" xfId="0" applyFont="1" applyAlignment="1">
      <alignment vertical="distributed"/>
    </xf>
    <xf numFmtId="0" fontId="5" fillId="0" borderId="0" xfId="0" applyFont="1" applyAlignment="1"/>
    <xf numFmtId="0" fontId="21" fillId="14" borderId="4" xfId="0" applyFont="1" applyFill="1" applyBorder="1" applyAlignment="1">
      <alignment vertical="distributed"/>
    </xf>
    <xf numFmtId="0" fontId="5" fillId="14" borderId="7" xfId="0" applyFont="1" applyFill="1" applyBorder="1" applyAlignment="1">
      <alignment vertical="distributed"/>
    </xf>
    <xf numFmtId="0" fontId="5" fillId="14" borderId="6" xfId="0" applyFont="1" applyFill="1" applyBorder="1" applyAlignment="1">
      <alignment vertical="distributed"/>
    </xf>
    <xf numFmtId="0" fontId="17" fillId="17" borderId="4" xfId="0" applyFont="1" applyFill="1" applyBorder="1" applyAlignment="1">
      <alignment vertical="distributed"/>
    </xf>
    <xf numFmtId="0" fontId="2" fillId="17" borderId="7" xfId="0" applyFont="1" applyFill="1" applyBorder="1" applyAlignment="1">
      <alignment vertical="distributed"/>
    </xf>
    <xf numFmtId="0" fontId="2" fillId="17" borderId="6" xfId="0" applyFont="1" applyFill="1" applyBorder="1" applyAlignment="1">
      <alignment vertical="distributed"/>
    </xf>
    <xf numFmtId="0" fontId="45" fillId="14" borderId="4" xfId="0" applyFont="1" applyFill="1" applyBorder="1" applyAlignment="1">
      <alignment vertical="distributed"/>
    </xf>
    <xf numFmtId="0" fontId="39" fillId="14" borderId="7" xfId="0" applyFont="1" applyFill="1" applyBorder="1" applyAlignment="1">
      <alignment vertical="distributed"/>
    </xf>
    <xf numFmtId="0" fontId="39" fillId="14" borderId="6" xfId="0" applyFont="1" applyFill="1" applyBorder="1" applyAlignment="1">
      <alignment vertical="distributed"/>
    </xf>
    <xf numFmtId="0" fontId="2" fillId="0" borderId="0" xfId="0" applyFont="1" applyBorder="1" applyAlignment="1">
      <alignment vertical="distributed"/>
    </xf>
    <xf numFmtId="0" fontId="0" fillId="0" borderId="2" xfId="0" applyBorder="1" applyAlignment="1">
      <alignment vertical="distributed"/>
    </xf>
    <xf numFmtId="0" fontId="16" fillId="0" borderId="0" xfId="0" applyFont="1" applyFill="1" applyBorder="1" applyAlignment="1" applyProtection="1">
      <alignment vertical="distributed"/>
    </xf>
    <xf numFmtId="0" fontId="0" fillId="0" borderId="0" xfId="0" applyBorder="1" applyAlignment="1">
      <alignment vertical="distributed"/>
    </xf>
    <xf numFmtId="0" fontId="0" fillId="0" borderId="1" xfId="0" applyFill="1" applyBorder="1" applyAlignment="1">
      <alignment vertical="distributed"/>
    </xf>
    <xf numFmtId="0" fontId="0" fillId="0" borderId="1" xfId="0" applyBorder="1" applyAlignment="1">
      <alignment vertical="distributed"/>
    </xf>
    <xf numFmtId="0" fontId="0" fillId="0" borderId="1" xfId="0" applyBorder="1" applyAlignment="1">
      <alignment horizontal="center" vertical="distributed"/>
    </xf>
    <xf numFmtId="0" fontId="0" fillId="0" borderId="4" xfId="0" applyBorder="1" applyAlignment="1">
      <alignment horizontal="center" vertical="distributed"/>
    </xf>
    <xf numFmtId="0" fontId="0" fillId="0" borderId="1" xfId="0" applyFill="1" applyBorder="1" applyAlignment="1" applyProtection="1">
      <alignment horizontal="center"/>
    </xf>
    <xf numFmtId="0" fontId="4" fillId="0" borderId="0" xfId="0" applyFont="1" applyAlignment="1"/>
    <xf numFmtId="0" fontId="0" fillId="0" borderId="8" xfId="0" applyBorder="1" applyAlignment="1"/>
    <xf numFmtId="0" fontId="0" fillId="0" borderId="9" xfId="0" applyBorder="1" applyAlignment="1"/>
    <xf numFmtId="0" fontId="2" fillId="0" borderId="2" xfId="0" applyFont="1" applyFill="1" applyBorder="1" applyAlignment="1" applyProtection="1">
      <alignment horizontal="left"/>
    </xf>
    <xf numFmtId="0" fontId="0" fillId="0" borderId="2" xfId="0" applyBorder="1" applyAlignment="1"/>
    <xf numFmtId="0" fontId="0" fillId="0" borderId="9" xfId="0" applyBorder="1" applyAlignment="1">
      <alignment vertical="distributed"/>
    </xf>
    <xf numFmtId="0" fontId="0" fillId="0" borderId="9" xfId="0" applyBorder="1" applyAlignment="1">
      <alignment horizontal="center" vertical="distributed"/>
    </xf>
    <xf numFmtId="0" fontId="0" fillId="0" borderId="11" xfId="0" applyBorder="1" applyAlignment="1">
      <alignment horizontal="center" vertical="distributed"/>
    </xf>
    <xf numFmtId="0" fontId="0" fillId="0" borderId="9" xfId="0" applyFill="1" applyBorder="1" applyAlignment="1" applyProtection="1">
      <alignment horizontal="center"/>
    </xf>
    <xf numFmtId="0" fontId="0" fillId="0" borderId="0" xfId="0" applyFont="1" applyAlignment="1"/>
    <xf numFmtId="0" fontId="16" fillId="0" borderId="2" xfId="0" applyFont="1" applyFill="1" applyBorder="1" applyAlignment="1" applyProtection="1">
      <alignment vertical="distributed"/>
    </xf>
    <xf numFmtId="0" fontId="0" fillId="0" borderId="1" xfId="0" applyBorder="1" applyAlignment="1"/>
    <xf numFmtId="0" fontId="2" fillId="0" borderId="1" xfId="0" applyFont="1" applyFill="1" applyBorder="1" applyAlignment="1" applyProtection="1">
      <alignment horizontal="left"/>
    </xf>
    <xf numFmtId="0" fontId="2" fillId="0" borderId="1" xfId="0" applyFont="1" applyBorder="1" applyAlignment="1">
      <alignment horizontal="left"/>
    </xf>
    <xf numFmtId="0" fontId="0" fillId="0" borderId="1" xfId="0" applyBorder="1" applyAlignment="1">
      <alignment horizontal="left" vertical="distributed"/>
    </xf>
    <xf numFmtId="0" fontId="0" fillId="0" borderId="8" xfId="0" applyBorder="1" applyAlignment="1">
      <alignment vertical="distributed"/>
    </xf>
    <xf numFmtId="0" fontId="0" fillId="0" borderId="10" xfId="0" applyBorder="1" applyAlignment="1">
      <alignment vertical="distributed"/>
    </xf>
    <xf numFmtId="0" fontId="26" fillId="0" borderId="4" xfId="0" applyFont="1" applyBorder="1" applyAlignment="1">
      <alignment horizontal="left" vertical="distributed"/>
    </xf>
    <xf numFmtId="0" fontId="5" fillId="0" borderId="7" xfId="0" applyFont="1" applyBorder="1" applyAlignment="1">
      <alignment vertical="distributed"/>
    </xf>
    <xf numFmtId="0" fontId="5" fillId="0" borderId="6" xfId="0" applyFont="1" applyBorder="1" applyAlignment="1">
      <alignment vertical="distributed"/>
    </xf>
    <xf numFmtId="0" fontId="2" fillId="0" borderId="1" xfId="0" applyFont="1" applyBorder="1" applyAlignment="1">
      <alignment horizontal="left" vertical="distributed"/>
    </xf>
    <xf numFmtId="0" fontId="2" fillId="0" borderId="1" xfId="0" applyFont="1" applyBorder="1" applyAlignment="1">
      <alignment vertical="distributed"/>
    </xf>
    <xf numFmtId="0" fontId="0" fillId="0" borderId="8" xfId="0" applyBorder="1" applyAlignment="1">
      <alignment horizontal="left" vertical="distributed"/>
    </xf>
    <xf numFmtId="0" fontId="0" fillId="0" borderId="10" xfId="0" applyBorder="1" applyAlignment="1">
      <alignment horizontal="left" vertical="distributed"/>
    </xf>
    <xf numFmtId="0" fontId="0" fillId="0" borderId="9" xfId="0" applyBorder="1" applyAlignment="1">
      <alignment horizontal="left" vertical="distributed"/>
    </xf>
    <xf numFmtId="0" fontId="2" fillId="0" borderId="3" xfId="0" applyFont="1" applyBorder="1" applyAlignment="1">
      <alignment horizontal="left" vertical="distributed"/>
    </xf>
    <xf numFmtId="0" fontId="2" fillId="0" borderId="3" xfId="0" applyFont="1" applyBorder="1" applyAlignment="1">
      <alignment vertical="distributed"/>
    </xf>
    <xf numFmtId="0" fontId="10" fillId="0" borderId="0" xfId="0" applyFont="1" applyAlignment="1">
      <alignment vertical="distributed"/>
    </xf>
    <xf numFmtId="0" fontId="2" fillId="0" borderId="2" xfId="0" applyFont="1" applyBorder="1" applyAlignment="1">
      <alignment vertical="distributed"/>
    </xf>
    <xf numFmtId="0" fontId="0" fillId="13" borderId="8" xfId="0" applyFill="1" applyBorder="1" applyAlignment="1">
      <alignment vertical="distributed"/>
    </xf>
    <xf numFmtId="0" fontId="0" fillId="13" borderId="10" xfId="0" applyFill="1" applyBorder="1" applyAlignment="1">
      <alignment vertical="distributed"/>
    </xf>
    <xf numFmtId="0" fontId="0" fillId="13" borderId="9" xfId="0" applyFill="1" applyBorder="1" applyAlignment="1">
      <alignment vertical="distributed"/>
    </xf>
    <xf numFmtId="0" fontId="0" fillId="13" borderId="8" xfId="0" applyFill="1" applyBorder="1" applyAlignment="1">
      <alignment horizontal="left" vertical="distributed"/>
    </xf>
    <xf numFmtId="0" fontId="0" fillId="13" borderId="10" xfId="0" applyFill="1" applyBorder="1" applyAlignment="1">
      <alignment horizontal="left" vertical="distributed"/>
    </xf>
    <xf numFmtId="0" fontId="0" fillId="13" borderId="9" xfId="0" applyFill="1" applyBorder="1" applyAlignment="1">
      <alignment horizontal="left" vertical="distributed"/>
    </xf>
    <xf numFmtId="0" fontId="0" fillId="0" borderId="0" xfId="0" applyBorder="1" applyAlignment="1">
      <alignment horizontal="left" vertical="distributed"/>
    </xf>
    <xf numFmtId="0" fontId="0" fillId="0" borderId="0" xfId="0" applyFill="1" applyBorder="1" applyAlignment="1">
      <alignment vertical="distributed"/>
    </xf>
    <xf numFmtId="0" fontId="0" fillId="0" borderId="3" xfId="0" applyFill="1" applyBorder="1" applyAlignment="1">
      <alignment vertical="distributed"/>
    </xf>
    <xf numFmtId="0" fontId="0" fillId="0" borderId="3" xfId="0" applyBorder="1" applyAlignment="1"/>
    <xf numFmtId="0" fontId="5" fillId="0" borderId="5" xfId="0" applyFont="1" applyFill="1" applyBorder="1" applyAlignment="1">
      <alignment horizontal="center" vertical="distributed"/>
    </xf>
    <xf numFmtId="0" fontId="5" fillId="0" borderId="0" xfId="0" applyFont="1" applyBorder="1" applyAlignment="1">
      <alignment vertical="distributed"/>
    </xf>
    <xf numFmtId="0" fontId="0" fillId="0" borderId="5" xfId="0" applyFill="1" applyBorder="1" applyAlignment="1">
      <alignment horizontal="center" vertical="distributed"/>
    </xf>
    <xf numFmtId="0" fontId="0" fillId="0" borderId="5" xfId="0" applyBorder="1" applyAlignment="1">
      <alignment horizontal="center" vertical="distributed"/>
    </xf>
    <xf numFmtId="1" fontId="0" fillId="0" borderId="4" xfId="0" applyNumberFormat="1" applyBorder="1" applyAlignment="1">
      <alignment vertical="distributed" shrinkToFit="1"/>
    </xf>
    <xf numFmtId="1" fontId="0" fillId="0" borderId="7" xfId="0" applyNumberFormat="1" applyBorder="1" applyAlignment="1">
      <alignment vertical="distributed" shrinkToFit="1"/>
    </xf>
    <xf numFmtId="1" fontId="0" fillId="0" borderId="6" xfId="0" applyNumberFormat="1" applyBorder="1" applyAlignment="1">
      <alignment vertical="distributed" shrinkToFit="1"/>
    </xf>
    <xf numFmtId="0" fontId="2" fillId="0" borderId="2" xfId="0" applyFont="1" applyBorder="1" applyAlignment="1">
      <alignment vertical="distributed" shrinkToFit="1"/>
    </xf>
    <xf numFmtId="0" fontId="2" fillId="0" borderId="0" xfId="0" applyFont="1" applyAlignment="1">
      <alignment vertical="distributed" shrinkToFit="1"/>
    </xf>
    <xf numFmtId="0" fontId="0" fillId="0" borderId="0" xfId="0" applyAlignment="1">
      <alignment vertical="distributed" shrinkToFit="1"/>
    </xf>
    <xf numFmtId="1" fontId="5" fillId="0" borderId="4" xfId="0" applyNumberFormat="1" applyFont="1" applyBorder="1" applyAlignment="1">
      <alignment vertical="distributed" shrinkToFit="1"/>
    </xf>
    <xf numFmtId="1" fontId="5" fillId="0" borderId="7" xfId="0" applyNumberFormat="1" applyFont="1" applyBorder="1" applyAlignment="1">
      <alignment vertical="distributed" shrinkToFit="1"/>
    </xf>
    <xf numFmtId="1" fontId="5" fillId="0" borderId="6" xfId="0" applyNumberFormat="1" applyFont="1" applyBorder="1" applyAlignment="1">
      <alignment vertical="distributed" shrinkToFit="1"/>
    </xf>
    <xf numFmtId="0" fontId="4" fillId="0" borderId="0" xfId="0" applyFont="1" applyAlignment="1">
      <alignment vertical="distributed" shrinkToFit="1"/>
    </xf>
    <xf numFmtId="0" fontId="0" fillId="0" borderId="2" xfId="0" applyBorder="1" applyAlignment="1">
      <alignment vertical="distributed" shrinkToFit="1"/>
    </xf>
    <xf numFmtId="1" fontId="0" fillId="0" borderId="4" xfId="0" applyNumberFormat="1" applyFill="1" applyBorder="1" applyAlignment="1">
      <alignment vertical="distributed" shrinkToFit="1"/>
    </xf>
    <xf numFmtId="1" fontId="0" fillId="0" borderId="7" xfId="0" applyNumberFormat="1" applyFill="1" applyBorder="1" applyAlignment="1">
      <alignment vertical="distributed" shrinkToFit="1"/>
    </xf>
    <xf numFmtId="1" fontId="0" fillId="0" borderId="6" xfId="0" applyNumberFormat="1" applyFill="1" applyBorder="1" applyAlignment="1">
      <alignment vertical="distributed" shrinkToFit="1"/>
    </xf>
    <xf numFmtId="1" fontId="5" fillId="0" borderId="4" xfId="0" applyNumberFormat="1" applyFont="1" applyFill="1" applyBorder="1" applyAlignment="1">
      <alignment vertical="distributed" shrinkToFit="1"/>
    </xf>
    <xf numFmtId="1" fontId="5" fillId="0" borderId="7" xfId="0" applyNumberFormat="1" applyFont="1" applyFill="1" applyBorder="1" applyAlignment="1">
      <alignment vertical="distributed" shrinkToFit="1"/>
    </xf>
    <xf numFmtId="1" fontId="5" fillId="0" borderId="6" xfId="0" applyNumberFormat="1" applyFont="1" applyFill="1" applyBorder="1" applyAlignment="1">
      <alignment vertical="distributed" shrinkToFit="1"/>
    </xf>
    <xf numFmtId="0" fontId="0" fillId="0" borderId="4" xfId="0" applyBorder="1" applyAlignment="1">
      <alignment vertical="distributed" shrinkToFit="1"/>
    </xf>
    <xf numFmtId="0" fontId="0" fillId="0" borderId="7" xfId="0" applyBorder="1" applyAlignment="1">
      <alignment vertical="distributed" shrinkToFit="1"/>
    </xf>
    <xf numFmtId="0" fontId="0" fillId="0" borderId="6" xfId="0" applyBorder="1" applyAlignment="1">
      <alignment vertical="distributed" shrinkToFit="1"/>
    </xf>
    <xf numFmtId="0" fontId="0" fillId="0" borderId="0" xfId="0" applyFont="1" applyAlignment="1">
      <alignment vertical="distributed"/>
    </xf>
    <xf numFmtId="0" fontId="17" fillId="7" borderId="1" xfId="0" applyFont="1" applyFill="1" applyBorder="1" applyAlignment="1">
      <alignment vertical="distributed"/>
    </xf>
    <xf numFmtId="0" fontId="18" fillId="7" borderId="1" xfId="0" applyFont="1" applyFill="1" applyBorder="1" applyAlignment="1">
      <alignment vertical="distributed"/>
    </xf>
    <xf numFmtId="0" fontId="18" fillId="11" borderId="1" xfId="0" applyFont="1" applyFill="1" applyBorder="1" applyAlignment="1">
      <alignment vertical="distributed"/>
    </xf>
    <xf numFmtId="0" fontId="17" fillId="6" borderId="1" xfId="0" applyFont="1" applyFill="1" applyBorder="1" applyAlignment="1">
      <alignment vertical="distributed"/>
    </xf>
    <xf numFmtId="0" fontId="18" fillId="6" borderId="1" xfId="0" applyFont="1" applyFill="1" applyBorder="1" applyAlignment="1">
      <alignment vertical="distributed"/>
    </xf>
    <xf numFmtId="0" fontId="17" fillId="10" borderId="1" xfId="0" applyFont="1" applyFill="1" applyBorder="1" applyAlignment="1">
      <alignment vertical="distributed"/>
    </xf>
    <xf numFmtId="0" fontId="18" fillId="10" borderId="1" xfId="0" applyFont="1" applyFill="1" applyBorder="1" applyAlignment="1">
      <alignment vertical="distributed"/>
    </xf>
    <xf numFmtId="0" fontId="17" fillId="11" borderId="1" xfId="0" applyFont="1" applyFill="1" applyBorder="1" applyAlignment="1">
      <alignment vertical="distributed"/>
    </xf>
    <xf numFmtId="0" fontId="17" fillId="9" borderId="1" xfId="0" applyFont="1" applyFill="1" applyBorder="1" applyAlignment="1">
      <alignment vertical="distributed"/>
    </xf>
    <xf numFmtId="0" fontId="18" fillId="9" borderId="1" xfId="0" applyFont="1" applyFill="1" applyBorder="1" applyAlignment="1">
      <alignment vertical="distributed"/>
    </xf>
    <xf numFmtId="0" fontId="17" fillId="8" borderId="1" xfId="0" applyFont="1" applyFill="1" applyBorder="1" applyAlignment="1">
      <alignment vertical="distributed"/>
    </xf>
    <xf numFmtId="0" fontId="18" fillId="8" borderId="1" xfId="0" applyFont="1" applyFill="1" applyBorder="1" applyAlignment="1">
      <alignment vertical="distributed"/>
    </xf>
    <xf numFmtId="0" fontId="0" fillId="0" borderId="0" xfId="0" applyFont="1" applyFill="1" applyAlignment="1">
      <alignment vertical="distributed"/>
    </xf>
    <xf numFmtId="0" fontId="17" fillId="4" borderId="1" xfId="0" applyFont="1" applyFill="1" applyBorder="1" applyAlignment="1">
      <alignment vertical="distributed"/>
    </xf>
    <xf numFmtId="0" fontId="18" fillId="4" borderId="1" xfId="0" applyFont="1" applyFill="1" applyBorder="1" applyAlignment="1">
      <alignment vertical="distributed"/>
    </xf>
    <xf numFmtId="0" fontId="17" fillId="5" borderId="1" xfId="0" applyFont="1" applyFill="1" applyBorder="1" applyAlignment="1">
      <alignment vertical="distributed"/>
    </xf>
    <xf numFmtId="0" fontId="18" fillId="5" borderId="1" xfId="0" applyFont="1" applyFill="1" applyBorder="1" applyAlignment="1">
      <alignment vertical="distributed"/>
    </xf>
    <xf numFmtId="0" fontId="17" fillId="3" borderId="1" xfId="0" applyFont="1" applyFill="1" applyBorder="1" applyAlignment="1">
      <alignment vertical="distributed"/>
    </xf>
    <xf numFmtId="0" fontId="18" fillId="3" borderId="1" xfId="0" applyFont="1" applyFill="1" applyBorder="1" applyAlignment="1">
      <alignment vertical="distributed"/>
    </xf>
    <xf numFmtId="0" fontId="18" fillId="0" borderId="1" xfId="0" applyFont="1" applyBorder="1" applyAlignment="1">
      <alignment horizontal="left" vertical="distributed"/>
    </xf>
    <xf numFmtId="0" fontId="0" fillId="0" borderId="1" xfId="0" applyBorder="1" applyAlignment="1">
      <alignment horizontal="left"/>
    </xf>
    <xf numFmtId="0" fontId="18" fillId="0" borderId="1" xfId="0" applyFont="1" applyBorder="1" applyAlignment="1">
      <alignment horizontal="left"/>
    </xf>
    <xf numFmtId="0" fontId="7" fillId="0" borderId="0" xfId="0" applyFont="1" applyAlignment="1"/>
    <xf numFmtId="0" fontId="2" fillId="0" borderId="0" xfId="0" applyFont="1" applyFill="1" applyBorder="1" applyAlignment="1">
      <alignment vertical="distributed"/>
    </xf>
    <xf numFmtId="0" fontId="2" fillId="0" borderId="0" xfId="0" applyFont="1" applyFill="1" applyAlignment="1"/>
    <xf numFmtId="0" fontId="42" fillId="0" borderId="0" xfId="1" applyFont="1" applyFill="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18.xml"/><Relationship Id="rId7" Type="http://schemas.openxmlformats.org/officeDocument/2006/relationships/chartsheet" Target="chartsheets/sheet3.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worksheet" Target="worksheets/sheet17.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8.xml"/><Relationship Id="rId24"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worksheet" Target="worksheets/sheet12.xml"/><Relationship Id="rId23" Type="http://schemas.openxmlformats.org/officeDocument/2006/relationships/theme" Target="theme/theme1.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4.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aseline="0">
                <a:solidFill>
                  <a:schemeClr val="tx1"/>
                </a:solidFill>
              </a:rPr>
              <a:t>Figur 1. V</a:t>
            </a:r>
            <a:r>
              <a:rPr lang="da-DK">
                <a:solidFill>
                  <a:schemeClr val="tx1"/>
                </a:solidFill>
              </a:rPr>
              <a:t>undne</a:t>
            </a:r>
            <a:r>
              <a:rPr lang="da-DK" baseline="0">
                <a:solidFill>
                  <a:schemeClr val="tx1"/>
                </a:solidFill>
              </a:rPr>
              <a:t> leveår ved ny interventionspakke versus referencepakke, vundne leveår pr. år</a:t>
            </a:r>
            <a:endParaRPr lang="da-DK">
              <a:solidFill>
                <a:schemeClr val="tx1"/>
              </a:solidFill>
            </a:endParaRPr>
          </a:p>
        </c:rich>
      </c:tx>
      <c:layout>
        <c:manualLayout>
          <c:xMode val="edge"/>
          <c:yMode val="edge"/>
          <c:x val="0.11700195438856549"/>
          <c:y val="1.83411005187458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2004442159356486E-2"/>
          <c:y val="0.11305051882821754"/>
          <c:w val="0.91982007727869253"/>
          <c:h val="0.78625891826087535"/>
        </c:manualLayout>
      </c:layout>
      <c:barChart>
        <c:barDir val="col"/>
        <c:grouping val="clustered"/>
        <c:varyColors val="0"/>
        <c:ser>
          <c:idx val="3"/>
          <c:order val="0"/>
          <c:spPr>
            <a:solidFill>
              <a:schemeClr val="accent4"/>
            </a:solidFill>
            <a:ln>
              <a:noFill/>
            </a:ln>
            <a:effectLst/>
          </c:spPr>
          <c:invertIfNegative val="0"/>
          <c:val>
            <c:numRef>
              <c:f>'J. Sundhedsgevinster'!$D$11:$CJ$11</c:f>
              <c:numCache>
                <c:formatCode>0</c:formatCode>
                <c:ptCount val="85"/>
                <c:pt idx="0">
                  <c:v>1.4611166830724898</c:v>
                </c:pt>
                <c:pt idx="1">
                  <c:v>2.8478318913487328</c:v>
                </c:pt>
                <c:pt idx="2">
                  <c:v>4.124630044034717</c:v>
                </c:pt>
                <c:pt idx="3">
                  <c:v>5.2717849243927901</c:v>
                </c:pt>
                <c:pt idx="4">
                  <c:v>6.2805301057238125</c:v>
                </c:pt>
                <c:pt idx="5">
                  <c:v>7.1495873356582251</c:v>
                </c:pt>
                <c:pt idx="6">
                  <c:v>7.6453395796590939</c:v>
                </c:pt>
                <c:pt idx="7">
                  <c:v>8.0509663406548384</c:v>
                </c:pt>
                <c:pt idx="8">
                  <c:v>8.4183218280782057</c:v>
                </c:pt>
                <c:pt idx="9">
                  <c:v>8.7548967305438055</c:v>
                </c:pt>
                <c:pt idx="10">
                  <c:v>9.0606347789099573</c:v>
                </c:pt>
                <c:pt idx="11">
                  <c:v>8.9789715793360756</c:v>
                </c:pt>
                <c:pt idx="12">
                  <c:v>8.8396030682775972</c:v>
                </c:pt>
                <c:pt idx="13">
                  <c:v>8.7049603158471882</c:v>
                </c:pt>
                <c:pt idx="14">
                  <c:v>8.5838820344633859</c:v>
                </c:pt>
                <c:pt idx="15">
                  <c:v>8.4750703863853687</c:v>
                </c:pt>
                <c:pt idx="16">
                  <c:v>8.3757715104933368</c:v>
                </c:pt>
                <c:pt idx="17">
                  <c:v>8.2834119323551931</c:v>
                </c:pt>
                <c:pt idx="18">
                  <c:v>8.1958361466313363</c:v>
                </c:pt>
                <c:pt idx="19">
                  <c:v>8.11128370012716</c:v>
                </c:pt>
                <c:pt idx="20">
                  <c:v>8.0330413643641805</c:v>
                </c:pt>
                <c:pt idx="21">
                  <c:v>7.9544006149142206</c:v>
                </c:pt>
                <c:pt idx="22">
                  <c:v>7.8749090830390287</c:v>
                </c:pt>
                <c:pt idx="23">
                  <c:v>7.7940580035656239</c:v>
                </c:pt>
                <c:pt idx="24">
                  <c:v>7.7113591915083362</c:v>
                </c:pt>
                <c:pt idx="25">
                  <c:v>7.6263870063771719</c:v>
                </c:pt>
                <c:pt idx="26">
                  <c:v>7.5387990501051263</c:v>
                </c:pt>
                <c:pt idx="27">
                  <c:v>7.4483432480383271</c:v>
                </c:pt>
                <c:pt idx="28">
                  <c:v>7.354856501826589</c:v>
                </c:pt>
                <c:pt idx="29">
                  <c:v>7.2582583993680601</c:v>
                </c:pt>
                <c:pt idx="30">
                  <c:v>7.1619006020735014</c:v>
                </c:pt>
                <c:pt idx="31">
                  <c:v>7.0659233579267493</c:v>
                </c:pt>
                <c:pt idx="32">
                  <c:v>6.9698632622050809</c:v>
                </c:pt>
                <c:pt idx="33">
                  <c:v>6.8730526690530951</c:v>
                </c:pt>
                <c:pt idx="34">
                  <c:v>6.7747895472846267</c:v>
                </c:pt>
                <c:pt idx="35">
                  <c:v>6.6744356734900521</c:v>
                </c:pt>
                <c:pt idx="36">
                  <c:v>6.571467845344614</c:v>
                </c:pt>
                <c:pt idx="37">
                  <c:v>6.4654990029325745</c:v>
                </c:pt>
                <c:pt idx="38">
                  <c:v>6.3562807089724629</c:v>
                </c:pt>
                <c:pt idx="39">
                  <c:v>6.2436946637430992</c:v>
                </c:pt>
                <c:pt idx="40">
                  <c:v>6.132677146795686</c:v>
                </c:pt>
                <c:pt idx="41">
                  <c:v>6.0230909868441813</c:v>
                </c:pt>
                <c:pt idx="42">
                  <c:v>5.9138488280732417</c:v>
                </c:pt>
                <c:pt idx="43">
                  <c:v>5.8036737244274264</c:v>
                </c:pt>
                <c:pt idx="44">
                  <c:v>5.6913682214049004</c:v>
                </c:pt>
                <c:pt idx="45">
                  <c:v>5.5759534402241115</c:v>
                </c:pt>
                <c:pt idx="46">
                  <c:v>5.456726211242767</c:v>
                </c:pt>
                <c:pt idx="47">
                  <c:v>5.3332665085049484</c:v>
                </c:pt>
                <c:pt idx="48">
                  <c:v>5.2054165311501492</c:v>
                </c:pt>
                <c:pt idx="49">
                  <c:v>5.0732452979204936</c:v>
                </c:pt>
                <c:pt idx="50">
                  <c:v>4.9621025885971903</c:v>
                </c:pt>
                <c:pt idx="51">
                  <c:v>4.8476430948485358</c:v>
                </c:pt>
                <c:pt idx="52">
                  <c:v>4.7244456350331347</c:v>
                </c:pt>
                <c:pt idx="53">
                  <c:v>4.591513024915912</c:v>
                </c:pt>
                <c:pt idx="54">
                  <c:v>4.4492865694519423</c:v>
                </c:pt>
                <c:pt idx="55">
                  <c:v>4.2990134434344327</c:v>
                </c:pt>
                <c:pt idx="56">
                  <c:v>4.1423336306102101</c:v>
                </c:pt>
                <c:pt idx="57">
                  <c:v>3.9810169672791744</c:v>
                </c:pt>
                <c:pt idx="58">
                  <c:v>3.8168018408377975</c:v>
                </c:pt>
                <c:pt idx="59">
                  <c:v>3.6513019057206293</c:v>
                </c:pt>
                <c:pt idx="60">
                  <c:v>3.485957593718922</c:v>
                </c:pt>
                <c:pt idx="61">
                  <c:v>3.32201649430408</c:v>
                </c:pt>
                <c:pt idx="62">
                  <c:v>3.1605317766584449</c:v>
                </c:pt>
                <c:pt idx="63">
                  <c:v>3.0023713680297988</c:v>
                </c:pt>
                <c:pt idx="64">
                  <c:v>2.848233053664444</c:v>
                </c:pt>
                <c:pt idx="65">
                  <c:v>2.6986623484194752</c:v>
                </c:pt>
                <c:pt idx="66">
                  <c:v>2.5540711398439271</c:v>
                </c:pt>
                <c:pt idx="67">
                  <c:v>2.4147558797471902</c:v>
                </c:pt>
                <c:pt idx="68">
                  <c:v>2.2809146204285753</c:v>
                </c:pt>
                <c:pt idx="69">
                  <c:v>2.1526625330816387</c:v>
                </c:pt>
                <c:pt idx="70">
                  <c:v>1.980876599567182</c:v>
                </c:pt>
                <c:pt idx="71">
                  <c:v>1.7231930151333472</c:v>
                </c:pt>
                <c:pt idx="72">
                  <c:v>1.4864768713605372</c:v>
                </c:pt>
                <c:pt idx="73">
                  <c:v>1.2737672549901617</c:v>
                </c:pt>
                <c:pt idx="74">
                  <c:v>1.085679232005532</c:v>
                </c:pt>
                <c:pt idx="75">
                  <c:v>0.92136572974504816</c:v>
                </c:pt>
                <c:pt idx="76">
                  <c:v>0.77915786225003103</c:v>
                </c:pt>
                <c:pt idx="77">
                  <c:v>0.65698362830062251</c:v>
                </c:pt>
                <c:pt idx="78">
                  <c:v>0.55263501791750969</c:v>
                </c:pt>
                <c:pt idx="79">
                  <c:v>0.46393240938732561</c:v>
                </c:pt>
                <c:pt idx="80">
                  <c:v>0.38882021038352832</c:v>
                </c:pt>
                <c:pt idx="81">
                  <c:v>0.32541719272512637</c:v>
                </c:pt>
                <c:pt idx="82">
                  <c:v>0.27203760403926935</c:v>
                </c:pt>
                <c:pt idx="83">
                  <c:v>0.2271939933525573</c:v>
                </c:pt>
                <c:pt idx="84">
                  <c:v>0.18958910820219899</c:v>
                </c:pt>
              </c:numCache>
            </c:numRef>
          </c:val>
          <c:extLst>
            <c:ext xmlns:c16="http://schemas.microsoft.com/office/drawing/2014/chart" uri="{C3380CC4-5D6E-409C-BE32-E72D297353CC}">
              <c16:uniqueId val="{00000000-7E13-4141-A073-8FF24F8D54B8}"/>
            </c:ext>
          </c:extLst>
        </c:ser>
        <c:dLbls>
          <c:showLegendKey val="0"/>
          <c:showVal val="0"/>
          <c:showCatName val="0"/>
          <c:showSerName val="0"/>
          <c:showPercent val="0"/>
          <c:showBubbleSize val="0"/>
        </c:dLbls>
        <c:gapWidth val="219"/>
        <c:overlap val="-27"/>
        <c:axId val="288927472"/>
        <c:axId val="169078680"/>
      </c:barChart>
      <c:catAx>
        <c:axId val="2889274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År</a:t>
                </a:r>
                <a:r>
                  <a:rPr lang="da-DK" baseline="0"/>
                  <a:t> efter år 0 (interventionsåret)</a:t>
                </a:r>
                <a:endParaRPr lang="da-DK"/>
              </a:p>
            </c:rich>
          </c:tx>
          <c:layout>
            <c:manualLayout>
              <c:xMode val="edge"/>
              <c:yMode val="edge"/>
              <c:x val="0.4288309431299096"/>
              <c:y val="0.951950843459269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9078680"/>
        <c:crosses val="autoZero"/>
        <c:auto val="1"/>
        <c:lblAlgn val="ctr"/>
        <c:lblOffset val="100"/>
        <c:noMultiLvlLbl val="0"/>
      </c:catAx>
      <c:valAx>
        <c:axId val="169078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Vundne</a:t>
                </a:r>
                <a:r>
                  <a:rPr lang="da-DK" baseline="0"/>
                  <a:t> leveår pr. år</a:t>
                </a:r>
                <a:endParaRPr lang="da-DK"/>
              </a:p>
            </c:rich>
          </c:tx>
          <c:layout>
            <c:manualLayout>
              <c:xMode val="edge"/>
              <c:yMode val="edge"/>
              <c:x val="1.4740107443573632E-2"/>
              <c:y val="0.397495160129036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88927472"/>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a-DK" baseline="0">
                <a:solidFill>
                  <a:schemeClr val="tx1"/>
                </a:solidFill>
              </a:rPr>
              <a:t>Figur 2. Meromkostninger* ved ny interventionspakke versus referencepakke, </a:t>
            </a:r>
            <a:r>
              <a:rPr lang="da-DK" b="1" baseline="0">
                <a:solidFill>
                  <a:schemeClr val="tx1"/>
                </a:solidFill>
              </a:rPr>
              <a:t>ekskl. fremtidige ikke-relaterede omkostninger</a:t>
            </a:r>
            <a:r>
              <a:rPr lang="da-DK" baseline="0">
                <a:solidFill>
                  <a:schemeClr val="tx1"/>
                </a:solidFill>
              </a:rPr>
              <a:t> (minus angiver besparelse), </a:t>
            </a:r>
            <a:r>
              <a:rPr lang="da-DK" sz="1400" b="0" i="0" baseline="0">
                <a:solidFill>
                  <a:schemeClr val="tx1"/>
                </a:solidFill>
                <a:effectLst/>
              </a:rPr>
              <a:t>kr. pr. år (2017-priser)</a:t>
            </a:r>
            <a:endParaRPr lang="da-DK" sz="1400">
              <a:solidFill>
                <a:schemeClr val="tx1"/>
              </a:solidFill>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8.7621187283330196E-2"/>
          <c:y val="0.13597944121214614"/>
          <c:w val="0.89413638405475959"/>
          <c:h val="0.69925141341666497"/>
        </c:manualLayout>
      </c:layout>
      <c:barChart>
        <c:barDir val="col"/>
        <c:grouping val="stacked"/>
        <c:varyColors val="0"/>
        <c:ser>
          <c:idx val="0"/>
          <c:order val="0"/>
          <c:tx>
            <c:strRef>
              <c:f>'K. Afledte omkostninger_1'!$B$123</c:f>
              <c:strCache>
                <c:ptCount val="1"/>
                <c:pt idx="0">
                  <c:v>Kommunalt perspektiv</c:v>
                </c:pt>
              </c:strCache>
            </c:strRef>
          </c:tx>
          <c:spPr>
            <a:solidFill>
              <a:schemeClr val="accent1"/>
            </a:solidFill>
            <a:ln>
              <a:noFill/>
            </a:ln>
            <a:effectLst/>
          </c:spPr>
          <c:invertIfNegative val="0"/>
          <c:val>
            <c:numRef>
              <c:f>'K. Afledte omkostninger_1'!$C$123:$CJ$123</c:f>
              <c:numCache>
                <c:formatCode>0</c:formatCode>
                <c:ptCount val="86"/>
                <c:pt idx="0">
                  <c:v>659402.49835829937</c:v>
                </c:pt>
                <c:pt idx="1">
                  <c:v>-29808.107734571502</c:v>
                </c:pt>
                <c:pt idx="2">
                  <c:v>-28262.862133976487</c:v>
                </c:pt>
                <c:pt idx="3">
                  <c:v>-26731.462689367516</c:v>
                </c:pt>
                <c:pt idx="4">
                  <c:v>-25226.259985731544</c:v>
                </c:pt>
                <c:pt idx="5">
                  <c:v>-23756.993122270127</c:v>
                </c:pt>
                <c:pt idx="6">
                  <c:v>-52397.395712935853</c:v>
                </c:pt>
                <c:pt idx="7">
                  <c:v>-57317.037837670723</c:v>
                </c:pt>
                <c:pt idx="8">
                  <c:v>-57679.063696209138</c:v>
                </c:pt>
                <c:pt idx="9">
                  <c:v>-57120.812494654805</c:v>
                </c:pt>
                <c:pt idx="10">
                  <c:v>-56336.428146079888</c:v>
                </c:pt>
                <c:pt idx="11">
                  <c:v>-72510.964693990158</c:v>
                </c:pt>
                <c:pt idx="12">
                  <c:v>-74552.834604210046</c:v>
                </c:pt>
                <c:pt idx="13">
                  <c:v>-73779.266180752791</c:v>
                </c:pt>
                <c:pt idx="14">
                  <c:v>-72443.831585804146</c:v>
                </c:pt>
                <c:pt idx="15">
                  <c:v>-70995.14666011637</c:v>
                </c:pt>
                <c:pt idx="16">
                  <c:v>-69522.773600855769</c:v>
                </c:pt>
                <c:pt idx="17">
                  <c:v>-68044.942856658672</c:v>
                </c:pt>
                <c:pt idx="18">
                  <c:v>-66565.785649084573</c:v>
                </c:pt>
                <c:pt idx="19">
                  <c:v>-65086.732517058874</c:v>
                </c:pt>
                <c:pt idx="20">
                  <c:v>-63966.583209250675</c:v>
                </c:pt>
                <c:pt idx="21">
                  <c:v>-62639.868080966306</c:v>
                </c:pt>
                <c:pt idx="22">
                  <c:v>-61282.925385736904</c:v>
                </c:pt>
                <c:pt idx="23">
                  <c:v>-59901.669214715002</c:v>
                </c:pt>
                <c:pt idx="24">
                  <c:v>-58501.214742843789</c:v>
                </c:pt>
                <c:pt idx="25">
                  <c:v>-57086.534173746477</c:v>
                </c:pt>
                <c:pt idx="26">
                  <c:v>-55662.37826474852</c:v>
                </c:pt>
                <c:pt idx="27">
                  <c:v>-54233.224718693331</c:v>
                </c:pt>
                <c:pt idx="28">
                  <c:v>-52803.246746472345</c:v>
                </c:pt>
                <c:pt idx="29">
                  <c:v>-51376.296629934572</c:v>
                </c:pt>
                <c:pt idx="30">
                  <c:v>-50496.817443168446</c:v>
                </c:pt>
                <c:pt idx="31">
                  <c:v>-49559.579554575364</c:v>
                </c:pt>
                <c:pt idx="32">
                  <c:v>-48569.861617222748</c:v>
                </c:pt>
                <c:pt idx="33">
                  <c:v>-47531.4454000521</c:v>
                </c:pt>
                <c:pt idx="34">
                  <c:v>-46449.166027018808</c:v>
                </c:pt>
                <c:pt idx="35">
                  <c:v>-45328.51491043697</c:v>
                </c:pt>
                <c:pt idx="36">
                  <c:v>-44175.332820597687</c:v>
                </c:pt>
                <c:pt idx="37">
                  <c:v>-42995.57596136372</c:v>
                </c:pt>
                <c:pt idx="38">
                  <c:v>-41795.140860926986</c:v>
                </c:pt>
                <c:pt idx="39">
                  <c:v>-40579.736340813906</c:v>
                </c:pt>
                <c:pt idx="40">
                  <c:v>-40246.699414917784</c:v>
                </c:pt>
                <c:pt idx="41">
                  <c:v>-39739.199734324124</c:v>
                </c:pt>
                <c:pt idx="42">
                  <c:v>-39079.593769312109</c:v>
                </c:pt>
                <c:pt idx="43">
                  <c:v>-38286.106591434938</c:v>
                </c:pt>
                <c:pt idx="44">
                  <c:v>-37377.331330501474</c:v>
                </c:pt>
                <c:pt idx="45">
                  <c:v>-36371.568102630656</c:v>
                </c:pt>
                <c:pt idx="46">
                  <c:v>-35286.35926347565</c:v>
                </c:pt>
                <c:pt idx="47">
                  <c:v>-34138.177271958113</c:v>
                </c:pt>
                <c:pt idx="48">
                  <c:v>-32942.229982690304</c:v>
                </c:pt>
                <c:pt idx="49">
                  <c:v>-31712.355138839557</c:v>
                </c:pt>
                <c:pt idx="50">
                  <c:v>-35610.08404909711</c:v>
                </c:pt>
                <c:pt idx="51">
                  <c:v>-33666.788089184643</c:v>
                </c:pt>
                <c:pt idx="52">
                  <c:v>-31767.11792730436</c:v>
                </c:pt>
                <c:pt idx="53">
                  <c:v>-29903.864607790325</c:v>
                </c:pt>
                <c:pt idx="54">
                  <c:v>-28093.382907214087</c:v>
                </c:pt>
                <c:pt idx="55">
                  <c:v>-26347.356050182469</c:v>
                </c:pt>
                <c:pt idx="56">
                  <c:v>-24673.752952708775</c:v>
                </c:pt>
                <c:pt idx="57">
                  <c:v>-23077.611055529876</c:v>
                </c:pt>
                <c:pt idx="58">
                  <c:v>-21561.674525250626</c:v>
                </c:pt>
                <c:pt idx="59">
                  <c:v>-20126.912512599607</c:v>
                </c:pt>
                <c:pt idx="60">
                  <c:v>-18772.938130548358</c:v>
                </c:pt>
                <c:pt idx="61">
                  <c:v>-17498.34550548757</c:v>
                </c:pt>
                <c:pt idx="62">
                  <c:v>-16300.979470456203</c:v>
                </c:pt>
                <c:pt idx="63">
                  <c:v>-15178.150100221266</c:v>
                </c:pt>
                <c:pt idx="64">
                  <c:v>-14126.80226501021</c:v>
                </c:pt>
                <c:pt idx="65">
                  <c:v>-13143.648654901934</c:v>
                </c:pt>
                <c:pt idx="66">
                  <c:v>-12225.273262451468</c:v>
                </c:pt>
                <c:pt idx="67">
                  <c:v>-11368.211074550458</c:v>
                </c:pt>
                <c:pt idx="68">
                  <c:v>-10569.008686501598</c:v>
                </c:pt>
                <c:pt idx="69">
                  <c:v>-9824.2696850384436</c:v>
                </c:pt>
                <c:pt idx="70">
                  <c:v>-9130.6879281214497</c:v>
                </c:pt>
                <c:pt idx="71">
                  <c:v>-7912.6397758779167</c:v>
                </c:pt>
                <c:pt idx="72">
                  <c:v>-6526.6674362055437</c:v>
                </c:pt>
                <c:pt idx="73">
                  <c:v>-5384.3625206575689</c:v>
                </c:pt>
                <c:pt idx="74">
                  <c:v>-4442.8983588703131</c:v>
                </c:pt>
                <c:pt idx="75">
                  <c:v>-3666.9312470057348</c:v>
                </c:pt>
                <c:pt idx="76">
                  <c:v>-3027.307083862901</c:v>
                </c:pt>
                <c:pt idx="77">
                  <c:v>-2499.9900847563304</c:v>
                </c:pt>
                <c:pt idx="78">
                  <c:v>-2065.1741759383031</c:v>
                </c:pt>
                <c:pt idx="79">
                  <c:v>-1706.545811525486</c:v>
                </c:pt>
                <c:pt idx="80">
                  <c:v>-1410.672799971745</c:v>
                </c:pt>
                <c:pt idx="81">
                  <c:v>-1166.4981425582737</c:v>
                </c:pt>
                <c:pt idx="82">
                  <c:v>-964.92136934257803</c:v>
                </c:pt>
                <c:pt idx="83">
                  <c:v>-798.45269575140219</c:v>
                </c:pt>
                <c:pt idx="84">
                  <c:v>-660.92768459750891</c:v>
                </c:pt>
                <c:pt idx="85">
                  <c:v>-547.27208733752536</c:v>
                </c:pt>
              </c:numCache>
            </c:numRef>
          </c:val>
          <c:extLst>
            <c:ext xmlns:c16="http://schemas.microsoft.com/office/drawing/2014/chart" uri="{C3380CC4-5D6E-409C-BE32-E72D297353CC}">
              <c16:uniqueId val="{00000000-78DE-4B00-BDE3-E32EA89CA029}"/>
            </c:ext>
          </c:extLst>
        </c:ser>
        <c:ser>
          <c:idx val="1"/>
          <c:order val="1"/>
          <c:tx>
            <c:strRef>
              <c:f>'K. Afledte omkostninger_1'!$B$124</c:f>
              <c:strCache>
                <c:ptCount val="1"/>
                <c:pt idx="0">
                  <c:v>Regionalt perspektiv</c:v>
                </c:pt>
              </c:strCache>
            </c:strRef>
          </c:tx>
          <c:spPr>
            <a:solidFill>
              <a:schemeClr val="accent2"/>
            </a:solidFill>
            <a:ln>
              <a:noFill/>
            </a:ln>
            <a:effectLst/>
          </c:spPr>
          <c:invertIfNegative val="0"/>
          <c:val>
            <c:numRef>
              <c:f>'K. Afledte omkostninger_1'!$C$124:$CJ$124</c:f>
              <c:numCache>
                <c:formatCode>0</c:formatCode>
                <c:ptCount val="86"/>
                <c:pt idx="0">
                  <c:v>0</c:v>
                </c:pt>
                <c:pt idx="1">
                  <c:v>-72111.799485351861</c:v>
                </c:pt>
                <c:pt idx="2">
                  <c:v>-66946.010262654978</c:v>
                </c:pt>
                <c:pt idx="3">
                  <c:v>-62093.91611598806</c:v>
                </c:pt>
                <c:pt idx="4">
                  <c:v>-57544.366074884478</c:v>
                </c:pt>
                <c:pt idx="5">
                  <c:v>-53285.243290269791</c:v>
                </c:pt>
                <c:pt idx="6">
                  <c:v>-115623.88189421894</c:v>
                </c:pt>
                <c:pt idx="7">
                  <c:v>-124791.3118524945</c:v>
                </c:pt>
                <c:pt idx="8">
                  <c:v>-124038.18787244562</c:v>
                </c:pt>
                <c:pt idx="9">
                  <c:v>-121427.42293790706</c:v>
                </c:pt>
                <c:pt idx="10">
                  <c:v>-118465.93517901638</c:v>
                </c:pt>
                <c:pt idx="11">
                  <c:v>-150796.5833722731</c:v>
                </c:pt>
                <c:pt idx="12">
                  <c:v>-153948.55018496362</c:v>
                </c:pt>
                <c:pt idx="13">
                  <c:v>-151392.89695580711</c:v>
                </c:pt>
                <c:pt idx="14">
                  <c:v>-147754.95689645168</c:v>
                </c:pt>
                <c:pt idx="15">
                  <c:v>-143948.46270667529</c:v>
                </c:pt>
                <c:pt idx="16">
                  <c:v>-140155.35250066902</c:v>
                </c:pt>
                <c:pt idx="17">
                  <c:v>-136412.58331696986</c:v>
                </c:pt>
                <c:pt idx="18">
                  <c:v>-132727.94228136659</c:v>
                </c:pt>
                <c:pt idx="19">
                  <c:v>-129103.10491668779</c:v>
                </c:pt>
                <c:pt idx="20">
                  <c:v>-124896.40771539041</c:v>
                </c:pt>
                <c:pt idx="21">
                  <c:v>-121698.35123747373</c:v>
                </c:pt>
                <c:pt idx="22">
                  <c:v>-118500.73674308382</c:v>
                </c:pt>
                <c:pt idx="23">
                  <c:v>-115312.08580382548</c:v>
                </c:pt>
                <c:pt idx="24">
                  <c:v>-112139.36004089622</c:v>
                </c:pt>
                <c:pt idx="25">
                  <c:v>-108989.02749454771</c:v>
                </c:pt>
                <c:pt idx="26">
                  <c:v>-105867.02859082233</c:v>
                </c:pt>
                <c:pt idx="27">
                  <c:v>-102778.76290979338</c:v>
                </c:pt>
                <c:pt idx="28">
                  <c:v>-99729.090958669927</c:v>
                </c:pt>
                <c:pt idx="29">
                  <c:v>-96722.346556587261</c:v>
                </c:pt>
                <c:pt idx="30">
                  <c:v>-94213.525301924892</c:v>
                </c:pt>
                <c:pt idx="31">
                  <c:v>-91690.124750918316</c:v>
                </c:pt>
                <c:pt idx="32">
                  <c:v>-89155.934973413037</c:v>
                </c:pt>
                <c:pt idx="33">
                  <c:v>-86612.720785162965</c:v>
                </c:pt>
                <c:pt idx="34">
                  <c:v>-84063.981332333555</c:v>
                </c:pt>
                <c:pt idx="35">
                  <c:v>-81514.366754573246</c:v>
                </c:pt>
                <c:pt idx="36">
                  <c:v>-78969.224383659588</c:v>
                </c:pt>
                <c:pt idx="37">
                  <c:v>-76434.250181599738</c:v>
                </c:pt>
                <c:pt idx="38">
                  <c:v>-73915.225225110727</c:v>
                </c:pt>
                <c:pt idx="39">
                  <c:v>-71417.820484079377</c:v>
                </c:pt>
                <c:pt idx="40">
                  <c:v>-69692.068430918909</c:v>
                </c:pt>
                <c:pt idx="41">
                  <c:v>-67842.708066076826</c:v>
                </c:pt>
                <c:pt idx="42">
                  <c:v>-65888.23249853772</c:v>
                </c:pt>
                <c:pt idx="43">
                  <c:v>-63842.590205413209</c:v>
                </c:pt>
                <c:pt idx="44">
                  <c:v>-61721.653522334469</c:v>
                </c:pt>
                <c:pt idx="45">
                  <c:v>-59542.102479760055</c:v>
                </c:pt>
                <c:pt idx="46">
                  <c:v>-57320.61113350057</c:v>
                </c:pt>
                <c:pt idx="47">
                  <c:v>-55073.271078032536</c:v>
                </c:pt>
                <c:pt idx="48">
                  <c:v>-52815.199378348902</c:v>
                </c:pt>
                <c:pt idx="49">
                  <c:v>-50560.288408304812</c:v>
                </c:pt>
                <c:pt idx="50">
                  <c:v>-52623.40925013266</c:v>
                </c:pt>
                <c:pt idx="51">
                  <c:v>-49761.819049637357</c:v>
                </c:pt>
                <c:pt idx="52">
                  <c:v>-46964.046759174504</c:v>
                </c:pt>
                <c:pt idx="53">
                  <c:v>-44219.363407096098</c:v>
                </c:pt>
                <c:pt idx="54">
                  <c:v>-41551.808891860688</c:v>
                </c:pt>
                <c:pt idx="55">
                  <c:v>-38978.584662340261</c:v>
                </c:pt>
                <c:pt idx="56">
                  <c:v>-36511.450466193564</c:v>
                </c:pt>
                <c:pt idx="57">
                  <c:v>-34157.867458530556</c:v>
                </c:pt>
                <c:pt idx="58">
                  <c:v>-31921.930795012155</c:v>
                </c:pt>
                <c:pt idx="59">
                  <c:v>-29805.12750617048</c:v>
                </c:pt>
                <c:pt idx="60">
                  <c:v>-27806.94964436271</c:v>
                </c:pt>
                <c:pt idx="61">
                  <c:v>-25925.387915816831</c:v>
                </c:pt>
                <c:pt idx="62">
                  <c:v>-24157.326983704857</c:v>
                </c:pt>
                <c:pt idx="63">
                  <c:v>-22498.860197018927</c:v>
                </c:pt>
                <c:pt idx="64">
                  <c:v>-20945.538566652944</c:v>
                </c:pt>
                <c:pt idx="65">
                  <c:v>-19492.566306475863</c:v>
                </c:pt>
                <c:pt idx="66">
                  <c:v>-18134.953129563626</c:v>
                </c:pt>
                <c:pt idx="67">
                  <c:v>-16867.631691752209</c:v>
                </c:pt>
                <c:pt idx="68">
                  <c:v>-15685.547064286962</c:v>
                </c:pt>
                <c:pt idx="69">
                  <c:v>-14583.723856075916</c:v>
                </c:pt>
                <c:pt idx="70">
                  <c:v>-13557.315558676935</c:v>
                </c:pt>
                <c:pt idx="71">
                  <c:v>-11756.461769970716</c:v>
                </c:pt>
                <c:pt idx="72">
                  <c:v>-9704.1520394620111</c:v>
                </c:pt>
                <c:pt idx="73">
                  <c:v>-8011.4635667671009</c:v>
                </c:pt>
                <c:pt idx="74">
                  <c:v>-6615.3949444294367</c:v>
                </c:pt>
                <c:pt idx="75">
                  <c:v>-5463.9169793731098</c:v>
                </c:pt>
                <c:pt idx="76">
                  <c:v>-4514.0827941666485</c:v>
                </c:pt>
                <c:pt idx="77">
                  <c:v>-3730.4611571361629</c:v>
                </c:pt>
                <c:pt idx="78">
                  <c:v>-3083.8359482655942</c:v>
                </c:pt>
                <c:pt idx="79">
                  <c:v>-2550.1264304638153</c:v>
                </c:pt>
                <c:pt idx="80">
                  <c:v>-2109.4914358505639</c:v>
                </c:pt>
                <c:pt idx="81">
                  <c:v>-1745.5869525255798</c:v>
                </c:pt>
                <c:pt idx="82">
                  <c:v>-1444.9516304018121</c:v>
                </c:pt>
                <c:pt idx="83">
                  <c:v>-1196.4988303844646</c:v>
                </c:pt>
                <c:pt idx="84">
                  <c:v>-991.09726282147244</c:v>
                </c:pt>
                <c:pt idx="85">
                  <c:v>-821.22514714350859</c:v>
                </c:pt>
              </c:numCache>
            </c:numRef>
          </c:val>
          <c:extLst>
            <c:ext xmlns:c16="http://schemas.microsoft.com/office/drawing/2014/chart" uri="{C3380CC4-5D6E-409C-BE32-E72D297353CC}">
              <c16:uniqueId val="{00000001-78DE-4B00-BDE3-E32EA89CA029}"/>
            </c:ext>
          </c:extLst>
        </c:ser>
        <c:dLbls>
          <c:showLegendKey val="0"/>
          <c:showVal val="0"/>
          <c:showCatName val="0"/>
          <c:showSerName val="0"/>
          <c:showPercent val="0"/>
          <c:showBubbleSize val="0"/>
        </c:dLbls>
        <c:gapWidth val="219"/>
        <c:overlap val="100"/>
        <c:axId val="165039176"/>
        <c:axId val="167853832"/>
      </c:barChart>
      <c:catAx>
        <c:axId val="165039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År</a:t>
                </a:r>
                <a:r>
                  <a:rPr lang="da-DK" baseline="0"/>
                  <a:t> efter år 0 (interventionsåret)</a:t>
                </a:r>
                <a:endParaRPr lang="da-DK"/>
              </a:p>
            </c:rich>
          </c:tx>
          <c:layout>
            <c:manualLayout>
              <c:xMode val="edge"/>
              <c:yMode val="edge"/>
              <c:x val="0.79384289591787383"/>
              <c:y val="0.7099044838716309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7853832"/>
        <c:crosses val="autoZero"/>
        <c:auto val="1"/>
        <c:lblAlgn val="ctr"/>
        <c:lblOffset val="100"/>
        <c:noMultiLvlLbl val="0"/>
      </c:catAx>
      <c:valAx>
        <c:axId val="167853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baseline="0"/>
                  <a:t>Kr. pr. år</a:t>
                </a:r>
                <a:endParaRPr lang="da-DK"/>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5039176"/>
        <c:crosses val="autoZero"/>
        <c:crossBetween val="between"/>
      </c:valAx>
      <c:spPr>
        <a:noFill/>
        <a:ln>
          <a:noFill/>
        </a:ln>
        <a:effectLst/>
      </c:spPr>
    </c:plotArea>
    <c:legend>
      <c:legendPos val="b"/>
      <c:layout>
        <c:manualLayout>
          <c:xMode val="edge"/>
          <c:yMode val="edge"/>
          <c:x val="0.37086377684018168"/>
          <c:y val="0.8582242963754857"/>
          <c:w val="0.29103684394399504"/>
          <c:h val="3.5248288480911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a-DK" sz="1400" b="0" i="0" baseline="0">
                <a:solidFill>
                  <a:schemeClr val="tx1"/>
                </a:solidFill>
                <a:effectLst/>
              </a:rPr>
              <a:t>Figur 3. Meromkostninger* ved ny interventionspakke sammenlignet med referencepakke, </a:t>
            </a:r>
            <a:r>
              <a:rPr lang="da-DK" sz="1400" b="1" i="0" baseline="0">
                <a:solidFill>
                  <a:schemeClr val="tx1"/>
                </a:solidFill>
                <a:effectLst/>
              </a:rPr>
              <a:t>inkl. fremtidige ikke-relaterede omkostninger </a:t>
            </a:r>
            <a:r>
              <a:rPr lang="da-DK" sz="1400" b="0" i="0" baseline="0">
                <a:solidFill>
                  <a:schemeClr val="tx1"/>
                </a:solidFill>
                <a:effectLst/>
              </a:rPr>
              <a:t>(minus angiver besparelse), kr. pr. år (2017-priser)</a:t>
            </a:r>
            <a:endParaRPr lang="da-DK" sz="1400">
              <a:solidFill>
                <a:schemeClr val="tx1"/>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da-DK"/>
          </a:p>
        </c:rich>
      </c:tx>
      <c:layout>
        <c:manualLayout>
          <c:xMode val="edge"/>
          <c:yMode val="edge"/>
          <c:x val="0.15329027461789077"/>
          <c:y val="1.046057844527799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8.8708116999157954E-2"/>
          <c:y val="0.12587947107361774"/>
          <c:w val="0.90124366699846326"/>
          <c:h val="0.70505303595638513"/>
        </c:manualLayout>
      </c:layout>
      <c:barChart>
        <c:barDir val="col"/>
        <c:grouping val="stacked"/>
        <c:varyColors val="0"/>
        <c:ser>
          <c:idx val="0"/>
          <c:order val="0"/>
          <c:tx>
            <c:strRef>
              <c:f>'L. Afledte omkostninger_2'!$B$186</c:f>
              <c:strCache>
                <c:ptCount val="1"/>
                <c:pt idx="0">
                  <c:v>Kommunalt perspektiv</c:v>
                </c:pt>
              </c:strCache>
            </c:strRef>
          </c:tx>
          <c:spPr>
            <a:solidFill>
              <a:schemeClr val="accent1"/>
            </a:solidFill>
            <a:ln>
              <a:noFill/>
            </a:ln>
            <a:effectLst/>
          </c:spPr>
          <c:invertIfNegative val="0"/>
          <c:val>
            <c:numRef>
              <c:f>'L. Afledte omkostninger_2'!$C$186:$CJ$186</c:f>
              <c:numCache>
                <c:formatCode>0</c:formatCode>
                <c:ptCount val="86"/>
                <c:pt idx="0">
                  <c:v>659402.49835829937</c:v>
                </c:pt>
                <c:pt idx="1">
                  <c:v>-18952.326698129011</c:v>
                </c:pt>
                <c:pt idx="2">
                  <c:v>-6814.6153738915727</c:v>
                </c:pt>
                <c:pt idx="3">
                  <c:v>4542.0584081766019</c:v>
                </c:pt>
                <c:pt idx="4">
                  <c:v>14917.090831094243</c:v>
                </c:pt>
                <c:pt idx="5">
                  <c:v>24208.583020167185</c:v>
                </c:pt>
                <c:pt idx="6">
                  <c:v>2146.9873059427764</c:v>
                </c:pt>
                <c:pt idx="7">
                  <c:v>989.19736191565107</c:v>
                </c:pt>
                <c:pt idx="8">
                  <c:v>3720.5072844940551</c:v>
                </c:pt>
                <c:pt idx="9">
                  <c:v>7094.8000618203987</c:v>
                </c:pt>
                <c:pt idx="10">
                  <c:v>10470.340729758933</c:v>
                </c:pt>
                <c:pt idx="11">
                  <c:v>-3438.366612014589</c:v>
                </c:pt>
                <c:pt idx="12">
                  <c:v>-6387.7680780475785</c:v>
                </c:pt>
                <c:pt idx="13">
                  <c:v>-6969.5072833937566</c:v>
                </c:pt>
                <c:pt idx="14">
                  <c:v>-6922.7753143601576</c:v>
                </c:pt>
                <c:pt idx="15">
                  <c:v>-6625.3256216983045</c:v>
                </c:pt>
                <c:pt idx="16">
                  <c:v>-6179.5610694451007</c:v>
                </c:pt>
                <c:pt idx="17">
                  <c:v>-5628.3768829428827</c:v>
                </c:pt>
                <c:pt idx="18">
                  <c:v>-4998.8789309697959</c:v>
                </c:pt>
                <c:pt idx="19">
                  <c:v>-4311.8539562542228</c:v>
                </c:pt>
                <c:pt idx="20">
                  <c:v>-3929.5093426764106</c:v>
                </c:pt>
                <c:pt idx="21">
                  <c:v>-3317.5416431561134</c:v>
                </c:pt>
                <c:pt idx="22">
                  <c:v>-2657.7019609328199</c:v>
                </c:pt>
                <c:pt idx="23">
                  <c:v>-1961.6266865256785</c:v>
                </c:pt>
                <c:pt idx="24">
                  <c:v>-1240.5217281990663</c:v>
                </c:pt>
                <c:pt idx="25">
                  <c:v>-505.15912724353075</c:v>
                </c:pt>
                <c:pt idx="26">
                  <c:v>234.5606036172012</c:v>
                </c:pt>
                <c:pt idx="27">
                  <c:v>969.83418242012885</c:v>
                </c:pt>
                <c:pt idx="28">
                  <c:v>1693.0426679321663</c:v>
                </c:pt>
                <c:pt idx="29">
                  <c:v>2397.7503799933675</c:v>
                </c:pt>
                <c:pt idx="30">
                  <c:v>2714.2205592187947</c:v>
                </c:pt>
                <c:pt idx="31">
                  <c:v>3093.6303382658789</c:v>
                </c:pt>
                <c:pt idx="32">
                  <c:v>3530.7721013328446</c:v>
                </c:pt>
                <c:pt idx="33">
                  <c:v>4016.733565760187</c:v>
                </c:pt>
                <c:pt idx="34">
                  <c:v>4539.8319777759625</c:v>
                </c:pt>
                <c:pt idx="35">
                  <c:v>5087.5063877059438</c:v>
                </c:pt>
                <c:pt idx="36">
                  <c:v>5647.4882298628399</c:v>
                </c:pt>
                <c:pt idx="37">
                  <c:v>6208.484529117326</c:v>
                </c:pt>
                <c:pt idx="38">
                  <c:v>6760.5366271905659</c:v>
                </c:pt>
                <c:pt idx="39">
                  <c:v>7295.1670751984584</c:v>
                </c:pt>
                <c:pt idx="40">
                  <c:v>7303.4116177626856</c:v>
                </c:pt>
                <c:pt idx="41">
                  <c:v>7449.4460694171466</c:v>
                </c:pt>
                <c:pt idx="42">
                  <c:v>7713.226933965705</c:v>
                </c:pt>
                <c:pt idx="43">
                  <c:v>8070.2740091776468</c:v>
                </c:pt>
                <c:pt idx="44">
                  <c:v>8493.830311133348</c:v>
                </c:pt>
                <c:pt idx="45">
                  <c:v>8957.9161148441508</c:v>
                </c:pt>
                <c:pt idx="46">
                  <c:v>9439.0386694281769</c:v>
                </c:pt>
                <c:pt idx="47">
                  <c:v>9917.0246790904985</c:v>
                </c:pt>
                <c:pt idx="48">
                  <c:v>10375.295126548763</c:v>
                </c:pt>
                <c:pt idx="49">
                  <c:v>10800.799051025973</c:v>
                </c:pt>
                <c:pt idx="50">
                  <c:v>8865.9716098366443</c:v>
                </c:pt>
                <c:pt idx="51">
                  <c:v>9853.4529616993932</c:v>
                </c:pt>
                <c:pt idx="52">
                  <c:v>10768.170603546576</c:v>
                </c:pt>
                <c:pt idx="53">
                  <c:v>11569.28160031556</c:v>
                </c:pt>
                <c:pt idx="54">
                  <c:v>12231.132460470872</c:v>
                </c:pt>
                <c:pt idx="55">
                  <c:v>12745.564759314751</c:v>
                </c:pt>
                <c:pt idx="56">
                  <c:v>13115.354845340167</c:v>
                </c:pt>
                <c:pt idx="57">
                  <c:v>13349.766299998406</c:v>
                </c:pt>
                <c:pt idx="58">
                  <c:v>13461.573442464185</c:v>
                </c:pt>
                <c:pt idx="59">
                  <c:v>13465.104080113906</c:v>
                </c:pt>
                <c:pt idx="60">
                  <c:v>13374.984106179783</c:v>
                </c:pt>
                <c:pt idx="61">
                  <c:v>13205.361560723739</c:v>
                </c:pt>
                <c:pt idx="62">
                  <c:v>12969.454855920469</c:v>
                </c:pt>
                <c:pt idx="63">
                  <c:v>12679.31715890315</c:v>
                </c:pt>
                <c:pt idx="64">
                  <c:v>12345.742202538138</c:v>
                </c:pt>
                <c:pt idx="65">
                  <c:v>11978.260156494907</c:v>
                </c:pt>
                <c:pt idx="66">
                  <c:v>11585.188546182726</c:v>
                </c:pt>
                <c:pt idx="67">
                  <c:v>11173.714617249489</c:v>
                </c:pt>
                <c:pt idx="68">
                  <c:v>10749.993469089088</c:v>
                </c:pt>
                <c:pt idx="69">
                  <c:v>10319.251756104863</c:v>
                </c:pt>
                <c:pt idx="70">
                  <c:v>9885.8905117657469</c:v>
                </c:pt>
                <c:pt idx="71">
                  <c:v>9607.0606575719266</c:v>
                </c:pt>
                <c:pt idx="72">
                  <c:v>8731.5279078105632</c:v>
                </c:pt>
                <c:pt idx="73">
                  <c:v>7791.6040720894116</c:v>
                </c:pt>
                <c:pt idx="74">
                  <c:v>6858.6148028383059</c:v>
                </c:pt>
                <c:pt idx="75">
                  <c:v>5974.5881134661167</c:v>
                </c:pt>
                <c:pt idx="76">
                  <c:v>5162.1358218940277</c:v>
                </c:pt>
                <c:pt idx="77">
                  <c:v>4431.2524558721743</c:v>
                </c:pt>
                <c:pt idx="78">
                  <c:v>3783.9580838565903</c:v>
                </c:pt>
                <c:pt idx="79">
                  <c:v>3217.4383600691281</c:v>
                </c:pt>
                <c:pt idx="80">
                  <c:v>2726.1416313056698</c:v>
                </c:pt>
                <c:pt idx="81">
                  <c:v>2303.1561020889894</c:v>
                </c:pt>
                <c:pt idx="82">
                  <c:v>1941.0933458837667</c:v>
                </c:pt>
                <c:pt idx="83">
                  <c:v>1632.6361985266658</c:v>
                </c:pt>
                <c:pt idx="84">
                  <c:v>1370.8609780569661</c:v>
                </c:pt>
                <c:pt idx="85">
                  <c:v>1149.4101527815872</c:v>
                </c:pt>
              </c:numCache>
            </c:numRef>
          </c:val>
          <c:extLst>
            <c:ext xmlns:c16="http://schemas.microsoft.com/office/drawing/2014/chart" uri="{C3380CC4-5D6E-409C-BE32-E72D297353CC}">
              <c16:uniqueId val="{00000000-F2B9-47AB-AB0F-427888A78DB5}"/>
            </c:ext>
          </c:extLst>
        </c:ser>
        <c:ser>
          <c:idx val="1"/>
          <c:order val="1"/>
          <c:tx>
            <c:strRef>
              <c:f>'L. Afledte omkostninger_2'!$B$187</c:f>
              <c:strCache>
                <c:ptCount val="1"/>
                <c:pt idx="0">
                  <c:v>Regionalt perspektiv</c:v>
                </c:pt>
              </c:strCache>
            </c:strRef>
          </c:tx>
          <c:spPr>
            <a:solidFill>
              <a:schemeClr val="accent2"/>
            </a:solidFill>
            <a:ln>
              <a:noFill/>
            </a:ln>
            <a:effectLst/>
          </c:spPr>
          <c:invertIfNegative val="0"/>
          <c:val>
            <c:numRef>
              <c:f>'L. Afledte omkostninger_2'!$C$187:$CJ$187</c:f>
              <c:numCache>
                <c:formatCode>0</c:formatCode>
                <c:ptCount val="86"/>
                <c:pt idx="0">
                  <c:v>0</c:v>
                </c:pt>
                <c:pt idx="1">
                  <c:v>-41100.058872902577</c:v>
                </c:pt>
                <c:pt idx="2">
                  <c:v>-6327.3713405627732</c:v>
                </c:pt>
                <c:pt idx="3">
                  <c:v>25995.373540364355</c:v>
                </c:pt>
                <c:pt idx="4">
                  <c:v>55354.685030774635</c:v>
                </c:pt>
                <c:pt idx="5">
                  <c:v>81505.939708572783</c:v>
                </c:pt>
                <c:pt idx="6">
                  <c:v>38244.447777616224</c:v>
                </c:pt>
                <c:pt idx="7">
                  <c:v>39914.628174276368</c:v>
                </c:pt>
                <c:pt idx="8">
                  <c:v>49542.284130926244</c:v>
                </c:pt>
                <c:pt idx="9">
                  <c:v>60211.271012141529</c:v>
                </c:pt>
                <c:pt idx="10">
                  <c:v>70574.823066859899</c:v>
                </c:pt>
                <c:pt idx="11">
                  <c:v>45091.664603417179</c:v>
                </c:pt>
                <c:pt idx="12">
                  <c:v>39558.364374209457</c:v>
                </c:pt>
                <c:pt idx="13">
                  <c:v>38396.354182038849</c:v>
                </c:pt>
                <c:pt idx="14">
                  <c:v>38475.257297046744</c:v>
                </c:pt>
                <c:pt idx="15">
                  <c:v>39092.235765343772</c:v>
                </c:pt>
                <c:pt idx="16">
                  <c:v>40033.078509946114</c:v>
                </c:pt>
                <c:pt idx="17">
                  <c:v>41193.492671545959</c:v>
                </c:pt>
                <c:pt idx="18">
                  <c:v>42502.567215026364</c:v>
                </c:pt>
                <c:pt idx="19">
                  <c:v>43905.436942671942</c:v>
                </c:pt>
                <c:pt idx="20">
                  <c:v>46111.58741758173</c:v>
                </c:pt>
                <c:pt idx="21">
                  <c:v>47311.409581511616</c:v>
                </c:pt>
                <c:pt idx="22">
                  <c:v>48548.882373623375</c:v>
                </c:pt>
                <c:pt idx="23">
                  <c:v>49800.812251985597</c:v>
                </c:pt>
                <c:pt idx="24">
                  <c:v>51044.558227491027</c:v>
                </c:pt>
                <c:pt idx="25">
                  <c:v>52258.753110830279</c:v>
                </c:pt>
                <c:pt idx="26">
                  <c:v>53424.296993522592</c:v>
                </c:pt>
                <c:pt idx="27">
                  <c:v>54524.832042107118</c:v>
                </c:pt>
                <c:pt idx="28">
                  <c:v>55546.884553916061</c:v>
                </c:pt>
                <c:pt idx="29">
                  <c:v>56479.800681968562</c:v>
                </c:pt>
                <c:pt idx="30">
                  <c:v>57223.353990841759</c:v>
                </c:pt>
                <c:pt idx="31">
                  <c:v>57993.746501317517</c:v>
                </c:pt>
                <c:pt idx="32">
                  <c:v>58787.663222040166</c:v>
                </c:pt>
                <c:pt idx="33">
                  <c:v>59589.963012837907</c:v>
                </c:pt>
                <c:pt idx="34">
                  <c:v>60379.329593294067</c:v>
                </c:pt>
                <c:pt idx="35">
                  <c:v>61132.802909799619</c:v>
                </c:pt>
                <c:pt idx="36">
                  <c:v>61828.499777977981</c:v>
                </c:pt>
                <c:pt idx="37">
                  <c:v>62447.129183840254</c:v>
                </c:pt>
                <c:pt idx="38">
                  <c:v>62972.719645718287</c:v>
                </c:pt>
                <c:pt idx="39">
                  <c:v>63392.844418401066</c:v>
                </c:pt>
                <c:pt idx="40">
                  <c:v>63740.523272657083</c:v>
                </c:pt>
                <c:pt idx="41">
                  <c:v>64144.464289838215</c:v>
                </c:pt>
                <c:pt idx="42">
                  <c:v>64589.899317238611</c:v>
                </c:pt>
                <c:pt idx="43">
                  <c:v>65044.03557493382</c:v>
                </c:pt>
                <c:pt idx="44">
                  <c:v>65467.534719451214</c:v>
                </c:pt>
                <c:pt idx="45">
                  <c:v>65821.891891825042</c:v>
                </c:pt>
                <c:pt idx="46">
                  <c:v>66073.471891988171</c:v>
                </c:pt>
                <c:pt idx="47">
                  <c:v>66195.395822209874</c:v>
                </c:pt>
                <c:pt idx="48">
                  <c:v>66168.087223422801</c:v>
                </c:pt>
                <c:pt idx="49">
                  <c:v>65979.019966412103</c:v>
                </c:pt>
                <c:pt idx="50">
                  <c:v>66997.893961176669</c:v>
                </c:pt>
                <c:pt idx="51">
                  <c:v>67195.501176443417</c:v>
                </c:pt>
                <c:pt idx="52">
                  <c:v>67250.505707158547</c:v>
                </c:pt>
                <c:pt idx="53">
                  <c:v>67047.079133964973</c:v>
                </c:pt>
                <c:pt idx="54">
                  <c:v>66539.10704325905</c:v>
                </c:pt>
                <c:pt idx="55">
                  <c:v>65720.745632935868</c:v>
                </c:pt>
                <c:pt idx="56">
                  <c:v>64610.223489480348</c:v>
                </c:pt>
                <c:pt idx="57">
                  <c:v>63239.051293527518</c:v>
                </c:pt>
                <c:pt idx="58">
                  <c:v>61644.962388144384</c:v>
                </c:pt>
                <c:pt idx="59">
                  <c:v>59867.40929889417</c:v>
                </c:pt>
                <c:pt idx="60">
                  <c:v>57944.795922937839</c:v>
                </c:pt>
                <c:pt idx="61">
                  <c:v>55912.875037575337</c:v>
                </c:pt>
                <c:pt idx="62">
                  <c:v>53803.916520970539</c:v>
                </c:pt>
                <c:pt idx="63">
                  <c:v>51646.374926718992</c:v>
                </c:pt>
                <c:pt idx="64">
                  <c:v>49464.871223375725</c:v>
                </c:pt>
                <c:pt idx="65">
                  <c:v>47280.363536315614</c:v>
                </c:pt>
                <c:pt idx="66">
                  <c:v>45110.423361006877</c:v>
                </c:pt>
                <c:pt idx="67">
                  <c:v>42969.562436923254</c:v>
                </c:pt>
                <c:pt idx="68">
                  <c:v>40869.575153239923</c:v>
                </c:pt>
                <c:pt idx="69">
                  <c:v>38819.874733453922</c:v>
                </c:pt>
                <c:pt idx="70">
                  <c:v>36827.810439145243</c:v>
                </c:pt>
                <c:pt idx="71">
                  <c:v>34550.377706728395</c:v>
                </c:pt>
                <c:pt idx="72">
                  <c:v>30529.441712235031</c:v>
                </c:pt>
                <c:pt idx="73">
                  <c:v>26656.049081734349</c:v>
                </c:pt>
                <c:pt idx="74">
                  <c:v>23059.907691617489</c:v>
                </c:pt>
                <c:pt idx="75">
                  <c:v>19804.048660487955</c:v>
                </c:pt>
                <c:pt idx="76">
                  <c:v>16909.009726927492</c:v>
                </c:pt>
                <c:pt idx="77">
                  <c:v>14369.213013142198</c:v>
                </c:pt>
                <c:pt idx="78">
                  <c:v>12163.924909800833</c:v>
                </c:pt>
                <c:pt idx="79">
                  <c:v>10264.475892143411</c:v>
                </c:pt>
                <c:pt idx="80">
                  <c:v>8638.9157417172137</c:v>
                </c:pt>
                <c:pt idx="81">
                  <c:v>7254.9248585103123</c:v>
                </c:pt>
                <c:pt idx="82">
                  <c:v>6081.5522854985629</c:v>
                </c:pt>
                <c:pt idx="83">
                  <c:v>5090.1752322432994</c:v>
                </c:pt>
                <c:pt idx="84">
                  <c:v>4254.9515777516553</c:v>
                </c:pt>
                <c:pt idx="85">
                  <c:v>3552.9506369153205</c:v>
                </c:pt>
              </c:numCache>
            </c:numRef>
          </c:val>
          <c:extLst>
            <c:ext xmlns:c16="http://schemas.microsoft.com/office/drawing/2014/chart" uri="{C3380CC4-5D6E-409C-BE32-E72D297353CC}">
              <c16:uniqueId val="{00000001-F2B9-47AB-AB0F-427888A78DB5}"/>
            </c:ext>
          </c:extLst>
        </c:ser>
        <c:dLbls>
          <c:showLegendKey val="0"/>
          <c:showVal val="0"/>
          <c:showCatName val="0"/>
          <c:showSerName val="0"/>
          <c:showPercent val="0"/>
          <c:showBubbleSize val="0"/>
        </c:dLbls>
        <c:gapWidth val="219"/>
        <c:overlap val="100"/>
        <c:axId val="289545824"/>
        <c:axId val="168508920"/>
      </c:barChart>
      <c:catAx>
        <c:axId val="289545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År</a:t>
                </a:r>
                <a:r>
                  <a:rPr lang="da-DK" baseline="0"/>
                  <a:t> efter år 0 (interventionsåret)</a:t>
                </a:r>
                <a:endParaRPr lang="da-DK"/>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8508920"/>
        <c:crosses val="autoZero"/>
        <c:auto val="1"/>
        <c:lblAlgn val="ctr"/>
        <c:lblOffset val="100"/>
        <c:noMultiLvlLbl val="0"/>
      </c:catAx>
      <c:valAx>
        <c:axId val="16850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Kr.</a:t>
                </a:r>
                <a:r>
                  <a:rPr lang="da-DK" baseline="0"/>
                  <a:t> pr. år</a:t>
                </a:r>
                <a:endParaRPr lang="da-DK"/>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89545824"/>
        <c:crosses val="autoZero"/>
        <c:crossBetween val="between"/>
      </c:valAx>
      <c:spPr>
        <a:noFill/>
        <a:ln>
          <a:noFill/>
        </a:ln>
        <a:effectLst/>
      </c:spPr>
    </c:plotArea>
    <c:legend>
      <c:legendPos val="b"/>
      <c:layout>
        <c:manualLayout>
          <c:xMode val="edge"/>
          <c:yMode val="edge"/>
          <c:x val="0.37488928519456283"/>
          <c:y val="0.87473432601751777"/>
          <c:w val="0.29120002426449071"/>
          <c:h val="3.53046993530914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126" workbookViewId="0" zoomToFit="1"/>
  </sheetViews>
  <sheetProtection algorithmName="SHA-512" hashValue="/t3Rflw+LVhzrAps4qOY6DpvdoSIW+6UdNTcPJktWkjNyqLFpHdaEYHLyaw7QbOXTnfTAQuPq+p8cpUJJr0OgQ==" saltValue="+PjUeLUrF3m6GuIVRLCgBw==" spinCount="100000" content="1" objects="1"/>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6" workbookViewId="0" zoomToFit="1"/>
  </sheetViews>
  <sheetProtection algorithmName="SHA-512" hashValue="PCQYN1XTjgR1May4oVkNlTnpwABMSUt32DDk3lNB41Q6MP8/m9z+CQ+MV8Mtb96iVGy3oRap9iSnIrANO7yhuw==" saltValue="dgYl6NThiRJW32KOmm+WSA==" spinCount="100000"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6" workbookViewId="0" zoomToFit="1"/>
  </sheetViews>
  <sheetProtection algorithmName="SHA-512" hashValue="DDhs+9+LCvPGpdYaiKsZ9+d4eDr/l1RsGu/BqOLMH3l8Hy2J51Pw5WUnsNTdqsVeQLNzgZ4tpVhVBpPC4uJgSQ==" saltValue="K2BDi34z2WDxbhL26sO7TA==" spinCount="100000" content="1" objects="1"/>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434286" cy="6168571"/>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434286" cy="6168571"/>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0.03286</cdr:x>
      <cdr:y>0.93176</cdr:y>
    </cdr:from>
    <cdr:to>
      <cdr:x>0.99027</cdr:x>
      <cdr:y>0.99139</cdr:y>
    </cdr:to>
    <cdr:sp macro="" textlink="">
      <cdr:nvSpPr>
        <cdr:cNvPr id="3" name="Tekstfelt 2"/>
        <cdr:cNvSpPr txBox="1"/>
      </cdr:nvSpPr>
      <cdr:spPr>
        <a:xfrm xmlns:a="http://schemas.openxmlformats.org/drawingml/2006/main">
          <a:off x="305653" y="5665243"/>
          <a:ext cx="8906586" cy="362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000"/>
            <a:t>*) O</a:t>
          </a:r>
          <a:r>
            <a:rPr lang="da-DK" sz="1000">
              <a:effectLst/>
              <a:latin typeface="+mn-lt"/>
              <a:ea typeface="+mn-ea"/>
              <a:cs typeface="+mn-cs"/>
            </a:rPr>
            <a:t>mkostninger omfatter ressourceforbrug til gennemførelse af rygestopforløb i år 0 og afledte konsekvenser for forbrug af sundhedsydelser og hjemmepleje. </a:t>
          </a:r>
          <a:endParaRPr lang="da-DK" sz="1000">
            <a:effectLst/>
          </a:endParaRPr>
        </a:p>
        <a:p xmlns:a="http://schemas.openxmlformats.org/drawingml/2006/main">
          <a:r>
            <a:rPr lang="da-DK" sz="1100"/>
            <a:t> </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434286" cy="6168571"/>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0.07339</cdr:x>
      <cdr:y>0.92974</cdr:y>
    </cdr:from>
    <cdr:to>
      <cdr:x>0.91132</cdr:x>
      <cdr:y>0.98009</cdr:y>
    </cdr:to>
    <cdr:sp macro="" textlink="">
      <cdr:nvSpPr>
        <cdr:cNvPr id="3" name="Tekstfelt 2"/>
        <cdr:cNvSpPr txBox="1"/>
      </cdr:nvSpPr>
      <cdr:spPr>
        <a:xfrm xmlns:a="http://schemas.openxmlformats.org/drawingml/2006/main">
          <a:off x="682388" y="5643918"/>
          <a:ext cx="7790597" cy="3056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1100"/>
        </a:p>
      </cdr:txBody>
    </cdr:sp>
  </cdr:relSizeAnchor>
  <cdr:relSizeAnchor xmlns:cdr="http://schemas.openxmlformats.org/drawingml/2006/chartDrawing">
    <cdr:from>
      <cdr:x>0.08104</cdr:x>
      <cdr:y>0.9192</cdr:y>
    </cdr:from>
    <cdr:to>
      <cdr:x>0.86468</cdr:x>
      <cdr:y>0.97892</cdr:y>
    </cdr:to>
    <cdr:sp macro="" textlink="">
      <cdr:nvSpPr>
        <cdr:cNvPr id="4" name="Tekstfelt 3"/>
        <cdr:cNvSpPr txBox="1"/>
      </cdr:nvSpPr>
      <cdr:spPr>
        <a:xfrm xmlns:a="http://schemas.openxmlformats.org/drawingml/2006/main">
          <a:off x="753470" y="5579944"/>
          <a:ext cx="7285914" cy="362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1100"/>
        </a:p>
      </cdr:txBody>
    </cdr:sp>
  </cdr:relSizeAnchor>
  <cdr:relSizeAnchor xmlns:cdr="http://schemas.openxmlformats.org/drawingml/2006/chartDrawing">
    <cdr:from>
      <cdr:x>0.02676</cdr:x>
      <cdr:y>0.94614</cdr:y>
    </cdr:from>
    <cdr:to>
      <cdr:x>0.98471</cdr:x>
      <cdr:y>0.99415</cdr:y>
    </cdr:to>
    <cdr:sp macro="" textlink="">
      <cdr:nvSpPr>
        <cdr:cNvPr id="5" name="Tekstfelt 4"/>
        <cdr:cNvSpPr txBox="1"/>
      </cdr:nvSpPr>
      <cdr:spPr>
        <a:xfrm xmlns:a="http://schemas.openxmlformats.org/drawingml/2006/main">
          <a:off x="248787" y="5743433"/>
          <a:ext cx="8906585" cy="291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t>*) O</a:t>
          </a:r>
          <a:r>
            <a:rPr lang="da-DK" sz="1000">
              <a:effectLst/>
              <a:latin typeface="+mn-lt"/>
              <a:ea typeface="+mn-ea"/>
              <a:cs typeface="+mn-cs"/>
            </a:rPr>
            <a:t>mkostninger omfatter ressourceforbrug til gennemførelse af rygestopforløb  i år 0 og afledte konsekvenser for forbrug af sundhedsydelser og hjemmepleje.</a:t>
          </a:r>
          <a:endParaRPr lang="da-DK" sz="1000"/>
        </a:p>
      </cdr:txBody>
    </cdr:sp>
  </cdr:relSizeAnchor>
</c:userShape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tabSelected="1" workbookViewId="0"/>
  </sheetViews>
  <sheetFormatPr defaultRowHeight="15" x14ac:dyDescent="0.25"/>
  <cols>
    <col min="1" max="1" width="112" customWidth="1"/>
    <col min="2" max="10" width="20.7109375" customWidth="1"/>
  </cols>
  <sheetData>
    <row r="1" spans="1:8" ht="21.75" customHeight="1" x14ac:dyDescent="0.35">
      <c r="A1" s="366" t="s">
        <v>659</v>
      </c>
    </row>
    <row r="2" spans="1:8" ht="21.75" customHeight="1" x14ac:dyDescent="0.3">
      <c r="A2" s="55" t="s">
        <v>625</v>
      </c>
    </row>
    <row r="3" spans="1:8" ht="64.5" customHeight="1" x14ac:dyDescent="0.25">
      <c r="A3" s="254" t="s">
        <v>657</v>
      </c>
    </row>
    <row r="4" spans="1:8" ht="15" customHeight="1" x14ac:dyDescent="0.25"/>
    <row r="5" spans="1:8" ht="96.75" customHeight="1" x14ac:dyDescent="0.25">
      <c r="A5" s="257" t="s">
        <v>587</v>
      </c>
    </row>
    <row r="6" spans="1:8" ht="15" customHeight="1" x14ac:dyDescent="0.25">
      <c r="A6" s="257"/>
    </row>
    <row r="7" spans="1:8" ht="64.5" customHeight="1" x14ac:dyDescent="0.25">
      <c r="A7" s="260" t="s">
        <v>658</v>
      </c>
    </row>
    <row r="8" spans="1:8" ht="14.25" customHeight="1" x14ac:dyDescent="0.25">
      <c r="A8" s="260"/>
    </row>
    <row r="9" spans="1:8" ht="64.5" customHeight="1" x14ac:dyDescent="0.25">
      <c r="A9" s="260" t="s">
        <v>630</v>
      </c>
    </row>
    <row r="10" spans="1:8" ht="16.5" customHeight="1" x14ac:dyDescent="0.25">
      <c r="A10" s="260"/>
    </row>
    <row r="11" spans="1:8" ht="32.25" customHeight="1" x14ac:dyDescent="0.25">
      <c r="A11" s="260" t="s">
        <v>588</v>
      </c>
    </row>
    <row r="12" spans="1:8" ht="15" customHeight="1" x14ac:dyDescent="0.25">
      <c r="A12" s="257"/>
    </row>
    <row r="13" spans="1:8" s="3" customFormat="1" ht="64.5" customHeight="1" x14ac:dyDescent="0.25">
      <c r="A13" s="257" t="s">
        <v>674</v>
      </c>
      <c r="B13" s="257"/>
      <c r="C13" s="257"/>
      <c r="D13" s="257"/>
      <c r="E13" s="40"/>
      <c r="F13" s="40"/>
      <c r="G13" s="40"/>
      <c r="H13" s="40"/>
    </row>
    <row r="14" spans="1:8" s="257" customFormat="1" ht="15" customHeight="1" x14ac:dyDescent="0.25"/>
    <row r="15" spans="1:8" s="257" customFormat="1" ht="64.5" customHeight="1" x14ac:dyDescent="0.25">
      <c r="A15" s="257" t="s">
        <v>660</v>
      </c>
    </row>
    <row r="16" spans="1:8" s="257" customFormat="1" ht="351.75" customHeight="1" x14ac:dyDescent="0.25">
      <c r="A16" s="305" t="s">
        <v>661</v>
      </c>
    </row>
    <row r="17" spans="1:1" s="257" customFormat="1" ht="54.75" customHeight="1" x14ac:dyDescent="0.25">
      <c r="A17" s="306" t="s">
        <v>662</v>
      </c>
    </row>
    <row r="18" spans="1:1" s="257" customFormat="1" ht="15" customHeight="1" x14ac:dyDescent="0.25"/>
    <row r="19" spans="1:1" ht="15" customHeight="1" x14ac:dyDescent="0.25"/>
    <row r="20" spans="1:1" ht="15" customHeight="1" x14ac:dyDescent="0.25"/>
  </sheetData>
  <sheetProtection algorithmName="SHA-512" hashValue="uP2LCqZjDKmMgOzX2ry4JXx5raSEOymmTqNSxU/DskVOGiMkh8eVzDMX99DD5UxvSOagLhsMwkxJcL7tR/T80w==" saltValue="NESo63D151rwoXWBOp2yhQ==" spinCount="100000" sheet="1" objects="1" scenarios="1"/>
  <pageMargins left="0.70866141732283472" right="0.70866141732283472" top="0.74803149606299213" bottom="0.74803149606299213"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4"/>
  <sheetViews>
    <sheetView zoomScaleNormal="100" workbookViewId="0">
      <selection sqref="A1:E1"/>
    </sheetView>
  </sheetViews>
  <sheetFormatPr defaultColWidth="9.140625" defaultRowHeight="15" x14ac:dyDescent="0.25"/>
  <cols>
    <col min="1" max="1" width="10.7109375" style="96" customWidth="1"/>
    <col min="2" max="2" width="25.7109375" style="96" customWidth="1"/>
    <col min="3" max="5" width="10.7109375" style="96" customWidth="1"/>
    <col min="6" max="6" width="10.7109375" style="128" customWidth="1"/>
    <col min="7" max="10" width="10.7109375" style="96" customWidth="1"/>
    <col min="11" max="11" width="10.7109375" style="128" customWidth="1"/>
    <col min="12" max="15" width="10.7109375" style="96" customWidth="1"/>
    <col min="16" max="16" width="10.7109375" style="128" customWidth="1"/>
    <col min="17" max="20" width="10.7109375" style="96" customWidth="1"/>
    <col min="21" max="21" width="10.7109375" style="128" customWidth="1"/>
    <col min="22" max="39" width="10.7109375" style="96" customWidth="1"/>
    <col min="40" max="16384" width="9.140625" style="96"/>
  </cols>
  <sheetData>
    <row r="1" spans="1:23" x14ac:dyDescent="0.25">
      <c r="A1" s="488" t="s">
        <v>293</v>
      </c>
      <c r="B1" s="484"/>
      <c r="C1" s="484"/>
      <c r="D1" s="484"/>
      <c r="E1" s="484"/>
      <c r="F1" s="141"/>
      <c r="G1" s="99"/>
      <c r="H1"/>
      <c r="I1"/>
      <c r="J1"/>
      <c r="K1"/>
      <c r="L1"/>
      <c r="M1"/>
      <c r="N1"/>
      <c r="O1"/>
      <c r="P1"/>
      <c r="Q1"/>
      <c r="R1"/>
      <c r="S1"/>
      <c r="T1"/>
      <c r="U1"/>
      <c r="V1"/>
      <c r="W1"/>
    </row>
    <row r="2" spans="1:23" x14ac:dyDescent="0.25">
      <c r="A2"/>
      <c r="B2"/>
      <c r="C2"/>
      <c r="D2"/>
      <c r="E2"/>
      <c r="F2"/>
      <c r="G2"/>
      <c r="H2"/>
      <c r="I2"/>
      <c r="J2"/>
      <c r="K2"/>
      <c r="L2"/>
      <c r="M2"/>
      <c r="N2"/>
      <c r="O2"/>
      <c r="P2"/>
      <c r="Q2"/>
      <c r="R2"/>
      <c r="S2"/>
      <c r="T2"/>
      <c r="U2"/>
      <c r="V2"/>
      <c r="W2"/>
    </row>
    <row r="3" spans="1:23" x14ac:dyDescent="0.25">
      <c r="A3" s="129" t="s">
        <v>294</v>
      </c>
      <c r="B3" s="97"/>
      <c r="C3" s="97"/>
      <c r="D3" s="97"/>
      <c r="E3" s="97"/>
      <c r="F3" s="130"/>
      <c r="G3" s="97"/>
      <c r="H3" s="97"/>
      <c r="I3" s="97"/>
      <c r="J3" s="97"/>
      <c r="K3" s="130"/>
      <c r="L3" s="97"/>
      <c r="M3" s="97"/>
      <c r="N3" s="97"/>
      <c r="O3" s="97"/>
      <c r="P3" s="130"/>
      <c r="Q3" s="97"/>
      <c r="R3" s="97"/>
      <c r="S3" s="97"/>
      <c r="T3" s="97"/>
      <c r="U3" s="130"/>
      <c r="V3" s="97"/>
      <c r="W3" s="97"/>
    </row>
    <row r="4" spans="1:23" x14ac:dyDescent="0.25">
      <c r="A4" s="517"/>
      <c r="B4" s="518"/>
      <c r="C4" s="518" t="s">
        <v>15</v>
      </c>
      <c r="D4" s="518"/>
      <c r="E4" s="518"/>
      <c r="F4" s="518"/>
      <c r="G4" s="518"/>
      <c r="H4" s="518"/>
      <c r="I4" s="518"/>
      <c r="J4" s="518"/>
      <c r="K4" s="518"/>
      <c r="L4" s="518"/>
      <c r="M4" s="518"/>
      <c r="N4" s="518"/>
      <c r="O4" s="518"/>
      <c r="P4" s="518"/>
      <c r="Q4" s="518"/>
      <c r="R4" s="518"/>
      <c r="S4" s="518"/>
      <c r="T4" s="518"/>
      <c r="U4" s="518"/>
      <c r="V4" s="518"/>
      <c r="W4" s="518"/>
    </row>
    <row r="5" spans="1:23" ht="76.5" x14ac:dyDescent="0.25">
      <c r="A5" s="518"/>
      <c r="B5" s="518"/>
      <c r="C5" s="151" t="s">
        <v>17</v>
      </c>
      <c r="D5" s="151" t="s">
        <v>18</v>
      </c>
      <c r="E5" s="151" t="s">
        <v>211</v>
      </c>
      <c r="F5" s="151" t="s">
        <v>212</v>
      </c>
      <c r="G5" s="151" t="s">
        <v>191</v>
      </c>
      <c r="H5" s="151" t="s">
        <v>177</v>
      </c>
      <c r="I5" s="151" t="s">
        <v>178</v>
      </c>
      <c r="J5" s="151" t="s">
        <v>213</v>
      </c>
      <c r="K5" s="151" t="s">
        <v>214</v>
      </c>
      <c r="L5" s="151" t="s">
        <v>192</v>
      </c>
      <c r="M5" s="151" t="s">
        <v>180</v>
      </c>
      <c r="N5" s="151" t="s">
        <v>181</v>
      </c>
      <c r="O5" s="151" t="s">
        <v>215</v>
      </c>
      <c r="P5" s="151" t="s">
        <v>216</v>
      </c>
      <c r="Q5" s="151" t="s">
        <v>194</v>
      </c>
      <c r="R5" s="151" t="s">
        <v>183</v>
      </c>
      <c r="S5" s="151" t="s">
        <v>184</v>
      </c>
      <c r="T5" s="151" t="s">
        <v>217</v>
      </c>
      <c r="U5" s="151" t="s">
        <v>218</v>
      </c>
      <c r="V5" s="151" t="s">
        <v>195</v>
      </c>
      <c r="W5" s="151" t="s">
        <v>0</v>
      </c>
    </row>
    <row r="6" spans="1:23" x14ac:dyDescent="0.25">
      <c r="A6" s="518" t="s">
        <v>14</v>
      </c>
      <c r="B6" s="151" t="s">
        <v>17</v>
      </c>
      <c r="C6" s="152">
        <f>(18/19)*(1-C26-'B. Andre input'!$B$6)</f>
        <v>0.93725858019275232</v>
      </c>
      <c r="D6" s="152">
        <v>0</v>
      </c>
      <c r="E6" s="152">
        <v>0</v>
      </c>
      <c r="F6" s="152">
        <v>0</v>
      </c>
      <c r="G6" s="152">
        <v>0</v>
      </c>
      <c r="H6" s="152">
        <f>(18/19)*'B. Andre input'!$B$10</f>
        <v>6.2905263157894728E-2</v>
      </c>
      <c r="I6" s="152">
        <v>0</v>
      </c>
      <c r="J6" s="152">
        <v>0</v>
      </c>
      <c r="K6" s="152">
        <v>0</v>
      </c>
      <c r="L6" s="152">
        <v>0</v>
      </c>
      <c r="M6" s="152">
        <v>0</v>
      </c>
      <c r="N6" s="152">
        <v>0</v>
      </c>
      <c r="O6" s="152">
        <v>0</v>
      </c>
      <c r="P6" s="152">
        <v>0</v>
      </c>
      <c r="Q6" s="152">
        <v>0</v>
      </c>
      <c r="R6" s="152">
        <v>0</v>
      </c>
      <c r="S6" s="152">
        <v>0</v>
      </c>
      <c r="T6" s="152">
        <v>0</v>
      </c>
      <c r="U6" s="152">
        <v>0</v>
      </c>
      <c r="V6" s="152">
        <v>0</v>
      </c>
      <c r="W6" s="152">
        <v>0</v>
      </c>
    </row>
    <row r="7" spans="1:23" x14ac:dyDescent="0.25">
      <c r="A7" s="518"/>
      <c r="B7" s="151" t="s">
        <v>18</v>
      </c>
      <c r="C7" s="152">
        <f>(1/19)*(1-C26-'B. Andre input'!$B$6)</f>
        <v>5.2069921121819573E-2</v>
      </c>
      <c r="D7" s="152">
        <f>(29/30)*(1-D26-'B. Andre input'!$B$6)</f>
        <v>0.95011076366231439</v>
      </c>
      <c r="E7" s="152">
        <v>0</v>
      </c>
      <c r="F7" s="152">
        <v>0</v>
      </c>
      <c r="G7" s="152">
        <v>0</v>
      </c>
      <c r="H7" s="152">
        <f>(1/19)*'B. Andre input'!$B$10</f>
        <v>3.4947368421052631E-3</v>
      </c>
      <c r="I7" s="152">
        <f>(29/30)*'B. Andre input'!$B$10</f>
        <v>6.418666666666667E-2</v>
      </c>
      <c r="J7" s="152">
        <v>0</v>
      </c>
      <c r="K7" s="152">
        <v>0</v>
      </c>
      <c r="L7" s="152">
        <v>0</v>
      </c>
      <c r="M7" s="152">
        <v>0</v>
      </c>
      <c r="N7" s="152">
        <v>0</v>
      </c>
      <c r="O7" s="152">
        <v>0</v>
      </c>
      <c r="P7" s="152">
        <v>0</v>
      </c>
      <c r="Q7" s="152">
        <v>0</v>
      </c>
      <c r="R7" s="152">
        <v>0</v>
      </c>
      <c r="S7" s="152">
        <v>0</v>
      </c>
      <c r="T7" s="152">
        <v>0</v>
      </c>
      <c r="U7" s="152">
        <v>0</v>
      </c>
      <c r="V7" s="152">
        <v>0</v>
      </c>
      <c r="W7" s="152">
        <v>0</v>
      </c>
    </row>
    <row r="8" spans="1:23" x14ac:dyDescent="0.25">
      <c r="A8" s="518"/>
      <c r="B8" s="151" t="s">
        <v>211</v>
      </c>
      <c r="C8" s="152">
        <v>0</v>
      </c>
      <c r="D8" s="152">
        <f>(1/30)*(1-D26-'B. Andre input'!$B$6)</f>
        <v>3.27624401262867E-2</v>
      </c>
      <c r="E8" s="152">
        <f>(19/20)*(1-E26-'B. Andre input'!$B$6)</f>
        <v>0.89791003997392949</v>
      </c>
      <c r="F8" s="152">
        <v>0</v>
      </c>
      <c r="G8" s="152">
        <v>0</v>
      </c>
      <c r="H8" s="152">
        <v>0</v>
      </c>
      <c r="I8" s="152">
        <f>(1/30)*'B. Andre input'!$B$10</f>
        <v>2.2133333333333332E-3</v>
      </c>
      <c r="J8" s="152">
        <f>(19/20)*'B. Andre input'!$B$10</f>
        <v>6.3079999999999997E-2</v>
      </c>
      <c r="K8" s="152">
        <v>0</v>
      </c>
      <c r="L8" s="152">
        <v>0</v>
      </c>
      <c r="M8" s="152">
        <v>0</v>
      </c>
      <c r="N8" s="152">
        <v>0</v>
      </c>
      <c r="O8" s="152">
        <v>0</v>
      </c>
      <c r="P8" s="152">
        <v>0</v>
      </c>
      <c r="Q8" s="152">
        <v>0</v>
      </c>
      <c r="R8" s="152">
        <v>0</v>
      </c>
      <c r="S8" s="152">
        <v>0</v>
      </c>
      <c r="T8" s="152">
        <v>0</v>
      </c>
      <c r="U8" s="152">
        <v>0</v>
      </c>
      <c r="V8" s="152">
        <v>0</v>
      </c>
      <c r="W8" s="152">
        <v>0</v>
      </c>
    </row>
    <row r="9" spans="1:23" s="128" customFormat="1" x14ac:dyDescent="0.25">
      <c r="A9" s="518"/>
      <c r="B9" s="151" t="s">
        <v>212</v>
      </c>
      <c r="C9" s="152">
        <v>0</v>
      </c>
      <c r="D9" s="152">
        <v>0</v>
      </c>
      <c r="E9" s="152">
        <f>(1/20)*(1-E26-'B. Andre input'!$B$6)</f>
        <v>4.7258423156522608E-2</v>
      </c>
      <c r="F9" s="152">
        <f>(14/15)*(1-F26-'B. Andre input'!$B$6)</f>
        <v>0.71943347931742474</v>
      </c>
      <c r="G9" s="152">
        <v>0</v>
      </c>
      <c r="H9" s="152">
        <v>0</v>
      </c>
      <c r="I9" s="152">
        <v>0</v>
      </c>
      <c r="J9" s="152">
        <f>(1/20)*'B. Andre input'!$B$10</f>
        <v>3.32E-3</v>
      </c>
      <c r="K9" s="152">
        <f>(14/15)*'B. Andre input'!$B$10</f>
        <v>6.1973333333333332E-2</v>
      </c>
      <c r="L9" s="152">
        <v>0</v>
      </c>
      <c r="M9" s="152">
        <v>0</v>
      </c>
      <c r="N9" s="152">
        <v>0</v>
      </c>
      <c r="O9" s="152">
        <v>0</v>
      </c>
      <c r="P9" s="152">
        <v>0</v>
      </c>
      <c r="Q9" s="152">
        <v>0</v>
      </c>
      <c r="R9" s="152">
        <v>0</v>
      </c>
      <c r="S9" s="152">
        <v>0</v>
      </c>
      <c r="T9" s="152">
        <v>0</v>
      </c>
      <c r="U9" s="152">
        <v>0</v>
      </c>
      <c r="V9" s="152">
        <v>0</v>
      </c>
      <c r="W9" s="152">
        <v>0</v>
      </c>
    </row>
    <row r="10" spans="1:23" x14ac:dyDescent="0.25">
      <c r="A10" s="518"/>
      <c r="B10" s="151" t="s">
        <v>191</v>
      </c>
      <c r="C10" s="152">
        <v>0</v>
      </c>
      <c r="D10" s="152">
        <v>0</v>
      </c>
      <c r="E10" s="152">
        <v>0</v>
      </c>
      <c r="F10" s="152">
        <f>(1/15)*(1-F26-'B. Andre input'!$B$6)</f>
        <v>5.1388105665530336E-2</v>
      </c>
      <c r="G10" s="152">
        <v>0</v>
      </c>
      <c r="H10" s="152">
        <v>0</v>
      </c>
      <c r="I10" s="152">
        <v>0</v>
      </c>
      <c r="J10" s="152">
        <v>0</v>
      </c>
      <c r="K10" s="152">
        <f>(1/15)*'B. Andre input'!$B$10</f>
        <v>4.4266666666666664E-3</v>
      </c>
      <c r="L10" s="152">
        <v>0</v>
      </c>
      <c r="M10" s="152">
        <v>0</v>
      </c>
      <c r="N10" s="152">
        <v>0</v>
      </c>
      <c r="O10" s="152">
        <v>0</v>
      </c>
      <c r="P10" s="152">
        <v>0</v>
      </c>
      <c r="Q10" s="152">
        <v>0</v>
      </c>
      <c r="R10" s="152">
        <v>0</v>
      </c>
      <c r="S10" s="152">
        <v>0</v>
      </c>
      <c r="T10" s="152">
        <v>0</v>
      </c>
      <c r="U10" s="152">
        <v>0</v>
      </c>
      <c r="V10" s="152">
        <v>0</v>
      </c>
      <c r="W10" s="152">
        <v>0</v>
      </c>
    </row>
    <row r="11" spans="1:23" ht="25.5" x14ac:dyDescent="0.25">
      <c r="A11" s="518"/>
      <c r="B11" s="151" t="s">
        <v>177</v>
      </c>
      <c r="C11" s="152">
        <f>(18/19)*'B. Andre input'!$B$6</f>
        <v>9.4736842105263147E-3</v>
      </c>
      <c r="D11" s="152">
        <v>0</v>
      </c>
      <c r="E11" s="152">
        <v>0</v>
      </c>
      <c r="F11" s="152">
        <v>0</v>
      </c>
      <c r="G11" s="152">
        <v>0</v>
      </c>
      <c r="H11" s="152">
        <f>(18/19)*(1-H26-'B. Andre input'!$B$10)</f>
        <v>0.88441827847525278</v>
      </c>
      <c r="I11" s="152">
        <v>0</v>
      </c>
      <c r="J11" s="152">
        <v>0</v>
      </c>
      <c r="K11" s="152">
        <v>0</v>
      </c>
      <c r="L11" s="152">
        <v>0</v>
      </c>
      <c r="M11" s="152">
        <v>0</v>
      </c>
      <c r="N11" s="152">
        <v>0</v>
      </c>
      <c r="O11" s="152">
        <v>0</v>
      </c>
      <c r="P11" s="152">
        <v>0</v>
      </c>
      <c r="Q11" s="152">
        <v>0</v>
      </c>
      <c r="R11" s="152">
        <v>0</v>
      </c>
      <c r="S11" s="152">
        <v>0</v>
      </c>
      <c r="T11" s="152">
        <v>0</v>
      </c>
      <c r="U11" s="152">
        <v>0</v>
      </c>
      <c r="V11" s="152">
        <v>0</v>
      </c>
      <c r="W11" s="152">
        <v>0</v>
      </c>
    </row>
    <row r="12" spans="1:23" ht="25.5" x14ac:dyDescent="0.25">
      <c r="A12" s="518"/>
      <c r="B12" s="151" t="s">
        <v>178</v>
      </c>
      <c r="C12" s="152">
        <f>(1/19)*'B. Andre input'!$B$6</f>
        <v>5.263157894736842E-4</v>
      </c>
      <c r="D12" s="152">
        <f>(29/30)*'B. Andre input'!$B$6</f>
        <v>9.6666666666666672E-3</v>
      </c>
      <c r="E12" s="152">
        <v>0</v>
      </c>
      <c r="F12" s="152">
        <v>0</v>
      </c>
      <c r="G12" s="152">
        <v>0</v>
      </c>
      <c r="H12" s="152">
        <f>(1/19)*(1-H26-'B. Andre input'!$B$10)</f>
        <v>4.9134348804180709E-2</v>
      </c>
      <c r="I12" s="152">
        <f>(29/30)*(1-I26-'B. Andre input'!$B$10)</f>
        <v>0.90159173348877175</v>
      </c>
      <c r="J12" s="152">
        <v>0</v>
      </c>
      <c r="K12" s="152">
        <v>0</v>
      </c>
      <c r="L12" s="152">
        <v>0</v>
      </c>
      <c r="M12" s="152">
        <v>0</v>
      </c>
      <c r="N12" s="152">
        <v>0</v>
      </c>
      <c r="O12" s="152">
        <v>0</v>
      </c>
      <c r="P12" s="152">
        <v>0</v>
      </c>
      <c r="Q12" s="152">
        <v>0</v>
      </c>
      <c r="R12" s="152">
        <v>0</v>
      </c>
      <c r="S12" s="152">
        <v>0</v>
      </c>
      <c r="T12" s="152">
        <v>0</v>
      </c>
      <c r="U12" s="152">
        <v>0</v>
      </c>
      <c r="V12" s="152">
        <v>0</v>
      </c>
      <c r="W12" s="152">
        <v>0</v>
      </c>
    </row>
    <row r="13" spans="1:23" ht="25.5" x14ac:dyDescent="0.25">
      <c r="A13" s="518"/>
      <c r="B13" s="151" t="s">
        <v>213</v>
      </c>
      <c r="C13" s="152">
        <v>0</v>
      </c>
      <c r="D13" s="152">
        <f>(1/30)*'B. Andre input'!$B$6</f>
        <v>3.3333333333333332E-4</v>
      </c>
      <c r="E13" s="152">
        <f>(19/20)*'B. Andre input'!$B$6</f>
        <v>9.4999999999999998E-3</v>
      </c>
      <c r="F13" s="152">
        <v>0</v>
      </c>
      <c r="G13" s="152">
        <v>0</v>
      </c>
      <c r="H13" s="152">
        <v>0</v>
      </c>
      <c r="I13" s="152">
        <f>(1/30)*(1-I26-'B. Andre input'!$B$10)</f>
        <v>3.1089370120302471E-2</v>
      </c>
      <c r="J13" s="152">
        <f>(19/20)*(1-J26-'B. Andre input'!$B$10)</f>
        <v>0.88298342671486685</v>
      </c>
      <c r="K13" s="152">
        <v>0</v>
      </c>
      <c r="L13" s="152">
        <v>0</v>
      </c>
      <c r="M13" s="152">
        <v>0</v>
      </c>
      <c r="N13" s="152">
        <v>0</v>
      </c>
      <c r="O13" s="152">
        <v>0</v>
      </c>
      <c r="P13" s="152">
        <v>0</v>
      </c>
      <c r="Q13" s="152">
        <v>0</v>
      </c>
      <c r="R13" s="152">
        <v>0</v>
      </c>
      <c r="S13" s="152">
        <v>0</v>
      </c>
      <c r="T13" s="152">
        <v>0</v>
      </c>
      <c r="U13" s="152">
        <v>0</v>
      </c>
      <c r="V13" s="152">
        <v>0</v>
      </c>
      <c r="W13" s="152">
        <v>0</v>
      </c>
    </row>
    <row r="14" spans="1:23" s="128" customFormat="1" ht="25.5" x14ac:dyDescent="0.25">
      <c r="A14" s="518"/>
      <c r="B14" s="151" t="s">
        <v>214</v>
      </c>
      <c r="C14" s="152">
        <v>0</v>
      </c>
      <c r="D14" s="152">
        <v>0</v>
      </c>
      <c r="E14" s="152">
        <f>(1/20)*'B. Andre input'!$B$6</f>
        <v>5.0000000000000001E-4</v>
      </c>
      <c r="F14" s="152">
        <f>(14/15)*'B. Andre input'!$B$6</f>
        <v>9.3333333333333341E-3</v>
      </c>
      <c r="G14" s="152">
        <v>0</v>
      </c>
      <c r="H14" s="152">
        <v>0</v>
      </c>
      <c r="I14" s="152">
        <v>0</v>
      </c>
      <c r="J14" s="152">
        <f>(1/20)*(1-J26-'B. Andre input'!$B$10)</f>
        <v>4.6472811932361413E-2</v>
      </c>
      <c r="K14" s="152">
        <f>(14/15)*(1-K26-'B. Andre input'!$B$10)</f>
        <v>0.85447836113636733</v>
      </c>
      <c r="L14" s="152">
        <v>0</v>
      </c>
      <c r="M14" s="152">
        <v>0</v>
      </c>
      <c r="N14" s="152">
        <v>0</v>
      </c>
      <c r="O14" s="152">
        <v>0</v>
      </c>
      <c r="P14" s="152">
        <v>0</v>
      </c>
      <c r="Q14" s="152">
        <v>0</v>
      </c>
      <c r="R14" s="152">
        <v>0</v>
      </c>
      <c r="S14" s="152">
        <v>0</v>
      </c>
      <c r="T14" s="152">
        <v>0</v>
      </c>
      <c r="U14" s="152">
        <v>0</v>
      </c>
      <c r="V14" s="152">
        <v>0</v>
      </c>
      <c r="W14" s="152">
        <v>0</v>
      </c>
    </row>
    <row r="15" spans="1:23" ht="25.5" x14ac:dyDescent="0.25">
      <c r="A15" s="518"/>
      <c r="B15" s="151" t="s">
        <v>192</v>
      </c>
      <c r="C15" s="152">
        <v>0</v>
      </c>
      <c r="D15" s="152">
        <v>0</v>
      </c>
      <c r="E15" s="152">
        <v>0</v>
      </c>
      <c r="F15" s="152">
        <f>(1/15)*'B. Andre input'!$B$6</f>
        <v>6.6666666666666664E-4</v>
      </c>
      <c r="G15" s="152">
        <v>0</v>
      </c>
      <c r="H15" s="152">
        <v>0</v>
      </c>
      <c r="I15" s="152">
        <v>0</v>
      </c>
      <c r="J15" s="152">
        <v>0</v>
      </c>
      <c r="K15" s="152">
        <f>(1/15)*(1-K26-'B. Andre input'!$B$10)</f>
        <v>6.103416865259767E-2</v>
      </c>
      <c r="L15" s="152">
        <v>0</v>
      </c>
      <c r="M15" s="152">
        <v>0</v>
      </c>
      <c r="N15" s="152">
        <v>0</v>
      </c>
      <c r="O15" s="152">
        <v>0</v>
      </c>
      <c r="P15" s="152">
        <v>0</v>
      </c>
      <c r="Q15" s="152">
        <v>0</v>
      </c>
      <c r="R15" s="152">
        <v>0</v>
      </c>
      <c r="S15" s="152">
        <v>0</v>
      </c>
      <c r="T15" s="152">
        <v>0</v>
      </c>
      <c r="U15" s="152">
        <v>0</v>
      </c>
      <c r="V15" s="152">
        <v>0</v>
      </c>
      <c r="W15" s="152">
        <v>0</v>
      </c>
    </row>
    <row r="16" spans="1:23" ht="25.5" x14ac:dyDescent="0.25">
      <c r="A16" s="518"/>
      <c r="B16" s="151" t="s">
        <v>180</v>
      </c>
      <c r="C16" s="152">
        <v>0</v>
      </c>
      <c r="D16" s="152">
        <v>0</v>
      </c>
      <c r="E16" s="152">
        <v>0</v>
      </c>
      <c r="F16" s="152">
        <v>0</v>
      </c>
      <c r="G16" s="152">
        <v>0</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row>
    <row r="17" spans="1:23" ht="25.5" x14ac:dyDescent="0.25">
      <c r="A17" s="518"/>
      <c r="B17" s="151" t="s">
        <v>181</v>
      </c>
      <c r="C17" s="152">
        <v>0</v>
      </c>
      <c r="D17" s="152">
        <v>0</v>
      </c>
      <c r="E17" s="152">
        <v>0</v>
      </c>
      <c r="F17" s="152">
        <v>0</v>
      </c>
      <c r="G17" s="152">
        <v>0</v>
      </c>
      <c r="H17" s="152">
        <v>0</v>
      </c>
      <c r="I17" s="152">
        <v>0</v>
      </c>
      <c r="J17" s="152">
        <v>0</v>
      </c>
      <c r="K17" s="152">
        <v>0</v>
      </c>
      <c r="L17" s="152">
        <v>0</v>
      </c>
      <c r="M17" s="152">
        <v>0</v>
      </c>
      <c r="N17" s="152">
        <v>0</v>
      </c>
      <c r="O17" s="152">
        <v>0</v>
      </c>
      <c r="P17" s="152">
        <v>0</v>
      </c>
      <c r="Q17" s="152">
        <v>0</v>
      </c>
      <c r="R17" s="152">
        <v>0</v>
      </c>
      <c r="S17" s="152">
        <v>0</v>
      </c>
      <c r="T17" s="152">
        <v>0</v>
      </c>
      <c r="U17" s="152">
        <v>0</v>
      </c>
      <c r="V17" s="152">
        <v>0</v>
      </c>
      <c r="W17" s="152">
        <v>0</v>
      </c>
    </row>
    <row r="18" spans="1:23" ht="25.5" x14ac:dyDescent="0.25">
      <c r="A18" s="518"/>
      <c r="B18" s="151" t="s">
        <v>215</v>
      </c>
      <c r="C18" s="152">
        <v>0</v>
      </c>
      <c r="D18" s="152">
        <v>0</v>
      </c>
      <c r="E18" s="152">
        <v>0</v>
      </c>
      <c r="F18" s="152">
        <v>0</v>
      </c>
      <c r="G18" s="152">
        <v>0</v>
      </c>
      <c r="H18" s="152">
        <v>0</v>
      </c>
      <c r="I18" s="152">
        <v>0</v>
      </c>
      <c r="J18" s="152">
        <v>0</v>
      </c>
      <c r="K18" s="152">
        <v>0</v>
      </c>
      <c r="L18" s="152">
        <v>0</v>
      </c>
      <c r="M18" s="152">
        <v>0</v>
      </c>
      <c r="N18" s="152">
        <v>0</v>
      </c>
      <c r="O18" s="152">
        <v>0</v>
      </c>
      <c r="P18" s="152">
        <v>0</v>
      </c>
      <c r="Q18" s="152">
        <v>0</v>
      </c>
      <c r="R18" s="152">
        <v>0</v>
      </c>
      <c r="S18" s="152">
        <v>0</v>
      </c>
      <c r="T18" s="152">
        <v>0</v>
      </c>
      <c r="U18" s="152">
        <v>0</v>
      </c>
      <c r="V18" s="152">
        <v>0</v>
      </c>
      <c r="W18" s="152">
        <v>0</v>
      </c>
    </row>
    <row r="19" spans="1:23" s="128" customFormat="1" ht="25.5" x14ac:dyDescent="0.25">
      <c r="A19" s="518"/>
      <c r="B19" s="151" t="s">
        <v>216</v>
      </c>
      <c r="C19" s="152">
        <v>0</v>
      </c>
      <c r="D19" s="152">
        <v>0</v>
      </c>
      <c r="E19" s="152">
        <v>0</v>
      </c>
      <c r="F19" s="152">
        <v>0</v>
      </c>
      <c r="G19" s="152">
        <v>0</v>
      </c>
      <c r="H19" s="152">
        <v>0</v>
      </c>
      <c r="I19" s="152">
        <v>0</v>
      </c>
      <c r="J19" s="152">
        <v>0</v>
      </c>
      <c r="K19" s="152">
        <v>0</v>
      </c>
      <c r="L19" s="152">
        <v>0</v>
      </c>
      <c r="M19" s="152">
        <v>0</v>
      </c>
      <c r="N19" s="152">
        <v>0</v>
      </c>
      <c r="O19" s="152">
        <v>0</v>
      </c>
      <c r="P19" s="152">
        <v>0</v>
      </c>
      <c r="Q19" s="152">
        <v>0</v>
      </c>
      <c r="R19" s="152">
        <v>0</v>
      </c>
      <c r="S19" s="152">
        <v>0</v>
      </c>
      <c r="T19" s="152">
        <v>0</v>
      </c>
      <c r="U19" s="152">
        <v>0</v>
      </c>
      <c r="V19" s="152">
        <v>0</v>
      </c>
      <c r="W19" s="152">
        <v>0</v>
      </c>
    </row>
    <row r="20" spans="1:23" ht="25.5" x14ac:dyDescent="0.25">
      <c r="A20" s="518"/>
      <c r="B20" s="151" t="s">
        <v>194</v>
      </c>
      <c r="C20" s="152">
        <v>0</v>
      </c>
      <c r="D20" s="152">
        <v>0</v>
      </c>
      <c r="E20" s="152">
        <v>0</v>
      </c>
      <c r="F20" s="152">
        <v>0</v>
      </c>
      <c r="G20" s="152">
        <v>0</v>
      </c>
      <c r="H20" s="152">
        <v>0</v>
      </c>
      <c r="I20" s="152">
        <v>0</v>
      </c>
      <c r="J20" s="152">
        <v>0</v>
      </c>
      <c r="K20" s="152">
        <v>0</v>
      </c>
      <c r="L20" s="152">
        <v>0</v>
      </c>
      <c r="M20" s="152">
        <v>0</v>
      </c>
      <c r="N20" s="152">
        <v>0</v>
      </c>
      <c r="O20" s="152">
        <v>0</v>
      </c>
      <c r="P20" s="152">
        <v>0</v>
      </c>
      <c r="Q20" s="152">
        <v>0</v>
      </c>
      <c r="R20" s="152">
        <v>0</v>
      </c>
      <c r="S20" s="152">
        <v>0</v>
      </c>
      <c r="T20" s="152">
        <v>0</v>
      </c>
      <c r="U20" s="152">
        <v>0</v>
      </c>
      <c r="V20" s="152">
        <v>0</v>
      </c>
      <c r="W20" s="152">
        <v>0</v>
      </c>
    </row>
    <row r="21" spans="1:23" ht="25.5" x14ac:dyDescent="0.25">
      <c r="A21" s="518"/>
      <c r="B21" s="151" t="s">
        <v>183</v>
      </c>
      <c r="C21" s="152">
        <v>0</v>
      </c>
      <c r="D21" s="152">
        <v>0</v>
      </c>
      <c r="E21" s="152">
        <v>0</v>
      </c>
      <c r="F21" s="152">
        <v>0</v>
      </c>
      <c r="G21" s="152">
        <v>0</v>
      </c>
      <c r="H21" s="152">
        <v>0</v>
      </c>
      <c r="I21" s="152">
        <v>0</v>
      </c>
      <c r="J21" s="152">
        <v>0</v>
      </c>
      <c r="K21" s="152">
        <v>0</v>
      </c>
      <c r="L21" s="152">
        <v>0</v>
      </c>
      <c r="M21" s="152">
        <v>0</v>
      </c>
      <c r="N21" s="152">
        <v>0</v>
      </c>
      <c r="O21" s="152">
        <v>0</v>
      </c>
      <c r="P21" s="152">
        <v>0</v>
      </c>
      <c r="Q21" s="152">
        <v>0</v>
      </c>
      <c r="R21" s="152">
        <v>0</v>
      </c>
      <c r="S21" s="152">
        <v>0</v>
      </c>
      <c r="T21" s="152">
        <v>0</v>
      </c>
      <c r="U21" s="152">
        <v>0</v>
      </c>
      <c r="V21" s="152">
        <v>0</v>
      </c>
      <c r="W21" s="152">
        <v>0</v>
      </c>
    </row>
    <row r="22" spans="1:23" ht="25.5" x14ac:dyDescent="0.25">
      <c r="A22" s="518"/>
      <c r="B22" s="151" t="s">
        <v>184</v>
      </c>
      <c r="C22" s="152">
        <v>0</v>
      </c>
      <c r="D22" s="152">
        <v>0</v>
      </c>
      <c r="E22" s="152">
        <v>0</v>
      </c>
      <c r="F22" s="152">
        <v>0</v>
      </c>
      <c r="G22" s="152">
        <v>0</v>
      </c>
      <c r="H22" s="152">
        <v>0</v>
      </c>
      <c r="I22" s="152">
        <v>0</v>
      </c>
      <c r="J22" s="152">
        <v>0</v>
      </c>
      <c r="K22" s="152">
        <v>0</v>
      </c>
      <c r="L22" s="152">
        <v>0</v>
      </c>
      <c r="M22" s="152">
        <v>0</v>
      </c>
      <c r="N22" s="152">
        <v>0</v>
      </c>
      <c r="O22" s="152">
        <v>0</v>
      </c>
      <c r="P22" s="152">
        <v>0</v>
      </c>
      <c r="Q22" s="152">
        <v>0</v>
      </c>
      <c r="R22" s="152">
        <v>0</v>
      </c>
      <c r="S22" s="152">
        <v>0</v>
      </c>
      <c r="T22" s="152">
        <v>0</v>
      </c>
      <c r="U22" s="152">
        <v>0</v>
      </c>
      <c r="V22" s="152">
        <v>0</v>
      </c>
      <c r="W22" s="152">
        <v>0</v>
      </c>
    </row>
    <row r="23" spans="1:23" ht="25.5" x14ac:dyDescent="0.25">
      <c r="A23" s="518"/>
      <c r="B23" s="151" t="s">
        <v>217</v>
      </c>
      <c r="C23" s="152">
        <v>0</v>
      </c>
      <c r="D23" s="152">
        <v>0</v>
      </c>
      <c r="E23" s="152">
        <v>0</v>
      </c>
      <c r="F23" s="152">
        <v>0</v>
      </c>
      <c r="G23" s="152">
        <v>0</v>
      </c>
      <c r="H23" s="152">
        <v>0</v>
      </c>
      <c r="I23" s="152">
        <v>0</v>
      </c>
      <c r="J23" s="152">
        <v>0</v>
      </c>
      <c r="K23" s="152">
        <v>0</v>
      </c>
      <c r="L23" s="152">
        <v>0</v>
      </c>
      <c r="M23" s="152">
        <v>0</v>
      </c>
      <c r="N23" s="152">
        <v>0</v>
      </c>
      <c r="O23" s="152">
        <v>0</v>
      </c>
      <c r="P23" s="152">
        <v>0</v>
      </c>
      <c r="Q23" s="152">
        <v>0</v>
      </c>
      <c r="R23" s="152">
        <v>0</v>
      </c>
      <c r="S23" s="152">
        <v>0</v>
      </c>
      <c r="T23" s="152">
        <v>0</v>
      </c>
      <c r="U23" s="152">
        <v>0</v>
      </c>
      <c r="V23" s="152">
        <v>0</v>
      </c>
      <c r="W23" s="152">
        <v>0</v>
      </c>
    </row>
    <row r="24" spans="1:23" s="128" customFormat="1" ht="25.5" x14ac:dyDescent="0.25">
      <c r="A24" s="518"/>
      <c r="B24" s="151" t="s">
        <v>218</v>
      </c>
      <c r="C24" s="152">
        <v>0</v>
      </c>
      <c r="D24" s="152">
        <v>0</v>
      </c>
      <c r="E24" s="152">
        <v>0</v>
      </c>
      <c r="F24" s="152">
        <v>0</v>
      </c>
      <c r="G24" s="152">
        <v>0</v>
      </c>
      <c r="H24" s="152">
        <v>0</v>
      </c>
      <c r="I24" s="152">
        <v>0</v>
      </c>
      <c r="J24" s="152">
        <v>0</v>
      </c>
      <c r="K24" s="152">
        <v>0</v>
      </c>
      <c r="L24" s="152">
        <v>0</v>
      </c>
      <c r="M24" s="152">
        <v>0</v>
      </c>
      <c r="N24" s="152">
        <v>0</v>
      </c>
      <c r="O24" s="152">
        <v>0</v>
      </c>
      <c r="P24" s="152">
        <v>0</v>
      </c>
      <c r="Q24" s="152">
        <v>0</v>
      </c>
      <c r="R24" s="152">
        <v>0</v>
      </c>
      <c r="S24" s="152">
        <v>0</v>
      </c>
      <c r="T24" s="152">
        <v>0</v>
      </c>
      <c r="U24" s="152">
        <v>0</v>
      </c>
      <c r="V24" s="152">
        <v>0</v>
      </c>
      <c r="W24" s="152">
        <v>0</v>
      </c>
    </row>
    <row r="25" spans="1:23" ht="25.5" x14ac:dyDescent="0.25">
      <c r="A25" s="518"/>
      <c r="B25" s="151" t="s">
        <v>195</v>
      </c>
      <c r="C25" s="152">
        <v>0</v>
      </c>
      <c r="D25" s="152">
        <v>0</v>
      </c>
      <c r="E25" s="152">
        <v>0</v>
      </c>
      <c r="F25" s="152">
        <v>0</v>
      </c>
      <c r="G25" s="152">
        <v>0</v>
      </c>
      <c r="H25" s="152">
        <v>0</v>
      </c>
      <c r="I25" s="152">
        <v>0</v>
      </c>
      <c r="J25" s="152">
        <v>0</v>
      </c>
      <c r="K25" s="152">
        <v>0</v>
      </c>
      <c r="L25" s="152">
        <v>0</v>
      </c>
      <c r="M25" s="152">
        <v>0</v>
      </c>
      <c r="N25" s="152">
        <v>0</v>
      </c>
      <c r="O25" s="152">
        <v>0</v>
      </c>
      <c r="P25" s="152">
        <v>0</v>
      </c>
      <c r="Q25" s="152">
        <v>0</v>
      </c>
      <c r="R25" s="152">
        <v>0</v>
      </c>
      <c r="S25" s="152">
        <v>0</v>
      </c>
      <c r="T25" s="152">
        <v>0</v>
      </c>
      <c r="U25" s="152">
        <v>0</v>
      </c>
      <c r="V25" s="152">
        <v>0</v>
      </c>
      <c r="W25" s="152">
        <v>0</v>
      </c>
    </row>
    <row r="26" spans="1:23" x14ac:dyDescent="0.25">
      <c r="A26" s="518"/>
      <c r="B26" s="151" t="s">
        <v>0</v>
      </c>
      <c r="C26" s="152">
        <f>'B. Andre input'!$B$19</f>
        <v>6.7149868542805532E-4</v>
      </c>
      <c r="D26" s="152">
        <f>'B. Andre input'!$B$20</f>
        <v>7.1267962113989178E-3</v>
      </c>
      <c r="E26" s="152">
        <f>'B. Andre input'!$B$21</f>
        <v>4.4831536869547842E-2</v>
      </c>
      <c r="F26" s="152">
        <f>'B. Andre input'!$B$22</f>
        <v>0.21917841501704496</v>
      </c>
      <c r="G26" s="152">
        <v>1</v>
      </c>
      <c r="H26" s="152">
        <f>'B. Andre input'!$B$23</f>
        <v>4.7372720566475905E-5</v>
      </c>
      <c r="I26" s="152">
        <f>'B. Andre input'!$B$24</f>
        <v>9.1889639092580279E-4</v>
      </c>
      <c r="J26" s="152">
        <f>'B. Andre input'!$B$25</f>
        <v>4.1437613527716896E-3</v>
      </c>
      <c r="K26" s="152">
        <f>'B. Andre input'!$B$26</f>
        <v>1.8087470211034962E-2</v>
      </c>
      <c r="L26" s="152">
        <v>1</v>
      </c>
      <c r="M26" s="152">
        <v>0</v>
      </c>
      <c r="N26" s="152">
        <v>0</v>
      </c>
      <c r="O26" s="152">
        <v>0</v>
      </c>
      <c r="P26" s="152">
        <v>0</v>
      </c>
      <c r="Q26" s="152">
        <v>0</v>
      </c>
      <c r="R26" s="152">
        <v>0</v>
      </c>
      <c r="S26" s="152">
        <v>0</v>
      </c>
      <c r="T26" s="152">
        <v>0</v>
      </c>
      <c r="U26" s="152">
        <v>0</v>
      </c>
      <c r="V26" s="152">
        <v>0</v>
      </c>
      <c r="W26" s="152">
        <v>1</v>
      </c>
    </row>
    <row r="27" spans="1:23" s="64" customFormat="1" x14ac:dyDescent="0.25">
      <c r="A27" s="153"/>
      <c r="B27" s="153" t="s">
        <v>186</v>
      </c>
      <c r="C27" s="153">
        <f>SUM(C6:C26)</f>
        <v>0.99999999999999989</v>
      </c>
      <c r="D27" s="153">
        <f t="shared" ref="D27:Q27" si="0">SUM(D6:D26)</f>
        <v>1</v>
      </c>
      <c r="E27" s="153">
        <f t="shared" si="0"/>
        <v>0.99999999999999989</v>
      </c>
      <c r="F27" s="153">
        <f t="shared" si="0"/>
        <v>1</v>
      </c>
      <c r="G27" s="153">
        <f t="shared" si="0"/>
        <v>1</v>
      </c>
      <c r="H27" s="153">
        <f t="shared" si="0"/>
        <v>0.99999999999999989</v>
      </c>
      <c r="I27" s="153">
        <f t="shared" si="0"/>
        <v>1</v>
      </c>
      <c r="J27" s="153">
        <f t="shared" si="0"/>
        <v>1</v>
      </c>
      <c r="K27" s="153">
        <f t="shared" si="0"/>
        <v>1</v>
      </c>
      <c r="L27" s="153">
        <f t="shared" si="0"/>
        <v>1</v>
      </c>
      <c r="M27" s="153">
        <f t="shared" si="0"/>
        <v>0</v>
      </c>
      <c r="N27" s="153">
        <f t="shared" si="0"/>
        <v>0</v>
      </c>
      <c r="O27" s="153">
        <f t="shared" si="0"/>
        <v>0</v>
      </c>
      <c r="P27" s="153">
        <f t="shared" si="0"/>
        <v>0</v>
      </c>
      <c r="Q27" s="153">
        <f t="shared" si="0"/>
        <v>0</v>
      </c>
      <c r="R27" s="153">
        <f t="shared" ref="R27" si="1">SUM(R6:R26)</f>
        <v>0</v>
      </c>
      <c r="S27" s="153">
        <f t="shared" ref="S27" si="2">SUM(S6:S26)</f>
        <v>0</v>
      </c>
      <c r="T27" s="153">
        <f t="shared" ref="T27:U27" si="3">SUM(T6:T26)</f>
        <v>0</v>
      </c>
      <c r="U27" s="153">
        <f t="shared" si="3"/>
        <v>0</v>
      </c>
      <c r="V27" s="153">
        <f t="shared" ref="V27" si="4">SUM(V6:V26)</f>
        <v>0</v>
      </c>
      <c r="W27" s="153">
        <f t="shared" ref="W27" si="5">SUM(W6:W26)</f>
        <v>1</v>
      </c>
    </row>
    <row r="28" spans="1:23" s="158" customFormat="1" x14ac:dyDescent="0.25">
      <c r="A28" s="512" t="s">
        <v>237</v>
      </c>
      <c r="B28" s="512"/>
      <c r="C28" s="512"/>
      <c r="D28" s="512"/>
      <c r="E28" s="512"/>
      <c r="F28" s="512"/>
      <c r="G28" s="512"/>
      <c r="H28" s="512"/>
      <c r="I28" s="512"/>
      <c r="J28" s="512"/>
      <c r="K28" s="512"/>
      <c r="L28" s="512"/>
      <c r="M28" s="512"/>
      <c r="N28" s="512"/>
      <c r="O28" s="512"/>
      <c r="P28" s="512"/>
      <c r="Q28" s="512"/>
      <c r="R28" s="512"/>
      <c r="S28" s="512"/>
      <c r="T28" s="512"/>
      <c r="U28" s="512"/>
      <c r="V28" s="512"/>
      <c r="W28" s="512"/>
    </row>
    <row r="30" spans="1:23" x14ac:dyDescent="0.25">
      <c r="A30" s="129" t="s">
        <v>295</v>
      </c>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x14ac:dyDescent="0.25">
      <c r="A31" s="513"/>
      <c r="B31" s="514"/>
      <c r="C31" s="514" t="s">
        <v>15</v>
      </c>
      <c r="D31" s="514"/>
      <c r="E31" s="514"/>
      <c r="F31" s="514"/>
      <c r="G31" s="514"/>
      <c r="H31" s="514"/>
      <c r="I31" s="514"/>
      <c r="J31" s="514"/>
      <c r="K31" s="514"/>
      <c r="L31" s="514"/>
      <c r="M31" s="514"/>
      <c r="N31" s="514"/>
      <c r="O31" s="514"/>
      <c r="P31" s="514"/>
      <c r="Q31" s="514"/>
      <c r="R31" s="514"/>
      <c r="S31" s="514"/>
      <c r="T31" s="514"/>
      <c r="U31" s="514"/>
      <c r="V31" s="514"/>
      <c r="W31" s="514"/>
    </row>
    <row r="32" spans="1:23" ht="76.5" x14ac:dyDescent="0.25">
      <c r="A32" s="514"/>
      <c r="B32" s="514"/>
      <c r="C32" s="154" t="s">
        <v>17</v>
      </c>
      <c r="D32" s="154" t="s">
        <v>18</v>
      </c>
      <c r="E32" s="154" t="s">
        <v>211</v>
      </c>
      <c r="F32" s="154" t="s">
        <v>212</v>
      </c>
      <c r="G32" s="154" t="s">
        <v>191</v>
      </c>
      <c r="H32" s="154" t="s">
        <v>177</v>
      </c>
      <c r="I32" s="154" t="s">
        <v>178</v>
      </c>
      <c r="J32" s="154" t="s">
        <v>213</v>
      </c>
      <c r="K32" s="154" t="s">
        <v>214</v>
      </c>
      <c r="L32" s="154" t="s">
        <v>192</v>
      </c>
      <c r="M32" s="154" t="s">
        <v>180</v>
      </c>
      <c r="N32" s="154" t="s">
        <v>181</v>
      </c>
      <c r="O32" s="154" t="s">
        <v>215</v>
      </c>
      <c r="P32" s="154" t="s">
        <v>216</v>
      </c>
      <c r="Q32" s="154" t="s">
        <v>194</v>
      </c>
      <c r="R32" s="154" t="s">
        <v>183</v>
      </c>
      <c r="S32" s="154" t="s">
        <v>184</v>
      </c>
      <c r="T32" s="154" t="s">
        <v>217</v>
      </c>
      <c r="U32" s="154" t="s">
        <v>218</v>
      </c>
      <c r="V32" s="154" t="s">
        <v>195</v>
      </c>
      <c r="W32" s="154" t="s">
        <v>0</v>
      </c>
    </row>
    <row r="33" spans="1:23" x14ac:dyDescent="0.25">
      <c r="A33" s="514" t="s">
        <v>14</v>
      </c>
      <c r="B33" s="154" t="s">
        <v>17</v>
      </c>
      <c r="C33" s="155">
        <f>(13/14)*(1-C53-'B. Andre input'!$B$6)</f>
        <v>0.91866217979210252</v>
      </c>
      <c r="D33" s="155">
        <v>0</v>
      </c>
      <c r="E33" s="155">
        <v>0</v>
      </c>
      <c r="F33" s="155">
        <v>0</v>
      </c>
      <c r="G33" s="155">
        <v>0</v>
      </c>
      <c r="H33" s="155">
        <f>(13/14)*'B. Andre input'!$B$10</f>
        <v>6.1657142857142862E-2</v>
      </c>
      <c r="I33" s="155">
        <v>0</v>
      </c>
      <c r="J33" s="155">
        <v>0</v>
      </c>
      <c r="K33" s="155">
        <v>0</v>
      </c>
      <c r="L33" s="155">
        <v>0</v>
      </c>
      <c r="M33" s="155">
        <f>(13/14)*'B. Andre input'!$B$11</f>
        <v>7.6142857142857149E-3</v>
      </c>
      <c r="N33" s="155">
        <v>0</v>
      </c>
      <c r="O33" s="155">
        <v>0</v>
      </c>
      <c r="P33" s="155">
        <v>0</v>
      </c>
      <c r="Q33" s="155">
        <v>0</v>
      </c>
      <c r="R33" s="155">
        <v>0</v>
      </c>
      <c r="S33" s="155">
        <v>0</v>
      </c>
      <c r="T33" s="155">
        <v>0</v>
      </c>
      <c r="U33" s="155">
        <v>0</v>
      </c>
      <c r="V33" s="155">
        <v>0</v>
      </c>
      <c r="W33" s="155">
        <v>0</v>
      </c>
    </row>
    <row r="34" spans="1:23" x14ac:dyDescent="0.25">
      <c r="A34" s="514"/>
      <c r="B34" s="154" t="s">
        <v>18</v>
      </c>
      <c r="C34" s="155">
        <f>(1/14)*(1-C53-'B. Andre input'!$B$6)</f>
        <v>7.0666321522469419E-2</v>
      </c>
      <c r="D34" s="155">
        <f>(29/30)*(1-D53-'B. Andre input'!$B$6)</f>
        <v>0.95011076366231439</v>
      </c>
      <c r="E34" s="155">
        <v>0</v>
      </c>
      <c r="F34" s="155">
        <v>0</v>
      </c>
      <c r="G34" s="155">
        <v>0</v>
      </c>
      <c r="H34" s="155">
        <f>(1/14)*'B. Andre input'!$B$10</f>
        <v>4.7428571428571424E-3</v>
      </c>
      <c r="I34" s="155">
        <f>(29/30)*'B. Andre input'!$B$10</f>
        <v>6.418666666666667E-2</v>
      </c>
      <c r="J34" s="155">
        <v>0</v>
      </c>
      <c r="K34" s="155">
        <v>0</v>
      </c>
      <c r="L34" s="155">
        <v>0</v>
      </c>
      <c r="M34" s="155">
        <f>(1/14)*'B. Andre input'!$B$11</f>
        <v>5.8571428571428576E-4</v>
      </c>
      <c r="N34" s="155">
        <f>(29/30)*'B. Andre input'!$B$11</f>
        <v>7.9266666666666669E-3</v>
      </c>
      <c r="O34" s="155">
        <v>0</v>
      </c>
      <c r="P34" s="155">
        <v>0</v>
      </c>
      <c r="Q34" s="155">
        <v>0</v>
      </c>
      <c r="R34" s="155">
        <v>0</v>
      </c>
      <c r="S34" s="155">
        <v>0</v>
      </c>
      <c r="T34" s="155">
        <v>0</v>
      </c>
      <c r="U34" s="155">
        <v>0</v>
      </c>
      <c r="V34" s="155">
        <v>0</v>
      </c>
      <c r="W34" s="155">
        <v>0</v>
      </c>
    </row>
    <row r="35" spans="1:23" x14ac:dyDescent="0.25">
      <c r="A35" s="514"/>
      <c r="B35" s="154" t="s">
        <v>211</v>
      </c>
      <c r="C35" s="155">
        <v>0</v>
      </c>
      <c r="D35" s="155">
        <f>(1/30)*(1-D53-'B. Andre input'!$B$6)</f>
        <v>3.27624401262867E-2</v>
      </c>
      <c r="E35" s="155">
        <f>(19/20)*(1-E53-'B. Andre input'!$B$6)</f>
        <v>0.89791003997392949</v>
      </c>
      <c r="F35" s="155">
        <v>0</v>
      </c>
      <c r="G35" s="155">
        <v>0</v>
      </c>
      <c r="H35" s="155">
        <v>0</v>
      </c>
      <c r="I35" s="155">
        <f>(1/30)*'B. Andre input'!$B$10</f>
        <v>2.2133333333333332E-3</v>
      </c>
      <c r="J35" s="155">
        <f>(19/20)*'B. Andre input'!$B$10</f>
        <v>6.3079999999999997E-2</v>
      </c>
      <c r="K35" s="155">
        <v>0</v>
      </c>
      <c r="L35" s="155">
        <v>0</v>
      </c>
      <c r="M35" s="155">
        <v>0</v>
      </c>
      <c r="N35" s="155">
        <f>(1/30)*'B. Andre input'!$B$11</f>
        <v>2.7333333333333333E-4</v>
      </c>
      <c r="O35" s="155">
        <f>(19/20)*'B. Andre input'!$B$11</f>
        <v>7.79E-3</v>
      </c>
      <c r="P35" s="155">
        <v>0</v>
      </c>
      <c r="Q35" s="155">
        <v>0</v>
      </c>
      <c r="R35" s="155">
        <v>0</v>
      </c>
      <c r="S35" s="155">
        <v>0</v>
      </c>
      <c r="T35" s="155">
        <v>0</v>
      </c>
      <c r="U35" s="155">
        <v>0</v>
      </c>
      <c r="V35" s="155">
        <v>0</v>
      </c>
      <c r="W35" s="155">
        <v>0</v>
      </c>
    </row>
    <row r="36" spans="1:23" x14ac:dyDescent="0.25">
      <c r="A36" s="514"/>
      <c r="B36" s="154" t="s">
        <v>212</v>
      </c>
      <c r="C36" s="155">
        <v>0</v>
      </c>
      <c r="D36" s="155">
        <v>0</v>
      </c>
      <c r="E36" s="155">
        <f>(1/20)*(1-E53-'B. Andre input'!$B$6)</f>
        <v>4.7258423156522608E-2</v>
      </c>
      <c r="F36" s="155">
        <f>(14/15)*(1-F53-'B. Andre input'!$B$6)</f>
        <v>0.71943347931742474</v>
      </c>
      <c r="G36" s="155">
        <v>0</v>
      </c>
      <c r="H36" s="155">
        <v>0</v>
      </c>
      <c r="I36" s="155">
        <v>0</v>
      </c>
      <c r="J36" s="155">
        <f>(1/20)*'B. Andre input'!$B$10</f>
        <v>3.32E-3</v>
      </c>
      <c r="K36" s="155">
        <f>(14/15)*'B. Andre input'!$B$10</f>
        <v>6.1973333333333332E-2</v>
      </c>
      <c r="L36" s="155">
        <v>0</v>
      </c>
      <c r="M36" s="155">
        <v>0</v>
      </c>
      <c r="N36" s="155">
        <v>0</v>
      </c>
      <c r="O36" s="155">
        <f>(1/20)*'B. Andre input'!$B$11</f>
        <v>4.1000000000000005E-4</v>
      </c>
      <c r="P36" s="155">
        <f>(14/15)*'B. Andre input'!$B$11</f>
        <v>7.653333333333334E-3</v>
      </c>
      <c r="Q36" s="155">
        <v>0</v>
      </c>
      <c r="R36" s="155">
        <v>0</v>
      </c>
      <c r="S36" s="155">
        <v>0</v>
      </c>
      <c r="T36" s="155">
        <v>0</v>
      </c>
      <c r="U36" s="155">
        <v>0</v>
      </c>
      <c r="V36" s="155">
        <v>0</v>
      </c>
      <c r="W36" s="155">
        <v>0</v>
      </c>
    </row>
    <row r="37" spans="1:23" x14ac:dyDescent="0.25">
      <c r="A37" s="514"/>
      <c r="B37" s="154" t="s">
        <v>191</v>
      </c>
      <c r="C37" s="155">
        <v>0</v>
      </c>
      <c r="D37" s="155">
        <v>0</v>
      </c>
      <c r="E37" s="155">
        <v>0</v>
      </c>
      <c r="F37" s="155">
        <f>(1/15)*(1-F53-'B. Andre input'!$B$6)</f>
        <v>5.1388105665530336E-2</v>
      </c>
      <c r="G37" s="155">
        <v>0</v>
      </c>
      <c r="H37" s="155">
        <v>0</v>
      </c>
      <c r="I37" s="155">
        <v>0</v>
      </c>
      <c r="J37" s="155">
        <v>0</v>
      </c>
      <c r="K37" s="155">
        <f>(1/15)*'B. Andre input'!$B$10</f>
        <v>4.4266666666666664E-3</v>
      </c>
      <c r="L37" s="155">
        <v>0</v>
      </c>
      <c r="M37" s="155">
        <v>0</v>
      </c>
      <c r="N37" s="155">
        <v>0</v>
      </c>
      <c r="O37" s="155">
        <v>0</v>
      </c>
      <c r="P37" s="155">
        <f>(1/15)*'B. Andre input'!$B$11</f>
        <v>5.4666666666666665E-4</v>
      </c>
      <c r="Q37" s="155">
        <v>0</v>
      </c>
      <c r="R37" s="155">
        <v>0</v>
      </c>
      <c r="S37" s="155">
        <v>0</v>
      </c>
      <c r="T37" s="155">
        <v>0</v>
      </c>
      <c r="U37" s="155">
        <v>0</v>
      </c>
      <c r="V37" s="155">
        <v>0</v>
      </c>
      <c r="W37" s="155">
        <v>0</v>
      </c>
    </row>
    <row r="38" spans="1:23" ht="25.5" x14ac:dyDescent="0.25">
      <c r="A38" s="514"/>
      <c r="B38" s="154" t="s">
        <v>177</v>
      </c>
      <c r="C38" s="155">
        <f>(13/14)*'B. Andre input'!$B$6</f>
        <v>9.285714285714286E-3</v>
      </c>
      <c r="D38" s="155">
        <v>0</v>
      </c>
      <c r="E38" s="155">
        <v>0</v>
      </c>
      <c r="F38" s="155">
        <v>0</v>
      </c>
      <c r="G38" s="155">
        <v>0</v>
      </c>
      <c r="H38" s="155">
        <f>(1/5)*(13/14)*(1-H53-'B. Andre input'!$B$10)</f>
        <v>0.17337405935189482</v>
      </c>
      <c r="I38" s="155">
        <v>0</v>
      </c>
      <c r="J38" s="155">
        <v>0</v>
      </c>
      <c r="K38" s="155">
        <v>0</v>
      </c>
      <c r="L38" s="155">
        <v>0</v>
      </c>
      <c r="M38" s="155">
        <v>0</v>
      </c>
      <c r="N38" s="155">
        <v>0</v>
      </c>
      <c r="O38" s="155">
        <v>0</v>
      </c>
      <c r="P38" s="155">
        <v>0</v>
      </c>
      <c r="Q38" s="155">
        <v>0</v>
      </c>
      <c r="R38" s="155">
        <v>0</v>
      </c>
      <c r="S38" s="155">
        <v>0</v>
      </c>
      <c r="T38" s="155">
        <v>0</v>
      </c>
      <c r="U38" s="155">
        <v>0</v>
      </c>
      <c r="V38" s="155">
        <v>0</v>
      </c>
      <c r="W38" s="155">
        <v>0</v>
      </c>
    </row>
    <row r="39" spans="1:23" ht="25.5" x14ac:dyDescent="0.25">
      <c r="A39" s="514"/>
      <c r="B39" s="154" t="s">
        <v>178</v>
      </c>
      <c r="C39" s="155">
        <f>(1/14)*'B. Andre input'!$B$6</f>
        <v>7.1428571428571429E-4</v>
      </c>
      <c r="D39" s="155">
        <f>(29/30)*'B. Andre input'!$B$6</f>
        <v>9.6666666666666672E-3</v>
      </c>
      <c r="E39" s="155">
        <v>0</v>
      </c>
      <c r="F39" s="155">
        <v>0</v>
      </c>
      <c r="G39" s="155">
        <v>0</v>
      </c>
      <c r="H39" s="155">
        <f>(1/5)*(1/14)*(1-H53-'B. Andre input'!$B$10)</f>
        <v>1.3336466103991907E-2</v>
      </c>
      <c r="I39" s="155">
        <f>(1/5)*(29/30)*(1-I53-'B. Andre input'!$B$10)</f>
        <v>0.18031834669775437</v>
      </c>
      <c r="J39" s="155">
        <v>0</v>
      </c>
      <c r="K39" s="155">
        <v>0</v>
      </c>
      <c r="L39" s="155">
        <v>0</v>
      </c>
      <c r="M39" s="155">
        <v>0</v>
      </c>
      <c r="N39" s="155">
        <v>0</v>
      </c>
      <c r="O39" s="155">
        <v>0</v>
      </c>
      <c r="P39" s="155">
        <v>0</v>
      </c>
      <c r="Q39" s="155">
        <v>0</v>
      </c>
      <c r="R39" s="155">
        <v>0</v>
      </c>
      <c r="S39" s="155">
        <v>0</v>
      </c>
      <c r="T39" s="155">
        <v>0</v>
      </c>
      <c r="U39" s="155">
        <v>0</v>
      </c>
      <c r="V39" s="155">
        <v>0</v>
      </c>
      <c r="W39" s="155">
        <v>0</v>
      </c>
    </row>
    <row r="40" spans="1:23" ht="25.5" x14ac:dyDescent="0.25">
      <c r="A40" s="514"/>
      <c r="B40" s="154" t="s">
        <v>213</v>
      </c>
      <c r="C40" s="155">
        <v>0</v>
      </c>
      <c r="D40" s="155">
        <f>(1/30)*'B. Andre input'!$B$6</f>
        <v>3.3333333333333332E-4</v>
      </c>
      <c r="E40" s="155">
        <f>(19/20)*'B. Andre input'!$B$6</f>
        <v>9.4999999999999998E-3</v>
      </c>
      <c r="F40" s="155">
        <v>0</v>
      </c>
      <c r="G40" s="155">
        <v>0</v>
      </c>
      <c r="H40" s="155">
        <v>0</v>
      </c>
      <c r="I40" s="155">
        <f>(1/5)*(1/30)*(1-I53-'B. Andre input'!$B$10)</f>
        <v>6.2178740240604949E-3</v>
      </c>
      <c r="J40" s="155">
        <f>(1/5)*(19/20)*(1-J53-'B. Andre input'!$B$10)</f>
        <v>0.17659668534297338</v>
      </c>
      <c r="K40" s="155">
        <v>0</v>
      </c>
      <c r="L40" s="155">
        <v>0</v>
      </c>
      <c r="M40" s="155">
        <v>0</v>
      </c>
      <c r="N40" s="155">
        <v>0</v>
      </c>
      <c r="O40" s="155">
        <v>0</v>
      </c>
      <c r="P40" s="155">
        <v>0</v>
      </c>
      <c r="Q40" s="155">
        <v>0</v>
      </c>
      <c r="R40" s="155">
        <v>0</v>
      </c>
      <c r="S40" s="155">
        <v>0</v>
      </c>
      <c r="T40" s="155">
        <v>0</v>
      </c>
      <c r="U40" s="155">
        <v>0</v>
      </c>
      <c r="V40" s="155">
        <v>0</v>
      </c>
      <c r="W40" s="155">
        <v>0</v>
      </c>
    </row>
    <row r="41" spans="1:23" ht="25.5" x14ac:dyDescent="0.25">
      <c r="A41" s="514"/>
      <c r="B41" s="154" t="s">
        <v>214</v>
      </c>
      <c r="C41" s="155">
        <v>0</v>
      </c>
      <c r="D41" s="155">
        <v>0</v>
      </c>
      <c r="E41" s="155">
        <f>(1/20)*'B. Andre input'!$B$6</f>
        <v>5.0000000000000001E-4</v>
      </c>
      <c r="F41" s="155">
        <f>(14/15)*'B. Andre input'!$B$6</f>
        <v>9.3333333333333341E-3</v>
      </c>
      <c r="G41" s="155">
        <v>0</v>
      </c>
      <c r="H41" s="155">
        <v>0</v>
      </c>
      <c r="I41" s="155">
        <v>0</v>
      </c>
      <c r="J41" s="155">
        <f>(1/5)*(1/20)*(1-J53-'B. Andre input'!$B$10)</f>
        <v>9.294562386472284E-3</v>
      </c>
      <c r="K41" s="155">
        <f>(1/5)*(14/15)*(1-K53-'B. Andre input'!$B$10)</f>
        <v>0.17089567222727348</v>
      </c>
      <c r="L41" s="155">
        <v>0</v>
      </c>
      <c r="M41" s="155">
        <v>0</v>
      </c>
      <c r="N41" s="155">
        <v>0</v>
      </c>
      <c r="O41" s="155">
        <v>0</v>
      </c>
      <c r="P41" s="155">
        <v>0</v>
      </c>
      <c r="Q41" s="155">
        <v>0</v>
      </c>
      <c r="R41" s="155">
        <v>0</v>
      </c>
      <c r="S41" s="155">
        <v>0</v>
      </c>
      <c r="T41" s="155">
        <v>0</v>
      </c>
      <c r="U41" s="155">
        <v>0</v>
      </c>
      <c r="V41" s="155">
        <v>0</v>
      </c>
      <c r="W41" s="155">
        <v>0</v>
      </c>
    </row>
    <row r="42" spans="1:23" ht="25.5" x14ac:dyDescent="0.25">
      <c r="A42" s="514"/>
      <c r="B42" s="154" t="s">
        <v>192</v>
      </c>
      <c r="C42" s="155">
        <v>0</v>
      </c>
      <c r="D42" s="155">
        <v>0</v>
      </c>
      <c r="E42" s="155">
        <v>0</v>
      </c>
      <c r="F42" s="155">
        <f>(1/15)*'B. Andre input'!$B$6</f>
        <v>6.6666666666666664E-4</v>
      </c>
      <c r="G42" s="155">
        <v>0</v>
      </c>
      <c r="H42" s="155">
        <v>0</v>
      </c>
      <c r="I42" s="155">
        <v>0</v>
      </c>
      <c r="J42" s="155">
        <v>0</v>
      </c>
      <c r="K42" s="155">
        <f>(1/5)*(1/15)*(1-K53-'B. Andre input'!$B$10)</f>
        <v>1.2206833730519534E-2</v>
      </c>
      <c r="L42" s="155">
        <v>0</v>
      </c>
      <c r="M42" s="155">
        <v>0</v>
      </c>
      <c r="N42" s="155">
        <v>0</v>
      </c>
      <c r="O42" s="155">
        <v>0</v>
      </c>
      <c r="P42" s="155">
        <v>0</v>
      </c>
      <c r="Q42" s="155">
        <v>0</v>
      </c>
      <c r="R42" s="155">
        <v>0</v>
      </c>
      <c r="S42" s="155">
        <v>0</v>
      </c>
      <c r="T42" s="155">
        <v>0</v>
      </c>
      <c r="U42" s="155">
        <v>0</v>
      </c>
      <c r="V42" s="155">
        <v>0</v>
      </c>
      <c r="W42" s="155">
        <v>0</v>
      </c>
    </row>
    <row r="43" spans="1:23" ht="25.5" x14ac:dyDescent="0.25">
      <c r="A43" s="514"/>
      <c r="B43" s="154" t="s">
        <v>180</v>
      </c>
      <c r="C43" s="155">
        <v>0</v>
      </c>
      <c r="D43" s="155">
        <v>0</v>
      </c>
      <c r="E43" s="155">
        <v>0</v>
      </c>
      <c r="F43" s="155">
        <v>0</v>
      </c>
      <c r="G43" s="155">
        <v>0</v>
      </c>
      <c r="H43" s="155">
        <f>(4/5)*(13/14)*(1-H53-'B. Andre input'!$B$10)</f>
        <v>0.69349623740757926</v>
      </c>
      <c r="I43" s="155">
        <v>0</v>
      </c>
      <c r="J43" s="155">
        <v>0</v>
      </c>
      <c r="K43" s="155">
        <v>0</v>
      </c>
      <c r="L43" s="155">
        <v>0</v>
      </c>
      <c r="M43" s="155">
        <f>(13/14)*(1-M53-'B. Andre input'!$B$11)</f>
        <v>0.92083983897764499</v>
      </c>
      <c r="N43" s="155">
        <v>0</v>
      </c>
      <c r="O43" s="155">
        <v>0</v>
      </c>
      <c r="P43" s="155">
        <v>0</v>
      </c>
      <c r="Q43" s="155">
        <v>0</v>
      </c>
      <c r="R43" s="155">
        <v>0</v>
      </c>
      <c r="S43" s="155">
        <v>0</v>
      </c>
      <c r="T43" s="155">
        <v>0</v>
      </c>
      <c r="U43" s="155">
        <v>0</v>
      </c>
      <c r="V43" s="155">
        <v>0</v>
      </c>
      <c r="W43" s="155">
        <v>0</v>
      </c>
    </row>
    <row r="44" spans="1:23" ht="25.5" x14ac:dyDescent="0.25">
      <c r="A44" s="514"/>
      <c r="B44" s="154" t="s">
        <v>181</v>
      </c>
      <c r="C44" s="155">
        <v>0</v>
      </c>
      <c r="D44" s="155">
        <v>0</v>
      </c>
      <c r="E44" s="155">
        <v>0</v>
      </c>
      <c r="F44" s="155">
        <v>0</v>
      </c>
      <c r="G44" s="155">
        <v>0</v>
      </c>
      <c r="H44" s="155">
        <f>(4/5)*(1/14)*(1-H53-'B. Andre input'!$B$10)</f>
        <v>5.3345864415967628E-2</v>
      </c>
      <c r="I44" s="155">
        <f>(4/5)*(29/30)*(1-I53-'B. Andre input'!$B$10)</f>
        <v>0.72127338679101749</v>
      </c>
      <c r="J44" s="155">
        <v>0</v>
      </c>
      <c r="K44" s="155">
        <v>0</v>
      </c>
      <c r="L44" s="155">
        <v>0</v>
      </c>
      <c r="M44" s="155">
        <f>(1/14)*(1-M53-'B. Andre input'!$B$11)</f>
        <v>7.0833833767511137E-2</v>
      </c>
      <c r="N44" s="155">
        <f>(29/30)*(1-N53-'B. Andre input'!$B$11)</f>
        <v>0.95637128930339121</v>
      </c>
      <c r="O44" s="155">
        <v>0</v>
      </c>
      <c r="P44" s="155">
        <v>0</v>
      </c>
      <c r="Q44" s="155">
        <v>0</v>
      </c>
      <c r="R44" s="155">
        <v>0</v>
      </c>
      <c r="S44" s="155">
        <v>0</v>
      </c>
      <c r="T44" s="155">
        <v>0</v>
      </c>
      <c r="U44" s="155">
        <v>0</v>
      </c>
      <c r="V44" s="155">
        <v>0</v>
      </c>
      <c r="W44" s="155">
        <v>0</v>
      </c>
    </row>
    <row r="45" spans="1:23" ht="25.5" x14ac:dyDescent="0.25">
      <c r="A45" s="514"/>
      <c r="B45" s="154" t="s">
        <v>215</v>
      </c>
      <c r="C45" s="155">
        <v>0</v>
      </c>
      <c r="D45" s="155">
        <v>0</v>
      </c>
      <c r="E45" s="155">
        <v>0</v>
      </c>
      <c r="F45" s="155">
        <v>0</v>
      </c>
      <c r="G45" s="155">
        <v>0</v>
      </c>
      <c r="H45" s="155">
        <v>0</v>
      </c>
      <c r="I45" s="155">
        <f>(4/5)*(1/30)*(1-I53-'B. Andre input'!$B$10)</f>
        <v>2.487149609624198E-2</v>
      </c>
      <c r="J45" s="155">
        <f>(4/5)*(19/20)*(1-J53-'B. Andre input'!$B$10)</f>
        <v>0.7063867413718935</v>
      </c>
      <c r="K45" s="155">
        <v>0</v>
      </c>
      <c r="L45" s="155">
        <v>0</v>
      </c>
      <c r="M45" s="155">
        <v>0</v>
      </c>
      <c r="N45" s="155">
        <f>(1/30)*(1-N53-'B. Andre input'!$B$11)</f>
        <v>3.2978320320806595E-2</v>
      </c>
      <c r="O45" s="155">
        <f>(19/20)*(1-O53-'B. Andre input'!$B$11)</f>
        <v>0.93171247123964507</v>
      </c>
      <c r="P45" s="155">
        <v>0</v>
      </c>
      <c r="Q45" s="155">
        <v>0</v>
      </c>
      <c r="R45" s="155">
        <v>0</v>
      </c>
      <c r="S45" s="155">
        <v>0</v>
      </c>
      <c r="T45" s="155">
        <v>0</v>
      </c>
      <c r="U45" s="155">
        <v>0</v>
      </c>
      <c r="V45" s="155">
        <v>0</v>
      </c>
      <c r="W45" s="155">
        <v>0</v>
      </c>
    </row>
    <row r="46" spans="1:23" ht="25.5" x14ac:dyDescent="0.25">
      <c r="A46" s="514"/>
      <c r="B46" s="154" t="s">
        <v>216</v>
      </c>
      <c r="C46" s="155">
        <v>0</v>
      </c>
      <c r="D46" s="155">
        <v>0</v>
      </c>
      <c r="E46" s="155">
        <v>0</v>
      </c>
      <c r="F46" s="155">
        <v>0</v>
      </c>
      <c r="G46" s="155">
        <v>0</v>
      </c>
      <c r="H46" s="155">
        <v>0</v>
      </c>
      <c r="I46" s="155">
        <v>0</v>
      </c>
      <c r="J46" s="155">
        <f>(4/5)*(1/20)*(1-J53-'B. Andre input'!$B$10)</f>
        <v>3.7178249545889136E-2</v>
      </c>
      <c r="K46" s="155">
        <f>(4/5)*(14/15)*(1-K53-'B. Andre input'!$B$10)</f>
        <v>0.68358268890909391</v>
      </c>
      <c r="L46" s="155">
        <v>0</v>
      </c>
      <c r="M46" s="155">
        <v>0</v>
      </c>
      <c r="N46" s="155">
        <v>0</v>
      </c>
      <c r="O46" s="155">
        <f>(1/20)*(1-O53-'B. Andre input'!$B$11)</f>
        <v>4.9037498486297112E-2</v>
      </c>
      <c r="P46" s="155">
        <f>(14/15)*(1-P53-'B. Andre input'!$B$11)</f>
        <v>0.88066229636364635</v>
      </c>
      <c r="Q46" s="155">
        <v>0</v>
      </c>
      <c r="R46" s="155">
        <v>0</v>
      </c>
      <c r="S46" s="155">
        <v>0</v>
      </c>
      <c r="T46" s="155">
        <v>0</v>
      </c>
      <c r="U46" s="155">
        <v>0</v>
      </c>
      <c r="V46" s="155">
        <v>0</v>
      </c>
      <c r="W46" s="155">
        <v>0</v>
      </c>
    </row>
    <row r="47" spans="1:23" ht="25.5" x14ac:dyDescent="0.25">
      <c r="A47" s="514"/>
      <c r="B47" s="154" t="s">
        <v>194</v>
      </c>
      <c r="C47" s="155">
        <v>0</v>
      </c>
      <c r="D47" s="155">
        <v>0</v>
      </c>
      <c r="E47" s="155">
        <v>0</v>
      </c>
      <c r="F47" s="155">
        <v>0</v>
      </c>
      <c r="G47" s="155">
        <v>0</v>
      </c>
      <c r="H47" s="155">
        <v>0</v>
      </c>
      <c r="I47" s="155">
        <v>0</v>
      </c>
      <c r="J47" s="155">
        <v>0</v>
      </c>
      <c r="K47" s="155">
        <f>(4/5)*(1/15)*(1-K53-'B. Andre input'!$B$10)</f>
        <v>4.8827334922078136E-2</v>
      </c>
      <c r="L47" s="155">
        <v>0</v>
      </c>
      <c r="M47" s="155">
        <v>0</v>
      </c>
      <c r="N47" s="155">
        <v>0</v>
      </c>
      <c r="O47" s="155">
        <v>0</v>
      </c>
      <c r="P47" s="155">
        <f>(1/15)*(1-P53-'B. Andre input'!$B$11)</f>
        <v>6.2904449740260451E-2</v>
      </c>
      <c r="Q47" s="155">
        <v>0</v>
      </c>
      <c r="R47" s="155">
        <v>0</v>
      </c>
      <c r="S47" s="155">
        <v>0</v>
      </c>
      <c r="T47" s="155">
        <v>0</v>
      </c>
      <c r="U47" s="155">
        <v>0</v>
      </c>
      <c r="V47" s="155">
        <v>0</v>
      </c>
      <c r="W47" s="155">
        <v>0</v>
      </c>
    </row>
    <row r="48" spans="1:23" ht="25.5" x14ac:dyDescent="0.25">
      <c r="A48" s="514"/>
      <c r="B48" s="154" t="s">
        <v>183</v>
      </c>
      <c r="C48" s="155">
        <v>0</v>
      </c>
      <c r="D48" s="155">
        <v>0</v>
      </c>
      <c r="E48" s="155">
        <v>0</v>
      </c>
      <c r="F48" s="155">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row>
    <row r="49" spans="1:23" ht="25.5" x14ac:dyDescent="0.25">
      <c r="A49" s="514"/>
      <c r="B49" s="154" t="s">
        <v>184</v>
      </c>
      <c r="C49" s="155">
        <v>0</v>
      </c>
      <c r="D49" s="155">
        <v>0</v>
      </c>
      <c r="E49" s="155">
        <v>0</v>
      </c>
      <c r="F49" s="155">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row>
    <row r="50" spans="1:23" ht="25.5" x14ac:dyDescent="0.25">
      <c r="A50" s="514"/>
      <c r="B50" s="154" t="s">
        <v>217</v>
      </c>
      <c r="C50" s="155">
        <v>0</v>
      </c>
      <c r="D50" s="155">
        <v>0</v>
      </c>
      <c r="E50" s="155">
        <v>0</v>
      </c>
      <c r="F50" s="155">
        <v>0</v>
      </c>
      <c r="G50" s="155">
        <v>0</v>
      </c>
      <c r="H50" s="155">
        <v>0</v>
      </c>
      <c r="I50" s="155">
        <v>0</v>
      </c>
      <c r="J50" s="155">
        <v>0</v>
      </c>
      <c r="K50" s="155">
        <v>0</v>
      </c>
      <c r="L50" s="155">
        <v>0</v>
      </c>
      <c r="M50" s="155">
        <v>0</v>
      </c>
      <c r="N50" s="155">
        <v>0</v>
      </c>
      <c r="O50" s="155">
        <v>0</v>
      </c>
      <c r="P50" s="155">
        <v>0</v>
      </c>
      <c r="Q50" s="155">
        <v>0</v>
      </c>
      <c r="R50" s="155">
        <v>0</v>
      </c>
      <c r="S50" s="155">
        <v>0</v>
      </c>
      <c r="T50" s="155">
        <v>0</v>
      </c>
      <c r="U50" s="155">
        <v>0</v>
      </c>
      <c r="V50" s="155">
        <v>0</v>
      </c>
      <c r="W50" s="155">
        <v>0</v>
      </c>
    </row>
    <row r="51" spans="1:23" ht="25.5" x14ac:dyDescent="0.25">
      <c r="A51" s="514"/>
      <c r="B51" s="154" t="s">
        <v>218</v>
      </c>
      <c r="C51" s="155">
        <v>0</v>
      </c>
      <c r="D51" s="155">
        <v>0</v>
      </c>
      <c r="E51" s="155">
        <v>0</v>
      </c>
      <c r="F51" s="155">
        <v>0</v>
      </c>
      <c r="G51" s="155">
        <v>0</v>
      </c>
      <c r="H51" s="155">
        <v>0</v>
      </c>
      <c r="I51" s="155">
        <v>0</v>
      </c>
      <c r="J51" s="155">
        <v>0</v>
      </c>
      <c r="K51" s="155">
        <v>0</v>
      </c>
      <c r="L51" s="155">
        <v>0</v>
      </c>
      <c r="M51" s="155">
        <v>0</v>
      </c>
      <c r="N51" s="155">
        <v>0</v>
      </c>
      <c r="O51" s="155">
        <v>0</v>
      </c>
      <c r="P51" s="155">
        <v>0</v>
      </c>
      <c r="Q51" s="155">
        <v>0</v>
      </c>
      <c r="R51" s="155">
        <v>0</v>
      </c>
      <c r="S51" s="155">
        <v>0</v>
      </c>
      <c r="T51" s="155">
        <v>0</v>
      </c>
      <c r="U51" s="155">
        <v>0</v>
      </c>
      <c r="V51" s="155">
        <v>0</v>
      </c>
      <c r="W51" s="155">
        <v>0</v>
      </c>
    </row>
    <row r="52" spans="1:23" ht="25.5" x14ac:dyDescent="0.25">
      <c r="A52" s="514"/>
      <c r="B52" s="154" t="s">
        <v>195</v>
      </c>
      <c r="C52" s="155">
        <v>0</v>
      </c>
      <c r="D52" s="155">
        <v>0</v>
      </c>
      <c r="E52" s="155">
        <v>0</v>
      </c>
      <c r="F52" s="155">
        <v>0</v>
      </c>
      <c r="G52" s="155">
        <v>0</v>
      </c>
      <c r="H52" s="155">
        <v>0</v>
      </c>
      <c r="I52" s="155">
        <v>0</v>
      </c>
      <c r="J52" s="155">
        <v>0</v>
      </c>
      <c r="K52" s="155">
        <v>0</v>
      </c>
      <c r="L52" s="155">
        <v>0</v>
      </c>
      <c r="M52" s="155">
        <v>0</v>
      </c>
      <c r="N52" s="155">
        <v>0</v>
      </c>
      <c r="O52" s="155">
        <v>0</v>
      </c>
      <c r="P52" s="155">
        <v>0</v>
      </c>
      <c r="Q52" s="155">
        <v>0</v>
      </c>
      <c r="R52" s="155">
        <v>0</v>
      </c>
      <c r="S52" s="155">
        <v>0</v>
      </c>
      <c r="T52" s="155">
        <v>0</v>
      </c>
      <c r="U52" s="155">
        <v>0</v>
      </c>
      <c r="V52" s="155">
        <v>0</v>
      </c>
      <c r="W52" s="155">
        <v>0</v>
      </c>
    </row>
    <row r="53" spans="1:23" x14ac:dyDescent="0.25">
      <c r="A53" s="514"/>
      <c r="B53" s="154" t="s">
        <v>0</v>
      </c>
      <c r="C53" s="155">
        <f>'B. Andre input'!$B$19</f>
        <v>6.7149868542805532E-4</v>
      </c>
      <c r="D53" s="155">
        <f>'B. Andre input'!$B$20</f>
        <v>7.1267962113989178E-3</v>
      </c>
      <c r="E53" s="155">
        <f>'B. Andre input'!$B$21</f>
        <v>4.4831536869547842E-2</v>
      </c>
      <c r="F53" s="155">
        <f>'B. Andre input'!$B$22</f>
        <v>0.21917841501704496</v>
      </c>
      <c r="G53" s="155">
        <v>1</v>
      </c>
      <c r="H53" s="155">
        <f>'B. Andre input'!$B$23</f>
        <v>4.7372720566475905E-5</v>
      </c>
      <c r="I53" s="155">
        <f>'B. Andre input'!$B$24</f>
        <v>9.1889639092580279E-4</v>
      </c>
      <c r="J53" s="155">
        <f>'B. Andre input'!$B$25</f>
        <v>4.1437613527716896E-3</v>
      </c>
      <c r="K53" s="155">
        <f>'B. Andre input'!$B$26</f>
        <v>1.8087470211034962E-2</v>
      </c>
      <c r="L53" s="155">
        <v>1</v>
      </c>
      <c r="M53" s="155">
        <f>'B. Andre input'!$B$27</f>
        <v>1.2632725484393586E-4</v>
      </c>
      <c r="N53" s="155">
        <f>'B. Andre input'!$B$28</f>
        <v>2.4503903758021422E-3</v>
      </c>
      <c r="O53" s="155">
        <f>'B. Andre input'!$B$29</f>
        <v>1.1050030274057814E-2</v>
      </c>
      <c r="P53" s="155">
        <f>'B. Andre input'!$B$30</f>
        <v>4.8233253896093203E-2</v>
      </c>
      <c r="Q53" s="155">
        <v>1</v>
      </c>
      <c r="R53" s="155">
        <v>0</v>
      </c>
      <c r="S53" s="155">
        <v>0</v>
      </c>
      <c r="T53" s="155">
        <v>0</v>
      </c>
      <c r="U53" s="155">
        <v>0</v>
      </c>
      <c r="V53" s="155">
        <v>0</v>
      </c>
      <c r="W53" s="155">
        <v>1</v>
      </c>
    </row>
    <row r="54" spans="1:23" x14ac:dyDescent="0.25">
      <c r="A54" s="139"/>
      <c r="B54" s="139" t="s">
        <v>186</v>
      </c>
      <c r="C54" s="139">
        <f>SUM(C33:C53)</f>
        <v>0.99999999999999989</v>
      </c>
      <c r="D54" s="139">
        <f t="shared" ref="D54:W54" si="6">SUM(D33:D53)</f>
        <v>1</v>
      </c>
      <c r="E54" s="139">
        <f t="shared" si="6"/>
        <v>0.99999999999999989</v>
      </c>
      <c r="F54" s="139">
        <f t="shared" si="6"/>
        <v>1</v>
      </c>
      <c r="G54" s="139">
        <f t="shared" si="6"/>
        <v>1</v>
      </c>
      <c r="H54" s="139">
        <f t="shared" si="6"/>
        <v>1.0000000000000002</v>
      </c>
      <c r="I54" s="139">
        <f t="shared" si="6"/>
        <v>1.0000000000000002</v>
      </c>
      <c r="J54" s="139">
        <f t="shared" si="6"/>
        <v>1</v>
      </c>
      <c r="K54" s="139">
        <f t="shared" si="6"/>
        <v>1</v>
      </c>
      <c r="L54" s="139">
        <f t="shared" si="6"/>
        <v>1</v>
      </c>
      <c r="M54" s="139">
        <f t="shared" si="6"/>
        <v>1</v>
      </c>
      <c r="N54" s="139">
        <f t="shared" si="6"/>
        <v>1</v>
      </c>
      <c r="O54" s="139">
        <f t="shared" si="6"/>
        <v>1</v>
      </c>
      <c r="P54" s="139">
        <f t="shared" si="6"/>
        <v>1</v>
      </c>
      <c r="Q54" s="139">
        <f t="shared" si="6"/>
        <v>1</v>
      </c>
      <c r="R54" s="139">
        <f t="shared" si="6"/>
        <v>0</v>
      </c>
      <c r="S54" s="139">
        <f t="shared" si="6"/>
        <v>0</v>
      </c>
      <c r="T54" s="139">
        <f t="shared" si="6"/>
        <v>0</v>
      </c>
      <c r="U54" s="139">
        <f t="shared" si="6"/>
        <v>0</v>
      </c>
      <c r="V54" s="139">
        <f t="shared" si="6"/>
        <v>0</v>
      </c>
      <c r="W54" s="139">
        <f t="shared" si="6"/>
        <v>1</v>
      </c>
    </row>
    <row r="55" spans="1:23" s="131" customFormat="1" x14ac:dyDescent="0.25">
      <c r="A55" s="499" t="s">
        <v>239</v>
      </c>
      <c r="B55" s="499"/>
      <c r="C55" s="499"/>
      <c r="D55" s="499"/>
      <c r="E55" s="499"/>
      <c r="F55" s="499"/>
      <c r="G55" s="499"/>
      <c r="H55" s="499"/>
      <c r="I55" s="499"/>
      <c r="J55" s="499"/>
      <c r="K55" s="499"/>
      <c r="L55" s="499"/>
      <c r="M55" s="499"/>
      <c r="N55" s="499"/>
      <c r="O55" s="499"/>
      <c r="P55" s="499"/>
      <c r="Q55" s="499"/>
      <c r="R55" s="499"/>
      <c r="S55" s="499"/>
      <c r="T55" s="499"/>
      <c r="U55" s="499"/>
      <c r="V55" s="499"/>
      <c r="W55" s="499"/>
    </row>
    <row r="57" spans="1:23" x14ac:dyDescent="0.25">
      <c r="A57" s="129" t="s">
        <v>296</v>
      </c>
      <c r="B57" s="130"/>
      <c r="C57" s="130"/>
      <c r="D57" s="130"/>
      <c r="E57" s="130"/>
      <c r="F57" s="130"/>
      <c r="G57" s="130"/>
      <c r="H57" s="130"/>
      <c r="I57" s="130"/>
      <c r="J57" s="130"/>
      <c r="K57" s="130"/>
      <c r="L57" s="130"/>
      <c r="M57" s="130"/>
      <c r="N57" s="130"/>
      <c r="O57" s="130"/>
      <c r="P57" s="130"/>
      <c r="Q57" s="130"/>
      <c r="R57" s="130"/>
      <c r="S57" s="130"/>
      <c r="T57" s="130"/>
      <c r="U57" s="130"/>
      <c r="V57" s="130"/>
      <c r="W57" s="130"/>
    </row>
    <row r="58" spans="1:23" x14ac:dyDescent="0.25">
      <c r="A58" s="515"/>
      <c r="B58" s="516"/>
      <c r="C58" s="516" t="s">
        <v>15</v>
      </c>
      <c r="D58" s="516"/>
      <c r="E58" s="516"/>
      <c r="F58" s="516"/>
      <c r="G58" s="516"/>
      <c r="H58" s="516"/>
      <c r="I58" s="516"/>
      <c r="J58" s="516"/>
      <c r="K58" s="516"/>
      <c r="L58" s="516"/>
      <c r="M58" s="516"/>
      <c r="N58" s="516"/>
      <c r="O58" s="516"/>
      <c r="P58" s="516"/>
      <c r="Q58" s="516"/>
      <c r="R58" s="516"/>
      <c r="S58" s="516"/>
      <c r="T58" s="516"/>
      <c r="U58" s="516"/>
      <c r="V58" s="516"/>
      <c r="W58" s="516"/>
    </row>
    <row r="59" spans="1:23" ht="76.5" x14ac:dyDescent="0.25">
      <c r="A59" s="516"/>
      <c r="B59" s="516"/>
      <c r="C59" s="156" t="s">
        <v>17</v>
      </c>
      <c r="D59" s="156" t="s">
        <v>18</v>
      </c>
      <c r="E59" s="156" t="s">
        <v>211</v>
      </c>
      <c r="F59" s="156" t="s">
        <v>212</v>
      </c>
      <c r="G59" s="156" t="s">
        <v>191</v>
      </c>
      <c r="H59" s="156" t="s">
        <v>177</v>
      </c>
      <c r="I59" s="156" t="s">
        <v>178</v>
      </c>
      <c r="J59" s="156" t="s">
        <v>213</v>
      </c>
      <c r="K59" s="156" t="s">
        <v>214</v>
      </c>
      <c r="L59" s="156" t="s">
        <v>192</v>
      </c>
      <c r="M59" s="156" t="s">
        <v>180</v>
      </c>
      <c r="N59" s="156" t="s">
        <v>181</v>
      </c>
      <c r="O59" s="156" t="s">
        <v>215</v>
      </c>
      <c r="P59" s="156" t="s">
        <v>216</v>
      </c>
      <c r="Q59" s="156" t="s">
        <v>194</v>
      </c>
      <c r="R59" s="156" t="s">
        <v>183</v>
      </c>
      <c r="S59" s="156" t="s">
        <v>184</v>
      </c>
      <c r="T59" s="156" t="s">
        <v>217</v>
      </c>
      <c r="U59" s="156" t="s">
        <v>218</v>
      </c>
      <c r="V59" s="156" t="s">
        <v>195</v>
      </c>
      <c r="W59" s="156" t="s">
        <v>0</v>
      </c>
    </row>
    <row r="60" spans="1:23" x14ac:dyDescent="0.25">
      <c r="A60" s="516" t="s">
        <v>14</v>
      </c>
      <c r="B60" s="156" t="s">
        <v>17</v>
      </c>
      <c r="C60" s="157">
        <f>(8/9)*(1-C80-'B. Andre input'!$B$6)</f>
        <v>0.87940311227961943</v>
      </c>
      <c r="D60" s="157">
        <v>0</v>
      </c>
      <c r="E60" s="157">
        <v>0</v>
      </c>
      <c r="F60" s="157">
        <v>0</v>
      </c>
      <c r="G60" s="157">
        <v>0</v>
      </c>
      <c r="H60" s="157">
        <f>(8/9)*'B. Andre input'!$B$10</f>
        <v>5.9022222222222219E-2</v>
      </c>
      <c r="I60" s="157">
        <v>0</v>
      </c>
      <c r="J60" s="157">
        <v>0</v>
      </c>
      <c r="K60" s="157">
        <v>0</v>
      </c>
      <c r="L60" s="157">
        <v>0</v>
      </c>
      <c r="M60" s="157">
        <f>(8/9)*'B. Andre input'!$B$11</f>
        <v>7.288888888888889E-3</v>
      </c>
      <c r="N60" s="157">
        <v>0</v>
      </c>
      <c r="O60" s="157">
        <v>0</v>
      </c>
      <c r="P60" s="157">
        <v>0</v>
      </c>
      <c r="Q60" s="157">
        <v>0</v>
      </c>
      <c r="R60" s="157">
        <f>(8/9)*'B. Andre input'!$B$12</f>
        <v>0</v>
      </c>
      <c r="S60" s="157">
        <v>0</v>
      </c>
      <c r="T60" s="157">
        <v>0</v>
      </c>
      <c r="U60" s="157">
        <v>0</v>
      </c>
      <c r="V60" s="157">
        <v>0</v>
      </c>
      <c r="W60" s="157">
        <v>0</v>
      </c>
    </row>
    <row r="61" spans="1:23" x14ac:dyDescent="0.25">
      <c r="A61" s="516"/>
      <c r="B61" s="156" t="s">
        <v>18</v>
      </c>
      <c r="C61" s="157">
        <f>(1/9)*(1-C80-'B. Andre input'!$B$6)</f>
        <v>0.10992538903495243</v>
      </c>
      <c r="D61" s="157">
        <f>(29/30)*(1-D80-'B. Andre input'!$B$6)</f>
        <v>0.95011076366231439</v>
      </c>
      <c r="E61" s="157">
        <v>0</v>
      </c>
      <c r="F61" s="157">
        <v>0</v>
      </c>
      <c r="G61" s="157">
        <v>0</v>
      </c>
      <c r="H61" s="157">
        <f>(1/9)*'B. Andre input'!$B$10</f>
        <v>7.3777777777777774E-3</v>
      </c>
      <c r="I61" s="157">
        <f>(29/30)*'B. Andre input'!$B$10</f>
        <v>6.418666666666667E-2</v>
      </c>
      <c r="J61" s="157">
        <v>0</v>
      </c>
      <c r="K61" s="157">
        <v>0</v>
      </c>
      <c r="L61" s="157">
        <v>0</v>
      </c>
      <c r="M61" s="157">
        <f>(1/9)*'B. Andre input'!$B$11</f>
        <v>9.1111111111111113E-4</v>
      </c>
      <c r="N61" s="157">
        <f>(29/30)*'B. Andre input'!$B$11</f>
        <v>7.9266666666666669E-3</v>
      </c>
      <c r="O61" s="157">
        <v>0</v>
      </c>
      <c r="P61" s="157">
        <v>0</v>
      </c>
      <c r="Q61" s="157">
        <v>0</v>
      </c>
      <c r="R61" s="157">
        <f>(1/9)*'B. Andre input'!$B$12</f>
        <v>0</v>
      </c>
      <c r="S61" s="157">
        <f>(29/30)*'B. Andre input'!$B$12</f>
        <v>0</v>
      </c>
      <c r="T61" s="157">
        <v>0</v>
      </c>
      <c r="U61" s="157">
        <v>0</v>
      </c>
      <c r="V61" s="157">
        <v>0</v>
      </c>
      <c r="W61" s="157">
        <v>0</v>
      </c>
    </row>
    <row r="62" spans="1:23" x14ac:dyDescent="0.25">
      <c r="A62" s="516"/>
      <c r="B62" s="156" t="s">
        <v>211</v>
      </c>
      <c r="C62" s="157">
        <v>0</v>
      </c>
      <c r="D62" s="157">
        <f>(1/30)*(1-D80-'B. Andre input'!$B$6)</f>
        <v>3.27624401262867E-2</v>
      </c>
      <c r="E62" s="157">
        <f>(19/20)*(1-E80-'B. Andre input'!$B$6)</f>
        <v>0.89791003997392949</v>
      </c>
      <c r="F62" s="157">
        <v>0</v>
      </c>
      <c r="G62" s="157">
        <v>0</v>
      </c>
      <c r="H62" s="157">
        <v>0</v>
      </c>
      <c r="I62" s="157">
        <f>(1/30)*'B. Andre input'!$B$10</f>
        <v>2.2133333333333332E-3</v>
      </c>
      <c r="J62" s="157">
        <f>(19/20)*'B. Andre input'!$B$10</f>
        <v>6.3079999999999997E-2</v>
      </c>
      <c r="K62" s="157">
        <v>0</v>
      </c>
      <c r="L62" s="157">
        <v>0</v>
      </c>
      <c r="M62" s="157">
        <v>0</v>
      </c>
      <c r="N62" s="157">
        <f>(1/30)*'B. Andre input'!$B$11</f>
        <v>2.7333333333333333E-4</v>
      </c>
      <c r="O62" s="157">
        <f>(19/20)*'B. Andre input'!$B$11</f>
        <v>7.79E-3</v>
      </c>
      <c r="P62" s="157">
        <v>0</v>
      </c>
      <c r="Q62" s="157">
        <v>0</v>
      </c>
      <c r="R62" s="157">
        <v>0</v>
      </c>
      <c r="S62" s="157">
        <f>(1/30)*'B. Andre input'!$B$12</f>
        <v>0</v>
      </c>
      <c r="T62" s="157">
        <f>(19/20)*'B. Andre input'!$B$12</f>
        <v>0</v>
      </c>
      <c r="U62" s="157">
        <v>0</v>
      </c>
      <c r="V62" s="157">
        <v>0</v>
      </c>
      <c r="W62" s="157">
        <v>0</v>
      </c>
    </row>
    <row r="63" spans="1:23" x14ac:dyDescent="0.25">
      <c r="A63" s="516"/>
      <c r="B63" s="156" t="s">
        <v>212</v>
      </c>
      <c r="C63" s="157">
        <v>0</v>
      </c>
      <c r="D63" s="157">
        <v>0</v>
      </c>
      <c r="E63" s="157">
        <f>(1/20)*(1-E80-'B. Andre input'!$B$6)</f>
        <v>4.7258423156522608E-2</v>
      </c>
      <c r="F63" s="157">
        <f>(14/15)*(1-F80-'B. Andre input'!$B$6)</f>
        <v>0.71943347931742474</v>
      </c>
      <c r="G63" s="157">
        <v>0</v>
      </c>
      <c r="H63" s="157">
        <v>0</v>
      </c>
      <c r="I63" s="157">
        <v>0</v>
      </c>
      <c r="J63" s="157">
        <f>(1/20)*'B. Andre input'!$B$10</f>
        <v>3.32E-3</v>
      </c>
      <c r="K63" s="157">
        <f>(14/15)*'B. Andre input'!$B$10</f>
        <v>6.1973333333333332E-2</v>
      </c>
      <c r="L63" s="157">
        <v>0</v>
      </c>
      <c r="M63" s="157">
        <v>0</v>
      </c>
      <c r="N63" s="157">
        <v>0</v>
      </c>
      <c r="O63" s="157">
        <f>(1/20)*'B. Andre input'!$B$11</f>
        <v>4.1000000000000005E-4</v>
      </c>
      <c r="P63" s="157">
        <f>(14/15)*'B. Andre input'!$B$11</f>
        <v>7.653333333333334E-3</v>
      </c>
      <c r="Q63" s="157">
        <v>0</v>
      </c>
      <c r="R63" s="157">
        <v>0</v>
      </c>
      <c r="S63" s="157">
        <v>0</v>
      </c>
      <c r="T63" s="157">
        <f>(1/20)*'B. Andre input'!$B$12</f>
        <v>0</v>
      </c>
      <c r="U63" s="157">
        <f>(14/15)*'B. Andre input'!$B$12</f>
        <v>0</v>
      </c>
      <c r="V63" s="157">
        <v>0</v>
      </c>
      <c r="W63" s="157">
        <v>0</v>
      </c>
    </row>
    <row r="64" spans="1:23" x14ac:dyDescent="0.25">
      <c r="A64" s="516"/>
      <c r="B64" s="156" t="s">
        <v>191</v>
      </c>
      <c r="C64" s="157">
        <v>0</v>
      </c>
      <c r="D64" s="157">
        <v>0</v>
      </c>
      <c r="E64" s="157">
        <v>0</v>
      </c>
      <c r="F64" s="157">
        <f>(1/15)*(1-F80-'B. Andre input'!$B$6)</f>
        <v>5.1388105665530336E-2</v>
      </c>
      <c r="G64" s="157">
        <v>0</v>
      </c>
      <c r="H64" s="157">
        <v>0</v>
      </c>
      <c r="I64" s="157">
        <v>0</v>
      </c>
      <c r="J64" s="157">
        <v>0</v>
      </c>
      <c r="K64" s="157">
        <f>(1/15)*'B. Andre input'!$B$10</f>
        <v>4.4266666666666664E-3</v>
      </c>
      <c r="L64" s="157">
        <v>0</v>
      </c>
      <c r="M64" s="157">
        <v>0</v>
      </c>
      <c r="N64" s="157">
        <v>0</v>
      </c>
      <c r="O64" s="157">
        <v>0</v>
      </c>
      <c r="P64" s="157">
        <f>(1/15)*'B. Andre input'!$B$11</f>
        <v>5.4666666666666665E-4</v>
      </c>
      <c r="Q64" s="157">
        <v>0</v>
      </c>
      <c r="R64" s="157">
        <v>0</v>
      </c>
      <c r="S64" s="157">
        <v>0</v>
      </c>
      <c r="T64" s="157">
        <v>0</v>
      </c>
      <c r="U64" s="157">
        <f>(1/15)*'B. Andre input'!$B$12</f>
        <v>0</v>
      </c>
      <c r="V64" s="157">
        <v>0</v>
      </c>
      <c r="W64" s="157">
        <v>0</v>
      </c>
    </row>
    <row r="65" spans="1:23" ht="25.5" x14ac:dyDescent="0.25">
      <c r="A65" s="516"/>
      <c r="B65" s="156" t="s">
        <v>177</v>
      </c>
      <c r="C65" s="157">
        <f>(8/9)*'B. Andre input'!$B$6</f>
        <v>8.8888888888888889E-3</v>
      </c>
      <c r="D65" s="157">
        <v>0</v>
      </c>
      <c r="E65" s="157">
        <v>0</v>
      </c>
      <c r="F65" s="157">
        <v>0</v>
      </c>
      <c r="G65" s="157">
        <v>0</v>
      </c>
      <c r="H65" s="157">
        <f>(4/5)*(8/9)*(1-H80-'B. Andre input'!$B$10)</f>
        <v>0.66385964606537495</v>
      </c>
      <c r="I65" s="157">
        <v>0</v>
      </c>
      <c r="J65" s="157">
        <v>0</v>
      </c>
      <c r="K65" s="157">
        <v>0</v>
      </c>
      <c r="L65" s="157">
        <v>0</v>
      </c>
      <c r="M65" s="157">
        <v>0</v>
      </c>
      <c r="N65" s="157">
        <v>0</v>
      </c>
      <c r="O65" s="157">
        <v>0</v>
      </c>
      <c r="P65" s="157">
        <v>0</v>
      </c>
      <c r="Q65" s="157">
        <v>0</v>
      </c>
      <c r="R65" s="157">
        <v>0</v>
      </c>
      <c r="S65" s="157">
        <v>0</v>
      </c>
      <c r="T65" s="157">
        <v>0</v>
      </c>
      <c r="U65" s="157">
        <v>0</v>
      </c>
      <c r="V65" s="157">
        <v>0</v>
      </c>
      <c r="W65" s="157">
        <v>0</v>
      </c>
    </row>
    <row r="66" spans="1:23" ht="25.5" x14ac:dyDescent="0.25">
      <c r="A66" s="516"/>
      <c r="B66" s="156" t="s">
        <v>178</v>
      </c>
      <c r="C66" s="157">
        <f>(1/9)*'B. Andre input'!$B$6</f>
        <v>1.1111111111111111E-3</v>
      </c>
      <c r="D66" s="157">
        <f>(29/30)*'B. Andre input'!$B$6</f>
        <v>9.6666666666666672E-3</v>
      </c>
      <c r="E66" s="157">
        <v>0</v>
      </c>
      <c r="F66" s="157">
        <v>0</v>
      </c>
      <c r="G66" s="157">
        <v>0</v>
      </c>
      <c r="H66" s="157">
        <f>(4/5)*(1/9)*(1-H80-'B. Andre input'!$B$10)</f>
        <v>8.2982455758171869E-2</v>
      </c>
      <c r="I66" s="157">
        <f>(4/5)*(29/30)*(1-I80-'B. Andre input'!$B$10)</f>
        <v>0.72127338679101749</v>
      </c>
      <c r="J66" s="157">
        <v>0</v>
      </c>
      <c r="K66" s="157">
        <v>0</v>
      </c>
      <c r="L66" s="157">
        <v>0</v>
      </c>
      <c r="M66" s="157">
        <v>0</v>
      </c>
      <c r="N66" s="157">
        <v>0</v>
      </c>
      <c r="O66" s="157">
        <v>0</v>
      </c>
      <c r="P66" s="157">
        <v>0</v>
      </c>
      <c r="Q66" s="157">
        <v>0</v>
      </c>
      <c r="R66" s="157">
        <v>0</v>
      </c>
      <c r="S66" s="157">
        <v>0</v>
      </c>
      <c r="T66" s="157">
        <v>0</v>
      </c>
      <c r="U66" s="157">
        <v>0</v>
      </c>
      <c r="V66" s="157">
        <v>0</v>
      </c>
      <c r="W66" s="157">
        <v>0</v>
      </c>
    </row>
    <row r="67" spans="1:23" ht="25.5" x14ac:dyDescent="0.25">
      <c r="A67" s="516"/>
      <c r="B67" s="156" t="s">
        <v>213</v>
      </c>
      <c r="C67" s="157">
        <v>0</v>
      </c>
      <c r="D67" s="157">
        <f>(1/30)*'B. Andre input'!$B$6</f>
        <v>3.3333333333333332E-4</v>
      </c>
      <c r="E67" s="157">
        <f>(19/20)*'B. Andre input'!$B$6</f>
        <v>9.4999999999999998E-3</v>
      </c>
      <c r="F67" s="157">
        <v>0</v>
      </c>
      <c r="G67" s="157">
        <v>0</v>
      </c>
      <c r="H67" s="157">
        <v>0</v>
      </c>
      <c r="I67" s="157">
        <f>(4/5)*(1/30)*(1-I80-'B. Andre input'!$B$10)</f>
        <v>2.487149609624198E-2</v>
      </c>
      <c r="J67" s="157">
        <f>(4/5)*(19/20)*(1-J80-'B. Andre input'!$B$10)</f>
        <v>0.7063867413718935</v>
      </c>
      <c r="K67" s="157">
        <v>0</v>
      </c>
      <c r="L67" s="157">
        <v>0</v>
      </c>
      <c r="M67" s="157">
        <v>0</v>
      </c>
      <c r="N67" s="157">
        <v>0</v>
      </c>
      <c r="O67" s="157">
        <v>0</v>
      </c>
      <c r="P67" s="157">
        <v>0</v>
      </c>
      <c r="Q67" s="157">
        <v>0</v>
      </c>
      <c r="R67" s="157">
        <v>0</v>
      </c>
      <c r="S67" s="157">
        <v>0</v>
      </c>
      <c r="T67" s="157">
        <v>0</v>
      </c>
      <c r="U67" s="157">
        <v>0</v>
      </c>
      <c r="V67" s="157">
        <v>0</v>
      </c>
      <c r="W67" s="157">
        <v>0</v>
      </c>
    </row>
    <row r="68" spans="1:23" ht="25.5" x14ac:dyDescent="0.25">
      <c r="A68" s="516"/>
      <c r="B68" s="156" t="s">
        <v>214</v>
      </c>
      <c r="C68" s="157">
        <v>0</v>
      </c>
      <c r="D68" s="157">
        <v>0</v>
      </c>
      <c r="E68" s="157">
        <f>(1/20)*'B. Andre input'!$B$6</f>
        <v>5.0000000000000001E-4</v>
      </c>
      <c r="F68" s="157">
        <f>(14/15)*'B. Andre input'!$B$6</f>
        <v>9.3333333333333341E-3</v>
      </c>
      <c r="G68" s="157">
        <v>0</v>
      </c>
      <c r="H68" s="157">
        <v>0</v>
      </c>
      <c r="I68" s="157">
        <v>0</v>
      </c>
      <c r="J68" s="157">
        <f>(4/5)*(1/20)*(1-J80-'B. Andre input'!$B$10)</f>
        <v>3.7178249545889136E-2</v>
      </c>
      <c r="K68" s="157">
        <f>(4/5)*(14/15)*(1-K80-'B. Andre input'!$B$10)</f>
        <v>0.68358268890909391</v>
      </c>
      <c r="L68" s="157">
        <v>0</v>
      </c>
      <c r="M68" s="157">
        <v>0</v>
      </c>
      <c r="N68" s="157">
        <v>0</v>
      </c>
      <c r="O68" s="157">
        <v>0</v>
      </c>
      <c r="P68" s="157">
        <v>0</v>
      </c>
      <c r="Q68" s="157">
        <v>0</v>
      </c>
      <c r="R68" s="157">
        <v>0</v>
      </c>
      <c r="S68" s="157">
        <v>0</v>
      </c>
      <c r="T68" s="157">
        <v>0</v>
      </c>
      <c r="U68" s="157">
        <v>0</v>
      </c>
      <c r="V68" s="157">
        <v>0</v>
      </c>
      <c r="W68" s="157">
        <v>0</v>
      </c>
    </row>
    <row r="69" spans="1:23" ht="25.5" x14ac:dyDescent="0.25">
      <c r="A69" s="516"/>
      <c r="B69" s="156" t="s">
        <v>192</v>
      </c>
      <c r="C69" s="157">
        <v>0</v>
      </c>
      <c r="D69" s="157">
        <v>0</v>
      </c>
      <c r="E69" s="157">
        <v>0</v>
      </c>
      <c r="F69" s="157">
        <f>(1/15)*'B. Andre input'!$B$6</f>
        <v>6.6666666666666664E-4</v>
      </c>
      <c r="G69" s="157">
        <v>0</v>
      </c>
      <c r="H69" s="157">
        <v>0</v>
      </c>
      <c r="I69" s="157">
        <v>0</v>
      </c>
      <c r="J69" s="157">
        <v>0</v>
      </c>
      <c r="K69" s="157">
        <f>(4/5)*(1/15)*(1-K80-'B. Andre input'!$B$10)</f>
        <v>4.8827334922078136E-2</v>
      </c>
      <c r="L69" s="157">
        <v>0</v>
      </c>
      <c r="M69" s="157">
        <v>0</v>
      </c>
      <c r="N69" s="157">
        <v>0</v>
      </c>
      <c r="O69" s="157">
        <v>0</v>
      </c>
      <c r="P69" s="157">
        <v>0</v>
      </c>
      <c r="Q69" s="157">
        <v>0</v>
      </c>
      <c r="R69" s="157">
        <v>0</v>
      </c>
      <c r="S69" s="157">
        <v>0</v>
      </c>
      <c r="T69" s="157">
        <v>0</v>
      </c>
      <c r="U69" s="157">
        <v>0</v>
      </c>
      <c r="V69" s="157">
        <v>0</v>
      </c>
      <c r="W69" s="157">
        <v>0</v>
      </c>
    </row>
    <row r="70" spans="1:23" ht="25.5" x14ac:dyDescent="0.25">
      <c r="A70" s="516"/>
      <c r="B70" s="156" t="s">
        <v>180</v>
      </c>
      <c r="C70" s="157">
        <v>0</v>
      </c>
      <c r="D70" s="157">
        <v>0</v>
      </c>
      <c r="E70" s="157">
        <v>0</v>
      </c>
      <c r="F70" s="157">
        <v>0</v>
      </c>
      <c r="G70" s="157">
        <v>0</v>
      </c>
      <c r="H70" s="157">
        <f>(1/5)*(8/9)*(1-H80-'B. Andre input'!$B$10)</f>
        <v>0.16596491151634374</v>
      </c>
      <c r="I70" s="157">
        <v>0</v>
      </c>
      <c r="J70" s="157">
        <v>0</v>
      </c>
      <c r="K70" s="157">
        <v>0</v>
      </c>
      <c r="L70" s="157">
        <v>0</v>
      </c>
      <c r="M70" s="157">
        <f>(1/5)*(8/9)*(1-M80-'B. Andre input'!$B$11)</f>
        <v>0.17629754182136109</v>
      </c>
      <c r="N70" s="157">
        <v>0</v>
      </c>
      <c r="O70" s="157">
        <v>0</v>
      </c>
      <c r="P70" s="157">
        <v>0</v>
      </c>
      <c r="Q70" s="157">
        <v>0</v>
      </c>
      <c r="R70" s="157">
        <v>0</v>
      </c>
      <c r="S70" s="157">
        <v>0</v>
      </c>
      <c r="T70" s="157">
        <v>0</v>
      </c>
      <c r="U70" s="157">
        <v>0</v>
      </c>
      <c r="V70" s="157">
        <v>0</v>
      </c>
      <c r="W70" s="157">
        <v>0</v>
      </c>
    </row>
    <row r="71" spans="1:23" ht="25.5" x14ac:dyDescent="0.25">
      <c r="A71" s="516"/>
      <c r="B71" s="156" t="s">
        <v>181</v>
      </c>
      <c r="C71" s="157">
        <v>0</v>
      </c>
      <c r="D71" s="157">
        <v>0</v>
      </c>
      <c r="E71" s="157">
        <v>0</v>
      </c>
      <c r="F71" s="157">
        <v>0</v>
      </c>
      <c r="G71" s="157">
        <v>0</v>
      </c>
      <c r="H71" s="157">
        <f>(1/5)*(1/9)*(1-H80-'B. Andre input'!$B$10)</f>
        <v>2.0745613939542967E-2</v>
      </c>
      <c r="I71" s="157">
        <f>(1/5)*(29/30)*(1-I80-'B. Andre input'!$B$10)</f>
        <v>0.18031834669775437</v>
      </c>
      <c r="J71" s="157">
        <v>0</v>
      </c>
      <c r="K71" s="157">
        <v>0</v>
      </c>
      <c r="L71" s="157">
        <v>0</v>
      </c>
      <c r="M71" s="157">
        <f>(1/5)*(1/9)*(1-M80-'B. Andre input'!$B$11)</f>
        <v>2.2037192727670137E-2</v>
      </c>
      <c r="N71" s="157">
        <f>(1/5)*(29/30)*(1-N80-'B. Andre input'!$B$11)</f>
        <v>0.19127425786067828</v>
      </c>
      <c r="O71" s="157">
        <v>0</v>
      </c>
      <c r="P71" s="157">
        <v>0</v>
      </c>
      <c r="Q71" s="157">
        <v>0</v>
      </c>
      <c r="R71" s="157">
        <v>0</v>
      </c>
      <c r="S71" s="157">
        <v>0</v>
      </c>
      <c r="T71" s="157">
        <v>0</v>
      </c>
      <c r="U71" s="157">
        <v>0</v>
      </c>
      <c r="V71" s="157">
        <v>0</v>
      </c>
      <c r="W71" s="157">
        <v>0</v>
      </c>
    </row>
    <row r="72" spans="1:23" ht="25.5" x14ac:dyDescent="0.25">
      <c r="A72" s="516"/>
      <c r="B72" s="156" t="s">
        <v>215</v>
      </c>
      <c r="C72" s="157">
        <v>0</v>
      </c>
      <c r="D72" s="157">
        <v>0</v>
      </c>
      <c r="E72" s="157">
        <v>0</v>
      </c>
      <c r="F72" s="157">
        <v>0</v>
      </c>
      <c r="G72" s="157">
        <v>0</v>
      </c>
      <c r="H72" s="157">
        <v>0</v>
      </c>
      <c r="I72" s="157">
        <f>(1/5)*(1/30)*(1-I80-'B. Andre input'!$B$10)</f>
        <v>6.2178740240604949E-3</v>
      </c>
      <c r="J72" s="157">
        <f>(1/5)*(19/20)*(1-J80-'B. Andre input'!$B$10)</f>
        <v>0.17659668534297338</v>
      </c>
      <c r="K72" s="157">
        <v>0</v>
      </c>
      <c r="L72" s="157">
        <v>0</v>
      </c>
      <c r="M72" s="157">
        <v>0</v>
      </c>
      <c r="N72" s="157">
        <f>(1/5)*(1/30)*(1-N80-'B. Andre input'!$B$11)</f>
        <v>6.5956640641613188E-3</v>
      </c>
      <c r="O72" s="157">
        <f>(1/5)*(19/20)*(1-O80-'B. Andre input'!$B$11)</f>
        <v>0.18634249424792901</v>
      </c>
      <c r="P72" s="157">
        <v>0</v>
      </c>
      <c r="Q72" s="157">
        <v>0</v>
      </c>
      <c r="R72" s="157">
        <v>0</v>
      </c>
      <c r="S72" s="157">
        <v>0</v>
      </c>
      <c r="T72" s="157">
        <v>0</v>
      </c>
      <c r="U72" s="157">
        <v>0</v>
      </c>
      <c r="V72" s="157">
        <v>0</v>
      </c>
      <c r="W72" s="157">
        <v>0</v>
      </c>
    </row>
    <row r="73" spans="1:23" ht="25.5" x14ac:dyDescent="0.25">
      <c r="A73" s="516"/>
      <c r="B73" s="156" t="s">
        <v>216</v>
      </c>
      <c r="C73" s="157">
        <v>0</v>
      </c>
      <c r="D73" s="157">
        <v>0</v>
      </c>
      <c r="E73" s="157">
        <v>0</v>
      </c>
      <c r="F73" s="157">
        <v>0</v>
      </c>
      <c r="G73" s="157">
        <v>0</v>
      </c>
      <c r="H73" s="157">
        <v>0</v>
      </c>
      <c r="I73" s="157">
        <v>0</v>
      </c>
      <c r="J73" s="157">
        <f>(1/5)*(1/20)*(1-J80-'B. Andre input'!$B$10)</f>
        <v>9.294562386472284E-3</v>
      </c>
      <c r="K73" s="157">
        <f>(1/5)*(14/15)*(1-K80-'B. Andre input'!$B$10)</f>
        <v>0.17089567222727348</v>
      </c>
      <c r="L73" s="157">
        <v>0</v>
      </c>
      <c r="M73" s="157">
        <v>0</v>
      </c>
      <c r="N73" s="157">
        <v>0</v>
      </c>
      <c r="O73" s="157">
        <f>(1/5)*(1/20)*(1-O80-'B. Andre input'!$B$11)</f>
        <v>9.8074996972594246E-3</v>
      </c>
      <c r="P73" s="157">
        <f>(1/5)*(14/15)*(1-P80-'B. Andre input'!$B$11)</f>
        <v>0.17613245927272927</v>
      </c>
      <c r="Q73" s="157">
        <v>0</v>
      </c>
      <c r="R73" s="157">
        <v>0</v>
      </c>
      <c r="S73" s="157">
        <v>0</v>
      </c>
      <c r="T73" s="157">
        <v>0</v>
      </c>
      <c r="U73" s="157">
        <v>0</v>
      </c>
      <c r="V73" s="157">
        <v>0</v>
      </c>
      <c r="W73" s="157">
        <v>0</v>
      </c>
    </row>
    <row r="74" spans="1:23" ht="25.5" x14ac:dyDescent="0.25">
      <c r="A74" s="516"/>
      <c r="B74" s="156" t="s">
        <v>194</v>
      </c>
      <c r="C74" s="157">
        <v>0</v>
      </c>
      <c r="D74" s="157">
        <v>0</v>
      </c>
      <c r="E74" s="157">
        <v>0</v>
      </c>
      <c r="F74" s="157">
        <v>0</v>
      </c>
      <c r="G74" s="157">
        <v>0</v>
      </c>
      <c r="H74" s="157">
        <v>0</v>
      </c>
      <c r="I74" s="157">
        <v>0</v>
      </c>
      <c r="J74" s="157">
        <v>0</v>
      </c>
      <c r="K74" s="157">
        <f>(1/5)*(1/15)*(1-K80-'B. Andre input'!$B$10)</f>
        <v>1.2206833730519534E-2</v>
      </c>
      <c r="L74" s="157">
        <v>0</v>
      </c>
      <c r="M74" s="157">
        <v>0</v>
      </c>
      <c r="N74" s="157">
        <v>0</v>
      </c>
      <c r="O74" s="157">
        <v>0</v>
      </c>
      <c r="P74" s="157">
        <f>(1/5)*(1/15)*(1-P80-'B. Andre input'!$B$11)</f>
        <v>1.2580889948052091E-2</v>
      </c>
      <c r="Q74" s="157">
        <v>0</v>
      </c>
      <c r="R74" s="157">
        <v>0</v>
      </c>
      <c r="S74" s="157">
        <v>0</v>
      </c>
      <c r="T74" s="157">
        <v>0</v>
      </c>
      <c r="U74" s="157">
        <v>0</v>
      </c>
      <c r="V74" s="157">
        <v>0</v>
      </c>
      <c r="W74" s="157">
        <v>0</v>
      </c>
    </row>
    <row r="75" spans="1:23" ht="25.5" x14ac:dyDescent="0.25">
      <c r="A75" s="516"/>
      <c r="B75" s="156" t="s">
        <v>183</v>
      </c>
      <c r="C75" s="157">
        <v>0</v>
      </c>
      <c r="D75" s="157">
        <v>0</v>
      </c>
      <c r="E75" s="157">
        <v>0</v>
      </c>
      <c r="F75" s="157">
        <v>0</v>
      </c>
      <c r="G75" s="157">
        <v>0</v>
      </c>
      <c r="H75" s="157">
        <v>0</v>
      </c>
      <c r="I75" s="157">
        <v>0</v>
      </c>
      <c r="J75" s="157">
        <v>0</v>
      </c>
      <c r="K75" s="157">
        <v>0</v>
      </c>
      <c r="L75" s="157">
        <v>0</v>
      </c>
      <c r="M75" s="157">
        <f>(4/5)*(8/9)*(1-M80-'B. Andre input'!$B$11)</f>
        <v>0.70519016728544437</v>
      </c>
      <c r="N75" s="157">
        <v>0</v>
      </c>
      <c r="O75" s="157">
        <v>0</v>
      </c>
      <c r="P75" s="157">
        <v>0</v>
      </c>
      <c r="Q75" s="157">
        <v>0</v>
      </c>
      <c r="R75" s="157">
        <f>(8/9)*(1-R80-'B. Andre input'!$B$12)</f>
        <v>0.8885348986950985</v>
      </c>
      <c r="S75" s="157">
        <v>0</v>
      </c>
      <c r="T75" s="157">
        <v>0</v>
      </c>
      <c r="U75" s="157">
        <v>0</v>
      </c>
      <c r="V75" s="157">
        <v>0</v>
      </c>
      <c r="W75" s="157">
        <v>0</v>
      </c>
    </row>
    <row r="76" spans="1:23" ht="25.5" x14ac:dyDescent="0.25">
      <c r="A76" s="516"/>
      <c r="B76" s="156" t="s">
        <v>184</v>
      </c>
      <c r="C76" s="157">
        <v>0</v>
      </c>
      <c r="D76" s="157">
        <v>0</v>
      </c>
      <c r="E76" s="157">
        <v>0</v>
      </c>
      <c r="F76" s="157">
        <v>0</v>
      </c>
      <c r="G76" s="157">
        <v>0</v>
      </c>
      <c r="H76" s="157">
        <v>0</v>
      </c>
      <c r="I76" s="157">
        <v>0</v>
      </c>
      <c r="J76" s="157">
        <v>0</v>
      </c>
      <c r="K76" s="157">
        <v>0</v>
      </c>
      <c r="L76" s="157">
        <v>0</v>
      </c>
      <c r="M76" s="157">
        <f>(4/5)*(1/9)*(1-M80-'B. Andre input'!$B$11)</f>
        <v>8.8148770910680546E-2</v>
      </c>
      <c r="N76" s="157">
        <f>(4/5)*(29/30)*(1-N80-'B. Andre input'!$B$11)</f>
        <v>0.76509703144271313</v>
      </c>
      <c r="O76" s="157">
        <v>0</v>
      </c>
      <c r="P76" s="157">
        <v>0</v>
      </c>
      <c r="Q76" s="157">
        <v>0</v>
      </c>
      <c r="R76" s="157">
        <f>(1/9)*(1-R80-'B. Andre input'!$B$12)</f>
        <v>0.11106686233688731</v>
      </c>
      <c r="S76" s="157">
        <f>(29/30)*(1-S80-'B. Andre input'!$B$12)</f>
        <v>0.96376085936278777</v>
      </c>
      <c r="T76" s="157">
        <v>0</v>
      </c>
      <c r="U76" s="157">
        <v>0</v>
      </c>
      <c r="V76" s="157">
        <v>0</v>
      </c>
      <c r="W76" s="157">
        <v>0</v>
      </c>
    </row>
    <row r="77" spans="1:23" ht="25.5" x14ac:dyDescent="0.25">
      <c r="A77" s="516"/>
      <c r="B77" s="156" t="s">
        <v>217</v>
      </c>
      <c r="C77" s="157">
        <v>0</v>
      </c>
      <c r="D77" s="157">
        <v>0</v>
      </c>
      <c r="E77" s="157">
        <v>0</v>
      </c>
      <c r="F77" s="157">
        <v>0</v>
      </c>
      <c r="G77" s="157">
        <v>0</v>
      </c>
      <c r="H77" s="157">
        <v>0</v>
      </c>
      <c r="I77" s="157">
        <v>0</v>
      </c>
      <c r="J77" s="157">
        <v>0</v>
      </c>
      <c r="K77" s="157">
        <v>0</v>
      </c>
      <c r="L77" s="157">
        <v>0</v>
      </c>
      <c r="M77" s="157">
        <v>0</v>
      </c>
      <c r="N77" s="157">
        <f>(4/5)*(1/30)*(1-N80-'B. Andre input'!$B$11)</f>
        <v>2.6382656256645275E-2</v>
      </c>
      <c r="O77" s="157">
        <f>(4/5)*(19/20)*(1-O80-'B. Andre input'!$B$11)</f>
        <v>0.74536997699171603</v>
      </c>
      <c r="P77" s="157">
        <v>0</v>
      </c>
      <c r="Q77" s="157">
        <v>0</v>
      </c>
      <c r="R77" s="157">
        <v>0</v>
      </c>
      <c r="S77" s="157">
        <f>(1/30)*(1-S80-'B. Andre input'!$B$12)</f>
        <v>3.3233133081475442E-2</v>
      </c>
      <c r="T77" s="157">
        <f>(19/20)*(1-T80-'B. Andre input'!$B$12)</f>
        <v>0.92747531361553404</v>
      </c>
      <c r="U77" s="157">
        <v>0</v>
      </c>
      <c r="V77" s="157">
        <v>0</v>
      </c>
      <c r="W77" s="157">
        <v>0</v>
      </c>
    </row>
    <row r="78" spans="1:23" ht="25.5" x14ac:dyDescent="0.25">
      <c r="A78" s="516"/>
      <c r="B78" s="156" t="s">
        <v>218</v>
      </c>
      <c r="C78" s="157">
        <v>0</v>
      </c>
      <c r="D78" s="157">
        <v>0</v>
      </c>
      <c r="E78" s="157">
        <v>0</v>
      </c>
      <c r="F78" s="157">
        <v>0</v>
      </c>
      <c r="G78" s="157">
        <v>0</v>
      </c>
      <c r="H78" s="157">
        <v>0</v>
      </c>
      <c r="I78" s="157">
        <v>0</v>
      </c>
      <c r="J78" s="157">
        <v>0</v>
      </c>
      <c r="K78" s="157">
        <v>0</v>
      </c>
      <c r="L78" s="157">
        <v>0</v>
      </c>
      <c r="M78" s="157">
        <v>0</v>
      </c>
      <c r="N78" s="157">
        <v>0</v>
      </c>
      <c r="O78" s="157">
        <f>(4/5)*(1/20)*(1-O80-'B. Andre input'!$B$11)</f>
        <v>3.9229998789037698E-2</v>
      </c>
      <c r="P78" s="157">
        <f>(4/5)*(14/15)*(1-P80-'B. Andre input'!$B$11)</f>
        <v>0.7045298370909171</v>
      </c>
      <c r="Q78" s="157">
        <v>0</v>
      </c>
      <c r="R78" s="157">
        <v>0</v>
      </c>
      <c r="S78" s="157">
        <v>0</v>
      </c>
      <c r="T78" s="157">
        <f>(1/20)*(1-T80-'B. Andre input'!$B$12)</f>
        <v>4.8814490190291271E-2</v>
      </c>
      <c r="U78" s="157">
        <f>(14/15)*(1-U80-'B. Andre input'!$B$12)</f>
        <v>0.81919959078726212</v>
      </c>
      <c r="V78" s="157">
        <v>0</v>
      </c>
      <c r="W78" s="157">
        <v>0</v>
      </c>
    </row>
    <row r="79" spans="1:23" ht="25.5" x14ac:dyDescent="0.25">
      <c r="A79" s="516"/>
      <c r="B79" s="156" t="s">
        <v>195</v>
      </c>
      <c r="C79" s="157">
        <v>0</v>
      </c>
      <c r="D79" s="157">
        <v>0</v>
      </c>
      <c r="E79" s="157">
        <v>0</v>
      </c>
      <c r="F79" s="157">
        <v>0</v>
      </c>
      <c r="G79" s="157">
        <v>0</v>
      </c>
      <c r="H79" s="157">
        <v>0</v>
      </c>
      <c r="I79" s="157">
        <v>0</v>
      </c>
      <c r="J79" s="157">
        <v>0</v>
      </c>
      <c r="K79" s="157">
        <v>0</v>
      </c>
      <c r="L79" s="157">
        <v>0</v>
      </c>
      <c r="M79" s="157">
        <v>0</v>
      </c>
      <c r="N79" s="157">
        <v>0</v>
      </c>
      <c r="O79" s="157">
        <v>0</v>
      </c>
      <c r="P79" s="157">
        <f>(4/5)*(1/15)*(1-P80-'B. Andre input'!$B$11)</f>
        <v>5.0323559792208365E-2</v>
      </c>
      <c r="Q79" s="157">
        <v>0</v>
      </c>
      <c r="R79" s="157">
        <v>0</v>
      </c>
      <c r="S79" s="157">
        <v>0</v>
      </c>
      <c r="T79" s="157">
        <v>0</v>
      </c>
      <c r="U79" s="157">
        <f>(1/15)*(1-U80-'B. Andre input'!$B$12)</f>
        <v>5.851425648480444E-2</v>
      </c>
      <c r="V79" s="157">
        <v>0</v>
      </c>
      <c r="W79" s="157">
        <v>0</v>
      </c>
    </row>
    <row r="80" spans="1:23" x14ac:dyDescent="0.25">
      <c r="A80" s="516"/>
      <c r="B80" s="156" t="s">
        <v>0</v>
      </c>
      <c r="C80" s="157">
        <f>'B. Andre input'!$B$19</f>
        <v>6.7149868542805532E-4</v>
      </c>
      <c r="D80" s="157">
        <f>'B. Andre input'!$B$20</f>
        <v>7.1267962113989178E-3</v>
      </c>
      <c r="E80" s="157">
        <f>'B. Andre input'!$B$21</f>
        <v>4.4831536869547842E-2</v>
      </c>
      <c r="F80" s="157">
        <f>'B. Andre input'!$B$22</f>
        <v>0.21917841501704496</v>
      </c>
      <c r="G80" s="157">
        <v>1</v>
      </c>
      <c r="H80" s="157">
        <f>'B. Andre input'!$B$23</f>
        <v>4.7372720566475905E-5</v>
      </c>
      <c r="I80" s="157">
        <f>'B. Andre input'!$B$24</f>
        <v>9.1889639092580279E-4</v>
      </c>
      <c r="J80" s="157">
        <f>'B. Andre input'!$B$25</f>
        <v>4.1437613527716896E-3</v>
      </c>
      <c r="K80" s="157">
        <f>'B. Andre input'!$B$26</f>
        <v>1.8087470211034962E-2</v>
      </c>
      <c r="L80" s="157">
        <v>1</v>
      </c>
      <c r="M80" s="157">
        <f>'B. Andre input'!$B$27</f>
        <v>1.2632725484393586E-4</v>
      </c>
      <c r="N80" s="157">
        <f>'B. Andre input'!$B$28</f>
        <v>2.4503903758021422E-3</v>
      </c>
      <c r="O80" s="157">
        <f>'B. Andre input'!$B$29</f>
        <v>1.1050030274057814E-2</v>
      </c>
      <c r="P80" s="157">
        <f>'B. Andre input'!$B$30</f>
        <v>4.8233253896093203E-2</v>
      </c>
      <c r="Q80" s="157">
        <v>1</v>
      </c>
      <c r="R80" s="157">
        <f>'B. Andre input'!$B$31</f>
        <v>3.9823896801411486E-4</v>
      </c>
      <c r="S80" s="157">
        <f>'B. Andre input'!$B$32</f>
        <v>3.0060075557367776E-3</v>
      </c>
      <c r="T80" s="157">
        <f>'B. Andre input'!$B$33</f>
        <v>2.3710196194174679E-2</v>
      </c>
      <c r="U80" s="157">
        <f>'B. Andre input'!$B$34</f>
        <v>0.12228615272793344</v>
      </c>
      <c r="V80" s="157">
        <v>1</v>
      </c>
      <c r="W80" s="157">
        <v>1</v>
      </c>
    </row>
    <row r="81" spans="1:23" x14ac:dyDescent="0.25">
      <c r="A81" s="139"/>
      <c r="B81" s="139" t="s">
        <v>186</v>
      </c>
      <c r="C81" s="139">
        <f>SUM(C60:C80)</f>
        <v>0.99999999999999978</v>
      </c>
      <c r="D81" s="139">
        <f t="shared" ref="D81:W81" si="7">SUM(D60:D80)</f>
        <v>1</v>
      </c>
      <c r="E81" s="139">
        <f t="shared" si="7"/>
        <v>0.99999999999999989</v>
      </c>
      <c r="F81" s="139">
        <f t="shared" si="7"/>
        <v>1</v>
      </c>
      <c r="G81" s="139">
        <f t="shared" si="7"/>
        <v>1</v>
      </c>
      <c r="H81" s="139">
        <f t="shared" si="7"/>
        <v>1</v>
      </c>
      <c r="I81" s="139">
        <f t="shared" si="7"/>
        <v>1.0000000000000002</v>
      </c>
      <c r="J81" s="139">
        <f t="shared" si="7"/>
        <v>1</v>
      </c>
      <c r="K81" s="139">
        <f t="shared" si="7"/>
        <v>1</v>
      </c>
      <c r="L81" s="139">
        <f t="shared" si="7"/>
        <v>1</v>
      </c>
      <c r="M81" s="139">
        <f t="shared" si="7"/>
        <v>1</v>
      </c>
      <c r="N81" s="139">
        <f t="shared" si="7"/>
        <v>1.0000000000000002</v>
      </c>
      <c r="O81" s="139">
        <f t="shared" si="7"/>
        <v>0.99999999999999989</v>
      </c>
      <c r="P81" s="139">
        <f t="shared" si="7"/>
        <v>1</v>
      </c>
      <c r="Q81" s="139">
        <f t="shared" si="7"/>
        <v>1</v>
      </c>
      <c r="R81" s="139">
        <f t="shared" si="7"/>
        <v>1</v>
      </c>
      <c r="S81" s="139">
        <f t="shared" si="7"/>
        <v>1</v>
      </c>
      <c r="T81" s="139">
        <f t="shared" si="7"/>
        <v>1</v>
      </c>
      <c r="U81" s="139">
        <f t="shared" si="7"/>
        <v>1</v>
      </c>
      <c r="V81" s="139">
        <f t="shared" si="7"/>
        <v>1</v>
      </c>
      <c r="W81" s="139">
        <f t="shared" si="7"/>
        <v>1</v>
      </c>
    </row>
    <row r="82" spans="1:23" s="128" customFormat="1" x14ac:dyDescent="0.25">
      <c r="A82" s="499" t="s">
        <v>238</v>
      </c>
      <c r="B82" s="499"/>
      <c r="C82" s="499"/>
      <c r="D82" s="499"/>
      <c r="E82" s="499"/>
      <c r="F82" s="499"/>
      <c r="G82" s="499"/>
      <c r="H82" s="499"/>
      <c r="I82" s="499"/>
      <c r="J82" s="499"/>
      <c r="K82" s="499"/>
      <c r="L82" s="499"/>
      <c r="M82" s="499"/>
      <c r="N82" s="499"/>
      <c r="O82" s="499"/>
      <c r="P82" s="499"/>
      <c r="Q82" s="499"/>
      <c r="R82" s="499"/>
      <c r="S82" s="499"/>
      <c r="T82" s="499"/>
      <c r="U82" s="499"/>
      <c r="V82" s="499"/>
      <c r="W82" s="499"/>
    </row>
    <row r="84" spans="1:23" s="128" customFormat="1" x14ac:dyDescent="0.25">
      <c r="A84" s="129" t="s">
        <v>297</v>
      </c>
      <c r="B84" s="130"/>
      <c r="C84" s="130"/>
      <c r="D84" s="130"/>
      <c r="E84" s="130"/>
      <c r="F84" s="130"/>
      <c r="G84" s="130"/>
      <c r="H84" s="130"/>
      <c r="I84" s="130"/>
      <c r="J84" s="130"/>
      <c r="K84" s="130"/>
      <c r="L84" s="130"/>
      <c r="M84" s="130"/>
      <c r="N84" s="130"/>
      <c r="O84" s="130"/>
      <c r="P84" s="130"/>
      <c r="Q84" s="130"/>
      <c r="R84" s="130"/>
      <c r="S84" s="130"/>
      <c r="T84" s="130"/>
      <c r="U84" s="130"/>
      <c r="V84" s="130"/>
      <c r="W84" s="130"/>
    </row>
    <row r="85" spans="1:23" s="128" customFormat="1" x14ac:dyDescent="0.25">
      <c r="A85" s="510"/>
      <c r="B85" s="511"/>
      <c r="C85" s="511" t="s">
        <v>15</v>
      </c>
      <c r="D85" s="511"/>
      <c r="E85" s="511"/>
      <c r="F85" s="511"/>
      <c r="G85" s="511"/>
      <c r="H85" s="511"/>
      <c r="I85" s="511"/>
      <c r="J85" s="511"/>
      <c r="K85" s="511"/>
      <c r="L85" s="511"/>
      <c r="M85" s="511"/>
      <c r="N85" s="511"/>
      <c r="O85" s="511"/>
      <c r="P85" s="511"/>
      <c r="Q85" s="511"/>
      <c r="R85" s="511"/>
      <c r="S85" s="511"/>
      <c r="T85" s="511"/>
      <c r="U85" s="511"/>
      <c r="V85" s="511"/>
      <c r="W85" s="511"/>
    </row>
    <row r="86" spans="1:23" s="128" customFormat="1" ht="76.5" x14ac:dyDescent="0.25">
      <c r="A86" s="511"/>
      <c r="B86" s="511"/>
      <c r="C86" s="159" t="s">
        <v>17</v>
      </c>
      <c r="D86" s="159" t="s">
        <v>18</v>
      </c>
      <c r="E86" s="159" t="s">
        <v>211</v>
      </c>
      <c r="F86" s="159" t="s">
        <v>212</v>
      </c>
      <c r="G86" s="159" t="s">
        <v>191</v>
      </c>
      <c r="H86" s="159" t="s">
        <v>177</v>
      </c>
      <c r="I86" s="159" t="s">
        <v>178</v>
      </c>
      <c r="J86" s="159" t="s">
        <v>213</v>
      </c>
      <c r="K86" s="159" t="s">
        <v>214</v>
      </c>
      <c r="L86" s="159" t="s">
        <v>192</v>
      </c>
      <c r="M86" s="159" t="s">
        <v>180</v>
      </c>
      <c r="N86" s="159" t="s">
        <v>181</v>
      </c>
      <c r="O86" s="159" t="s">
        <v>215</v>
      </c>
      <c r="P86" s="159" t="s">
        <v>216</v>
      </c>
      <c r="Q86" s="159" t="s">
        <v>194</v>
      </c>
      <c r="R86" s="159" t="s">
        <v>183</v>
      </c>
      <c r="S86" s="159" t="s">
        <v>184</v>
      </c>
      <c r="T86" s="159" t="s">
        <v>217</v>
      </c>
      <c r="U86" s="159" t="s">
        <v>218</v>
      </c>
      <c r="V86" s="159" t="s">
        <v>195</v>
      </c>
      <c r="W86" s="159" t="s">
        <v>0</v>
      </c>
    </row>
    <row r="87" spans="1:23" s="128" customFormat="1" x14ac:dyDescent="0.25">
      <c r="A87" s="511" t="s">
        <v>14</v>
      </c>
      <c r="B87" s="159" t="s">
        <v>17</v>
      </c>
      <c r="C87" s="160">
        <v>0</v>
      </c>
      <c r="D87" s="160">
        <v>0</v>
      </c>
      <c r="E87" s="160">
        <v>0</v>
      </c>
      <c r="F87" s="160">
        <v>0</v>
      </c>
      <c r="G87" s="160">
        <v>0</v>
      </c>
      <c r="H87" s="160">
        <v>0</v>
      </c>
      <c r="I87" s="160">
        <v>0</v>
      </c>
      <c r="J87" s="160">
        <v>0</v>
      </c>
      <c r="K87" s="160">
        <v>0</v>
      </c>
      <c r="L87" s="160">
        <v>0</v>
      </c>
      <c r="M87" s="160">
        <v>0</v>
      </c>
      <c r="N87" s="160">
        <v>0</v>
      </c>
      <c r="O87" s="160">
        <v>0</v>
      </c>
      <c r="P87" s="160">
        <v>0</v>
      </c>
      <c r="Q87" s="160">
        <v>0</v>
      </c>
      <c r="R87" s="160">
        <v>0</v>
      </c>
      <c r="S87" s="160">
        <v>0</v>
      </c>
      <c r="T87" s="160">
        <v>0</v>
      </c>
      <c r="U87" s="160">
        <v>0</v>
      </c>
      <c r="V87" s="160">
        <v>0</v>
      </c>
      <c r="W87" s="160">
        <v>0</v>
      </c>
    </row>
    <row r="88" spans="1:23" s="128" customFormat="1" x14ac:dyDescent="0.25">
      <c r="A88" s="511"/>
      <c r="B88" s="159" t="s">
        <v>18</v>
      </c>
      <c r="C88" s="160">
        <f>(1-C107-'B. Andre input'!$B$6)</f>
        <v>0.98932850131457195</v>
      </c>
      <c r="D88" s="160">
        <f>(29/30)*(1-D107-'B. Andre input'!$B$6)</f>
        <v>0.95011076366231439</v>
      </c>
      <c r="E88" s="160">
        <v>0</v>
      </c>
      <c r="F88" s="160">
        <v>0</v>
      </c>
      <c r="G88" s="160">
        <v>0</v>
      </c>
      <c r="H88" s="160">
        <f>'B. Andre input'!$B$10</f>
        <v>6.6400000000000001E-2</v>
      </c>
      <c r="I88" s="160">
        <f>(29/30)*'B. Andre input'!$B$10</f>
        <v>6.418666666666667E-2</v>
      </c>
      <c r="J88" s="160">
        <v>0</v>
      </c>
      <c r="K88" s="160">
        <v>0</v>
      </c>
      <c r="L88" s="160">
        <v>0</v>
      </c>
      <c r="M88" s="160">
        <f>'B. Andre input'!$B$11</f>
        <v>8.2000000000000007E-3</v>
      </c>
      <c r="N88" s="160">
        <f>(29/30)*'B. Andre input'!$B$11</f>
        <v>7.9266666666666669E-3</v>
      </c>
      <c r="O88" s="160">
        <v>0</v>
      </c>
      <c r="P88" s="160">
        <v>0</v>
      </c>
      <c r="Q88" s="160">
        <v>0</v>
      </c>
      <c r="R88" s="160">
        <f>'B. Andre input'!$B$12</f>
        <v>0</v>
      </c>
      <c r="S88" s="160">
        <f>(29/30)*'B. Andre input'!$B$12</f>
        <v>0</v>
      </c>
      <c r="T88" s="160">
        <v>0</v>
      </c>
      <c r="U88" s="160">
        <v>0</v>
      </c>
      <c r="V88" s="160">
        <v>0</v>
      </c>
      <c r="W88" s="160">
        <v>0</v>
      </c>
    </row>
    <row r="89" spans="1:23" s="128" customFormat="1" x14ac:dyDescent="0.25">
      <c r="A89" s="511"/>
      <c r="B89" s="159" t="s">
        <v>211</v>
      </c>
      <c r="C89" s="160">
        <v>0</v>
      </c>
      <c r="D89" s="160">
        <f>(1/30)*(1-D107-'B. Andre input'!$B$6)</f>
        <v>3.27624401262867E-2</v>
      </c>
      <c r="E89" s="160">
        <f>(19/20)*(1-E107-'B. Andre input'!$B$6)</f>
        <v>0.89791003997392949</v>
      </c>
      <c r="F89" s="160">
        <v>0</v>
      </c>
      <c r="G89" s="160">
        <v>0</v>
      </c>
      <c r="H89" s="160">
        <v>0</v>
      </c>
      <c r="I89" s="160">
        <f>(1/30)*'B. Andre input'!$B$10</f>
        <v>2.2133333333333332E-3</v>
      </c>
      <c r="J89" s="160">
        <f>(19/20)*'B. Andre input'!$B$10</f>
        <v>6.3079999999999997E-2</v>
      </c>
      <c r="K89" s="160">
        <v>0</v>
      </c>
      <c r="L89" s="160">
        <v>0</v>
      </c>
      <c r="M89" s="160">
        <v>0</v>
      </c>
      <c r="N89" s="160">
        <f>(1/30)*'B. Andre input'!$B$11</f>
        <v>2.7333333333333333E-4</v>
      </c>
      <c r="O89" s="160">
        <f>(19/20)*'B. Andre input'!$B$11</f>
        <v>7.79E-3</v>
      </c>
      <c r="P89" s="160">
        <v>0</v>
      </c>
      <c r="Q89" s="160">
        <v>0</v>
      </c>
      <c r="R89" s="160">
        <v>0</v>
      </c>
      <c r="S89" s="160">
        <f>(1/30)*'B. Andre input'!$B$12</f>
        <v>0</v>
      </c>
      <c r="T89" s="160">
        <f>(19/20)*'B. Andre input'!$B$12</f>
        <v>0</v>
      </c>
      <c r="U89" s="160">
        <v>0</v>
      </c>
      <c r="V89" s="160">
        <v>0</v>
      </c>
      <c r="W89" s="160">
        <v>0</v>
      </c>
    </row>
    <row r="90" spans="1:23" s="128" customFormat="1" x14ac:dyDescent="0.25">
      <c r="A90" s="511"/>
      <c r="B90" s="159" t="s">
        <v>212</v>
      </c>
      <c r="C90" s="160">
        <v>0</v>
      </c>
      <c r="D90" s="160">
        <v>0</v>
      </c>
      <c r="E90" s="160">
        <f>(1/20)*(1-E107-'B. Andre input'!$B$6)</f>
        <v>4.7258423156522608E-2</v>
      </c>
      <c r="F90" s="160">
        <f>(14/15)*(1-F107-'B. Andre input'!$B$6)</f>
        <v>0.71943347931742474</v>
      </c>
      <c r="G90" s="160">
        <v>0</v>
      </c>
      <c r="H90" s="160">
        <v>0</v>
      </c>
      <c r="I90" s="160">
        <v>0</v>
      </c>
      <c r="J90" s="160">
        <f>(1/20)*'B. Andre input'!$B$10</f>
        <v>3.32E-3</v>
      </c>
      <c r="K90" s="160">
        <f>(14/15)*'B. Andre input'!$B$10</f>
        <v>6.1973333333333332E-2</v>
      </c>
      <c r="L90" s="160">
        <v>0</v>
      </c>
      <c r="M90" s="160">
        <v>0</v>
      </c>
      <c r="N90" s="160">
        <v>0</v>
      </c>
      <c r="O90" s="160">
        <f>(1/20)*'B. Andre input'!$B$11</f>
        <v>4.1000000000000005E-4</v>
      </c>
      <c r="P90" s="160">
        <f>(14/15)*'B. Andre input'!$B$11</f>
        <v>7.653333333333334E-3</v>
      </c>
      <c r="Q90" s="160">
        <v>0</v>
      </c>
      <c r="R90" s="160">
        <v>0</v>
      </c>
      <c r="S90" s="160">
        <v>0</v>
      </c>
      <c r="T90" s="160">
        <f>(1/20)*'B. Andre input'!$B$12</f>
        <v>0</v>
      </c>
      <c r="U90" s="160">
        <f>(14/15)*'B. Andre input'!$B$12</f>
        <v>0</v>
      </c>
      <c r="V90" s="160">
        <v>0</v>
      </c>
      <c r="W90" s="160">
        <v>0</v>
      </c>
    </row>
    <row r="91" spans="1:23" s="128" customFormat="1" x14ac:dyDescent="0.25">
      <c r="A91" s="511"/>
      <c r="B91" s="159" t="s">
        <v>191</v>
      </c>
      <c r="C91" s="160">
        <v>0</v>
      </c>
      <c r="D91" s="160">
        <v>0</v>
      </c>
      <c r="E91" s="160">
        <v>0</v>
      </c>
      <c r="F91" s="160">
        <f>(1/15)*(1-F107-'B. Andre input'!$B$6)</f>
        <v>5.1388105665530336E-2</v>
      </c>
      <c r="G91" s="160">
        <v>0</v>
      </c>
      <c r="H91" s="160">
        <v>0</v>
      </c>
      <c r="I91" s="160">
        <v>0</v>
      </c>
      <c r="J91" s="160">
        <v>0</v>
      </c>
      <c r="K91" s="160">
        <f>(1/15)*'B. Andre input'!$B$10</f>
        <v>4.4266666666666664E-3</v>
      </c>
      <c r="L91" s="160">
        <v>0</v>
      </c>
      <c r="M91" s="160">
        <v>0</v>
      </c>
      <c r="N91" s="160">
        <v>0</v>
      </c>
      <c r="O91" s="160">
        <v>0</v>
      </c>
      <c r="P91" s="160">
        <f>(1/15)*'B. Andre input'!$B$11</f>
        <v>5.4666666666666665E-4</v>
      </c>
      <c r="Q91" s="160">
        <v>0</v>
      </c>
      <c r="R91" s="160">
        <v>0</v>
      </c>
      <c r="S91" s="160">
        <v>0</v>
      </c>
      <c r="T91" s="160">
        <v>0</v>
      </c>
      <c r="U91" s="160">
        <f>(1/15)*'B. Andre input'!$B$12</f>
        <v>0</v>
      </c>
      <c r="V91" s="160">
        <v>0</v>
      </c>
      <c r="W91" s="160">
        <v>0</v>
      </c>
    </row>
    <row r="92" spans="1:23" s="128" customFormat="1" ht="25.5" x14ac:dyDescent="0.25">
      <c r="A92" s="511"/>
      <c r="B92" s="159" t="s">
        <v>177</v>
      </c>
      <c r="C92" s="160">
        <v>0</v>
      </c>
      <c r="D92" s="160">
        <v>0</v>
      </c>
      <c r="E92" s="160">
        <v>0</v>
      </c>
      <c r="F92" s="160">
        <v>0</v>
      </c>
      <c r="G92" s="160">
        <v>0</v>
      </c>
      <c r="H92" s="160">
        <v>0</v>
      </c>
      <c r="I92" s="160">
        <v>0</v>
      </c>
      <c r="J92" s="160">
        <v>0</v>
      </c>
      <c r="K92" s="160">
        <v>0</v>
      </c>
      <c r="L92" s="160">
        <v>0</v>
      </c>
      <c r="M92" s="160">
        <v>0</v>
      </c>
      <c r="N92" s="160">
        <v>0</v>
      </c>
      <c r="O92" s="160">
        <v>0</v>
      </c>
      <c r="P92" s="160">
        <v>0</v>
      </c>
      <c r="Q92" s="160">
        <v>0</v>
      </c>
      <c r="R92" s="160">
        <v>0</v>
      </c>
      <c r="S92" s="160">
        <v>0</v>
      </c>
      <c r="T92" s="160">
        <v>0</v>
      </c>
      <c r="U92" s="160">
        <v>0</v>
      </c>
      <c r="V92" s="160">
        <v>0</v>
      </c>
      <c r="W92" s="160">
        <v>0</v>
      </c>
    </row>
    <row r="93" spans="1:23" s="128" customFormat="1" ht="25.5" x14ac:dyDescent="0.25">
      <c r="A93" s="511"/>
      <c r="B93" s="159" t="s">
        <v>178</v>
      </c>
      <c r="C93" s="160">
        <f>'B. Andre input'!$B$6</f>
        <v>0.01</v>
      </c>
      <c r="D93" s="160">
        <f>(29/30)*'B. Andre input'!$B$6</f>
        <v>9.6666666666666672E-3</v>
      </c>
      <c r="E93" s="160">
        <v>0</v>
      </c>
      <c r="F93" s="160">
        <v>0</v>
      </c>
      <c r="G93" s="160">
        <v>0</v>
      </c>
      <c r="H93" s="160">
        <f>(4/5)*(1-H107-'B. Andre input'!$B$10)</f>
        <v>0.74684210182354693</v>
      </c>
      <c r="I93" s="160">
        <f>(4/5)*(29/30)*(1-I107-'B. Andre input'!$B$10)</f>
        <v>0.72127338679101749</v>
      </c>
      <c r="J93" s="160">
        <v>0</v>
      </c>
      <c r="K93" s="160">
        <v>0</v>
      </c>
      <c r="L93" s="160">
        <v>0</v>
      </c>
      <c r="M93" s="160">
        <v>0</v>
      </c>
      <c r="N93" s="160">
        <v>0</v>
      </c>
      <c r="O93" s="160">
        <v>0</v>
      </c>
      <c r="P93" s="160">
        <v>0</v>
      </c>
      <c r="Q93" s="160">
        <v>0</v>
      </c>
      <c r="R93" s="160">
        <v>0</v>
      </c>
      <c r="S93" s="160">
        <v>0</v>
      </c>
      <c r="T93" s="160">
        <v>0</v>
      </c>
      <c r="U93" s="160">
        <v>0</v>
      </c>
      <c r="V93" s="160">
        <v>0</v>
      </c>
      <c r="W93" s="160">
        <v>0</v>
      </c>
    </row>
    <row r="94" spans="1:23" s="128" customFormat="1" ht="25.5" x14ac:dyDescent="0.25">
      <c r="A94" s="511"/>
      <c r="B94" s="159" t="s">
        <v>213</v>
      </c>
      <c r="C94" s="160">
        <v>0</v>
      </c>
      <c r="D94" s="160">
        <f>(1/30)*'B. Andre input'!$B$6</f>
        <v>3.3333333333333332E-4</v>
      </c>
      <c r="E94" s="160">
        <f>(19/20)*'B. Andre input'!$B$6</f>
        <v>9.4999999999999998E-3</v>
      </c>
      <c r="F94" s="160">
        <v>0</v>
      </c>
      <c r="G94" s="160">
        <v>0</v>
      </c>
      <c r="H94" s="160">
        <v>0</v>
      </c>
      <c r="I94" s="160">
        <f>(4/5)*(1/30)*(1-I107-'B. Andre input'!$B$10)</f>
        <v>2.487149609624198E-2</v>
      </c>
      <c r="J94" s="160">
        <f>(4/5)*(19/20)*(1-J107-'B. Andre input'!$B$10)</f>
        <v>0.7063867413718935</v>
      </c>
      <c r="K94" s="160">
        <v>0</v>
      </c>
      <c r="L94" s="160">
        <v>0</v>
      </c>
      <c r="M94" s="160">
        <v>0</v>
      </c>
      <c r="N94" s="160">
        <v>0</v>
      </c>
      <c r="O94" s="160">
        <v>0</v>
      </c>
      <c r="P94" s="160">
        <v>0</v>
      </c>
      <c r="Q94" s="160">
        <v>0</v>
      </c>
      <c r="R94" s="160">
        <v>0</v>
      </c>
      <c r="S94" s="160">
        <v>0</v>
      </c>
      <c r="T94" s="160">
        <v>0</v>
      </c>
      <c r="U94" s="160">
        <v>0</v>
      </c>
      <c r="V94" s="160">
        <v>0</v>
      </c>
      <c r="W94" s="160">
        <v>0</v>
      </c>
    </row>
    <row r="95" spans="1:23" s="128" customFormat="1" ht="25.5" x14ac:dyDescent="0.25">
      <c r="A95" s="511"/>
      <c r="B95" s="159" t="s">
        <v>214</v>
      </c>
      <c r="C95" s="160">
        <v>0</v>
      </c>
      <c r="D95" s="160">
        <v>0</v>
      </c>
      <c r="E95" s="160">
        <f>(1/20)*'B. Andre input'!$B$6</f>
        <v>5.0000000000000001E-4</v>
      </c>
      <c r="F95" s="160">
        <f>(14/15)*'B. Andre input'!$B$6</f>
        <v>9.3333333333333341E-3</v>
      </c>
      <c r="G95" s="160">
        <v>0</v>
      </c>
      <c r="H95" s="160">
        <v>0</v>
      </c>
      <c r="I95" s="160">
        <v>0</v>
      </c>
      <c r="J95" s="160">
        <f>(4/5)*(1/20)*(1-J107-'B. Andre input'!$B$10)</f>
        <v>3.7178249545889136E-2</v>
      </c>
      <c r="K95" s="160">
        <f>(4/5)*(14/15)*(1-K107-'B. Andre input'!$B$10)</f>
        <v>0.68358268890909391</v>
      </c>
      <c r="L95" s="160">
        <v>0</v>
      </c>
      <c r="M95" s="160">
        <v>0</v>
      </c>
      <c r="N95" s="160">
        <v>0</v>
      </c>
      <c r="O95" s="160">
        <v>0</v>
      </c>
      <c r="P95" s="160">
        <v>0</v>
      </c>
      <c r="Q95" s="160">
        <v>0</v>
      </c>
      <c r="R95" s="160">
        <v>0</v>
      </c>
      <c r="S95" s="160">
        <v>0</v>
      </c>
      <c r="T95" s="160">
        <v>0</v>
      </c>
      <c r="U95" s="160">
        <v>0</v>
      </c>
      <c r="V95" s="160">
        <v>0</v>
      </c>
      <c r="W95" s="160">
        <v>0</v>
      </c>
    </row>
    <row r="96" spans="1:23" s="128" customFormat="1" ht="25.5" x14ac:dyDescent="0.25">
      <c r="A96" s="511"/>
      <c r="B96" s="159" t="s">
        <v>192</v>
      </c>
      <c r="C96" s="160">
        <v>0</v>
      </c>
      <c r="D96" s="160">
        <v>0</v>
      </c>
      <c r="E96" s="160">
        <v>0</v>
      </c>
      <c r="F96" s="160">
        <f>(1/15)*'B. Andre input'!$B$6</f>
        <v>6.6666666666666664E-4</v>
      </c>
      <c r="G96" s="160">
        <v>0</v>
      </c>
      <c r="H96" s="160">
        <v>0</v>
      </c>
      <c r="I96" s="160">
        <v>0</v>
      </c>
      <c r="J96" s="160">
        <v>0</v>
      </c>
      <c r="K96" s="160">
        <f>(4/5)*(1/15)*(1-K107-'B. Andre input'!$B$10)</f>
        <v>4.8827334922078136E-2</v>
      </c>
      <c r="L96" s="160">
        <v>0</v>
      </c>
      <c r="M96" s="160">
        <v>0</v>
      </c>
      <c r="N96" s="160">
        <v>0</v>
      </c>
      <c r="O96" s="160">
        <v>0</v>
      </c>
      <c r="P96" s="160">
        <v>0</v>
      </c>
      <c r="Q96" s="160">
        <v>0</v>
      </c>
      <c r="R96" s="160">
        <v>0</v>
      </c>
      <c r="S96" s="160">
        <v>0</v>
      </c>
      <c r="T96" s="160">
        <v>0</v>
      </c>
      <c r="U96" s="160">
        <v>0</v>
      </c>
      <c r="V96" s="160">
        <v>0</v>
      </c>
      <c r="W96" s="160">
        <v>0</v>
      </c>
    </row>
    <row r="97" spans="1:23" s="128" customFormat="1" ht="25.5" x14ac:dyDescent="0.25">
      <c r="A97" s="511"/>
      <c r="B97" s="159" t="s">
        <v>180</v>
      </c>
      <c r="C97" s="160">
        <v>0</v>
      </c>
      <c r="D97" s="160">
        <v>0</v>
      </c>
      <c r="E97" s="160">
        <v>0</v>
      </c>
      <c r="F97" s="160">
        <v>0</v>
      </c>
      <c r="G97" s="160">
        <v>0</v>
      </c>
      <c r="H97" s="160">
        <v>0</v>
      </c>
      <c r="I97" s="160">
        <v>0</v>
      </c>
      <c r="J97" s="160">
        <v>0</v>
      </c>
      <c r="K97" s="160">
        <v>0</v>
      </c>
      <c r="L97" s="160">
        <v>0</v>
      </c>
      <c r="M97" s="160">
        <v>0</v>
      </c>
      <c r="N97" s="160">
        <v>0</v>
      </c>
      <c r="O97" s="160">
        <v>0</v>
      </c>
      <c r="P97" s="160">
        <v>0</v>
      </c>
      <c r="Q97" s="160">
        <v>0</v>
      </c>
      <c r="R97" s="160">
        <v>0</v>
      </c>
      <c r="S97" s="160">
        <v>0</v>
      </c>
      <c r="T97" s="160">
        <v>0</v>
      </c>
      <c r="U97" s="160">
        <v>0</v>
      </c>
      <c r="V97" s="160">
        <v>0</v>
      </c>
      <c r="W97" s="160">
        <v>0</v>
      </c>
    </row>
    <row r="98" spans="1:23" s="128" customFormat="1" ht="25.5" x14ac:dyDescent="0.25">
      <c r="A98" s="511"/>
      <c r="B98" s="159" t="s">
        <v>181</v>
      </c>
      <c r="C98" s="160">
        <v>0</v>
      </c>
      <c r="D98" s="160">
        <v>0</v>
      </c>
      <c r="E98" s="160">
        <v>0</v>
      </c>
      <c r="F98" s="160">
        <v>0</v>
      </c>
      <c r="G98" s="160">
        <v>0</v>
      </c>
      <c r="H98" s="160">
        <f>(1/5)*(1-H107-'B. Andre input'!$B$10)</f>
        <v>0.18671052545588673</v>
      </c>
      <c r="I98" s="160">
        <f>(1/5)*(29/30)*(1-I107-'B. Andre input'!$B$10)</f>
        <v>0.18031834669775437</v>
      </c>
      <c r="J98" s="160">
        <v>0</v>
      </c>
      <c r="K98" s="160">
        <v>0</v>
      </c>
      <c r="L98" s="160">
        <v>0</v>
      </c>
      <c r="M98" s="160">
        <f>(4/5)*(1-M107-'B. Andre input'!$B$11)</f>
        <v>0.79333893819612489</v>
      </c>
      <c r="N98" s="160">
        <f>(4/5)*(29/30)*(1-N107-'B. Andre input'!$B$11)</f>
        <v>0.76509703144271313</v>
      </c>
      <c r="O98" s="160">
        <v>0</v>
      </c>
      <c r="P98" s="160">
        <v>0</v>
      </c>
      <c r="Q98" s="160">
        <v>0</v>
      </c>
      <c r="R98" s="160">
        <v>0</v>
      </c>
      <c r="S98" s="160">
        <v>0</v>
      </c>
      <c r="T98" s="160">
        <v>0</v>
      </c>
      <c r="U98" s="160">
        <v>0</v>
      </c>
      <c r="V98" s="160">
        <v>0</v>
      </c>
      <c r="W98" s="160">
        <v>0</v>
      </c>
    </row>
    <row r="99" spans="1:23" s="128" customFormat="1" ht="25.5" x14ac:dyDescent="0.25">
      <c r="A99" s="511"/>
      <c r="B99" s="159" t="s">
        <v>215</v>
      </c>
      <c r="C99" s="160">
        <v>0</v>
      </c>
      <c r="D99" s="160">
        <v>0</v>
      </c>
      <c r="E99" s="160">
        <v>0</v>
      </c>
      <c r="F99" s="160">
        <v>0</v>
      </c>
      <c r="G99" s="160">
        <v>0</v>
      </c>
      <c r="H99" s="160">
        <v>0</v>
      </c>
      <c r="I99" s="160">
        <f>(1/5)*(1/30)*(1-I107-'B. Andre input'!$B$10)</f>
        <v>6.2178740240604949E-3</v>
      </c>
      <c r="J99" s="160">
        <f>(1/5)*(19/20)*(1-J107-'B. Andre input'!$B$10)</f>
        <v>0.17659668534297338</v>
      </c>
      <c r="K99" s="160">
        <v>0</v>
      </c>
      <c r="L99" s="160">
        <v>0</v>
      </c>
      <c r="M99" s="160">
        <v>0</v>
      </c>
      <c r="N99" s="160">
        <f>(4/5)*(1/30)*(1-N107-'B. Andre input'!$B$11)</f>
        <v>2.6382656256645275E-2</v>
      </c>
      <c r="O99" s="160">
        <f>(4/5)*(19/20)*(1-O107-'B. Andre input'!$B$11)</f>
        <v>0.74536997699171603</v>
      </c>
      <c r="P99" s="160">
        <v>0</v>
      </c>
      <c r="Q99" s="160">
        <v>0</v>
      </c>
      <c r="R99" s="160">
        <v>0</v>
      </c>
      <c r="S99" s="160">
        <v>0</v>
      </c>
      <c r="T99" s="160">
        <v>0</v>
      </c>
      <c r="U99" s="160">
        <v>0</v>
      </c>
      <c r="V99" s="160">
        <v>0</v>
      </c>
      <c r="W99" s="160">
        <v>0</v>
      </c>
    </row>
    <row r="100" spans="1:23" s="128" customFormat="1" ht="25.5" x14ac:dyDescent="0.25">
      <c r="A100" s="511"/>
      <c r="B100" s="159" t="s">
        <v>216</v>
      </c>
      <c r="C100" s="160">
        <v>0</v>
      </c>
      <c r="D100" s="160">
        <v>0</v>
      </c>
      <c r="E100" s="160">
        <v>0</v>
      </c>
      <c r="F100" s="160">
        <v>0</v>
      </c>
      <c r="G100" s="160">
        <v>0</v>
      </c>
      <c r="H100" s="160">
        <v>0</v>
      </c>
      <c r="I100" s="160">
        <v>0</v>
      </c>
      <c r="J100" s="160">
        <f>(1/5)*(1/20)*(1-J107-'B. Andre input'!$B$10)</f>
        <v>9.294562386472284E-3</v>
      </c>
      <c r="K100" s="160">
        <f>(1/5)*(14/15)*(1-K107-'B. Andre input'!$B$10)</f>
        <v>0.17089567222727348</v>
      </c>
      <c r="L100" s="160">
        <v>0</v>
      </c>
      <c r="M100" s="160">
        <v>0</v>
      </c>
      <c r="N100" s="160">
        <v>0</v>
      </c>
      <c r="O100" s="160">
        <f>(4/5)*(1/20)*(1-O107-'B. Andre input'!$B$11)</f>
        <v>3.9229998789037698E-2</v>
      </c>
      <c r="P100" s="160">
        <f>(4/5)*(14/15)*(1-P107-'B. Andre input'!$B$11)</f>
        <v>0.7045298370909171</v>
      </c>
      <c r="Q100" s="160">
        <v>0</v>
      </c>
      <c r="R100" s="160">
        <v>0</v>
      </c>
      <c r="S100" s="160">
        <v>0</v>
      </c>
      <c r="T100" s="160">
        <v>0</v>
      </c>
      <c r="U100" s="160">
        <v>0</v>
      </c>
      <c r="V100" s="160">
        <v>0</v>
      </c>
      <c r="W100" s="160">
        <v>0</v>
      </c>
    </row>
    <row r="101" spans="1:23" s="128" customFormat="1" ht="25.5" x14ac:dyDescent="0.25">
      <c r="A101" s="511"/>
      <c r="B101" s="159" t="s">
        <v>194</v>
      </c>
      <c r="C101" s="160">
        <v>0</v>
      </c>
      <c r="D101" s="160">
        <v>0</v>
      </c>
      <c r="E101" s="160">
        <v>0</v>
      </c>
      <c r="F101" s="160">
        <v>0</v>
      </c>
      <c r="G101" s="160">
        <v>0</v>
      </c>
      <c r="H101" s="160">
        <v>0</v>
      </c>
      <c r="I101" s="160">
        <v>0</v>
      </c>
      <c r="J101" s="160">
        <v>0</v>
      </c>
      <c r="K101" s="160">
        <f>(1/5)*(1/15)*(1-K107-'B. Andre input'!$B$10)</f>
        <v>1.2206833730519534E-2</v>
      </c>
      <c r="L101" s="160">
        <v>0</v>
      </c>
      <c r="M101" s="160">
        <v>0</v>
      </c>
      <c r="N101" s="160">
        <v>0</v>
      </c>
      <c r="O101" s="160">
        <v>0</v>
      </c>
      <c r="P101" s="160">
        <f>(4/5)*(1/15)*(1-P107-'B. Andre input'!$B$11)</f>
        <v>5.0323559792208365E-2</v>
      </c>
      <c r="Q101" s="160">
        <v>0</v>
      </c>
      <c r="R101" s="160">
        <v>0</v>
      </c>
      <c r="S101" s="160">
        <v>0</v>
      </c>
      <c r="T101" s="160">
        <v>0</v>
      </c>
      <c r="U101" s="160">
        <v>0</v>
      </c>
      <c r="V101" s="160">
        <v>0</v>
      </c>
      <c r="W101" s="160">
        <v>0</v>
      </c>
    </row>
    <row r="102" spans="1:23" s="128" customFormat="1" ht="25.5" x14ac:dyDescent="0.25">
      <c r="A102" s="511"/>
      <c r="B102" s="159" t="s">
        <v>183</v>
      </c>
      <c r="C102" s="160">
        <v>0</v>
      </c>
      <c r="D102" s="160">
        <v>0</v>
      </c>
      <c r="E102" s="160">
        <v>0</v>
      </c>
      <c r="F102" s="160">
        <v>0</v>
      </c>
      <c r="G102" s="160">
        <v>0</v>
      </c>
      <c r="H102" s="160">
        <v>0</v>
      </c>
      <c r="I102" s="160">
        <v>0</v>
      </c>
      <c r="J102" s="160">
        <v>0</v>
      </c>
      <c r="K102" s="160">
        <v>0</v>
      </c>
      <c r="L102" s="160">
        <v>0</v>
      </c>
      <c r="M102" s="160">
        <v>0</v>
      </c>
      <c r="N102" s="160">
        <v>0</v>
      </c>
      <c r="O102" s="160">
        <v>0</v>
      </c>
      <c r="P102" s="160">
        <v>0</v>
      </c>
      <c r="Q102" s="160">
        <v>0</v>
      </c>
      <c r="R102" s="160">
        <v>0</v>
      </c>
      <c r="S102" s="160">
        <v>0</v>
      </c>
      <c r="T102" s="160">
        <v>0</v>
      </c>
      <c r="U102" s="160">
        <v>0</v>
      </c>
      <c r="V102" s="160">
        <v>0</v>
      </c>
      <c r="W102" s="160">
        <v>0</v>
      </c>
    </row>
    <row r="103" spans="1:23" s="128" customFormat="1" ht="25.5" x14ac:dyDescent="0.25">
      <c r="A103" s="511"/>
      <c r="B103" s="159" t="s">
        <v>184</v>
      </c>
      <c r="C103" s="160">
        <v>0</v>
      </c>
      <c r="D103" s="160">
        <v>0</v>
      </c>
      <c r="E103" s="160">
        <v>0</v>
      </c>
      <c r="F103" s="160">
        <v>0</v>
      </c>
      <c r="G103" s="160">
        <v>0</v>
      </c>
      <c r="H103" s="160">
        <v>0</v>
      </c>
      <c r="I103" s="160">
        <v>0</v>
      </c>
      <c r="J103" s="160">
        <v>0</v>
      </c>
      <c r="K103" s="160">
        <v>0</v>
      </c>
      <c r="L103" s="160">
        <v>0</v>
      </c>
      <c r="M103" s="160">
        <f>(1/5)*(1-M107-'B. Andre input'!$B$11)</f>
        <v>0.19833473454903122</v>
      </c>
      <c r="N103" s="160">
        <f>(1/5)*(29/30)*(1-N107-'B. Andre input'!$B$11)</f>
        <v>0.19127425786067828</v>
      </c>
      <c r="O103" s="160">
        <v>0</v>
      </c>
      <c r="P103" s="160">
        <v>0</v>
      </c>
      <c r="Q103" s="160">
        <v>0</v>
      </c>
      <c r="R103" s="160">
        <f>(1-R107-'B. Andre input'!$B$12)</f>
        <v>0.99960176103198584</v>
      </c>
      <c r="S103" s="160">
        <f>(29/30)*(1-S107-'B. Andre input'!$B$12)</f>
        <v>0.96376085936278777</v>
      </c>
      <c r="T103" s="160">
        <v>0</v>
      </c>
      <c r="U103" s="160">
        <v>0</v>
      </c>
      <c r="V103" s="160">
        <v>0</v>
      </c>
      <c r="W103" s="160">
        <v>0</v>
      </c>
    </row>
    <row r="104" spans="1:23" s="128" customFormat="1" ht="25.5" x14ac:dyDescent="0.25">
      <c r="A104" s="511"/>
      <c r="B104" s="159" t="s">
        <v>217</v>
      </c>
      <c r="C104" s="160">
        <v>0</v>
      </c>
      <c r="D104" s="160">
        <v>0</v>
      </c>
      <c r="E104" s="160">
        <v>0</v>
      </c>
      <c r="F104" s="160">
        <v>0</v>
      </c>
      <c r="G104" s="160">
        <v>0</v>
      </c>
      <c r="H104" s="160">
        <v>0</v>
      </c>
      <c r="I104" s="160">
        <v>0</v>
      </c>
      <c r="J104" s="160">
        <v>0</v>
      </c>
      <c r="K104" s="160">
        <v>0</v>
      </c>
      <c r="L104" s="160">
        <v>0</v>
      </c>
      <c r="M104" s="160">
        <v>0</v>
      </c>
      <c r="N104" s="160">
        <f>(1/5)*(1/30)*(1-N107-'B. Andre input'!$B$11)</f>
        <v>6.5956640641613188E-3</v>
      </c>
      <c r="O104" s="160">
        <f>(1/5)*(19/20)*(1-O107-'B. Andre input'!$B$11)</f>
        <v>0.18634249424792901</v>
      </c>
      <c r="P104" s="160">
        <v>0</v>
      </c>
      <c r="Q104" s="160">
        <v>0</v>
      </c>
      <c r="R104" s="160">
        <v>0</v>
      </c>
      <c r="S104" s="160">
        <f>(1/30)*(1-S107-'B. Andre input'!$B$12)</f>
        <v>3.3233133081475442E-2</v>
      </c>
      <c r="T104" s="160">
        <f>(19/20)*(1-T107-'B. Andre input'!$B$12)</f>
        <v>0.92747531361553404</v>
      </c>
      <c r="U104" s="160">
        <v>0</v>
      </c>
      <c r="V104" s="160">
        <v>0</v>
      </c>
      <c r="W104" s="160">
        <v>0</v>
      </c>
    </row>
    <row r="105" spans="1:23" s="128" customFormat="1" ht="25.5" x14ac:dyDescent="0.25">
      <c r="A105" s="511"/>
      <c r="B105" s="159" t="s">
        <v>218</v>
      </c>
      <c r="C105" s="160">
        <v>0</v>
      </c>
      <c r="D105" s="160">
        <v>0</v>
      </c>
      <c r="E105" s="160">
        <v>0</v>
      </c>
      <c r="F105" s="160">
        <v>0</v>
      </c>
      <c r="G105" s="160">
        <v>0</v>
      </c>
      <c r="H105" s="160">
        <v>0</v>
      </c>
      <c r="I105" s="160">
        <v>0</v>
      </c>
      <c r="J105" s="160">
        <v>0</v>
      </c>
      <c r="K105" s="160">
        <v>0</v>
      </c>
      <c r="L105" s="160">
        <v>0</v>
      </c>
      <c r="M105" s="160">
        <v>0</v>
      </c>
      <c r="N105" s="160">
        <v>0</v>
      </c>
      <c r="O105" s="160">
        <f>(1/5)*(1/20)*(1-O107-'B. Andre input'!$B$11)</f>
        <v>9.8074996972594246E-3</v>
      </c>
      <c r="P105" s="160">
        <f>(1/5)*(14/15)*(1-P107-'B. Andre input'!$B$11)</f>
        <v>0.17613245927272927</v>
      </c>
      <c r="Q105" s="160">
        <v>0</v>
      </c>
      <c r="R105" s="160">
        <v>0</v>
      </c>
      <c r="S105" s="160">
        <v>0</v>
      </c>
      <c r="T105" s="160">
        <f>(1/20)*(1-T107-'B. Andre input'!$B$12)</f>
        <v>4.8814490190291271E-2</v>
      </c>
      <c r="U105" s="160">
        <f>(14/15)*(1-U107-'B. Andre input'!$B$12)</f>
        <v>0.81919959078726212</v>
      </c>
      <c r="V105" s="160">
        <v>0</v>
      </c>
      <c r="W105" s="160">
        <v>0</v>
      </c>
    </row>
    <row r="106" spans="1:23" s="128" customFormat="1" ht="25.5" x14ac:dyDescent="0.25">
      <c r="A106" s="511"/>
      <c r="B106" s="159" t="s">
        <v>195</v>
      </c>
      <c r="C106" s="160">
        <v>0</v>
      </c>
      <c r="D106" s="160">
        <v>0</v>
      </c>
      <c r="E106" s="160">
        <v>0</v>
      </c>
      <c r="F106" s="160">
        <v>0</v>
      </c>
      <c r="G106" s="160">
        <v>0</v>
      </c>
      <c r="H106" s="160">
        <v>0</v>
      </c>
      <c r="I106" s="160">
        <v>0</v>
      </c>
      <c r="J106" s="160">
        <v>0</v>
      </c>
      <c r="K106" s="160">
        <v>0</v>
      </c>
      <c r="L106" s="160">
        <v>0</v>
      </c>
      <c r="M106" s="160">
        <v>0</v>
      </c>
      <c r="N106" s="160">
        <v>0</v>
      </c>
      <c r="O106" s="160">
        <v>0</v>
      </c>
      <c r="P106" s="160">
        <f>(1/5)*(1/15)*(1-P107-'B. Andre input'!$B$11)</f>
        <v>1.2580889948052091E-2</v>
      </c>
      <c r="Q106" s="160">
        <v>0</v>
      </c>
      <c r="R106" s="160">
        <v>0</v>
      </c>
      <c r="S106" s="160">
        <v>0</v>
      </c>
      <c r="T106" s="160">
        <v>0</v>
      </c>
      <c r="U106" s="160">
        <f>(1/15)*(1-U107-'B. Andre input'!$B$12)</f>
        <v>5.851425648480444E-2</v>
      </c>
      <c r="V106" s="160">
        <v>0</v>
      </c>
      <c r="W106" s="160">
        <v>0</v>
      </c>
    </row>
    <row r="107" spans="1:23" s="128" customFormat="1" x14ac:dyDescent="0.25">
      <c r="A107" s="511"/>
      <c r="B107" s="159" t="s">
        <v>0</v>
      </c>
      <c r="C107" s="160">
        <f>'B. Andre input'!$B$19</f>
        <v>6.7149868542805532E-4</v>
      </c>
      <c r="D107" s="160">
        <f>'B. Andre input'!$B$20</f>
        <v>7.1267962113989178E-3</v>
      </c>
      <c r="E107" s="160">
        <f>'B. Andre input'!$B$21</f>
        <v>4.4831536869547842E-2</v>
      </c>
      <c r="F107" s="160">
        <f>'B. Andre input'!$B$22</f>
        <v>0.21917841501704496</v>
      </c>
      <c r="G107" s="160">
        <v>1</v>
      </c>
      <c r="H107" s="160">
        <f>'B. Andre input'!$B$23</f>
        <v>4.7372720566475905E-5</v>
      </c>
      <c r="I107" s="160">
        <f>'B. Andre input'!$B$24</f>
        <v>9.1889639092580279E-4</v>
      </c>
      <c r="J107" s="160">
        <f>'B. Andre input'!$B$25</f>
        <v>4.1437613527716896E-3</v>
      </c>
      <c r="K107" s="160">
        <f>'B. Andre input'!$B$26</f>
        <v>1.8087470211034962E-2</v>
      </c>
      <c r="L107" s="160">
        <v>1</v>
      </c>
      <c r="M107" s="160">
        <f>'B. Andre input'!$B$27</f>
        <v>1.2632725484393586E-4</v>
      </c>
      <c r="N107" s="160">
        <f>'B. Andre input'!$B$28</f>
        <v>2.4503903758021422E-3</v>
      </c>
      <c r="O107" s="160">
        <f>'B. Andre input'!$B$29</f>
        <v>1.1050030274057814E-2</v>
      </c>
      <c r="P107" s="160">
        <f>'B. Andre input'!$B$30</f>
        <v>4.8233253896093203E-2</v>
      </c>
      <c r="Q107" s="160">
        <v>1</v>
      </c>
      <c r="R107" s="160">
        <f>'B. Andre input'!$B$31</f>
        <v>3.9823896801411486E-4</v>
      </c>
      <c r="S107" s="160">
        <f>'B. Andre input'!$B$32</f>
        <v>3.0060075557367776E-3</v>
      </c>
      <c r="T107" s="160">
        <f>'B. Andre input'!$B$33</f>
        <v>2.3710196194174679E-2</v>
      </c>
      <c r="U107" s="160">
        <f>'B. Andre input'!$B$34</f>
        <v>0.12228615272793344</v>
      </c>
      <c r="V107" s="160">
        <v>1</v>
      </c>
      <c r="W107" s="160">
        <v>1</v>
      </c>
    </row>
    <row r="108" spans="1:23" s="128" customFormat="1" x14ac:dyDescent="0.25">
      <c r="A108" s="139"/>
      <c r="B108" s="139" t="s">
        <v>186</v>
      </c>
      <c r="C108" s="139">
        <f>SUM(C87:C107)</f>
        <v>1</v>
      </c>
      <c r="D108" s="139">
        <f t="shared" ref="D108:W108" si="8">SUM(D87:D107)</f>
        <v>1</v>
      </c>
      <c r="E108" s="139">
        <f t="shared" si="8"/>
        <v>0.99999999999999989</v>
      </c>
      <c r="F108" s="139">
        <f t="shared" si="8"/>
        <v>1</v>
      </c>
      <c r="G108" s="139">
        <f t="shared" si="8"/>
        <v>1</v>
      </c>
      <c r="H108" s="139">
        <f t="shared" si="8"/>
        <v>1.0000000000000002</v>
      </c>
      <c r="I108" s="139">
        <f t="shared" si="8"/>
        <v>1.0000000000000002</v>
      </c>
      <c r="J108" s="139">
        <f t="shared" si="8"/>
        <v>1</v>
      </c>
      <c r="K108" s="139">
        <f t="shared" si="8"/>
        <v>1</v>
      </c>
      <c r="L108" s="139">
        <f t="shared" si="8"/>
        <v>1</v>
      </c>
      <c r="M108" s="139">
        <f t="shared" si="8"/>
        <v>1</v>
      </c>
      <c r="N108" s="139">
        <f t="shared" si="8"/>
        <v>1.0000000000000002</v>
      </c>
      <c r="O108" s="139">
        <f t="shared" si="8"/>
        <v>1</v>
      </c>
      <c r="P108" s="139">
        <f t="shared" si="8"/>
        <v>1</v>
      </c>
      <c r="Q108" s="139">
        <f t="shared" si="8"/>
        <v>1</v>
      </c>
      <c r="R108" s="139">
        <f t="shared" si="8"/>
        <v>1</v>
      </c>
      <c r="S108" s="139">
        <f t="shared" si="8"/>
        <v>1</v>
      </c>
      <c r="T108" s="139">
        <f t="shared" si="8"/>
        <v>1</v>
      </c>
      <c r="U108" s="139">
        <f t="shared" si="8"/>
        <v>1</v>
      </c>
      <c r="V108" s="139">
        <f t="shared" si="8"/>
        <v>1</v>
      </c>
      <c r="W108" s="139">
        <f t="shared" si="8"/>
        <v>1</v>
      </c>
    </row>
    <row r="109" spans="1:23" x14ac:dyDescent="0.25">
      <c r="A109" s="499" t="s">
        <v>240</v>
      </c>
      <c r="B109" s="499"/>
      <c r="C109" s="499"/>
      <c r="D109" s="499"/>
      <c r="E109" s="499"/>
      <c r="F109" s="499"/>
      <c r="G109" s="499"/>
      <c r="H109" s="499"/>
      <c r="I109" s="499"/>
      <c r="J109" s="499"/>
      <c r="K109" s="499"/>
      <c r="L109" s="499"/>
      <c r="M109" s="499"/>
      <c r="N109" s="499"/>
      <c r="O109" s="499"/>
      <c r="P109" s="499"/>
      <c r="Q109" s="499"/>
      <c r="R109" s="499"/>
      <c r="S109" s="499"/>
      <c r="T109" s="499"/>
      <c r="U109" s="499"/>
      <c r="V109" s="499"/>
      <c r="W109" s="499"/>
    </row>
    <row r="111" spans="1:23" s="128" customFormat="1" x14ac:dyDescent="0.25">
      <c r="A111" s="129" t="s">
        <v>298</v>
      </c>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row>
    <row r="112" spans="1:23" s="128" customFormat="1" x14ac:dyDescent="0.25">
      <c r="A112" s="508"/>
      <c r="B112" s="509"/>
      <c r="C112" s="509" t="s">
        <v>15</v>
      </c>
      <c r="D112" s="509"/>
      <c r="E112" s="509"/>
      <c r="F112" s="509"/>
      <c r="G112" s="509"/>
      <c r="H112" s="509"/>
      <c r="I112" s="509"/>
      <c r="J112" s="509"/>
      <c r="K112" s="509"/>
      <c r="L112" s="509"/>
      <c r="M112" s="509"/>
      <c r="N112" s="509"/>
      <c r="O112" s="509"/>
      <c r="P112" s="509"/>
      <c r="Q112" s="509"/>
      <c r="R112" s="509"/>
      <c r="S112" s="509"/>
      <c r="T112" s="509"/>
      <c r="U112" s="509"/>
      <c r="V112" s="509"/>
      <c r="W112" s="509"/>
    </row>
    <row r="113" spans="1:23" s="128" customFormat="1" ht="76.5" x14ac:dyDescent="0.25">
      <c r="A113" s="509"/>
      <c r="B113" s="509"/>
      <c r="C113" s="161" t="s">
        <v>17</v>
      </c>
      <c r="D113" s="161" t="s">
        <v>18</v>
      </c>
      <c r="E113" s="161" t="s">
        <v>211</v>
      </c>
      <c r="F113" s="161" t="s">
        <v>212</v>
      </c>
      <c r="G113" s="161" t="s">
        <v>191</v>
      </c>
      <c r="H113" s="161" t="s">
        <v>177</v>
      </c>
      <c r="I113" s="161" t="s">
        <v>178</v>
      </c>
      <c r="J113" s="161" t="s">
        <v>213</v>
      </c>
      <c r="K113" s="161" t="s">
        <v>214</v>
      </c>
      <c r="L113" s="161" t="s">
        <v>192</v>
      </c>
      <c r="M113" s="161" t="s">
        <v>180</v>
      </c>
      <c r="N113" s="161" t="s">
        <v>181</v>
      </c>
      <c r="O113" s="161" t="s">
        <v>215</v>
      </c>
      <c r="P113" s="161" t="s">
        <v>216</v>
      </c>
      <c r="Q113" s="161" t="s">
        <v>194</v>
      </c>
      <c r="R113" s="161" t="s">
        <v>183</v>
      </c>
      <c r="S113" s="161" t="s">
        <v>184</v>
      </c>
      <c r="T113" s="161" t="s">
        <v>217</v>
      </c>
      <c r="U113" s="161" t="s">
        <v>218</v>
      </c>
      <c r="V113" s="161" t="s">
        <v>195</v>
      </c>
      <c r="W113" s="161" t="s">
        <v>0</v>
      </c>
    </row>
    <row r="114" spans="1:23" s="128" customFormat="1" x14ac:dyDescent="0.25">
      <c r="A114" s="509" t="s">
        <v>14</v>
      </c>
      <c r="B114" s="161" t="s">
        <v>17</v>
      </c>
      <c r="C114" s="162">
        <v>0</v>
      </c>
      <c r="D114" s="162">
        <v>0</v>
      </c>
      <c r="E114" s="162">
        <v>0</v>
      </c>
      <c r="F114" s="162">
        <v>0</v>
      </c>
      <c r="G114" s="162">
        <v>0</v>
      </c>
      <c r="H114" s="162">
        <v>0</v>
      </c>
      <c r="I114" s="162">
        <v>0</v>
      </c>
      <c r="J114" s="162">
        <v>0</v>
      </c>
      <c r="K114" s="162">
        <v>0</v>
      </c>
      <c r="L114" s="162">
        <v>0</v>
      </c>
      <c r="M114" s="162">
        <v>0</v>
      </c>
      <c r="N114" s="162">
        <v>0</v>
      </c>
      <c r="O114" s="162">
        <v>0</v>
      </c>
      <c r="P114" s="162">
        <v>0</v>
      </c>
      <c r="Q114" s="162">
        <v>0</v>
      </c>
      <c r="R114" s="162">
        <v>0</v>
      </c>
      <c r="S114" s="162">
        <v>0</v>
      </c>
      <c r="T114" s="162">
        <v>0</v>
      </c>
      <c r="U114" s="162">
        <v>0</v>
      </c>
      <c r="V114" s="162">
        <v>0</v>
      </c>
      <c r="W114" s="162">
        <v>0</v>
      </c>
    </row>
    <row r="115" spans="1:23" s="128" customFormat="1" x14ac:dyDescent="0.25">
      <c r="A115" s="509"/>
      <c r="B115" s="161" t="s">
        <v>18</v>
      </c>
      <c r="C115" s="162">
        <v>0</v>
      </c>
      <c r="D115" s="162">
        <f>(19/20)*(1-D134-'B. Andre input'!$B$6)</f>
        <v>0.93372954359917104</v>
      </c>
      <c r="E115" s="162">
        <v>0</v>
      </c>
      <c r="F115" s="162">
        <v>0</v>
      </c>
      <c r="G115" s="162">
        <v>0</v>
      </c>
      <c r="H115" s="162">
        <v>0</v>
      </c>
      <c r="I115" s="162">
        <f>(19/20)*'B. Andre input'!$B$10</f>
        <v>6.3079999999999997E-2</v>
      </c>
      <c r="J115" s="162">
        <v>0</v>
      </c>
      <c r="K115" s="162">
        <v>0</v>
      </c>
      <c r="L115" s="162">
        <v>0</v>
      </c>
      <c r="M115" s="162">
        <v>0</v>
      </c>
      <c r="N115" s="162">
        <f>(19/20)*'B. Andre input'!$B$11</f>
        <v>7.79E-3</v>
      </c>
      <c r="O115" s="162">
        <v>0</v>
      </c>
      <c r="P115" s="162">
        <v>0</v>
      </c>
      <c r="Q115" s="162">
        <v>0</v>
      </c>
      <c r="R115" s="162">
        <v>0</v>
      </c>
      <c r="S115" s="162">
        <f>(19/20)*'B. Andre input'!$B$12</f>
        <v>0</v>
      </c>
      <c r="T115" s="162">
        <v>0</v>
      </c>
      <c r="U115" s="162">
        <v>0</v>
      </c>
      <c r="V115" s="162">
        <v>0</v>
      </c>
      <c r="W115" s="162">
        <v>0</v>
      </c>
    </row>
    <row r="116" spans="1:23" s="128" customFormat="1" x14ac:dyDescent="0.25">
      <c r="A116" s="509"/>
      <c r="B116" s="161" t="s">
        <v>211</v>
      </c>
      <c r="C116" s="162">
        <v>0</v>
      </c>
      <c r="D116" s="162">
        <f>(1/20)*(1-D134-'B. Andre input'!$B$6)</f>
        <v>4.9143660189430061E-2</v>
      </c>
      <c r="E116" s="162">
        <f>(19/20)*(1-E134-'B. Andre input'!$B$6)</f>
        <v>0.89791003997392949</v>
      </c>
      <c r="F116" s="162">
        <v>0</v>
      </c>
      <c r="G116" s="162">
        <v>0</v>
      </c>
      <c r="H116" s="162">
        <v>0</v>
      </c>
      <c r="I116" s="162">
        <f>(1/20)*'B. Andre input'!$B$10</f>
        <v>3.32E-3</v>
      </c>
      <c r="J116" s="162">
        <f>(19/20)*'B. Andre input'!$B$10</f>
        <v>6.3079999999999997E-2</v>
      </c>
      <c r="K116" s="162">
        <v>0</v>
      </c>
      <c r="L116" s="162">
        <v>0</v>
      </c>
      <c r="M116" s="162">
        <v>0</v>
      </c>
      <c r="N116" s="162">
        <f>(1/20)*'B. Andre input'!$B$11</f>
        <v>4.1000000000000005E-4</v>
      </c>
      <c r="O116" s="162">
        <f>(19/20)*'B. Andre input'!$B$11</f>
        <v>7.79E-3</v>
      </c>
      <c r="P116" s="162">
        <v>0</v>
      </c>
      <c r="Q116" s="162">
        <v>0</v>
      </c>
      <c r="R116" s="162">
        <v>0</v>
      </c>
      <c r="S116" s="162">
        <f>(1/20)*'B. Andre input'!$B$12</f>
        <v>0</v>
      </c>
      <c r="T116" s="162">
        <f>(19/20)*'B. Andre input'!$B$12</f>
        <v>0</v>
      </c>
      <c r="U116" s="162">
        <v>0</v>
      </c>
      <c r="V116" s="162">
        <v>0</v>
      </c>
      <c r="W116" s="162">
        <v>0</v>
      </c>
    </row>
    <row r="117" spans="1:23" s="128" customFormat="1" x14ac:dyDescent="0.25">
      <c r="A117" s="509"/>
      <c r="B117" s="161" t="s">
        <v>212</v>
      </c>
      <c r="C117" s="162">
        <v>0</v>
      </c>
      <c r="D117" s="162">
        <v>0</v>
      </c>
      <c r="E117" s="162">
        <f>(1/20)*(1-E134-'B. Andre input'!$B$6)</f>
        <v>4.7258423156522608E-2</v>
      </c>
      <c r="F117" s="162">
        <f>(14/15)*(1-F134-'B. Andre input'!$B$6)</f>
        <v>0.71943347931742474</v>
      </c>
      <c r="G117" s="162">
        <v>0</v>
      </c>
      <c r="H117" s="162">
        <v>0</v>
      </c>
      <c r="I117" s="162">
        <v>0</v>
      </c>
      <c r="J117" s="162">
        <f>(1/20)*'B. Andre input'!$B$10</f>
        <v>3.32E-3</v>
      </c>
      <c r="K117" s="162">
        <f>(14/15)*'B. Andre input'!$B$10</f>
        <v>6.1973333333333332E-2</v>
      </c>
      <c r="L117" s="162">
        <v>0</v>
      </c>
      <c r="M117" s="162">
        <v>0</v>
      </c>
      <c r="N117" s="162">
        <v>0</v>
      </c>
      <c r="O117" s="162">
        <f>(1/20)*'B. Andre input'!$B$11</f>
        <v>4.1000000000000005E-4</v>
      </c>
      <c r="P117" s="162">
        <f>(14/15)*'B. Andre input'!$B$11</f>
        <v>7.653333333333334E-3</v>
      </c>
      <c r="Q117" s="162">
        <v>0</v>
      </c>
      <c r="R117" s="162">
        <v>0</v>
      </c>
      <c r="S117" s="162">
        <v>0</v>
      </c>
      <c r="T117" s="162">
        <f>(1/20)*'B. Andre input'!$B$12</f>
        <v>0</v>
      </c>
      <c r="U117" s="162">
        <f>(14/15)*'B. Andre input'!$B$12</f>
        <v>0</v>
      </c>
      <c r="V117" s="162">
        <v>0</v>
      </c>
      <c r="W117" s="162">
        <v>0</v>
      </c>
    </row>
    <row r="118" spans="1:23" s="128" customFormat="1" x14ac:dyDescent="0.25">
      <c r="A118" s="509"/>
      <c r="B118" s="161" t="s">
        <v>191</v>
      </c>
      <c r="C118" s="162">
        <v>0</v>
      </c>
      <c r="D118" s="162">
        <v>0</v>
      </c>
      <c r="E118" s="162">
        <v>0</v>
      </c>
      <c r="F118" s="162">
        <f>(1/15)*(1-F134-'B. Andre input'!$B$6)</f>
        <v>5.1388105665530336E-2</v>
      </c>
      <c r="G118" s="162">
        <v>0</v>
      </c>
      <c r="H118" s="162">
        <v>0</v>
      </c>
      <c r="I118" s="162">
        <v>0</v>
      </c>
      <c r="J118" s="162">
        <v>0</v>
      </c>
      <c r="K118" s="162">
        <f>(1/15)*'B. Andre input'!$B$10</f>
        <v>4.4266666666666664E-3</v>
      </c>
      <c r="L118" s="162">
        <v>0</v>
      </c>
      <c r="M118" s="162">
        <v>0</v>
      </c>
      <c r="N118" s="162">
        <v>0</v>
      </c>
      <c r="O118" s="162">
        <v>0</v>
      </c>
      <c r="P118" s="162">
        <f>(1/15)*'B. Andre input'!$B$11</f>
        <v>5.4666666666666665E-4</v>
      </c>
      <c r="Q118" s="162">
        <v>0</v>
      </c>
      <c r="R118" s="162">
        <v>0</v>
      </c>
      <c r="S118" s="162">
        <v>0</v>
      </c>
      <c r="T118" s="162">
        <v>0</v>
      </c>
      <c r="U118" s="162">
        <f>(1/15)*'B. Andre input'!$B$12</f>
        <v>0</v>
      </c>
      <c r="V118" s="162">
        <v>0</v>
      </c>
      <c r="W118" s="162">
        <v>0</v>
      </c>
    </row>
    <row r="119" spans="1:23" s="128" customFormat="1" ht="25.5" x14ac:dyDescent="0.25">
      <c r="A119" s="509"/>
      <c r="B119" s="161" t="s">
        <v>177</v>
      </c>
      <c r="C119" s="162">
        <v>0</v>
      </c>
      <c r="D119" s="162">
        <v>0</v>
      </c>
      <c r="E119" s="162">
        <v>0</v>
      </c>
      <c r="F119" s="162">
        <v>0</v>
      </c>
      <c r="G119" s="162">
        <v>0</v>
      </c>
      <c r="H119" s="162">
        <v>0</v>
      </c>
      <c r="I119" s="162">
        <v>0</v>
      </c>
      <c r="J119" s="162">
        <v>0</v>
      </c>
      <c r="K119" s="162">
        <v>0</v>
      </c>
      <c r="L119" s="162">
        <v>0</v>
      </c>
      <c r="M119" s="162">
        <v>0</v>
      </c>
      <c r="N119" s="162">
        <v>0</v>
      </c>
      <c r="O119" s="162">
        <v>0</v>
      </c>
      <c r="P119" s="162">
        <v>0</v>
      </c>
      <c r="Q119" s="162">
        <v>0</v>
      </c>
      <c r="R119" s="162">
        <v>0</v>
      </c>
      <c r="S119" s="162">
        <v>0</v>
      </c>
      <c r="T119" s="162">
        <v>0</v>
      </c>
      <c r="U119" s="162">
        <v>0</v>
      </c>
      <c r="V119" s="162">
        <v>0</v>
      </c>
      <c r="W119" s="162">
        <v>0</v>
      </c>
    </row>
    <row r="120" spans="1:23" s="128" customFormat="1" ht="25.5" x14ac:dyDescent="0.25">
      <c r="A120" s="509"/>
      <c r="B120" s="161" t="s">
        <v>178</v>
      </c>
      <c r="C120" s="162">
        <v>0</v>
      </c>
      <c r="D120" s="162">
        <f>(19/20)*'B. Andre input'!$B$6</f>
        <v>9.4999999999999998E-3</v>
      </c>
      <c r="E120" s="162">
        <v>0</v>
      </c>
      <c r="F120" s="162">
        <v>0</v>
      </c>
      <c r="G120" s="162">
        <v>0</v>
      </c>
      <c r="H120" s="162">
        <v>0</v>
      </c>
      <c r="I120" s="162">
        <f>(4/5)*(19/20)*(1-I134-'B. Andre input'!$B$10)</f>
        <v>0.7088376387428964</v>
      </c>
      <c r="J120" s="162">
        <v>0</v>
      </c>
      <c r="K120" s="162">
        <v>0</v>
      </c>
      <c r="L120" s="162">
        <v>0</v>
      </c>
      <c r="M120" s="162">
        <v>0</v>
      </c>
      <c r="N120" s="162">
        <v>0</v>
      </c>
      <c r="O120" s="162">
        <v>0</v>
      </c>
      <c r="P120" s="162">
        <v>0</v>
      </c>
      <c r="Q120" s="162">
        <v>0</v>
      </c>
      <c r="R120" s="162">
        <v>0</v>
      </c>
      <c r="S120" s="162">
        <v>0</v>
      </c>
      <c r="T120" s="162">
        <v>0</v>
      </c>
      <c r="U120" s="162">
        <v>0</v>
      </c>
      <c r="V120" s="162">
        <v>0</v>
      </c>
      <c r="W120" s="162">
        <v>0</v>
      </c>
    </row>
    <row r="121" spans="1:23" s="128" customFormat="1" ht="25.5" x14ac:dyDescent="0.25">
      <c r="A121" s="509"/>
      <c r="B121" s="161" t="s">
        <v>213</v>
      </c>
      <c r="C121" s="162">
        <v>0</v>
      </c>
      <c r="D121" s="162">
        <f>(1/20)*'B. Andre input'!$B$6</f>
        <v>5.0000000000000001E-4</v>
      </c>
      <c r="E121" s="162">
        <f>(19/20)*'B. Andre input'!$B$6</f>
        <v>9.4999999999999998E-3</v>
      </c>
      <c r="F121" s="162">
        <v>0</v>
      </c>
      <c r="G121" s="162">
        <v>0</v>
      </c>
      <c r="H121" s="162">
        <v>0</v>
      </c>
      <c r="I121" s="162">
        <f>(4/5)*(1/20)*(1-I134-'B. Andre input'!$B$10)</f>
        <v>3.7307244144362976E-2</v>
      </c>
      <c r="J121" s="162">
        <f>(4/5)*(19/20)*(1-J134-'B. Andre input'!$B$10)</f>
        <v>0.7063867413718935</v>
      </c>
      <c r="K121" s="162">
        <v>0</v>
      </c>
      <c r="L121" s="162">
        <v>0</v>
      </c>
      <c r="M121" s="162">
        <v>0</v>
      </c>
      <c r="N121" s="162">
        <v>0</v>
      </c>
      <c r="O121" s="162">
        <v>0</v>
      </c>
      <c r="P121" s="162">
        <v>0</v>
      </c>
      <c r="Q121" s="162">
        <v>0</v>
      </c>
      <c r="R121" s="162">
        <v>0</v>
      </c>
      <c r="S121" s="162">
        <v>0</v>
      </c>
      <c r="T121" s="162">
        <v>0</v>
      </c>
      <c r="U121" s="162">
        <v>0</v>
      </c>
      <c r="V121" s="162">
        <v>0</v>
      </c>
      <c r="W121" s="162">
        <v>0</v>
      </c>
    </row>
    <row r="122" spans="1:23" s="128" customFormat="1" ht="25.5" x14ac:dyDescent="0.25">
      <c r="A122" s="509"/>
      <c r="B122" s="161" t="s">
        <v>214</v>
      </c>
      <c r="C122" s="162">
        <v>0</v>
      </c>
      <c r="D122" s="162">
        <v>0</v>
      </c>
      <c r="E122" s="162">
        <f>(1/20)*'B. Andre input'!$B$6</f>
        <v>5.0000000000000001E-4</v>
      </c>
      <c r="F122" s="162">
        <f>(14/15)*'B. Andre input'!$B$6</f>
        <v>9.3333333333333341E-3</v>
      </c>
      <c r="G122" s="162">
        <v>0</v>
      </c>
      <c r="H122" s="162">
        <v>0</v>
      </c>
      <c r="I122" s="162">
        <v>0</v>
      </c>
      <c r="J122" s="162">
        <f>(4/5)*(1/20)*(1-J134-'B. Andre input'!$B$10)</f>
        <v>3.7178249545889136E-2</v>
      </c>
      <c r="K122" s="162">
        <f>(4/5)*(14/15)*(1-K134-'B. Andre input'!$B$10)</f>
        <v>0.68358268890909391</v>
      </c>
      <c r="L122" s="162">
        <v>0</v>
      </c>
      <c r="M122" s="162">
        <v>0</v>
      </c>
      <c r="N122" s="162">
        <v>0</v>
      </c>
      <c r="O122" s="162">
        <v>0</v>
      </c>
      <c r="P122" s="162">
        <v>0</v>
      </c>
      <c r="Q122" s="162">
        <v>0</v>
      </c>
      <c r="R122" s="162">
        <v>0</v>
      </c>
      <c r="S122" s="162">
        <v>0</v>
      </c>
      <c r="T122" s="162">
        <v>0</v>
      </c>
      <c r="U122" s="162">
        <v>0</v>
      </c>
      <c r="V122" s="162">
        <v>0</v>
      </c>
      <c r="W122" s="162">
        <v>0</v>
      </c>
    </row>
    <row r="123" spans="1:23" s="128" customFormat="1" ht="25.5" x14ac:dyDescent="0.25">
      <c r="A123" s="509"/>
      <c r="B123" s="161" t="s">
        <v>192</v>
      </c>
      <c r="C123" s="162">
        <v>0</v>
      </c>
      <c r="D123" s="162">
        <v>0</v>
      </c>
      <c r="E123" s="162">
        <v>0</v>
      </c>
      <c r="F123" s="162">
        <f>(1/15)*'B. Andre input'!$B$6</f>
        <v>6.6666666666666664E-4</v>
      </c>
      <c r="G123" s="162">
        <v>0</v>
      </c>
      <c r="H123" s="162">
        <v>0</v>
      </c>
      <c r="I123" s="162">
        <v>0</v>
      </c>
      <c r="J123" s="162">
        <v>0</v>
      </c>
      <c r="K123" s="162">
        <f>(4/5)*(1/15)*(1-K134-'B. Andre input'!$B$10)</f>
        <v>4.8827334922078136E-2</v>
      </c>
      <c r="L123" s="162">
        <v>0</v>
      </c>
      <c r="M123" s="162">
        <v>0</v>
      </c>
      <c r="N123" s="162">
        <v>0</v>
      </c>
      <c r="O123" s="162">
        <v>0</v>
      </c>
      <c r="P123" s="162">
        <v>0</v>
      </c>
      <c r="Q123" s="162">
        <v>0</v>
      </c>
      <c r="R123" s="162">
        <v>0</v>
      </c>
      <c r="S123" s="162">
        <v>0</v>
      </c>
      <c r="T123" s="162">
        <v>0</v>
      </c>
      <c r="U123" s="162">
        <v>0</v>
      </c>
      <c r="V123" s="162">
        <v>0</v>
      </c>
      <c r="W123" s="162">
        <v>0</v>
      </c>
    </row>
    <row r="124" spans="1:23" s="128" customFormat="1" ht="25.5" x14ac:dyDescent="0.25">
      <c r="A124" s="509"/>
      <c r="B124" s="161" t="s">
        <v>180</v>
      </c>
      <c r="C124" s="162">
        <v>0</v>
      </c>
      <c r="D124" s="162">
        <v>0</v>
      </c>
      <c r="E124" s="162">
        <v>0</v>
      </c>
      <c r="F124" s="162">
        <v>0</v>
      </c>
      <c r="G124" s="162">
        <v>0</v>
      </c>
      <c r="H124" s="162">
        <v>0</v>
      </c>
      <c r="I124" s="162">
        <v>0</v>
      </c>
      <c r="J124" s="162">
        <v>0</v>
      </c>
      <c r="K124" s="162">
        <v>0</v>
      </c>
      <c r="L124" s="162">
        <v>0</v>
      </c>
      <c r="M124" s="162">
        <v>0</v>
      </c>
      <c r="N124" s="162">
        <v>0</v>
      </c>
      <c r="O124" s="162">
        <v>0</v>
      </c>
      <c r="P124" s="162">
        <v>0</v>
      </c>
      <c r="Q124" s="162">
        <v>0</v>
      </c>
      <c r="R124" s="162">
        <v>0</v>
      </c>
      <c r="S124" s="162">
        <v>0</v>
      </c>
      <c r="T124" s="162">
        <v>0</v>
      </c>
      <c r="U124" s="162">
        <v>0</v>
      </c>
      <c r="V124" s="162">
        <v>0</v>
      </c>
      <c r="W124" s="162">
        <v>0</v>
      </c>
    </row>
    <row r="125" spans="1:23" s="128" customFormat="1" ht="25.5" x14ac:dyDescent="0.25">
      <c r="A125" s="509"/>
      <c r="B125" s="161" t="s">
        <v>181</v>
      </c>
      <c r="C125" s="162">
        <v>0</v>
      </c>
      <c r="D125" s="162">
        <v>0</v>
      </c>
      <c r="E125" s="162">
        <v>0</v>
      </c>
      <c r="F125" s="162">
        <v>0</v>
      </c>
      <c r="G125" s="162">
        <v>0</v>
      </c>
      <c r="H125" s="162">
        <v>0</v>
      </c>
      <c r="I125" s="162">
        <f>(1/5)*(19/20)*(1-I134-'B. Andre input'!$B$10)</f>
        <v>0.1772094096857241</v>
      </c>
      <c r="J125" s="162">
        <v>0</v>
      </c>
      <c r="K125" s="162">
        <v>0</v>
      </c>
      <c r="L125" s="162">
        <v>0</v>
      </c>
      <c r="M125" s="162">
        <v>0</v>
      </c>
      <c r="N125" s="162">
        <f>(4/5)*(19/20)*(1-N134-'B. Andre input'!$B$11)</f>
        <v>0.75190570331439033</v>
      </c>
      <c r="O125" s="162">
        <v>0</v>
      </c>
      <c r="P125" s="162">
        <v>0</v>
      </c>
      <c r="Q125" s="162">
        <v>0</v>
      </c>
      <c r="R125" s="162">
        <v>0</v>
      </c>
      <c r="S125" s="162">
        <v>0</v>
      </c>
      <c r="T125" s="162">
        <v>0</v>
      </c>
      <c r="U125" s="162">
        <v>0</v>
      </c>
      <c r="V125" s="162">
        <v>0</v>
      </c>
      <c r="W125" s="162">
        <v>0</v>
      </c>
    </row>
    <row r="126" spans="1:23" s="128" customFormat="1" ht="25.5" x14ac:dyDescent="0.25">
      <c r="A126" s="509"/>
      <c r="B126" s="161" t="s">
        <v>215</v>
      </c>
      <c r="C126" s="162">
        <v>0</v>
      </c>
      <c r="D126" s="162">
        <v>0</v>
      </c>
      <c r="E126" s="162">
        <v>0</v>
      </c>
      <c r="F126" s="162">
        <v>0</v>
      </c>
      <c r="G126" s="162">
        <v>0</v>
      </c>
      <c r="H126" s="162">
        <v>0</v>
      </c>
      <c r="I126" s="162">
        <f>(1/5)*(1/20)*(1-I134-'B. Andre input'!$B$10)</f>
        <v>9.3268110360907441E-3</v>
      </c>
      <c r="J126" s="162">
        <f>(1/5)*(19/20)*(1-J134-'B. Andre input'!$B$10)</f>
        <v>0.17659668534297338</v>
      </c>
      <c r="K126" s="162">
        <v>0</v>
      </c>
      <c r="L126" s="162">
        <v>0</v>
      </c>
      <c r="M126" s="162">
        <v>0</v>
      </c>
      <c r="N126" s="162">
        <f>(4/5)*(1/20)*(1-N134-'B. Andre input'!$B$11)</f>
        <v>3.9573984384967918E-2</v>
      </c>
      <c r="O126" s="162">
        <f>(4/5)*(19/20)*(1-O134-'B. Andre input'!$B$11)</f>
        <v>0.74536997699171603</v>
      </c>
      <c r="P126" s="162">
        <v>0</v>
      </c>
      <c r="Q126" s="162">
        <v>0</v>
      </c>
      <c r="R126" s="162">
        <v>0</v>
      </c>
      <c r="S126" s="162">
        <v>0</v>
      </c>
      <c r="T126" s="162">
        <v>0</v>
      </c>
      <c r="U126" s="162">
        <v>0</v>
      </c>
      <c r="V126" s="162">
        <v>0</v>
      </c>
      <c r="W126" s="162">
        <v>0</v>
      </c>
    </row>
    <row r="127" spans="1:23" s="128" customFormat="1" ht="25.5" x14ac:dyDescent="0.25">
      <c r="A127" s="509"/>
      <c r="B127" s="161" t="s">
        <v>216</v>
      </c>
      <c r="C127" s="162">
        <v>0</v>
      </c>
      <c r="D127" s="162">
        <v>0</v>
      </c>
      <c r="E127" s="162">
        <v>0</v>
      </c>
      <c r="F127" s="162">
        <v>0</v>
      </c>
      <c r="G127" s="162">
        <v>0</v>
      </c>
      <c r="H127" s="162">
        <v>0</v>
      </c>
      <c r="I127" s="162">
        <v>0</v>
      </c>
      <c r="J127" s="162">
        <f>(1/5)*(1/20)*(1-J134-'B. Andre input'!$B$10)</f>
        <v>9.294562386472284E-3</v>
      </c>
      <c r="K127" s="162">
        <f>(1/5)*(14/15)*(1-K134-'B. Andre input'!$B$10)</f>
        <v>0.17089567222727348</v>
      </c>
      <c r="L127" s="162">
        <v>0</v>
      </c>
      <c r="M127" s="162">
        <v>0</v>
      </c>
      <c r="N127" s="162">
        <v>0</v>
      </c>
      <c r="O127" s="162">
        <f>(4/5)*(1/20)*(1-O134-'B. Andre input'!$B$11)</f>
        <v>3.9229998789037698E-2</v>
      </c>
      <c r="P127" s="162">
        <f>(4/5)*(14/15)*(1-P134-'B. Andre input'!$B$11)</f>
        <v>0.7045298370909171</v>
      </c>
      <c r="Q127" s="162">
        <v>0</v>
      </c>
      <c r="R127" s="162">
        <v>0</v>
      </c>
      <c r="S127" s="162">
        <v>0</v>
      </c>
      <c r="T127" s="162">
        <v>0</v>
      </c>
      <c r="U127" s="162">
        <v>0</v>
      </c>
      <c r="V127" s="162">
        <v>0</v>
      </c>
      <c r="W127" s="162">
        <v>0</v>
      </c>
    </row>
    <row r="128" spans="1:23" s="128" customFormat="1" ht="25.5" x14ac:dyDescent="0.25">
      <c r="A128" s="509"/>
      <c r="B128" s="161" t="s">
        <v>194</v>
      </c>
      <c r="C128" s="162">
        <v>0</v>
      </c>
      <c r="D128" s="162">
        <v>0</v>
      </c>
      <c r="E128" s="162">
        <v>0</v>
      </c>
      <c r="F128" s="162">
        <v>0</v>
      </c>
      <c r="G128" s="162">
        <v>0</v>
      </c>
      <c r="H128" s="162">
        <v>0</v>
      </c>
      <c r="I128" s="162">
        <v>0</v>
      </c>
      <c r="J128" s="162">
        <v>0</v>
      </c>
      <c r="K128" s="162">
        <f>(1/5)*(1/15)*(1-K134-'B. Andre input'!$B$10)</f>
        <v>1.2206833730519534E-2</v>
      </c>
      <c r="L128" s="162">
        <v>0</v>
      </c>
      <c r="M128" s="162">
        <v>0</v>
      </c>
      <c r="N128" s="162">
        <v>0</v>
      </c>
      <c r="O128" s="162">
        <v>0</v>
      </c>
      <c r="P128" s="162">
        <f>(4/5)*(1/15)*(1-P134-'B. Andre input'!$B$11)</f>
        <v>5.0323559792208365E-2</v>
      </c>
      <c r="Q128" s="162">
        <v>0</v>
      </c>
      <c r="R128" s="162">
        <v>0</v>
      </c>
      <c r="S128" s="162">
        <v>0</v>
      </c>
      <c r="T128" s="162">
        <v>0</v>
      </c>
      <c r="U128" s="162">
        <v>0</v>
      </c>
      <c r="V128" s="162">
        <v>0</v>
      </c>
      <c r="W128" s="162">
        <v>0</v>
      </c>
    </row>
    <row r="129" spans="1:23" s="128" customFormat="1" ht="25.5" x14ac:dyDescent="0.25">
      <c r="A129" s="509"/>
      <c r="B129" s="161" t="s">
        <v>183</v>
      </c>
      <c r="C129" s="162">
        <v>0</v>
      </c>
      <c r="D129" s="162">
        <v>0</v>
      </c>
      <c r="E129" s="162">
        <v>0</v>
      </c>
      <c r="F129" s="162">
        <v>0</v>
      </c>
      <c r="G129" s="162">
        <v>0</v>
      </c>
      <c r="H129" s="162">
        <v>0</v>
      </c>
      <c r="I129" s="162">
        <v>0</v>
      </c>
      <c r="J129" s="162">
        <v>0</v>
      </c>
      <c r="K129" s="162">
        <v>0</v>
      </c>
      <c r="L129" s="162">
        <v>0</v>
      </c>
      <c r="M129" s="162">
        <v>0</v>
      </c>
      <c r="N129" s="162">
        <v>0</v>
      </c>
      <c r="O129" s="162">
        <v>0</v>
      </c>
      <c r="P129" s="162">
        <v>0</v>
      </c>
      <c r="Q129" s="162">
        <v>0</v>
      </c>
      <c r="R129" s="162">
        <v>0</v>
      </c>
      <c r="S129" s="162">
        <v>0</v>
      </c>
      <c r="T129" s="162">
        <v>0</v>
      </c>
      <c r="U129" s="162">
        <v>0</v>
      </c>
      <c r="V129" s="162">
        <v>0</v>
      </c>
      <c r="W129" s="162">
        <v>0</v>
      </c>
    </row>
    <row r="130" spans="1:23" s="128" customFormat="1" ht="25.5" x14ac:dyDescent="0.25">
      <c r="A130" s="509"/>
      <c r="B130" s="161" t="s">
        <v>184</v>
      </c>
      <c r="C130" s="162">
        <v>0</v>
      </c>
      <c r="D130" s="162">
        <v>0</v>
      </c>
      <c r="E130" s="162">
        <v>0</v>
      </c>
      <c r="F130" s="162">
        <v>0</v>
      </c>
      <c r="G130" s="162">
        <v>0</v>
      </c>
      <c r="H130" s="162">
        <v>0</v>
      </c>
      <c r="I130" s="162">
        <v>0</v>
      </c>
      <c r="J130" s="162">
        <v>0</v>
      </c>
      <c r="K130" s="162">
        <v>0</v>
      </c>
      <c r="L130" s="162">
        <v>0</v>
      </c>
      <c r="M130" s="162">
        <v>0</v>
      </c>
      <c r="N130" s="162">
        <f>(1/5)*(19/20)*(1-N134-'B. Andre input'!$B$11)</f>
        <v>0.18797642582859758</v>
      </c>
      <c r="O130" s="162">
        <v>0</v>
      </c>
      <c r="P130" s="162">
        <v>0</v>
      </c>
      <c r="Q130" s="162">
        <v>0</v>
      </c>
      <c r="R130" s="162">
        <v>0</v>
      </c>
      <c r="S130" s="162">
        <f>(19/20)*(1-S134-'B. Andre input'!$B$12)</f>
        <v>0.94714429282205004</v>
      </c>
      <c r="T130" s="162">
        <v>0</v>
      </c>
      <c r="U130" s="162">
        <v>0</v>
      </c>
      <c r="V130" s="162">
        <v>0</v>
      </c>
      <c r="W130" s="162">
        <v>0</v>
      </c>
    </row>
    <row r="131" spans="1:23" s="128" customFormat="1" ht="25.5" x14ac:dyDescent="0.25">
      <c r="A131" s="509"/>
      <c r="B131" s="161" t="s">
        <v>217</v>
      </c>
      <c r="C131" s="162">
        <v>0</v>
      </c>
      <c r="D131" s="162">
        <v>0</v>
      </c>
      <c r="E131" s="162">
        <v>0</v>
      </c>
      <c r="F131" s="162">
        <v>0</v>
      </c>
      <c r="G131" s="162">
        <v>0</v>
      </c>
      <c r="H131" s="162">
        <v>0</v>
      </c>
      <c r="I131" s="162">
        <v>0</v>
      </c>
      <c r="J131" s="162">
        <v>0</v>
      </c>
      <c r="K131" s="162">
        <v>0</v>
      </c>
      <c r="L131" s="162">
        <v>0</v>
      </c>
      <c r="M131" s="162">
        <v>0</v>
      </c>
      <c r="N131" s="162">
        <f>(1/5)*(1/20)*(1-N134-'B. Andre input'!$B$11)</f>
        <v>9.8934960962419796E-3</v>
      </c>
      <c r="O131" s="162">
        <f>(1/5)*(19/20)*(1-O134-'B. Andre input'!$B$11)</f>
        <v>0.18634249424792901</v>
      </c>
      <c r="P131" s="162">
        <v>0</v>
      </c>
      <c r="Q131" s="162">
        <v>0</v>
      </c>
      <c r="R131" s="162">
        <v>0</v>
      </c>
      <c r="S131" s="162">
        <f>(1/20)*(1-S134-'B. Andre input'!$B$12)</f>
        <v>4.9849699622213167E-2</v>
      </c>
      <c r="T131" s="162">
        <f>(19/20)*(1-T134-'B. Andre input'!$B$12)</f>
        <v>0.92747531361553404</v>
      </c>
      <c r="U131" s="162">
        <v>0</v>
      </c>
      <c r="V131" s="162">
        <v>0</v>
      </c>
      <c r="W131" s="162">
        <v>0</v>
      </c>
    </row>
    <row r="132" spans="1:23" s="128" customFormat="1" ht="25.5" x14ac:dyDescent="0.25">
      <c r="A132" s="509"/>
      <c r="B132" s="161" t="s">
        <v>218</v>
      </c>
      <c r="C132" s="162">
        <v>0</v>
      </c>
      <c r="D132" s="162">
        <v>0</v>
      </c>
      <c r="E132" s="162">
        <v>0</v>
      </c>
      <c r="F132" s="162">
        <v>0</v>
      </c>
      <c r="G132" s="162">
        <v>0</v>
      </c>
      <c r="H132" s="162">
        <v>0</v>
      </c>
      <c r="I132" s="162">
        <v>0</v>
      </c>
      <c r="J132" s="162">
        <v>0</v>
      </c>
      <c r="K132" s="162">
        <v>0</v>
      </c>
      <c r="L132" s="162">
        <v>0</v>
      </c>
      <c r="M132" s="162">
        <v>0</v>
      </c>
      <c r="N132" s="162">
        <v>0</v>
      </c>
      <c r="O132" s="162">
        <f>(1/5)*(1/20)*(1-O134-'B. Andre input'!$B$11)</f>
        <v>9.8074996972594246E-3</v>
      </c>
      <c r="P132" s="162">
        <f>(1/5)*(14/15)*(1-P134-'B. Andre input'!$B$11)</f>
        <v>0.17613245927272927</v>
      </c>
      <c r="Q132" s="162">
        <v>0</v>
      </c>
      <c r="R132" s="162">
        <v>0</v>
      </c>
      <c r="S132" s="162">
        <v>0</v>
      </c>
      <c r="T132" s="162">
        <f>(1/20)*(1-T134-'B. Andre input'!$B$12)</f>
        <v>4.8814490190291271E-2</v>
      </c>
      <c r="U132" s="162">
        <f>(14/15)*(1-U134-'B. Andre input'!$B$12)</f>
        <v>0.81919959078726212</v>
      </c>
      <c r="V132" s="162">
        <v>0</v>
      </c>
      <c r="W132" s="162">
        <v>0</v>
      </c>
    </row>
    <row r="133" spans="1:23" s="128" customFormat="1" ht="25.5" x14ac:dyDescent="0.25">
      <c r="A133" s="509"/>
      <c r="B133" s="161" t="s">
        <v>195</v>
      </c>
      <c r="C133" s="162">
        <v>0</v>
      </c>
      <c r="D133" s="162">
        <v>0</v>
      </c>
      <c r="E133" s="162">
        <v>0</v>
      </c>
      <c r="F133" s="162">
        <v>0</v>
      </c>
      <c r="G133" s="162">
        <v>0</v>
      </c>
      <c r="H133" s="162">
        <v>0</v>
      </c>
      <c r="I133" s="162">
        <v>0</v>
      </c>
      <c r="J133" s="162">
        <v>0</v>
      </c>
      <c r="K133" s="162">
        <v>0</v>
      </c>
      <c r="L133" s="162">
        <v>0</v>
      </c>
      <c r="M133" s="162">
        <v>0</v>
      </c>
      <c r="N133" s="162">
        <v>0</v>
      </c>
      <c r="O133" s="162">
        <v>0</v>
      </c>
      <c r="P133" s="162">
        <f>(1/5)*(1/15)*(1-P134-'B. Andre input'!$B$11)</f>
        <v>1.2580889948052091E-2</v>
      </c>
      <c r="Q133" s="162">
        <v>0</v>
      </c>
      <c r="R133" s="162">
        <v>0</v>
      </c>
      <c r="S133" s="162">
        <v>0</v>
      </c>
      <c r="T133" s="162">
        <v>0</v>
      </c>
      <c r="U133" s="162">
        <f>(1/15)*(1-U134-'B. Andre input'!$B$12)</f>
        <v>5.851425648480444E-2</v>
      </c>
      <c r="V133" s="162">
        <v>0</v>
      </c>
      <c r="W133" s="162">
        <v>0</v>
      </c>
    </row>
    <row r="134" spans="1:23" s="128" customFormat="1" x14ac:dyDescent="0.25">
      <c r="A134" s="509"/>
      <c r="B134" s="161" t="s">
        <v>0</v>
      </c>
      <c r="C134" s="162">
        <v>0</v>
      </c>
      <c r="D134" s="162">
        <f>'B. Andre input'!$B$20</f>
        <v>7.1267962113989178E-3</v>
      </c>
      <c r="E134" s="162">
        <f>'B. Andre input'!$B$21</f>
        <v>4.4831536869547842E-2</v>
      </c>
      <c r="F134" s="162">
        <f>'B. Andre input'!$B$22</f>
        <v>0.21917841501704496</v>
      </c>
      <c r="G134" s="162">
        <v>1</v>
      </c>
      <c r="H134" s="162">
        <v>0</v>
      </c>
      <c r="I134" s="162">
        <f>'B. Andre input'!$B$24</f>
        <v>9.1889639092580279E-4</v>
      </c>
      <c r="J134" s="162">
        <f>'B. Andre input'!$B$25</f>
        <v>4.1437613527716896E-3</v>
      </c>
      <c r="K134" s="162">
        <f>'B. Andre input'!$B$26</f>
        <v>1.8087470211034962E-2</v>
      </c>
      <c r="L134" s="162">
        <v>1</v>
      </c>
      <c r="M134" s="162">
        <v>0</v>
      </c>
      <c r="N134" s="162">
        <f>'B. Andre input'!$B$28</f>
        <v>2.4503903758021422E-3</v>
      </c>
      <c r="O134" s="162">
        <f>'B. Andre input'!$B$29</f>
        <v>1.1050030274057814E-2</v>
      </c>
      <c r="P134" s="162">
        <f>'B. Andre input'!$B$30</f>
        <v>4.8233253896093203E-2</v>
      </c>
      <c r="Q134" s="162">
        <v>1</v>
      </c>
      <c r="R134" s="162">
        <v>0</v>
      </c>
      <c r="S134" s="162">
        <f>'B. Andre input'!$B$32</f>
        <v>3.0060075557367776E-3</v>
      </c>
      <c r="T134" s="162">
        <f>'B. Andre input'!$B$33</f>
        <v>2.3710196194174679E-2</v>
      </c>
      <c r="U134" s="162">
        <f>'B. Andre input'!$B$34</f>
        <v>0.12228615272793344</v>
      </c>
      <c r="V134" s="162">
        <v>1</v>
      </c>
      <c r="W134" s="162">
        <v>1</v>
      </c>
    </row>
    <row r="135" spans="1:23" s="128" customFormat="1" x14ac:dyDescent="0.25">
      <c r="A135" s="139"/>
      <c r="B135" s="139" t="s">
        <v>186</v>
      </c>
      <c r="C135" s="139">
        <f>SUM(C114:C134)</f>
        <v>0</v>
      </c>
      <c r="D135" s="139">
        <f t="shared" ref="D135:W135" si="9">SUM(D114:D134)</f>
        <v>0.99999999999999989</v>
      </c>
      <c r="E135" s="139">
        <f t="shared" si="9"/>
        <v>0.99999999999999989</v>
      </c>
      <c r="F135" s="139">
        <f t="shared" si="9"/>
        <v>1</v>
      </c>
      <c r="G135" s="139">
        <f t="shared" si="9"/>
        <v>1</v>
      </c>
      <c r="H135" s="139">
        <f t="shared" si="9"/>
        <v>0</v>
      </c>
      <c r="I135" s="139">
        <f t="shared" si="9"/>
        <v>1</v>
      </c>
      <c r="J135" s="139">
        <f t="shared" si="9"/>
        <v>1</v>
      </c>
      <c r="K135" s="139">
        <f t="shared" si="9"/>
        <v>1</v>
      </c>
      <c r="L135" s="139">
        <f t="shared" si="9"/>
        <v>1</v>
      </c>
      <c r="M135" s="139">
        <f t="shared" si="9"/>
        <v>0</v>
      </c>
      <c r="N135" s="139">
        <f t="shared" si="9"/>
        <v>1</v>
      </c>
      <c r="O135" s="139">
        <f t="shared" si="9"/>
        <v>1</v>
      </c>
      <c r="P135" s="139">
        <f t="shared" si="9"/>
        <v>1</v>
      </c>
      <c r="Q135" s="139">
        <f t="shared" si="9"/>
        <v>1</v>
      </c>
      <c r="R135" s="139">
        <f t="shared" si="9"/>
        <v>0</v>
      </c>
      <c r="S135" s="139">
        <f t="shared" si="9"/>
        <v>1</v>
      </c>
      <c r="T135" s="139">
        <f t="shared" si="9"/>
        <v>1</v>
      </c>
      <c r="U135" s="139">
        <f t="shared" si="9"/>
        <v>1</v>
      </c>
      <c r="V135" s="139">
        <f t="shared" si="9"/>
        <v>1</v>
      </c>
      <c r="W135" s="139">
        <f t="shared" si="9"/>
        <v>1</v>
      </c>
    </row>
    <row r="136" spans="1:23" x14ac:dyDescent="0.25">
      <c r="A136" s="499" t="s">
        <v>247</v>
      </c>
      <c r="B136" s="499"/>
      <c r="C136" s="499"/>
      <c r="D136" s="499"/>
      <c r="E136" s="499"/>
      <c r="F136" s="499"/>
      <c r="G136" s="499"/>
      <c r="H136" s="499"/>
      <c r="I136" s="499"/>
      <c r="J136" s="499"/>
      <c r="K136" s="499"/>
      <c r="L136" s="499"/>
      <c r="M136" s="499"/>
      <c r="N136" s="499"/>
      <c r="O136" s="499"/>
      <c r="P136" s="499"/>
      <c r="Q136" s="499"/>
      <c r="R136" s="499"/>
      <c r="S136" s="499"/>
      <c r="T136" s="499"/>
      <c r="U136" s="499"/>
      <c r="V136" s="499"/>
      <c r="W136" s="499"/>
    </row>
    <row r="138" spans="1:23" x14ac:dyDescent="0.25">
      <c r="A138" s="129" t="s">
        <v>299</v>
      </c>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row>
    <row r="139" spans="1:23" x14ac:dyDescent="0.25">
      <c r="A139" s="505"/>
      <c r="B139" s="506"/>
      <c r="C139" s="506" t="s">
        <v>15</v>
      </c>
      <c r="D139" s="506"/>
      <c r="E139" s="506"/>
      <c r="F139" s="506"/>
      <c r="G139" s="506"/>
      <c r="H139" s="506"/>
      <c r="I139" s="506"/>
      <c r="J139" s="506"/>
      <c r="K139" s="506"/>
      <c r="L139" s="506"/>
      <c r="M139" s="506"/>
      <c r="N139" s="506"/>
      <c r="O139" s="506"/>
      <c r="P139" s="506"/>
      <c r="Q139" s="506"/>
      <c r="R139" s="506"/>
      <c r="S139" s="506"/>
      <c r="T139" s="506"/>
      <c r="U139" s="506"/>
      <c r="V139" s="506"/>
      <c r="W139" s="506"/>
    </row>
    <row r="140" spans="1:23" ht="76.5" x14ac:dyDescent="0.25">
      <c r="A140" s="506"/>
      <c r="B140" s="506"/>
      <c r="C140" s="174" t="s">
        <v>17</v>
      </c>
      <c r="D140" s="174" t="s">
        <v>18</v>
      </c>
      <c r="E140" s="174" t="s">
        <v>211</v>
      </c>
      <c r="F140" s="174" t="s">
        <v>212</v>
      </c>
      <c r="G140" s="174" t="s">
        <v>191</v>
      </c>
      <c r="H140" s="174" t="s">
        <v>177</v>
      </c>
      <c r="I140" s="174" t="s">
        <v>178</v>
      </c>
      <c r="J140" s="174" t="s">
        <v>213</v>
      </c>
      <c r="K140" s="174" t="s">
        <v>214</v>
      </c>
      <c r="L140" s="174" t="s">
        <v>192</v>
      </c>
      <c r="M140" s="174" t="s">
        <v>180</v>
      </c>
      <c r="N140" s="174" t="s">
        <v>181</v>
      </c>
      <c r="O140" s="174" t="s">
        <v>215</v>
      </c>
      <c r="P140" s="174" t="s">
        <v>216</v>
      </c>
      <c r="Q140" s="174" t="s">
        <v>194</v>
      </c>
      <c r="R140" s="174" t="s">
        <v>183</v>
      </c>
      <c r="S140" s="174" t="s">
        <v>184</v>
      </c>
      <c r="T140" s="174" t="s">
        <v>217</v>
      </c>
      <c r="U140" s="174" t="s">
        <v>218</v>
      </c>
      <c r="V140" s="174" t="s">
        <v>195</v>
      </c>
      <c r="W140" s="174" t="s">
        <v>0</v>
      </c>
    </row>
    <row r="141" spans="1:23" x14ac:dyDescent="0.25">
      <c r="A141" s="506" t="s">
        <v>14</v>
      </c>
      <c r="B141" s="174" t="s">
        <v>17</v>
      </c>
      <c r="C141" s="175">
        <v>0</v>
      </c>
      <c r="D141" s="175">
        <v>0</v>
      </c>
      <c r="E141" s="175">
        <v>0</v>
      </c>
      <c r="F141" s="175">
        <v>0</v>
      </c>
      <c r="G141" s="175">
        <v>0</v>
      </c>
      <c r="H141" s="175">
        <v>0</v>
      </c>
      <c r="I141" s="175">
        <v>0</v>
      </c>
      <c r="J141" s="175">
        <v>0</v>
      </c>
      <c r="K141" s="175">
        <v>0</v>
      </c>
      <c r="L141" s="175">
        <v>0</v>
      </c>
      <c r="M141" s="175">
        <v>0</v>
      </c>
      <c r="N141" s="175">
        <v>0</v>
      </c>
      <c r="O141" s="175">
        <v>0</v>
      </c>
      <c r="P141" s="175">
        <v>0</v>
      </c>
      <c r="Q141" s="175">
        <v>0</v>
      </c>
      <c r="R141" s="175">
        <v>0</v>
      </c>
      <c r="S141" s="175">
        <v>0</v>
      </c>
      <c r="T141" s="175">
        <v>0</v>
      </c>
      <c r="U141" s="175">
        <v>0</v>
      </c>
      <c r="V141" s="175">
        <v>0</v>
      </c>
      <c r="W141" s="175">
        <v>0</v>
      </c>
    </row>
    <row r="142" spans="1:23" x14ac:dyDescent="0.25">
      <c r="A142" s="506"/>
      <c r="B142" s="174" t="s">
        <v>18</v>
      </c>
      <c r="C142" s="175">
        <v>0</v>
      </c>
      <c r="D142" s="175">
        <f>(9/10)*(1-D161-'B. Andre input'!$B$6)</f>
        <v>0.88458588340974098</v>
      </c>
      <c r="E142" s="175">
        <v>0</v>
      </c>
      <c r="F142" s="175">
        <v>0</v>
      </c>
      <c r="G142" s="175">
        <v>0</v>
      </c>
      <c r="H142" s="175">
        <v>0</v>
      </c>
      <c r="I142" s="175">
        <f>(9/10)*'B. Andre input'!$B$10</f>
        <v>5.9760000000000001E-2</v>
      </c>
      <c r="J142" s="175">
        <v>0</v>
      </c>
      <c r="K142" s="175">
        <v>0</v>
      </c>
      <c r="L142" s="175">
        <v>0</v>
      </c>
      <c r="M142" s="175">
        <v>0</v>
      </c>
      <c r="N142" s="175">
        <f>(9/10)*'B. Andre input'!$B$11</f>
        <v>7.3800000000000011E-3</v>
      </c>
      <c r="O142" s="175">
        <v>0</v>
      </c>
      <c r="P142" s="175">
        <v>0</v>
      </c>
      <c r="Q142" s="175">
        <v>0</v>
      </c>
      <c r="R142" s="175">
        <v>0</v>
      </c>
      <c r="S142" s="175">
        <f>(9/10)*'B. Andre input'!$B$12</f>
        <v>0</v>
      </c>
      <c r="T142" s="175">
        <v>0</v>
      </c>
      <c r="U142" s="175">
        <v>0</v>
      </c>
      <c r="V142" s="175">
        <v>0</v>
      </c>
      <c r="W142" s="175">
        <v>0</v>
      </c>
    </row>
    <row r="143" spans="1:23" x14ac:dyDescent="0.25">
      <c r="A143" s="506"/>
      <c r="B143" s="174" t="s">
        <v>211</v>
      </c>
      <c r="C143" s="175">
        <v>0</v>
      </c>
      <c r="D143" s="175">
        <f>(1/10)*(1-D161-'B. Andre input'!$B$6)</f>
        <v>9.8287320378860121E-2</v>
      </c>
      <c r="E143" s="175">
        <f>(19/20)*(1-E161-'B. Andre input'!$B$6)</f>
        <v>0.89791003997392949</v>
      </c>
      <c r="F143" s="175">
        <v>0</v>
      </c>
      <c r="G143" s="175">
        <v>0</v>
      </c>
      <c r="H143" s="175">
        <v>0</v>
      </c>
      <c r="I143" s="175">
        <f>(1/10)*'B. Andre input'!$B$10</f>
        <v>6.6400000000000001E-3</v>
      </c>
      <c r="J143" s="175">
        <f>(19/20)*'B. Andre input'!$B$10</f>
        <v>6.3079999999999997E-2</v>
      </c>
      <c r="K143" s="175">
        <v>0</v>
      </c>
      <c r="L143" s="175">
        <v>0</v>
      </c>
      <c r="M143" s="175">
        <v>0</v>
      </c>
      <c r="N143" s="175">
        <f>(1/10)*'B. Andre input'!$B$11</f>
        <v>8.2000000000000009E-4</v>
      </c>
      <c r="O143" s="175">
        <f>(19/20)*'B. Andre input'!$B$11</f>
        <v>7.79E-3</v>
      </c>
      <c r="P143" s="175">
        <v>0</v>
      </c>
      <c r="Q143" s="175">
        <v>0</v>
      </c>
      <c r="R143" s="175">
        <v>0</v>
      </c>
      <c r="S143" s="175">
        <f>(1/10)*'B. Andre input'!$B$12</f>
        <v>0</v>
      </c>
      <c r="T143" s="175">
        <f>(19/20)*'B. Andre input'!$B$12</f>
        <v>0</v>
      </c>
      <c r="U143" s="175">
        <v>0</v>
      </c>
      <c r="V143" s="175">
        <v>0</v>
      </c>
      <c r="W143" s="175">
        <v>0</v>
      </c>
    </row>
    <row r="144" spans="1:23" x14ac:dyDescent="0.25">
      <c r="A144" s="506"/>
      <c r="B144" s="174" t="s">
        <v>212</v>
      </c>
      <c r="C144" s="175">
        <v>0</v>
      </c>
      <c r="D144" s="175">
        <v>0</v>
      </c>
      <c r="E144" s="175">
        <f>(1/20)*(1-E161-'B. Andre input'!$B$6)</f>
        <v>4.7258423156522608E-2</v>
      </c>
      <c r="F144" s="175">
        <f>(14/15)*(1-F161-'B. Andre input'!$B$6)</f>
        <v>0.71943347931742474</v>
      </c>
      <c r="G144" s="175">
        <v>0</v>
      </c>
      <c r="H144" s="175">
        <v>0</v>
      </c>
      <c r="I144" s="175">
        <v>0</v>
      </c>
      <c r="J144" s="175">
        <f>(1/20)*'B. Andre input'!$B$10</f>
        <v>3.32E-3</v>
      </c>
      <c r="K144" s="175">
        <f>(14/15)*'B. Andre input'!$B$10</f>
        <v>6.1973333333333332E-2</v>
      </c>
      <c r="L144" s="175">
        <v>0</v>
      </c>
      <c r="M144" s="175">
        <v>0</v>
      </c>
      <c r="N144" s="175">
        <v>0</v>
      </c>
      <c r="O144" s="175">
        <f>(1/20)*'B. Andre input'!$B$11</f>
        <v>4.1000000000000005E-4</v>
      </c>
      <c r="P144" s="175">
        <f>(14/15)*'B. Andre input'!$B$11</f>
        <v>7.653333333333334E-3</v>
      </c>
      <c r="Q144" s="175">
        <v>0</v>
      </c>
      <c r="R144" s="175">
        <v>0</v>
      </c>
      <c r="S144" s="175">
        <v>0</v>
      </c>
      <c r="T144" s="175">
        <f>(1/20)*'B. Andre input'!$B$12</f>
        <v>0</v>
      </c>
      <c r="U144" s="175">
        <f>(14/15)*'B. Andre input'!$B$12</f>
        <v>0</v>
      </c>
      <c r="V144" s="175">
        <v>0</v>
      </c>
      <c r="W144" s="175">
        <v>0</v>
      </c>
    </row>
    <row r="145" spans="1:23" x14ac:dyDescent="0.25">
      <c r="A145" s="506"/>
      <c r="B145" s="174" t="s">
        <v>191</v>
      </c>
      <c r="C145" s="175">
        <v>0</v>
      </c>
      <c r="D145" s="175">
        <v>0</v>
      </c>
      <c r="E145" s="175">
        <v>0</v>
      </c>
      <c r="F145" s="175">
        <f>(1/15)*(1-F161-'B. Andre input'!$B$6)</f>
        <v>5.1388105665530336E-2</v>
      </c>
      <c r="G145" s="175">
        <v>0</v>
      </c>
      <c r="H145" s="175">
        <v>0</v>
      </c>
      <c r="I145" s="175">
        <v>0</v>
      </c>
      <c r="J145" s="175">
        <v>0</v>
      </c>
      <c r="K145" s="175">
        <f>(1/15)*'B. Andre input'!$B$10</f>
        <v>4.4266666666666664E-3</v>
      </c>
      <c r="L145" s="175">
        <v>0</v>
      </c>
      <c r="M145" s="175">
        <v>0</v>
      </c>
      <c r="N145" s="175">
        <v>0</v>
      </c>
      <c r="O145" s="175">
        <v>0</v>
      </c>
      <c r="P145" s="175">
        <f>(1/15)*'B. Andre input'!$B$11</f>
        <v>5.4666666666666665E-4</v>
      </c>
      <c r="Q145" s="175">
        <v>0</v>
      </c>
      <c r="R145" s="175">
        <v>0</v>
      </c>
      <c r="S145" s="175">
        <v>0</v>
      </c>
      <c r="T145" s="175">
        <v>0</v>
      </c>
      <c r="U145" s="175">
        <f>(1/15)*'B. Andre input'!$B$12</f>
        <v>0</v>
      </c>
      <c r="V145" s="175">
        <v>0</v>
      </c>
      <c r="W145" s="175">
        <v>0</v>
      </c>
    </row>
    <row r="146" spans="1:23" ht="25.5" x14ac:dyDescent="0.25">
      <c r="A146" s="506"/>
      <c r="B146" s="174" t="s">
        <v>177</v>
      </c>
      <c r="C146" s="175">
        <v>0</v>
      </c>
      <c r="D146" s="175">
        <v>0</v>
      </c>
      <c r="E146" s="175">
        <v>0</v>
      </c>
      <c r="F146" s="175">
        <v>0</v>
      </c>
      <c r="G146" s="175">
        <v>0</v>
      </c>
      <c r="H146" s="175">
        <v>0</v>
      </c>
      <c r="I146" s="175">
        <v>0</v>
      </c>
      <c r="J146" s="175">
        <v>0</v>
      </c>
      <c r="K146" s="175">
        <v>0</v>
      </c>
      <c r="L146" s="175">
        <v>0</v>
      </c>
      <c r="M146" s="175">
        <v>0</v>
      </c>
      <c r="N146" s="175">
        <v>0</v>
      </c>
      <c r="O146" s="175">
        <v>0</v>
      </c>
      <c r="P146" s="175">
        <v>0</v>
      </c>
      <c r="Q146" s="175">
        <v>0</v>
      </c>
      <c r="R146" s="175">
        <v>0</v>
      </c>
      <c r="S146" s="175">
        <v>0</v>
      </c>
      <c r="T146" s="175">
        <v>0</v>
      </c>
      <c r="U146" s="175">
        <v>0</v>
      </c>
      <c r="V146" s="175">
        <v>0</v>
      </c>
      <c r="W146" s="175">
        <v>0</v>
      </c>
    </row>
    <row r="147" spans="1:23" ht="25.5" x14ac:dyDescent="0.25">
      <c r="A147" s="506"/>
      <c r="B147" s="174" t="s">
        <v>178</v>
      </c>
      <c r="C147" s="175">
        <v>0</v>
      </c>
      <c r="D147" s="175">
        <f>(9/10)*'B. Andre input'!$B$6</f>
        <v>9.0000000000000011E-3</v>
      </c>
      <c r="E147" s="175">
        <v>0</v>
      </c>
      <c r="F147" s="175">
        <v>0</v>
      </c>
      <c r="G147" s="175">
        <v>0</v>
      </c>
      <c r="H147" s="175">
        <v>0</v>
      </c>
      <c r="I147" s="175">
        <f>(4/5)*(9/10)*(1-I161-'B. Andre input'!$B$10)</f>
        <v>0.67153039459853348</v>
      </c>
      <c r="J147" s="175">
        <v>0</v>
      </c>
      <c r="K147" s="175">
        <v>0</v>
      </c>
      <c r="L147" s="175">
        <v>0</v>
      </c>
      <c r="M147" s="175">
        <v>0</v>
      </c>
      <c r="N147" s="175">
        <v>0</v>
      </c>
      <c r="O147" s="175">
        <v>0</v>
      </c>
      <c r="P147" s="175">
        <v>0</v>
      </c>
      <c r="Q147" s="175">
        <v>0</v>
      </c>
      <c r="R147" s="175">
        <v>0</v>
      </c>
      <c r="S147" s="175">
        <v>0</v>
      </c>
      <c r="T147" s="175">
        <v>0</v>
      </c>
      <c r="U147" s="175">
        <v>0</v>
      </c>
      <c r="V147" s="175">
        <v>0</v>
      </c>
      <c r="W147" s="175">
        <v>0</v>
      </c>
    </row>
    <row r="148" spans="1:23" ht="25.5" x14ac:dyDescent="0.25">
      <c r="A148" s="506"/>
      <c r="B148" s="174" t="s">
        <v>213</v>
      </c>
      <c r="C148" s="175">
        <v>0</v>
      </c>
      <c r="D148" s="175">
        <f>(1/10)*'B. Andre input'!$B$6</f>
        <v>1E-3</v>
      </c>
      <c r="E148" s="175">
        <f>(19/20)*'B. Andre input'!$B$6</f>
        <v>9.4999999999999998E-3</v>
      </c>
      <c r="F148" s="175">
        <v>0</v>
      </c>
      <c r="G148" s="175">
        <v>0</v>
      </c>
      <c r="H148" s="175">
        <v>0</v>
      </c>
      <c r="I148" s="175">
        <f>(4/5)*(1/10)*(1-I161-'B. Andre input'!$B$10)</f>
        <v>7.4614488288725953E-2</v>
      </c>
      <c r="J148" s="175">
        <f>(4/5)*(19/20)*(1-J161-'B. Andre input'!$B$10)</f>
        <v>0.7063867413718935</v>
      </c>
      <c r="K148" s="175">
        <v>0</v>
      </c>
      <c r="L148" s="175">
        <v>0</v>
      </c>
      <c r="M148" s="175">
        <v>0</v>
      </c>
      <c r="N148" s="175">
        <v>0</v>
      </c>
      <c r="O148" s="175">
        <v>0</v>
      </c>
      <c r="P148" s="175">
        <v>0</v>
      </c>
      <c r="Q148" s="175">
        <v>0</v>
      </c>
      <c r="R148" s="175">
        <v>0</v>
      </c>
      <c r="S148" s="175">
        <v>0</v>
      </c>
      <c r="T148" s="175">
        <v>0</v>
      </c>
      <c r="U148" s="175">
        <v>0</v>
      </c>
      <c r="V148" s="175">
        <v>0</v>
      </c>
      <c r="W148" s="175">
        <v>0</v>
      </c>
    </row>
    <row r="149" spans="1:23" ht="25.5" x14ac:dyDescent="0.25">
      <c r="A149" s="506"/>
      <c r="B149" s="174" t="s">
        <v>214</v>
      </c>
      <c r="C149" s="175">
        <v>0</v>
      </c>
      <c r="D149" s="175">
        <v>0</v>
      </c>
      <c r="E149" s="175">
        <f>(1/20)*'B. Andre input'!$B$6</f>
        <v>5.0000000000000001E-4</v>
      </c>
      <c r="F149" s="175">
        <f>(14/15)*'B. Andre input'!$B$6</f>
        <v>9.3333333333333341E-3</v>
      </c>
      <c r="G149" s="175">
        <v>0</v>
      </c>
      <c r="H149" s="175">
        <v>0</v>
      </c>
      <c r="I149" s="175">
        <v>0</v>
      </c>
      <c r="J149" s="175">
        <f>(4/5)*(1/20)*(1-J161-'B. Andre input'!$B$10)</f>
        <v>3.7178249545889136E-2</v>
      </c>
      <c r="K149" s="175">
        <f>(4/5)*(14/15)*(1-K161-'B. Andre input'!$B$10)</f>
        <v>0.68358268890909391</v>
      </c>
      <c r="L149" s="175">
        <v>0</v>
      </c>
      <c r="M149" s="175">
        <v>0</v>
      </c>
      <c r="N149" s="175">
        <v>0</v>
      </c>
      <c r="O149" s="175">
        <v>0</v>
      </c>
      <c r="P149" s="175">
        <v>0</v>
      </c>
      <c r="Q149" s="175">
        <v>0</v>
      </c>
      <c r="R149" s="175">
        <v>0</v>
      </c>
      <c r="S149" s="175">
        <v>0</v>
      </c>
      <c r="T149" s="175">
        <v>0</v>
      </c>
      <c r="U149" s="175">
        <v>0</v>
      </c>
      <c r="V149" s="175">
        <v>0</v>
      </c>
      <c r="W149" s="175">
        <v>0</v>
      </c>
    </row>
    <row r="150" spans="1:23" ht="25.5" x14ac:dyDescent="0.25">
      <c r="A150" s="506"/>
      <c r="B150" s="174" t="s">
        <v>192</v>
      </c>
      <c r="C150" s="175">
        <v>0</v>
      </c>
      <c r="D150" s="175">
        <v>0</v>
      </c>
      <c r="E150" s="175">
        <v>0</v>
      </c>
      <c r="F150" s="175">
        <f>(1/15)*'B. Andre input'!$B$6</f>
        <v>6.6666666666666664E-4</v>
      </c>
      <c r="G150" s="175">
        <v>0</v>
      </c>
      <c r="H150" s="175">
        <v>0</v>
      </c>
      <c r="I150" s="175">
        <v>0</v>
      </c>
      <c r="J150" s="175">
        <v>0</v>
      </c>
      <c r="K150" s="175">
        <f>(4/5)*(1/15)*(1-K161-'B. Andre input'!$B$10)</f>
        <v>4.8827334922078136E-2</v>
      </c>
      <c r="L150" s="175">
        <v>0</v>
      </c>
      <c r="M150" s="175">
        <v>0</v>
      </c>
      <c r="N150" s="175">
        <v>0</v>
      </c>
      <c r="O150" s="175">
        <v>0</v>
      </c>
      <c r="P150" s="175">
        <v>0</v>
      </c>
      <c r="Q150" s="175">
        <v>0</v>
      </c>
      <c r="R150" s="175">
        <v>0</v>
      </c>
      <c r="S150" s="175">
        <v>0</v>
      </c>
      <c r="T150" s="175">
        <v>0</v>
      </c>
      <c r="U150" s="175">
        <v>0</v>
      </c>
      <c r="V150" s="175">
        <v>0</v>
      </c>
      <c r="W150" s="175">
        <v>0</v>
      </c>
    </row>
    <row r="151" spans="1:23" ht="25.5" x14ac:dyDescent="0.25">
      <c r="A151" s="506"/>
      <c r="B151" s="174" t="s">
        <v>180</v>
      </c>
      <c r="C151" s="175">
        <v>0</v>
      </c>
      <c r="D151" s="175">
        <v>0</v>
      </c>
      <c r="E151" s="175">
        <v>0</v>
      </c>
      <c r="F151" s="175">
        <v>0</v>
      </c>
      <c r="G151" s="175">
        <v>0</v>
      </c>
      <c r="H151" s="175">
        <v>0</v>
      </c>
      <c r="I151" s="175">
        <v>0</v>
      </c>
      <c r="J151" s="175">
        <v>0</v>
      </c>
      <c r="K151" s="175">
        <v>0</v>
      </c>
      <c r="L151" s="175">
        <v>0</v>
      </c>
      <c r="M151" s="175">
        <v>0</v>
      </c>
      <c r="N151" s="175">
        <v>0</v>
      </c>
      <c r="O151" s="175">
        <v>0</v>
      </c>
      <c r="P151" s="175">
        <v>0</v>
      </c>
      <c r="Q151" s="175">
        <v>0</v>
      </c>
      <c r="R151" s="175">
        <v>0</v>
      </c>
      <c r="S151" s="175">
        <v>0</v>
      </c>
      <c r="T151" s="175">
        <v>0</v>
      </c>
      <c r="U151" s="175">
        <v>0</v>
      </c>
      <c r="V151" s="175">
        <v>0</v>
      </c>
      <c r="W151" s="175">
        <v>0</v>
      </c>
    </row>
    <row r="152" spans="1:23" ht="25.5" x14ac:dyDescent="0.25">
      <c r="A152" s="506"/>
      <c r="B152" s="174" t="s">
        <v>181</v>
      </c>
      <c r="C152" s="175">
        <v>0</v>
      </c>
      <c r="D152" s="175">
        <v>0</v>
      </c>
      <c r="E152" s="175">
        <v>0</v>
      </c>
      <c r="F152" s="175">
        <v>0</v>
      </c>
      <c r="G152" s="175">
        <v>0</v>
      </c>
      <c r="H152" s="175">
        <v>0</v>
      </c>
      <c r="I152" s="175">
        <f>(1/5)*(9/10)*(1-I161-'B. Andre input'!$B$10)</f>
        <v>0.16788259864963337</v>
      </c>
      <c r="J152" s="175">
        <v>0</v>
      </c>
      <c r="K152" s="175">
        <v>0</v>
      </c>
      <c r="L152" s="175">
        <v>0</v>
      </c>
      <c r="M152" s="175">
        <v>0</v>
      </c>
      <c r="N152" s="175">
        <f>(4/5)*(9/10)*(1-N161-'B. Andre input'!$B$11)</f>
        <v>0.71233171892942249</v>
      </c>
      <c r="O152" s="175">
        <v>0</v>
      </c>
      <c r="P152" s="175">
        <v>0</v>
      </c>
      <c r="Q152" s="175">
        <v>0</v>
      </c>
      <c r="R152" s="175">
        <v>0</v>
      </c>
      <c r="S152" s="175">
        <v>0</v>
      </c>
      <c r="T152" s="175">
        <v>0</v>
      </c>
      <c r="U152" s="175">
        <v>0</v>
      </c>
      <c r="V152" s="175">
        <v>0</v>
      </c>
      <c r="W152" s="175">
        <v>0</v>
      </c>
    </row>
    <row r="153" spans="1:23" ht="25.5" x14ac:dyDescent="0.25">
      <c r="A153" s="506"/>
      <c r="B153" s="174" t="s">
        <v>215</v>
      </c>
      <c r="C153" s="175">
        <v>0</v>
      </c>
      <c r="D153" s="175">
        <v>0</v>
      </c>
      <c r="E153" s="175">
        <v>0</v>
      </c>
      <c r="F153" s="175">
        <v>0</v>
      </c>
      <c r="G153" s="175">
        <v>0</v>
      </c>
      <c r="H153" s="175">
        <v>0</v>
      </c>
      <c r="I153" s="175">
        <f>(1/5)*(1/10)*(1-I161-'B. Andre input'!$B$10)</f>
        <v>1.8653622072181488E-2</v>
      </c>
      <c r="J153" s="175">
        <f>(1/5)*(19/20)*(1-J161-'B. Andre input'!$B$10)</f>
        <v>0.17659668534297338</v>
      </c>
      <c r="K153" s="175">
        <v>0</v>
      </c>
      <c r="L153" s="175">
        <v>0</v>
      </c>
      <c r="M153" s="175">
        <v>0</v>
      </c>
      <c r="N153" s="175">
        <f>(4/5)*(1/10)*(1-N161-'B. Andre input'!$B$11)</f>
        <v>7.9147968769935836E-2</v>
      </c>
      <c r="O153" s="175">
        <f>(4/5)*(19/20)*(1-O161-'B. Andre input'!$B$11)</f>
        <v>0.74536997699171603</v>
      </c>
      <c r="P153" s="175">
        <v>0</v>
      </c>
      <c r="Q153" s="175">
        <v>0</v>
      </c>
      <c r="R153" s="175">
        <v>0</v>
      </c>
      <c r="S153" s="175">
        <v>0</v>
      </c>
      <c r="T153" s="175">
        <v>0</v>
      </c>
      <c r="U153" s="175">
        <v>0</v>
      </c>
      <c r="V153" s="175">
        <v>0</v>
      </c>
      <c r="W153" s="175">
        <v>0</v>
      </c>
    </row>
    <row r="154" spans="1:23" ht="25.5" x14ac:dyDescent="0.25">
      <c r="A154" s="506"/>
      <c r="B154" s="174" t="s">
        <v>216</v>
      </c>
      <c r="C154" s="175">
        <v>0</v>
      </c>
      <c r="D154" s="175">
        <v>0</v>
      </c>
      <c r="E154" s="175">
        <v>0</v>
      </c>
      <c r="F154" s="175">
        <v>0</v>
      </c>
      <c r="G154" s="175">
        <v>0</v>
      </c>
      <c r="H154" s="175">
        <v>0</v>
      </c>
      <c r="I154" s="175">
        <v>0</v>
      </c>
      <c r="J154" s="175">
        <f>(1/5)*(1/20)*(1-J161-'B. Andre input'!$B$10)</f>
        <v>9.294562386472284E-3</v>
      </c>
      <c r="K154" s="175">
        <f>(1/5)*(14/15)*(1-K161-'B. Andre input'!$B$10)</f>
        <v>0.17089567222727348</v>
      </c>
      <c r="L154" s="175">
        <v>0</v>
      </c>
      <c r="M154" s="175">
        <v>0</v>
      </c>
      <c r="N154" s="175">
        <v>0</v>
      </c>
      <c r="O154" s="175">
        <f>(4/5)*(1/20)*(1-O161-'B. Andre input'!$B$11)</f>
        <v>3.9229998789037698E-2</v>
      </c>
      <c r="P154" s="175">
        <f>(4/5)*(14/15)*(1-P161-'B. Andre input'!$B$11)</f>
        <v>0.7045298370909171</v>
      </c>
      <c r="Q154" s="175">
        <v>0</v>
      </c>
      <c r="R154" s="175">
        <v>0</v>
      </c>
      <c r="S154" s="175">
        <v>0</v>
      </c>
      <c r="T154" s="175">
        <v>0</v>
      </c>
      <c r="U154" s="175">
        <v>0</v>
      </c>
      <c r="V154" s="175">
        <v>0</v>
      </c>
      <c r="W154" s="175">
        <v>0</v>
      </c>
    </row>
    <row r="155" spans="1:23" ht="25.5" x14ac:dyDescent="0.25">
      <c r="A155" s="506"/>
      <c r="B155" s="174" t="s">
        <v>194</v>
      </c>
      <c r="C155" s="175">
        <v>0</v>
      </c>
      <c r="D155" s="175">
        <v>0</v>
      </c>
      <c r="E155" s="175">
        <v>0</v>
      </c>
      <c r="F155" s="175">
        <v>0</v>
      </c>
      <c r="G155" s="175">
        <v>0</v>
      </c>
      <c r="H155" s="175">
        <v>0</v>
      </c>
      <c r="I155" s="175">
        <v>0</v>
      </c>
      <c r="J155" s="175">
        <v>0</v>
      </c>
      <c r="K155" s="175">
        <f>(1/5)*(1/15)*(1-K161-'B. Andre input'!$B$10)</f>
        <v>1.2206833730519534E-2</v>
      </c>
      <c r="L155" s="175">
        <v>0</v>
      </c>
      <c r="M155" s="175">
        <v>0</v>
      </c>
      <c r="N155" s="175">
        <v>0</v>
      </c>
      <c r="O155" s="175">
        <v>0</v>
      </c>
      <c r="P155" s="175">
        <f>(4/5)*(1/15)*(1-P161-'B. Andre input'!$B$11)</f>
        <v>5.0323559792208365E-2</v>
      </c>
      <c r="Q155" s="175">
        <v>0</v>
      </c>
      <c r="R155" s="175">
        <v>0</v>
      </c>
      <c r="S155" s="175">
        <v>0</v>
      </c>
      <c r="T155" s="175">
        <v>0</v>
      </c>
      <c r="U155" s="175">
        <v>0</v>
      </c>
      <c r="V155" s="175">
        <v>0</v>
      </c>
      <c r="W155" s="175">
        <v>0</v>
      </c>
    </row>
    <row r="156" spans="1:23" ht="25.5" x14ac:dyDescent="0.25">
      <c r="A156" s="506"/>
      <c r="B156" s="174" t="s">
        <v>183</v>
      </c>
      <c r="C156" s="175">
        <v>0</v>
      </c>
      <c r="D156" s="175">
        <v>0</v>
      </c>
      <c r="E156" s="175">
        <v>0</v>
      </c>
      <c r="F156" s="175">
        <v>0</v>
      </c>
      <c r="G156" s="175">
        <v>0</v>
      </c>
      <c r="H156" s="175">
        <v>0</v>
      </c>
      <c r="I156" s="175">
        <v>0</v>
      </c>
      <c r="J156" s="175">
        <v>0</v>
      </c>
      <c r="K156" s="175">
        <v>0</v>
      </c>
      <c r="L156" s="175">
        <v>0</v>
      </c>
      <c r="M156" s="175">
        <v>0</v>
      </c>
      <c r="N156" s="175">
        <v>0</v>
      </c>
      <c r="O156" s="175">
        <v>0</v>
      </c>
      <c r="P156" s="175">
        <v>0</v>
      </c>
      <c r="Q156" s="175">
        <v>0</v>
      </c>
      <c r="R156" s="175">
        <v>0</v>
      </c>
      <c r="S156" s="175">
        <v>0</v>
      </c>
      <c r="T156" s="175">
        <v>0</v>
      </c>
      <c r="U156" s="175">
        <v>0</v>
      </c>
      <c r="V156" s="175">
        <v>0</v>
      </c>
      <c r="W156" s="175">
        <v>0</v>
      </c>
    </row>
    <row r="157" spans="1:23" ht="25.5" x14ac:dyDescent="0.25">
      <c r="A157" s="506"/>
      <c r="B157" s="174" t="s">
        <v>184</v>
      </c>
      <c r="C157" s="175">
        <v>0</v>
      </c>
      <c r="D157" s="175">
        <v>0</v>
      </c>
      <c r="E157" s="175">
        <v>0</v>
      </c>
      <c r="F157" s="175">
        <v>0</v>
      </c>
      <c r="G157" s="175">
        <v>0</v>
      </c>
      <c r="H157" s="175">
        <v>0</v>
      </c>
      <c r="I157" s="175">
        <v>0</v>
      </c>
      <c r="J157" s="175">
        <v>0</v>
      </c>
      <c r="K157" s="175">
        <v>0</v>
      </c>
      <c r="L157" s="175">
        <v>0</v>
      </c>
      <c r="M157" s="175">
        <v>0</v>
      </c>
      <c r="N157" s="175">
        <f>(1/5)*(9/10)*(1-N161-'B. Andre input'!$B$11)</f>
        <v>0.17808292973235562</v>
      </c>
      <c r="O157" s="175">
        <v>0</v>
      </c>
      <c r="P157" s="175">
        <v>0</v>
      </c>
      <c r="Q157" s="175">
        <v>0</v>
      </c>
      <c r="R157" s="175">
        <v>0</v>
      </c>
      <c r="S157" s="175">
        <f>(9/10)*(1-S161-'B. Andre input'!$B$12)</f>
        <v>0.89729459319983695</v>
      </c>
      <c r="T157" s="175">
        <v>0</v>
      </c>
      <c r="U157" s="175">
        <v>0</v>
      </c>
      <c r="V157" s="175">
        <v>0</v>
      </c>
      <c r="W157" s="175">
        <v>0</v>
      </c>
    </row>
    <row r="158" spans="1:23" ht="25.5" x14ac:dyDescent="0.25">
      <c r="A158" s="506"/>
      <c r="B158" s="174" t="s">
        <v>217</v>
      </c>
      <c r="C158" s="175">
        <v>0</v>
      </c>
      <c r="D158" s="175">
        <v>0</v>
      </c>
      <c r="E158" s="175">
        <v>0</v>
      </c>
      <c r="F158" s="175">
        <v>0</v>
      </c>
      <c r="G158" s="175">
        <v>0</v>
      </c>
      <c r="H158" s="175">
        <v>0</v>
      </c>
      <c r="I158" s="175">
        <v>0</v>
      </c>
      <c r="J158" s="175">
        <v>0</v>
      </c>
      <c r="K158" s="175">
        <v>0</v>
      </c>
      <c r="L158" s="175">
        <v>0</v>
      </c>
      <c r="M158" s="175">
        <v>0</v>
      </c>
      <c r="N158" s="175">
        <f>(1/5)*(1/10)*(1-N161-'B. Andre input'!$B$11)</f>
        <v>1.9786992192483959E-2</v>
      </c>
      <c r="O158" s="175">
        <f>(1/5)*(19/20)*(1-O161-'B. Andre input'!$B$11)</f>
        <v>0.18634249424792901</v>
      </c>
      <c r="P158" s="175">
        <v>0</v>
      </c>
      <c r="Q158" s="175">
        <v>0</v>
      </c>
      <c r="R158" s="175">
        <v>0</v>
      </c>
      <c r="S158" s="175">
        <f>(1/10)*(1-S161-'B. Andre input'!$B$12)</f>
        <v>9.9699399244426334E-2</v>
      </c>
      <c r="T158" s="175">
        <f>(19/20)*(1-T161-'B. Andre input'!$B$12)</f>
        <v>0.92747531361553404</v>
      </c>
      <c r="U158" s="175">
        <v>0</v>
      </c>
      <c r="V158" s="175">
        <v>0</v>
      </c>
      <c r="W158" s="175">
        <v>0</v>
      </c>
    </row>
    <row r="159" spans="1:23" ht="25.5" x14ac:dyDescent="0.25">
      <c r="A159" s="506"/>
      <c r="B159" s="174" t="s">
        <v>218</v>
      </c>
      <c r="C159" s="175">
        <v>0</v>
      </c>
      <c r="D159" s="175">
        <v>0</v>
      </c>
      <c r="E159" s="175">
        <v>0</v>
      </c>
      <c r="F159" s="175">
        <v>0</v>
      </c>
      <c r="G159" s="175">
        <v>0</v>
      </c>
      <c r="H159" s="175">
        <v>0</v>
      </c>
      <c r="I159" s="175">
        <v>0</v>
      </c>
      <c r="J159" s="175">
        <v>0</v>
      </c>
      <c r="K159" s="175">
        <v>0</v>
      </c>
      <c r="L159" s="175">
        <v>0</v>
      </c>
      <c r="M159" s="175">
        <v>0</v>
      </c>
      <c r="N159" s="175">
        <v>0</v>
      </c>
      <c r="O159" s="175">
        <f>(1/5)*(1/20)*(1-O161-'B. Andre input'!$B$11)</f>
        <v>9.8074996972594246E-3</v>
      </c>
      <c r="P159" s="175">
        <f>(1/5)*(14/15)*(1-P161-'B. Andre input'!$B$11)</f>
        <v>0.17613245927272927</v>
      </c>
      <c r="Q159" s="175">
        <v>0</v>
      </c>
      <c r="R159" s="175">
        <v>0</v>
      </c>
      <c r="S159" s="175">
        <v>0</v>
      </c>
      <c r="T159" s="175">
        <f>(1/20)*(1-T161-'B. Andre input'!$B$12)</f>
        <v>4.8814490190291271E-2</v>
      </c>
      <c r="U159" s="175">
        <f>(14/15)*(1-U161-'B. Andre input'!$B$12)</f>
        <v>0.81919959078726212</v>
      </c>
      <c r="V159" s="175">
        <v>0</v>
      </c>
      <c r="W159" s="175">
        <v>0</v>
      </c>
    </row>
    <row r="160" spans="1:23" ht="25.5" x14ac:dyDescent="0.25">
      <c r="A160" s="506"/>
      <c r="B160" s="174" t="s">
        <v>195</v>
      </c>
      <c r="C160" s="175">
        <v>0</v>
      </c>
      <c r="D160" s="175">
        <v>0</v>
      </c>
      <c r="E160" s="175">
        <v>0</v>
      </c>
      <c r="F160" s="175">
        <v>0</v>
      </c>
      <c r="G160" s="175">
        <v>0</v>
      </c>
      <c r="H160" s="175">
        <v>0</v>
      </c>
      <c r="I160" s="175">
        <v>0</v>
      </c>
      <c r="J160" s="175">
        <v>0</v>
      </c>
      <c r="K160" s="175">
        <v>0</v>
      </c>
      <c r="L160" s="175">
        <v>0</v>
      </c>
      <c r="M160" s="175">
        <v>0</v>
      </c>
      <c r="N160" s="175">
        <v>0</v>
      </c>
      <c r="O160" s="175">
        <v>0</v>
      </c>
      <c r="P160" s="175">
        <f>(1/5)*(1/15)*(1-P161-'B. Andre input'!$B$11)</f>
        <v>1.2580889948052091E-2</v>
      </c>
      <c r="Q160" s="175">
        <v>0</v>
      </c>
      <c r="R160" s="175">
        <v>0</v>
      </c>
      <c r="S160" s="175">
        <v>0</v>
      </c>
      <c r="T160" s="175">
        <v>0</v>
      </c>
      <c r="U160" s="175">
        <f>(1/15)*(1-U161-'B. Andre input'!$B$12)</f>
        <v>5.851425648480444E-2</v>
      </c>
      <c r="V160" s="175">
        <v>0</v>
      </c>
      <c r="W160" s="175">
        <v>0</v>
      </c>
    </row>
    <row r="161" spans="1:23" x14ac:dyDescent="0.25">
      <c r="A161" s="506"/>
      <c r="B161" s="174" t="s">
        <v>0</v>
      </c>
      <c r="C161" s="175">
        <v>0</v>
      </c>
      <c r="D161" s="175">
        <f>'B. Andre input'!$B$20</f>
        <v>7.1267962113989178E-3</v>
      </c>
      <c r="E161" s="175">
        <f>'B. Andre input'!$B$21</f>
        <v>4.4831536869547842E-2</v>
      </c>
      <c r="F161" s="175">
        <f>'B. Andre input'!$B$22</f>
        <v>0.21917841501704496</v>
      </c>
      <c r="G161" s="175">
        <v>1</v>
      </c>
      <c r="H161" s="175">
        <v>0</v>
      </c>
      <c r="I161" s="175">
        <f>'B. Andre input'!$B$24</f>
        <v>9.1889639092580279E-4</v>
      </c>
      <c r="J161" s="175">
        <f>'B. Andre input'!$B$25</f>
        <v>4.1437613527716896E-3</v>
      </c>
      <c r="K161" s="175">
        <f>'B. Andre input'!$B$26</f>
        <v>1.8087470211034962E-2</v>
      </c>
      <c r="L161" s="175">
        <v>1</v>
      </c>
      <c r="M161" s="175">
        <v>0</v>
      </c>
      <c r="N161" s="175">
        <f>'B. Andre input'!$B$28</f>
        <v>2.4503903758021422E-3</v>
      </c>
      <c r="O161" s="175">
        <f>'B. Andre input'!$B$29</f>
        <v>1.1050030274057814E-2</v>
      </c>
      <c r="P161" s="175">
        <f>'B. Andre input'!$B$30</f>
        <v>4.8233253896093203E-2</v>
      </c>
      <c r="Q161" s="175">
        <v>1</v>
      </c>
      <c r="R161" s="175">
        <v>0</v>
      </c>
      <c r="S161" s="175">
        <f>'B. Andre input'!$B$32</f>
        <v>3.0060075557367776E-3</v>
      </c>
      <c r="T161" s="175">
        <f>'B. Andre input'!$B$33</f>
        <v>2.3710196194174679E-2</v>
      </c>
      <c r="U161" s="175">
        <f>'B. Andre input'!$B$34</f>
        <v>0.12228615272793344</v>
      </c>
      <c r="V161" s="175">
        <v>1</v>
      </c>
      <c r="W161" s="175">
        <v>1</v>
      </c>
    </row>
    <row r="162" spans="1:23" x14ac:dyDescent="0.25">
      <c r="A162" s="139"/>
      <c r="B162" s="139" t="s">
        <v>186</v>
      </c>
      <c r="C162" s="139">
        <f>SUM(C141:C161)</f>
        <v>0</v>
      </c>
      <c r="D162" s="139">
        <f t="shared" ref="D162:W162" si="10">SUM(D141:D161)</f>
        <v>1</v>
      </c>
      <c r="E162" s="139">
        <f t="shared" si="10"/>
        <v>0.99999999999999989</v>
      </c>
      <c r="F162" s="139">
        <f t="shared" si="10"/>
        <v>1</v>
      </c>
      <c r="G162" s="139">
        <f t="shared" si="10"/>
        <v>1</v>
      </c>
      <c r="H162" s="139">
        <f t="shared" si="10"/>
        <v>0</v>
      </c>
      <c r="I162" s="139">
        <f t="shared" si="10"/>
        <v>1.0000000000000002</v>
      </c>
      <c r="J162" s="139">
        <f t="shared" si="10"/>
        <v>1</v>
      </c>
      <c r="K162" s="139">
        <f t="shared" si="10"/>
        <v>1</v>
      </c>
      <c r="L162" s="139">
        <f t="shared" si="10"/>
        <v>1</v>
      </c>
      <c r="M162" s="139">
        <f t="shared" si="10"/>
        <v>0</v>
      </c>
      <c r="N162" s="139">
        <f t="shared" si="10"/>
        <v>1</v>
      </c>
      <c r="O162" s="139">
        <f t="shared" si="10"/>
        <v>1</v>
      </c>
      <c r="P162" s="139">
        <f t="shared" si="10"/>
        <v>1</v>
      </c>
      <c r="Q162" s="139">
        <f t="shared" si="10"/>
        <v>1</v>
      </c>
      <c r="R162" s="139">
        <f t="shared" si="10"/>
        <v>0</v>
      </c>
      <c r="S162" s="139">
        <f t="shared" si="10"/>
        <v>1</v>
      </c>
      <c r="T162" s="139">
        <f t="shared" si="10"/>
        <v>1</v>
      </c>
      <c r="U162" s="139">
        <f t="shared" si="10"/>
        <v>1</v>
      </c>
      <c r="V162" s="139">
        <f t="shared" si="10"/>
        <v>1</v>
      </c>
      <c r="W162" s="139">
        <f t="shared" si="10"/>
        <v>1</v>
      </c>
    </row>
    <row r="163" spans="1:23" x14ac:dyDescent="0.25">
      <c r="A163" s="499" t="s">
        <v>248</v>
      </c>
      <c r="B163" s="499"/>
      <c r="C163" s="499"/>
      <c r="D163" s="499"/>
      <c r="E163" s="499"/>
      <c r="F163" s="499"/>
      <c r="G163" s="499"/>
      <c r="H163" s="499"/>
      <c r="I163" s="499"/>
      <c r="J163" s="499"/>
      <c r="K163" s="499"/>
      <c r="L163" s="499"/>
      <c r="M163" s="499"/>
      <c r="N163" s="499"/>
      <c r="O163" s="499"/>
      <c r="P163" s="499"/>
      <c r="Q163" s="499"/>
      <c r="R163" s="499"/>
      <c r="S163" s="499"/>
      <c r="T163" s="499"/>
      <c r="U163" s="499"/>
      <c r="V163" s="499"/>
      <c r="W163" s="499"/>
    </row>
    <row r="165" spans="1:23" x14ac:dyDescent="0.25">
      <c r="A165" s="129" t="s">
        <v>300</v>
      </c>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row>
    <row r="166" spans="1:23" x14ac:dyDescent="0.25">
      <c r="A166" s="507"/>
      <c r="B166" s="502"/>
      <c r="C166" s="502" t="s">
        <v>15</v>
      </c>
      <c r="D166" s="502"/>
      <c r="E166" s="502"/>
      <c r="F166" s="502"/>
      <c r="G166" s="502"/>
      <c r="H166" s="502"/>
      <c r="I166" s="502"/>
      <c r="J166" s="502"/>
      <c r="K166" s="502"/>
      <c r="L166" s="502"/>
      <c r="M166" s="502"/>
      <c r="N166" s="502"/>
      <c r="O166" s="502"/>
      <c r="P166" s="502"/>
      <c r="Q166" s="502"/>
      <c r="R166" s="502"/>
      <c r="S166" s="502"/>
      <c r="T166" s="502"/>
      <c r="U166" s="502"/>
      <c r="V166" s="502"/>
      <c r="W166" s="502"/>
    </row>
    <row r="167" spans="1:23" ht="76.5" x14ac:dyDescent="0.25">
      <c r="A167" s="502"/>
      <c r="B167" s="502"/>
      <c r="C167" s="176" t="s">
        <v>17</v>
      </c>
      <c r="D167" s="176" t="s">
        <v>18</v>
      </c>
      <c r="E167" s="176" t="s">
        <v>211</v>
      </c>
      <c r="F167" s="176" t="s">
        <v>212</v>
      </c>
      <c r="G167" s="176" t="s">
        <v>191</v>
      </c>
      <c r="H167" s="176" t="s">
        <v>177</v>
      </c>
      <c r="I167" s="176" t="s">
        <v>178</v>
      </c>
      <c r="J167" s="176" t="s">
        <v>213</v>
      </c>
      <c r="K167" s="176" t="s">
        <v>214</v>
      </c>
      <c r="L167" s="176" t="s">
        <v>192</v>
      </c>
      <c r="M167" s="176" t="s">
        <v>180</v>
      </c>
      <c r="N167" s="176" t="s">
        <v>181</v>
      </c>
      <c r="O167" s="176" t="s">
        <v>215</v>
      </c>
      <c r="P167" s="176" t="s">
        <v>216</v>
      </c>
      <c r="Q167" s="176" t="s">
        <v>194</v>
      </c>
      <c r="R167" s="176" t="s">
        <v>183</v>
      </c>
      <c r="S167" s="176" t="s">
        <v>184</v>
      </c>
      <c r="T167" s="176" t="s">
        <v>217</v>
      </c>
      <c r="U167" s="176" t="s">
        <v>218</v>
      </c>
      <c r="V167" s="176" t="s">
        <v>195</v>
      </c>
      <c r="W167" s="176" t="s">
        <v>0</v>
      </c>
    </row>
    <row r="168" spans="1:23" x14ac:dyDescent="0.25">
      <c r="A168" s="502" t="s">
        <v>14</v>
      </c>
      <c r="B168" s="176" t="s">
        <v>17</v>
      </c>
      <c r="C168" s="177">
        <v>0</v>
      </c>
      <c r="D168" s="177">
        <v>0</v>
      </c>
      <c r="E168" s="177">
        <v>0</v>
      </c>
      <c r="F168" s="177">
        <v>0</v>
      </c>
      <c r="G168" s="177">
        <v>0</v>
      </c>
      <c r="H168" s="177">
        <v>0</v>
      </c>
      <c r="I168" s="177">
        <v>0</v>
      </c>
      <c r="J168" s="177">
        <v>0</v>
      </c>
      <c r="K168" s="177">
        <v>0</v>
      </c>
      <c r="L168" s="177">
        <v>0</v>
      </c>
      <c r="M168" s="177">
        <v>0</v>
      </c>
      <c r="N168" s="177">
        <v>0</v>
      </c>
      <c r="O168" s="177">
        <v>0</v>
      </c>
      <c r="P168" s="177">
        <v>0</v>
      </c>
      <c r="Q168" s="177">
        <v>0</v>
      </c>
      <c r="R168" s="177">
        <v>0</v>
      </c>
      <c r="S168" s="177">
        <v>0</v>
      </c>
      <c r="T168" s="177">
        <v>0</v>
      </c>
      <c r="U168" s="177">
        <v>0</v>
      </c>
      <c r="V168" s="177">
        <v>0</v>
      </c>
      <c r="W168" s="177">
        <v>0</v>
      </c>
    </row>
    <row r="169" spans="1:23" x14ac:dyDescent="0.25">
      <c r="A169" s="502"/>
      <c r="B169" s="176" t="s">
        <v>18</v>
      </c>
      <c r="C169" s="177">
        <v>0</v>
      </c>
      <c r="D169" s="177">
        <v>0</v>
      </c>
      <c r="E169" s="177">
        <v>0</v>
      </c>
      <c r="F169" s="177">
        <v>0</v>
      </c>
      <c r="G169" s="177">
        <v>0</v>
      </c>
      <c r="H169" s="177">
        <v>0</v>
      </c>
      <c r="I169" s="177">
        <v>0</v>
      </c>
      <c r="J169" s="177">
        <v>0</v>
      </c>
      <c r="K169" s="177">
        <v>0</v>
      </c>
      <c r="L169" s="177">
        <v>0</v>
      </c>
      <c r="M169" s="177">
        <v>0</v>
      </c>
      <c r="N169" s="177">
        <v>0</v>
      </c>
      <c r="O169" s="177">
        <v>0</v>
      </c>
      <c r="P169" s="177">
        <v>0</v>
      </c>
      <c r="Q169" s="177">
        <v>0</v>
      </c>
      <c r="R169" s="177">
        <v>0</v>
      </c>
      <c r="S169" s="177">
        <v>0</v>
      </c>
      <c r="T169" s="177">
        <v>0</v>
      </c>
      <c r="U169" s="177">
        <v>0</v>
      </c>
      <c r="V169" s="177">
        <v>0</v>
      </c>
      <c r="W169" s="177">
        <v>0</v>
      </c>
    </row>
    <row r="170" spans="1:23" x14ac:dyDescent="0.25">
      <c r="A170" s="502"/>
      <c r="B170" s="176" t="s">
        <v>211</v>
      </c>
      <c r="C170" s="177">
        <v>0</v>
      </c>
      <c r="D170" s="177">
        <f>(1-D188-'B. Andre input'!$B$6)</f>
        <v>0.9828732037886011</v>
      </c>
      <c r="E170" s="177">
        <f>(19/20)*(1-E188-'B. Andre input'!$B$6)</f>
        <v>0.89791003997392949</v>
      </c>
      <c r="F170" s="177">
        <v>0</v>
      </c>
      <c r="G170" s="177">
        <v>0</v>
      </c>
      <c r="H170" s="177">
        <v>0</v>
      </c>
      <c r="I170" s="177">
        <f>'B. Andre input'!$B$10</f>
        <v>6.6400000000000001E-2</v>
      </c>
      <c r="J170" s="177">
        <f>(19/20)*'B. Andre input'!$B$10</f>
        <v>6.3079999999999997E-2</v>
      </c>
      <c r="K170" s="177">
        <v>0</v>
      </c>
      <c r="L170" s="177">
        <v>0</v>
      </c>
      <c r="M170" s="177">
        <v>0</v>
      </c>
      <c r="N170" s="177">
        <f>'B. Andre input'!$B$11</f>
        <v>8.2000000000000007E-3</v>
      </c>
      <c r="O170" s="177">
        <f>(19/20)*'B. Andre input'!$B$11</f>
        <v>7.79E-3</v>
      </c>
      <c r="P170" s="177">
        <v>0</v>
      </c>
      <c r="Q170" s="177">
        <v>0</v>
      </c>
      <c r="R170" s="177">
        <v>0</v>
      </c>
      <c r="S170" s="177">
        <f>'B. Andre input'!$B$12</f>
        <v>0</v>
      </c>
      <c r="T170" s="177">
        <f>(19/20)*'B. Andre input'!$B$12</f>
        <v>0</v>
      </c>
      <c r="U170" s="177">
        <v>0</v>
      </c>
      <c r="V170" s="177">
        <v>0</v>
      </c>
      <c r="W170" s="177">
        <v>0</v>
      </c>
    </row>
    <row r="171" spans="1:23" x14ac:dyDescent="0.25">
      <c r="A171" s="502"/>
      <c r="B171" s="176" t="s">
        <v>212</v>
      </c>
      <c r="C171" s="177">
        <v>0</v>
      </c>
      <c r="D171" s="177">
        <v>0</v>
      </c>
      <c r="E171" s="177">
        <f>(1/20)*(1-E188-'B. Andre input'!$B$6)</f>
        <v>4.7258423156522608E-2</v>
      </c>
      <c r="F171" s="177">
        <f>(14/15)*(1-F188-'B. Andre input'!$B$6)</f>
        <v>0.71943347931742474</v>
      </c>
      <c r="G171" s="177">
        <v>0</v>
      </c>
      <c r="H171" s="177">
        <v>0</v>
      </c>
      <c r="I171" s="177">
        <v>0</v>
      </c>
      <c r="J171" s="177">
        <f>(1/20)*'B. Andre input'!$B$10</f>
        <v>3.32E-3</v>
      </c>
      <c r="K171" s="177">
        <f>(14/15)*'B. Andre input'!$B$10</f>
        <v>6.1973333333333332E-2</v>
      </c>
      <c r="L171" s="177">
        <v>0</v>
      </c>
      <c r="M171" s="177">
        <v>0</v>
      </c>
      <c r="N171" s="177">
        <v>0</v>
      </c>
      <c r="O171" s="177">
        <f>(1/20)*'B. Andre input'!$B$11</f>
        <v>4.1000000000000005E-4</v>
      </c>
      <c r="P171" s="177">
        <f>(14/15)*'B. Andre input'!$B$11</f>
        <v>7.653333333333334E-3</v>
      </c>
      <c r="Q171" s="177">
        <v>0</v>
      </c>
      <c r="R171" s="177">
        <v>0</v>
      </c>
      <c r="S171" s="177">
        <v>0</v>
      </c>
      <c r="T171" s="177">
        <f>(1/20)*'B. Andre input'!$B$12</f>
        <v>0</v>
      </c>
      <c r="U171" s="177">
        <f>(14/15)*'B. Andre input'!$B$12</f>
        <v>0</v>
      </c>
      <c r="V171" s="177">
        <v>0</v>
      </c>
      <c r="W171" s="177">
        <v>0</v>
      </c>
    </row>
    <row r="172" spans="1:23" x14ac:dyDescent="0.25">
      <c r="A172" s="502"/>
      <c r="B172" s="176" t="s">
        <v>191</v>
      </c>
      <c r="C172" s="177">
        <v>0</v>
      </c>
      <c r="D172" s="177">
        <v>0</v>
      </c>
      <c r="E172" s="177">
        <v>0</v>
      </c>
      <c r="F172" s="177">
        <f>(1/15)*(1-F188-'B. Andre input'!$B$6)</f>
        <v>5.1388105665530336E-2</v>
      </c>
      <c r="G172" s="177">
        <v>0</v>
      </c>
      <c r="H172" s="177">
        <v>0</v>
      </c>
      <c r="I172" s="177">
        <v>0</v>
      </c>
      <c r="J172" s="177">
        <v>0</v>
      </c>
      <c r="K172" s="177">
        <f>(1/15)*'B. Andre input'!$B$10</f>
        <v>4.4266666666666664E-3</v>
      </c>
      <c r="L172" s="177">
        <v>0</v>
      </c>
      <c r="M172" s="177">
        <v>0</v>
      </c>
      <c r="N172" s="177">
        <v>0</v>
      </c>
      <c r="O172" s="177">
        <v>0</v>
      </c>
      <c r="P172" s="177">
        <f>(1/15)*'B. Andre input'!$B$11</f>
        <v>5.4666666666666665E-4</v>
      </c>
      <c r="Q172" s="177">
        <v>0</v>
      </c>
      <c r="R172" s="177">
        <v>0</v>
      </c>
      <c r="S172" s="177">
        <v>0</v>
      </c>
      <c r="T172" s="177">
        <v>0</v>
      </c>
      <c r="U172" s="177">
        <f>(1/15)*'B. Andre input'!$B$12</f>
        <v>0</v>
      </c>
      <c r="V172" s="177">
        <v>0</v>
      </c>
      <c r="W172" s="177">
        <v>0</v>
      </c>
    </row>
    <row r="173" spans="1:23" ht="25.5" x14ac:dyDescent="0.25">
      <c r="A173" s="502"/>
      <c r="B173" s="176" t="s">
        <v>177</v>
      </c>
      <c r="C173" s="177">
        <v>0</v>
      </c>
      <c r="D173" s="177">
        <v>0</v>
      </c>
      <c r="E173" s="177">
        <v>0</v>
      </c>
      <c r="F173" s="177">
        <v>0</v>
      </c>
      <c r="G173" s="177">
        <v>0</v>
      </c>
      <c r="H173" s="177">
        <v>0</v>
      </c>
      <c r="I173" s="177">
        <v>0</v>
      </c>
      <c r="J173" s="177">
        <v>0</v>
      </c>
      <c r="K173" s="177">
        <v>0</v>
      </c>
      <c r="L173" s="177">
        <v>0</v>
      </c>
      <c r="M173" s="177">
        <v>0</v>
      </c>
      <c r="N173" s="177">
        <v>0</v>
      </c>
      <c r="O173" s="177">
        <v>0</v>
      </c>
      <c r="P173" s="177">
        <v>0</v>
      </c>
      <c r="Q173" s="177">
        <v>0</v>
      </c>
      <c r="R173" s="177">
        <v>0</v>
      </c>
      <c r="S173" s="177">
        <v>0</v>
      </c>
      <c r="T173" s="177">
        <v>0</v>
      </c>
      <c r="U173" s="177">
        <v>0</v>
      </c>
      <c r="V173" s="177">
        <v>0</v>
      </c>
      <c r="W173" s="177">
        <v>0</v>
      </c>
    </row>
    <row r="174" spans="1:23" ht="25.5" x14ac:dyDescent="0.25">
      <c r="A174" s="502"/>
      <c r="B174" s="176" t="s">
        <v>178</v>
      </c>
      <c r="C174" s="177">
        <v>0</v>
      </c>
      <c r="D174" s="177">
        <v>0</v>
      </c>
      <c r="E174" s="177">
        <v>0</v>
      </c>
      <c r="F174" s="177">
        <v>0</v>
      </c>
      <c r="G174" s="177">
        <v>0</v>
      </c>
      <c r="H174" s="177">
        <v>0</v>
      </c>
      <c r="I174" s="177">
        <v>0</v>
      </c>
      <c r="J174" s="177">
        <v>0</v>
      </c>
      <c r="K174" s="177">
        <v>0</v>
      </c>
      <c r="L174" s="177">
        <v>0</v>
      </c>
      <c r="M174" s="177">
        <v>0</v>
      </c>
      <c r="N174" s="177">
        <v>0</v>
      </c>
      <c r="O174" s="177">
        <v>0</v>
      </c>
      <c r="P174" s="177">
        <v>0</v>
      </c>
      <c r="Q174" s="177">
        <v>0</v>
      </c>
      <c r="R174" s="177">
        <v>0</v>
      </c>
      <c r="S174" s="177">
        <v>0</v>
      </c>
      <c r="T174" s="177">
        <v>0</v>
      </c>
      <c r="U174" s="177">
        <v>0</v>
      </c>
      <c r="V174" s="177">
        <v>0</v>
      </c>
      <c r="W174" s="177">
        <v>0</v>
      </c>
    </row>
    <row r="175" spans="1:23" ht="25.5" x14ac:dyDescent="0.25">
      <c r="A175" s="502"/>
      <c r="B175" s="176" t="s">
        <v>213</v>
      </c>
      <c r="C175" s="177">
        <v>0</v>
      </c>
      <c r="D175" s="177">
        <f>'B. Andre input'!$B$6</f>
        <v>0.01</v>
      </c>
      <c r="E175" s="177">
        <f>(19/20)*'B. Andre input'!$B$6</f>
        <v>9.4999999999999998E-3</v>
      </c>
      <c r="F175" s="177">
        <v>0</v>
      </c>
      <c r="G175" s="177">
        <v>0</v>
      </c>
      <c r="H175" s="177">
        <v>0</v>
      </c>
      <c r="I175" s="177">
        <f>(4/5)*(1-I188-'B. Andre input'!$B$10)</f>
        <v>0.74614488288725944</v>
      </c>
      <c r="J175" s="177">
        <f>(4/5)*(19/20)*(1-J188-'B. Andre input'!$B$10)</f>
        <v>0.7063867413718935</v>
      </c>
      <c r="K175" s="177">
        <v>0</v>
      </c>
      <c r="L175" s="177">
        <v>0</v>
      </c>
      <c r="M175" s="177">
        <v>0</v>
      </c>
      <c r="N175" s="177">
        <v>0</v>
      </c>
      <c r="O175" s="177">
        <v>0</v>
      </c>
      <c r="P175" s="177">
        <v>0</v>
      </c>
      <c r="Q175" s="177">
        <v>0</v>
      </c>
      <c r="R175" s="177">
        <v>0</v>
      </c>
      <c r="S175" s="177">
        <v>0</v>
      </c>
      <c r="T175" s="177">
        <v>0</v>
      </c>
      <c r="U175" s="177">
        <v>0</v>
      </c>
      <c r="V175" s="177">
        <v>0</v>
      </c>
      <c r="W175" s="177">
        <v>0</v>
      </c>
    </row>
    <row r="176" spans="1:23" ht="25.5" x14ac:dyDescent="0.25">
      <c r="A176" s="502"/>
      <c r="B176" s="176" t="s">
        <v>214</v>
      </c>
      <c r="C176" s="177">
        <v>0</v>
      </c>
      <c r="D176" s="177">
        <v>0</v>
      </c>
      <c r="E176" s="177">
        <f>(1/20)*'B. Andre input'!$B$6</f>
        <v>5.0000000000000001E-4</v>
      </c>
      <c r="F176" s="177">
        <f>(14/15)*'B. Andre input'!$B$6</f>
        <v>9.3333333333333341E-3</v>
      </c>
      <c r="G176" s="177">
        <v>0</v>
      </c>
      <c r="H176" s="177">
        <v>0</v>
      </c>
      <c r="I176" s="177">
        <v>0</v>
      </c>
      <c r="J176" s="177">
        <f>(4/5)*(1/20)*(1-J188-'B. Andre input'!$B$10)</f>
        <v>3.7178249545889136E-2</v>
      </c>
      <c r="K176" s="177">
        <f>(4/5)*(14/15)*(1-K188-'B. Andre input'!$B$10)</f>
        <v>0.68358268890909391</v>
      </c>
      <c r="L176" s="177">
        <v>0</v>
      </c>
      <c r="M176" s="177">
        <v>0</v>
      </c>
      <c r="N176" s="177">
        <v>0</v>
      </c>
      <c r="O176" s="177">
        <v>0</v>
      </c>
      <c r="P176" s="177">
        <v>0</v>
      </c>
      <c r="Q176" s="177">
        <v>0</v>
      </c>
      <c r="R176" s="177">
        <v>0</v>
      </c>
      <c r="S176" s="177">
        <v>0</v>
      </c>
      <c r="T176" s="177">
        <v>0</v>
      </c>
      <c r="U176" s="177">
        <v>0</v>
      </c>
      <c r="V176" s="177">
        <v>0</v>
      </c>
      <c r="W176" s="177">
        <v>0</v>
      </c>
    </row>
    <row r="177" spans="1:23" ht="25.5" x14ac:dyDescent="0.25">
      <c r="A177" s="502"/>
      <c r="B177" s="176" t="s">
        <v>192</v>
      </c>
      <c r="C177" s="177">
        <v>0</v>
      </c>
      <c r="D177" s="177">
        <v>0</v>
      </c>
      <c r="E177" s="177">
        <v>0</v>
      </c>
      <c r="F177" s="177">
        <f>(1/15)*'B. Andre input'!$B$6</f>
        <v>6.6666666666666664E-4</v>
      </c>
      <c r="G177" s="177">
        <v>0</v>
      </c>
      <c r="H177" s="177">
        <v>0</v>
      </c>
      <c r="I177" s="177">
        <v>0</v>
      </c>
      <c r="J177" s="177">
        <v>0</v>
      </c>
      <c r="K177" s="177">
        <f>(4/5)*(1/15)*(1-K188-'B. Andre input'!$B$10)</f>
        <v>4.8827334922078136E-2</v>
      </c>
      <c r="L177" s="177">
        <v>0</v>
      </c>
      <c r="M177" s="177">
        <v>0</v>
      </c>
      <c r="N177" s="177">
        <v>0</v>
      </c>
      <c r="O177" s="177">
        <v>0</v>
      </c>
      <c r="P177" s="177">
        <v>0</v>
      </c>
      <c r="Q177" s="177">
        <v>0</v>
      </c>
      <c r="R177" s="177">
        <v>0</v>
      </c>
      <c r="S177" s="177">
        <v>0</v>
      </c>
      <c r="T177" s="177">
        <v>0</v>
      </c>
      <c r="U177" s="177">
        <v>0</v>
      </c>
      <c r="V177" s="177">
        <v>0</v>
      </c>
      <c r="W177" s="177">
        <v>0</v>
      </c>
    </row>
    <row r="178" spans="1:23" ht="25.5" x14ac:dyDescent="0.25">
      <c r="A178" s="502"/>
      <c r="B178" s="176" t="s">
        <v>180</v>
      </c>
      <c r="C178" s="177">
        <v>0</v>
      </c>
      <c r="D178" s="177">
        <v>0</v>
      </c>
      <c r="E178" s="177">
        <v>0</v>
      </c>
      <c r="F178" s="177">
        <v>0</v>
      </c>
      <c r="G178" s="177">
        <v>0</v>
      </c>
      <c r="H178" s="177">
        <v>0</v>
      </c>
      <c r="I178" s="177">
        <v>0</v>
      </c>
      <c r="J178" s="177">
        <v>0</v>
      </c>
      <c r="K178" s="177">
        <v>0</v>
      </c>
      <c r="L178" s="177">
        <v>0</v>
      </c>
      <c r="M178" s="177">
        <v>0</v>
      </c>
      <c r="N178" s="177">
        <v>0</v>
      </c>
      <c r="O178" s="177">
        <v>0</v>
      </c>
      <c r="P178" s="177">
        <v>0</v>
      </c>
      <c r="Q178" s="177">
        <v>0</v>
      </c>
      <c r="R178" s="177">
        <v>0</v>
      </c>
      <c r="S178" s="177">
        <v>0</v>
      </c>
      <c r="T178" s="177">
        <v>0</v>
      </c>
      <c r="U178" s="177">
        <v>0</v>
      </c>
      <c r="V178" s="177">
        <v>0</v>
      </c>
      <c r="W178" s="177">
        <v>0</v>
      </c>
    </row>
    <row r="179" spans="1:23" ht="25.5" x14ac:dyDescent="0.25">
      <c r="A179" s="502"/>
      <c r="B179" s="176" t="s">
        <v>181</v>
      </c>
      <c r="C179" s="177">
        <v>0</v>
      </c>
      <c r="D179" s="177">
        <v>0</v>
      </c>
      <c r="E179" s="177">
        <v>0</v>
      </c>
      <c r="F179" s="177">
        <v>0</v>
      </c>
      <c r="G179" s="177">
        <v>0</v>
      </c>
      <c r="H179" s="177">
        <v>0</v>
      </c>
      <c r="I179" s="177">
        <v>0</v>
      </c>
      <c r="J179" s="177">
        <v>0</v>
      </c>
      <c r="K179" s="177">
        <v>0</v>
      </c>
      <c r="L179" s="177">
        <v>0</v>
      </c>
      <c r="M179" s="177">
        <v>0</v>
      </c>
      <c r="N179" s="177">
        <v>0</v>
      </c>
      <c r="O179" s="177">
        <v>0</v>
      </c>
      <c r="P179" s="177">
        <v>0</v>
      </c>
      <c r="Q179" s="177">
        <v>0</v>
      </c>
      <c r="R179" s="177">
        <v>0</v>
      </c>
      <c r="S179" s="177">
        <v>0</v>
      </c>
      <c r="T179" s="177">
        <v>0</v>
      </c>
      <c r="U179" s="177">
        <v>0</v>
      </c>
      <c r="V179" s="177">
        <v>0</v>
      </c>
      <c r="W179" s="177">
        <v>0</v>
      </c>
    </row>
    <row r="180" spans="1:23" ht="25.5" x14ac:dyDescent="0.25">
      <c r="A180" s="502"/>
      <c r="B180" s="176" t="s">
        <v>215</v>
      </c>
      <c r="C180" s="177">
        <v>0</v>
      </c>
      <c r="D180" s="177">
        <v>0</v>
      </c>
      <c r="E180" s="177">
        <v>0</v>
      </c>
      <c r="F180" s="177">
        <v>0</v>
      </c>
      <c r="G180" s="177">
        <v>0</v>
      </c>
      <c r="H180" s="177">
        <v>0</v>
      </c>
      <c r="I180" s="177">
        <f>(1/5)*(1-I188-'B. Andre input'!$B$10)</f>
        <v>0.18653622072181486</v>
      </c>
      <c r="J180" s="177">
        <f>(1/5)*(19/20)*(1-J188-'B. Andre input'!$B$10)</f>
        <v>0.17659668534297338</v>
      </c>
      <c r="K180" s="177">
        <v>0</v>
      </c>
      <c r="L180" s="177">
        <v>0</v>
      </c>
      <c r="M180" s="177">
        <v>0</v>
      </c>
      <c r="N180" s="177">
        <f>(4/5)*(1-N188-'B. Andre input'!$B$11)</f>
        <v>0.79147968769935828</v>
      </c>
      <c r="O180" s="177">
        <f>(4/5)*(19/20)*(1-O188-'B. Andre input'!$B$11)</f>
        <v>0.74536997699171603</v>
      </c>
      <c r="P180" s="177">
        <v>0</v>
      </c>
      <c r="Q180" s="177">
        <v>0</v>
      </c>
      <c r="R180" s="177">
        <v>0</v>
      </c>
      <c r="S180" s="177">
        <v>0</v>
      </c>
      <c r="T180" s="177">
        <v>0</v>
      </c>
      <c r="U180" s="177">
        <v>0</v>
      </c>
      <c r="V180" s="177">
        <v>0</v>
      </c>
      <c r="W180" s="177">
        <v>0</v>
      </c>
    </row>
    <row r="181" spans="1:23" ht="25.5" x14ac:dyDescent="0.25">
      <c r="A181" s="502"/>
      <c r="B181" s="176" t="s">
        <v>216</v>
      </c>
      <c r="C181" s="177">
        <v>0</v>
      </c>
      <c r="D181" s="177">
        <v>0</v>
      </c>
      <c r="E181" s="177">
        <v>0</v>
      </c>
      <c r="F181" s="177">
        <v>0</v>
      </c>
      <c r="G181" s="177">
        <v>0</v>
      </c>
      <c r="H181" s="177">
        <v>0</v>
      </c>
      <c r="I181" s="177">
        <v>0</v>
      </c>
      <c r="J181" s="177">
        <f>(1/5)*(1/20)*(1-J188-'B. Andre input'!$B$10)</f>
        <v>9.294562386472284E-3</v>
      </c>
      <c r="K181" s="177">
        <f>(1/5)*(14/15)*(1-K188-'B. Andre input'!$B$10)</f>
        <v>0.17089567222727348</v>
      </c>
      <c r="L181" s="177">
        <v>0</v>
      </c>
      <c r="M181" s="177">
        <v>0</v>
      </c>
      <c r="N181" s="177">
        <v>0</v>
      </c>
      <c r="O181" s="177">
        <f>(4/5)*(1/20)*(1-O188-'B. Andre input'!$B$11)</f>
        <v>3.9229998789037698E-2</v>
      </c>
      <c r="P181" s="177">
        <f>(4/5)*(14/15)*(1-P188-'B. Andre input'!$B$11)</f>
        <v>0.7045298370909171</v>
      </c>
      <c r="Q181" s="177">
        <v>0</v>
      </c>
      <c r="R181" s="177">
        <v>0</v>
      </c>
      <c r="S181" s="177">
        <v>0</v>
      </c>
      <c r="T181" s="177">
        <v>0</v>
      </c>
      <c r="U181" s="177">
        <v>0</v>
      </c>
      <c r="V181" s="177">
        <v>0</v>
      </c>
      <c r="W181" s="177">
        <v>0</v>
      </c>
    </row>
    <row r="182" spans="1:23" ht="25.5" x14ac:dyDescent="0.25">
      <c r="A182" s="502"/>
      <c r="B182" s="176" t="s">
        <v>194</v>
      </c>
      <c r="C182" s="177">
        <v>0</v>
      </c>
      <c r="D182" s="177">
        <v>0</v>
      </c>
      <c r="E182" s="177">
        <v>0</v>
      </c>
      <c r="F182" s="177">
        <v>0</v>
      </c>
      <c r="G182" s="177">
        <v>0</v>
      </c>
      <c r="H182" s="177">
        <v>0</v>
      </c>
      <c r="I182" s="177">
        <v>0</v>
      </c>
      <c r="J182" s="177">
        <v>0</v>
      </c>
      <c r="K182" s="177">
        <f>(1/5)*(1/15)*(1-K188-'B. Andre input'!$B$10)</f>
        <v>1.2206833730519534E-2</v>
      </c>
      <c r="L182" s="177">
        <v>0</v>
      </c>
      <c r="M182" s="177">
        <v>0</v>
      </c>
      <c r="N182" s="177">
        <v>0</v>
      </c>
      <c r="O182" s="177">
        <v>0</v>
      </c>
      <c r="P182" s="177">
        <f>(4/5)*(1/15)*(1-P188-'B. Andre input'!$B$11)</f>
        <v>5.0323559792208365E-2</v>
      </c>
      <c r="Q182" s="177">
        <v>0</v>
      </c>
      <c r="R182" s="177">
        <v>0</v>
      </c>
      <c r="S182" s="177">
        <v>0</v>
      </c>
      <c r="T182" s="177">
        <v>0</v>
      </c>
      <c r="U182" s="177">
        <v>0</v>
      </c>
      <c r="V182" s="177">
        <v>0</v>
      </c>
      <c r="W182" s="177">
        <v>0</v>
      </c>
    </row>
    <row r="183" spans="1:23" ht="25.5" x14ac:dyDescent="0.25">
      <c r="A183" s="502"/>
      <c r="B183" s="176" t="s">
        <v>183</v>
      </c>
      <c r="C183" s="177">
        <v>0</v>
      </c>
      <c r="D183" s="177">
        <v>0</v>
      </c>
      <c r="E183" s="177">
        <v>0</v>
      </c>
      <c r="F183" s="177">
        <v>0</v>
      </c>
      <c r="G183" s="177">
        <v>0</v>
      </c>
      <c r="H183" s="177">
        <v>0</v>
      </c>
      <c r="I183" s="177">
        <v>0</v>
      </c>
      <c r="J183" s="177">
        <v>0</v>
      </c>
      <c r="K183" s="177">
        <v>0</v>
      </c>
      <c r="L183" s="177">
        <v>0</v>
      </c>
      <c r="M183" s="177">
        <v>0</v>
      </c>
      <c r="N183" s="177">
        <v>0</v>
      </c>
      <c r="O183" s="177">
        <v>0</v>
      </c>
      <c r="P183" s="177">
        <v>0</v>
      </c>
      <c r="Q183" s="177">
        <v>0</v>
      </c>
      <c r="R183" s="177">
        <v>0</v>
      </c>
      <c r="S183" s="177">
        <v>0</v>
      </c>
      <c r="T183" s="177">
        <v>0</v>
      </c>
      <c r="U183" s="177">
        <v>0</v>
      </c>
      <c r="V183" s="177">
        <v>0</v>
      </c>
      <c r="W183" s="177">
        <v>0</v>
      </c>
    </row>
    <row r="184" spans="1:23" ht="25.5" x14ac:dyDescent="0.25">
      <c r="A184" s="502"/>
      <c r="B184" s="176" t="s">
        <v>184</v>
      </c>
      <c r="C184" s="177">
        <v>0</v>
      </c>
      <c r="D184" s="177">
        <v>0</v>
      </c>
      <c r="E184" s="177">
        <v>0</v>
      </c>
      <c r="F184" s="177">
        <v>0</v>
      </c>
      <c r="G184" s="177">
        <v>0</v>
      </c>
      <c r="H184" s="177">
        <v>0</v>
      </c>
      <c r="I184" s="177">
        <v>0</v>
      </c>
      <c r="J184" s="177">
        <v>0</v>
      </c>
      <c r="K184" s="177">
        <v>0</v>
      </c>
      <c r="L184" s="177">
        <v>0</v>
      </c>
      <c r="M184" s="177">
        <v>0</v>
      </c>
      <c r="N184" s="177">
        <v>0</v>
      </c>
      <c r="O184" s="177">
        <v>0</v>
      </c>
      <c r="P184" s="177">
        <v>0</v>
      </c>
      <c r="Q184" s="177">
        <v>0</v>
      </c>
      <c r="R184" s="177">
        <v>0</v>
      </c>
      <c r="S184" s="177">
        <v>0</v>
      </c>
      <c r="T184" s="177">
        <v>0</v>
      </c>
      <c r="U184" s="177">
        <v>0</v>
      </c>
      <c r="V184" s="177">
        <v>0</v>
      </c>
      <c r="W184" s="177">
        <v>0</v>
      </c>
    </row>
    <row r="185" spans="1:23" ht="25.5" x14ac:dyDescent="0.25">
      <c r="A185" s="502"/>
      <c r="B185" s="176" t="s">
        <v>217</v>
      </c>
      <c r="C185" s="177">
        <v>0</v>
      </c>
      <c r="D185" s="177">
        <v>0</v>
      </c>
      <c r="E185" s="177">
        <v>0</v>
      </c>
      <c r="F185" s="177">
        <v>0</v>
      </c>
      <c r="G185" s="177">
        <v>0</v>
      </c>
      <c r="H185" s="177">
        <v>0</v>
      </c>
      <c r="I185" s="177">
        <v>0</v>
      </c>
      <c r="J185" s="177">
        <v>0</v>
      </c>
      <c r="K185" s="177">
        <v>0</v>
      </c>
      <c r="L185" s="177">
        <v>0</v>
      </c>
      <c r="M185" s="177">
        <v>0</v>
      </c>
      <c r="N185" s="177">
        <f>(1/5)*(1-N188-'B. Andre input'!$B$11)</f>
        <v>0.19786992192483957</v>
      </c>
      <c r="O185" s="177">
        <f>(1/5)*(19/20)*(1-O188-'B. Andre input'!$B$11)</f>
        <v>0.18634249424792901</v>
      </c>
      <c r="P185" s="177">
        <v>0</v>
      </c>
      <c r="Q185" s="177">
        <v>0</v>
      </c>
      <c r="R185" s="177">
        <v>0</v>
      </c>
      <c r="S185" s="177">
        <f>(1-S188-'B. Andre input'!$B$12)</f>
        <v>0.99699399244426323</v>
      </c>
      <c r="T185" s="177">
        <f>(19/20)*(1-T188-'B. Andre input'!$B$12)</f>
        <v>0.92747531361553404</v>
      </c>
      <c r="U185" s="177">
        <v>0</v>
      </c>
      <c r="V185" s="177">
        <v>0</v>
      </c>
      <c r="W185" s="177">
        <v>0</v>
      </c>
    </row>
    <row r="186" spans="1:23" ht="25.5" x14ac:dyDescent="0.25">
      <c r="A186" s="502"/>
      <c r="B186" s="176" t="s">
        <v>218</v>
      </c>
      <c r="C186" s="177">
        <v>0</v>
      </c>
      <c r="D186" s="177">
        <v>0</v>
      </c>
      <c r="E186" s="177">
        <v>0</v>
      </c>
      <c r="F186" s="177">
        <v>0</v>
      </c>
      <c r="G186" s="177">
        <v>0</v>
      </c>
      <c r="H186" s="177">
        <v>0</v>
      </c>
      <c r="I186" s="177">
        <v>0</v>
      </c>
      <c r="J186" s="177">
        <v>0</v>
      </c>
      <c r="K186" s="177">
        <v>0</v>
      </c>
      <c r="L186" s="177">
        <v>0</v>
      </c>
      <c r="M186" s="177">
        <v>0</v>
      </c>
      <c r="N186" s="177">
        <v>0</v>
      </c>
      <c r="O186" s="177">
        <f>(1/5)*(1/20)*(1-O188-'B. Andre input'!$B$11)</f>
        <v>9.8074996972594246E-3</v>
      </c>
      <c r="P186" s="177">
        <f>(1/5)*(14/15)*(1-P188-'B. Andre input'!$B$11)</f>
        <v>0.17613245927272927</v>
      </c>
      <c r="Q186" s="177">
        <v>0</v>
      </c>
      <c r="R186" s="177">
        <v>0</v>
      </c>
      <c r="S186" s="177">
        <v>0</v>
      </c>
      <c r="T186" s="177">
        <f>(1/20)*(1-T188-'B. Andre input'!$B$12)</f>
        <v>4.8814490190291271E-2</v>
      </c>
      <c r="U186" s="177">
        <f>(14/15)*(1-U188-'B. Andre input'!$B$12)</f>
        <v>0.81919959078726212</v>
      </c>
      <c r="V186" s="177">
        <v>0</v>
      </c>
      <c r="W186" s="177">
        <v>0</v>
      </c>
    </row>
    <row r="187" spans="1:23" ht="25.5" x14ac:dyDescent="0.25">
      <c r="A187" s="502"/>
      <c r="B187" s="176" t="s">
        <v>195</v>
      </c>
      <c r="C187" s="177">
        <v>0</v>
      </c>
      <c r="D187" s="177">
        <v>0</v>
      </c>
      <c r="E187" s="177">
        <v>0</v>
      </c>
      <c r="F187" s="177">
        <v>0</v>
      </c>
      <c r="G187" s="177">
        <v>0</v>
      </c>
      <c r="H187" s="177">
        <v>0</v>
      </c>
      <c r="I187" s="177">
        <v>0</v>
      </c>
      <c r="J187" s="177">
        <v>0</v>
      </c>
      <c r="K187" s="177">
        <v>0</v>
      </c>
      <c r="L187" s="177">
        <v>0</v>
      </c>
      <c r="M187" s="177">
        <v>0</v>
      </c>
      <c r="N187" s="177">
        <v>0</v>
      </c>
      <c r="O187" s="177">
        <v>0</v>
      </c>
      <c r="P187" s="177">
        <f>(1/5)*(1/15)*(1-P188-'B. Andre input'!$B$11)</f>
        <v>1.2580889948052091E-2</v>
      </c>
      <c r="Q187" s="177">
        <v>0</v>
      </c>
      <c r="R187" s="177">
        <v>0</v>
      </c>
      <c r="S187" s="177">
        <v>0</v>
      </c>
      <c r="T187" s="177">
        <v>0</v>
      </c>
      <c r="U187" s="177">
        <f>(1/15)*(1-U188-'B. Andre input'!$B$12)</f>
        <v>5.851425648480444E-2</v>
      </c>
      <c r="V187" s="177">
        <v>0</v>
      </c>
      <c r="W187" s="177">
        <v>0</v>
      </c>
    </row>
    <row r="188" spans="1:23" x14ac:dyDescent="0.25">
      <c r="A188" s="502"/>
      <c r="B188" s="176" t="s">
        <v>0</v>
      </c>
      <c r="C188" s="177">
        <v>0</v>
      </c>
      <c r="D188" s="177">
        <f>'B. Andre input'!$B$20</f>
        <v>7.1267962113989178E-3</v>
      </c>
      <c r="E188" s="177">
        <f>'B. Andre input'!$B$21</f>
        <v>4.4831536869547842E-2</v>
      </c>
      <c r="F188" s="177">
        <f>'B. Andre input'!$B$22</f>
        <v>0.21917841501704496</v>
      </c>
      <c r="G188" s="177">
        <v>1</v>
      </c>
      <c r="H188" s="177">
        <v>0</v>
      </c>
      <c r="I188" s="177">
        <f>'B. Andre input'!$B$24</f>
        <v>9.1889639092580279E-4</v>
      </c>
      <c r="J188" s="177">
        <f>'B. Andre input'!$B$25</f>
        <v>4.1437613527716896E-3</v>
      </c>
      <c r="K188" s="177">
        <f>'B. Andre input'!$B$26</f>
        <v>1.8087470211034962E-2</v>
      </c>
      <c r="L188" s="177">
        <v>1</v>
      </c>
      <c r="M188" s="177">
        <v>0</v>
      </c>
      <c r="N188" s="177">
        <f>'B. Andre input'!$B$28</f>
        <v>2.4503903758021422E-3</v>
      </c>
      <c r="O188" s="177">
        <f>'B. Andre input'!$B$29</f>
        <v>1.1050030274057814E-2</v>
      </c>
      <c r="P188" s="177">
        <f>'B. Andre input'!$B$30</f>
        <v>4.8233253896093203E-2</v>
      </c>
      <c r="Q188" s="177">
        <v>1</v>
      </c>
      <c r="R188" s="177">
        <v>0</v>
      </c>
      <c r="S188" s="177">
        <f>'B. Andre input'!$B$32</f>
        <v>3.0060075557367776E-3</v>
      </c>
      <c r="T188" s="177">
        <f>'B. Andre input'!$B$33</f>
        <v>2.3710196194174679E-2</v>
      </c>
      <c r="U188" s="177">
        <f>'B. Andre input'!$B$34</f>
        <v>0.12228615272793344</v>
      </c>
      <c r="V188" s="177">
        <v>1</v>
      </c>
      <c r="W188" s="177">
        <v>1</v>
      </c>
    </row>
    <row r="189" spans="1:23" x14ac:dyDescent="0.25">
      <c r="A189" s="139"/>
      <c r="B189" s="139" t="s">
        <v>186</v>
      </c>
      <c r="C189" s="139">
        <f>SUM(C168:C188)</f>
        <v>0</v>
      </c>
      <c r="D189" s="139">
        <f t="shared" ref="D189:W189" si="11">SUM(D168:D188)</f>
        <v>1</v>
      </c>
      <c r="E189" s="139">
        <f t="shared" si="11"/>
        <v>0.99999999999999989</v>
      </c>
      <c r="F189" s="139">
        <f t="shared" si="11"/>
        <v>1</v>
      </c>
      <c r="G189" s="139">
        <f t="shared" si="11"/>
        <v>1</v>
      </c>
      <c r="H189" s="139">
        <f t="shared" si="11"/>
        <v>0</v>
      </c>
      <c r="I189" s="139">
        <f t="shared" si="11"/>
        <v>1.0000000000000002</v>
      </c>
      <c r="J189" s="139">
        <f t="shared" si="11"/>
        <v>1</v>
      </c>
      <c r="K189" s="139">
        <f t="shared" si="11"/>
        <v>1</v>
      </c>
      <c r="L189" s="139">
        <f t="shared" si="11"/>
        <v>1</v>
      </c>
      <c r="M189" s="139">
        <f t="shared" si="11"/>
        <v>0</v>
      </c>
      <c r="N189" s="139">
        <f t="shared" si="11"/>
        <v>1</v>
      </c>
      <c r="O189" s="139">
        <f t="shared" si="11"/>
        <v>1</v>
      </c>
      <c r="P189" s="139">
        <f t="shared" si="11"/>
        <v>1</v>
      </c>
      <c r="Q189" s="139">
        <f t="shared" si="11"/>
        <v>1</v>
      </c>
      <c r="R189" s="139">
        <f t="shared" si="11"/>
        <v>0</v>
      </c>
      <c r="S189" s="139">
        <f t="shared" si="11"/>
        <v>1</v>
      </c>
      <c r="T189" s="139">
        <f t="shared" si="11"/>
        <v>1</v>
      </c>
      <c r="U189" s="139">
        <f t="shared" si="11"/>
        <v>1</v>
      </c>
      <c r="V189" s="139">
        <f t="shared" si="11"/>
        <v>1</v>
      </c>
      <c r="W189" s="139">
        <f t="shared" si="11"/>
        <v>1</v>
      </c>
    </row>
    <row r="190" spans="1:23" x14ac:dyDescent="0.25">
      <c r="A190" s="499" t="s">
        <v>249</v>
      </c>
      <c r="B190" s="499"/>
      <c r="C190" s="499"/>
      <c r="D190" s="499"/>
      <c r="E190" s="499"/>
      <c r="F190" s="499"/>
      <c r="G190" s="499"/>
      <c r="H190" s="499"/>
      <c r="I190" s="499"/>
      <c r="J190" s="499"/>
      <c r="K190" s="499"/>
      <c r="L190" s="499"/>
      <c r="M190" s="499"/>
      <c r="N190" s="499"/>
      <c r="O190" s="499"/>
      <c r="P190" s="499"/>
      <c r="Q190" s="499"/>
      <c r="R190" s="499"/>
      <c r="S190" s="499"/>
      <c r="T190" s="499"/>
      <c r="U190" s="499"/>
      <c r="V190" s="499"/>
      <c r="W190" s="499"/>
    </row>
    <row r="192" spans="1:23" x14ac:dyDescent="0.25">
      <c r="A192" s="129" t="s">
        <v>301</v>
      </c>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row>
    <row r="193" spans="1:23" x14ac:dyDescent="0.25">
      <c r="A193" s="503"/>
      <c r="B193" s="504"/>
      <c r="C193" s="504" t="s">
        <v>15</v>
      </c>
      <c r="D193" s="504"/>
      <c r="E193" s="504"/>
      <c r="F193" s="504"/>
      <c r="G193" s="504"/>
      <c r="H193" s="504"/>
      <c r="I193" s="504"/>
      <c r="J193" s="504"/>
      <c r="K193" s="504"/>
      <c r="L193" s="504"/>
      <c r="M193" s="504"/>
      <c r="N193" s="504"/>
      <c r="O193" s="504"/>
      <c r="P193" s="504"/>
      <c r="Q193" s="504"/>
      <c r="R193" s="504"/>
      <c r="S193" s="504"/>
      <c r="T193" s="504"/>
      <c r="U193" s="504"/>
      <c r="V193" s="504"/>
      <c r="W193" s="504"/>
    </row>
    <row r="194" spans="1:23" ht="76.5" x14ac:dyDescent="0.25">
      <c r="A194" s="504"/>
      <c r="B194" s="504"/>
      <c r="C194" s="178" t="s">
        <v>17</v>
      </c>
      <c r="D194" s="178" t="s">
        <v>18</v>
      </c>
      <c r="E194" s="178" t="s">
        <v>211</v>
      </c>
      <c r="F194" s="178" t="s">
        <v>212</v>
      </c>
      <c r="G194" s="178" t="s">
        <v>191</v>
      </c>
      <c r="H194" s="178" t="s">
        <v>177</v>
      </c>
      <c r="I194" s="178" t="s">
        <v>178</v>
      </c>
      <c r="J194" s="178" t="s">
        <v>213</v>
      </c>
      <c r="K194" s="178" t="s">
        <v>214</v>
      </c>
      <c r="L194" s="178" t="s">
        <v>192</v>
      </c>
      <c r="M194" s="178" t="s">
        <v>180</v>
      </c>
      <c r="N194" s="178" t="s">
        <v>181</v>
      </c>
      <c r="O194" s="178" t="s">
        <v>215</v>
      </c>
      <c r="P194" s="178" t="s">
        <v>216</v>
      </c>
      <c r="Q194" s="178" t="s">
        <v>194</v>
      </c>
      <c r="R194" s="178" t="s">
        <v>183</v>
      </c>
      <c r="S194" s="178" t="s">
        <v>184</v>
      </c>
      <c r="T194" s="178" t="s">
        <v>217</v>
      </c>
      <c r="U194" s="178" t="s">
        <v>218</v>
      </c>
      <c r="V194" s="178" t="s">
        <v>195</v>
      </c>
      <c r="W194" s="178" t="s">
        <v>0</v>
      </c>
    </row>
    <row r="195" spans="1:23" x14ac:dyDescent="0.25">
      <c r="A195" s="504" t="s">
        <v>14</v>
      </c>
      <c r="B195" s="178" t="s">
        <v>17</v>
      </c>
      <c r="C195" s="179">
        <v>0</v>
      </c>
      <c r="D195" s="179">
        <v>0</v>
      </c>
      <c r="E195" s="179">
        <v>0</v>
      </c>
      <c r="F195" s="179">
        <v>0</v>
      </c>
      <c r="G195" s="179">
        <v>0</v>
      </c>
      <c r="H195" s="179">
        <v>0</v>
      </c>
      <c r="I195" s="179">
        <v>0</v>
      </c>
      <c r="J195" s="179">
        <v>0</v>
      </c>
      <c r="K195" s="179">
        <v>0</v>
      </c>
      <c r="L195" s="179">
        <v>0</v>
      </c>
      <c r="M195" s="179">
        <v>0</v>
      </c>
      <c r="N195" s="179">
        <v>0</v>
      </c>
      <c r="O195" s="179">
        <v>0</v>
      </c>
      <c r="P195" s="179">
        <v>0</v>
      </c>
      <c r="Q195" s="179">
        <v>0</v>
      </c>
      <c r="R195" s="179">
        <v>0</v>
      </c>
      <c r="S195" s="179">
        <v>0</v>
      </c>
      <c r="T195" s="179">
        <v>0</v>
      </c>
      <c r="U195" s="179">
        <v>0</v>
      </c>
      <c r="V195" s="179">
        <v>0</v>
      </c>
      <c r="W195" s="179">
        <v>0</v>
      </c>
    </row>
    <row r="196" spans="1:23" x14ac:dyDescent="0.25">
      <c r="A196" s="504"/>
      <c r="B196" s="178" t="s">
        <v>18</v>
      </c>
      <c r="C196" s="179">
        <v>0</v>
      </c>
      <c r="D196" s="179">
        <v>0</v>
      </c>
      <c r="E196" s="179">
        <v>0</v>
      </c>
      <c r="F196" s="179">
        <v>0</v>
      </c>
      <c r="G196" s="179">
        <v>0</v>
      </c>
      <c r="H196" s="179">
        <v>0</v>
      </c>
      <c r="I196" s="179">
        <v>0</v>
      </c>
      <c r="J196" s="179">
        <v>0</v>
      </c>
      <c r="K196" s="179">
        <v>0</v>
      </c>
      <c r="L196" s="179">
        <v>0</v>
      </c>
      <c r="M196" s="179">
        <v>0</v>
      </c>
      <c r="N196" s="179">
        <v>0</v>
      </c>
      <c r="O196" s="179">
        <v>0</v>
      </c>
      <c r="P196" s="179">
        <v>0</v>
      </c>
      <c r="Q196" s="179">
        <v>0</v>
      </c>
      <c r="R196" s="179">
        <v>0</v>
      </c>
      <c r="S196" s="179">
        <v>0</v>
      </c>
      <c r="T196" s="179">
        <v>0</v>
      </c>
      <c r="U196" s="179">
        <v>0</v>
      </c>
      <c r="V196" s="179">
        <v>0</v>
      </c>
      <c r="W196" s="179">
        <v>0</v>
      </c>
    </row>
    <row r="197" spans="1:23" x14ac:dyDescent="0.25">
      <c r="A197" s="504"/>
      <c r="B197" s="178" t="s">
        <v>211</v>
      </c>
      <c r="C197" s="179">
        <v>0</v>
      </c>
      <c r="D197" s="179">
        <v>0</v>
      </c>
      <c r="E197" s="179">
        <v>0</v>
      </c>
      <c r="F197" s="179">
        <v>0</v>
      </c>
      <c r="G197" s="179">
        <v>0</v>
      </c>
      <c r="H197" s="179">
        <v>0</v>
      </c>
      <c r="I197" s="179">
        <v>0</v>
      </c>
      <c r="J197" s="179">
        <v>0</v>
      </c>
      <c r="K197" s="179">
        <v>0</v>
      </c>
      <c r="L197" s="179">
        <v>0</v>
      </c>
      <c r="M197" s="179">
        <v>0</v>
      </c>
      <c r="N197" s="179">
        <v>0</v>
      </c>
      <c r="O197" s="179">
        <v>0</v>
      </c>
      <c r="P197" s="179">
        <v>0</v>
      </c>
      <c r="Q197" s="179">
        <v>0</v>
      </c>
      <c r="R197" s="179">
        <v>0</v>
      </c>
      <c r="S197" s="179">
        <v>0</v>
      </c>
      <c r="T197" s="179">
        <v>0</v>
      </c>
      <c r="U197" s="179">
        <v>0</v>
      </c>
      <c r="V197" s="179">
        <v>0</v>
      </c>
      <c r="W197" s="179">
        <v>0</v>
      </c>
    </row>
    <row r="198" spans="1:23" x14ac:dyDescent="0.25">
      <c r="A198" s="504"/>
      <c r="B198" s="178" t="s">
        <v>212</v>
      </c>
      <c r="C198" s="179">
        <v>0</v>
      </c>
      <c r="D198" s="179">
        <v>0</v>
      </c>
      <c r="E198" s="179">
        <f>(1-E215-'B. Andre input'!$B$6)</f>
        <v>0.94516846313045211</v>
      </c>
      <c r="F198" s="179">
        <f>(14/15)*(1-F215-'B. Andre input'!$B$6)</f>
        <v>0.71943347931742474</v>
      </c>
      <c r="G198" s="179">
        <v>0</v>
      </c>
      <c r="H198" s="179">
        <v>0</v>
      </c>
      <c r="I198" s="179">
        <v>0</v>
      </c>
      <c r="J198" s="179">
        <f>'B. Andre input'!$B$10</f>
        <v>6.6400000000000001E-2</v>
      </c>
      <c r="K198" s="179">
        <f>(14/15)*'B. Andre input'!$B$10</f>
        <v>6.1973333333333332E-2</v>
      </c>
      <c r="L198" s="179">
        <v>0</v>
      </c>
      <c r="M198" s="179">
        <v>0</v>
      </c>
      <c r="N198" s="179">
        <v>0</v>
      </c>
      <c r="O198" s="179">
        <f>'B. Andre input'!$B$11</f>
        <v>8.2000000000000007E-3</v>
      </c>
      <c r="P198" s="179">
        <f>(14/15)*'B. Andre input'!$B$11</f>
        <v>7.653333333333334E-3</v>
      </c>
      <c r="Q198" s="179">
        <v>0</v>
      </c>
      <c r="R198" s="179">
        <v>0</v>
      </c>
      <c r="S198" s="179">
        <v>0</v>
      </c>
      <c r="T198" s="179">
        <f>'B. Andre input'!$B$12</f>
        <v>0</v>
      </c>
      <c r="U198" s="179">
        <f>(14/15)*'B. Andre input'!$B$12</f>
        <v>0</v>
      </c>
      <c r="V198" s="179">
        <v>0</v>
      </c>
      <c r="W198" s="179">
        <v>0</v>
      </c>
    </row>
    <row r="199" spans="1:23" x14ac:dyDescent="0.25">
      <c r="A199" s="504"/>
      <c r="B199" s="178" t="s">
        <v>191</v>
      </c>
      <c r="C199" s="179">
        <v>0</v>
      </c>
      <c r="D199" s="179">
        <v>0</v>
      </c>
      <c r="E199" s="179">
        <v>0</v>
      </c>
      <c r="F199" s="179">
        <f>(1/15)*(1-F215-'B. Andre input'!$B$6)</f>
        <v>5.1388105665530336E-2</v>
      </c>
      <c r="G199" s="179">
        <v>0</v>
      </c>
      <c r="H199" s="179">
        <v>0</v>
      </c>
      <c r="I199" s="179">
        <v>0</v>
      </c>
      <c r="J199" s="179">
        <v>0</v>
      </c>
      <c r="K199" s="179">
        <f>(1/15)*'B. Andre input'!$B$10</f>
        <v>4.4266666666666664E-3</v>
      </c>
      <c r="L199" s="179">
        <v>0</v>
      </c>
      <c r="M199" s="179">
        <v>0</v>
      </c>
      <c r="N199" s="179">
        <v>0</v>
      </c>
      <c r="O199" s="179">
        <v>0</v>
      </c>
      <c r="P199" s="179">
        <f>(1/15)*'B. Andre input'!$B$11</f>
        <v>5.4666666666666665E-4</v>
      </c>
      <c r="Q199" s="179">
        <v>0</v>
      </c>
      <c r="R199" s="179">
        <v>0</v>
      </c>
      <c r="S199" s="179">
        <v>0</v>
      </c>
      <c r="T199" s="179">
        <v>0</v>
      </c>
      <c r="U199" s="179">
        <f>(1/15)*'B. Andre input'!$B$12</f>
        <v>0</v>
      </c>
      <c r="V199" s="179">
        <v>0</v>
      </c>
      <c r="W199" s="179">
        <v>0</v>
      </c>
    </row>
    <row r="200" spans="1:23" ht="25.5" x14ac:dyDescent="0.25">
      <c r="A200" s="504"/>
      <c r="B200" s="178" t="s">
        <v>177</v>
      </c>
      <c r="C200" s="179">
        <v>0</v>
      </c>
      <c r="D200" s="179">
        <v>0</v>
      </c>
      <c r="E200" s="179">
        <v>0</v>
      </c>
      <c r="F200" s="179">
        <v>0</v>
      </c>
      <c r="G200" s="179">
        <v>0</v>
      </c>
      <c r="H200" s="179">
        <v>0</v>
      </c>
      <c r="I200" s="179">
        <v>0</v>
      </c>
      <c r="J200" s="179">
        <v>0</v>
      </c>
      <c r="K200" s="179">
        <v>0</v>
      </c>
      <c r="L200" s="179">
        <v>0</v>
      </c>
      <c r="M200" s="179">
        <v>0</v>
      </c>
      <c r="N200" s="179">
        <v>0</v>
      </c>
      <c r="O200" s="179">
        <v>0</v>
      </c>
      <c r="P200" s="179">
        <v>0</v>
      </c>
      <c r="Q200" s="179">
        <v>0</v>
      </c>
      <c r="R200" s="179">
        <v>0</v>
      </c>
      <c r="S200" s="179">
        <v>0</v>
      </c>
      <c r="T200" s="179">
        <v>0</v>
      </c>
      <c r="U200" s="179">
        <v>0</v>
      </c>
      <c r="V200" s="179">
        <v>0</v>
      </c>
      <c r="W200" s="179">
        <v>0</v>
      </c>
    </row>
    <row r="201" spans="1:23" ht="25.5" x14ac:dyDescent="0.25">
      <c r="A201" s="504"/>
      <c r="B201" s="178" t="s">
        <v>178</v>
      </c>
      <c r="C201" s="179">
        <v>0</v>
      </c>
      <c r="D201" s="179">
        <v>0</v>
      </c>
      <c r="E201" s="179">
        <v>0</v>
      </c>
      <c r="F201" s="179">
        <v>0</v>
      </c>
      <c r="G201" s="179">
        <v>0</v>
      </c>
      <c r="H201" s="179">
        <v>0</v>
      </c>
      <c r="I201" s="179">
        <v>0</v>
      </c>
      <c r="J201" s="179">
        <v>0</v>
      </c>
      <c r="K201" s="179">
        <v>0</v>
      </c>
      <c r="L201" s="179">
        <v>0</v>
      </c>
      <c r="M201" s="179">
        <v>0</v>
      </c>
      <c r="N201" s="179">
        <v>0</v>
      </c>
      <c r="O201" s="179">
        <v>0</v>
      </c>
      <c r="P201" s="179">
        <v>0</v>
      </c>
      <c r="Q201" s="179">
        <v>0</v>
      </c>
      <c r="R201" s="179">
        <v>0</v>
      </c>
      <c r="S201" s="179">
        <v>0</v>
      </c>
      <c r="T201" s="179">
        <v>0</v>
      </c>
      <c r="U201" s="179">
        <v>0</v>
      </c>
      <c r="V201" s="179">
        <v>0</v>
      </c>
      <c r="W201" s="179">
        <v>0</v>
      </c>
    </row>
    <row r="202" spans="1:23" ht="25.5" x14ac:dyDescent="0.25">
      <c r="A202" s="504"/>
      <c r="B202" s="178" t="s">
        <v>213</v>
      </c>
      <c r="C202" s="179">
        <v>0</v>
      </c>
      <c r="D202" s="179">
        <v>0</v>
      </c>
      <c r="E202" s="179">
        <v>0</v>
      </c>
      <c r="F202" s="179">
        <v>0</v>
      </c>
      <c r="G202" s="179">
        <v>0</v>
      </c>
      <c r="H202" s="179">
        <v>0</v>
      </c>
      <c r="I202" s="179">
        <v>0</v>
      </c>
      <c r="J202" s="179">
        <v>0</v>
      </c>
      <c r="K202" s="179">
        <v>0</v>
      </c>
      <c r="L202" s="179">
        <v>0</v>
      </c>
      <c r="M202" s="179">
        <v>0</v>
      </c>
      <c r="N202" s="179">
        <v>0</v>
      </c>
      <c r="O202" s="179">
        <v>0</v>
      </c>
      <c r="P202" s="179">
        <v>0</v>
      </c>
      <c r="Q202" s="179">
        <v>0</v>
      </c>
      <c r="R202" s="179">
        <v>0</v>
      </c>
      <c r="S202" s="179">
        <v>0</v>
      </c>
      <c r="T202" s="179">
        <v>0</v>
      </c>
      <c r="U202" s="179">
        <v>0</v>
      </c>
      <c r="V202" s="179">
        <v>0</v>
      </c>
      <c r="W202" s="179">
        <v>0</v>
      </c>
    </row>
    <row r="203" spans="1:23" ht="25.5" x14ac:dyDescent="0.25">
      <c r="A203" s="504"/>
      <c r="B203" s="178" t="s">
        <v>214</v>
      </c>
      <c r="C203" s="179">
        <v>0</v>
      </c>
      <c r="D203" s="179">
        <v>0</v>
      </c>
      <c r="E203" s="179">
        <f>'B. Andre input'!$B$6</f>
        <v>0.01</v>
      </c>
      <c r="F203" s="179">
        <f>(14/15)*'B. Andre input'!$B$6</f>
        <v>9.3333333333333341E-3</v>
      </c>
      <c r="G203" s="179">
        <v>0</v>
      </c>
      <c r="H203" s="179">
        <v>0</v>
      </c>
      <c r="I203" s="179">
        <v>0</v>
      </c>
      <c r="J203" s="179">
        <f>(4/5)*(1-J215-'B. Andre input'!$B$10)</f>
        <v>0.74356499091778261</v>
      </c>
      <c r="K203" s="179">
        <f>(4/5)*(14/15)*(1-K215-'B. Andre input'!$B$10)</f>
        <v>0.68358268890909391</v>
      </c>
      <c r="L203" s="179">
        <v>0</v>
      </c>
      <c r="M203" s="179">
        <v>0</v>
      </c>
      <c r="N203" s="179">
        <v>0</v>
      </c>
      <c r="O203" s="179">
        <v>0</v>
      </c>
      <c r="P203" s="179">
        <v>0</v>
      </c>
      <c r="Q203" s="179">
        <v>0</v>
      </c>
      <c r="R203" s="179">
        <v>0</v>
      </c>
      <c r="S203" s="179">
        <v>0</v>
      </c>
      <c r="T203" s="179">
        <v>0</v>
      </c>
      <c r="U203" s="179">
        <v>0</v>
      </c>
      <c r="V203" s="179">
        <v>0</v>
      </c>
      <c r="W203" s="179">
        <v>0</v>
      </c>
    </row>
    <row r="204" spans="1:23" ht="25.5" x14ac:dyDescent="0.25">
      <c r="A204" s="504"/>
      <c r="B204" s="178" t="s">
        <v>192</v>
      </c>
      <c r="C204" s="179">
        <v>0</v>
      </c>
      <c r="D204" s="179">
        <v>0</v>
      </c>
      <c r="E204" s="179">
        <v>0</v>
      </c>
      <c r="F204" s="179">
        <f>(1/15)*'B. Andre input'!$B$6</f>
        <v>6.6666666666666664E-4</v>
      </c>
      <c r="G204" s="179">
        <v>0</v>
      </c>
      <c r="H204" s="179">
        <v>0</v>
      </c>
      <c r="I204" s="179">
        <v>0</v>
      </c>
      <c r="J204" s="179">
        <v>0</v>
      </c>
      <c r="K204" s="179">
        <f>(4/5)*(1/15)*(1-K215-'B. Andre input'!$B$10)</f>
        <v>4.8827334922078136E-2</v>
      </c>
      <c r="L204" s="179">
        <v>0</v>
      </c>
      <c r="M204" s="179">
        <v>0</v>
      </c>
      <c r="N204" s="179">
        <v>0</v>
      </c>
      <c r="O204" s="179">
        <v>0</v>
      </c>
      <c r="P204" s="179">
        <v>0</v>
      </c>
      <c r="Q204" s="179">
        <v>0</v>
      </c>
      <c r="R204" s="179">
        <v>0</v>
      </c>
      <c r="S204" s="179">
        <v>0</v>
      </c>
      <c r="T204" s="179">
        <v>0</v>
      </c>
      <c r="U204" s="179">
        <v>0</v>
      </c>
      <c r="V204" s="179">
        <v>0</v>
      </c>
      <c r="W204" s="179">
        <v>0</v>
      </c>
    </row>
    <row r="205" spans="1:23" ht="25.5" x14ac:dyDescent="0.25">
      <c r="A205" s="504"/>
      <c r="B205" s="178" t="s">
        <v>180</v>
      </c>
      <c r="C205" s="179">
        <v>0</v>
      </c>
      <c r="D205" s="179">
        <v>0</v>
      </c>
      <c r="E205" s="179">
        <v>0</v>
      </c>
      <c r="F205" s="179">
        <v>0</v>
      </c>
      <c r="G205" s="179">
        <v>0</v>
      </c>
      <c r="H205" s="179">
        <v>0</v>
      </c>
      <c r="I205" s="179">
        <v>0</v>
      </c>
      <c r="J205" s="179">
        <v>0</v>
      </c>
      <c r="K205" s="179">
        <v>0</v>
      </c>
      <c r="L205" s="179">
        <v>0</v>
      </c>
      <c r="M205" s="179">
        <v>0</v>
      </c>
      <c r="N205" s="179">
        <v>0</v>
      </c>
      <c r="O205" s="179">
        <v>0</v>
      </c>
      <c r="P205" s="179">
        <v>0</v>
      </c>
      <c r="Q205" s="179">
        <v>0</v>
      </c>
      <c r="R205" s="179">
        <v>0</v>
      </c>
      <c r="S205" s="179">
        <v>0</v>
      </c>
      <c r="T205" s="179">
        <v>0</v>
      </c>
      <c r="U205" s="179">
        <v>0</v>
      </c>
      <c r="V205" s="179">
        <v>0</v>
      </c>
      <c r="W205" s="179">
        <v>0</v>
      </c>
    </row>
    <row r="206" spans="1:23" ht="25.5" x14ac:dyDescent="0.25">
      <c r="A206" s="504"/>
      <c r="B206" s="178" t="s">
        <v>181</v>
      </c>
      <c r="C206" s="179">
        <v>0</v>
      </c>
      <c r="D206" s="179">
        <v>0</v>
      </c>
      <c r="E206" s="179">
        <v>0</v>
      </c>
      <c r="F206" s="179">
        <v>0</v>
      </c>
      <c r="G206" s="179">
        <v>0</v>
      </c>
      <c r="H206" s="179">
        <v>0</v>
      </c>
      <c r="I206" s="179">
        <v>0</v>
      </c>
      <c r="J206" s="179">
        <v>0</v>
      </c>
      <c r="K206" s="179">
        <v>0</v>
      </c>
      <c r="L206" s="179">
        <v>0</v>
      </c>
      <c r="M206" s="179">
        <v>0</v>
      </c>
      <c r="N206" s="179">
        <v>0</v>
      </c>
      <c r="O206" s="179">
        <v>0</v>
      </c>
      <c r="P206" s="179">
        <v>0</v>
      </c>
      <c r="Q206" s="179">
        <v>0</v>
      </c>
      <c r="R206" s="179">
        <v>0</v>
      </c>
      <c r="S206" s="179">
        <v>0</v>
      </c>
      <c r="T206" s="179">
        <v>0</v>
      </c>
      <c r="U206" s="179">
        <v>0</v>
      </c>
      <c r="V206" s="179">
        <v>0</v>
      </c>
      <c r="W206" s="179">
        <v>0</v>
      </c>
    </row>
    <row r="207" spans="1:23" ht="25.5" x14ac:dyDescent="0.25">
      <c r="A207" s="504"/>
      <c r="B207" s="178" t="s">
        <v>215</v>
      </c>
      <c r="C207" s="179">
        <v>0</v>
      </c>
      <c r="D207" s="179">
        <v>0</v>
      </c>
      <c r="E207" s="179">
        <v>0</v>
      </c>
      <c r="F207" s="179">
        <v>0</v>
      </c>
      <c r="G207" s="179">
        <v>0</v>
      </c>
      <c r="H207" s="179">
        <v>0</v>
      </c>
      <c r="I207" s="179">
        <v>0</v>
      </c>
      <c r="J207" s="179">
        <v>0</v>
      </c>
      <c r="K207" s="179">
        <v>0</v>
      </c>
      <c r="L207" s="179">
        <v>0</v>
      </c>
      <c r="M207" s="179">
        <v>0</v>
      </c>
      <c r="N207" s="179">
        <v>0</v>
      </c>
      <c r="O207" s="179">
        <v>0</v>
      </c>
      <c r="P207" s="179">
        <v>0</v>
      </c>
      <c r="Q207" s="179">
        <v>0</v>
      </c>
      <c r="R207" s="179">
        <v>0</v>
      </c>
      <c r="S207" s="179">
        <v>0</v>
      </c>
      <c r="T207" s="179">
        <v>0</v>
      </c>
      <c r="U207" s="179">
        <v>0</v>
      </c>
      <c r="V207" s="179">
        <v>0</v>
      </c>
      <c r="W207" s="179">
        <v>0</v>
      </c>
    </row>
    <row r="208" spans="1:23" ht="25.5" x14ac:dyDescent="0.25">
      <c r="A208" s="504"/>
      <c r="B208" s="178" t="s">
        <v>216</v>
      </c>
      <c r="C208" s="179">
        <v>0</v>
      </c>
      <c r="D208" s="179">
        <v>0</v>
      </c>
      <c r="E208" s="179">
        <v>0</v>
      </c>
      <c r="F208" s="179">
        <v>0</v>
      </c>
      <c r="G208" s="179">
        <v>0</v>
      </c>
      <c r="H208" s="179">
        <v>0</v>
      </c>
      <c r="I208" s="179">
        <v>0</v>
      </c>
      <c r="J208" s="179">
        <f>(1/5)*(1-J215-'B. Andre input'!$B$10)</f>
        <v>0.18589124772944565</v>
      </c>
      <c r="K208" s="179">
        <f>(1/5)*(14/15)*(1-K215-'B. Andre input'!$B$10)</f>
        <v>0.17089567222727348</v>
      </c>
      <c r="L208" s="179">
        <v>0</v>
      </c>
      <c r="M208" s="179">
        <v>0</v>
      </c>
      <c r="N208" s="179">
        <v>0</v>
      </c>
      <c r="O208" s="179">
        <f>(4/5)*(1-O215-'B. Andre input'!$B$11)</f>
        <v>0.7845999757807538</v>
      </c>
      <c r="P208" s="179">
        <f>(4/5)*(14/15)*(1-P215-'B. Andre input'!$B$11)</f>
        <v>0.7045298370909171</v>
      </c>
      <c r="Q208" s="179">
        <v>0</v>
      </c>
      <c r="R208" s="179">
        <v>0</v>
      </c>
      <c r="S208" s="179">
        <v>0</v>
      </c>
      <c r="T208" s="179">
        <v>0</v>
      </c>
      <c r="U208" s="179">
        <v>0</v>
      </c>
      <c r="V208" s="179">
        <v>0</v>
      </c>
      <c r="W208" s="179">
        <v>0</v>
      </c>
    </row>
    <row r="209" spans="1:23" ht="25.5" x14ac:dyDescent="0.25">
      <c r="A209" s="504"/>
      <c r="B209" s="178" t="s">
        <v>194</v>
      </c>
      <c r="C209" s="179">
        <v>0</v>
      </c>
      <c r="D209" s="179">
        <v>0</v>
      </c>
      <c r="E209" s="179">
        <v>0</v>
      </c>
      <c r="F209" s="179">
        <v>0</v>
      </c>
      <c r="G209" s="179">
        <v>0</v>
      </c>
      <c r="H209" s="179">
        <v>0</v>
      </c>
      <c r="I209" s="179">
        <v>0</v>
      </c>
      <c r="J209" s="179">
        <v>0</v>
      </c>
      <c r="K209" s="179">
        <f>(1/5)*(1/15)*(1-K215-'B. Andre input'!$B$10)</f>
        <v>1.2206833730519534E-2</v>
      </c>
      <c r="L209" s="179">
        <v>0</v>
      </c>
      <c r="M209" s="179">
        <v>0</v>
      </c>
      <c r="N209" s="179">
        <v>0</v>
      </c>
      <c r="O209" s="179">
        <v>0</v>
      </c>
      <c r="P209" s="179">
        <f>(4/5)*(1/15)*(1-P215-'B. Andre input'!$B$11)</f>
        <v>5.0323559792208365E-2</v>
      </c>
      <c r="Q209" s="179">
        <v>0</v>
      </c>
      <c r="R209" s="179">
        <v>0</v>
      </c>
      <c r="S209" s="179">
        <v>0</v>
      </c>
      <c r="T209" s="179">
        <v>0</v>
      </c>
      <c r="U209" s="179">
        <v>0</v>
      </c>
      <c r="V209" s="179">
        <v>0</v>
      </c>
      <c r="W209" s="179">
        <v>0</v>
      </c>
    </row>
    <row r="210" spans="1:23" ht="25.5" x14ac:dyDescent="0.25">
      <c r="A210" s="504"/>
      <c r="B210" s="178" t="s">
        <v>183</v>
      </c>
      <c r="C210" s="179">
        <v>0</v>
      </c>
      <c r="D210" s="179">
        <v>0</v>
      </c>
      <c r="E210" s="179">
        <v>0</v>
      </c>
      <c r="F210" s="179">
        <v>0</v>
      </c>
      <c r="G210" s="179">
        <v>0</v>
      </c>
      <c r="H210" s="179">
        <v>0</v>
      </c>
      <c r="I210" s="179">
        <v>0</v>
      </c>
      <c r="J210" s="179">
        <v>0</v>
      </c>
      <c r="K210" s="179">
        <v>0</v>
      </c>
      <c r="L210" s="179">
        <v>0</v>
      </c>
      <c r="M210" s="179">
        <v>0</v>
      </c>
      <c r="N210" s="179">
        <v>0</v>
      </c>
      <c r="O210" s="179">
        <v>0</v>
      </c>
      <c r="P210" s="179">
        <v>0</v>
      </c>
      <c r="Q210" s="179">
        <v>0</v>
      </c>
      <c r="R210" s="179">
        <v>0</v>
      </c>
      <c r="S210" s="179">
        <v>0</v>
      </c>
      <c r="T210" s="179">
        <v>0</v>
      </c>
      <c r="U210" s="179">
        <v>0</v>
      </c>
      <c r="V210" s="179">
        <v>0</v>
      </c>
      <c r="W210" s="179">
        <v>0</v>
      </c>
    </row>
    <row r="211" spans="1:23" ht="25.5" x14ac:dyDescent="0.25">
      <c r="A211" s="504"/>
      <c r="B211" s="178" t="s">
        <v>184</v>
      </c>
      <c r="C211" s="179">
        <v>0</v>
      </c>
      <c r="D211" s="179">
        <v>0</v>
      </c>
      <c r="E211" s="179">
        <v>0</v>
      </c>
      <c r="F211" s="179">
        <v>0</v>
      </c>
      <c r="G211" s="179">
        <v>0</v>
      </c>
      <c r="H211" s="179">
        <v>0</v>
      </c>
      <c r="I211" s="179">
        <v>0</v>
      </c>
      <c r="J211" s="179">
        <v>0</v>
      </c>
      <c r="K211" s="179">
        <v>0</v>
      </c>
      <c r="L211" s="179">
        <v>0</v>
      </c>
      <c r="M211" s="179">
        <v>0</v>
      </c>
      <c r="N211" s="179">
        <v>0</v>
      </c>
      <c r="O211" s="179">
        <v>0</v>
      </c>
      <c r="P211" s="179">
        <v>0</v>
      </c>
      <c r="Q211" s="179">
        <v>0</v>
      </c>
      <c r="R211" s="179">
        <v>0</v>
      </c>
      <c r="S211" s="179">
        <v>0</v>
      </c>
      <c r="T211" s="179">
        <v>0</v>
      </c>
      <c r="U211" s="179">
        <v>0</v>
      </c>
      <c r="V211" s="179">
        <v>0</v>
      </c>
      <c r="W211" s="179">
        <v>0</v>
      </c>
    </row>
    <row r="212" spans="1:23" ht="25.5" x14ac:dyDescent="0.25">
      <c r="A212" s="504"/>
      <c r="B212" s="178" t="s">
        <v>217</v>
      </c>
      <c r="C212" s="179">
        <v>0</v>
      </c>
      <c r="D212" s="179">
        <v>0</v>
      </c>
      <c r="E212" s="179">
        <v>0</v>
      </c>
      <c r="F212" s="179">
        <v>0</v>
      </c>
      <c r="G212" s="179">
        <v>0</v>
      </c>
      <c r="H212" s="179">
        <v>0</v>
      </c>
      <c r="I212" s="179">
        <v>0</v>
      </c>
      <c r="J212" s="179">
        <v>0</v>
      </c>
      <c r="K212" s="179">
        <v>0</v>
      </c>
      <c r="L212" s="179">
        <v>0</v>
      </c>
      <c r="M212" s="179">
        <v>0</v>
      </c>
      <c r="N212" s="179">
        <v>0</v>
      </c>
      <c r="O212" s="179">
        <v>0</v>
      </c>
      <c r="P212" s="179">
        <v>0</v>
      </c>
      <c r="Q212" s="179">
        <v>0</v>
      </c>
      <c r="R212" s="179">
        <v>0</v>
      </c>
      <c r="S212" s="179">
        <v>0</v>
      </c>
      <c r="T212" s="179">
        <v>0</v>
      </c>
      <c r="U212" s="179">
        <v>0</v>
      </c>
      <c r="V212" s="179">
        <v>0</v>
      </c>
      <c r="W212" s="179">
        <v>0</v>
      </c>
    </row>
    <row r="213" spans="1:23" ht="25.5" x14ac:dyDescent="0.25">
      <c r="A213" s="504"/>
      <c r="B213" s="178" t="s">
        <v>218</v>
      </c>
      <c r="C213" s="179">
        <v>0</v>
      </c>
      <c r="D213" s="179">
        <v>0</v>
      </c>
      <c r="E213" s="179">
        <v>0</v>
      </c>
      <c r="F213" s="179">
        <v>0</v>
      </c>
      <c r="G213" s="179">
        <v>0</v>
      </c>
      <c r="H213" s="179">
        <v>0</v>
      </c>
      <c r="I213" s="179">
        <v>0</v>
      </c>
      <c r="J213" s="179">
        <v>0</v>
      </c>
      <c r="K213" s="179">
        <v>0</v>
      </c>
      <c r="L213" s="179">
        <v>0</v>
      </c>
      <c r="M213" s="179">
        <v>0</v>
      </c>
      <c r="N213" s="179">
        <v>0</v>
      </c>
      <c r="O213" s="179">
        <f>(1/5)*(1-O215-'B. Andre input'!$B$11)</f>
        <v>0.19614999394518845</v>
      </c>
      <c r="P213" s="179">
        <f>(1/5)*(14/15)*(1-P215-'B. Andre input'!$B$11)</f>
        <v>0.17613245927272927</v>
      </c>
      <c r="Q213" s="179">
        <v>0</v>
      </c>
      <c r="R213" s="179">
        <v>0</v>
      </c>
      <c r="S213" s="179">
        <v>0</v>
      </c>
      <c r="T213" s="179">
        <f>(1-T215-'B. Andre input'!$B$12)</f>
        <v>0.97628980380582531</v>
      </c>
      <c r="U213" s="179">
        <f>(14/15)*(1-U215-'B. Andre input'!$B$12)</f>
        <v>0.81919959078726212</v>
      </c>
      <c r="V213" s="179">
        <v>0</v>
      </c>
      <c r="W213" s="179">
        <v>0</v>
      </c>
    </row>
    <row r="214" spans="1:23" ht="25.5" x14ac:dyDescent="0.25">
      <c r="A214" s="504"/>
      <c r="B214" s="178" t="s">
        <v>195</v>
      </c>
      <c r="C214" s="179">
        <v>0</v>
      </c>
      <c r="D214" s="179">
        <v>0</v>
      </c>
      <c r="E214" s="179">
        <v>0</v>
      </c>
      <c r="F214" s="179">
        <v>0</v>
      </c>
      <c r="G214" s="179">
        <v>0</v>
      </c>
      <c r="H214" s="179">
        <v>0</v>
      </c>
      <c r="I214" s="179">
        <v>0</v>
      </c>
      <c r="J214" s="179">
        <v>0</v>
      </c>
      <c r="K214" s="179">
        <v>0</v>
      </c>
      <c r="L214" s="179">
        <v>0</v>
      </c>
      <c r="M214" s="179">
        <v>0</v>
      </c>
      <c r="N214" s="179">
        <v>0</v>
      </c>
      <c r="O214" s="179">
        <v>0</v>
      </c>
      <c r="P214" s="179">
        <f>(1/5)*(1/15)*(1-P215-'B. Andre input'!$B$11)</f>
        <v>1.2580889948052091E-2</v>
      </c>
      <c r="Q214" s="179">
        <v>0</v>
      </c>
      <c r="R214" s="179">
        <v>0</v>
      </c>
      <c r="S214" s="179">
        <v>0</v>
      </c>
      <c r="T214" s="179">
        <v>0</v>
      </c>
      <c r="U214" s="179">
        <f>(1/15)*(1-U215-'B. Andre input'!$B$12)</f>
        <v>5.851425648480444E-2</v>
      </c>
      <c r="V214" s="179">
        <v>0</v>
      </c>
      <c r="W214" s="179">
        <v>0</v>
      </c>
    </row>
    <row r="215" spans="1:23" x14ac:dyDescent="0.25">
      <c r="A215" s="504"/>
      <c r="B215" s="178" t="s">
        <v>0</v>
      </c>
      <c r="C215" s="179">
        <v>0</v>
      </c>
      <c r="D215" s="179">
        <v>0</v>
      </c>
      <c r="E215" s="179">
        <f>'B. Andre input'!$B$21</f>
        <v>4.4831536869547842E-2</v>
      </c>
      <c r="F215" s="179">
        <f>'B. Andre input'!$B$22</f>
        <v>0.21917841501704496</v>
      </c>
      <c r="G215" s="179">
        <v>1</v>
      </c>
      <c r="H215" s="179">
        <v>0</v>
      </c>
      <c r="I215" s="179">
        <v>0</v>
      </c>
      <c r="J215" s="179">
        <f>'B. Andre input'!$B$25</f>
        <v>4.1437613527716896E-3</v>
      </c>
      <c r="K215" s="179">
        <f>'B. Andre input'!$B$26</f>
        <v>1.8087470211034962E-2</v>
      </c>
      <c r="L215" s="179">
        <v>1</v>
      </c>
      <c r="M215" s="179">
        <v>0</v>
      </c>
      <c r="N215" s="179">
        <v>0</v>
      </c>
      <c r="O215" s="179">
        <f>'B. Andre input'!$B$29</f>
        <v>1.1050030274057814E-2</v>
      </c>
      <c r="P215" s="179">
        <f>'B. Andre input'!$B$30</f>
        <v>4.8233253896093203E-2</v>
      </c>
      <c r="Q215" s="179">
        <v>1</v>
      </c>
      <c r="R215" s="179">
        <v>0</v>
      </c>
      <c r="S215" s="179">
        <v>0</v>
      </c>
      <c r="T215" s="179">
        <f>'B. Andre input'!$B$33</f>
        <v>2.3710196194174679E-2</v>
      </c>
      <c r="U215" s="179">
        <f>'B. Andre input'!$B$34</f>
        <v>0.12228615272793344</v>
      </c>
      <c r="V215" s="179">
        <v>1</v>
      </c>
      <c r="W215" s="179">
        <v>1</v>
      </c>
    </row>
    <row r="216" spans="1:23" x14ac:dyDescent="0.25">
      <c r="A216" s="139"/>
      <c r="B216" s="139" t="s">
        <v>186</v>
      </c>
      <c r="C216" s="139">
        <f>SUM(C195:C215)</f>
        <v>0</v>
      </c>
      <c r="D216" s="139">
        <f t="shared" ref="D216:W216" si="12">SUM(D195:D215)</f>
        <v>0</v>
      </c>
      <c r="E216" s="139">
        <f t="shared" si="12"/>
        <v>1</v>
      </c>
      <c r="F216" s="139">
        <f t="shared" si="12"/>
        <v>1</v>
      </c>
      <c r="G216" s="139">
        <f t="shared" si="12"/>
        <v>1</v>
      </c>
      <c r="H216" s="139">
        <f t="shared" si="12"/>
        <v>0</v>
      </c>
      <c r="I216" s="139">
        <f t="shared" si="12"/>
        <v>0</v>
      </c>
      <c r="J216" s="139">
        <f t="shared" si="12"/>
        <v>1</v>
      </c>
      <c r="K216" s="139">
        <f t="shared" si="12"/>
        <v>1</v>
      </c>
      <c r="L216" s="139">
        <f t="shared" si="12"/>
        <v>1</v>
      </c>
      <c r="M216" s="139">
        <f t="shared" si="12"/>
        <v>0</v>
      </c>
      <c r="N216" s="139">
        <f t="shared" si="12"/>
        <v>0</v>
      </c>
      <c r="O216" s="139">
        <f t="shared" si="12"/>
        <v>1</v>
      </c>
      <c r="P216" s="139">
        <f t="shared" si="12"/>
        <v>1</v>
      </c>
      <c r="Q216" s="139">
        <f t="shared" si="12"/>
        <v>1</v>
      </c>
      <c r="R216" s="139">
        <f t="shared" si="12"/>
        <v>0</v>
      </c>
      <c r="S216" s="139">
        <f t="shared" si="12"/>
        <v>0</v>
      </c>
      <c r="T216" s="139">
        <f t="shared" si="12"/>
        <v>1</v>
      </c>
      <c r="U216" s="139">
        <f t="shared" si="12"/>
        <v>1</v>
      </c>
      <c r="V216" s="139">
        <f t="shared" si="12"/>
        <v>1</v>
      </c>
      <c r="W216" s="139">
        <f t="shared" si="12"/>
        <v>1</v>
      </c>
    </row>
    <row r="217" spans="1:23" x14ac:dyDescent="0.25">
      <c r="A217" s="499" t="s">
        <v>250</v>
      </c>
      <c r="B217" s="499"/>
      <c r="C217" s="499"/>
      <c r="D217" s="499"/>
      <c r="E217" s="499"/>
      <c r="F217" s="499"/>
      <c r="G217" s="499"/>
      <c r="H217" s="499"/>
      <c r="I217" s="499"/>
      <c r="J217" s="499"/>
      <c r="K217" s="499"/>
      <c r="L217" s="499"/>
      <c r="M217" s="499"/>
      <c r="N217" s="499"/>
      <c r="O217" s="499"/>
      <c r="P217" s="499"/>
      <c r="Q217" s="499"/>
      <c r="R217" s="499"/>
      <c r="S217" s="499"/>
      <c r="T217" s="499"/>
      <c r="U217" s="499"/>
      <c r="V217" s="499"/>
      <c r="W217" s="499"/>
    </row>
    <row r="219" spans="1:23" x14ac:dyDescent="0.25">
      <c r="A219" s="129" t="s">
        <v>302</v>
      </c>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row>
    <row r="220" spans="1:23" x14ac:dyDescent="0.25">
      <c r="A220" s="500"/>
      <c r="B220" s="501"/>
      <c r="C220" s="501" t="s">
        <v>15</v>
      </c>
      <c r="D220" s="501"/>
      <c r="E220" s="501"/>
      <c r="F220" s="501"/>
      <c r="G220" s="501"/>
      <c r="H220" s="501"/>
      <c r="I220" s="501"/>
      <c r="J220" s="501"/>
      <c r="K220" s="501"/>
      <c r="L220" s="501"/>
      <c r="M220" s="501"/>
      <c r="N220" s="501"/>
      <c r="O220" s="501"/>
      <c r="P220" s="501"/>
      <c r="Q220" s="501"/>
      <c r="R220" s="501"/>
      <c r="S220" s="501"/>
      <c r="T220" s="501"/>
      <c r="U220" s="501"/>
      <c r="V220" s="501"/>
      <c r="W220" s="501"/>
    </row>
    <row r="221" spans="1:23" ht="76.5" x14ac:dyDescent="0.25">
      <c r="A221" s="501"/>
      <c r="B221" s="501"/>
      <c r="C221" s="180" t="s">
        <v>17</v>
      </c>
      <c r="D221" s="180" t="s">
        <v>18</v>
      </c>
      <c r="E221" s="180" t="s">
        <v>211</v>
      </c>
      <c r="F221" s="180" t="s">
        <v>212</v>
      </c>
      <c r="G221" s="180" t="s">
        <v>191</v>
      </c>
      <c r="H221" s="180" t="s">
        <v>177</v>
      </c>
      <c r="I221" s="180" t="s">
        <v>178</v>
      </c>
      <c r="J221" s="180" t="s">
        <v>213</v>
      </c>
      <c r="K221" s="180" t="s">
        <v>214</v>
      </c>
      <c r="L221" s="180" t="s">
        <v>192</v>
      </c>
      <c r="M221" s="180" t="s">
        <v>180</v>
      </c>
      <c r="N221" s="180" t="s">
        <v>181</v>
      </c>
      <c r="O221" s="180" t="s">
        <v>215</v>
      </c>
      <c r="P221" s="180" t="s">
        <v>216</v>
      </c>
      <c r="Q221" s="180" t="s">
        <v>194</v>
      </c>
      <c r="R221" s="180" t="s">
        <v>183</v>
      </c>
      <c r="S221" s="180" t="s">
        <v>184</v>
      </c>
      <c r="T221" s="180" t="s">
        <v>217</v>
      </c>
      <c r="U221" s="180" t="s">
        <v>218</v>
      </c>
      <c r="V221" s="180" t="s">
        <v>195</v>
      </c>
      <c r="W221" s="180" t="s">
        <v>0</v>
      </c>
    </row>
    <row r="222" spans="1:23" x14ac:dyDescent="0.25">
      <c r="A222" s="501" t="s">
        <v>14</v>
      </c>
      <c r="B222" s="180" t="s">
        <v>17</v>
      </c>
      <c r="C222" s="181">
        <v>0</v>
      </c>
      <c r="D222" s="181">
        <v>0</v>
      </c>
      <c r="E222" s="181">
        <v>0</v>
      </c>
      <c r="F222" s="181">
        <v>0</v>
      </c>
      <c r="G222" s="181">
        <v>0</v>
      </c>
      <c r="H222" s="181">
        <v>0</v>
      </c>
      <c r="I222" s="181">
        <v>0</v>
      </c>
      <c r="J222" s="181">
        <v>0</v>
      </c>
      <c r="K222" s="181">
        <v>0</v>
      </c>
      <c r="L222" s="181">
        <v>0</v>
      </c>
      <c r="M222" s="181">
        <v>0</v>
      </c>
      <c r="N222" s="181">
        <v>0</v>
      </c>
      <c r="O222" s="181">
        <v>0</v>
      </c>
      <c r="P222" s="181">
        <v>0</v>
      </c>
      <c r="Q222" s="181">
        <v>0</v>
      </c>
      <c r="R222" s="181">
        <v>0</v>
      </c>
      <c r="S222" s="181">
        <v>0</v>
      </c>
      <c r="T222" s="181">
        <v>0</v>
      </c>
      <c r="U222" s="181">
        <v>0</v>
      </c>
      <c r="V222" s="181">
        <v>0</v>
      </c>
      <c r="W222" s="181">
        <v>0</v>
      </c>
    </row>
    <row r="223" spans="1:23" x14ac:dyDescent="0.25">
      <c r="A223" s="501"/>
      <c r="B223" s="180" t="s">
        <v>18</v>
      </c>
      <c r="C223" s="181">
        <v>0</v>
      </c>
      <c r="D223" s="181">
        <v>0</v>
      </c>
      <c r="E223" s="181">
        <v>0</v>
      </c>
      <c r="F223" s="181">
        <v>0</v>
      </c>
      <c r="G223" s="181">
        <v>0</v>
      </c>
      <c r="H223" s="181">
        <v>0</v>
      </c>
      <c r="I223" s="181">
        <v>0</v>
      </c>
      <c r="J223" s="181">
        <v>0</v>
      </c>
      <c r="K223" s="181">
        <v>0</v>
      </c>
      <c r="L223" s="181">
        <v>0</v>
      </c>
      <c r="M223" s="181">
        <v>0</v>
      </c>
      <c r="N223" s="181">
        <v>0</v>
      </c>
      <c r="O223" s="181">
        <v>0</v>
      </c>
      <c r="P223" s="181">
        <v>0</v>
      </c>
      <c r="Q223" s="181">
        <v>0</v>
      </c>
      <c r="R223" s="181">
        <v>0</v>
      </c>
      <c r="S223" s="181">
        <v>0</v>
      </c>
      <c r="T223" s="181">
        <v>0</v>
      </c>
      <c r="U223" s="181">
        <v>0</v>
      </c>
      <c r="V223" s="181">
        <v>0</v>
      </c>
      <c r="W223" s="181">
        <v>0</v>
      </c>
    </row>
    <row r="224" spans="1:23" x14ac:dyDescent="0.25">
      <c r="A224" s="501"/>
      <c r="B224" s="180" t="s">
        <v>211</v>
      </c>
      <c r="C224" s="181">
        <v>0</v>
      </c>
      <c r="D224" s="181">
        <v>0</v>
      </c>
      <c r="E224" s="181">
        <v>0</v>
      </c>
      <c r="F224" s="181">
        <v>0</v>
      </c>
      <c r="G224" s="181">
        <v>0</v>
      </c>
      <c r="H224" s="181">
        <v>0</v>
      </c>
      <c r="I224" s="181">
        <v>0</v>
      </c>
      <c r="J224" s="181">
        <v>0</v>
      </c>
      <c r="K224" s="181">
        <v>0</v>
      </c>
      <c r="L224" s="181">
        <v>0</v>
      </c>
      <c r="M224" s="181">
        <v>0</v>
      </c>
      <c r="N224" s="181">
        <v>0</v>
      </c>
      <c r="O224" s="181">
        <v>0</v>
      </c>
      <c r="P224" s="181">
        <v>0</v>
      </c>
      <c r="Q224" s="181">
        <v>0</v>
      </c>
      <c r="R224" s="181">
        <v>0</v>
      </c>
      <c r="S224" s="181">
        <v>0</v>
      </c>
      <c r="T224" s="181">
        <v>0</v>
      </c>
      <c r="U224" s="181">
        <v>0</v>
      </c>
      <c r="V224" s="181">
        <v>0</v>
      </c>
      <c r="W224" s="181">
        <v>0</v>
      </c>
    </row>
    <row r="225" spans="1:23" x14ac:dyDescent="0.25">
      <c r="A225" s="501"/>
      <c r="B225" s="180" t="s">
        <v>212</v>
      </c>
      <c r="C225" s="181">
        <v>0</v>
      </c>
      <c r="D225" s="181">
        <v>0</v>
      </c>
      <c r="E225" s="181">
        <v>0</v>
      </c>
      <c r="F225" s="181">
        <v>0</v>
      </c>
      <c r="G225" s="181">
        <v>0</v>
      </c>
      <c r="H225" s="181">
        <v>0</v>
      </c>
      <c r="I225" s="181">
        <v>0</v>
      </c>
      <c r="J225" s="181">
        <v>0</v>
      </c>
      <c r="K225" s="181">
        <v>0</v>
      </c>
      <c r="L225" s="181">
        <v>0</v>
      </c>
      <c r="M225" s="181">
        <v>0</v>
      </c>
      <c r="N225" s="181">
        <v>0</v>
      </c>
      <c r="O225" s="181">
        <v>0</v>
      </c>
      <c r="P225" s="181">
        <v>0</v>
      </c>
      <c r="Q225" s="181">
        <v>0</v>
      </c>
      <c r="R225" s="181">
        <v>0</v>
      </c>
      <c r="S225" s="181">
        <v>0</v>
      </c>
      <c r="T225" s="181">
        <v>0</v>
      </c>
      <c r="U225" s="181">
        <v>0</v>
      </c>
      <c r="V225" s="181">
        <v>0</v>
      </c>
      <c r="W225" s="181">
        <v>0</v>
      </c>
    </row>
    <row r="226" spans="1:23" x14ac:dyDescent="0.25">
      <c r="A226" s="501"/>
      <c r="B226" s="180" t="s">
        <v>191</v>
      </c>
      <c r="C226" s="181">
        <v>0</v>
      </c>
      <c r="D226" s="181">
        <v>0</v>
      </c>
      <c r="E226" s="181">
        <v>0</v>
      </c>
      <c r="F226" s="181">
        <f>(1-F242-'B. Andre input'!$B$6)</f>
        <v>0.77082158498295505</v>
      </c>
      <c r="G226" s="181">
        <v>0</v>
      </c>
      <c r="H226" s="181">
        <v>0</v>
      </c>
      <c r="I226" s="181">
        <v>0</v>
      </c>
      <c r="J226" s="181">
        <v>0</v>
      </c>
      <c r="K226" s="181">
        <f>'B. Andre input'!$B$10</f>
        <v>6.6400000000000001E-2</v>
      </c>
      <c r="L226" s="181">
        <v>0</v>
      </c>
      <c r="M226" s="181">
        <v>0</v>
      </c>
      <c r="N226" s="181">
        <v>0</v>
      </c>
      <c r="O226" s="181">
        <v>0</v>
      </c>
      <c r="P226" s="181">
        <f>'B. Andre input'!$B$11</f>
        <v>8.2000000000000007E-3</v>
      </c>
      <c r="Q226" s="181">
        <v>0</v>
      </c>
      <c r="R226" s="181">
        <v>0</v>
      </c>
      <c r="S226" s="181">
        <v>0</v>
      </c>
      <c r="T226" s="181">
        <v>0</v>
      </c>
      <c r="U226" s="181">
        <f>'B. Andre input'!$B$12</f>
        <v>0</v>
      </c>
      <c r="V226" s="181">
        <v>0</v>
      </c>
      <c r="W226" s="181">
        <v>0</v>
      </c>
    </row>
    <row r="227" spans="1:23" ht="25.5" x14ac:dyDescent="0.25">
      <c r="A227" s="501"/>
      <c r="B227" s="180" t="s">
        <v>177</v>
      </c>
      <c r="C227" s="181">
        <v>0</v>
      </c>
      <c r="D227" s="181">
        <v>0</v>
      </c>
      <c r="E227" s="181">
        <v>0</v>
      </c>
      <c r="F227" s="181">
        <v>0</v>
      </c>
      <c r="G227" s="181">
        <v>0</v>
      </c>
      <c r="H227" s="181">
        <v>0</v>
      </c>
      <c r="I227" s="181">
        <v>0</v>
      </c>
      <c r="J227" s="181">
        <v>0</v>
      </c>
      <c r="K227" s="181">
        <v>0</v>
      </c>
      <c r="L227" s="181">
        <v>0</v>
      </c>
      <c r="M227" s="181">
        <v>0</v>
      </c>
      <c r="N227" s="181">
        <v>0</v>
      </c>
      <c r="O227" s="181">
        <v>0</v>
      </c>
      <c r="P227" s="181">
        <v>0</v>
      </c>
      <c r="Q227" s="181">
        <v>0</v>
      </c>
      <c r="R227" s="181">
        <v>0</v>
      </c>
      <c r="S227" s="181">
        <v>0</v>
      </c>
      <c r="T227" s="181">
        <v>0</v>
      </c>
      <c r="U227" s="181">
        <v>0</v>
      </c>
      <c r="V227" s="181">
        <v>0</v>
      </c>
      <c r="W227" s="181">
        <v>0</v>
      </c>
    </row>
    <row r="228" spans="1:23" ht="25.5" x14ac:dyDescent="0.25">
      <c r="A228" s="501"/>
      <c r="B228" s="180" t="s">
        <v>178</v>
      </c>
      <c r="C228" s="181">
        <v>0</v>
      </c>
      <c r="D228" s="181">
        <v>0</v>
      </c>
      <c r="E228" s="181">
        <v>0</v>
      </c>
      <c r="F228" s="181">
        <v>0</v>
      </c>
      <c r="G228" s="181">
        <v>0</v>
      </c>
      <c r="H228" s="181">
        <v>0</v>
      </c>
      <c r="I228" s="181">
        <v>0</v>
      </c>
      <c r="J228" s="181">
        <v>0</v>
      </c>
      <c r="K228" s="181">
        <v>0</v>
      </c>
      <c r="L228" s="181">
        <v>0</v>
      </c>
      <c r="M228" s="181">
        <v>0</v>
      </c>
      <c r="N228" s="181">
        <v>0</v>
      </c>
      <c r="O228" s="181">
        <v>0</v>
      </c>
      <c r="P228" s="181">
        <v>0</v>
      </c>
      <c r="Q228" s="181">
        <v>0</v>
      </c>
      <c r="R228" s="181">
        <v>0</v>
      </c>
      <c r="S228" s="181">
        <v>0</v>
      </c>
      <c r="T228" s="181">
        <v>0</v>
      </c>
      <c r="U228" s="181">
        <v>0</v>
      </c>
      <c r="V228" s="181">
        <v>0</v>
      </c>
      <c r="W228" s="181">
        <v>0</v>
      </c>
    </row>
    <row r="229" spans="1:23" ht="25.5" x14ac:dyDescent="0.25">
      <c r="A229" s="501"/>
      <c r="B229" s="180" t="s">
        <v>213</v>
      </c>
      <c r="C229" s="181">
        <v>0</v>
      </c>
      <c r="D229" s="181">
        <v>0</v>
      </c>
      <c r="E229" s="181">
        <v>0</v>
      </c>
      <c r="F229" s="181">
        <v>0</v>
      </c>
      <c r="G229" s="181">
        <v>0</v>
      </c>
      <c r="H229" s="181">
        <v>0</v>
      </c>
      <c r="I229" s="181">
        <v>0</v>
      </c>
      <c r="J229" s="181">
        <v>0</v>
      </c>
      <c r="K229" s="181">
        <v>0</v>
      </c>
      <c r="L229" s="181">
        <v>0</v>
      </c>
      <c r="M229" s="181">
        <v>0</v>
      </c>
      <c r="N229" s="181">
        <v>0</v>
      </c>
      <c r="O229" s="181">
        <v>0</v>
      </c>
      <c r="P229" s="181">
        <v>0</v>
      </c>
      <c r="Q229" s="181">
        <v>0</v>
      </c>
      <c r="R229" s="181">
        <v>0</v>
      </c>
      <c r="S229" s="181">
        <v>0</v>
      </c>
      <c r="T229" s="181">
        <v>0</v>
      </c>
      <c r="U229" s="181">
        <v>0</v>
      </c>
      <c r="V229" s="181">
        <v>0</v>
      </c>
      <c r="W229" s="181">
        <v>0</v>
      </c>
    </row>
    <row r="230" spans="1:23" ht="25.5" x14ac:dyDescent="0.25">
      <c r="A230" s="501"/>
      <c r="B230" s="180" t="s">
        <v>214</v>
      </c>
      <c r="C230" s="181">
        <v>0</v>
      </c>
      <c r="D230" s="181">
        <v>0</v>
      </c>
      <c r="E230" s="181">
        <v>0</v>
      </c>
      <c r="F230" s="181">
        <v>0</v>
      </c>
      <c r="G230" s="181">
        <v>0</v>
      </c>
      <c r="H230" s="181">
        <v>0</v>
      </c>
      <c r="I230" s="181">
        <v>0</v>
      </c>
      <c r="J230" s="181">
        <v>0</v>
      </c>
      <c r="K230" s="181">
        <v>0</v>
      </c>
      <c r="L230" s="181">
        <v>0</v>
      </c>
      <c r="M230" s="181">
        <v>0</v>
      </c>
      <c r="N230" s="181">
        <v>0</v>
      </c>
      <c r="O230" s="181">
        <v>0</v>
      </c>
      <c r="P230" s="181">
        <v>0</v>
      </c>
      <c r="Q230" s="181">
        <v>0</v>
      </c>
      <c r="R230" s="181">
        <v>0</v>
      </c>
      <c r="S230" s="181">
        <v>0</v>
      </c>
      <c r="T230" s="181">
        <v>0</v>
      </c>
      <c r="U230" s="181">
        <v>0</v>
      </c>
      <c r="V230" s="181">
        <v>0</v>
      </c>
      <c r="W230" s="181">
        <v>0</v>
      </c>
    </row>
    <row r="231" spans="1:23" ht="25.5" x14ac:dyDescent="0.25">
      <c r="A231" s="501"/>
      <c r="B231" s="180" t="s">
        <v>192</v>
      </c>
      <c r="C231" s="181">
        <v>0</v>
      </c>
      <c r="D231" s="181">
        <v>0</v>
      </c>
      <c r="E231" s="181">
        <v>0</v>
      </c>
      <c r="F231" s="181">
        <f>'B. Andre input'!$B$6</f>
        <v>0.01</v>
      </c>
      <c r="G231" s="181">
        <v>0</v>
      </c>
      <c r="H231" s="181">
        <v>0</v>
      </c>
      <c r="I231" s="181">
        <v>0</v>
      </c>
      <c r="J231" s="181">
        <v>0</v>
      </c>
      <c r="K231" s="181">
        <f>(4/5)*(1-K242-'B. Andre input'!$B$10)</f>
        <v>0.73241002383117204</v>
      </c>
      <c r="L231" s="181">
        <v>0</v>
      </c>
      <c r="M231" s="181">
        <v>0</v>
      </c>
      <c r="N231" s="181">
        <v>0</v>
      </c>
      <c r="O231" s="181">
        <v>0</v>
      </c>
      <c r="P231" s="181">
        <v>0</v>
      </c>
      <c r="Q231" s="181">
        <v>0</v>
      </c>
      <c r="R231" s="181">
        <v>0</v>
      </c>
      <c r="S231" s="181">
        <v>0</v>
      </c>
      <c r="T231" s="181">
        <v>0</v>
      </c>
      <c r="U231" s="181">
        <v>0</v>
      </c>
      <c r="V231" s="181">
        <v>0</v>
      </c>
      <c r="W231" s="181">
        <v>0</v>
      </c>
    </row>
    <row r="232" spans="1:23" ht="25.5" x14ac:dyDescent="0.25">
      <c r="A232" s="501"/>
      <c r="B232" s="180" t="s">
        <v>180</v>
      </c>
      <c r="C232" s="181">
        <v>0</v>
      </c>
      <c r="D232" s="181">
        <v>0</v>
      </c>
      <c r="E232" s="181">
        <v>0</v>
      </c>
      <c r="F232" s="181">
        <v>0</v>
      </c>
      <c r="G232" s="181">
        <v>0</v>
      </c>
      <c r="H232" s="181">
        <v>0</v>
      </c>
      <c r="I232" s="181">
        <v>0</v>
      </c>
      <c r="J232" s="181">
        <v>0</v>
      </c>
      <c r="K232" s="181">
        <v>0</v>
      </c>
      <c r="L232" s="181">
        <v>0</v>
      </c>
      <c r="M232" s="181">
        <v>0</v>
      </c>
      <c r="N232" s="181">
        <v>0</v>
      </c>
      <c r="O232" s="181">
        <v>0</v>
      </c>
      <c r="P232" s="181">
        <v>0</v>
      </c>
      <c r="Q232" s="181">
        <v>0</v>
      </c>
      <c r="R232" s="181">
        <v>0</v>
      </c>
      <c r="S232" s="181">
        <v>0</v>
      </c>
      <c r="T232" s="181">
        <v>0</v>
      </c>
      <c r="U232" s="181">
        <v>0</v>
      </c>
      <c r="V232" s="181">
        <v>0</v>
      </c>
      <c r="W232" s="181">
        <v>0</v>
      </c>
    </row>
    <row r="233" spans="1:23" ht="25.5" x14ac:dyDescent="0.25">
      <c r="A233" s="501"/>
      <c r="B233" s="180" t="s">
        <v>181</v>
      </c>
      <c r="C233" s="181">
        <v>0</v>
      </c>
      <c r="D233" s="181">
        <v>0</v>
      </c>
      <c r="E233" s="181">
        <v>0</v>
      </c>
      <c r="F233" s="181">
        <v>0</v>
      </c>
      <c r="G233" s="181">
        <v>0</v>
      </c>
      <c r="H233" s="181">
        <v>0</v>
      </c>
      <c r="I233" s="181">
        <v>0</v>
      </c>
      <c r="J233" s="181">
        <v>0</v>
      </c>
      <c r="K233" s="181">
        <v>0</v>
      </c>
      <c r="L233" s="181">
        <v>0</v>
      </c>
      <c r="M233" s="181">
        <v>0</v>
      </c>
      <c r="N233" s="181">
        <v>0</v>
      </c>
      <c r="O233" s="181">
        <v>0</v>
      </c>
      <c r="P233" s="181">
        <v>0</v>
      </c>
      <c r="Q233" s="181">
        <v>0</v>
      </c>
      <c r="R233" s="181">
        <v>0</v>
      </c>
      <c r="S233" s="181">
        <v>0</v>
      </c>
      <c r="T233" s="181">
        <v>0</v>
      </c>
      <c r="U233" s="181">
        <v>0</v>
      </c>
      <c r="V233" s="181">
        <v>0</v>
      </c>
      <c r="W233" s="181">
        <v>0</v>
      </c>
    </row>
    <row r="234" spans="1:23" ht="25.5" x14ac:dyDescent="0.25">
      <c r="A234" s="501"/>
      <c r="B234" s="180" t="s">
        <v>215</v>
      </c>
      <c r="C234" s="181">
        <v>0</v>
      </c>
      <c r="D234" s="181">
        <v>0</v>
      </c>
      <c r="E234" s="181">
        <v>0</v>
      </c>
      <c r="F234" s="181">
        <v>0</v>
      </c>
      <c r="G234" s="181">
        <v>0</v>
      </c>
      <c r="H234" s="181">
        <v>0</v>
      </c>
      <c r="I234" s="181">
        <v>0</v>
      </c>
      <c r="J234" s="181">
        <v>0</v>
      </c>
      <c r="K234" s="181">
        <v>0</v>
      </c>
      <c r="L234" s="181">
        <v>0</v>
      </c>
      <c r="M234" s="181">
        <v>0</v>
      </c>
      <c r="N234" s="181">
        <v>0</v>
      </c>
      <c r="O234" s="181">
        <v>0</v>
      </c>
      <c r="P234" s="181">
        <v>0</v>
      </c>
      <c r="Q234" s="181">
        <v>0</v>
      </c>
      <c r="R234" s="181">
        <v>0</v>
      </c>
      <c r="S234" s="181">
        <v>0</v>
      </c>
      <c r="T234" s="181">
        <v>0</v>
      </c>
      <c r="U234" s="181">
        <v>0</v>
      </c>
      <c r="V234" s="181">
        <v>0</v>
      </c>
      <c r="W234" s="181">
        <v>0</v>
      </c>
    </row>
    <row r="235" spans="1:23" ht="25.5" x14ac:dyDescent="0.25">
      <c r="A235" s="501"/>
      <c r="B235" s="180" t="s">
        <v>216</v>
      </c>
      <c r="C235" s="181">
        <v>0</v>
      </c>
      <c r="D235" s="181">
        <v>0</v>
      </c>
      <c r="E235" s="181">
        <v>0</v>
      </c>
      <c r="F235" s="181">
        <v>0</v>
      </c>
      <c r="G235" s="181">
        <v>0</v>
      </c>
      <c r="H235" s="181">
        <v>0</v>
      </c>
      <c r="I235" s="181">
        <v>0</v>
      </c>
      <c r="J235" s="181">
        <v>0</v>
      </c>
      <c r="K235" s="181">
        <v>0</v>
      </c>
      <c r="L235" s="181">
        <v>0</v>
      </c>
      <c r="M235" s="181">
        <v>0</v>
      </c>
      <c r="N235" s="181">
        <v>0</v>
      </c>
      <c r="O235" s="181">
        <v>0</v>
      </c>
      <c r="P235" s="181">
        <v>0</v>
      </c>
      <c r="Q235" s="181">
        <v>0</v>
      </c>
      <c r="R235" s="181">
        <v>0</v>
      </c>
      <c r="S235" s="181">
        <v>0</v>
      </c>
      <c r="T235" s="181">
        <v>0</v>
      </c>
      <c r="U235" s="181">
        <v>0</v>
      </c>
      <c r="V235" s="181">
        <v>0</v>
      </c>
      <c r="W235" s="181">
        <v>0</v>
      </c>
    </row>
    <row r="236" spans="1:23" ht="25.5" x14ac:dyDescent="0.25">
      <c r="A236" s="501"/>
      <c r="B236" s="180" t="s">
        <v>194</v>
      </c>
      <c r="C236" s="181">
        <v>0</v>
      </c>
      <c r="D236" s="181">
        <v>0</v>
      </c>
      <c r="E236" s="181">
        <v>0</v>
      </c>
      <c r="F236" s="181">
        <v>0</v>
      </c>
      <c r="G236" s="181">
        <v>0</v>
      </c>
      <c r="H236" s="181">
        <v>0</v>
      </c>
      <c r="I236" s="181">
        <v>0</v>
      </c>
      <c r="J236" s="181">
        <v>0</v>
      </c>
      <c r="K236" s="181">
        <f>(1/5)*(1-K242-'B. Andre input'!$B$10)</f>
        <v>0.18310250595779301</v>
      </c>
      <c r="L236" s="181">
        <v>0</v>
      </c>
      <c r="M236" s="181">
        <v>0</v>
      </c>
      <c r="N236" s="181">
        <v>0</v>
      </c>
      <c r="O236" s="181">
        <v>0</v>
      </c>
      <c r="P236" s="181">
        <f>(4/5)*(1-P242-'B. Andre input'!$B$11)</f>
        <v>0.75485339688312547</v>
      </c>
      <c r="Q236" s="181">
        <v>0</v>
      </c>
      <c r="R236" s="181">
        <v>0</v>
      </c>
      <c r="S236" s="181">
        <v>0</v>
      </c>
      <c r="T236" s="181">
        <v>0</v>
      </c>
      <c r="U236" s="181">
        <v>0</v>
      </c>
      <c r="V236" s="181">
        <v>0</v>
      </c>
      <c r="W236" s="181">
        <v>0</v>
      </c>
    </row>
    <row r="237" spans="1:23" ht="25.5" x14ac:dyDescent="0.25">
      <c r="A237" s="501"/>
      <c r="B237" s="180" t="s">
        <v>183</v>
      </c>
      <c r="C237" s="181">
        <v>0</v>
      </c>
      <c r="D237" s="181">
        <v>0</v>
      </c>
      <c r="E237" s="181">
        <v>0</v>
      </c>
      <c r="F237" s="181">
        <v>0</v>
      </c>
      <c r="G237" s="181">
        <v>0</v>
      </c>
      <c r="H237" s="181">
        <v>0</v>
      </c>
      <c r="I237" s="181">
        <v>0</v>
      </c>
      <c r="J237" s="181">
        <v>0</v>
      </c>
      <c r="K237" s="181">
        <v>0</v>
      </c>
      <c r="L237" s="181">
        <v>0</v>
      </c>
      <c r="M237" s="181">
        <v>0</v>
      </c>
      <c r="N237" s="181">
        <v>0</v>
      </c>
      <c r="O237" s="181">
        <v>0</v>
      </c>
      <c r="P237" s="181">
        <v>0</v>
      </c>
      <c r="Q237" s="181">
        <v>0</v>
      </c>
      <c r="R237" s="181">
        <v>0</v>
      </c>
      <c r="S237" s="181">
        <v>0</v>
      </c>
      <c r="T237" s="181">
        <v>0</v>
      </c>
      <c r="U237" s="181">
        <v>0</v>
      </c>
      <c r="V237" s="181">
        <v>0</v>
      </c>
      <c r="W237" s="181">
        <v>0</v>
      </c>
    </row>
    <row r="238" spans="1:23" ht="25.5" x14ac:dyDescent="0.25">
      <c r="A238" s="501"/>
      <c r="B238" s="180" t="s">
        <v>184</v>
      </c>
      <c r="C238" s="181">
        <v>0</v>
      </c>
      <c r="D238" s="181">
        <v>0</v>
      </c>
      <c r="E238" s="181">
        <v>0</v>
      </c>
      <c r="F238" s="181">
        <v>0</v>
      </c>
      <c r="G238" s="181">
        <v>0</v>
      </c>
      <c r="H238" s="181">
        <v>0</v>
      </c>
      <c r="I238" s="181">
        <v>0</v>
      </c>
      <c r="J238" s="181">
        <v>0</v>
      </c>
      <c r="K238" s="181">
        <v>0</v>
      </c>
      <c r="L238" s="181">
        <v>0</v>
      </c>
      <c r="M238" s="181">
        <v>0</v>
      </c>
      <c r="N238" s="181">
        <v>0</v>
      </c>
      <c r="O238" s="181">
        <v>0</v>
      </c>
      <c r="P238" s="181">
        <v>0</v>
      </c>
      <c r="Q238" s="181">
        <v>0</v>
      </c>
      <c r="R238" s="181">
        <v>0</v>
      </c>
      <c r="S238" s="181">
        <v>0</v>
      </c>
      <c r="T238" s="181">
        <v>0</v>
      </c>
      <c r="U238" s="181">
        <v>0</v>
      </c>
      <c r="V238" s="181">
        <v>0</v>
      </c>
      <c r="W238" s="181">
        <v>0</v>
      </c>
    </row>
    <row r="239" spans="1:23" ht="25.5" x14ac:dyDescent="0.25">
      <c r="A239" s="501"/>
      <c r="B239" s="180" t="s">
        <v>217</v>
      </c>
      <c r="C239" s="181">
        <v>0</v>
      </c>
      <c r="D239" s="181">
        <v>0</v>
      </c>
      <c r="E239" s="181">
        <v>0</v>
      </c>
      <c r="F239" s="181">
        <v>0</v>
      </c>
      <c r="G239" s="181">
        <v>0</v>
      </c>
      <c r="H239" s="181">
        <v>0</v>
      </c>
      <c r="I239" s="181">
        <v>0</v>
      </c>
      <c r="J239" s="181">
        <v>0</v>
      </c>
      <c r="K239" s="181">
        <v>0</v>
      </c>
      <c r="L239" s="181">
        <v>0</v>
      </c>
      <c r="M239" s="181">
        <v>0</v>
      </c>
      <c r="N239" s="181">
        <v>0</v>
      </c>
      <c r="O239" s="181">
        <v>0</v>
      </c>
      <c r="P239" s="181">
        <v>0</v>
      </c>
      <c r="Q239" s="181">
        <v>0</v>
      </c>
      <c r="R239" s="181">
        <v>0</v>
      </c>
      <c r="S239" s="181">
        <v>0</v>
      </c>
      <c r="T239" s="181">
        <v>0</v>
      </c>
      <c r="U239" s="181">
        <v>0</v>
      </c>
      <c r="V239" s="181">
        <v>0</v>
      </c>
      <c r="W239" s="181">
        <v>0</v>
      </c>
    </row>
    <row r="240" spans="1:23" ht="25.5" x14ac:dyDescent="0.25">
      <c r="A240" s="501"/>
      <c r="B240" s="180" t="s">
        <v>218</v>
      </c>
      <c r="C240" s="181">
        <v>0</v>
      </c>
      <c r="D240" s="181">
        <v>0</v>
      </c>
      <c r="E240" s="181">
        <v>0</v>
      </c>
      <c r="F240" s="181">
        <v>0</v>
      </c>
      <c r="G240" s="181">
        <v>0</v>
      </c>
      <c r="H240" s="181">
        <v>0</v>
      </c>
      <c r="I240" s="181">
        <v>0</v>
      </c>
      <c r="J240" s="181">
        <v>0</v>
      </c>
      <c r="K240" s="181">
        <v>0</v>
      </c>
      <c r="L240" s="181">
        <v>0</v>
      </c>
      <c r="M240" s="181">
        <v>0</v>
      </c>
      <c r="N240" s="181">
        <v>0</v>
      </c>
      <c r="O240" s="181">
        <v>0</v>
      </c>
      <c r="P240" s="181">
        <v>0</v>
      </c>
      <c r="Q240" s="181">
        <v>0</v>
      </c>
      <c r="R240" s="181">
        <v>0</v>
      </c>
      <c r="S240" s="181">
        <v>0</v>
      </c>
      <c r="T240" s="181">
        <v>0</v>
      </c>
      <c r="U240" s="181">
        <v>0</v>
      </c>
      <c r="V240" s="181">
        <v>0</v>
      </c>
      <c r="W240" s="181">
        <v>0</v>
      </c>
    </row>
    <row r="241" spans="1:23" ht="25.5" x14ac:dyDescent="0.25">
      <c r="A241" s="501"/>
      <c r="B241" s="180" t="s">
        <v>195</v>
      </c>
      <c r="C241" s="181">
        <v>0</v>
      </c>
      <c r="D241" s="181">
        <v>0</v>
      </c>
      <c r="E241" s="181">
        <v>0</v>
      </c>
      <c r="F241" s="181">
        <v>0</v>
      </c>
      <c r="G241" s="181">
        <v>0</v>
      </c>
      <c r="H241" s="181">
        <v>0</v>
      </c>
      <c r="I241" s="181">
        <v>0</v>
      </c>
      <c r="J241" s="181">
        <v>0</v>
      </c>
      <c r="K241" s="181">
        <v>0</v>
      </c>
      <c r="L241" s="181">
        <v>0</v>
      </c>
      <c r="M241" s="181">
        <v>0</v>
      </c>
      <c r="N241" s="181">
        <v>0</v>
      </c>
      <c r="O241" s="181">
        <v>0</v>
      </c>
      <c r="P241" s="181">
        <f>(1/5)*(1-P242-'B. Andre input'!$B$11)</f>
        <v>0.18871334922078137</v>
      </c>
      <c r="Q241" s="181">
        <v>0</v>
      </c>
      <c r="R241" s="181">
        <v>0</v>
      </c>
      <c r="S241" s="181">
        <v>0</v>
      </c>
      <c r="T241" s="181">
        <v>0</v>
      </c>
      <c r="U241" s="181">
        <f>(1-U242-'B. Andre input'!$B$12)</f>
        <v>0.87771384727206658</v>
      </c>
      <c r="V241" s="181">
        <v>0</v>
      </c>
      <c r="W241" s="181">
        <v>0</v>
      </c>
    </row>
    <row r="242" spans="1:23" x14ac:dyDescent="0.25">
      <c r="A242" s="501"/>
      <c r="B242" s="180" t="s">
        <v>0</v>
      </c>
      <c r="C242" s="181">
        <v>0</v>
      </c>
      <c r="D242" s="181">
        <v>0</v>
      </c>
      <c r="E242" s="181">
        <v>0</v>
      </c>
      <c r="F242" s="181">
        <f>'B. Andre input'!$B$22</f>
        <v>0.21917841501704496</v>
      </c>
      <c r="G242" s="181">
        <v>1</v>
      </c>
      <c r="H242" s="181">
        <v>0</v>
      </c>
      <c r="I242" s="181">
        <v>0</v>
      </c>
      <c r="J242" s="181">
        <v>0</v>
      </c>
      <c r="K242" s="181">
        <f>'B. Andre input'!$B$26</f>
        <v>1.8087470211034962E-2</v>
      </c>
      <c r="L242" s="181">
        <v>1</v>
      </c>
      <c r="M242" s="181">
        <v>0</v>
      </c>
      <c r="N242" s="181">
        <v>0</v>
      </c>
      <c r="O242" s="181">
        <v>0</v>
      </c>
      <c r="P242" s="181">
        <f>'B. Andre input'!$B$30</f>
        <v>4.8233253896093203E-2</v>
      </c>
      <c r="Q242" s="181">
        <v>1</v>
      </c>
      <c r="R242" s="181">
        <v>0</v>
      </c>
      <c r="S242" s="181">
        <v>0</v>
      </c>
      <c r="T242" s="181">
        <v>0</v>
      </c>
      <c r="U242" s="181">
        <f>'B. Andre input'!$B$34</f>
        <v>0.12228615272793344</v>
      </c>
      <c r="V242" s="181">
        <v>1</v>
      </c>
      <c r="W242" s="181">
        <v>1</v>
      </c>
    </row>
    <row r="243" spans="1:23" x14ac:dyDescent="0.25">
      <c r="A243" s="139"/>
      <c r="B243" s="139" t="s">
        <v>186</v>
      </c>
      <c r="C243" s="139">
        <f>SUM(C222:C242)</f>
        <v>0</v>
      </c>
      <c r="D243" s="139">
        <f t="shared" ref="D243:W243" si="13">SUM(D222:D242)</f>
        <v>0</v>
      </c>
      <c r="E243" s="139">
        <f t="shared" si="13"/>
        <v>0</v>
      </c>
      <c r="F243" s="139">
        <f t="shared" si="13"/>
        <v>1</v>
      </c>
      <c r="G243" s="139">
        <f t="shared" si="13"/>
        <v>1</v>
      </c>
      <c r="H243" s="139">
        <f t="shared" si="13"/>
        <v>0</v>
      </c>
      <c r="I243" s="139">
        <f t="shared" si="13"/>
        <v>0</v>
      </c>
      <c r="J243" s="139">
        <f t="shared" si="13"/>
        <v>0</v>
      </c>
      <c r="K243" s="139">
        <f t="shared" si="13"/>
        <v>1</v>
      </c>
      <c r="L243" s="139">
        <f t="shared" si="13"/>
        <v>1</v>
      </c>
      <c r="M243" s="139">
        <f t="shared" si="13"/>
        <v>0</v>
      </c>
      <c r="N243" s="139">
        <f t="shared" si="13"/>
        <v>0</v>
      </c>
      <c r="O243" s="139">
        <f t="shared" si="13"/>
        <v>0</v>
      </c>
      <c r="P243" s="139">
        <f t="shared" si="13"/>
        <v>1</v>
      </c>
      <c r="Q243" s="139">
        <f t="shared" si="13"/>
        <v>1</v>
      </c>
      <c r="R243" s="139">
        <f t="shared" si="13"/>
        <v>0</v>
      </c>
      <c r="S243" s="139">
        <f t="shared" si="13"/>
        <v>0</v>
      </c>
      <c r="T243" s="139">
        <f t="shared" si="13"/>
        <v>0</v>
      </c>
      <c r="U243" s="139">
        <f t="shared" si="13"/>
        <v>1</v>
      </c>
      <c r="V243" s="139">
        <f t="shared" si="13"/>
        <v>1</v>
      </c>
      <c r="W243" s="139">
        <f t="shared" si="13"/>
        <v>1</v>
      </c>
    </row>
    <row r="244" spans="1:23" x14ac:dyDescent="0.25">
      <c r="A244" s="499" t="s">
        <v>251</v>
      </c>
      <c r="B244" s="499"/>
      <c r="C244" s="499"/>
      <c r="D244" s="499"/>
      <c r="E244" s="499"/>
      <c r="F244" s="499"/>
      <c r="G244" s="499"/>
      <c r="H244" s="499"/>
      <c r="I244" s="499"/>
      <c r="J244" s="499"/>
      <c r="K244" s="499"/>
      <c r="L244" s="499"/>
      <c r="M244" s="499"/>
      <c r="N244" s="499"/>
      <c r="O244" s="499"/>
      <c r="P244" s="499"/>
      <c r="Q244" s="499"/>
      <c r="R244" s="499"/>
      <c r="S244" s="499"/>
      <c r="T244" s="499"/>
      <c r="U244" s="499"/>
      <c r="V244" s="499"/>
      <c r="W244" s="499"/>
    </row>
  </sheetData>
  <sheetProtection algorithmName="SHA-512" hashValue="a5JBYJf+6tu5k16+ea3CP4oHDm5zaZbIDMjUONUZgoHVhztP8d+/1xbxr2Um9E4Hcw0gv/+7NbF3EObJlDRY/g==" saltValue="Mtn3HaCVUs4l4Va1NF8NiQ==" spinCount="100000" sheet="1" objects="1" scenarios="1"/>
  <mergeCells count="37">
    <mergeCell ref="A4:B5"/>
    <mergeCell ref="C4:W4"/>
    <mergeCell ref="A6:A26"/>
    <mergeCell ref="A1:E1"/>
    <mergeCell ref="A60:A80"/>
    <mergeCell ref="A85:B86"/>
    <mergeCell ref="C85:W85"/>
    <mergeCell ref="A87:A107"/>
    <mergeCell ref="A28:W28"/>
    <mergeCell ref="A55:W55"/>
    <mergeCell ref="A82:W82"/>
    <mergeCell ref="A31:B32"/>
    <mergeCell ref="C31:W31"/>
    <mergeCell ref="A33:A53"/>
    <mergeCell ref="A58:B59"/>
    <mergeCell ref="C58:W58"/>
    <mergeCell ref="A112:B113"/>
    <mergeCell ref="C112:W112"/>
    <mergeCell ref="A114:A134"/>
    <mergeCell ref="A109:W109"/>
    <mergeCell ref="A136:W136"/>
    <mergeCell ref="A139:B140"/>
    <mergeCell ref="C139:W139"/>
    <mergeCell ref="A141:A161"/>
    <mergeCell ref="A163:W163"/>
    <mergeCell ref="A166:B167"/>
    <mergeCell ref="C166:W166"/>
    <mergeCell ref="A168:A188"/>
    <mergeCell ref="A190:W190"/>
    <mergeCell ref="A193:B194"/>
    <mergeCell ref="C193:W193"/>
    <mergeCell ref="A195:A215"/>
    <mergeCell ref="A217:W217"/>
    <mergeCell ref="A220:B221"/>
    <mergeCell ref="C220:W220"/>
    <mergeCell ref="A222:A242"/>
    <mergeCell ref="A244:W244"/>
  </mergeCells>
  <pageMargins left="0.70866141732283472" right="0.70866141732283472" top="0.74803149606299213" bottom="0.74803149606299213" header="0.31496062992125984" footer="0.31496062992125984"/>
  <pageSetup paperSize="9" scale="5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90"/>
  <sheetViews>
    <sheetView workbookViewId="0">
      <selection sqref="A1:E1"/>
    </sheetView>
  </sheetViews>
  <sheetFormatPr defaultRowHeight="15" x14ac:dyDescent="0.25"/>
  <cols>
    <col min="1" max="1" width="20" customWidth="1"/>
    <col min="2" max="2" width="17.5703125" customWidth="1"/>
    <col min="3" max="118" width="8.7109375" customWidth="1"/>
  </cols>
  <sheetData>
    <row r="1" spans="1:88" x14ac:dyDescent="0.25">
      <c r="A1" s="488" t="s">
        <v>196</v>
      </c>
      <c r="B1" s="484"/>
      <c r="C1" s="484"/>
      <c r="D1" s="484"/>
      <c r="E1" s="484"/>
    </row>
    <row r="3" spans="1:88" x14ac:dyDescent="0.25">
      <c r="A3" s="112" t="s">
        <v>252</v>
      </c>
      <c r="B3" s="112"/>
      <c r="C3" s="112"/>
      <c r="D3" s="112"/>
      <c r="E3" s="112"/>
      <c r="F3" s="112"/>
      <c r="G3" s="112"/>
      <c r="H3" s="112"/>
      <c r="I3" s="112"/>
      <c r="J3" s="112"/>
      <c r="K3" s="113"/>
      <c r="L3" s="113"/>
      <c r="M3" s="113"/>
    </row>
    <row r="4" spans="1:88" x14ac:dyDescent="0.25">
      <c r="A4" s="112" t="s">
        <v>21</v>
      </c>
      <c r="B4" s="113"/>
      <c r="C4" s="113"/>
      <c r="D4" s="113"/>
      <c r="E4" s="113"/>
      <c r="F4" s="113"/>
      <c r="G4" s="113"/>
      <c r="H4" s="113"/>
      <c r="I4" s="113"/>
      <c r="J4" s="113"/>
      <c r="K4" s="113"/>
      <c r="L4" s="113"/>
      <c r="M4" s="113"/>
    </row>
    <row r="5" spans="1:88" x14ac:dyDescent="0.25">
      <c r="A5" s="7"/>
      <c r="B5" s="7"/>
      <c r="C5" s="7"/>
      <c r="D5" s="7"/>
      <c r="E5" s="19"/>
      <c r="F5" s="19"/>
      <c r="G5" s="19"/>
      <c r="H5" s="7"/>
      <c r="I5" s="7"/>
      <c r="J5" s="7"/>
    </row>
    <row r="6" spans="1:88" x14ac:dyDescent="0.25">
      <c r="A6" s="522" t="s">
        <v>303</v>
      </c>
      <c r="B6" s="410"/>
      <c r="C6" s="410"/>
      <c r="D6" s="410"/>
      <c r="E6" s="410"/>
      <c r="F6" s="410"/>
      <c r="G6" s="410"/>
      <c r="H6" s="410"/>
      <c r="I6" s="410"/>
      <c r="J6" s="410"/>
      <c r="K6" s="410"/>
      <c r="L6" s="410"/>
      <c r="M6" s="410"/>
    </row>
    <row r="7" spans="1:88" x14ac:dyDescent="0.25">
      <c r="A7" s="1"/>
      <c r="B7" s="7"/>
      <c r="C7" s="7"/>
      <c r="D7" s="7"/>
      <c r="E7" s="19"/>
      <c r="F7" s="19"/>
      <c r="G7" s="19"/>
      <c r="H7" s="7"/>
      <c r="I7" s="7"/>
      <c r="J7" s="7"/>
    </row>
    <row r="8" spans="1:88" x14ac:dyDescent="0.25">
      <c r="A8" s="464" t="s">
        <v>208</v>
      </c>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row>
    <row r="9" spans="1:88" x14ac:dyDescent="0.25">
      <c r="A9" s="457"/>
      <c r="B9" s="519" t="s">
        <v>24</v>
      </c>
      <c r="C9" s="521" t="s">
        <v>20</v>
      </c>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1"/>
      <c r="BD9" s="521"/>
      <c r="BE9" s="521"/>
      <c r="BF9" s="521"/>
      <c r="BG9" s="521"/>
      <c r="BH9" s="521"/>
      <c r="BI9" s="521"/>
      <c r="BJ9" s="521"/>
      <c r="BK9" s="521"/>
      <c r="BL9" s="521"/>
      <c r="BM9" s="521"/>
      <c r="BN9" s="521"/>
      <c r="BO9" s="521"/>
      <c r="BP9" s="521"/>
      <c r="BQ9" s="521"/>
      <c r="BR9" s="521"/>
      <c r="BS9" s="521"/>
      <c r="BT9" s="521"/>
      <c r="BU9" s="521"/>
      <c r="BV9" s="521"/>
      <c r="BW9" s="521"/>
      <c r="BX9" s="521"/>
      <c r="BY9" s="521"/>
      <c r="BZ9" s="521"/>
      <c r="CA9" s="521"/>
      <c r="CB9" s="521"/>
      <c r="CC9" s="521"/>
      <c r="CD9" s="521"/>
      <c r="CE9" s="521"/>
      <c r="CF9" s="521"/>
      <c r="CG9" s="521"/>
      <c r="CH9" s="521"/>
      <c r="CI9" s="521"/>
      <c r="CJ9" s="521"/>
    </row>
    <row r="10" spans="1:88" s="115" customFormat="1" ht="12.75" x14ac:dyDescent="0.2">
      <c r="A10" s="432"/>
      <c r="B10" s="520"/>
      <c r="C10" s="182">
        <v>0</v>
      </c>
      <c r="D10" s="183">
        <f>C10+1</f>
        <v>1</v>
      </c>
      <c r="E10" s="183">
        <f t="shared" ref="E10:BP10" si="0">D10+1</f>
        <v>2</v>
      </c>
      <c r="F10" s="183">
        <f t="shared" si="0"/>
        <v>3</v>
      </c>
      <c r="G10" s="183">
        <f t="shared" si="0"/>
        <v>4</v>
      </c>
      <c r="H10" s="183">
        <f t="shared" si="0"/>
        <v>5</v>
      </c>
      <c r="I10" s="184">
        <f t="shared" si="0"/>
        <v>6</v>
      </c>
      <c r="J10" s="184">
        <f t="shared" si="0"/>
        <v>7</v>
      </c>
      <c r="K10" s="184">
        <f t="shared" si="0"/>
        <v>8</v>
      </c>
      <c r="L10" s="184">
        <f t="shared" si="0"/>
        <v>9</v>
      </c>
      <c r="M10" s="184">
        <f t="shared" si="0"/>
        <v>10</v>
      </c>
      <c r="N10" s="185">
        <f t="shared" si="0"/>
        <v>11</v>
      </c>
      <c r="O10" s="185">
        <f t="shared" si="0"/>
        <v>12</v>
      </c>
      <c r="P10" s="185">
        <f t="shared" si="0"/>
        <v>13</v>
      </c>
      <c r="Q10" s="185">
        <f t="shared" si="0"/>
        <v>14</v>
      </c>
      <c r="R10" s="185">
        <f t="shared" si="0"/>
        <v>15</v>
      </c>
      <c r="S10" s="185">
        <f t="shared" si="0"/>
        <v>16</v>
      </c>
      <c r="T10" s="185">
        <f t="shared" si="0"/>
        <v>17</v>
      </c>
      <c r="U10" s="185">
        <f t="shared" si="0"/>
        <v>18</v>
      </c>
      <c r="V10" s="185">
        <f t="shared" si="0"/>
        <v>19</v>
      </c>
      <c r="W10" s="186">
        <f t="shared" si="0"/>
        <v>20</v>
      </c>
      <c r="X10" s="186">
        <f t="shared" si="0"/>
        <v>21</v>
      </c>
      <c r="Y10" s="186">
        <f t="shared" si="0"/>
        <v>22</v>
      </c>
      <c r="Z10" s="186">
        <f t="shared" si="0"/>
        <v>23</v>
      </c>
      <c r="AA10" s="186">
        <f t="shared" si="0"/>
        <v>24</v>
      </c>
      <c r="AB10" s="186">
        <f t="shared" si="0"/>
        <v>25</v>
      </c>
      <c r="AC10" s="186">
        <f t="shared" si="0"/>
        <v>26</v>
      </c>
      <c r="AD10" s="186">
        <f t="shared" si="0"/>
        <v>27</v>
      </c>
      <c r="AE10" s="186">
        <f t="shared" si="0"/>
        <v>28</v>
      </c>
      <c r="AF10" s="186">
        <f t="shared" si="0"/>
        <v>29</v>
      </c>
      <c r="AG10" s="187">
        <f t="shared" si="0"/>
        <v>30</v>
      </c>
      <c r="AH10" s="187">
        <f t="shared" si="0"/>
        <v>31</v>
      </c>
      <c r="AI10" s="187">
        <f t="shared" si="0"/>
        <v>32</v>
      </c>
      <c r="AJ10" s="187">
        <f t="shared" si="0"/>
        <v>33</v>
      </c>
      <c r="AK10" s="187">
        <f t="shared" si="0"/>
        <v>34</v>
      </c>
      <c r="AL10" s="187">
        <f t="shared" si="0"/>
        <v>35</v>
      </c>
      <c r="AM10" s="187">
        <f t="shared" si="0"/>
        <v>36</v>
      </c>
      <c r="AN10" s="187">
        <f t="shared" si="0"/>
        <v>37</v>
      </c>
      <c r="AO10" s="187">
        <f t="shared" si="0"/>
        <v>38</v>
      </c>
      <c r="AP10" s="187">
        <f t="shared" si="0"/>
        <v>39</v>
      </c>
      <c r="AQ10" s="188">
        <f t="shared" si="0"/>
        <v>40</v>
      </c>
      <c r="AR10" s="188">
        <f t="shared" si="0"/>
        <v>41</v>
      </c>
      <c r="AS10" s="188">
        <f t="shared" si="0"/>
        <v>42</v>
      </c>
      <c r="AT10" s="188">
        <f t="shared" si="0"/>
        <v>43</v>
      </c>
      <c r="AU10" s="188">
        <f>AT10+1</f>
        <v>44</v>
      </c>
      <c r="AV10" s="188">
        <f t="shared" si="0"/>
        <v>45</v>
      </c>
      <c r="AW10" s="188">
        <f t="shared" si="0"/>
        <v>46</v>
      </c>
      <c r="AX10" s="188">
        <f t="shared" si="0"/>
        <v>47</v>
      </c>
      <c r="AY10" s="188">
        <f t="shared" si="0"/>
        <v>48</v>
      </c>
      <c r="AZ10" s="188">
        <f t="shared" si="0"/>
        <v>49</v>
      </c>
      <c r="BA10" s="189">
        <f t="shared" si="0"/>
        <v>50</v>
      </c>
      <c r="BB10" s="189">
        <f t="shared" si="0"/>
        <v>51</v>
      </c>
      <c r="BC10" s="189">
        <f t="shared" si="0"/>
        <v>52</v>
      </c>
      <c r="BD10" s="189">
        <f t="shared" si="0"/>
        <v>53</v>
      </c>
      <c r="BE10" s="189">
        <f t="shared" si="0"/>
        <v>54</v>
      </c>
      <c r="BF10" s="189">
        <f t="shared" si="0"/>
        <v>55</v>
      </c>
      <c r="BG10" s="189">
        <f t="shared" si="0"/>
        <v>56</v>
      </c>
      <c r="BH10" s="189">
        <f t="shared" si="0"/>
        <v>57</v>
      </c>
      <c r="BI10" s="189">
        <f t="shared" si="0"/>
        <v>58</v>
      </c>
      <c r="BJ10" s="189">
        <f t="shared" si="0"/>
        <v>59</v>
      </c>
      <c r="BK10" s="189">
        <f t="shared" si="0"/>
        <v>60</v>
      </c>
      <c r="BL10" s="189">
        <f t="shared" si="0"/>
        <v>61</v>
      </c>
      <c r="BM10" s="189">
        <f t="shared" si="0"/>
        <v>62</v>
      </c>
      <c r="BN10" s="189">
        <f t="shared" si="0"/>
        <v>63</v>
      </c>
      <c r="BO10" s="189">
        <f t="shared" si="0"/>
        <v>64</v>
      </c>
      <c r="BP10" s="189">
        <f t="shared" si="0"/>
        <v>65</v>
      </c>
      <c r="BQ10" s="189">
        <f t="shared" ref="BQ10:CB10" si="1">BP10+1</f>
        <v>66</v>
      </c>
      <c r="BR10" s="189">
        <f t="shared" si="1"/>
        <v>67</v>
      </c>
      <c r="BS10" s="189">
        <f t="shared" si="1"/>
        <v>68</v>
      </c>
      <c r="BT10" s="189">
        <f t="shared" si="1"/>
        <v>69</v>
      </c>
      <c r="BU10" s="190">
        <f t="shared" si="1"/>
        <v>70</v>
      </c>
      <c r="BV10" s="190">
        <f t="shared" si="1"/>
        <v>71</v>
      </c>
      <c r="BW10" s="190">
        <f t="shared" si="1"/>
        <v>72</v>
      </c>
      <c r="BX10" s="190">
        <f t="shared" si="1"/>
        <v>73</v>
      </c>
      <c r="BY10" s="190">
        <f t="shared" si="1"/>
        <v>74</v>
      </c>
      <c r="BZ10" s="190">
        <f t="shared" si="1"/>
        <v>75</v>
      </c>
      <c r="CA10" s="190">
        <f t="shared" si="1"/>
        <v>76</v>
      </c>
      <c r="CB10" s="190">
        <f t="shared" si="1"/>
        <v>77</v>
      </c>
      <c r="CC10" s="190">
        <f>CB10+1</f>
        <v>78</v>
      </c>
      <c r="CD10" s="190">
        <f t="shared" ref="CD10:CG10" si="2">CC10+1</f>
        <v>79</v>
      </c>
      <c r="CE10" s="190">
        <f t="shared" si="2"/>
        <v>80</v>
      </c>
      <c r="CF10" s="190">
        <f t="shared" si="2"/>
        <v>81</v>
      </c>
      <c r="CG10" s="190">
        <f t="shared" si="2"/>
        <v>82</v>
      </c>
      <c r="CH10" s="190">
        <f>CG10+1</f>
        <v>83</v>
      </c>
      <c r="CI10" s="190">
        <f t="shared" ref="CI10:CJ10" si="3">CH10+1</f>
        <v>84</v>
      </c>
      <c r="CJ10" s="191">
        <f t="shared" si="3"/>
        <v>85</v>
      </c>
    </row>
    <row r="11" spans="1:88" s="115" customFormat="1" ht="12.75" x14ac:dyDescent="0.2">
      <c r="A11" s="140" t="s">
        <v>17</v>
      </c>
      <c r="B11" s="192">
        <f>'D. Beregninger_pop'!I93</f>
        <v>983.49492398484995</v>
      </c>
      <c r="C11" s="192">
        <f>B11-C16-B11*'B. Andre input'!$B$19</f>
        <v>959.60909870340436</v>
      </c>
      <c r="D11" s="193">
        <f>MMULT('F. Transitionsmatricer_mænd'!$C6:$W6,C$11:C$31)</f>
        <v>900.86286190199519</v>
      </c>
      <c r="E11" s="193">
        <f>MMULT('F. Transitionsmatricer_mænd'!$C6:$W6,D$11:D$31)</f>
        <v>846.20545631049492</v>
      </c>
      <c r="F11" s="193">
        <f>MMULT('F. Transitionsmatricer_mænd'!$C6:$W6,E$11:E$31)</f>
        <v>795.29875288795733</v>
      </c>
      <c r="G11" s="193">
        <f>MMULT('F. Transitionsmatricer_mænd'!$C6:$W6,F$11:F$31)</f>
        <v>747.83770431508606</v>
      </c>
      <c r="H11" s="193">
        <f>MMULT('F. Transitionsmatricer_mænd'!$C6:$W6,G$11:G$31)</f>
        <v>703.54669628263161</v>
      </c>
      <c r="I11" s="194">
        <f>MMULT('F. Transitionsmatricer_mænd'!$C33:$W33,H$11:H$31)</f>
        <v>649.03791001260277</v>
      </c>
      <c r="J11" s="194">
        <f>MMULT('F. Transitionsmatricer_mænd'!$C33:$W33,I$11:I$31)</f>
        <v>597.3529160917858</v>
      </c>
      <c r="K11" s="194">
        <f>MMULT('F. Transitionsmatricer_mænd'!$C33:$W33,J$11:J$31)</f>
        <v>549.57763839382494</v>
      </c>
      <c r="L11" s="194">
        <f>MMULT('F. Transitionsmatricer_mænd'!$C33:$W33,K$11:K$31)</f>
        <v>505.61983176130752</v>
      </c>
      <c r="M11" s="194">
        <f>MMULT('F. Transitionsmatricer_mænd'!$C33:$W33,L$11:L$31)</f>
        <v>465.2068762021309</v>
      </c>
      <c r="N11" s="195">
        <f>MMULT('F. Transitionsmatricer_mænd'!$C60:$W60,M$11:M$31)</f>
        <v>409.76316980137295</v>
      </c>
      <c r="O11" s="195">
        <f>MMULT('F. Transitionsmatricer_mænd'!$C60:$W60,N$11:N$31)</f>
        <v>360.88086325858694</v>
      </c>
      <c r="P11" s="195">
        <f>MMULT('F. Transitionsmatricer_mænd'!$C60:$W60,O$11:O$31)</f>
        <v>317.90812721320697</v>
      </c>
      <c r="Q11" s="195">
        <f>MMULT('F. Transitionsmatricer_mænd'!$C60:$W60,P$11:P$31)</f>
        <v>280.12347418736073</v>
      </c>
      <c r="R11" s="195">
        <f>MMULT('F. Transitionsmatricer_mænd'!$C60:$W60,Q$11:Q$31)</f>
        <v>246.88007703283211</v>
      </c>
      <c r="S11" s="195">
        <f>MMULT('F. Transitionsmatricer_mænd'!$C60:$W60,R$11:R$31)</f>
        <v>217.61576641973028</v>
      </c>
      <c r="T11" s="195">
        <f>MMULT('F. Transitionsmatricer_mænd'!$C60:$W60,S$11:S$31)</f>
        <v>191.84292290430051</v>
      </c>
      <c r="U11" s="195">
        <f>MMULT('F. Transitionsmatricer_mænd'!$C60:$W60,T$11:T$31)</f>
        <v>169.13738621332809</v>
      </c>
      <c r="V11" s="195">
        <f>MMULT('F. Transitionsmatricer_mænd'!$C60:$W60,U$11:U$31)</f>
        <v>149.12905804966863</v>
      </c>
      <c r="W11" s="196">
        <f>MMULT('F. Transitionsmatricer_mænd'!$C87:$W87,V$11:V$31)</f>
        <v>0</v>
      </c>
      <c r="X11" s="196">
        <f>MMULT('F. Transitionsmatricer_mænd'!$C87:$W87,W$11:W$31)</f>
        <v>0</v>
      </c>
      <c r="Y11" s="196">
        <f>MMULT('F. Transitionsmatricer_mænd'!$C87:$W87,X$11:X$31)</f>
        <v>0</v>
      </c>
      <c r="Z11" s="196">
        <f>MMULT('F. Transitionsmatricer_mænd'!$C87:$W87,Y$11:Y$31)</f>
        <v>0</v>
      </c>
      <c r="AA11" s="196">
        <f>MMULT('F. Transitionsmatricer_mænd'!$C87:$W87,Z$11:Z$31)</f>
        <v>0</v>
      </c>
      <c r="AB11" s="196">
        <f>MMULT('F. Transitionsmatricer_mænd'!$C87:$W87,AA$11:AA$31)</f>
        <v>0</v>
      </c>
      <c r="AC11" s="196">
        <f>MMULT('F. Transitionsmatricer_mænd'!$C87:$W87,AB$11:AB$31)</f>
        <v>0</v>
      </c>
      <c r="AD11" s="196">
        <f>MMULT('F. Transitionsmatricer_mænd'!$C87:$W87,AC$11:AC$31)</f>
        <v>0</v>
      </c>
      <c r="AE11" s="196">
        <f>MMULT('F. Transitionsmatricer_mænd'!$C87:$W87,AD$11:AD$31)</f>
        <v>0</v>
      </c>
      <c r="AF11" s="196">
        <f>MMULT('F. Transitionsmatricer_mænd'!$C87:$W87,AE$11:AE$31)</f>
        <v>0</v>
      </c>
      <c r="AG11" s="197">
        <f>MMULT('F. Transitionsmatricer_mænd'!$C114:$W114,AF$11:AF$31)</f>
        <v>0</v>
      </c>
      <c r="AH11" s="197">
        <f>MMULT('F. Transitionsmatricer_mænd'!$C114:$W114,AG$11:AG$31)</f>
        <v>0</v>
      </c>
      <c r="AI11" s="197">
        <f>MMULT('F. Transitionsmatricer_mænd'!$C114:$W114,AH$11:AH$31)</f>
        <v>0</v>
      </c>
      <c r="AJ11" s="197">
        <f>MMULT('F. Transitionsmatricer_mænd'!$C114:$W114,AI$11:AI$31)</f>
        <v>0</v>
      </c>
      <c r="AK11" s="197">
        <f>MMULT('F. Transitionsmatricer_mænd'!$C114:$W114,AJ$11:AJ$31)</f>
        <v>0</v>
      </c>
      <c r="AL11" s="197">
        <f>MMULT('F. Transitionsmatricer_mænd'!$C114:$W114,AK$11:AK$31)</f>
        <v>0</v>
      </c>
      <c r="AM11" s="197">
        <f>MMULT('F. Transitionsmatricer_mænd'!$C114:$W114,AL$11:AL$31)</f>
        <v>0</v>
      </c>
      <c r="AN11" s="197">
        <f>MMULT('F. Transitionsmatricer_mænd'!$C114:$W114,AM$11:AM$31)</f>
        <v>0</v>
      </c>
      <c r="AO11" s="197">
        <f>MMULT('F. Transitionsmatricer_mænd'!$C114:$W114,AN$11:AN$31)</f>
        <v>0</v>
      </c>
      <c r="AP11" s="197">
        <f>MMULT('F. Transitionsmatricer_mænd'!$C114:$W114,AO$11:AO$31)</f>
        <v>0</v>
      </c>
      <c r="AQ11" s="198">
        <f>MMULT('F. Transitionsmatricer_mænd'!$C141:$W141,AP$11:AP$31)</f>
        <v>0</v>
      </c>
      <c r="AR11" s="198">
        <f>MMULT('F. Transitionsmatricer_mænd'!$C141:$W141,AQ$11:AQ$31)</f>
        <v>0</v>
      </c>
      <c r="AS11" s="198">
        <f>MMULT('F. Transitionsmatricer_mænd'!$C141:$W141,AR$11:AR$31)</f>
        <v>0</v>
      </c>
      <c r="AT11" s="198">
        <f>MMULT('F. Transitionsmatricer_mænd'!$C141:$W141,AS$11:AS$31)</f>
        <v>0</v>
      </c>
      <c r="AU11" s="198">
        <f>MMULT('F. Transitionsmatricer_mænd'!$C141:$W141,AT$11:AT$31)</f>
        <v>0</v>
      </c>
      <c r="AV11" s="198">
        <f>MMULT('F. Transitionsmatricer_mænd'!$C141:$W141,AU$11:AU$31)</f>
        <v>0</v>
      </c>
      <c r="AW11" s="198">
        <f>MMULT('F. Transitionsmatricer_mænd'!$C141:$W141,AV$11:AV$31)</f>
        <v>0</v>
      </c>
      <c r="AX11" s="198">
        <f>MMULT('F. Transitionsmatricer_mænd'!$C141:$W141,AW$11:AW$31)</f>
        <v>0</v>
      </c>
      <c r="AY11" s="198">
        <f>MMULT('F. Transitionsmatricer_mænd'!$C141:$W141,AX$11:AX$31)</f>
        <v>0</v>
      </c>
      <c r="AZ11" s="198">
        <f>MMULT('F. Transitionsmatricer_mænd'!$C141:$W141,AY$11:AY$31)</f>
        <v>0</v>
      </c>
      <c r="BA11" s="199">
        <f>MMULT('F. Transitionsmatricer_mænd'!$C168:$W168,AZ$11:AZ$31)</f>
        <v>0</v>
      </c>
      <c r="BB11" s="199">
        <f>MMULT('F. Transitionsmatricer_mænd'!$C168:$W168,BA$11:BA$31)</f>
        <v>0</v>
      </c>
      <c r="BC11" s="199">
        <f>MMULT('F. Transitionsmatricer_mænd'!$C168:$W168,BB$11:BB$31)</f>
        <v>0</v>
      </c>
      <c r="BD11" s="199">
        <f>MMULT('F. Transitionsmatricer_mænd'!$C168:$W168,BC$11:BC$31)</f>
        <v>0</v>
      </c>
      <c r="BE11" s="199">
        <f>MMULT('F. Transitionsmatricer_mænd'!$C168:$W168,BD$11:BD$31)</f>
        <v>0</v>
      </c>
      <c r="BF11" s="199">
        <f>MMULT('F. Transitionsmatricer_mænd'!$C168:$W168,BE$11:BE$31)</f>
        <v>0</v>
      </c>
      <c r="BG11" s="199">
        <f>MMULT('F. Transitionsmatricer_mænd'!$C168:$W168,BF$11:BF$31)</f>
        <v>0</v>
      </c>
      <c r="BH11" s="199">
        <f>MMULT('F. Transitionsmatricer_mænd'!$C168:$W168,BG$11:BG$31)</f>
        <v>0</v>
      </c>
      <c r="BI11" s="199">
        <f>MMULT('F. Transitionsmatricer_mænd'!$C168:$W168,BH$11:BH$31)</f>
        <v>0</v>
      </c>
      <c r="BJ11" s="199">
        <f>MMULT('F. Transitionsmatricer_mænd'!$C168:$W168,BI$11:BI$31)</f>
        <v>0</v>
      </c>
      <c r="BK11" s="199">
        <f>MMULT('F. Transitionsmatricer_mænd'!$C168:$W168,BJ$11:BJ$31)</f>
        <v>0</v>
      </c>
      <c r="BL11" s="199">
        <f>MMULT('F. Transitionsmatricer_mænd'!$C168:$W168,BK$11:BK$31)</f>
        <v>0</v>
      </c>
      <c r="BM11" s="199">
        <f>MMULT('F. Transitionsmatricer_mænd'!$C168:$W168,BL$11:BL$31)</f>
        <v>0</v>
      </c>
      <c r="BN11" s="199">
        <f>MMULT('F. Transitionsmatricer_mænd'!$C168:$W168,BM$11:BM$31)</f>
        <v>0</v>
      </c>
      <c r="BO11" s="199">
        <f>MMULT('F. Transitionsmatricer_mænd'!$C168:$W168,BN$11:BN$31)</f>
        <v>0</v>
      </c>
      <c r="BP11" s="199">
        <f>MMULT('F. Transitionsmatricer_mænd'!$C168:$W168,BO$11:BO$31)</f>
        <v>0</v>
      </c>
      <c r="BQ11" s="199">
        <f>MMULT('F. Transitionsmatricer_mænd'!$C168:$W168,BP$11:BP$31)</f>
        <v>0</v>
      </c>
      <c r="BR11" s="199">
        <f>MMULT('F. Transitionsmatricer_mænd'!$C168:$W168,BQ$11:BQ$31)</f>
        <v>0</v>
      </c>
      <c r="BS11" s="199">
        <f>MMULT('F. Transitionsmatricer_mænd'!$C168:$W168,BR$11:BR$31)</f>
        <v>0</v>
      </c>
      <c r="BT11" s="199">
        <f>MMULT('F. Transitionsmatricer_mænd'!$C168:$W168,BS$11:BS$31)</f>
        <v>0</v>
      </c>
      <c r="BU11" s="200">
        <f>MMULT('F. Transitionsmatricer_mænd'!$C195:$W195,BT$11:BT$31)</f>
        <v>0</v>
      </c>
      <c r="BV11" s="200">
        <f>MMULT('F. Transitionsmatricer_mænd'!$C195:$W195,BU$11:BU$31)</f>
        <v>0</v>
      </c>
      <c r="BW11" s="200">
        <f>MMULT('F. Transitionsmatricer_mænd'!$C195:$W195,BV$11:BV$31)</f>
        <v>0</v>
      </c>
      <c r="BX11" s="200">
        <f>MMULT('F. Transitionsmatricer_mænd'!$C195:$W195,BW$11:BW$31)</f>
        <v>0</v>
      </c>
      <c r="BY11" s="200">
        <f>MMULT('F. Transitionsmatricer_mænd'!$C195:$W195,BX$11:BX$31)</f>
        <v>0</v>
      </c>
      <c r="BZ11" s="200">
        <f>MMULT('F. Transitionsmatricer_mænd'!$C195:$W195,BY$11:BY$31)</f>
        <v>0</v>
      </c>
      <c r="CA11" s="200">
        <f>MMULT('F. Transitionsmatricer_mænd'!$C195:$W195,BZ$11:BZ$31)</f>
        <v>0</v>
      </c>
      <c r="CB11" s="200">
        <f>MMULT('F. Transitionsmatricer_mænd'!$C195:$W195,CA$11:CA$31)</f>
        <v>0</v>
      </c>
      <c r="CC11" s="200">
        <f>MMULT('F. Transitionsmatricer_mænd'!$C195:$W195,CB$11:CB$31)</f>
        <v>0</v>
      </c>
      <c r="CD11" s="200">
        <f>MMULT('F. Transitionsmatricer_mænd'!$C195:$W195,CC$11:CC$31)</f>
        <v>0</v>
      </c>
      <c r="CE11" s="200">
        <f>MMULT('F. Transitionsmatricer_mænd'!$C195:$W195,CD$11:CD$31)</f>
        <v>0</v>
      </c>
      <c r="CF11" s="200">
        <f>MMULT('F. Transitionsmatricer_mænd'!$C195:$W195,CE$11:CE$31)</f>
        <v>0</v>
      </c>
      <c r="CG11" s="200">
        <f>MMULT('F. Transitionsmatricer_mænd'!$C195:$W195,CF$11:CF$31)</f>
        <v>0</v>
      </c>
      <c r="CH11" s="200">
        <f>MMULT('F. Transitionsmatricer_mænd'!$C195:$W195,CG$11:CG$31)</f>
        <v>0</v>
      </c>
      <c r="CI11" s="200">
        <f>MMULT('F. Transitionsmatricer_mænd'!$C195:$W195,CH$11:CH$31)</f>
        <v>0</v>
      </c>
      <c r="CJ11" s="201">
        <f>MMULT('F. Transitionsmatricer_mænd'!$C222:$W222,CI$11:CI$31)</f>
        <v>0</v>
      </c>
    </row>
    <row r="12" spans="1:88" s="115" customFormat="1" ht="12.75" x14ac:dyDescent="0.2">
      <c r="A12" s="140" t="s">
        <v>18</v>
      </c>
      <c r="B12" s="192">
        <f>'D. Beregninger_pop'!I94</f>
        <v>2054.2994932065003</v>
      </c>
      <c r="C12" s="192">
        <f>B12-C17-B12*'B. Andre input'!$B$20</f>
        <v>1987.2778253218401</v>
      </c>
      <c r="D12" s="193">
        <f>MMULT('F. Transitionsmatricer_mænd'!$C7:$W7,C$11:C$31)</f>
        <v>1941.5441568207921</v>
      </c>
      <c r="E12" s="193">
        <f>MMULT('F. Transitionsmatricer_mænd'!$C7:$W7,D$11:D$31)</f>
        <v>1896.0634325108638</v>
      </c>
      <c r="F12" s="193">
        <f>MMULT('F. Transitionsmatricer_mænd'!$C7:$W7,E$11:E$31)</f>
        <v>1850.9220688097148</v>
      </c>
      <c r="G12" s="193">
        <f>MMULT('F. Transitionsmatricer_mænd'!$C7:$W7,F$11:F$31)</f>
        <v>1806.1921879942781</v>
      </c>
      <c r="H12" s="193">
        <f>MMULT('F. Transitionsmatricer_mænd'!$C7:$W7,G$11:G$31)</f>
        <v>1761.9339183108673</v>
      </c>
      <c r="I12" s="194">
        <f>MMULT('F. Transitionsmatricer_mænd'!$C34:$W34,H$11:H$31)</f>
        <v>1731.3357378952944</v>
      </c>
      <c r="J12" s="194">
        <f>MMULT('F. Transitionsmatricer_mænd'!$C34:$W34,I$11:I$31)</f>
        <v>1694.0801650413916</v>
      </c>
      <c r="K12" s="194">
        <f>MMULT('F. Transitionsmatricer_mænd'!$C34:$W34,J$11:J$31)</f>
        <v>1654.2962666508965</v>
      </c>
      <c r="L12" s="194">
        <f>MMULT('F. Transitionsmatricer_mænd'!$C34:$W34,K$11:K$31)</f>
        <v>1613.0436188153726</v>
      </c>
      <c r="M12" s="194">
        <f>MMULT('F. Transitionsmatricer_mænd'!$C34:$W34,L$11:L$31)</f>
        <v>1570.7799659960506</v>
      </c>
      <c r="N12" s="195">
        <f>MMULT('F. Transitionsmatricer_mænd'!$C61:$W61,M$11:M$31)</f>
        <v>1546.1141795596732</v>
      </c>
      <c r="O12" s="195">
        <f>MMULT('F. Transitionsmatricer_mænd'!$C61:$W61,N$11:N$31)</f>
        <v>1516.3095796892633</v>
      </c>
      <c r="P12" s="195">
        <f>MMULT('F. Transitionsmatricer_mænd'!$C61:$W61,O$11:O$31)</f>
        <v>1482.9363721178374</v>
      </c>
      <c r="Q12" s="195">
        <f>MMULT('F. Transitionsmatricer_mænd'!$C61:$W61,P$11:P$31)</f>
        <v>1446.8169060132198</v>
      </c>
      <c r="R12" s="195">
        <f>MMULT('F. Transitionsmatricer_mænd'!$C61:$W61,Q$11:Q$31)</f>
        <v>1408.5656278593656</v>
      </c>
      <c r="S12" s="195">
        <f>MMULT('F. Transitionsmatricer_mænd'!$C61:$W61,R$11:R$31)</f>
        <v>1368.7013055777327</v>
      </c>
      <c r="T12" s="195">
        <f>MMULT('F. Transitionsmatricer_mænd'!$C61:$W61,S$11:S$31)</f>
        <v>1327.673965284371</v>
      </c>
      <c r="U12" s="195">
        <f>MMULT('F. Transitionsmatricer_mænd'!$C61:$W61,T$11:T$31)</f>
        <v>1285.8747303088853</v>
      </c>
      <c r="V12" s="195">
        <f>MMULT('F. Transitionsmatricer_mænd'!$C61:$W61,U$11:U$31)</f>
        <v>1243.6420832103945</v>
      </c>
      <c r="W12" s="196">
        <f>MMULT('F. Transitionsmatricer_mænd'!$C88:$W88,V$11:V$31)</f>
        <v>1332.7613956872817</v>
      </c>
      <c r="X12" s="196">
        <f>MMULT('F. Transitionsmatricer_mænd'!$C88:$W88,W$11:W$31)</f>
        <v>1269.836870855363</v>
      </c>
      <c r="Y12" s="196">
        <f>MMULT('F. Transitionsmatricer_mænd'!$C88:$W88,X$11:X$31)</f>
        <v>1209.9673789596393</v>
      </c>
      <c r="Z12" s="196">
        <f>MMULT('F. Transitionsmatricer_mænd'!$C88:$W88,Y$11:Y$31)</f>
        <v>1152.9839145036258</v>
      </c>
      <c r="AA12" s="196">
        <f>MMULT('F. Transitionsmatricer_mænd'!$C88:$W88,Z$11:Z$31)</f>
        <v>1098.731795101093</v>
      </c>
      <c r="AB12" s="196">
        <f>MMULT('F. Transitionsmatricer_mænd'!$C88:$W88,AA$11:AA$31)</f>
        <v>1047.0683898056275</v>
      </c>
      <c r="AC12" s="196">
        <f>MMULT('F. Transitionsmatricer_mænd'!$C88:$W88,AB$11:AB$31)</f>
        <v>997.86135672280386</v>
      </c>
      <c r="AD12" s="196">
        <f>MMULT('F. Transitionsmatricer_mænd'!$C88:$W88,AC$11:AC$31)</f>
        <v>950.98726395044741</v>
      </c>
      <c r="AE12" s="196">
        <f>MMULT('F. Transitionsmatricer_mænd'!$C88:$W88,AD$11:AD$31)</f>
        <v>906.33049984920422</v>
      </c>
      <c r="AF12" s="196">
        <f>MMULT('F. Transitionsmatricer_mænd'!$C88:$W88,AE$11:AE$31)</f>
        <v>863.78240240796686</v>
      </c>
      <c r="AG12" s="197">
        <f>MMULT('F. Transitionsmatricer_mænd'!$C115:$W115,AF$11:AF$31)</f>
        <v>809.0467524792025</v>
      </c>
      <c r="AH12" s="197">
        <f>MMULT('F. Transitionsmatricer_mænd'!$C115:$W115,AG$11:AG$31)</f>
        <v>757.78599139530297</v>
      </c>
      <c r="AI12" s="197">
        <f>MMULT('F. Transitionsmatricer_mænd'!$C115:$W115,AH$11:AH$31)</f>
        <v>709.77786549252801</v>
      </c>
      <c r="AJ12" s="197">
        <f>MMULT('F. Transitionsmatricer_mænd'!$C115:$W115,AI$11:AI$31)</f>
        <v>664.81476080800644</v>
      </c>
      <c r="AK12" s="197">
        <f>MMULT('F. Transitionsmatricer_mænd'!$C115:$W115,AJ$11:AJ$31)</f>
        <v>622.70263001408478</v>
      </c>
      <c r="AL12" s="197">
        <f>MMULT('F. Transitionsmatricer_mænd'!$C115:$W115,AK$11:AK$31)</f>
        <v>583.26002520221186</v>
      </c>
      <c r="AM12" s="197">
        <f>MMULT('F. Transitionsmatricer_mænd'!$C115:$W115,AL$11:AL$31)</f>
        <v>546.31721992702819</v>
      </c>
      <c r="AN12" s="197">
        <f>MMULT('F. Transitionsmatricer_mænd'!$C115:$W115,AM$11:AM$31)</f>
        <v>511.71540756446996</v>
      </c>
      <c r="AO12" s="197">
        <f>MMULT('F. Transitionsmatricer_mænd'!$C115:$W115,AN$11:AN$31)</f>
        <v>479.30596576647775</v>
      </c>
      <c r="AP12" s="197">
        <f>MMULT('F. Transitionsmatricer_mænd'!$C115:$W115,AO$11:AO$31)</f>
        <v>448.94977884855427</v>
      </c>
      <c r="AQ12" s="198">
        <f>MMULT('F. Transitionsmatricer_mænd'!$C142:$W142,AP$11:AP$31)</f>
        <v>398.38415826374501</v>
      </c>
      <c r="AR12" s="198">
        <f>MMULT('F. Transitionsmatricer_mænd'!$C142:$W142,AQ$11:AQ$31)</f>
        <v>353.51409196720971</v>
      </c>
      <c r="AS12" s="198">
        <f>MMULT('F. Transitionsmatricer_mænd'!$C142:$W142,AR$11:AR$31)</f>
        <v>313.69796171481653</v>
      </c>
      <c r="AT12" s="198">
        <f>MMULT('F. Transitionsmatricer_mænd'!$C142:$W142,AS$11:AS$31)</f>
        <v>278.3664551940127</v>
      </c>
      <c r="AU12" s="198">
        <f>MMULT('F. Transitionsmatricer_mænd'!$C142:$W142,AT$11:AT$31)</f>
        <v>247.01440998190736</v>
      </c>
      <c r="AV12" s="198">
        <f>MMULT('F. Transitionsmatricer_mænd'!$C142:$W142,AU$11:AU$31)</f>
        <v>219.19357975584762</v>
      </c>
      <c r="AW12" s="198">
        <f>MMULT('F. Transitionsmatricer_mænd'!$C142:$W142,AV$11:AV$31)</f>
        <v>194.50621780543094</v>
      </c>
      <c r="AX12" s="198">
        <f>MMULT('F. Transitionsmatricer_mænd'!$C142:$W142,AW$11:AW$31)</f>
        <v>172.59938503484304</v>
      </c>
      <c r="AY12" s="198">
        <f>MMULT('F. Transitionsmatricer_mænd'!$C142:$W142,AX$11:AX$31)</f>
        <v>153.1599003222785</v>
      </c>
      <c r="AZ12" s="198">
        <f>MMULT('F. Transitionsmatricer_mænd'!$C142:$W142,AY$11:AY$31)</f>
        <v>135.90986051185064</v>
      </c>
      <c r="BA12" s="199">
        <f>MMULT('F. Transitionsmatricer_mænd'!$C169:$W169,AZ$11:AZ$31)</f>
        <v>0</v>
      </c>
      <c r="BB12" s="199">
        <f>MMULT('F. Transitionsmatricer_mænd'!$C169:$W169,BA$11:BA$31)</f>
        <v>0</v>
      </c>
      <c r="BC12" s="199">
        <f>MMULT('F. Transitionsmatricer_mænd'!$C169:$W169,BB$11:BB$31)</f>
        <v>0</v>
      </c>
      <c r="BD12" s="199">
        <f>MMULT('F. Transitionsmatricer_mænd'!$C169:$W169,BC$11:BC$31)</f>
        <v>0</v>
      </c>
      <c r="BE12" s="199">
        <f>MMULT('F. Transitionsmatricer_mænd'!$C169:$W169,BD$11:BD$31)</f>
        <v>0</v>
      </c>
      <c r="BF12" s="199">
        <f>MMULT('F. Transitionsmatricer_mænd'!$C169:$W169,BE$11:BE$31)</f>
        <v>0</v>
      </c>
      <c r="BG12" s="199">
        <f>MMULT('F. Transitionsmatricer_mænd'!$C169:$W169,BF$11:BF$31)</f>
        <v>0</v>
      </c>
      <c r="BH12" s="199">
        <f>MMULT('F. Transitionsmatricer_mænd'!$C169:$W169,BG$11:BG$31)</f>
        <v>0</v>
      </c>
      <c r="BI12" s="199">
        <f>MMULT('F. Transitionsmatricer_mænd'!$C169:$W169,BH$11:BH$31)</f>
        <v>0</v>
      </c>
      <c r="BJ12" s="199">
        <f>MMULT('F. Transitionsmatricer_mænd'!$C169:$W169,BI$11:BI$31)</f>
        <v>0</v>
      </c>
      <c r="BK12" s="199">
        <f>MMULT('F. Transitionsmatricer_mænd'!$C169:$W169,BJ$11:BJ$31)</f>
        <v>0</v>
      </c>
      <c r="BL12" s="199">
        <f>MMULT('F. Transitionsmatricer_mænd'!$C169:$W169,BK$11:BK$31)</f>
        <v>0</v>
      </c>
      <c r="BM12" s="199">
        <f>MMULT('F. Transitionsmatricer_mænd'!$C169:$W169,BL$11:BL$31)</f>
        <v>0</v>
      </c>
      <c r="BN12" s="199">
        <f>MMULT('F. Transitionsmatricer_mænd'!$C169:$W169,BM$11:BM$31)</f>
        <v>0</v>
      </c>
      <c r="BO12" s="199">
        <f>MMULT('F. Transitionsmatricer_mænd'!$C169:$W169,BN$11:BN$31)</f>
        <v>0</v>
      </c>
      <c r="BP12" s="199">
        <f>MMULT('F. Transitionsmatricer_mænd'!$C169:$W169,BO$11:BO$31)</f>
        <v>0</v>
      </c>
      <c r="BQ12" s="199">
        <f>MMULT('F. Transitionsmatricer_mænd'!$C169:$W169,BP$11:BP$31)</f>
        <v>0</v>
      </c>
      <c r="BR12" s="199">
        <f>MMULT('F. Transitionsmatricer_mænd'!$C169:$W169,BQ$11:BQ$31)</f>
        <v>0</v>
      </c>
      <c r="BS12" s="199">
        <f>MMULT('F. Transitionsmatricer_mænd'!$C169:$W169,BR$11:BR$31)</f>
        <v>0</v>
      </c>
      <c r="BT12" s="199">
        <f>MMULT('F. Transitionsmatricer_mænd'!$C169:$W169,BS$11:BS$31)</f>
        <v>0</v>
      </c>
      <c r="BU12" s="200">
        <f>MMULT('F. Transitionsmatricer_mænd'!$C196:$W196,BT$11:BT$31)</f>
        <v>0</v>
      </c>
      <c r="BV12" s="200">
        <f>MMULT('F. Transitionsmatricer_mænd'!$C196:$W196,BU$11:BU$31)</f>
        <v>0</v>
      </c>
      <c r="BW12" s="200">
        <f>MMULT('F. Transitionsmatricer_mænd'!$C196:$W196,BV$11:BV$31)</f>
        <v>0</v>
      </c>
      <c r="BX12" s="200">
        <f>MMULT('F. Transitionsmatricer_mænd'!$C196:$W196,BW$11:BW$31)</f>
        <v>0</v>
      </c>
      <c r="BY12" s="200">
        <f>MMULT('F. Transitionsmatricer_mænd'!$C196:$W196,BX$11:BX$31)</f>
        <v>0</v>
      </c>
      <c r="BZ12" s="200">
        <f>MMULT('F. Transitionsmatricer_mænd'!$C196:$W196,BY$11:BY$31)</f>
        <v>0</v>
      </c>
      <c r="CA12" s="200">
        <f>MMULT('F. Transitionsmatricer_mænd'!$C196:$W196,BZ$11:BZ$31)</f>
        <v>0</v>
      </c>
      <c r="CB12" s="200">
        <f>MMULT('F. Transitionsmatricer_mænd'!$C196:$W196,CA$11:CA$31)</f>
        <v>0</v>
      </c>
      <c r="CC12" s="200">
        <f>MMULT('F. Transitionsmatricer_mænd'!$C196:$W196,CB$11:CB$31)</f>
        <v>0</v>
      </c>
      <c r="CD12" s="200">
        <f>MMULT('F. Transitionsmatricer_mænd'!$C196:$W196,CC$11:CC$31)</f>
        <v>0</v>
      </c>
      <c r="CE12" s="200">
        <f>MMULT('F. Transitionsmatricer_mænd'!$C196:$W196,CD$11:CD$31)</f>
        <v>0</v>
      </c>
      <c r="CF12" s="200">
        <f>MMULT('F. Transitionsmatricer_mænd'!$C196:$W196,CE$11:CE$31)</f>
        <v>0</v>
      </c>
      <c r="CG12" s="200">
        <f>MMULT('F. Transitionsmatricer_mænd'!$C196:$W196,CF$11:CF$31)</f>
        <v>0</v>
      </c>
      <c r="CH12" s="200">
        <f>MMULT('F. Transitionsmatricer_mænd'!$C196:$W196,CG$11:CG$31)</f>
        <v>0</v>
      </c>
      <c r="CI12" s="200">
        <f>MMULT('F. Transitionsmatricer_mænd'!$C196:$W196,CH$11:CH$31)</f>
        <v>0</v>
      </c>
      <c r="CJ12" s="201">
        <f>MMULT('F. Transitionsmatricer_mænd'!$C223:$W223,CI$11:CI$31)</f>
        <v>0</v>
      </c>
    </row>
    <row r="13" spans="1:88" s="115" customFormat="1" ht="12.75" x14ac:dyDescent="0.2">
      <c r="A13" s="140" t="s">
        <v>211</v>
      </c>
      <c r="B13" s="192">
        <f>'D. Beregninger_pop'!I95</f>
        <v>690.76633900672357</v>
      </c>
      <c r="C13" s="192">
        <f>B13-C18-B13*'B. Andre input'!$B$21</f>
        <v>641.96485542874814</v>
      </c>
      <c r="D13" s="193">
        <f>MMULT('F. Transitionsmatricer_mænd'!$C8:$W8,C$11:C$31)</f>
        <v>642.77562537702238</v>
      </c>
      <c r="E13" s="193">
        <f>MMULT('F. Transitionsmatricer_mænd'!$C8:$W8,D$11:D$31)</f>
        <v>642.43761054299398</v>
      </c>
      <c r="F13" s="193">
        <f>MMULT('F. Transitionsmatricer_mænd'!$C8:$W8,E$11:E$31)</f>
        <v>641.056401116698</v>
      </c>
      <c r="G13" s="193">
        <f>MMULT('F. Transitionsmatricer_mænd'!$C8:$W8,F$11:F$31)</f>
        <v>638.72775161670143</v>
      </c>
      <c r="H13" s="193">
        <f>MMULT('F. Transitionsmatricer_mænd'!$C8:$W8,G$11:G$31)</f>
        <v>635.53864184603083</v>
      </c>
      <c r="I13" s="194">
        <f>MMULT('F. Transitionsmatricer_mænd'!$C35:$W35,H$11:H$31)</f>
        <v>631.56823275728448</v>
      </c>
      <c r="J13" s="194">
        <f>MMULT('F. Transitionsmatricer_mænd'!$C35:$W35,I$11:I$31)</f>
        <v>625.18234254925039</v>
      </c>
      <c r="K13" s="194">
        <f>MMULT('F. Transitionsmatricer_mænd'!$C35:$W35,J$11:J$31)</f>
        <v>617.92179445220006</v>
      </c>
      <c r="L13" s="194">
        <f>MMULT('F. Transitionsmatricer_mænd'!$C35:$W35,K$11:K$31)</f>
        <v>610.08033991689445</v>
      </c>
      <c r="M13" s="194">
        <f>MMULT('F. Transitionsmatricer_mænd'!$C35:$W35,L$11:L$31)</f>
        <v>601.7225862863246</v>
      </c>
      <c r="N13" s="195">
        <f>MMULT('F. Transitionsmatricer_mænd'!$C62:$W62,M$11:M$31)</f>
        <v>592.87689043186356</v>
      </c>
      <c r="O13" s="195">
        <f>MMULT('F. Transitionsmatricer_mænd'!$C62:$W62,N$11:N$31)</f>
        <v>583.97679946083963</v>
      </c>
      <c r="P13" s="195">
        <f>MMULT('F. Transitionsmatricer_mænd'!$C62:$W62,O$11:O$31)</f>
        <v>575.14989975182289</v>
      </c>
      <c r="Q13" s="195">
        <f>MMULT('F. Transitionsmatricer_mænd'!$C62:$W62,P$11:P$31)</f>
        <v>566.28354706584128</v>
      </c>
      <c r="R13" s="195">
        <f>MMULT('F. Transitionsmatricer_mænd'!$C62:$W62,Q$11:Q$31)</f>
        <v>557.25815255506905</v>
      </c>
      <c r="S13" s="195">
        <f>MMULT('F. Transitionsmatricer_mænd'!$C62:$W62,R$11:R$31)</f>
        <v>547.98554238943188</v>
      </c>
      <c r="T13" s="195">
        <f>MMULT('F. Transitionsmatricer_mænd'!$C62:$W62,S$11:S$31)</f>
        <v>538.40967455926727</v>
      </c>
      <c r="U13" s="195">
        <f>MMULT('F. Transitionsmatricer_mænd'!$C62:$W62,T$11:T$31)</f>
        <v>528.50108184519434</v>
      </c>
      <c r="V13" s="195">
        <f>MMULT('F. Transitionsmatricer_mænd'!$C62:$W62,U$11:U$31)</f>
        <v>518.25111388636833</v>
      </c>
      <c r="W13" s="196">
        <f>MMULT('F. Transitionsmatricer_mænd'!$C89:$W89,V$11:V$31)</f>
        <v>507.66700864753051</v>
      </c>
      <c r="X13" s="196">
        <f>MMULT('F. Transitionsmatricer_mænd'!$C89:$W89,W$11:W$31)</f>
        <v>501.11465970858353</v>
      </c>
      <c r="Y13" s="196">
        <f>MMULT('F. Transitionsmatricer_mænd'!$C89:$W89,X$11:X$31)</f>
        <v>493.1857239944265</v>
      </c>
      <c r="Z13" s="196">
        <f>MMULT('F. Transitionsmatricer_mænd'!$C89:$W89,Y$11:Y$31)</f>
        <v>484.10811504943746</v>
      </c>
      <c r="AA13" s="196">
        <f>MMULT('F. Transitionsmatricer_mænd'!$C89:$W89,Z$11:Z$31)</f>
        <v>474.08318251754122</v>
      </c>
      <c r="AB13" s="196">
        <f>MMULT('F. Transitionsmatricer_mænd'!$C89:$W89,AA$11:AA$31)</f>
        <v>463.2885798925883</v>
      </c>
      <c r="AC13" s="196">
        <f>MMULT('F. Transitionsmatricer_mænd'!$C89:$W89,AB$11:AB$31)</f>
        <v>451.88079312591645</v>
      </c>
      <c r="AD13" s="196">
        <f>MMULT('F. Transitionsmatricer_mænd'!$C89:$W89,AC$11:AC$31)</f>
        <v>439.99738564140642</v>
      </c>
      <c r="AE13" s="196">
        <f>MMULT('F. Transitionsmatricer_mænd'!$C89:$W89,AD$11:AD$31)</f>
        <v>427.7590016483403</v>
      </c>
      <c r="AF13" s="196">
        <f>MMULT('F. Transitionsmatricer_mænd'!$C89:$W89,AE$11:AE$31)</f>
        <v>415.27116013490638</v>
      </c>
      <c r="AG13" s="197">
        <f>MMULT('F. Transitionsmatricer_mænd'!$C116:$W116,AF$11:AF$31)</f>
        <v>416.81966791949725</v>
      </c>
      <c r="AH13" s="197">
        <f>MMULT('F. Transitionsmatricer_mænd'!$C116:$W116,AG$11:AG$31)</f>
        <v>415.51714779423281</v>
      </c>
      <c r="AI13" s="197">
        <f>MMULT('F. Transitionsmatricer_mænd'!$C116:$W116,AH$11:AH$31)</f>
        <v>411.81787382426126</v>
      </c>
      <c r="AJ13" s="197">
        <f>MMULT('F. Transitionsmatricer_mænd'!$C116:$W116,AI$11:AI$31)</f>
        <v>406.11967136743573</v>
      </c>
      <c r="AK13" s="197">
        <f>MMULT('F. Transitionsmatricer_mænd'!$C116:$W116,AJ$11:AJ$31)</f>
        <v>398.77042681967237</v>
      </c>
      <c r="AL13" s="197">
        <f>MMULT('F. Transitionsmatricer_mænd'!$C116:$W116,AK$11:AK$31)</f>
        <v>390.07383516221995</v>
      </c>
      <c r="AM13" s="197">
        <f>MMULT('F. Transitionsmatricer_mænd'!$C116:$W116,AL$11:AL$31)</f>
        <v>380.29448580047114</v>
      </c>
      <c r="AN13" s="197">
        <f>MMULT('F. Transitionsmatricer_mænd'!$C116:$W116,AM$11:AM$31)</f>
        <v>369.66237051062092</v>
      </c>
      <c r="AO13" s="197">
        <f>MMULT('F. Transitionsmatricer_mænd'!$C116:$W116,AN$11:AN$31)</f>
        <v>358.37688420874184</v>
      </c>
      <c r="AP13" s="197">
        <f>MMULT('F. Transitionsmatricer_mænd'!$C116:$W116,AO$11:AO$31)</f>
        <v>346.61037881759376</v>
      </c>
      <c r="AQ13" s="198">
        <f>MMULT('F. Transitionsmatricer_mænd'!$C143:$W143,AP$11:AP$31)</f>
        <v>356.64377530846969</v>
      </c>
      <c r="AR13" s="198">
        <f>MMULT('F. Transitionsmatricer_mænd'!$C143:$W143,AQ$11:AQ$31)</f>
        <v>360.6936762541435</v>
      </c>
      <c r="AS13" s="198">
        <f>MMULT('F. Transitionsmatricer_mænd'!$C143:$W143,AR$11:AR$31)</f>
        <v>359.91675257587787</v>
      </c>
      <c r="AT13" s="198">
        <f>MMULT('F. Transitionsmatricer_mænd'!$C143:$W143,AS$11:AS$31)</f>
        <v>355.29063427161185</v>
      </c>
      <c r="AU13" s="198">
        <f>MMULT('F. Transitionsmatricer_mænd'!$C143:$W143,AT$11:AT$31)</f>
        <v>347.63920696097637</v>
      </c>
      <c r="AV13" s="198">
        <f>MMULT('F. Transitionsmatricer_mænd'!$C143:$W143,AU$11:AU$31)</f>
        <v>337.65446369355237</v>
      </c>
      <c r="AW13" s="198">
        <f>MMULT('F. Transitionsmatricer_mænd'!$C143:$W143,AV$11:AV$31)</f>
        <v>325.91538371473092</v>
      </c>
      <c r="AX13" s="198">
        <f>MMULT('F. Transitionsmatricer_mænd'!$C143:$W143,AW$11:AW$31)</f>
        <v>312.90424150628286</v>
      </c>
      <c r="AY13" s="198">
        <f>MMULT('F. Transitionsmatricer_mænd'!$C143:$W143,AX$11:AX$31)</f>
        <v>299.02069221420612</v>
      </c>
      <c r="AZ13" s="198">
        <f>MMULT('F. Transitionsmatricer_mænd'!$C143:$W143,AY$11:AY$31)</f>
        <v>284.59393138799157</v>
      </c>
      <c r="BA13" s="199">
        <f>MMULT('F. Transitionsmatricer_mænd'!$C170:$W170,AZ$11:AZ$31)</f>
        <v>390.49585173133511</v>
      </c>
      <c r="BB13" s="199">
        <f>MMULT('F. Transitionsmatricer_mænd'!$C170:$W170,BA$11:BA$31)</f>
        <v>351.89079702431144</v>
      </c>
      <c r="BC13" s="199">
        <f>MMULT('F. Transitionsmatricer_mænd'!$C170:$W170,BB$11:BB$31)</f>
        <v>317.1207134950954</v>
      </c>
      <c r="BD13" s="199">
        <f>MMULT('F. Transitionsmatricer_mænd'!$C170:$W170,BC$11:BC$31)</f>
        <v>285.79962680864412</v>
      </c>
      <c r="BE13" s="199">
        <f>MMULT('F. Transitionsmatricer_mænd'!$C170:$W170,BD$11:BD$31)</f>
        <v>257.58177470011918</v>
      </c>
      <c r="BF13" s="199">
        <f>MMULT('F. Transitionsmatricer_mænd'!$C170:$W170,BE$11:BE$31)</f>
        <v>232.15704874639496</v>
      </c>
      <c r="BG13" s="199">
        <f>MMULT('F. Transitionsmatricer_mænd'!$C170:$W170,BF$11:BF$31)</f>
        <v>209.24704958185609</v>
      </c>
      <c r="BH13" s="199">
        <f>MMULT('F. Transitionsmatricer_mænd'!$C170:$W170,BG$11:BG$31)</f>
        <v>188.60164953586562</v>
      </c>
      <c r="BI13" s="199">
        <f>MMULT('F. Transitionsmatricer_mænd'!$C170:$W170,BH$11:BH$31)</f>
        <v>169.99597982527797</v>
      </c>
      <c r="BJ13" s="199">
        <f>MMULT('F. Transitionsmatricer_mænd'!$C170:$W170,BI$11:BI$31)</f>
        <v>153.22777674885185</v>
      </c>
      <c r="BK13" s="199">
        <f>MMULT('F. Transitionsmatricer_mænd'!$C170:$W170,BJ$11:BJ$31)</f>
        <v>138.11503437925148</v>
      </c>
      <c r="BL13" s="199">
        <f>MMULT('F. Transitionsmatricer_mænd'!$C170:$W170,BK$11:BK$31)</f>
        <v>124.49392117163931</v>
      </c>
      <c r="BM13" s="199">
        <f>MMULT('F. Transitionsmatricer_mænd'!$C170:$W170,BL$11:BL$31)</f>
        <v>112.21692552967377</v>
      </c>
      <c r="BN13" s="199">
        <f>MMULT('F. Transitionsmatricer_mænd'!$C170:$W170,BM$11:BM$31)</f>
        <v>101.151201287462</v>
      </c>
      <c r="BO13" s="199">
        <f>MMULT('F. Transitionsmatricer_mænd'!$C170:$W170,BN$11:BN$31)</f>
        <v>91.177088713988269</v>
      </c>
      <c r="BP13" s="199">
        <f>MMULT('F. Transitionsmatricer_mænd'!$C170:$W170,BO$11:BO$31)</f>
        <v>82.18679034145454</v>
      </c>
      <c r="BQ13" s="199">
        <f>MMULT('F. Transitionsmatricer_mænd'!$C170:$W170,BP$11:BP$31)</f>
        <v>74.083183892624731</v>
      </c>
      <c r="BR13" s="199">
        <f>MMULT('F. Transitionsmatricer_mænd'!$C170:$W170,BQ$11:BQ$31)</f>
        <v>66.77875700502841</v>
      </c>
      <c r="BS13" s="199">
        <f>MMULT('F. Transitionsmatricer_mænd'!$C170:$W170,BR$11:BR$31)</f>
        <v>60.194650447596828</v>
      </c>
      <c r="BT13" s="199">
        <f>MMULT('F. Transitionsmatricer_mænd'!$C170:$W170,BS$11:BS$31)</f>
        <v>54.259798191463027</v>
      </c>
      <c r="BU13" s="200">
        <f>MMULT('F. Transitionsmatricer_mænd'!$C197:$W197,BT$11:BT$31)</f>
        <v>0</v>
      </c>
      <c r="BV13" s="200">
        <f>MMULT('F. Transitionsmatricer_mænd'!$C197:$W197,BU$11:BU$31)</f>
        <v>0</v>
      </c>
      <c r="BW13" s="200">
        <f>MMULT('F. Transitionsmatricer_mænd'!$C197:$W197,BV$11:BV$31)</f>
        <v>0</v>
      </c>
      <c r="BX13" s="200">
        <f>MMULT('F. Transitionsmatricer_mænd'!$C197:$W197,BW$11:BW$31)</f>
        <v>0</v>
      </c>
      <c r="BY13" s="200">
        <f>MMULT('F. Transitionsmatricer_mænd'!$C197:$W197,BX$11:BX$31)</f>
        <v>0</v>
      </c>
      <c r="BZ13" s="200">
        <f>MMULT('F. Transitionsmatricer_mænd'!$C197:$W197,BY$11:BY$31)</f>
        <v>0</v>
      </c>
      <c r="CA13" s="200">
        <f>MMULT('F. Transitionsmatricer_mænd'!$C197:$W197,BZ$11:BZ$31)</f>
        <v>0</v>
      </c>
      <c r="CB13" s="200">
        <f>MMULT('F. Transitionsmatricer_mænd'!$C197:$W197,CA$11:CA$31)</f>
        <v>0</v>
      </c>
      <c r="CC13" s="200">
        <f>MMULT('F. Transitionsmatricer_mænd'!$C197:$W197,CB$11:CB$31)</f>
        <v>0</v>
      </c>
      <c r="CD13" s="200">
        <f>MMULT('F. Transitionsmatricer_mænd'!$C197:$W197,CC$11:CC$31)</f>
        <v>0</v>
      </c>
      <c r="CE13" s="200">
        <f>MMULT('F. Transitionsmatricer_mænd'!$C197:$W197,CD$11:CD$31)</f>
        <v>0</v>
      </c>
      <c r="CF13" s="200">
        <f>MMULT('F. Transitionsmatricer_mænd'!$C197:$W197,CE$11:CE$31)</f>
        <v>0</v>
      </c>
      <c r="CG13" s="200">
        <f>MMULT('F. Transitionsmatricer_mænd'!$C197:$W197,CF$11:CF$31)</f>
        <v>0</v>
      </c>
      <c r="CH13" s="200">
        <f>MMULT('F. Transitionsmatricer_mænd'!$C197:$W197,CG$11:CG$31)</f>
        <v>0</v>
      </c>
      <c r="CI13" s="200">
        <f>MMULT('F. Transitionsmatricer_mænd'!$C197:$W197,CH$11:CH$31)</f>
        <v>0</v>
      </c>
      <c r="CJ13" s="201">
        <f>MMULT('F. Transitionsmatricer_mænd'!$C224:$W224,CI$11:CI$31)</f>
        <v>0</v>
      </c>
    </row>
    <row r="14" spans="1:88" s="115" customFormat="1" ht="12.75" x14ac:dyDescent="0.2">
      <c r="A14" s="140" t="s">
        <v>212</v>
      </c>
      <c r="B14" s="192">
        <f>'D. Beregninger_pop'!I96</f>
        <v>47.339751760113671</v>
      </c>
      <c r="C14" s="192">
        <f>B14-C19-B14*'B. Andre input'!$B$22</f>
        <v>35.734809151145662</v>
      </c>
      <c r="D14" s="193">
        <f>MMULT('F. Transitionsmatricer_mænd'!$C9:$W9,C$11:C$31)</f>
        <v>56.1824425052015</v>
      </c>
      <c r="E14" s="193">
        <f>MMULT('F. Transitionsmatricer_mænd'!$C9:$W9,D$11:D$31)</f>
        <v>71.033234405200034</v>
      </c>
      <c r="F14" s="193">
        <f>MMULT('F. Transitionsmatricer_mænd'!$C9:$W9,E$11:E$31)</f>
        <v>81.820569564379397</v>
      </c>
      <c r="G14" s="193">
        <f>MMULT('F. Transitionsmatricer_mænd'!$C9:$W9,F$11:F$31)</f>
        <v>89.645827033627</v>
      </c>
      <c r="H14" s="193">
        <f>MMULT('F. Transitionsmatricer_mænd'!$C9:$W9,G$11:G$31)</f>
        <v>95.300912753450959</v>
      </c>
      <c r="I14" s="194">
        <f>MMULT('F. Transitionsmatricer_mænd'!$C36:$W36,H$11:H$31)</f>
        <v>99.355977332420323</v>
      </c>
      <c r="J14" s="194">
        <f>MMULT('F. Transitionsmatricer_mænd'!$C36:$W36,I$11:I$31)</f>
        <v>101.66232695577264</v>
      </c>
      <c r="K14" s="194">
        <f>MMULT('F. Transitionsmatricer_mænd'!$C36:$W36,J$11:J$31)</f>
        <v>102.94856228213666</v>
      </c>
      <c r="L14" s="194">
        <f>MMULT('F. Transitionsmatricer_mænd'!$C36:$W36,K$11:K$31)</f>
        <v>103.53331596929557</v>
      </c>
      <c r="M14" s="194">
        <f>MMULT('F. Transitionsmatricer_mænd'!$C36:$W36,L$11:L$31)</f>
        <v>103.6009572550881</v>
      </c>
      <c r="N14" s="195">
        <f>MMULT('F. Transitionsmatricer_mænd'!$C63:$W63,M$11:M$31)</f>
        <v>103.27500952669865</v>
      </c>
      <c r="O14" s="195">
        <f>MMULT('F. Transitionsmatricer_mænd'!$C63:$W63,N$11:N$31)</f>
        <v>102.5648219337389</v>
      </c>
      <c r="P14" s="195">
        <f>MMULT('F. Transitionsmatricer_mænd'!$C63:$W63,O$11:O$31)</f>
        <v>101.67154788113692</v>
      </c>
      <c r="Q14" s="195">
        <f>MMULT('F. Transitionsmatricer_mænd'!$C63:$W63,P$11:P$31)</f>
        <v>100.65971344974658</v>
      </c>
      <c r="R14" s="195">
        <f>MMULT('F. Transitionsmatricer_mænd'!$C63:$W63,Q$11:Q$31)</f>
        <v>99.553787891637029</v>
      </c>
      <c r="S14" s="195">
        <f>MMULT('F. Transitionsmatricer_mænd'!$C63:$W63,R$11:R$31)</f>
        <v>98.363690072101477</v>
      </c>
      <c r="T14" s="195">
        <f>MMULT('F. Transitionsmatricer_mænd'!$C63:$W63,S$11:S$31)</f>
        <v>97.093259206035384</v>
      </c>
      <c r="U14" s="195">
        <f>MMULT('F. Transitionsmatricer_mænd'!$C63:$W63,T$11:T$31)</f>
        <v>95.743908334675865</v>
      </c>
      <c r="V14" s="195">
        <f>MMULT('F. Transitionsmatricer_mænd'!$C63:$W63,U$11:U$31)</f>
        <v>94.316476305891541</v>
      </c>
      <c r="W14" s="196">
        <f>MMULT('F. Transitionsmatricer_mænd'!$C90:$W90,V$11:V$31)</f>
        <v>92.81219569295834</v>
      </c>
      <c r="X14" s="196">
        <f>MMULT('F. Transitionsmatricer_mænd'!$C90:$W90,W$11:W$31)</f>
        <v>91.241938671515626</v>
      </c>
      <c r="Y14" s="196">
        <f>MMULT('F. Transitionsmatricer_mænd'!$C90:$W90,X$11:X$31)</f>
        <v>89.810990887639775</v>
      </c>
      <c r="Z14" s="196">
        <f>MMULT('F. Transitionsmatricer_mænd'!$C90:$W90,Y$11:Y$31)</f>
        <v>88.412005510818346</v>
      </c>
      <c r="AA14" s="196">
        <f>MMULT('F. Transitionsmatricer_mænd'!$C90:$W90,Z$11:Z$31)</f>
        <v>86.978966906442679</v>
      </c>
      <c r="AB14" s="196">
        <f>MMULT('F. Transitionsmatricer_mænd'!$C90:$W90,AA$11:AA$31)</f>
        <v>85.474248691757268</v>
      </c>
      <c r="AC14" s="196">
        <f>MMULT('F. Transitionsmatricer_mænd'!$C90:$W90,AB$11:AB$31)</f>
        <v>83.879475074934092</v>
      </c>
      <c r="AD14" s="196">
        <f>MMULT('F. Transitionsmatricer_mænd'!$C90:$W90,AC$11:AC$31)</f>
        <v>82.189085313030162</v>
      </c>
      <c r="AE14" s="196">
        <f>MMULT('F. Transitionsmatricer_mænd'!$C90:$W90,AD$11:AD$31)</f>
        <v>80.405819811920693</v>
      </c>
      <c r="AF14" s="196">
        <f>MMULT('F. Transitionsmatricer_mænd'!$C90:$W90,AE$11:AE$31)</f>
        <v>78.537572050196161</v>
      </c>
      <c r="AG14" s="197">
        <f>MMULT('F. Transitionsmatricer_mænd'!$C117:$W117,AF$11:AF$31)</f>
        <v>76.595210564415083</v>
      </c>
      <c r="AH14" s="197">
        <f>MMULT('F. Transitionsmatricer_mænd'!$C117:$W117,AG$11:AG$31)</f>
        <v>75.264040315521868</v>
      </c>
      <c r="AI14" s="197">
        <f>MMULT('F. Transitionsmatricer_mænd'!$C117:$W117,AH$11:AH$31)</f>
        <v>74.238671885624569</v>
      </c>
      <c r="AJ14" s="197">
        <f>MMULT('F. Transitionsmatricer_mænd'!$C117:$W117,AI$11:AI$31)</f>
        <v>73.320507001678237</v>
      </c>
      <c r="AK14" s="197">
        <f>MMULT('F. Transitionsmatricer_mænd'!$C117:$W117,AJ$11:AJ$31)</f>
        <v>72.385099728077407</v>
      </c>
      <c r="AL14" s="197">
        <f>MMULT('F. Transitionsmatricer_mænd'!$C117:$W117,AK$11:AK$31)</f>
        <v>71.35904463843184</v>
      </c>
      <c r="AM14" s="197">
        <f>MMULT('F. Transitionsmatricer_mænd'!$C117:$W117,AL$11:AL$31)</f>
        <v>70.203644477935484</v>
      </c>
      <c r="AN14" s="197">
        <f>MMULT('F. Transitionsmatricer_mænd'!$C117:$W117,AM$11:AM$31)</f>
        <v>68.903402944940353</v>
      </c>
      <c r="AO14" s="197">
        <f>MMULT('F. Transitionsmatricer_mænd'!$C117:$W117,AN$11:AN$31)</f>
        <v>67.457951055536924</v>
      </c>
      <c r="AP14" s="197">
        <f>MMULT('F. Transitionsmatricer_mænd'!$C117:$W117,AO$11:AO$31)</f>
        <v>65.876415468152317</v>
      </c>
      <c r="AQ14" s="198">
        <f>MMULT('F. Transitionsmatricer_mænd'!$C144:$W144,AP$11:AP$31)</f>
        <v>64.173521639887738</v>
      </c>
      <c r="AR14" s="198">
        <f>MMULT('F. Transitionsmatricer_mænd'!$C144:$W144,AQ$11:AQ$31)</f>
        <v>63.41629526297023</v>
      </c>
      <c r="AS14" s="198">
        <f>MMULT('F. Transitionsmatricer_mænd'!$C144:$W144,AR$11:AR$31)</f>
        <v>63.058398513214065</v>
      </c>
      <c r="AT14" s="198">
        <f>MMULT('F. Transitionsmatricer_mænd'!$C144:$W144,AS$11:AS$31)</f>
        <v>62.760565898247066</v>
      </c>
      <c r="AU14" s="198">
        <f>MMULT('F. Transitionsmatricer_mænd'!$C144:$W144,AT$11:AT$31)</f>
        <v>62.324140399662966</v>
      </c>
      <c r="AV14" s="198">
        <f>MMULT('F. Transitionsmatricer_mænd'!$C144:$W144,AU$11:AU$31)</f>
        <v>61.644529874410509</v>
      </c>
      <c r="AW14" s="198">
        <f>MMULT('F. Transitionsmatricer_mænd'!$C144:$W144,AV$11:AV$31)</f>
        <v>60.678769931894848</v>
      </c>
      <c r="AX14" s="198">
        <f>MMULT('F. Transitionsmatricer_mænd'!$C144:$W144,AW$11:AW$31)</f>
        <v>59.423063709640729</v>
      </c>
      <c r="AY14" s="198">
        <f>MMULT('F. Transitionsmatricer_mænd'!$C144:$W144,AX$11:AX$31)</f>
        <v>57.897364614110352</v>
      </c>
      <c r="AZ14" s="198">
        <f>MMULT('F. Transitionsmatricer_mænd'!$C144:$W144,AY$11:AY$31)</f>
        <v>56.13491764148101</v>
      </c>
      <c r="BA14" s="199">
        <f>MMULT('F. Transitionsmatricer_mænd'!$C171:$W171,AZ$11:AZ$31)</f>
        <v>54.175278987702676</v>
      </c>
      <c r="BB14" s="199">
        <f>MMULT('F. Transitionsmatricer_mænd'!$C171:$W171,BA$11:BA$31)</f>
        <v>57.777926211018126</v>
      </c>
      <c r="BC14" s="199">
        <f>MMULT('F. Transitionsmatricer_mænd'!$C171:$W171,BB$11:BB$31)</f>
        <v>58.547577114769439</v>
      </c>
      <c r="BD14" s="199">
        <f>MMULT('F. Transitionsmatricer_mænd'!$C171:$W171,BC$11:BC$31)</f>
        <v>57.45517896445358</v>
      </c>
      <c r="BE14" s="199">
        <f>MMULT('F. Transitionsmatricer_mænd'!$C171:$W171,BD$11:BD$31)</f>
        <v>55.181356703340917</v>
      </c>
      <c r="BF14" s="199">
        <f>MMULT('F. Transitionsmatricer_mænd'!$C171:$W171,BE$11:BE$31)</f>
        <v>52.200238212267259</v>
      </c>
      <c r="BG14" s="199">
        <f>MMULT('F. Transitionsmatricer_mænd'!$C171:$W171,BF$11:BF$31)</f>
        <v>48.839223810723652</v>
      </c>
      <c r="BH14" s="199">
        <f>MMULT('F. Transitionsmatricer_mænd'!$C171:$W171,BG$11:BG$31)</f>
        <v>45.321627170672606</v>
      </c>
      <c r="BI14" s="199">
        <f>MMULT('F. Transitionsmatricer_mænd'!$C171:$W171,BH$11:BH$31)</f>
        <v>41.797106744016602</v>
      </c>
      <c r="BJ14" s="199">
        <f>MMULT('F. Transitionsmatricer_mænd'!$C171:$W171,BI$11:BI$31)</f>
        <v>38.363385276990677</v>
      </c>
      <c r="BK14" s="199">
        <f>MMULT('F. Transitionsmatricer_mænd'!$C171:$W171,BJ$11:BJ$31)</f>
        <v>35.081747355149922</v>
      </c>
      <c r="BL14" s="199">
        <f>MMULT('F. Transitionsmatricer_mænd'!$C171:$W171,BK$11:BK$31)</f>
        <v>31.988089739950446</v>
      </c>
      <c r="BM14" s="199">
        <f>MMULT('F. Transitionsmatricer_mænd'!$C171:$W171,BL$11:BL$31)</f>
        <v>29.100790978913057</v>
      </c>
      <c r="BN14" s="199">
        <f>MMULT('F. Transitionsmatricer_mænd'!$C171:$W171,BM$11:BM$31)</f>
        <v>26.426305068165192</v>
      </c>
      <c r="BO14" s="199">
        <f>MMULT('F. Transitionsmatricer_mænd'!$C171:$W171,BN$11:BN$31)</f>
        <v>23.96312621897146</v>
      </c>
      <c r="BP14" s="199">
        <f>MMULT('F. Transitionsmatricer_mænd'!$C171:$W171,BO$11:BO$31)</f>
        <v>21.704587908067722</v>
      </c>
      <c r="BQ14" s="199">
        <f>MMULT('F. Transitionsmatricer_mænd'!$C171:$W171,BP$11:BP$31)</f>
        <v>19.640828049978609</v>
      </c>
      <c r="BR14" s="199">
        <f>MMULT('F. Transitionsmatricer_mænd'!$C171:$W171,BQ$11:BQ$31)</f>
        <v>17.760158199746257</v>
      </c>
      <c r="BS14" s="199">
        <f>MMULT('F. Transitionsmatricer_mænd'!$C171:$W171,BR$11:BR$31)</f>
        <v>16.050007444316524</v>
      </c>
      <c r="BT14" s="199">
        <f>MMULT('F. Transitionsmatricer_mænd'!$C171:$W171,BS$11:BS$31)</f>
        <v>14.4975634412086</v>
      </c>
      <c r="BU14" s="200">
        <f>MMULT('F. Transitionsmatricer_mænd'!$C198:$W198,BT$11:BT$31)</f>
        <v>62.00035258487646</v>
      </c>
      <c r="BV14" s="200">
        <f>MMULT('F. Transitionsmatricer_mænd'!$C198:$W198,BU$11:BU$31)</f>
        <v>44.851001547406469</v>
      </c>
      <c r="BW14" s="200">
        <f>MMULT('F. Transitionsmatricer_mænd'!$C198:$W198,BV$11:BV$31)</f>
        <v>32.476432125257766</v>
      </c>
      <c r="BX14" s="200">
        <f>MMULT('F. Transitionsmatricer_mænd'!$C198:$W198,BW$11:BW$31)</f>
        <v>23.537935123852861</v>
      </c>
      <c r="BY14" s="200">
        <f>MMULT('F. Transitionsmatricer_mænd'!$C198:$W198,BX$11:BX$31)</f>
        <v>17.074884001390146</v>
      </c>
      <c r="BZ14" s="200">
        <f>MMULT('F. Transitionsmatricer_mænd'!$C198:$W198,BY$11:BY$31)</f>
        <v>12.397149187705674</v>
      </c>
      <c r="CA14" s="200">
        <f>MMULT('F. Transitionsmatricer_mænd'!$C198:$W198,BZ$11:BZ$31)</f>
        <v>9.0083614471006044</v>
      </c>
      <c r="CB14" s="200">
        <f>MMULT('F. Transitionsmatricer_mænd'!$C198:$W198,CA$11:CA$31)</f>
        <v>6.5511107397836383</v>
      </c>
      <c r="CC14" s="200">
        <f>MMULT('F. Transitionsmatricer_mænd'!$C198:$W198,CB$11:CB$31)</f>
        <v>4.7677620068561204</v>
      </c>
      <c r="CD14" s="200">
        <f>MMULT('F. Transitionsmatricer_mænd'!$C198:$W198,CC$11:CC$31)</f>
        <v>3.4724032620447858</v>
      </c>
      <c r="CE14" s="200">
        <f>MMULT('F. Transitionsmatricer_mænd'!$C198:$W198,CD$11:CD$31)</f>
        <v>2.5307390645834724</v>
      </c>
      <c r="CF14" s="200">
        <f>MMULT('F. Transitionsmatricer_mænd'!$C198:$W198,CE$11:CE$31)</f>
        <v>1.8456618045863866</v>
      </c>
      <c r="CG14" s="200">
        <f>MMULT('F. Transitionsmatricer_mænd'!$C198:$W198,CF$11:CF$31)</f>
        <v>1.3468853599703665</v>
      </c>
      <c r="CH14" s="200">
        <f>MMULT('F. Transitionsmatricer_mænd'!$C198:$W198,CG$11:CG$31)</f>
        <v>0.98348883259136699</v>
      </c>
      <c r="CI14" s="200">
        <f>MMULT('F. Transitionsmatricer_mænd'!$C198:$W198,CH$11:CH$31)</f>
        <v>0.71854741503374864</v>
      </c>
      <c r="CJ14" s="201">
        <f>MMULT('F. Transitionsmatricer_mænd'!$C225:$W225,CI$11:CI$31)</f>
        <v>0</v>
      </c>
    </row>
    <row r="15" spans="1:88" s="115" customFormat="1" ht="12.75" x14ac:dyDescent="0.2">
      <c r="A15" s="140" t="s">
        <v>191</v>
      </c>
      <c r="B15" s="192">
        <f>'D. Beregninger_pop'!I97</f>
        <v>0.19666505495009781</v>
      </c>
      <c r="C15" s="192">
        <f>B15-C20-(B15*1)</f>
        <v>0</v>
      </c>
      <c r="D15" s="193">
        <f>MMULT('F. Transitionsmatricer_mænd'!$C10:$W10,C$11:C$31)</f>
        <v>1.8417849240965554</v>
      </c>
      <c r="E15" s="193">
        <f>MMULT('F. Transitionsmatricer_mænd'!$C10:$W10,D$11:D$31)</f>
        <v>2.8983242766126236</v>
      </c>
      <c r="F15" s="193">
        <f>MMULT('F. Transitionsmatricer_mænd'!$C10:$W10,E$11:E$31)</f>
        <v>3.6685554838409633</v>
      </c>
      <c r="G15" s="193">
        <f>MMULT('F. Transitionsmatricer_mænd'!$C10:$W10,F$11:F$31)</f>
        <v>4.2308000450492349</v>
      </c>
      <c r="H15" s="193">
        <f>MMULT('F. Transitionsmatricer_mænd'!$C10:$W10,G$11:G$31)</f>
        <v>4.6413054581742523</v>
      </c>
      <c r="I15" s="194">
        <f>MMULT('F. Transitionsmatricer_mænd'!$C37:$W37,H$11:H$31)</f>
        <v>4.9405074546305094</v>
      </c>
      <c r="J15" s="194">
        <f>MMULT('F. Transitionsmatricer_mænd'!$C37:$W37,I$11:I$31)</f>
        <v>5.1249396110226968</v>
      </c>
      <c r="K15" s="194">
        <f>MMULT('F. Transitionsmatricer_mænd'!$C37:$W37,J$11:J$31)</f>
        <v>5.2394279027794965</v>
      </c>
      <c r="L15" s="194">
        <f>MMULT('F. Transitionsmatricer_mænd'!$C37:$W37,K$11:K$31)</f>
        <v>5.305765754095785</v>
      </c>
      <c r="M15" s="194">
        <f>MMULT('F. Transitionsmatricer_mænd'!$C37:$W37,L$11:L$31)</f>
        <v>5.3369415694740665</v>
      </c>
      <c r="N15" s="195">
        <f>MMULT('F. Transitionsmatricer_mænd'!$C64:$W64,M$11:M$31)</f>
        <v>5.341715609284603</v>
      </c>
      <c r="O15" s="195">
        <f>MMULT('F. Transitionsmatricer_mænd'!$C64:$W64,N$11:N$31)</f>
        <v>5.3213753140922648</v>
      </c>
      <c r="P15" s="195">
        <f>MMULT('F. Transitionsmatricer_mænd'!$C64:$W64,O$11:O$31)</f>
        <v>5.287123884614954</v>
      </c>
      <c r="Q15" s="195">
        <f>MMULT('F. Transitionsmatricer_mænd'!$C64:$W64,P$11:P$31)</f>
        <v>5.2441120971792534</v>
      </c>
      <c r="R15" s="195">
        <f>MMULT('F. Transitionsmatricer_mænd'!$C64:$W64,Q$11:Q$31)</f>
        <v>5.1946274724429946</v>
      </c>
      <c r="S15" s="195">
        <f>MMULT('F. Transitionsmatricer_mænd'!$C64:$W64,R$11:R$31)</f>
        <v>5.1397863410953644</v>
      </c>
      <c r="T15" s="195">
        <f>MMULT('F. Transitionsmatricer_mænd'!$C64:$W64,S$11:S$31)</f>
        <v>5.0801398574316927</v>
      </c>
      <c r="U15" s="195">
        <f>MMULT('F. Transitionsmatricer_mænd'!$C64:$W64,T$11:T$31)</f>
        <v>5.0159573082613393</v>
      </c>
      <c r="V15" s="195">
        <f>MMULT('F. Transitionsmatricer_mænd'!$C64:$W64,U$11:U$31)</f>
        <v>4.947381007621952</v>
      </c>
      <c r="W15" s="196">
        <f>MMULT('F. Transitionsmatricer_mænd'!$C91:$W91,V$11:V$31)</f>
        <v>4.8745147793631718</v>
      </c>
      <c r="X15" s="196">
        <f>MMULT('F. Transitionsmatricer_mænd'!$C91:$W91,W$11:W$31)</f>
        <v>4.798006215622447</v>
      </c>
      <c r="Y15" s="196">
        <f>MMULT('F. Transitionsmatricer_mænd'!$C91:$W91,X$11:X$31)</f>
        <v>4.7178425411214384</v>
      </c>
      <c r="Z15" s="196">
        <f>MMULT('F. Transitionsmatricer_mænd'!$C91:$W91,Y$11:Y$31)</f>
        <v>4.6446543446371331</v>
      </c>
      <c r="AA15" s="196">
        <f>MMULT('F. Transitionsmatricer_mænd'!$C91:$W91,Z$11:Z$31)</f>
        <v>4.5729492179857809</v>
      </c>
      <c r="AB15" s="196">
        <f>MMULT('F. Transitionsmatricer_mænd'!$C91:$W91,AA$11:AA$31)</f>
        <v>4.4993532022399307</v>
      </c>
      <c r="AC15" s="196">
        <f>MMULT('F. Transitionsmatricer_mænd'!$C91:$W91,AB$11:AB$31)</f>
        <v>4.421948291724128</v>
      </c>
      <c r="AD15" s="196">
        <f>MMULT('F. Transitionsmatricer_mænd'!$C91:$W91,AC$11:AC$31)</f>
        <v>4.3398041337606008</v>
      </c>
      <c r="AE15" s="196">
        <f>MMULT('F. Transitionsmatricer_mænd'!$C91:$W91,AD$11:AD$31)</f>
        <v>4.2526479347181283</v>
      </c>
      <c r="AF15" s="196">
        <f>MMULT('F. Transitionsmatricer_mænd'!$C91:$W91,AE$11:AE$31)</f>
        <v>4.1606327402325336</v>
      </c>
      <c r="AG15" s="197">
        <f>MMULT('F. Transitionsmatricer_mænd'!$C118:$W118,AF$11:AF$31)</f>
        <v>4.0641757174045505</v>
      </c>
      <c r="AH15" s="197">
        <f>MMULT('F. Transitionsmatricer_mænd'!$C118:$W118,AG$11:AG$31)</f>
        <v>3.9638462083910309</v>
      </c>
      <c r="AI15" s="197">
        <f>MMULT('F. Transitionsmatricer_mænd'!$C118:$W118,AH$11:AH$31)</f>
        <v>3.8950136156592876</v>
      </c>
      <c r="AJ15" s="197">
        <f>MMULT('F. Transitionsmatricer_mænd'!$C118:$W118,AI$11:AI$31)</f>
        <v>3.841955685087568</v>
      </c>
      <c r="AK15" s="197">
        <f>MMULT('F. Transitionsmatricer_mænd'!$C118:$W118,AJ$11:AJ$31)</f>
        <v>3.7944371828801442</v>
      </c>
      <c r="AL15" s="197">
        <f>MMULT('F. Transitionsmatricer_mænd'!$C118:$W118,AK$11:AK$31)</f>
        <v>3.7460372519972167</v>
      </c>
      <c r="AM15" s="197">
        <f>MMULT('F. Transitionsmatricer_mænd'!$C118:$W118,AL$11:AL$31)</f>
        <v>3.6929635231999964</v>
      </c>
      <c r="AN15" s="197">
        <f>MMULT('F. Transitionsmatricer_mænd'!$C118:$W118,AM$11:AM$31)</f>
        <v>3.63321306509421</v>
      </c>
      <c r="AO15" s="197">
        <f>MMULT('F. Transitionsmatricer_mænd'!$C118:$W118,AN$11:AN$31)</f>
        <v>3.5659805098633188</v>
      </c>
      <c r="AP15" s="197">
        <f>MMULT('F. Transitionsmatricer_mænd'!$C118:$W118,AO$11:AO$31)</f>
        <v>3.4912422962638039</v>
      </c>
      <c r="AQ15" s="198">
        <f>MMULT('F. Transitionsmatricer_mænd'!$C145:$W145,AP$11:AP$31)</f>
        <v>3.409466324523108</v>
      </c>
      <c r="AR15" s="198">
        <f>MMULT('F. Transitionsmatricer_mænd'!$C145:$W145,AQ$11:AQ$31)</f>
        <v>3.3214108168954999</v>
      </c>
      <c r="AS15" s="198">
        <f>MMULT('F. Transitionsmatricer_mænd'!$C145:$W145,AR$11:AR$31)</f>
        <v>3.2821358956940352</v>
      </c>
      <c r="AT15" s="198">
        <f>MMULT('F. Transitionsmatricer_mænd'!$C145:$W145,AS$11:AS$31)</f>
        <v>3.263495202735903</v>
      </c>
      <c r="AU15" s="198">
        <f>MMULT('F. Transitionsmatricer_mænd'!$C145:$W145,AT$11:AT$31)</f>
        <v>3.2479906247600199</v>
      </c>
      <c r="AV15" s="198">
        <f>MMULT('F. Transitionsmatricer_mænd'!$C145:$W145,AU$11:AU$31)</f>
        <v>3.2253625793809828</v>
      </c>
      <c r="AW15" s="198">
        <f>MMULT('F. Transitionsmatricer_mænd'!$C145:$W145,AV$11:AV$31)</f>
        <v>3.1901994246979419</v>
      </c>
      <c r="AX15" s="198">
        <f>MMULT('F. Transitionsmatricer_mænd'!$C145:$W145,AW$11:AW$31)</f>
        <v>3.1402694677639356</v>
      </c>
      <c r="AY15" s="198">
        <f>MMULT('F. Transitionsmatricer_mænd'!$C145:$W145,AX$11:AX$31)</f>
        <v>3.0753646697607744</v>
      </c>
      <c r="AZ15" s="198">
        <f>MMULT('F. Transitionsmatricer_mænd'!$C145:$W145,AY$11:AY$31)</f>
        <v>2.9965060128292302</v>
      </c>
      <c r="BA15" s="199">
        <f>MMULT('F. Transitionsmatricer_mænd'!$C172:$W172,AZ$11:AZ$31)</f>
        <v>2.9054038001130906</v>
      </c>
      <c r="BB15" s="199">
        <f>MMULT('F. Transitionsmatricer_mænd'!$C172:$W172,BA$11:BA$31)</f>
        <v>2.8040969961843345</v>
      </c>
      <c r="BC15" s="199">
        <f>MMULT('F. Transitionsmatricer_mænd'!$C172:$W172,BB$11:BB$31)</f>
        <v>2.9897866604718941</v>
      </c>
      <c r="BD15" s="199">
        <f>MMULT('F. Transitionsmatricer_mænd'!$C172:$W172,BC$11:BC$31)</f>
        <v>3.0295066673532851</v>
      </c>
      <c r="BE15" s="199">
        <f>MMULT('F. Transitionsmatricer_mænd'!$C172:$W172,BD$11:BD$31)</f>
        <v>2.9731729423434512</v>
      </c>
      <c r="BF15" s="199">
        <f>MMULT('F. Transitionsmatricer_mænd'!$C172:$W172,BE$11:BE$31)</f>
        <v>2.8558175837845226</v>
      </c>
      <c r="BG15" s="199">
        <f>MMULT('F. Transitionsmatricer_mænd'!$C172:$W172,BF$11:BF$31)</f>
        <v>2.7018729429394481</v>
      </c>
      <c r="BH15" s="199">
        <f>MMULT('F. Transitionsmatricer_mænd'!$C172:$W172,BG$11:BG$31)</f>
        <v>2.5282303259658416</v>
      </c>
      <c r="BI15" s="199">
        <f>MMULT('F. Transitionsmatricer_mænd'!$C172:$W172,BH$11:BH$31)</f>
        <v>2.3464249936505168</v>
      </c>
      <c r="BJ15" s="199">
        <f>MMULT('F. Transitionsmatricer_mænd'!$C172:$W172,BI$11:BI$31)</f>
        <v>2.1641975320074098</v>
      </c>
      <c r="BK15" s="199">
        <f>MMULT('F. Transitionsmatricer_mænd'!$C172:$W172,BJ$11:BJ$31)</f>
        <v>1.986609644242846</v>
      </c>
      <c r="BL15" s="199">
        <f>MMULT('F. Transitionsmatricer_mænd'!$C172:$W172,BK$11:BK$31)</f>
        <v>1.8168412928098461</v>
      </c>
      <c r="BM15" s="199">
        <f>MMULT('F. Transitionsmatricer_mænd'!$C172:$W172,BL$11:BL$31)</f>
        <v>1.6567597859762193</v>
      </c>
      <c r="BN15" s="199">
        <f>MMULT('F. Transitionsmatricer_mænd'!$C172:$W172,BM$11:BM$31)</f>
        <v>1.5073255451416414</v>
      </c>
      <c r="BO15" s="199">
        <f>MMULT('F. Transitionsmatricer_mænd'!$C172:$W172,BN$11:BN$31)</f>
        <v>1.3688808625807123</v>
      </c>
      <c r="BP15" s="199">
        <f>MMULT('F. Transitionsmatricer_mænd'!$C172:$W172,BO$11:BO$31)</f>
        <v>1.2413548116986173</v>
      </c>
      <c r="BQ15" s="199">
        <f>MMULT('F. Transitionsmatricer_mænd'!$C172:$W172,BP$11:BP$31)</f>
        <v>1.1244080791615365</v>
      </c>
      <c r="BR15" s="199">
        <f>MMULT('F. Transitionsmatricer_mænd'!$C172:$W172,BQ$11:BQ$31)</f>
        <v>1.0175347698877835</v>
      </c>
      <c r="BS15" s="199">
        <f>MMULT('F. Transitionsmatricer_mænd'!$C172:$W172,BR$11:BR$31)</f>
        <v>0.92013342479104177</v>
      </c>
      <c r="BT15" s="199">
        <f>MMULT('F. Transitionsmatricer_mænd'!$C172:$W172,BS$11:BS$31)</f>
        <v>0.83155604207330958</v>
      </c>
      <c r="BU15" s="200">
        <f>MMULT('F. Transitionsmatricer_mænd'!$C199:$W199,BT$11:BT$31)</f>
        <v>0.75114141762876352</v>
      </c>
      <c r="BV15" s="200">
        <f>MMULT('F. Transitionsmatricer_mænd'!$C199:$W199,BU$11:BU$31)</f>
        <v>3.2036429676718901</v>
      </c>
      <c r="BW15" s="200">
        <f>MMULT('F. Transitionsmatricer_mænd'!$C199:$W199,BV$11:BV$31)</f>
        <v>2.3197451518041259</v>
      </c>
      <c r="BX15" s="200">
        <f>MMULT('F. Transitionsmatricer_mænd'!$C199:$W199,BW$11:BW$31)</f>
        <v>1.6812810802752043</v>
      </c>
      <c r="BY15" s="200">
        <f>MMULT('F. Transitionsmatricer_mænd'!$C199:$W199,BX$11:BX$31)</f>
        <v>1.2196345715278674</v>
      </c>
      <c r="BZ15" s="200">
        <f>MMULT('F. Transitionsmatricer_mænd'!$C199:$W199,BY$11:BY$31)</f>
        <v>0.88551065626469094</v>
      </c>
      <c r="CA15" s="200">
        <f>MMULT('F. Transitionsmatricer_mænd'!$C199:$W199,BZ$11:BZ$31)</f>
        <v>0.64345438907861452</v>
      </c>
      <c r="CB15" s="200">
        <f>MMULT('F. Transitionsmatricer_mænd'!$C199:$W199,CA$11:CA$31)</f>
        <v>0.467936481413117</v>
      </c>
      <c r="CC15" s="200">
        <f>MMULT('F. Transitionsmatricer_mænd'!$C199:$W199,CB$11:CB$31)</f>
        <v>0.34055442906115141</v>
      </c>
      <c r="CD15" s="200">
        <f>MMULT('F. Transitionsmatricer_mænd'!$C199:$W199,CC$11:CC$31)</f>
        <v>0.24802880443177044</v>
      </c>
      <c r="CE15" s="200">
        <f>MMULT('F. Transitionsmatricer_mænd'!$C199:$W199,CD$11:CD$31)</f>
        <v>0.18076707604167663</v>
      </c>
      <c r="CF15" s="200">
        <f>MMULT('F. Transitionsmatricer_mænd'!$C199:$W199,CE$11:CE$31)</f>
        <v>0.13183298604188479</v>
      </c>
      <c r="CG15" s="200">
        <f>MMULT('F. Transitionsmatricer_mænd'!$C199:$W199,CF$11:CF$31)</f>
        <v>9.6206097140740465E-2</v>
      </c>
      <c r="CH15" s="200">
        <f>MMULT('F. Transitionsmatricer_mænd'!$C199:$W199,CG$11:CG$31)</f>
        <v>7.0249202327954799E-2</v>
      </c>
      <c r="CI15" s="200">
        <f>MMULT('F. Transitionsmatricer_mænd'!$C199:$W199,CH$11:CH$31)</f>
        <v>5.1324815359553473E-2</v>
      </c>
      <c r="CJ15" s="201">
        <f>MMULT('F. Transitionsmatricer_mænd'!$C226:$W226,CI$11:CI$31)</f>
        <v>0.56278063668419986</v>
      </c>
    </row>
    <row r="16" spans="1:88" s="115" customFormat="1" ht="38.25" x14ac:dyDescent="0.2">
      <c r="A16" s="140" t="s">
        <v>177</v>
      </c>
      <c r="B16" s="192">
        <v>0</v>
      </c>
      <c r="C16" s="192">
        <f>('D. Beregninger_pop'!F153+'D. Beregninger_pop'!B170)*('D. Beregninger_pop'!I93/'D. Beregninger_pop'!K93)</f>
        <v>23.225409732864566</v>
      </c>
      <c r="D16" s="193">
        <f>MMULT('F. Transitionsmatricer_mænd'!$C11:$W11,C$11:C$31)</f>
        <v>29.632010459486288</v>
      </c>
      <c r="E16" s="193">
        <f>MMULT('F. Transitionsmatricer_mænd'!$C11:$W11,D$11:D$31)</f>
        <v>34.741581948990031</v>
      </c>
      <c r="F16" s="193">
        <f>MMULT('F. Transitionsmatricer_mænd'!$C11:$W11,E$11:E$31)</f>
        <v>38.742773369142633</v>
      </c>
      <c r="G16" s="193">
        <f>MMULT('F. Transitionsmatricer_mænd'!$C11:$W11,F$11:F$31)</f>
        <v>41.79922616437991</v>
      </c>
      <c r="H16" s="193">
        <f>MMULT('F. Transitionsmatricer_mænd'!$C11:$W11,G$11:G$31)</f>
        <v>44.052777897304701</v>
      </c>
      <c r="I16" s="194">
        <f>MMULT('F. Transitionsmatricer_mænd'!$C38:$W38,H$11:H$31)</f>
        <v>14.170542538121868</v>
      </c>
      <c r="J16" s="194">
        <f>MMULT('F. Transitionsmatricer_mænd'!$C38:$W38,I$11:I$31)</f>
        <v>8.4835850760270599</v>
      </c>
      <c r="K16" s="194">
        <f>MMULT('F. Transitionsmatricer_mænd'!$C38:$W38,J$11:J$31)</f>
        <v>7.0176820890545466</v>
      </c>
      <c r="L16" s="194">
        <f>MMULT('F. Transitionsmatricer_mænd'!$C38:$W38,K$11:K$31)</f>
        <v>6.3199049589631322</v>
      </c>
      <c r="M16" s="194">
        <f>MMULT('F. Transitionsmatricer_mænd'!$C38:$W38,L$11:L$31)</f>
        <v>5.7907488723800356</v>
      </c>
      <c r="N16" s="195">
        <f>MMULT('F. Transitionsmatricer_mænd'!$C65:$W65,M$11:M$31)</f>
        <v>7.9794167297795102</v>
      </c>
      <c r="O16" s="195">
        <f>MMULT('F. Transitionsmatricer_mænd'!$C65:$W65,N$11:N$31)</f>
        <v>8.9395520531628723</v>
      </c>
      <c r="P16" s="195">
        <f>MMULT('F. Transitionsmatricer_mænd'!$C65:$W65,O$11:O$31)</f>
        <v>9.1424377576275848</v>
      </c>
      <c r="Q16" s="195">
        <f>MMULT('F. Transitionsmatricer_mænd'!$C65:$W65,P$11:P$31)</f>
        <v>8.8951455136263196</v>
      </c>
      <c r="R16" s="195">
        <f>MMULT('F. Transitionsmatricer_mænd'!$C65:$W65,Q$11:Q$31)</f>
        <v>8.395114589596961</v>
      </c>
      <c r="S16" s="195">
        <f>MMULT('F. Transitionsmatricer_mænd'!$C65:$W65,R$11:R$31)</f>
        <v>7.7676673737532784</v>
      </c>
      <c r="T16" s="195">
        <f>MMULT('F. Transitionsmatricer_mænd'!$C65:$W65,S$11:S$31)</f>
        <v>7.091003281668792</v>
      </c>
      <c r="U16" s="195">
        <f>MMULT('F. Transitionsmatricer_mænd'!$C65:$W65,T$11:T$31)</f>
        <v>6.4127013546330609</v>
      </c>
      <c r="V16" s="195">
        <f>MMULT('F. Transitionsmatricer_mænd'!$C65:$W65,U$11:U$31)</f>
        <v>5.7605770846170152</v>
      </c>
      <c r="W16" s="196">
        <f>MMULT('F. Transitionsmatricer_mænd'!$C92:$W92,V$11:V$31)</f>
        <v>0</v>
      </c>
      <c r="X16" s="196">
        <f>MMULT('F. Transitionsmatricer_mænd'!$C92:$W92,W$11:W$31)</f>
        <v>0</v>
      </c>
      <c r="Y16" s="196">
        <f>MMULT('F. Transitionsmatricer_mænd'!$C92:$W92,X$11:X$31)</f>
        <v>0</v>
      </c>
      <c r="Z16" s="196">
        <f>MMULT('F. Transitionsmatricer_mænd'!$C92:$W92,Y$11:Y$31)</f>
        <v>0</v>
      </c>
      <c r="AA16" s="196">
        <f>MMULT('F. Transitionsmatricer_mænd'!$C92:$W92,Z$11:Z$31)</f>
        <v>0</v>
      </c>
      <c r="AB16" s="196">
        <f>MMULT('F. Transitionsmatricer_mænd'!$C92:$W92,AA$11:AA$31)</f>
        <v>0</v>
      </c>
      <c r="AC16" s="196">
        <f>MMULT('F. Transitionsmatricer_mænd'!$C92:$W92,AB$11:AB$31)</f>
        <v>0</v>
      </c>
      <c r="AD16" s="196">
        <f>MMULT('F. Transitionsmatricer_mænd'!$C92:$W92,AC$11:AC$31)</f>
        <v>0</v>
      </c>
      <c r="AE16" s="196">
        <f>MMULT('F. Transitionsmatricer_mænd'!$C92:$W92,AD$11:AD$31)</f>
        <v>0</v>
      </c>
      <c r="AF16" s="196">
        <f>MMULT('F. Transitionsmatricer_mænd'!$C92:$W92,AE$11:AE$31)</f>
        <v>0</v>
      </c>
      <c r="AG16" s="197">
        <f>MMULT('F. Transitionsmatricer_mænd'!$C119:$W119,AF$11:AF$31)</f>
        <v>0</v>
      </c>
      <c r="AH16" s="197">
        <f>MMULT('F. Transitionsmatricer_mænd'!$C119:$W119,AG$11:AG$31)</f>
        <v>0</v>
      </c>
      <c r="AI16" s="197">
        <f>MMULT('F. Transitionsmatricer_mænd'!$C119:$W119,AH$11:AH$31)</f>
        <v>0</v>
      </c>
      <c r="AJ16" s="197">
        <f>MMULT('F. Transitionsmatricer_mænd'!$C119:$W119,AI$11:AI$31)</f>
        <v>0</v>
      </c>
      <c r="AK16" s="197">
        <f>MMULT('F. Transitionsmatricer_mænd'!$C119:$W119,AJ$11:AJ$31)</f>
        <v>0</v>
      </c>
      <c r="AL16" s="197">
        <f>MMULT('F. Transitionsmatricer_mænd'!$C119:$W119,AK$11:AK$31)</f>
        <v>0</v>
      </c>
      <c r="AM16" s="197">
        <f>MMULT('F. Transitionsmatricer_mænd'!$C119:$W119,AL$11:AL$31)</f>
        <v>0</v>
      </c>
      <c r="AN16" s="197">
        <f>MMULT('F. Transitionsmatricer_mænd'!$C119:$W119,AM$11:AM$31)</f>
        <v>0</v>
      </c>
      <c r="AO16" s="197">
        <f>MMULT('F. Transitionsmatricer_mænd'!$C119:$W119,AN$11:AN$31)</f>
        <v>0</v>
      </c>
      <c r="AP16" s="197">
        <f>MMULT('F. Transitionsmatricer_mænd'!$C119:$W119,AO$11:AO$31)</f>
        <v>0</v>
      </c>
      <c r="AQ16" s="198">
        <f>MMULT('F. Transitionsmatricer_mænd'!$C146:$W146,AP$11:AP$31)</f>
        <v>0</v>
      </c>
      <c r="AR16" s="198">
        <f>MMULT('F. Transitionsmatricer_mænd'!$C146:$W146,AQ$11:AQ$31)</f>
        <v>0</v>
      </c>
      <c r="AS16" s="198">
        <f>MMULT('F. Transitionsmatricer_mænd'!$C146:$W146,AR$11:AR$31)</f>
        <v>0</v>
      </c>
      <c r="AT16" s="198">
        <f>MMULT('F. Transitionsmatricer_mænd'!$C146:$W146,AS$11:AS$31)</f>
        <v>0</v>
      </c>
      <c r="AU16" s="198">
        <f>MMULT('F. Transitionsmatricer_mænd'!$C146:$W146,AT$11:AT$31)</f>
        <v>0</v>
      </c>
      <c r="AV16" s="198">
        <f>MMULT('F. Transitionsmatricer_mænd'!$C146:$W146,AU$11:AU$31)</f>
        <v>0</v>
      </c>
      <c r="AW16" s="198">
        <f>MMULT('F. Transitionsmatricer_mænd'!$C146:$W146,AV$11:AV$31)</f>
        <v>0</v>
      </c>
      <c r="AX16" s="198">
        <f>MMULT('F. Transitionsmatricer_mænd'!$C146:$W146,AW$11:AW$31)</f>
        <v>0</v>
      </c>
      <c r="AY16" s="198">
        <f>MMULT('F. Transitionsmatricer_mænd'!$C146:$W146,AX$11:AX$31)</f>
        <v>0</v>
      </c>
      <c r="AZ16" s="198">
        <f>MMULT('F. Transitionsmatricer_mænd'!$C146:$W146,AY$11:AY$31)</f>
        <v>0</v>
      </c>
      <c r="BA16" s="199">
        <f>MMULT('F. Transitionsmatricer_mænd'!$C173:$W173,AZ$11:AZ$31)</f>
        <v>0</v>
      </c>
      <c r="BB16" s="199">
        <f>MMULT('F. Transitionsmatricer_mænd'!$C173:$W173,BA$11:BA$31)</f>
        <v>0</v>
      </c>
      <c r="BC16" s="199">
        <f>MMULT('F. Transitionsmatricer_mænd'!$C173:$W173,BB$11:BB$31)</f>
        <v>0</v>
      </c>
      <c r="BD16" s="199">
        <f>MMULT('F. Transitionsmatricer_mænd'!$C173:$W173,BC$11:BC$31)</f>
        <v>0</v>
      </c>
      <c r="BE16" s="199">
        <f>MMULT('F. Transitionsmatricer_mænd'!$C173:$W173,BD$11:BD$31)</f>
        <v>0</v>
      </c>
      <c r="BF16" s="199">
        <f>MMULT('F. Transitionsmatricer_mænd'!$C173:$W173,BE$11:BE$31)</f>
        <v>0</v>
      </c>
      <c r="BG16" s="199">
        <f>MMULT('F. Transitionsmatricer_mænd'!$C173:$W173,BF$11:BF$31)</f>
        <v>0</v>
      </c>
      <c r="BH16" s="199">
        <f>MMULT('F. Transitionsmatricer_mænd'!$C173:$W173,BG$11:BG$31)</f>
        <v>0</v>
      </c>
      <c r="BI16" s="199">
        <f>MMULT('F. Transitionsmatricer_mænd'!$C173:$W173,BH$11:BH$31)</f>
        <v>0</v>
      </c>
      <c r="BJ16" s="199">
        <f>MMULT('F. Transitionsmatricer_mænd'!$C173:$W173,BI$11:BI$31)</f>
        <v>0</v>
      </c>
      <c r="BK16" s="199">
        <f>MMULT('F. Transitionsmatricer_mænd'!$C173:$W173,BJ$11:BJ$31)</f>
        <v>0</v>
      </c>
      <c r="BL16" s="199">
        <f>MMULT('F. Transitionsmatricer_mænd'!$C173:$W173,BK$11:BK$31)</f>
        <v>0</v>
      </c>
      <c r="BM16" s="199">
        <f>MMULT('F. Transitionsmatricer_mænd'!$C173:$W173,BL$11:BL$31)</f>
        <v>0</v>
      </c>
      <c r="BN16" s="199">
        <f>MMULT('F. Transitionsmatricer_mænd'!$C173:$W173,BM$11:BM$31)</f>
        <v>0</v>
      </c>
      <c r="BO16" s="199">
        <f>MMULT('F. Transitionsmatricer_mænd'!$C173:$W173,BN$11:BN$31)</f>
        <v>0</v>
      </c>
      <c r="BP16" s="199">
        <f>MMULT('F. Transitionsmatricer_mænd'!$C173:$W173,BO$11:BO$31)</f>
        <v>0</v>
      </c>
      <c r="BQ16" s="199">
        <f>MMULT('F. Transitionsmatricer_mænd'!$C173:$W173,BP$11:BP$31)</f>
        <v>0</v>
      </c>
      <c r="BR16" s="199">
        <f>MMULT('F. Transitionsmatricer_mænd'!$C173:$W173,BQ$11:BQ$31)</f>
        <v>0</v>
      </c>
      <c r="BS16" s="199">
        <f>MMULT('F. Transitionsmatricer_mænd'!$C173:$W173,BR$11:BR$31)</f>
        <v>0</v>
      </c>
      <c r="BT16" s="199">
        <f>MMULT('F. Transitionsmatricer_mænd'!$C173:$W173,BS$11:BS$31)</f>
        <v>0</v>
      </c>
      <c r="BU16" s="200">
        <f>MMULT('F. Transitionsmatricer_mænd'!$C200:$W200,BT$11:BT$31)</f>
        <v>0</v>
      </c>
      <c r="BV16" s="200">
        <f>MMULT('F. Transitionsmatricer_mænd'!$C200:$W200,BU$11:BU$31)</f>
        <v>0</v>
      </c>
      <c r="BW16" s="200">
        <f>MMULT('F. Transitionsmatricer_mænd'!$C200:$W200,BV$11:BV$31)</f>
        <v>0</v>
      </c>
      <c r="BX16" s="200">
        <f>MMULT('F. Transitionsmatricer_mænd'!$C200:$W200,BW$11:BW$31)</f>
        <v>0</v>
      </c>
      <c r="BY16" s="200">
        <f>MMULT('F. Transitionsmatricer_mænd'!$C200:$W200,BX$11:BX$31)</f>
        <v>0</v>
      </c>
      <c r="BZ16" s="200">
        <f>MMULT('F. Transitionsmatricer_mænd'!$C200:$W200,BY$11:BY$31)</f>
        <v>0</v>
      </c>
      <c r="CA16" s="200">
        <f>MMULT('F. Transitionsmatricer_mænd'!$C200:$W200,BZ$11:BZ$31)</f>
        <v>0</v>
      </c>
      <c r="CB16" s="200">
        <f>MMULT('F. Transitionsmatricer_mænd'!$C200:$W200,CA$11:CA$31)</f>
        <v>0</v>
      </c>
      <c r="CC16" s="200">
        <f>MMULT('F. Transitionsmatricer_mænd'!$C200:$W200,CB$11:CB$31)</f>
        <v>0</v>
      </c>
      <c r="CD16" s="200">
        <f>MMULT('F. Transitionsmatricer_mænd'!$C200:$W200,CC$11:CC$31)</f>
        <v>0</v>
      </c>
      <c r="CE16" s="200">
        <f>MMULT('F. Transitionsmatricer_mænd'!$C200:$W200,CD$11:CD$31)</f>
        <v>0</v>
      </c>
      <c r="CF16" s="200">
        <f>MMULT('F. Transitionsmatricer_mænd'!$C200:$W200,CE$11:CE$31)</f>
        <v>0</v>
      </c>
      <c r="CG16" s="200">
        <f>MMULT('F. Transitionsmatricer_mænd'!$C200:$W200,CF$11:CF$31)</f>
        <v>0</v>
      </c>
      <c r="CH16" s="200">
        <f>MMULT('F. Transitionsmatricer_mænd'!$C200:$W200,CG$11:CG$31)</f>
        <v>0</v>
      </c>
      <c r="CI16" s="200">
        <f>MMULT('F. Transitionsmatricer_mænd'!$C200:$W200,CH$11:CH$31)</f>
        <v>0</v>
      </c>
      <c r="CJ16" s="201">
        <f>MMULT('F. Transitionsmatricer_mænd'!$C227:$W227,CI$11:CI$31)</f>
        <v>0</v>
      </c>
    </row>
    <row r="17" spans="1:88" s="115" customFormat="1" ht="38.25" x14ac:dyDescent="0.2">
      <c r="A17" s="140" t="s">
        <v>178</v>
      </c>
      <c r="B17" s="192">
        <v>0</v>
      </c>
      <c r="C17" s="192">
        <f>('D. Beregninger_pop'!F154+'D. Beregninger_pop'!B171)*('D. Beregninger_pop'!I94/'D. Beregninger_pop'!K94)</f>
        <v>52.381094039397397</v>
      </c>
      <c r="D17" s="193">
        <f>MMULT('F. Transitionsmatricer_mænd'!$C12:$W12,C$11:C$31)</f>
        <v>68.082936491767924</v>
      </c>
      <c r="E17" s="193">
        <f>MMULT('F. Transitionsmatricer_mænd'!$C12:$W12,D$11:D$31)</f>
        <v>82.081360801274997</v>
      </c>
      <c r="F17" s="193">
        <f>MMULT('F. Transitionsmatricer_mænd'!$C12:$W12,E$11:E$31)</f>
        <v>94.484865851162894</v>
      </c>
      <c r="G17" s="193">
        <f>MMULT('F. Transitionsmatricer_mænd'!$C12:$W12,F$11:F$31)</f>
        <v>105.40119988771903</v>
      </c>
      <c r="H17" s="193">
        <f>MMULT('F. Transitionsmatricer_mænd'!$C12:$W12,G$11:G$31)</f>
        <v>114.93608488569342</v>
      </c>
      <c r="I17" s="194">
        <f>MMULT('F. Transitionsmatricer_mænd'!$C39:$W39,H$11:H$31)</f>
        <v>38.847154413207726</v>
      </c>
      <c r="J17" s="194">
        <f>MMULT('F. Transitionsmatricer_mænd'!$C39:$W39,I$11:I$31)</f>
        <v>24.393683591409864</v>
      </c>
      <c r="K17" s="194">
        <f>MMULT('F. Transitionsmatricer_mænd'!$C39:$W39,J$11:J$31)</f>
        <v>21.314558656295997</v>
      </c>
      <c r="L17" s="194">
        <f>MMULT('F. Transitionsmatricer_mænd'!$C39:$W39,K$11:K$31)</f>
        <v>20.321083090425791</v>
      </c>
      <c r="M17" s="194">
        <f>MMULT('F. Transitionsmatricer_mænd'!$C39:$W39,L$11:L$31)</f>
        <v>19.702461308807518</v>
      </c>
      <c r="N17" s="195">
        <f>MMULT('F. Transitionsmatricer_mænd'!$C66:$W66,M$11:M$31)</f>
        <v>30.392494425506847</v>
      </c>
      <c r="O17" s="195">
        <f>MMULT('F. Transitionsmatricer_mænd'!$C66:$W66,N$11:N$31)</f>
        <v>37.984511796367975</v>
      </c>
      <c r="P17" s="195">
        <f>MMULT('F. Transitionsmatricer_mænd'!$C66:$W66,O$11:O$31)</f>
        <v>43.197681459002681</v>
      </c>
      <c r="Q17" s="195">
        <f>MMULT('F. Transitionsmatricer_mænd'!$C66:$W66,P$11:P$31)</f>
        <v>46.604282793796791</v>
      </c>
      <c r="R17" s="195">
        <f>MMULT('F. Transitionsmatricer_mænd'!$C66:$W66,Q$11:Q$31)</f>
        <v>48.649714971475561</v>
      </c>
      <c r="S17" s="195">
        <f>MMULT('F. Transitionsmatricer_mænd'!$C66:$W66,R$11:R$31)</f>
        <v>49.676837508253541</v>
      </c>
      <c r="T17" s="195">
        <f>MMULT('F. Transitionsmatricer_mænd'!$C66:$W66,S$11:S$31)</f>
        <v>49.947735532105099</v>
      </c>
      <c r="U17" s="195">
        <f>MMULT('F. Transitionsmatricer_mænd'!$C66:$W66,T$11:T$31)</f>
        <v>49.661741703528207</v>
      </c>
      <c r="V17" s="195">
        <f>MMULT('F. Transitionsmatricer_mænd'!$C66:$W66,U$11:U$31)</f>
        <v>48.969887161007527</v>
      </c>
      <c r="W17" s="196">
        <f>MMULT('F. Transitionsmatricer_mænd'!$C93:$W93,V$11:V$31)</f>
        <v>53.136081912516296</v>
      </c>
      <c r="X17" s="196">
        <f>MMULT('F. Transitionsmatricer_mænd'!$C93:$W93,W$11:W$31)</f>
        <v>51.209001920155941</v>
      </c>
      <c r="Y17" s="196">
        <f>MMULT('F. Transitionsmatricer_mænd'!$C93:$W93,X$11:X$31)</f>
        <v>49.210780000740442</v>
      </c>
      <c r="Z17" s="196">
        <f>MMULT('F. Transitionsmatricer_mænd'!$C93:$W93,Y$11:Y$31)</f>
        <v>47.190777287704904</v>
      </c>
      <c r="AA17" s="196">
        <f>MMULT('F. Transitionsmatricer_mænd'!$C93:$W93,Z$11:Z$31)</f>
        <v>45.18296293313859</v>
      </c>
      <c r="AB17" s="196">
        <f>MMULT('F. Transitionsmatricer_mænd'!$C93:$W93,AA$11:AA$31)</f>
        <v>43.210342719348446</v>
      </c>
      <c r="AC17" s="196">
        <f>MMULT('F. Transitionsmatricer_mænd'!$C93:$W93,AB$11:AB$31)</f>
        <v>41.288131339039438</v>
      </c>
      <c r="AD17" s="196">
        <f>MMULT('F. Transitionsmatricer_mænd'!$C93:$W93,AC$11:AC$31)</f>
        <v>39.426023440168429</v>
      </c>
      <c r="AE17" s="196">
        <f>MMULT('F. Transitionsmatricer_mænd'!$C93:$W93,AD$11:AD$31)</f>
        <v>37.629818339246654</v>
      </c>
      <c r="AF17" s="196">
        <f>MMULT('F. Transitionsmatricer_mænd'!$C93:$W93,AE$11:AE$31)</f>
        <v>35.902581349754819</v>
      </c>
      <c r="AG17" s="197">
        <f>MMULT('F. Transitionsmatricer_mænd'!$C120:$W120,AF$11:AF$31)</f>
        <v>33.655033811610636</v>
      </c>
      <c r="AH17" s="197">
        <f>MMULT('F. Transitionsmatricer_mænd'!$C120:$W120,AG$11:AG$31)</f>
        <v>31.541898847386847</v>
      </c>
      <c r="AI17" s="197">
        <f>MMULT('F. Transitionsmatricer_mænd'!$C120:$W120,AH$11:AH$31)</f>
        <v>29.557052018704354</v>
      </c>
      <c r="AJ17" s="197">
        <f>MMULT('F. Transitionsmatricer_mænd'!$C120:$W120,AI$11:AI$31)</f>
        <v>27.69404068331837</v>
      </c>
      <c r="AK17" s="197">
        <f>MMULT('F. Transitionsmatricer_mænd'!$C120:$W120,AJ$11:AJ$31)</f>
        <v>25.946318632889167</v>
      </c>
      <c r="AL17" s="197">
        <f>MMULT('F. Transitionsmatricer_mænd'!$C120:$W120,AK$11:AK$31)</f>
        <v>24.307402218941778</v>
      </c>
      <c r="AM17" s="197">
        <f>MMULT('F. Transitionsmatricer_mænd'!$C120:$W120,AL$11:AL$31)</f>
        <v>22.770971832269545</v>
      </c>
      <c r="AN17" s="197">
        <f>MMULT('F. Transitionsmatricer_mænd'!$C120:$W120,AM$11:AM$31)</f>
        <v>21.330935494773719</v>
      </c>
      <c r="AO17" s="197">
        <f>MMULT('F. Transitionsmatricer_mænd'!$C120:$W120,AN$11:AN$31)</f>
        <v>19.981466320154905</v>
      </c>
      <c r="AP17" s="197">
        <f>MMULT('F. Transitionsmatricer_mænd'!$C120:$W120,AO$11:AO$31)</f>
        <v>18.717022079780854</v>
      </c>
      <c r="AQ17" s="198">
        <f>MMULT('F. Transitionsmatricer_mænd'!$C147:$W147,AP$11:AP$31)</f>
        <v>16.609597232581692</v>
      </c>
      <c r="AR17" s="198">
        <f>MMULT('F. Transitionsmatricer_mænd'!$C147:$W147,AQ$11:AQ$31)</f>
        <v>14.739306808092</v>
      </c>
      <c r="AS17" s="198">
        <f>MMULT('F. Transitionsmatricer_mænd'!$C147:$W147,AR$11:AR$31)</f>
        <v>13.079519344651759</v>
      </c>
      <c r="AT17" s="198">
        <f>MMULT('F. Transitionsmatricer_mænd'!$C147:$W147,AS$11:AS$31)</f>
        <v>11.606576442106498</v>
      </c>
      <c r="AU17" s="198">
        <f>MMULT('F. Transitionsmatricer_mænd'!$C147:$W147,AT$11:AT$31)</f>
        <v>10.299466954851933</v>
      </c>
      <c r="AV17" s="198">
        <f>MMULT('F. Transitionsmatricer_mænd'!$C147:$W147,AU$11:AU$31)</f>
        <v>9.1395347981834405</v>
      </c>
      <c r="AW17" s="198">
        <f>MMULT('F. Transitionsmatricer_mænd'!$C147:$W147,AV$11:AV$31)</f>
        <v>8.1102176272737836</v>
      </c>
      <c r="AX17" s="198">
        <f>MMULT('F. Transitionsmatricer_mænd'!$C147:$W147,AW$11:AW$31)</f>
        <v>7.1968136037720249</v>
      </c>
      <c r="AY17" s="198">
        <f>MMULT('F. Transitionsmatricer_mænd'!$C147:$W147,AX$11:AX$31)</f>
        <v>6.3862735445067091</v>
      </c>
      <c r="AZ17" s="198">
        <f>MMULT('F. Transitionsmatricer_mænd'!$C147:$W147,AY$11:AY$31)</f>
        <v>5.6670158962572721</v>
      </c>
      <c r="BA17" s="199">
        <f>MMULT('F. Transitionsmatricer_mænd'!$C174:$W174,AZ$11:AZ$31)</f>
        <v>0</v>
      </c>
      <c r="BB17" s="199">
        <f>MMULT('F. Transitionsmatricer_mænd'!$C174:$W174,BA$11:BA$31)</f>
        <v>0</v>
      </c>
      <c r="BC17" s="199">
        <f>MMULT('F. Transitionsmatricer_mænd'!$C174:$W174,BB$11:BB$31)</f>
        <v>0</v>
      </c>
      <c r="BD17" s="199">
        <f>MMULT('F. Transitionsmatricer_mænd'!$C174:$W174,BC$11:BC$31)</f>
        <v>0</v>
      </c>
      <c r="BE17" s="199">
        <f>MMULT('F. Transitionsmatricer_mænd'!$C174:$W174,BD$11:BD$31)</f>
        <v>0</v>
      </c>
      <c r="BF17" s="199">
        <f>MMULT('F. Transitionsmatricer_mænd'!$C174:$W174,BE$11:BE$31)</f>
        <v>0</v>
      </c>
      <c r="BG17" s="199">
        <f>MMULT('F. Transitionsmatricer_mænd'!$C174:$W174,BF$11:BF$31)</f>
        <v>0</v>
      </c>
      <c r="BH17" s="199">
        <f>MMULT('F. Transitionsmatricer_mænd'!$C174:$W174,BG$11:BG$31)</f>
        <v>0</v>
      </c>
      <c r="BI17" s="199">
        <f>MMULT('F. Transitionsmatricer_mænd'!$C174:$W174,BH$11:BH$31)</f>
        <v>0</v>
      </c>
      <c r="BJ17" s="199">
        <f>MMULT('F. Transitionsmatricer_mænd'!$C174:$W174,BI$11:BI$31)</f>
        <v>0</v>
      </c>
      <c r="BK17" s="199">
        <f>MMULT('F. Transitionsmatricer_mænd'!$C174:$W174,BJ$11:BJ$31)</f>
        <v>0</v>
      </c>
      <c r="BL17" s="199">
        <f>MMULT('F. Transitionsmatricer_mænd'!$C174:$W174,BK$11:BK$31)</f>
        <v>0</v>
      </c>
      <c r="BM17" s="199">
        <f>MMULT('F. Transitionsmatricer_mænd'!$C174:$W174,BL$11:BL$31)</f>
        <v>0</v>
      </c>
      <c r="BN17" s="199">
        <f>MMULT('F. Transitionsmatricer_mænd'!$C174:$W174,BM$11:BM$31)</f>
        <v>0</v>
      </c>
      <c r="BO17" s="199">
        <f>MMULT('F. Transitionsmatricer_mænd'!$C174:$W174,BN$11:BN$31)</f>
        <v>0</v>
      </c>
      <c r="BP17" s="199">
        <f>MMULT('F. Transitionsmatricer_mænd'!$C174:$W174,BO$11:BO$31)</f>
        <v>0</v>
      </c>
      <c r="BQ17" s="199">
        <f>MMULT('F. Transitionsmatricer_mænd'!$C174:$W174,BP$11:BP$31)</f>
        <v>0</v>
      </c>
      <c r="BR17" s="199">
        <f>MMULT('F. Transitionsmatricer_mænd'!$C174:$W174,BQ$11:BQ$31)</f>
        <v>0</v>
      </c>
      <c r="BS17" s="199">
        <f>MMULT('F. Transitionsmatricer_mænd'!$C174:$W174,BR$11:BR$31)</f>
        <v>0</v>
      </c>
      <c r="BT17" s="199">
        <f>MMULT('F. Transitionsmatricer_mænd'!$C174:$W174,BS$11:BS$31)</f>
        <v>0</v>
      </c>
      <c r="BU17" s="200">
        <f>MMULT('F. Transitionsmatricer_mænd'!$C201:$W201,BT$11:BT$31)</f>
        <v>0</v>
      </c>
      <c r="BV17" s="200">
        <f>MMULT('F. Transitionsmatricer_mænd'!$C201:$W201,BU$11:BU$31)</f>
        <v>0</v>
      </c>
      <c r="BW17" s="200">
        <f>MMULT('F. Transitionsmatricer_mænd'!$C201:$W201,BV$11:BV$31)</f>
        <v>0</v>
      </c>
      <c r="BX17" s="200">
        <f>MMULT('F. Transitionsmatricer_mænd'!$C201:$W201,BW$11:BW$31)</f>
        <v>0</v>
      </c>
      <c r="BY17" s="200">
        <f>MMULT('F. Transitionsmatricer_mænd'!$C201:$W201,BX$11:BX$31)</f>
        <v>0</v>
      </c>
      <c r="BZ17" s="200">
        <f>MMULT('F. Transitionsmatricer_mænd'!$C201:$W201,BY$11:BY$31)</f>
        <v>0</v>
      </c>
      <c r="CA17" s="200">
        <f>MMULT('F. Transitionsmatricer_mænd'!$C201:$W201,BZ$11:BZ$31)</f>
        <v>0</v>
      </c>
      <c r="CB17" s="200">
        <f>MMULT('F. Transitionsmatricer_mænd'!$C201:$W201,CA$11:CA$31)</f>
        <v>0</v>
      </c>
      <c r="CC17" s="200">
        <f>MMULT('F. Transitionsmatricer_mænd'!$C201:$W201,CB$11:CB$31)</f>
        <v>0</v>
      </c>
      <c r="CD17" s="200">
        <f>MMULT('F. Transitionsmatricer_mænd'!$C201:$W201,CC$11:CC$31)</f>
        <v>0</v>
      </c>
      <c r="CE17" s="200">
        <f>MMULT('F. Transitionsmatricer_mænd'!$C201:$W201,CD$11:CD$31)</f>
        <v>0</v>
      </c>
      <c r="CF17" s="200">
        <f>MMULT('F. Transitionsmatricer_mænd'!$C201:$W201,CE$11:CE$31)</f>
        <v>0</v>
      </c>
      <c r="CG17" s="200">
        <f>MMULT('F. Transitionsmatricer_mænd'!$C201:$W201,CF$11:CF$31)</f>
        <v>0</v>
      </c>
      <c r="CH17" s="200">
        <f>MMULT('F. Transitionsmatricer_mænd'!$C201:$W201,CG$11:CG$31)</f>
        <v>0</v>
      </c>
      <c r="CI17" s="200">
        <f>MMULT('F. Transitionsmatricer_mænd'!$C201:$W201,CH$11:CH$31)</f>
        <v>0</v>
      </c>
      <c r="CJ17" s="201">
        <f>MMULT('F. Transitionsmatricer_mænd'!$C228:$W228,CI$11:CI$31)</f>
        <v>0</v>
      </c>
    </row>
    <row r="18" spans="1:88" s="115" customFormat="1" ht="38.25" x14ac:dyDescent="0.2">
      <c r="A18" s="140" t="s">
        <v>213</v>
      </c>
      <c r="B18" s="192">
        <v>0</v>
      </c>
      <c r="C18" s="192">
        <f>('D. Beregninger_pop'!F155+'D. Beregninger_pop'!B172)*('D. Beregninger_pop'!I95/'D. Beregninger_pop'!K95)</f>
        <v>17.833366982552874</v>
      </c>
      <c r="D18" s="193">
        <f>MMULT('F. Transitionsmatricer_mænd'!$C13:$W13,C$11:C$31)</f>
        <v>24.136154776362552</v>
      </c>
      <c r="E18" s="193">
        <f>MMULT('F. Transitionsmatricer_mænd'!$C13:$W13,D$11:D$31)</f>
        <v>30.182030090311269</v>
      </c>
      <c r="F18" s="193">
        <f>MMULT('F. Transitionsmatricer_mænd'!$C13:$W13,E$11:E$31)</f>
        <v>35.937268604611923</v>
      </c>
      <c r="G18" s="193">
        <f>MMULT('F. Transitionsmatricer_mænd'!$C13:$W13,F$11:F$31)</f>
        <v>41.376497378031971</v>
      </c>
      <c r="H18" s="193">
        <f>MMULT('F. Transitionsmatricer_mænd'!$C13:$W13,G$11:G$31)</f>
        <v>46.481596057770076</v>
      </c>
      <c r="I18" s="194">
        <f>MMULT('F. Transitionsmatricer_mænd'!$C40:$W40,H$11:H$31)</f>
        <v>15.548082293532094</v>
      </c>
      <c r="J18" s="194">
        <f>MMULT('F. Transitionsmatricer_mænd'!$C40:$W40,I$11:I$31)</f>
        <v>9.5642966326380616</v>
      </c>
      <c r="K18" s="194">
        <f>MMULT('F. Transitionsmatricer_mænd'!$C40:$W40,J$11:J$31)</f>
        <v>8.3446255770800306</v>
      </c>
      <c r="L18" s="194">
        <f>MMULT('F. Transitionsmatricer_mænd'!$C40:$W40,K$11:K$31)</f>
        <v>8.0278535941233589</v>
      </c>
      <c r="M18" s="194">
        <f>MMULT('F. Transitionsmatricer_mænd'!$C40:$W40,L$11:L$31)</f>
        <v>7.8774907053118817</v>
      </c>
      <c r="N18" s="195">
        <f>MMULT('F. Transitionsmatricer_mænd'!$C67:$W67,M$11:M$31)</f>
        <v>12.29454257075977</v>
      </c>
      <c r="O18" s="195">
        <f>MMULT('F. Transitionsmatricer_mænd'!$C67:$W67,N$11:N$31)</f>
        <v>15.588310521965328</v>
      </c>
      <c r="P18" s="195">
        <f>MMULT('F. Transitionsmatricer_mænd'!$C67:$W67,O$11:O$31)</f>
        <v>18.009323631406374</v>
      </c>
      <c r="Q18" s="195">
        <f>MMULT('F. Transitionsmatricer_mænd'!$C67:$W67,P$11:P$31)</f>
        <v>19.75417457175687</v>
      </c>
      <c r="R18" s="195">
        <f>MMULT('F. Transitionsmatricer_mænd'!$C67:$W67,Q$11:Q$31)</f>
        <v>20.975171240938828</v>
      </c>
      <c r="S18" s="195">
        <f>MMULT('F. Transitionsmatricer_mænd'!$C67:$W67,R$11:R$31)</f>
        <v>21.79004838382685</v>
      </c>
      <c r="T18" s="195">
        <f>MMULT('F. Transitionsmatricer_mænd'!$C67:$W67,S$11:S$31)</f>
        <v>22.289834963573032</v>
      </c>
      <c r="U18" s="195">
        <f>MMULT('F. Transitionsmatricer_mænd'!$C67:$W67,T$11:T$31)</f>
        <v>22.544968691679692</v>
      </c>
      <c r="V18" s="195">
        <f>MMULT('F. Transitionsmatricer_mænd'!$C67:$W67,U$11:U$31)</f>
        <v>22.610013970991169</v>
      </c>
      <c r="W18" s="196">
        <f>MMULT('F. Transitionsmatricer_mænd'!$C94:$W94,V$11:V$31)</f>
        <v>22.527301391690479</v>
      </c>
      <c r="X18" s="196">
        <f>MMULT('F. Transitionsmatricer_mænd'!$C94:$W94,W$11:W$31)</f>
        <v>22.501651256549472</v>
      </c>
      <c r="Y18" s="196">
        <f>MMULT('F. Transitionsmatricer_mænd'!$C94:$W94,X$11:X$31)</f>
        <v>22.352380822133689</v>
      </c>
      <c r="Z18" s="196">
        <f>MMULT('F. Transitionsmatricer_mænd'!$C94:$W94,Y$11:Y$31)</f>
        <v>22.101958011132325</v>
      </c>
      <c r="AA18" s="196">
        <f>MMULT('F. Transitionsmatricer_mænd'!$C94:$W94,Z$11:Z$31)</f>
        <v>21.769590394982821</v>
      </c>
      <c r="AB18" s="196">
        <f>MMULT('F. Transitionsmatricer_mænd'!$C94:$W94,AA$11:AA$31)</f>
        <v>21.371552071937995</v>
      </c>
      <c r="AC18" s="196">
        <f>MMULT('F. Transitionsmatricer_mænd'!$C94:$W94,AB$11:AB$31)</f>
        <v>20.921551201999037</v>
      </c>
      <c r="AD18" s="196">
        <f>MMULT('F. Transitionsmatricer_mænd'!$C94:$W94,AC$11:AC$31)</f>
        <v>20.43109196238251</v>
      </c>
      <c r="AE18" s="196">
        <f>MMULT('F. Transitionsmatricer_mænd'!$C94:$W94,AD$11:AD$31)</f>
        <v>19.909807580302871</v>
      </c>
      <c r="AF18" s="196">
        <f>MMULT('F. Transitionsmatricer_mænd'!$C94:$W94,AE$11:AE$31)</f>
        <v>19.365754660194071</v>
      </c>
      <c r="AG18" s="197">
        <f>MMULT('F. Transitionsmatricer_mænd'!$C121:$W121,AF$11:AF$31)</f>
        <v>19.396105918935802</v>
      </c>
      <c r="AH18" s="197">
        <f>MMULT('F. Transitionsmatricer_mænd'!$C121:$W121,AG$11:AG$31)</f>
        <v>19.321038839952532</v>
      </c>
      <c r="AI18" s="197">
        <f>MMULT('F. Transitionsmatricer_mænd'!$C121:$W121,AH$11:AH$31)</f>
        <v>19.151172886892983</v>
      </c>
      <c r="AJ18" s="197">
        <f>MMULT('F. Transitionsmatricer_mænd'!$C121:$W121,AI$11:AI$31)</f>
        <v>18.89798549894828</v>
      </c>
      <c r="AK18" s="197">
        <f>MMULT('F. Transitionsmatricer_mænd'!$C121:$W121,AJ$11:AJ$31)</f>
        <v>18.573018990606496</v>
      </c>
      <c r="AL18" s="197">
        <f>MMULT('F. Transitionsmatricer_mænd'!$C121:$W121,AK$11:AK$31)</f>
        <v>18.187390375891379</v>
      </c>
      <c r="AM18" s="197">
        <f>MMULT('F. Transitionsmatricer_mænd'!$C121:$W121,AL$11:AL$31)</f>
        <v>17.751505057423934</v>
      </c>
      <c r="AN18" s="197">
        <f>MMULT('F. Transitionsmatricer_mænd'!$C121:$W121,AM$11:AM$31)</f>
        <v>17.274906242579263</v>
      </c>
      <c r="AO18" s="197">
        <f>MMULT('F. Transitionsmatricer_mænd'!$C121:$W121,AN$11:AN$31)</f>
        <v>16.766213370164863</v>
      </c>
      <c r="AP18" s="197">
        <f>MMULT('F. Transitionsmatricer_mænd'!$C121:$W121,AO$11:AO$31)</f>
        <v>16.233117652931298</v>
      </c>
      <c r="AQ18" s="198">
        <f>MMULT('F. Transitionsmatricer_mænd'!$C148:$W148,AP$11:AP$31)</f>
        <v>16.605168483548027</v>
      </c>
      <c r="AR18" s="198">
        <f>MMULT('F. Transitionsmatricer_mænd'!$C148:$W148,AQ$11:AQ$31)</f>
        <v>16.755487476909884</v>
      </c>
      <c r="AS18" s="198">
        <f>MMULT('F. Transitionsmatricer_mænd'!$C148:$W148,AR$11:AR$31)</f>
        <v>16.715724050509834</v>
      </c>
      <c r="AT18" s="198">
        <f>MMULT('F. Transitionsmatricer_mænd'!$C148:$W148,AS$11:AS$31)</f>
        <v>16.51659459586077</v>
      </c>
      <c r="AU18" s="198">
        <f>MMULT('F. Transitionsmatricer_mænd'!$C148:$W148,AT$11:AT$31)</f>
        <v>16.186749677916801</v>
      </c>
      <c r="AV18" s="198">
        <f>MMULT('F. Transitionsmatricer_mænd'!$C148:$W148,AU$11:AU$31)</f>
        <v>15.752181690980297</v>
      </c>
      <c r="AW18" s="198">
        <f>MMULT('F. Transitionsmatricer_mænd'!$C148:$W148,AV$11:AV$31)</f>
        <v>15.235984991197633</v>
      </c>
      <c r="AX18" s="198">
        <f>MMULT('F. Transitionsmatricer_mænd'!$C148:$W148,AW$11:AW$31)</f>
        <v>14.658339890787786</v>
      </c>
      <c r="AY18" s="198">
        <f>MMULT('F. Transitionsmatricer_mænd'!$C148:$W148,AX$11:AX$31)</f>
        <v>14.036633193074543</v>
      </c>
      <c r="AZ18" s="198">
        <f>MMULT('F. Transitionsmatricer_mænd'!$C148:$W148,AY$11:AY$31)</f>
        <v>13.385656590040917</v>
      </c>
      <c r="BA18" s="199">
        <f>MMULT('F. Transitionsmatricer_mænd'!$C175:$W175,AZ$11:AZ$31)</f>
        <v>17.746606205299763</v>
      </c>
      <c r="BB18" s="199">
        <f>MMULT('F. Transitionsmatricer_mænd'!$C175:$W175,BA$11:BA$31)</f>
        <v>16.245677919219609</v>
      </c>
      <c r="BC18" s="199">
        <f>MMULT('F. Transitionsmatricer_mænd'!$C175:$W175,BB$11:BB$31)</f>
        <v>14.818694058465823</v>
      </c>
      <c r="BD18" s="199">
        <f>MMULT('F. Transitionsmatricer_mænd'!$C175:$W175,BC$11:BC$31)</f>
        <v>13.480375785550118</v>
      </c>
      <c r="BE18" s="199">
        <f>MMULT('F. Transitionsmatricer_mænd'!$C175:$W175,BD$11:BD$31)</f>
        <v>12.237455178305446</v>
      </c>
      <c r="BF18" s="199">
        <f>MMULT('F. Transitionsmatricer_mænd'!$C175:$W175,BE$11:BE$31)</f>
        <v>11.091402945738919</v>
      </c>
      <c r="BG18" s="199">
        <f>MMULT('F. Transitionsmatricer_mænd'!$C175:$W175,BF$11:BF$31)</f>
        <v>10.040311947173887</v>
      </c>
      <c r="BH18" s="199">
        <f>MMULT('F. Transitionsmatricer_mænd'!$C175:$W175,BG$11:BG$31)</f>
        <v>9.0801902097490856</v>
      </c>
      <c r="BI18" s="199">
        <f>MMULT('F. Transitionsmatricer_mænd'!$C175:$W175,BH$11:BH$31)</f>
        <v>8.2058416438923505</v>
      </c>
      <c r="BJ18" s="199">
        <f>MMULT('F. Transitionsmatricer_mænd'!$C175:$W175,BI$11:BI$31)</f>
        <v>7.41145954738304</v>
      </c>
      <c r="BK18" s="199">
        <f>MMULT('F. Transitionsmatricer_mænd'!$C175:$W175,BJ$11:BJ$31)</f>
        <v>6.6910206375996069</v>
      </c>
      <c r="BL18" s="199">
        <f>MMULT('F. Transitionsmatricer_mænd'!$C175:$W175,BK$11:BK$31)</f>
        <v>6.0385410912489643</v>
      </c>
      <c r="BM18" s="199">
        <f>MMULT('F. Transitionsmatricer_mænd'!$C175:$W175,BL$11:BL$31)</f>
        <v>5.4482376152182068</v>
      </c>
      <c r="BN18" s="199">
        <f>MMULT('F. Transitionsmatricer_mænd'!$C175:$W175,BM$11:BM$31)</f>
        <v>4.914623607765666</v>
      </c>
      <c r="BO18" s="199">
        <f>MMULT('F. Transitionsmatricer_mænd'!$C175:$W175,BN$11:BN$31)</f>
        <v>4.432561367589857</v>
      </c>
      <c r="BP18" s="199">
        <f>MMULT('F. Transitionsmatricer_mænd'!$C175:$W175,BO$11:BO$31)</f>
        <v>3.9972849231656316</v>
      </c>
      <c r="BQ18" s="199">
        <f>MMULT('F. Transitionsmatricer_mænd'!$C175:$W175,BP$11:BP$31)</f>
        <v>3.6044035794537885</v>
      </c>
      <c r="BR18" s="199">
        <f>MMULT('F. Transitionsmatricer_mænd'!$C175:$W175,BQ$11:BQ$31)</f>
        <v>3.2498931460594855</v>
      </c>
      <c r="BS18" s="199">
        <f>MMULT('F. Transitionsmatricer_mænd'!$C175:$W175,BR$11:BR$31)</f>
        <v>2.9300796207995807</v>
      </c>
      <c r="BT18" s="199">
        <f>MMULT('F. Transitionsmatricer_mænd'!$C175:$W175,BS$11:BS$31)</f>
        <v>2.6416185745489789</v>
      </c>
      <c r="BU18" s="200">
        <f>MMULT('F. Transitionsmatricer_mænd'!$C202:$W202,BT$11:BT$31)</f>
        <v>0</v>
      </c>
      <c r="BV18" s="200">
        <f>MMULT('F. Transitionsmatricer_mænd'!$C202:$W202,BU$11:BU$31)</f>
        <v>0</v>
      </c>
      <c r="BW18" s="200">
        <f>MMULT('F. Transitionsmatricer_mænd'!$C202:$W202,BV$11:BV$31)</f>
        <v>0</v>
      </c>
      <c r="BX18" s="200">
        <f>MMULT('F. Transitionsmatricer_mænd'!$C202:$W202,BW$11:BW$31)</f>
        <v>0</v>
      </c>
      <c r="BY18" s="200">
        <f>MMULT('F. Transitionsmatricer_mænd'!$C202:$W202,BX$11:BX$31)</f>
        <v>0</v>
      </c>
      <c r="BZ18" s="200">
        <f>MMULT('F. Transitionsmatricer_mænd'!$C202:$W202,BY$11:BY$31)</f>
        <v>0</v>
      </c>
      <c r="CA18" s="200">
        <f>MMULT('F. Transitionsmatricer_mænd'!$C202:$W202,BZ$11:BZ$31)</f>
        <v>0</v>
      </c>
      <c r="CB18" s="200">
        <f>MMULT('F. Transitionsmatricer_mænd'!$C202:$W202,CA$11:CA$31)</f>
        <v>0</v>
      </c>
      <c r="CC18" s="200">
        <f>MMULT('F. Transitionsmatricer_mænd'!$C202:$W202,CB$11:CB$31)</f>
        <v>0</v>
      </c>
      <c r="CD18" s="200">
        <f>MMULT('F. Transitionsmatricer_mænd'!$C202:$W202,CC$11:CC$31)</f>
        <v>0</v>
      </c>
      <c r="CE18" s="200">
        <f>MMULT('F. Transitionsmatricer_mænd'!$C202:$W202,CD$11:CD$31)</f>
        <v>0</v>
      </c>
      <c r="CF18" s="200">
        <f>MMULT('F. Transitionsmatricer_mænd'!$C202:$W202,CE$11:CE$31)</f>
        <v>0</v>
      </c>
      <c r="CG18" s="200">
        <f>MMULT('F. Transitionsmatricer_mænd'!$C202:$W202,CF$11:CF$31)</f>
        <v>0</v>
      </c>
      <c r="CH18" s="200">
        <f>MMULT('F. Transitionsmatricer_mænd'!$C202:$W202,CG$11:CG$31)</f>
        <v>0</v>
      </c>
      <c r="CI18" s="200">
        <f>MMULT('F. Transitionsmatricer_mænd'!$C202:$W202,CH$11:CH$31)</f>
        <v>0</v>
      </c>
      <c r="CJ18" s="201">
        <f>MMULT('F. Transitionsmatricer_mænd'!$C229:$W229,CI$11:CI$31)</f>
        <v>0</v>
      </c>
    </row>
    <row r="19" spans="1:88" s="115" customFormat="1" ht="38.25" x14ac:dyDescent="0.2">
      <c r="A19" s="140" t="s">
        <v>214</v>
      </c>
      <c r="B19" s="192">
        <v>0</v>
      </c>
      <c r="C19" s="192">
        <f>('D. Beregninger_pop'!F156+'D. Beregninger_pop'!B173)*('D. Beregninger_pop'!I96/'D. Beregninger_pop'!K96)</f>
        <v>1.2290908508859288</v>
      </c>
      <c r="D19" s="193">
        <f>MMULT('F. Transitionsmatricer_mænd'!$C14:$W14,C$11:C$31)</f>
        <v>2.5335055589787419</v>
      </c>
      <c r="E19" s="193">
        <f>MMULT('F. Transitionsmatricer_mænd'!$C14:$W14,D$11:D$31)</f>
        <v>4.1322579357286875</v>
      </c>
      <c r="F19" s="193">
        <f>MMULT('F. Transitionsmatricer_mænd'!$C14:$W14,E$11:E$31)</f>
        <v>5.9177644565581371</v>
      </c>
      <c r="G19" s="193">
        <f>MMULT('F. Transitionsmatricer_mænd'!$C14:$W14,F$11:F$31)</f>
        <v>7.8108944494816193</v>
      </c>
      <c r="H19" s="193">
        <f>MMULT('F. Transitionsmatricer_mænd'!$C14:$W14,G$11:G$31)</f>
        <v>9.7531807307268625</v>
      </c>
      <c r="I19" s="194">
        <f>MMULT('F. Transitionsmatricer_mænd'!$C41:$W41,H$11:H$31)</f>
        <v>3.3060469783352966</v>
      </c>
      <c r="J19" s="194">
        <f>MMULT('F. Transitionsmatricer_mænd'!$C41:$W41,I$11:I$31)</f>
        <v>1.9526083131260279</v>
      </c>
      <c r="K19" s="194">
        <f>MMULT('F. Transitionsmatricer_mænd'!$C41:$W41,J$11:J$31)</f>
        <v>1.684027818198186</v>
      </c>
      <c r="L19" s="194">
        <f>MMULT('F. Transitionsmatricer_mænd'!$C41:$W41,K$11:K$31)</f>
        <v>1.6351668542510391</v>
      </c>
      <c r="M19" s="194">
        <f>MMULT('F. Transitionsmatricer_mænd'!$C41:$W41,L$11:L$31)</f>
        <v>1.6254094438262388</v>
      </c>
      <c r="N19" s="195">
        <f>MMULT('F. Transitionsmatricer_mænd'!$C68:$W68,M$11:M$31)</f>
        <v>2.6717766342838001</v>
      </c>
      <c r="O19" s="195">
        <f>MMULT('F. Transitionsmatricer_mænd'!$C68:$W68,N$11:N$31)</f>
        <v>3.5438083617082592</v>
      </c>
      <c r="P19" s="195">
        <f>MMULT('F. Transitionsmatricer_mænd'!$C68:$W68,O$11:O$31)</f>
        <v>4.2512922185714821</v>
      </c>
      <c r="Q19" s="195">
        <f>MMULT('F. Transitionsmatricer_mænd'!$C68:$W68,P$11:P$31)</f>
        <v>4.812174290997028</v>
      </c>
      <c r="R19" s="195">
        <f>MMULT('F. Transitionsmatricer_mænd'!$C68:$W68,Q$11:Q$31)</f>
        <v>5.2465771055380177</v>
      </c>
      <c r="S19" s="195">
        <f>MMULT('F. Transitionsmatricer_mænd'!$C68:$W68,R$11:R$31)</f>
        <v>5.5740871993020971</v>
      </c>
      <c r="T19" s="195">
        <f>MMULT('F. Transitionsmatricer_mænd'!$C68:$W68,S$11:S$31)</f>
        <v>5.8125192508779309</v>
      </c>
      <c r="U19" s="195">
        <f>MMULT('F. Transitionsmatricer_mænd'!$C68:$W68,T$11:T$31)</f>
        <v>5.9774431753327084</v>
      </c>
      <c r="V19" s="195">
        <f>MMULT('F. Transitionsmatricer_mænd'!$C68:$W68,U$11:U$31)</f>
        <v>6.0821195026650088</v>
      </c>
      <c r="W19" s="196">
        <f>MMULT('F. Transitionsmatricer_mænd'!$C95:$W95,V$11:V$31)</f>
        <v>6.1376450146792427</v>
      </c>
      <c r="X19" s="196">
        <f>MMULT('F. Transitionsmatricer_mænd'!$C95:$W95,W$11:W$31)</f>
        <v>6.1531941795643661</v>
      </c>
      <c r="Y19" s="196">
        <f>MMULT('F. Transitionsmatricer_mænd'!$C95:$W95,X$11:X$31)</f>
        <v>6.1449377857120657</v>
      </c>
      <c r="Z19" s="196">
        <f>MMULT('F. Transitionsmatricer_mænd'!$C95:$W95,Y$11:Y$31)</f>
        <v>6.1164242638346984</v>
      </c>
      <c r="AA19" s="196">
        <f>MMULT('F. Transitionsmatricer_mænd'!$C95:$W95,Z$11:Z$31)</f>
        <v>6.0700266307972797</v>
      </c>
      <c r="AB19" s="196">
        <f>MMULT('F. Transitionsmatricer_mænd'!$C95:$W95,AA$11:AA$31)</f>
        <v>6.0075656726322437</v>
      </c>
      <c r="AC19" s="196">
        <f>MMULT('F. Transitionsmatricer_mænd'!$C95:$W95,AB$11:AB$31)</f>
        <v>5.9306287368120882</v>
      </c>
      <c r="AD19" s="196">
        <f>MMULT('F. Transitionsmatricer_mænd'!$C95:$W95,AC$11:AC$31)</f>
        <v>5.8407172875689106</v>
      </c>
      <c r="AE19" s="196">
        <f>MMULT('F. Transitionsmatricer_mænd'!$C95:$W95,AD$11:AD$31)</f>
        <v>5.7393022864756364</v>
      </c>
      <c r="AF19" s="196">
        <f>MMULT('F. Transitionsmatricer_mænd'!$C95:$W95,AE$11:AE$31)</f>
        <v>5.627833303151025</v>
      </c>
      <c r="AG19" s="197">
        <f>MMULT('F. Transitionsmatricer_mænd'!$C122:$W122,AF$11:AF$31)</f>
        <v>5.5077272007039033</v>
      </c>
      <c r="AH19" s="197">
        <f>MMULT('F. Transitionsmatricer_mænd'!$C122:$W122,AG$11:AG$31)</f>
        <v>5.4093987016019129</v>
      </c>
      <c r="AI19" s="197">
        <f>MMULT('F. Transitionsmatricer_mænd'!$C122:$W122,AH$11:AH$31)</f>
        <v>5.3263166634752892</v>
      </c>
      <c r="AJ19" s="197">
        <f>MMULT('F. Transitionsmatricer_mænd'!$C122:$W122,AI$11:AI$31)</f>
        <v>5.2517881593297515</v>
      </c>
      <c r="AK19" s="197">
        <f>MMULT('F. Transitionsmatricer_mænd'!$C122:$W122,AJ$11:AJ$31)</f>
        <v>5.1800100600294474</v>
      </c>
      <c r="AL19" s="197">
        <f>MMULT('F. Transitionsmatricer_mænd'!$C122:$W122,AK$11:AK$31)</f>
        <v>5.1064570178029518</v>
      </c>
      <c r="AM19" s="197">
        <f>MMULT('F. Transitionsmatricer_mænd'!$C122:$W122,AL$11:AL$31)</f>
        <v>5.0279156245516541</v>
      </c>
      <c r="AN19" s="197">
        <f>MMULT('F. Transitionsmatricer_mænd'!$C122:$W122,AM$11:AM$31)</f>
        <v>4.9423472251067189</v>
      </c>
      <c r="AO19" s="197">
        <f>MMULT('F. Transitionsmatricer_mænd'!$C122:$W122,AN$11:AN$31)</f>
        <v>4.8486833935707203</v>
      </c>
      <c r="AP19" s="197">
        <f>MMULT('F. Transitionsmatricer_mænd'!$C122:$W122,AO$11:AO$31)</f>
        <v>4.7466104817509382</v>
      </c>
      <c r="AQ19" s="198">
        <f>MMULT('F. Transitionsmatricer_mænd'!$C149:$W149,AP$11:AP$31)</f>
        <v>4.6363713891060723</v>
      </c>
      <c r="AR19" s="198">
        <f>MMULT('F. Transitionsmatricer_mænd'!$C149:$W149,AQ$11:AQ$31)</f>
        <v>4.5639690748723893</v>
      </c>
      <c r="AS19" s="198">
        <f>MMULT('F. Transitionsmatricer_mænd'!$C149:$W149,AR$11:AR$31)</f>
        <v>4.5150222075602544</v>
      </c>
      <c r="AT19" s="198">
        <f>MMULT('F. Transitionsmatricer_mænd'!$C149:$W149,AS$11:AS$31)</f>
        <v>4.4763558102963241</v>
      </c>
      <c r="AU19" s="198">
        <f>MMULT('F. Transitionsmatricer_mænd'!$C149:$W149,AT$11:AT$31)</f>
        <v>4.4374280157021815</v>
      </c>
      <c r="AV19" s="198">
        <f>MMULT('F. Transitionsmatricer_mænd'!$C149:$W149,AU$11:AU$31)</f>
        <v>4.3906555742206832</v>
      </c>
      <c r="AW19" s="198">
        <f>MMULT('F. Transitionsmatricer_mænd'!$C149:$W149,AV$11:AV$31)</f>
        <v>4.3311908626402023</v>
      </c>
      <c r="AX19" s="198">
        <f>MMULT('F. Transitionsmatricer_mænd'!$C149:$W149,AW$11:AW$31)</f>
        <v>4.2564672260306384</v>
      </c>
      <c r="AY19" s="198">
        <f>MMULT('F. Transitionsmatricer_mænd'!$C149:$W149,AX$11:AX$31)</f>
        <v>4.1656861120547468</v>
      </c>
      <c r="AZ19" s="198">
        <f>MMULT('F. Transitionsmatricer_mænd'!$C149:$W149,AY$11:AY$31)</f>
        <v>4.0593341144380215</v>
      </c>
      <c r="BA19" s="199">
        <f>MMULT('F. Transitionsmatricer_mænd'!$C176:$W176,AZ$11:AZ$31)</f>
        <v>3.9387686738492271</v>
      </c>
      <c r="BB19" s="199">
        <f>MMULT('F. Transitionsmatricer_mænd'!$C176:$W176,BA$11:BA$31)</f>
        <v>4.0531456982382457</v>
      </c>
      <c r="BC19" s="199">
        <f>MMULT('F. Transitionsmatricer_mænd'!$C176:$W176,BB$11:BB$31)</f>
        <v>4.0898521458132393</v>
      </c>
      <c r="BD19" s="199">
        <f>MMULT('F. Transitionsmatricer_mænd'!$C176:$W176,BC$11:BC$31)</f>
        <v>4.0516896425441979</v>
      </c>
      <c r="BE19" s="199">
        <f>MMULT('F. Transitionsmatricer_mænd'!$C176:$W176,BD$11:BD$31)</f>
        <v>3.9499898258089212</v>
      </c>
      <c r="BF19" s="199">
        <f>MMULT('F. Transitionsmatricer_mænd'!$C176:$W176,BE$11:BE$31)</f>
        <v>3.7989287119636073</v>
      </c>
      <c r="BG19" s="199">
        <f>MMULT('F. Transitionsmatricer_mænd'!$C176:$W176,BF$11:BF$31)</f>
        <v>3.6125215981164267</v>
      </c>
      <c r="BH19" s="199">
        <f>MMULT('F. Transitionsmatricer_mænd'!$C176:$W176,BG$11:BG$31)</f>
        <v>3.4031947312308892</v>
      </c>
      <c r="BI19" s="199">
        <f>MMULT('F. Transitionsmatricer_mænd'!$C176:$W176,BH$11:BH$31)</f>
        <v>3.1812532611591404</v>
      </c>
      <c r="BJ19" s="199">
        <f>MMULT('F. Transitionsmatricer_mænd'!$C176:$W176,BI$11:BI$31)</f>
        <v>2.9548328062581288</v>
      </c>
      <c r="BK19" s="199">
        <f>MMULT('F. Transitionsmatricer_mænd'!$C176:$W176,BJ$11:BJ$31)</f>
        <v>2.730089798490277</v>
      </c>
      <c r="BL19" s="199">
        <f>MMULT('F. Transitionsmatricer_mænd'!$C176:$W176,BK$11:BK$31)</f>
        <v>2.5114897195676673</v>
      </c>
      <c r="BM19" s="199">
        <f>MMULT('F. Transitionsmatricer_mænd'!$C176:$W176,BL$11:BL$31)</f>
        <v>2.302115748078529</v>
      </c>
      <c r="BN19" s="199">
        <f>MMULT('F. Transitionsmatricer_mænd'!$C176:$W176,BM$11:BM$31)</f>
        <v>2.1039582561300656</v>
      </c>
      <c r="BO19" s="199">
        <f>MMULT('F. Transitionsmatricer_mænd'!$C176:$W176,BN$11:BN$31)</f>
        <v>1.918167659604781</v>
      </c>
      <c r="BP19" s="199">
        <f>MMULT('F. Transitionsmatricer_mænd'!$C176:$W176,BO$11:BO$31)</f>
        <v>1.7452654682502176</v>
      </c>
      <c r="BQ19" s="199">
        <f>MMULT('F. Transitionsmatricer_mænd'!$C176:$W176,BP$11:BP$31)</f>
        <v>1.5853148670055042</v>
      </c>
      <c r="BR19" s="199">
        <f>MMULT('F. Transitionsmatricer_mænd'!$C176:$W176,BQ$11:BQ$31)</f>
        <v>1.4380552023756601</v>
      </c>
      <c r="BS19" s="199">
        <f>MMULT('F. Transitionsmatricer_mænd'!$C176:$W176,BR$11:BR$31)</f>
        <v>1.3030058354548184</v>
      </c>
      <c r="BT19" s="199">
        <f>MMULT('F. Transitionsmatricer_mænd'!$C176:$W176,BS$11:BS$31)</f>
        <v>1.1795448586999422</v>
      </c>
      <c r="BU19" s="200">
        <f>MMULT('F. Transitionsmatricer_mænd'!$C203:$W203,BT$11:BT$31)</f>
        <v>3.4484401116243384</v>
      </c>
      <c r="BV19" s="200">
        <f>MMULT('F. Transitionsmatricer_mænd'!$C203:$W203,BU$11:BU$31)</f>
        <v>2.935963921504988</v>
      </c>
      <c r="BW19" s="200">
        <f>MMULT('F. Transitionsmatricer_mænd'!$C203:$W203,BV$11:BV$31)</f>
        <v>2.4255834597782613</v>
      </c>
      <c r="BX19" s="200">
        <f>MMULT('F. Transitionsmatricer_mænd'!$C203:$W203,BW$11:BW$31)</f>
        <v>1.9612002301110527</v>
      </c>
      <c r="BY19" s="200">
        <f>MMULT('F. Transitionsmatricer_mænd'!$C203:$W203,BX$11:BX$31)</f>
        <v>1.5603299212777406</v>
      </c>
      <c r="BZ19" s="200">
        <f>MMULT('F. Transitionsmatricer_mænd'!$C203:$W203,BY$11:BY$31)</f>
        <v>1.2259801071853274</v>
      </c>
      <c r="CA19" s="200">
        <f>MMULT('F. Transitionsmatricer_mænd'!$C203:$W203,BZ$11:BZ$31)</f>
        <v>0.9537655039707249</v>
      </c>
      <c r="CB19" s="200">
        <f>MMULT('F. Transitionsmatricer_mænd'!$C203:$W203,CA$11:CA$31)</f>
        <v>0.73605562796598412</v>
      </c>
      <c r="CC19" s="200">
        <f>MMULT('F. Transitionsmatricer_mænd'!$C203:$W203,CB$11:CB$31)</f>
        <v>0.56429858558963975</v>
      </c>
      <c r="CD19" s="200">
        <f>MMULT('F. Transitionsmatricer_mænd'!$C203:$W203,CC$11:CC$31)</f>
        <v>0.43024385654895492</v>
      </c>
      <c r="CE19" s="200">
        <f>MMULT('F. Transitionsmatricer_mænd'!$C203:$W203,CD$11:CD$31)</f>
        <v>0.32651634945877112</v>
      </c>
      <c r="CF19" s="200">
        <f>MMULT('F. Transitionsmatricer_mænd'!$C203:$W203,CE$11:CE$31)</f>
        <v>0.24682115540525387</v>
      </c>
      <c r="CG19" s="200">
        <f>MMULT('F. Transitionsmatricer_mænd'!$C203:$W203,CF$11:CF$31)</f>
        <v>0.18594884593437905</v>
      </c>
      <c r="CH19" s="200">
        <f>MMULT('F. Transitionsmatricer_mænd'!$C203:$W203,CG$11:CG$31)</f>
        <v>0.13968234212975575</v>
      </c>
      <c r="CI19" s="200">
        <f>MMULT('F. Transitionsmatricer_mænd'!$C203:$W203,CH$11:CH$31)</f>
        <v>0.10466366013036453</v>
      </c>
      <c r="CJ19" s="201">
        <f>MMULT('F. Transitionsmatricer_mænd'!$C230:$W230,CI$11:CI$31)</f>
        <v>0</v>
      </c>
    </row>
    <row r="20" spans="1:88" s="115" customFormat="1" ht="38.25" x14ac:dyDescent="0.2">
      <c r="A20" s="140" t="s">
        <v>192</v>
      </c>
      <c r="B20" s="192">
        <v>0</v>
      </c>
      <c r="C20" s="192">
        <v>0</v>
      </c>
      <c r="D20" s="193">
        <f>MMULT('F. Transitionsmatricer_mænd'!$C15:$W15,C$11:C$31)</f>
        <v>9.8839744383100323E-2</v>
      </c>
      <c r="E20" s="193">
        <f>MMULT('F. Transitionsmatricer_mænd'!$C15:$W15,D$11:D$31)</f>
        <v>0.19208536723913661</v>
      </c>
      <c r="F20" s="193">
        <f>MMULT('F. Transitionsmatricer_mænd'!$C15:$W15,E$11:E$31)</f>
        <v>0.29956441736876649</v>
      </c>
      <c r="G20" s="193">
        <f>MMULT('F. Transitionsmatricer_mænd'!$C15:$W15,F$11:F$31)</f>
        <v>0.41573288026417027</v>
      </c>
      <c r="H20" s="193">
        <f>MMULT('F. Transitionsmatricer_mænd'!$C15:$W15,G$11:G$31)</f>
        <v>0.53649533384638493</v>
      </c>
      <c r="I20" s="194">
        <f>MMULT('F. Transitionsmatricer_mænd'!$C42:$W42,H$11:H$31)</f>
        <v>0.18258939735932378</v>
      </c>
      <c r="J20" s="194">
        <f>MMULT('F. Transitionsmatricer_mænd'!$C42:$W42,I$11:I$31)</f>
        <v>0.10659368399143904</v>
      </c>
      <c r="K20" s="194">
        <f>MMULT('F. Transitionsmatricer_mænd'!$C42:$W42,J$11:J$31)</f>
        <v>9.1610049656341397E-2</v>
      </c>
      <c r="L20" s="194">
        <f>MMULT('F. Transitionsmatricer_mænd'!$C42:$W42,K$11:K$31)</f>
        <v>8.9189022429072617E-2</v>
      </c>
      <c r="M20" s="194">
        <f>MMULT('F. Transitionsmatricer_mænd'!$C42:$W42,L$11:L$31)</f>
        <v>8.8982420557696146E-2</v>
      </c>
      <c r="N20" s="195">
        <f>MMULT('F. Transitionsmatricer_mænd'!$C69:$W69,M$11:M$31)</f>
        <v>0.14843171613593792</v>
      </c>
      <c r="O20" s="195">
        <f>MMULT('F. Transitionsmatricer_mænd'!$C69:$W69,N$11:N$31)</f>
        <v>0.19930573891029019</v>
      </c>
      <c r="P20" s="195">
        <f>MMULT('F. Transitionsmatricer_mænd'!$C69:$W69,O$11:O$31)</f>
        <v>0.24141126573261612</v>
      </c>
      <c r="Q20" s="195">
        <f>MMULT('F. Transitionsmatricer_mænd'!$C69:$W69,P$11:P$31)</f>
        <v>0.27536030092857233</v>
      </c>
      <c r="R20" s="195">
        <f>MMULT('F. Transitionsmatricer_mænd'!$C69:$W69,Q$11:Q$31)</f>
        <v>0.30207212144309015</v>
      </c>
      <c r="S20" s="195">
        <f>MMULT('F. Transitionsmatricer_mænd'!$C69:$W69,R$11:R$31)</f>
        <v>0.32254556945437013</v>
      </c>
      <c r="T20" s="195">
        <f>MMULT('F. Transitionsmatricer_mænd'!$C69:$W69,S$11:S$31)</f>
        <v>0.33774361594659297</v>
      </c>
      <c r="U20" s="195">
        <f>MMULT('F. Transitionsmatricer_mænd'!$C69:$W69,T$11:T$31)</f>
        <v>0.34853866367433367</v>
      </c>
      <c r="V20" s="195">
        <f>MMULT('F. Transitionsmatricer_mænd'!$C69:$W69,U$11:U$31)</f>
        <v>0.35569189212277763</v>
      </c>
      <c r="W20" s="196">
        <f>MMULT('F. Transitionsmatricer_mænd'!$C96:$W96,V$11:V$31)</f>
        <v>0.35985133686332205</v>
      </c>
      <c r="X20" s="196">
        <f>MMULT('F. Transitionsmatricer_mænd'!$C96:$W96,W$11:W$31)</f>
        <v>0.36155964589320549</v>
      </c>
      <c r="Y20" s="196">
        <f>MMULT('F. Transitionsmatricer_mænd'!$C96:$W96,X$11:X$31)</f>
        <v>0.36127203216051484</v>
      </c>
      <c r="Z20" s="196">
        <f>MMULT('F. Transitionsmatricer_mænd'!$C96:$W96,Y$11:Y$31)</f>
        <v>0.35991492926338942</v>
      </c>
      <c r="AA20" s="196">
        <f>MMULT('F. Transitionsmatricer_mænd'!$C96:$W96,Z$11:Z$31)</f>
        <v>0.35759003306299425</v>
      </c>
      <c r="AB20" s="196">
        <f>MMULT('F. Transitionsmatricer_mænd'!$C96:$W96,AA$11:AA$31)</f>
        <v>0.35436920122550075</v>
      </c>
      <c r="AC20" s="196">
        <f>MMULT('F. Transitionsmatricer_mænd'!$C96:$W96,AB$11:AB$31)</f>
        <v>0.35031625362516572</v>
      </c>
      <c r="AD20" s="196">
        <f>MMULT('F. Transitionsmatricer_mænd'!$C96:$W96,AC$11:AC$31)</f>
        <v>0.34549644568078108</v>
      </c>
      <c r="AE20" s="196">
        <f>MMULT('F. Transitionsmatricer_mænd'!$C96:$W96,AD$11:AD$31)</f>
        <v>0.33997938272731903</v>
      </c>
      <c r="AF20" s="196">
        <f>MMULT('F. Transitionsmatricer_mænd'!$C96:$W96,AE$11:AE$31)</f>
        <v>0.33383871483540856</v>
      </c>
      <c r="AG20" s="197">
        <f>MMULT('F. Transitionsmatricer_mænd'!$C123:$W123,AF$11:AF$31)</f>
        <v>0.32715048294537785</v>
      </c>
      <c r="AH20" s="197">
        <f>MMULT('F. Transitionsmatricer_mænd'!$C123:$W123,AG$11:AG$31)</f>
        <v>0.31999111439781941</v>
      </c>
      <c r="AI20" s="197">
        <f>MMULT('F. Transitionsmatricer_mænd'!$C123:$W123,AH$11:AH$31)</f>
        <v>0.31430254900718579</v>
      </c>
      <c r="AJ20" s="197">
        <f>MMULT('F. Transitionsmatricer_mænd'!$C123:$W123,AI$11:AI$31)</f>
        <v>0.30956229555230341</v>
      </c>
      <c r="AK20" s="197">
        <f>MMULT('F. Transitionsmatricer_mænd'!$C123:$W123,AJ$11:AJ$31)</f>
        <v>0.30531115739651682</v>
      </c>
      <c r="AL20" s="197">
        <f>MMULT('F. Transitionsmatricer_mænd'!$C123:$W123,AK$11:AK$31)</f>
        <v>0.30118281925284351</v>
      </c>
      <c r="AM20" s="197">
        <f>MMULT('F. Transitionsmatricer_mænd'!$C123:$W123,AL$11:AL$31)</f>
        <v>0.29690738349908224</v>
      </c>
      <c r="AN20" s="197">
        <f>MMULT('F. Transitionsmatricer_mænd'!$C123:$W123,AM$11:AM$31)</f>
        <v>0.29230214981189029</v>
      </c>
      <c r="AO20" s="197">
        <f>MMULT('F. Transitionsmatricer_mænd'!$C123:$W123,AN$11:AN$31)</f>
        <v>0.28725724522478285</v>
      </c>
      <c r="AP20" s="197">
        <f>MMULT('F. Transitionsmatricer_mænd'!$C123:$W123,AO$11:AO$31)</f>
        <v>0.28172025535935391</v>
      </c>
      <c r="AQ20" s="198">
        <f>MMULT('F. Transitionsmatricer_mænd'!$C150:$W150,AP$11:AP$31)</f>
        <v>0.27568195004920126</v>
      </c>
      <c r="AR20" s="198">
        <f>MMULT('F. Transitionsmatricer_mænd'!$C150:$W150,AQ$11:AQ$31)</f>
        <v>0.269164006398948</v>
      </c>
      <c r="AS20" s="198">
        <f>MMULT('F. Transitionsmatricer_mænd'!$C150:$W150,AR$11:AR$31)</f>
        <v>0.26512397676811472</v>
      </c>
      <c r="AT20" s="198">
        <f>MMULT('F. Transitionsmatricer_mænd'!$C150:$W150,AS$11:AS$31)</f>
        <v>0.26249543385130786</v>
      </c>
      <c r="AU20" s="198">
        <f>MMULT('F. Transitionsmatricer_mænd'!$C150:$W150,AT$11:AT$31)</f>
        <v>0.26040890164522712</v>
      </c>
      <c r="AV20" s="198">
        <f>MMULT('F. Transitionsmatricer_mænd'!$C150:$W150,AU$11:AU$31)</f>
        <v>0.25821721084841165</v>
      </c>
      <c r="AW20" s="198">
        <f>MMULT('F. Transitionsmatricer_mænd'!$C150:$W150,AV$11:AV$31)</f>
        <v>0.2554803634995696</v>
      </c>
      <c r="AX20" s="198">
        <f>MMULT('F. Transitionsmatricer_mænd'!$C150:$W150,AW$11:AW$31)</f>
        <v>0.25193302014950758</v>
      </c>
      <c r="AY20" s="198">
        <f>MMULT('F. Transitionsmatricer_mænd'!$C150:$W150,AX$11:AX$31)</f>
        <v>0.24744732663667399</v>
      </c>
      <c r="AZ20" s="198">
        <f>MMULT('F. Transitionsmatricer_mænd'!$C150:$W150,AY$11:AY$31)</f>
        <v>0.24199759404962021</v>
      </c>
      <c r="BA20" s="199">
        <f>MMULT('F. Transitionsmatricer_mænd'!$C177:$W177,AZ$11:AZ$31)</f>
        <v>0.23562974479393672</v>
      </c>
      <c r="BB20" s="199">
        <f>MMULT('F. Transitionsmatricer_mænd'!$C177:$W177,BA$11:BA$31)</f>
        <v>0.2284364298770942</v>
      </c>
      <c r="BC20" s="199">
        <f>MMULT('F. Transitionsmatricer_mænd'!$C177:$W177,BB$11:BB$31)</f>
        <v>0.23642291996987114</v>
      </c>
      <c r="BD20" s="199">
        <f>MMULT('F. Transitionsmatricer_mænd'!$C177:$W177,BC$11:BC$31)</f>
        <v>0.23872829858191594</v>
      </c>
      <c r="BE20" s="199">
        <f>MMULT('F. Transitionsmatricer_mænd'!$C177:$W177,BD$11:BD$31)</f>
        <v>0.23613665981978965</v>
      </c>
      <c r="BF20" s="199">
        <f>MMULT('F. Transitionsmatricer_mænd'!$C177:$W177,BE$11:BE$31)</f>
        <v>0.22965504729913389</v>
      </c>
      <c r="BG20" s="199">
        <f>MMULT('F. Transitionsmatricer_mænd'!$C177:$W177,BF$11:BF$31)</f>
        <v>0.22029172337232411</v>
      </c>
      <c r="BH20" s="199">
        <f>MMULT('F. Transitionsmatricer_mænd'!$C177:$W177,BG$11:BG$31)</f>
        <v>0.20894928452495415</v>
      </c>
      <c r="BI20" s="199">
        <f>MMULT('F. Transitionsmatricer_mænd'!$C177:$W177,BH$11:BH$31)</f>
        <v>0.19638334706064403</v>
      </c>
      <c r="BJ20" s="199">
        <f>MMULT('F. Transitionsmatricer_mænd'!$C177:$W177,BI$11:BI$31)</f>
        <v>0.18319685628391505</v>
      </c>
      <c r="BK20" s="199">
        <f>MMULT('F. Transitionsmatricer_mænd'!$C177:$W177,BJ$11:BJ$31)</f>
        <v>0.16985220125457012</v>
      </c>
      <c r="BL20" s="199">
        <f>MMULT('F. Transitionsmatricer_mænd'!$C177:$W177,BK$11:BK$31)</f>
        <v>0.15669084052833351</v>
      </c>
      <c r="BM20" s="199">
        <f>MMULT('F. Transitionsmatricer_mænd'!$C177:$W177,BL$11:BL$31)</f>
        <v>0.14395474285065354</v>
      </c>
      <c r="BN20" s="199">
        <f>MMULT('F. Transitionsmatricer_mænd'!$C177:$W177,BM$11:BM$31)</f>
        <v>0.13180670398009617</v>
      </c>
      <c r="BO20" s="199">
        <f>MMULT('F. Transitionsmatricer_mænd'!$C177:$W177,BN$11:BN$31)</f>
        <v>0.12034821114624429</v>
      </c>
      <c r="BP20" s="199">
        <f>MMULT('F. Transitionsmatricer_mænd'!$C177:$W177,BO$11:BO$31)</f>
        <v>0.10963443223153571</v>
      </c>
      <c r="BQ20" s="199">
        <f>MMULT('F. Transitionsmatricer_mænd'!$C177:$W177,BP$11:BP$31)</f>
        <v>9.968638681823605E-2</v>
      </c>
      <c r="BR20" s="199">
        <f>MMULT('F. Transitionsmatricer_mænd'!$C177:$W177,BQ$11:BQ$31)</f>
        <v>9.050058533487991E-2</v>
      </c>
      <c r="BS20" s="199">
        <f>MMULT('F. Transitionsmatricer_mænd'!$C177:$W177,BR$11:BR$31)</f>
        <v>8.2056508469330713E-2</v>
      </c>
      <c r="BT20" s="199">
        <f>MMULT('F. Transitionsmatricer_mænd'!$C177:$W177,BS$11:BS$31)</f>
        <v>7.4322307296052326E-2</v>
      </c>
      <c r="BU20" s="200">
        <f>MMULT('F. Transitionsmatricer_mænd'!$C204:$W204,BT$11:BT$31)</f>
        <v>6.725907416549648E-2</v>
      </c>
      <c r="BV20" s="200">
        <f>MMULT('F. Transitionsmatricer_mænd'!$C204:$W204,BU$11:BU$31)</f>
        <v>0.20971170867892772</v>
      </c>
      <c r="BW20" s="200">
        <f>MMULT('F. Transitionsmatricer_mænd'!$C204:$W204,BV$11:BV$31)</f>
        <v>0.17325596141273297</v>
      </c>
      <c r="BX20" s="200">
        <f>MMULT('F. Transitionsmatricer_mænd'!$C204:$W204,BW$11:BW$31)</f>
        <v>0.14008573072221805</v>
      </c>
      <c r="BY20" s="200">
        <f>MMULT('F. Transitionsmatricer_mænd'!$C204:$W204,BX$11:BX$31)</f>
        <v>0.11145213723412431</v>
      </c>
      <c r="BZ20" s="200">
        <f>MMULT('F. Transitionsmatricer_mænd'!$C204:$W204,BY$11:BY$31)</f>
        <v>8.7570007656094823E-2</v>
      </c>
      <c r="CA20" s="200">
        <f>MMULT('F. Transitionsmatricer_mænd'!$C204:$W204,BZ$11:BZ$31)</f>
        <v>6.8126107426480342E-2</v>
      </c>
      <c r="CB20" s="200">
        <f>MMULT('F. Transitionsmatricer_mænd'!$C204:$W204,CA$11:CA$31)</f>
        <v>5.2575401997570298E-2</v>
      </c>
      <c r="CC20" s="200">
        <f>MMULT('F. Transitionsmatricer_mænd'!$C204:$W204,CB$11:CB$31)</f>
        <v>4.0307041827831402E-2</v>
      </c>
      <c r="CD20" s="200">
        <f>MMULT('F. Transitionsmatricer_mænd'!$C204:$W204,CC$11:CC$31)</f>
        <v>3.073170403921106E-2</v>
      </c>
      <c r="CE20" s="200">
        <f>MMULT('F. Transitionsmatricer_mænd'!$C204:$W204,CD$11:CD$31)</f>
        <v>2.3322596389912222E-2</v>
      </c>
      <c r="CF20" s="200">
        <f>MMULT('F. Transitionsmatricer_mænd'!$C204:$W204,CE$11:CE$31)</f>
        <v>1.7630082528946708E-2</v>
      </c>
      <c r="CG20" s="200">
        <f>MMULT('F. Transitionsmatricer_mænd'!$C204:$W204,CF$11:CF$31)</f>
        <v>1.3282060423884218E-2</v>
      </c>
      <c r="CH20" s="200">
        <f>MMULT('F. Transitionsmatricer_mænd'!$C204:$W204,CG$11:CG$31)</f>
        <v>9.9773101521254109E-3</v>
      </c>
      <c r="CI20" s="200">
        <f>MMULT('F. Transitionsmatricer_mænd'!$C204:$W204,CH$11:CH$31)</f>
        <v>7.4759757235974677E-3</v>
      </c>
      <c r="CJ20" s="201">
        <f>MMULT('F. Transitionsmatricer_mænd'!$C231:$W231,CI$11:CI$31)</f>
        <v>8.3842187960675468E-2</v>
      </c>
    </row>
    <row r="21" spans="1:88" s="115" customFormat="1" ht="38.25" x14ac:dyDescent="0.2">
      <c r="A21" s="140" t="s">
        <v>180</v>
      </c>
      <c r="B21" s="192">
        <v>0</v>
      </c>
      <c r="C21" s="192">
        <v>0</v>
      </c>
      <c r="D21" s="193">
        <f>MMULT('F. Transitionsmatricer_mænd'!$C16:$W16,C$11:C$31)</f>
        <v>0</v>
      </c>
      <c r="E21" s="193">
        <f>MMULT('F. Transitionsmatricer_mænd'!$C16:$W16,D$11:D$31)</f>
        <v>0</v>
      </c>
      <c r="F21" s="193">
        <f>MMULT('F. Transitionsmatricer_mænd'!$C16:$W16,E$11:E$31)</f>
        <v>0</v>
      </c>
      <c r="G21" s="193">
        <f>MMULT('F. Transitionsmatricer_mænd'!$C16:$W16,F$11:F$31)</f>
        <v>0</v>
      </c>
      <c r="H21" s="193">
        <f>MMULT('F. Transitionsmatricer_mænd'!$C16:$W16,G$11:G$31)</f>
        <v>0</v>
      </c>
      <c r="I21" s="194">
        <f>MMULT('F. Transitionsmatricer_mænd'!$C43:$W43,H$11:H$31)</f>
        <v>30.550435719132579</v>
      </c>
      <c r="J21" s="194">
        <f>MMULT('F. Transitionsmatricer_mænd'!$C43:$W43,I$11:I$31)</f>
        <v>37.959276240514498</v>
      </c>
      <c r="K21" s="194">
        <f>MMULT('F. Transitionsmatricer_mænd'!$C43:$W43,J$11:J$31)</f>
        <v>40.837748150975173</v>
      </c>
      <c r="L21" s="194">
        <f>MMULT('F. Transitionsmatricer_mænd'!$C43:$W43,K$11:K$31)</f>
        <v>42.471761555635489</v>
      </c>
      <c r="M21" s="194">
        <f>MMULT('F. Transitionsmatricer_mænd'!$C43:$W43,L$11:L$31)</f>
        <v>43.492520381802748</v>
      </c>
      <c r="N21" s="195">
        <f>MMULT('F. Transitionsmatricer_mænd'!$C70:$W70,M$11:M$31)</f>
        <v>8.6286855551451893</v>
      </c>
      <c r="O21" s="195">
        <f>MMULT('F. Transitionsmatricer_mænd'!$C70:$W70,N$11:N$31)</f>
        <v>2.8455192440314727</v>
      </c>
      <c r="P21" s="195">
        <f>MMULT('F. Transitionsmatricer_mænd'!$C70:$W70,O$11:O$31)</f>
        <v>1.9853100134270516</v>
      </c>
      <c r="Q21" s="195">
        <f>MMULT('F. Transitionsmatricer_mænd'!$C70:$W70,P$11:P$31)</f>
        <v>1.8673291486088646</v>
      </c>
      <c r="R21" s="195">
        <f>MMULT('F. Transitionsmatricer_mænd'!$C70:$W70,Q$11:Q$31)</f>
        <v>1.805487576765112</v>
      </c>
      <c r="S21" s="195">
        <f>MMULT('F. Transitionsmatricer_mænd'!$C70:$W70,R$11:R$31)</f>
        <v>1.7115974716047211</v>
      </c>
      <c r="T21" s="195">
        <f>MMULT('F. Transitionsmatricer_mænd'!$C70:$W70,S$11:S$31)</f>
        <v>1.5909106552049221</v>
      </c>
      <c r="U21" s="195">
        <f>MMULT('F. Transitionsmatricer_mænd'!$C70:$W70,T$11:T$31)</f>
        <v>1.4573313699743029</v>
      </c>
      <c r="V21" s="195">
        <f>MMULT('F. Transitionsmatricer_mænd'!$C70:$W70,U$11:U$31)</f>
        <v>1.3212073510480398</v>
      </c>
      <c r="W21" s="196">
        <f>MMULT('F. Transitionsmatricer_mænd'!$C97:$W97,V$11:V$31)</f>
        <v>0</v>
      </c>
      <c r="X21" s="196">
        <f>MMULT('F. Transitionsmatricer_mænd'!$C97:$W97,W$11:W$31)</f>
        <v>0</v>
      </c>
      <c r="Y21" s="196">
        <f>MMULT('F. Transitionsmatricer_mænd'!$C97:$W97,X$11:X$31)</f>
        <v>0</v>
      </c>
      <c r="Z21" s="196">
        <f>MMULT('F. Transitionsmatricer_mænd'!$C97:$W97,Y$11:Y$31)</f>
        <v>0</v>
      </c>
      <c r="AA21" s="196">
        <f>MMULT('F. Transitionsmatricer_mænd'!$C97:$W97,Z$11:Z$31)</f>
        <v>0</v>
      </c>
      <c r="AB21" s="196">
        <f>MMULT('F. Transitionsmatricer_mænd'!$C97:$W97,AA$11:AA$31)</f>
        <v>0</v>
      </c>
      <c r="AC21" s="196">
        <f>MMULT('F. Transitionsmatricer_mænd'!$C97:$W97,AB$11:AB$31)</f>
        <v>0</v>
      </c>
      <c r="AD21" s="196">
        <f>MMULT('F. Transitionsmatricer_mænd'!$C97:$W97,AC$11:AC$31)</f>
        <v>0</v>
      </c>
      <c r="AE21" s="196">
        <f>MMULT('F. Transitionsmatricer_mænd'!$C97:$W97,AD$11:AD$31)</f>
        <v>0</v>
      </c>
      <c r="AF21" s="196">
        <f>MMULT('F. Transitionsmatricer_mænd'!$C97:$W97,AE$11:AE$31)</f>
        <v>0</v>
      </c>
      <c r="AG21" s="197">
        <f>MMULT('F. Transitionsmatricer_mænd'!$C124:$W124,AF$11:AF$31)</f>
        <v>0</v>
      </c>
      <c r="AH21" s="197">
        <f>MMULT('F. Transitionsmatricer_mænd'!$C124:$W124,AG$11:AG$31)</f>
        <v>0</v>
      </c>
      <c r="AI21" s="197">
        <f>MMULT('F. Transitionsmatricer_mænd'!$C124:$W124,AH$11:AH$31)</f>
        <v>0</v>
      </c>
      <c r="AJ21" s="197">
        <f>MMULT('F. Transitionsmatricer_mænd'!$C124:$W124,AI$11:AI$31)</f>
        <v>0</v>
      </c>
      <c r="AK21" s="197">
        <f>MMULT('F. Transitionsmatricer_mænd'!$C124:$W124,AJ$11:AJ$31)</f>
        <v>0</v>
      </c>
      <c r="AL21" s="197">
        <f>MMULT('F. Transitionsmatricer_mænd'!$C124:$W124,AK$11:AK$31)</f>
        <v>0</v>
      </c>
      <c r="AM21" s="197">
        <f>MMULT('F. Transitionsmatricer_mænd'!$C124:$W124,AL$11:AL$31)</f>
        <v>0</v>
      </c>
      <c r="AN21" s="197">
        <f>MMULT('F. Transitionsmatricer_mænd'!$C124:$W124,AM$11:AM$31)</f>
        <v>0</v>
      </c>
      <c r="AO21" s="197">
        <f>MMULT('F. Transitionsmatricer_mænd'!$C124:$W124,AN$11:AN$31)</f>
        <v>0</v>
      </c>
      <c r="AP21" s="197">
        <f>MMULT('F. Transitionsmatricer_mænd'!$C124:$W124,AO$11:AO$31)</f>
        <v>0</v>
      </c>
      <c r="AQ21" s="198">
        <f>MMULT('F. Transitionsmatricer_mænd'!$C151:$W151,AP$11:AP$31)</f>
        <v>0</v>
      </c>
      <c r="AR21" s="198">
        <f>MMULT('F. Transitionsmatricer_mænd'!$C151:$W151,AQ$11:AQ$31)</f>
        <v>0</v>
      </c>
      <c r="AS21" s="198">
        <f>MMULT('F. Transitionsmatricer_mænd'!$C151:$W151,AR$11:AR$31)</f>
        <v>0</v>
      </c>
      <c r="AT21" s="198">
        <f>MMULT('F. Transitionsmatricer_mænd'!$C151:$W151,AS$11:AS$31)</f>
        <v>0</v>
      </c>
      <c r="AU21" s="198">
        <f>MMULT('F. Transitionsmatricer_mænd'!$C151:$W151,AT$11:AT$31)</f>
        <v>0</v>
      </c>
      <c r="AV21" s="198">
        <f>MMULT('F. Transitionsmatricer_mænd'!$C151:$W151,AU$11:AU$31)</f>
        <v>0</v>
      </c>
      <c r="AW21" s="198">
        <f>MMULT('F. Transitionsmatricer_mænd'!$C151:$W151,AV$11:AV$31)</f>
        <v>0</v>
      </c>
      <c r="AX21" s="198">
        <f>MMULT('F. Transitionsmatricer_mænd'!$C151:$W151,AW$11:AW$31)</f>
        <v>0</v>
      </c>
      <c r="AY21" s="198">
        <f>MMULT('F. Transitionsmatricer_mænd'!$C151:$W151,AX$11:AX$31)</f>
        <v>0</v>
      </c>
      <c r="AZ21" s="198">
        <f>MMULT('F. Transitionsmatricer_mænd'!$C151:$W151,AY$11:AY$31)</f>
        <v>0</v>
      </c>
      <c r="BA21" s="199">
        <f>MMULT('F. Transitionsmatricer_mænd'!$C178:$W178,AZ$11:AZ$31)</f>
        <v>0</v>
      </c>
      <c r="BB21" s="199">
        <f>MMULT('F. Transitionsmatricer_mænd'!$C178:$W178,BA$11:BA$31)</f>
        <v>0</v>
      </c>
      <c r="BC21" s="199">
        <f>MMULT('F. Transitionsmatricer_mænd'!$C178:$W178,BB$11:BB$31)</f>
        <v>0</v>
      </c>
      <c r="BD21" s="199">
        <f>MMULT('F. Transitionsmatricer_mænd'!$C178:$W178,BC$11:BC$31)</f>
        <v>0</v>
      </c>
      <c r="BE21" s="199">
        <f>MMULT('F. Transitionsmatricer_mænd'!$C178:$W178,BD$11:BD$31)</f>
        <v>0</v>
      </c>
      <c r="BF21" s="199">
        <f>MMULT('F. Transitionsmatricer_mænd'!$C178:$W178,BE$11:BE$31)</f>
        <v>0</v>
      </c>
      <c r="BG21" s="199">
        <f>MMULT('F. Transitionsmatricer_mænd'!$C178:$W178,BF$11:BF$31)</f>
        <v>0</v>
      </c>
      <c r="BH21" s="199">
        <f>MMULT('F. Transitionsmatricer_mænd'!$C178:$W178,BG$11:BG$31)</f>
        <v>0</v>
      </c>
      <c r="BI21" s="199">
        <f>MMULT('F. Transitionsmatricer_mænd'!$C178:$W178,BH$11:BH$31)</f>
        <v>0</v>
      </c>
      <c r="BJ21" s="199">
        <f>MMULT('F. Transitionsmatricer_mænd'!$C178:$W178,BI$11:BI$31)</f>
        <v>0</v>
      </c>
      <c r="BK21" s="199">
        <f>MMULT('F. Transitionsmatricer_mænd'!$C178:$W178,BJ$11:BJ$31)</f>
        <v>0</v>
      </c>
      <c r="BL21" s="199">
        <f>MMULT('F. Transitionsmatricer_mænd'!$C178:$W178,BK$11:BK$31)</f>
        <v>0</v>
      </c>
      <c r="BM21" s="199">
        <f>MMULT('F. Transitionsmatricer_mænd'!$C178:$W178,BL$11:BL$31)</f>
        <v>0</v>
      </c>
      <c r="BN21" s="199">
        <f>MMULT('F. Transitionsmatricer_mænd'!$C178:$W178,BM$11:BM$31)</f>
        <v>0</v>
      </c>
      <c r="BO21" s="199">
        <f>MMULT('F. Transitionsmatricer_mænd'!$C178:$W178,BN$11:BN$31)</f>
        <v>0</v>
      </c>
      <c r="BP21" s="199">
        <f>MMULT('F. Transitionsmatricer_mænd'!$C178:$W178,BO$11:BO$31)</f>
        <v>0</v>
      </c>
      <c r="BQ21" s="199">
        <f>MMULT('F. Transitionsmatricer_mænd'!$C178:$W178,BP$11:BP$31)</f>
        <v>0</v>
      </c>
      <c r="BR21" s="199">
        <f>MMULT('F. Transitionsmatricer_mænd'!$C178:$W178,BQ$11:BQ$31)</f>
        <v>0</v>
      </c>
      <c r="BS21" s="199">
        <f>MMULT('F. Transitionsmatricer_mænd'!$C178:$W178,BR$11:BR$31)</f>
        <v>0</v>
      </c>
      <c r="BT21" s="199">
        <f>MMULT('F. Transitionsmatricer_mænd'!$C178:$W178,BS$11:BS$31)</f>
        <v>0</v>
      </c>
      <c r="BU21" s="200">
        <f>MMULT('F. Transitionsmatricer_mænd'!$C205:$W205,BT$11:BT$31)</f>
        <v>0</v>
      </c>
      <c r="BV21" s="200">
        <f>MMULT('F. Transitionsmatricer_mænd'!$C205:$W205,BU$11:BU$31)</f>
        <v>0</v>
      </c>
      <c r="BW21" s="200">
        <f>MMULT('F. Transitionsmatricer_mænd'!$C205:$W205,BV$11:BV$31)</f>
        <v>0</v>
      </c>
      <c r="BX21" s="200">
        <f>MMULT('F. Transitionsmatricer_mænd'!$C205:$W205,BW$11:BW$31)</f>
        <v>0</v>
      </c>
      <c r="BY21" s="200">
        <f>MMULT('F. Transitionsmatricer_mænd'!$C205:$W205,BX$11:BX$31)</f>
        <v>0</v>
      </c>
      <c r="BZ21" s="200">
        <f>MMULT('F. Transitionsmatricer_mænd'!$C205:$W205,BY$11:BY$31)</f>
        <v>0</v>
      </c>
      <c r="CA21" s="200">
        <f>MMULT('F. Transitionsmatricer_mænd'!$C205:$W205,BZ$11:BZ$31)</f>
        <v>0</v>
      </c>
      <c r="CB21" s="200">
        <f>MMULT('F. Transitionsmatricer_mænd'!$C205:$W205,CA$11:CA$31)</f>
        <v>0</v>
      </c>
      <c r="CC21" s="200">
        <f>MMULT('F. Transitionsmatricer_mænd'!$C205:$W205,CB$11:CB$31)</f>
        <v>0</v>
      </c>
      <c r="CD21" s="200">
        <f>MMULT('F. Transitionsmatricer_mænd'!$C205:$W205,CC$11:CC$31)</f>
        <v>0</v>
      </c>
      <c r="CE21" s="200">
        <f>MMULT('F. Transitionsmatricer_mænd'!$C205:$W205,CD$11:CD$31)</f>
        <v>0</v>
      </c>
      <c r="CF21" s="200">
        <f>MMULT('F. Transitionsmatricer_mænd'!$C205:$W205,CE$11:CE$31)</f>
        <v>0</v>
      </c>
      <c r="CG21" s="200">
        <f>MMULT('F. Transitionsmatricer_mænd'!$C205:$W205,CF$11:CF$31)</f>
        <v>0</v>
      </c>
      <c r="CH21" s="200">
        <f>MMULT('F. Transitionsmatricer_mænd'!$C205:$W205,CG$11:CG$31)</f>
        <v>0</v>
      </c>
      <c r="CI21" s="200">
        <f>MMULT('F. Transitionsmatricer_mænd'!$C205:$W205,CH$11:CH$31)</f>
        <v>0</v>
      </c>
      <c r="CJ21" s="201">
        <f>MMULT('F. Transitionsmatricer_mænd'!$C232:$W232,CI$11:CI$31)</f>
        <v>0</v>
      </c>
    </row>
    <row r="22" spans="1:88" s="115" customFormat="1" ht="38.25" x14ac:dyDescent="0.2">
      <c r="A22" s="140" t="s">
        <v>181</v>
      </c>
      <c r="B22" s="192">
        <v>0</v>
      </c>
      <c r="C22" s="192">
        <v>0</v>
      </c>
      <c r="D22" s="193">
        <f>MMULT('F. Transitionsmatricer_mænd'!$C17:$W17,C$11:C$31)</f>
        <v>0</v>
      </c>
      <c r="E22" s="193">
        <f>MMULT('F. Transitionsmatricer_mænd'!$C17:$W17,D$11:D$31)</f>
        <v>0</v>
      </c>
      <c r="F22" s="193">
        <f>MMULT('F. Transitionsmatricer_mænd'!$C17:$W17,E$11:E$31)</f>
        <v>0</v>
      </c>
      <c r="G22" s="193">
        <f>MMULT('F. Transitionsmatricer_mænd'!$C17:$W17,F$11:F$31)</f>
        <v>0</v>
      </c>
      <c r="H22" s="193">
        <f>MMULT('F. Transitionsmatricer_mænd'!$C17:$W17,G$11:G$31)</f>
        <v>0</v>
      </c>
      <c r="I22" s="194">
        <f>MMULT('F. Transitionsmatricer_mænd'!$C44:$W44,H$11:H$31)</f>
        <v>85.25037272686032</v>
      </c>
      <c r="J22" s="194">
        <f>MMULT('F. Transitionsmatricer_mænd'!$C44:$W44,I$11:I$31)</f>
        <v>112.47037183538345</v>
      </c>
      <c r="K22" s="194">
        <f>MMULT('F. Transitionsmatricer_mænd'!$C44:$W44,J$11:J$31)</f>
        <v>128.29931454330486</v>
      </c>
      <c r="L22" s="194">
        <f>MMULT('F. Transitionsmatricer_mænd'!$C44:$W44,K$11:K$31)</f>
        <v>141.34246335770695</v>
      </c>
      <c r="M22" s="194">
        <f>MMULT('F. Transitionsmatricer_mænd'!$C44:$W44,L$11:L$31)</f>
        <v>153.17850882952851</v>
      </c>
      <c r="N22" s="195">
        <f>MMULT('F. Transitionsmatricer_mænd'!$C71:$W71,M$11:M$31)</f>
        <v>33.930406540047215</v>
      </c>
      <c r="O22" s="195">
        <f>MMULT('F. Transitionsmatricer_mænd'!$C71:$W71,N$11:N$31)</f>
        <v>12.32602758219068</v>
      </c>
      <c r="P22" s="195">
        <f>MMULT('F. Transitionsmatricer_mænd'!$C71:$W71,O$11:O$31)</f>
        <v>9.4551198970745745</v>
      </c>
      <c r="Q22" s="195">
        <f>MMULT('F. Transitionsmatricer_mænd'!$C71:$W71,P$11:P$31)</f>
        <v>9.8312716867363807</v>
      </c>
      <c r="R22" s="195">
        <f>MMULT('F. Transitionsmatricer_mænd'!$C71:$W71,Q$11:Q$31)</f>
        <v>10.509762365214877</v>
      </c>
      <c r="S22" s="195">
        <f>MMULT('F. Transitionsmatricer_mænd'!$C71:$W71,R$11:R$31)</f>
        <v>10.996632851622614</v>
      </c>
      <c r="T22" s="195">
        <f>MMULT('F. Transitionsmatricer_mænd'!$C71:$W71,S$11:S$31)</f>
        <v>11.259881828222357</v>
      </c>
      <c r="U22" s="195">
        <f>MMULT('F. Transitionsmatricer_mænd'!$C71:$W71,T$11:T$31)</f>
        <v>11.342385053984829</v>
      </c>
      <c r="V22" s="195">
        <f>MMULT('F. Transitionsmatricer_mænd'!$C71:$W71,U$11:U$31)</f>
        <v>11.28958036056313</v>
      </c>
      <c r="W22" s="196">
        <f>MMULT('F. Transitionsmatricer_mænd'!$C98:$W98,V$11:V$31)</f>
        <v>19.591519122364623</v>
      </c>
      <c r="X22" s="196">
        <f>MMULT('F. Transitionsmatricer_mænd'!$C98:$W98,W$11:W$31)</f>
        <v>24.570823562435709</v>
      </c>
      <c r="Y22" s="196">
        <f>MMULT('F. Transitionsmatricer_mænd'!$C98:$W98,X$11:X$31)</f>
        <v>28.032986730006883</v>
      </c>
      <c r="Z22" s="196">
        <f>MMULT('F. Transitionsmatricer_mænd'!$C98:$W98,Y$11:Y$31)</f>
        <v>30.321561419041664</v>
      </c>
      <c r="AA22" s="196">
        <f>MMULT('F. Transitionsmatricer_mænd'!$C98:$W98,Z$11:Z$31)</f>
        <v>31.708299570317564</v>
      </c>
      <c r="AB22" s="196">
        <f>MMULT('F. Transitionsmatricer_mænd'!$C98:$W98,AA$11:AA$31)</f>
        <v>32.407243048355696</v>
      </c>
      <c r="AC22" s="196">
        <f>MMULT('F. Transitionsmatricer_mænd'!$C98:$W98,AB$11:AB$31)</f>
        <v>32.586303012935701</v>
      </c>
      <c r="AD22" s="196">
        <f>MMULT('F. Transitionsmatricer_mænd'!$C98:$W98,AC$11:AC$31)</f>
        <v>32.376691282185178</v>
      </c>
      <c r="AE22" s="196">
        <f>MMULT('F. Transitionsmatricer_mænd'!$C98:$W98,AD$11:AD$31)</f>
        <v>31.880545751535131</v>
      </c>
      <c r="AF22" s="196">
        <f>MMULT('F. Transitionsmatricer_mænd'!$C98:$W98,AE$11:AE$31)</f>
        <v>31.177057544742922</v>
      </c>
      <c r="AG22" s="197">
        <f>MMULT('F. Transitionsmatricer_mænd'!$C125:$W125,AF$11:AF$31)</f>
        <v>29.804482627636887</v>
      </c>
      <c r="AH22" s="197">
        <f>MMULT('F. Transitionsmatricer_mænd'!$C125:$W125,AG$11:AG$31)</f>
        <v>28.374149146763447</v>
      </c>
      <c r="AI22" s="197">
        <f>MMULT('F. Transitionsmatricer_mænd'!$C125:$W125,AH$11:AH$31)</f>
        <v>26.924205845256822</v>
      </c>
      <c r="AJ22" s="197">
        <f>MMULT('F. Transitionsmatricer_mænd'!$C125:$W125,AI$11:AI$31)</f>
        <v>25.482251672544088</v>
      </c>
      <c r="AK22" s="197">
        <f>MMULT('F. Transitionsmatricer_mænd'!$C125:$W125,AJ$11:AJ$31)</f>
        <v>24.067894967181836</v>
      </c>
      <c r="AL22" s="197">
        <f>MMULT('F. Transitionsmatricer_mænd'!$C125:$W125,AK$11:AK$31)</f>
        <v>22.694719301047726</v>
      </c>
      <c r="AM22" s="197">
        <f>MMULT('F. Transitionsmatricer_mænd'!$C125:$W125,AL$11:AL$31)</f>
        <v>21.371789275789091</v>
      </c>
      <c r="AN22" s="197">
        <f>MMULT('F. Transitionsmatricer_mænd'!$C125:$W125,AM$11:AM$31)</f>
        <v>20.104800722865878</v>
      </c>
      <c r="AO22" s="197">
        <f>MMULT('F. Transitionsmatricer_mænd'!$C125:$W125,AN$11:AN$31)</f>
        <v>18.896956814595242</v>
      </c>
      <c r="AP22" s="197">
        <f>MMULT('F. Transitionsmatricer_mænd'!$C125:$W125,AO$11:AO$31)</f>
        <v>17.749633455429727</v>
      </c>
      <c r="AQ22" s="198">
        <f>MMULT('F. Transitionsmatricer_mænd'!$C152:$W152,AP$11:AP$31)</f>
        <v>15.785889215409616</v>
      </c>
      <c r="AR22" s="198">
        <f>MMULT('F. Transitionsmatricer_mænd'!$C152:$W152,AQ$11:AQ$31)</f>
        <v>14.033251945571738</v>
      </c>
      <c r="AS22" s="198">
        <f>MMULT('F. Transitionsmatricer_mænd'!$C152:$W152,AR$11:AR$31)</f>
        <v>12.470803609795496</v>
      </c>
      <c r="AT22" s="198">
        <f>MMULT('F. Transitionsmatricer_mænd'!$C152:$W152,AS$11:AS$31)</f>
        <v>11.079172668465159</v>
      </c>
      <c r="AU22" s="198">
        <f>MMULT('F. Transitionsmatricer_mænd'!$C152:$W152,AT$11:AT$31)</f>
        <v>9.840588325770117</v>
      </c>
      <c r="AV22" s="198">
        <f>MMULT('F. Transitionsmatricer_mænd'!$C152:$W152,AU$11:AU$31)</f>
        <v>8.7388644744592039</v>
      </c>
      <c r="AW22" s="198">
        <f>MMULT('F. Transitionsmatricer_mænd'!$C152:$W152,AV$11:AV$31)</f>
        <v>7.7593392049505772</v>
      </c>
      <c r="AX22" s="198">
        <f>MMULT('F. Transitionsmatricer_mænd'!$C152:$W152,AW$11:AW$31)</f>
        <v>6.8887878444996895</v>
      </c>
      <c r="AY22" s="198">
        <f>MMULT('F. Transitionsmatricer_mænd'!$C152:$W152,AX$11:AX$31)</f>
        <v>6.1153218564108549</v>
      </c>
      <c r="AZ22" s="198">
        <f>MMULT('F. Transitionsmatricer_mænd'!$C152:$W152,AY$11:AY$31)</f>
        <v>5.4282819281230026</v>
      </c>
      <c r="BA22" s="199">
        <f>MMULT('F. Transitionsmatricer_mænd'!$C179:$W179,AZ$11:AZ$31)</f>
        <v>0</v>
      </c>
      <c r="BB22" s="199">
        <f>MMULT('F. Transitionsmatricer_mænd'!$C179:$W179,BA$11:BA$31)</f>
        <v>0</v>
      </c>
      <c r="BC22" s="199">
        <f>MMULT('F. Transitionsmatricer_mænd'!$C179:$W179,BB$11:BB$31)</f>
        <v>0</v>
      </c>
      <c r="BD22" s="199">
        <f>MMULT('F. Transitionsmatricer_mænd'!$C179:$W179,BC$11:BC$31)</f>
        <v>0</v>
      </c>
      <c r="BE22" s="199">
        <f>MMULT('F. Transitionsmatricer_mænd'!$C179:$W179,BD$11:BD$31)</f>
        <v>0</v>
      </c>
      <c r="BF22" s="199">
        <f>MMULT('F. Transitionsmatricer_mænd'!$C179:$W179,BE$11:BE$31)</f>
        <v>0</v>
      </c>
      <c r="BG22" s="199">
        <f>MMULT('F. Transitionsmatricer_mænd'!$C179:$W179,BF$11:BF$31)</f>
        <v>0</v>
      </c>
      <c r="BH22" s="199">
        <f>MMULT('F. Transitionsmatricer_mænd'!$C179:$W179,BG$11:BG$31)</f>
        <v>0</v>
      </c>
      <c r="BI22" s="199">
        <f>MMULT('F. Transitionsmatricer_mænd'!$C179:$W179,BH$11:BH$31)</f>
        <v>0</v>
      </c>
      <c r="BJ22" s="199">
        <f>MMULT('F. Transitionsmatricer_mænd'!$C179:$W179,BI$11:BI$31)</f>
        <v>0</v>
      </c>
      <c r="BK22" s="199">
        <f>MMULT('F. Transitionsmatricer_mænd'!$C179:$W179,BJ$11:BJ$31)</f>
        <v>0</v>
      </c>
      <c r="BL22" s="199">
        <f>MMULT('F. Transitionsmatricer_mænd'!$C179:$W179,BK$11:BK$31)</f>
        <v>0</v>
      </c>
      <c r="BM22" s="199">
        <f>MMULT('F. Transitionsmatricer_mænd'!$C179:$W179,BL$11:BL$31)</f>
        <v>0</v>
      </c>
      <c r="BN22" s="199">
        <f>MMULT('F. Transitionsmatricer_mænd'!$C179:$W179,BM$11:BM$31)</f>
        <v>0</v>
      </c>
      <c r="BO22" s="199">
        <f>MMULT('F. Transitionsmatricer_mænd'!$C179:$W179,BN$11:BN$31)</f>
        <v>0</v>
      </c>
      <c r="BP22" s="199">
        <f>MMULT('F. Transitionsmatricer_mænd'!$C179:$W179,BO$11:BO$31)</f>
        <v>0</v>
      </c>
      <c r="BQ22" s="199">
        <f>MMULT('F. Transitionsmatricer_mænd'!$C179:$W179,BP$11:BP$31)</f>
        <v>0</v>
      </c>
      <c r="BR22" s="199">
        <f>MMULT('F. Transitionsmatricer_mænd'!$C179:$W179,BQ$11:BQ$31)</f>
        <v>0</v>
      </c>
      <c r="BS22" s="199">
        <f>MMULT('F. Transitionsmatricer_mænd'!$C179:$W179,BR$11:BR$31)</f>
        <v>0</v>
      </c>
      <c r="BT22" s="199">
        <f>MMULT('F. Transitionsmatricer_mænd'!$C179:$W179,BS$11:BS$31)</f>
        <v>0</v>
      </c>
      <c r="BU22" s="200">
        <f>MMULT('F. Transitionsmatricer_mænd'!$C206:$W206,BT$11:BT$31)</f>
        <v>0</v>
      </c>
      <c r="BV22" s="200">
        <f>MMULT('F. Transitionsmatricer_mænd'!$C206:$W206,BU$11:BU$31)</f>
        <v>0</v>
      </c>
      <c r="BW22" s="200">
        <f>MMULT('F. Transitionsmatricer_mænd'!$C206:$W206,BV$11:BV$31)</f>
        <v>0</v>
      </c>
      <c r="BX22" s="200">
        <f>MMULT('F. Transitionsmatricer_mænd'!$C206:$W206,BW$11:BW$31)</f>
        <v>0</v>
      </c>
      <c r="BY22" s="200">
        <f>MMULT('F. Transitionsmatricer_mænd'!$C206:$W206,BX$11:BX$31)</f>
        <v>0</v>
      </c>
      <c r="BZ22" s="200">
        <f>MMULT('F. Transitionsmatricer_mænd'!$C206:$W206,BY$11:BY$31)</f>
        <v>0</v>
      </c>
      <c r="CA22" s="200">
        <f>MMULT('F. Transitionsmatricer_mænd'!$C206:$W206,BZ$11:BZ$31)</f>
        <v>0</v>
      </c>
      <c r="CB22" s="200">
        <f>MMULT('F. Transitionsmatricer_mænd'!$C206:$W206,CA$11:CA$31)</f>
        <v>0</v>
      </c>
      <c r="CC22" s="200">
        <f>MMULT('F. Transitionsmatricer_mænd'!$C206:$W206,CB$11:CB$31)</f>
        <v>0</v>
      </c>
      <c r="CD22" s="200">
        <f>MMULT('F. Transitionsmatricer_mænd'!$C206:$W206,CC$11:CC$31)</f>
        <v>0</v>
      </c>
      <c r="CE22" s="200">
        <f>MMULT('F. Transitionsmatricer_mænd'!$C206:$W206,CD$11:CD$31)</f>
        <v>0</v>
      </c>
      <c r="CF22" s="200">
        <f>MMULT('F. Transitionsmatricer_mænd'!$C206:$W206,CE$11:CE$31)</f>
        <v>0</v>
      </c>
      <c r="CG22" s="200">
        <f>MMULT('F. Transitionsmatricer_mænd'!$C206:$W206,CF$11:CF$31)</f>
        <v>0</v>
      </c>
      <c r="CH22" s="200">
        <f>MMULT('F. Transitionsmatricer_mænd'!$C206:$W206,CG$11:CG$31)</f>
        <v>0</v>
      </c>
      <c r="CI22" s="200">
        <f>MMULT('F. Transitionsmatricer_mænd'!$C206:$W206,CH$11:CH$31)</f>
        <v>0</v>
      </c>
      <c r="CJ22" s="201">
        <f>MMULT('F. Transitionsmatricer_mænd'!$C233:$W233,CI$11:CI$31)</f>
        <v>0</v>
      </c>
    </row>
    <row r="23" spans="1:88" s="115" customFormat="1" ht="38.25" x14ac:dyDescent="0.2">
      <c r="A23" s="140" t="s">
        <v>215</v>
      </c>
      <c r="B23" s="192">
        <v>0</v>
      </c>
      <c r="C23" s="192">
        <v>0</v>
      </c>
      <c r="D23" s="193">
        <f>MMULT('F. Transitionsmatricer_mænd'!$C18:$W18,C$11:C$31)</f>
        <v>0</v>
      </c>
      <c r="E23" s="193">
        <f>MMULT('F. Transitionsmatricer_mænd'!$C18:$W18,D$11:D$31)</f>
        <v>0</v>
      </c>
      <c r="F23" s="193">
        <f>MMULT('F. Transitionsmatricer_mænd'!$C18:$W18,E$11:E$31)</f>
        <v>0</v>
      </c>
      <c r="G23" s="193">
        <f>MMULT('F. Transitionsmatricer_mænd'!$C18:$W18,F$11:F$31)</f>
        <v>0</v>
      </c>
      <c r="H23" s="193">
        <f>MMULT('F. Transitionsmatricer_mænd'!$C18:$W18,G$11:G$31)</f>
        <v>0</v>
      </c>
      <c r="I23" s="194">
        <f>MMULT('F. Transitionsmatricer_mænd'!$C45:$W45,H$11:H$31)</f>
        <v>35.692615559564715</v>
      </c>
      <c r="J23" s="194">
        <f>MMULT('F. Transitionsmatricer_mænd'!$C45:$W45,I$11:I$31)</f>
        <v>48.015815182511581</v>
      </c>
      <c r="K23" s="194">
        <f>MMULT('F. Transitionsmatricer_mænd'!$C45:$W45,J$11:J$31)</f>
        <v>55.808817509331526</v>
      </c>
      <c r="L23" s="194">
        <f>MMULT('F. Transitionsmatricer_mænd'!$C45:$W45,K$11:K$31)</f>
        <v>62.653525002305983</v>
      </c>
      <c r="M23" s="194">
        <f>MMULT('F. Transitionsmatricer_mænd'!$C45:$W45,L$11:L$31)</f>
        <v>69.212492722634096</v>
      </c>
      <c r="N23" s="195">
        <f>MMULT('F. Transitionsmatricer_mænd'!$C72:$W72,M$11:M$31)</f>
        <v>15.421188682901262</v>
      </c>
      <c r="O23" s="195">
        <f>MMULT('F. Transitionsmatricer_mænd'!$C72:$W72,N$11:N$31)</f>
        <v>5.4575684939573463</v>
      </c>
      <c r="P23" s="195">
        <f>MMULT('F. Transitionsmatricer_mænd'!$C72:$W72,O$11:O$31)</f>
        <v>4.0873021403619694</v>
      </c>
      <c r="Q23" s="195">
        <f>MMULT('F. Transitionsmatricer_mænd'!$C72:$W72,P$11:P$31)</f>
        <v>4.2729854701262386</v>
      </c>
      <c r="R23" s="195">
        <f>MMULT('F. Transitionsmatricer_mænd'!$C72:$W72,Q$11:Q$31)</f>
        <v>4.6393838462099293</v>
      </c>
      <c r="S23" s="195">
        <f>MMULT('F. Transitionsmatricer_mænd'!$C72:$W72,R$11:R$31)</f>
        <v>4.9404767342815754</v>
      </c>
      <c r="T23" s="195">
        <f>MMULT('F. Transitionsmatricer_mænd'!$C72:$W72,S$11:S$31)</f>
        <v>5.1500854891529944</v>
      </c>
      <c r="U23" s="195">
        <f>MMULT('F. Transitionsmatricer_mænd'!$C72:$W72,T$11:T$31)</f>
        <v>5.2808258723145762</v>
      </c>
      <c r="V23" s="195">
        <f>MMULT('F. Transitionsmatricer_mænd'!$C72:$W72,U$11:U$31)</f>
        <v>5.3490100220782573</v>
      </c>
      <c r="W23" s="196">
        <f>MMULT('F. Transitionsmatricer_mænd'!$C99:$W99,V$11:V$31)</f>
        <v>8.5821827071944004</v>
      </c>
      <c r="X23" s="196">
        <f>MMULT('F. Transitionsmatricer_mænd'!$C99:$W99,W$11:W$31)</f>
        <v>11.222417860509907</v>
      </c>
      <c r="Y23" s="196">
        <f>MMULT('F. Transitionsmatricer_mænd'!$C99:$W99,X$11:X$31)</f>
        <v>13.305225083957705</v>
      </c>
      <c r="Z23" s="196">
        <f>MMULT('F. Transitionsmatricer_mænd'!$C99:$W99,Y$11:Y$31)</f>
        <v>14.910242760827042</v>
      </c>
      <c r="AA23" s="196">
        <f>MMULT('F. Transitionsmatricer_mænd'!$C99:$W99,Z$11:Z$31)</f>
        <v>16.110169468289875</v>
      </c>
      <c r="AB23" s="196">
        <f>MMULT('F. Transitionsmatricer_mænd'!$C99:$W99,AA$11:AA$31)</f>
        <v>16.969965290538539</v>
      </c>
      <c r="AC23" s="196">
        <f>MMULT('F. Transitionsmatricer_mænd'!$C99:$W99,AB$11:AB$31)</f>
        <v>17.546713515833648</v>
      </c>
      <c r="AD23" s="196">
        <f>MMULT('F. Transitionsmatricer_mænd'!$C99:$W99,AC$11:AC$31)</f>
        <v>17.889907674503668</v>
      </c>
      <c r="AE23" s="196">
        <f>MMULT('F. Transitionsmatricer_mænd'!$C99:$W99,AD$11:AD$31)</f>
        <v>18.041992354068977</v>
      </c>
      <c r="AF23" s="196">
        <f>MMULT('F. Transitionsmatricer_mænd'!$C99:$W99,AE$11:AE$31)</f>
        <v>18.039036400153723</v>
      </c>
      <c r="AG23" s="197">
        <f>MMULT('F. Transitionsmatricer_mænd'!$C126:$W126,AF$11:AF$31)</f>
        <v>18.434341209092761</v>
      </c>
      <c r="AH23" s="197">
        <f>MMULT('F. Transitionsmatricer_mænd'!$C126:$W126,AG$11:AG$31)</f>
        <v>18.659068767606492</v>
      </c>
      <c r="AI23" s="197">
        <f>MMULT('F. Transitionsmatricer_mænd'!$C126:$W126,AH$11:AH$31)</f>
        <v>18.737004540055995</v>
      </c>
      <c r="AJ23" s="197">
        <f>MMULT('F. Transitionsmatricer_mænd'!$C126:$W126,AI$11:AI$31)</f>
        <v>18.689205435830953</v>
      </c>
      <c r="AK23" s="197">
        <f>MMULT('F. Transitionsmatricer_mænd'!$C126:$W126,AJ$11:AJ$31)</f>
        <v>18.534425538534816</v>
      </c>
      <c r="AL23" s="197">
        <f>MMULT('F. Transitionsmatricer_mænd'!$C126:$W126,AK$11:AK$31)</f>
        <v>18.289396838347034</v>
      </c>
      <c r="AM23" s="197">
        <f>MMULT('F. Transitionsmatricer_mænd'!$C126:$W126,AL$11:AL$31)</f>
        <v>17.969031170527423</v>
      </c>
      <c r="AN23" s="197">
        <f>MMULT('F. Transitionsmatricer_mænd'!$C126:$W126,AM$11:AM$31)</f>
        <v>17.586580709596173</v>
      </c>
      <c r="AO23" s="197">
        <f>MMULT('F. Transitionsmatricer_mænd'!$C126:$W126,AN$11:AN$31)</f>
        <v>17.153777115377174</v>
      </c>
      <c r="AP23" s="197">
        <f>MMULT('F. Transitionsmatricer_mænd'!$C126:$W126,AO$11:AO$31)</f>
        <v>16.680959395230168</v>
      </c>
      <c r="AQ23" s="198">
        <f>MMULT('F. Transitionsmatricer_mænd'!$C153:$W153,AP$11:AP$31)</f>
        <v>17.054188781513705</v>
      </c>
      <c r="AR23" s="198">
        <f>MMULT('F. Transitionsmatricer_mænd'!$C153:$W153,AQ$11:AQ$31)</f>
        <v>17.203348229620079</v>
      </c>
      <c r="AS23" s="198">
        <f>MMULT('F. Transitionsmatricer_mænd'!$C153:$W153,AR$11:AR$31)</f>
        <v>17.167467669353215</v>
      </c>
      <c r="AT23" s="198">
        <f>MMULT('F. Transitionsmatricer_mænd'!$C153:$W153,AS$11:AS$31)</f>
        <v>16.979075627524711</v>
      </c>
      <c r="AU23" s="198">
        <f>MMULT('F. Transitionsmatricer_mænd'!$C153:$W153,AT$11:AT$31)</f>
        <v>16.665867771474726</v>
      </c>
      <c r="AV23" s="198">
        <f>MMULT('F. Transitionsmatricer_mænd'!$C153:$W153,AU$11:AU$31)</f>
        <v>16.251748758574227</v>
      </c>
      <c r="AW23" s="198">
        <f>MMULT('F. Transitionsmatricer_mænd'!$C153:$W153,AV$11:AV$31)</f>
        <v>15.757497472351078</v>
      </c>
      <c r="AX23" s="198">
        <f>MMULT('F. Transitionsmatricer_mænd'!$C153:$W153,AW$11:AW$31)</f>
        <v>15.201210847405218</v>
      </c>
      <c r="AY23" s="198">
        <f>MMULT('F. Transitionsmatricer_mænd'!$C153:$W153,AX$11:AX$31)</f>
        <v>14.59862062318833</v>
      </c>
      <c r="AZ23" s="198">
        <f>MMULT('F. Transitionsmatricer_mænd'!$C153:$W153,AY$11:AY$31)</f>
        <v>13.963338849746908</v>
      </c>
      <c r="BA23" s="199">
        <f>MMULT('F. Transitionsmatricer_mænd'!$C180:$W180,AZ$11:AZ$31)</f>
        <v>18.125194755377084</v>
      </c>
      <c r="BB23" s="199">
        <f>MMULT('F. Transitionsmatricer_mænd'!$C180:$W180,BA$11:BA$31)</f>
        <v>16.643967829728769</v>
      </c>
      <c r="BC23" s="199">
        <f>MMULT('F. Transitionsmatricer_mænd'!$C180:$W180,BB$11:BB$31)</f>
        <v>15.274846789979511</v>
      </c>
      <c r="BD23" s="199">
        <f>MMULT('F. Transitionsmatricer_mænd'!$C180:$W180,BC$11:BC$31)</f>
        <v>14.002344452235693</v>
      </c>
      <c r="BE23" s="199">
        <f>MMULT('F. Transitionsmatricer_mænd'!$C180:$W180,BD$11:BD$31)</f>
        <v>12.817516843098833</v>
      </c>
      <c r="BF23" s="199">
        <f>MMULT('F. Transitionsmatricer_mænd'!$C180:$W180,BE$11:BE$31)</f>
        <v>11.714886255953457</v>
      </c>
      <c r="BG23" s="199">
        <f>MMULT('F. Transitionsmatricer_mænd'!$C180:$W180,BF$11:BF$31)</f>
        <v>10.690629495081382</v>
      </c>
      <c r="BH23" s="199">
        <f>MMULT('F. Transitionsmatricer_mænd'!$C180:$W180,BG$11:BG$31)</f>
        <v>9.7415600704561331</v>
      </c>
      <c r="BI23" s="199">
        <f>MMULT('F. Transitionsmatricer_mænd'!$C180:$W180,BH$11:BH$31)</f>
        <v>8.8645978989047141</v>
      </c>
      <c r="BJ23" s="199">
        <f>MMULT('F. Transitionsmatricer_mænd'!$C180:$W180,BI$11:BI$31)</f>
        <v>8.0565295667081465</v>
      </c>
      <c r="BK23" s="199">
        <f>MMULT('F. Transitionsmatricer_mænd'!$C180:$W180,BJ$11:BJ$31)</f>
        <v>7.3139344473917101</v>
      </c>
      <c r="BL23" s="199">
        <f>MMULT('F. Transitionsmatricer_mænd'!$C180:$W180,BK$11:BK$31)</f>
        <v>6.6331992169327965</v>
      </c>
      <c r="BM23" s="199">
        <f>MMULT('F. Transitionsmatricer_mænd'!$C180:$W180,BL$11:BL$31)</f>
        <v>6.0105738887285751</v>
      </c>
      <c r="BN23" s="199">
        <f>MMULT('F. Transitionsmatricer_mænd'!$C180:$W180,BM$11:BM$31)</f>
        <v>5.4422420249570687</v>
      </c>
      <c r="BO23" s="199">
        <f>MMULT('F. Transitionsmatricer_mænd'!$C180:$W180,BN$11:BN$31)</f>
        <v>4.9243900517653429</v>
      </c>
      <c r="BP23" s="199">
        <f>MMULT('F. Transitionsmatricer_mænd'!$C180:$W180,BO$11:BO$31)</f>
        <v>4.4532681446782547</v>
      </c>
      <c r="BQ23" s="199">
        <f>MMULT('F. Transitionsmatricer_mænd'!$C180:$W180,BP$11:BP$31)</f>
        <v>4.0252396423392653</v>
      </c>
      <c r="BR23" s="199">
        <f>MMULT('F. Transitionsmatricer_mænd'!$C180:$W180,BQ$11:BQ$31)</f>
        <v>3.6368185043664489</v>
      </c>
      <c r="BS23" s="199">
        <f>MMULT('F. Transitionsmatricer_mænd'!$C180:$W180,BR$11:BR$31)</f>
        <v>3.2846956822356201</v>
      </c>
      <c r="BT23" s="199">
        <f>MMULT('F. Transitionsmatricer_mænd'!$C180:$W180,BS$11:BS$31)</f>
        <v>2.9657558939169557</v>
      </c>
      <c r="BU23" s="200">
        <f>MMULT('F. Transitionsmatricer_mænd'!$C207:$W207,BT$11:BT$31)</f>
        <v>0</v>
      </c>
      <c r="BV23" s="200">
        <f>MMULT('F. Transitionsmatricer_mænd'!$C207:$W207,BU$11:BU$31)</f>
        <v>0</v>
      </c>
      <c r="BW23" s="200">
        <f>MMULT('F. Transitionsmatricer_mænd'!$C207:$W207,BV$11:BV$31)</f>
        <v>0</v>
      </c>
      <c r="BX23" s="200">
        <f>MMULT('F. Transitionsmatricer_mænd'!$C207:$W207,BW$11:BW$31)</f>
        <v>0</v>
      </c>
      <c r="BY23" s="200">
        <f>MMULT('F. Transitionsmatricer_mænd'!$C207:$W207,BX$11:BX$31)</f>
        <v>0</v>
      </c>
      <c r="BZ23" s="200">
        <f>MMULT('F. Transitionsmatricer_mænd'!$C207:$W207,BY$11:BY$31)</f>
        <v>0</v>
      </c>
      <c r="CA23" s="200">
        <f>MMULT('F. Transitionsmatricer_mænd'!$C207:$W207,BZ$11:BZ$31)</f>
        <v>0</v>
      </c>
      <c r="CB23" s="200">
        <f>MMULT('F. Transitionsmatricer_mænd'!$C207:$W207,CA$11:CA$31)</f>
        <v>0</v>
      </c>
      <c r="CC23" s="200">
        <f>MMULT('F. Transitionsmatricer_mænd'!$C207:$W207,CB$11:CB$31)</f>
        <v>0</v>
      </c>
      <c r="CD23" s="200">
        <f>MMULT('F. Transitionsmatricer_mænd'!$C207:$W207,CC$11:CC$31)</f>
        <v>0</v>
      </c>
      <c r="CE23" s="200">
        <f>MMULT('F. Transitionsmatricer_mænd'!$C207:$W207,CD$11:CD$31)</f>
        <v>0</v>
      </c>
      <c r="CF23" s="200">
        <f>MMULT('F. Transitionsmatricer_mænd'!$C207:$W207,CE$11:CE$31)</f>
        <v>0</v>
      </c>
      <c r="CG23" s="200">
        <f>MMULT('F. Transitionsmatricer_mænd'!$C207:$W207,CF$11:CF$31)</f>
        <v>0</v>
      </c>
      <c r="CH23" s="200">
        <f>MMULT('F. Transitionsmatricer_mænd'!$C207:$W207,CG$11:CG$31)</f>
        <v>0</v>
      </c>
      <c r="CI23" s="200">
        <f>MMULT('F. Transitionsmatricer_mænd'!$C207:$W207,CH$11:CH$31)</f>
        <v>0</v>
      </c>
      <c r="CJ23" s="201">
        <f>MMULT('F. Transitionsmatricer_mænd'!$C234:$W234,CI$11:CI$31)</f>
        <v>0</v>
      </c>
    </row>
    <row r="24" spans="1:88" s="115" customFormat="1" ht="38.25" x14ac:dyDescent="0.2">
      <c r="A24" s="140" t="s">
        <v>216</v>
      </c>
      <c r="B24" s="192">
        <v>0</v>
      </c>
      <c r="C24" s="192">
        <v>0</v>
      </c>
      <c r="D24" s="193">
        <f>MMULT('F. Transitionsmatricer_mænd'!$C19:$W19,C$11:C$31)</f>
        <v>0</v>
      </c>
      <c r="E24" s="193">
        <f>MMULT('F. Transitionsmatricer_mænd'!$C19:$W19,D$11:D$31)</f>
        <v>0</v>
      </c>
      <c r="F24" s="193">
        <f>MMULT('F. Transitionsmatricer_mænd'!$C19:$W19,E$11:E$31)</f>
        <v>0</v>
      </c>
      <c r="G24" s="193">
        <f>MMULT('F. Transitionsmatricer_mænd'!$C19:$W19,F$11:F$31)</f>
        <v>0</v>
      </c>
      <c r="H24" s="193">
        <f>MMULT('F. Transitionsmatricer_mænd'!$C19:$W19,G$11:G$31)</f>
        <v>0</v>
      </c>
      <c r="I24" s="194">
        <f>MMULT('F. Transitionsmatricer_mænd'!$C46:$W46,H$11:H$31)</f>
        <v>8.3952098868536229</v>
      </c>
      <c r="J24" s="194">
        <f>MMULT('F. Transitionsmatricer_mænd'!$C46:$W46,I$11:I$31)</f>
        <v>11.981628365464623</v>
      </c>
      <c r="K24" s="194">
        <f>MMULT('F. Transitionsmatricer_mænd'!$C46:$W46,J$11:J$31)</f>
        <v>14.596696862848678</v>
      </c>
      <c r="L24" s="194">
        <f>MMULT('F. Transitionsmatricer_mænd'!$C46:$W46,K$11:K$31)</f>
        <v>17.052896218929547</v>
      </c>
      <c r="M24" s="194">
        <f>MMULT('F. Transitionsmatricer_mænd'!$C46:$W46,L$11:L$31)</f>
        <v>19.506448180559325</v>
      </c>
      <c r="N24" s="195">
        <f>MMULT('F. Transitionsmatricer_mænd'!$C73:$W73,M$11:M$31)</f>
        <v>4.4655134594983945</v>
      </c>
      <c r="O24" s="195">
        <f>MMULT('F. Transitionsmatricer_mænd'!$C73:$W73,N$11:N$31)</f>
        <v>1.5086326277699782</v>
      </c>
      <c r="P24" s="195">
        <f>MMULT('F. Transitionsmatricer_mænd'!$C73:$W73,O$11:O$31)</f>
        <v>1.0697523130853404</v>
      </c>
      <c r="Q24" s="195">
        <f>MMULT('F. Transitionsmatricer_mænd'!$C73:$W73,P$11:P$31)</f>
        <v>1.1224205437782457</v>
      </c>
      <c r="R24" s="195">
        <f>MMULT('F. Transitionsmatricer_mænd'!$C73:$W73,Q$11:Q$31)</f>
        <v>1.2455881627037524</v>
      </c>
      <c r="S24" s="195">
        <f>MMULT('F. Transitionsmatricer_mænd'!$C73:$W73,R$11:R$31)</f>
        <v>1.356461621014174</v>
      </c>
      <c r="T24" s="195">
        <f>MMULT('F. Transitionsmatricer_mænd'!$C73:$W73,S$11:S$31)</f>
        <v>1.4424869883799833</v>
      </c>
      <c r="U24" s="195">
        <f>MMULT('F. Transitionsmatricer_mænd'!$C73:$W73,T$11:T$31)</f>
        <v>1.5050868889738602</v>
      </c>
      <c r="V24" s="195">
        <f>MMULT('F. Transitionsmatricer_mænd'!$C73:$W73,U$11:U$31)</f>
        <v>1.5479511409728048</v>
      </c>
      <c r="W24" s="196">
        <f>MMULT('F. Transitionsmatricer_mænd'!$C100:$W100,V$11:V$31)</f>
        <v>2.5499775082498841</v>
      </c>
      <c r="X24" s="196">
        <f>MMULT('F. Transitionsmatricer_mænd'!$C100:$W100,W$11:W$31)</f>
        <v>3.3914926345432441</v>
      </c>
      <c r="Y24" s="196">
        <f>MMULT('F. Transitionsmatricer_mænd'!$C100:$W100,X$11:X$31)</f>
        <v>4.0903604494519161</v>
      </c>
      <c r="Z24" s="196">
        <f>MMULT('F. Transitionsmatricer_mænd'!$C100:$W100,Y$11:Y$31)</f>
        <v>4.661643816748569</v>
      </c>
      <c r="AA24" s="196">
        <f>MMULT('F. Transitionsmatricer_mænd'!$C100:$W100,Z$11:Z$31)</f>
        <v>5.1198944280341507</v>
      </c>
      <c r="AB24" s="196">
        <f>MMULT('F. Transitionsmatricer_mænd'!$C100:$W100,AA$11:AA$31)</f>
        <v>5.4788004135994672</v>
      </c>
      <c r="AC24" s="196">
        <f>MMULT('F. Transitionsmatricer_mænd'!$C100:$W100,AB$11:AB$31)</f>
        <v>5.7510162787470689</v>
      </c>
      <c r="AD24" s="196">
        <f>MMULT('F. Transitionsmatricer_mænd'!$C100:$W100,AC$11:AC$31)</f>
        <v>5.9480955595272711</v>
      </c>
      <c r="AE24" s="196">
        <f>MMULT('F. Transitionsmatricer_mænd'!$C100:$W100,AD$11:AD$31)</f>
        <v>6.0804832179783936</v>
      </c>
      <c r="AF24" s="196">
        <f>MMULT('F. Transitionsmatricer_mænd'!$C100:$W100,AE$11:AE$31)</f>
        <v>6.1575440602188918</v>
      </c>
      <c r="AG24" s="197">
        <f>MMULT('F. Transitionsmatricer_mænd'!$C127:$W127,AF$11:AF$31)</f>
        <v>6.1876134601349193</v>
      </c>
      <c r="AH24" s="197">
        <f>MMULT('F. Transitionsmatricer_mænd'!$C127:$W127,AG$11:AG$31)</f>
        <v>6.2040625452867433</v>
      </c>
      <c r="AI24" s="197">
        <f>MMULT('F. Transitionsmatricer_mænd'!$C127:$W127,AH$11:AH$31)</f>
        <v>6.2069658478154954</v>
      </c>
      <c r="AJ24" s="197">
        <f>MMULT('F. Transitionsmatricer_mænd'!$C127:$W127,AI$11:AI$31)</f>
        <v>6.1962915408782084</v>
      </c>
      <c r="AK24" s="197">
        <f>MMULT('F. Transitionsmatricer_mænd'!$C127:$W127,AJ$11:AJ$31)</f>
        <v>6.171806149560993</v>
      </c>
      <c r="AL24" s="197">
        <f>MMULT('F. Transitionsmatricer_mænd'!$C127:$W127,AK$11:AK$31)</f>
        <v>6.1331964576052549</v>
      </c>
      <c r="AM24" s="197">
        <f>MMULT('F. Transitionsmatricer_mænd'!$C127:$W127,AL$11:AL$31)</f>
        <v>6.0802281561967657</v>
      </c>
      <c r="AN24" s="197">
        <f>MMULT('F. Transitionsmatricer_mænd'!$C127:$W127,AM$11:AM$31)</f>
        <v>6.0128687151906579</v>
      </c>
      <c r="AO24" s="197">
        <f>MMULT('F. Transitionsmatricer_mænd'!$C127:$W127,AN$11:AN$31)</f>
        <v>5.9313554015104435</v>
      </c>
      <c r="AP24" s="197">
        <f>MMULT('F. Transitionsmatricer_mænd'!$C127:$W127,AO$11:AO$31)</f>
        <v>5.8362131343335415</v>
      </c>
      <c r="AQ24" s="198">
        <f>MMULT('F. Transitionsmatricer_mænd'!$C154:$W154,AP$11:AP$31)</f>
        <v>5.7282352194667103</v>
      </c>
      <c r="AR24" s="198">
        <f>MMULT('F. Transitionsmatricer_mænd'!$C154:$W154,AQ$11:AQ$31)</f>
        <v>5.651422010880939</v>
      </c>
      <c r="AS24" s="198">
        <f>MMULT('F. Transitionsmatricer_mænd'!$C154:$W154,AR$11:AR$31)</f>
        <v>5.5921802456180583</v>
      </c>
      <c r="AT24" s="198">
        <f>MMULT('F. Transitionsmatricer_mænd'!$C154:$W154,AS$11:AS$31)</f>
        <v>5.5403006686125025</v>
      </c>
      <c r="AU24" s="198">
        <f>MMULT('F. Transitionsmatricer_mænd'!$C154:$W154,AT$11:AT$31)</f>
        <v>5.4879005980113895</v>
      </c>
      <c r="AV24" s="198">
        <f>MMULT('F. Transitionsmatricer_mænd'!$C154:$W154,AU$11:AU$31)</f>
        <v>5.4289776852004952</v>
      </c>
      <c r="AW24" s="198">
        <f>MMULT('F. Transitionsmatricer_mænd'!$C154:$W154,AV$11:AV$31)</f>
        <v>5.3591865195678725</v>
      </c>
      <c r="AX24" s="198">
        <f>MMULT('F. Transitionsmatricer_mænd'!$C154:$W154,AW$11:AW$31)</f>
        <v>5.2756669993651535</v>
      </c>
      <c r="AY24" s="198">
        <f>MMULT('F. Transitionsmatricer_mænd'!$C154:$W154,AX$11:AX$31)</f>
        <v>5.176862977247179</v>
      </c>
      <c r="AZ24" s="198">
        <f>MMULT('F. Transitionsmatricer_mænd'!$C154:$W154,AY$11:AY$31)</f>
        <v>5.0623203906877263</v>
      </c>
      <c r="BA24" s="199">
        <f>MMULT('F. Transitionsmatricer_mænd'!$C181:$W181,AZ$11:AZ$31)</f>
        <v>4.9324739788617649</v>
      </c>
      <c r="BB24" s="199">
        <f>MMULT('F. Transitionsmatricer_mænd'!$C181:$W181,BA$11:BA$31)</f>
        <v>5.0241919158756874</v>
      </c>
      <c r="BC24" s="199">
        <f>MMULT('F. Transitionsmatricer_mænd'!$C181:$W181,BB$11:BB$31)</f>
        <v>5.0362974754766716</v>
      </c>
      <c r="BD24" s="199">
        <f>MMULT('F. Transitionsmatricer_mænd'!$C181:$W181,BC$11:BC$31)</f>
        <v>4.9841253691939764</v>
      </c>
      <c r="BE24" s="199">
        <f>MMULT('F. Transitionsmatricer_mænd'!$C181:$W181,BD$11:BD$31)</f>
        <v>4.8784874091545927</v>
      </c>
      <c r="BF24" s="199">
        <f>MMULT('F. Transitionsmatricer_mænd'!$C181:$W181,BE$11:BE$31)</f>
        <v>4.7286490670339383</v>
      </c>
      <c r="BG24" s="199">
        <f>MMULT('F. Transitionsmatricer_mænd'!$C181:$W181,BF$11:BF$31)</f>
        <v>4.5433595430994895</v>
      </c>
      <c r="BH24" s="199">
        <f>MMULT('F. Transitionsmatricer_mænd'!$C181:$W181,BG$11:BG$31)</f>
        <v>4.3310103536097424</v>
      </c>
      <c r="BI24" s="199">
        <f>MMULT('F. Transitionsmatricer_mænd'!$C181:$W181,BH$11:BH$31)</f>
        <v>4.0994750543346452</v>
      </c>
      <c r="BJ24" s="199">
        <f>MMULT('F. Transitionsmatricer_mænd'!$C181:$W181,BI$11:BI$31)</f>
        <v>3.855892778711671</v>
      </c>
      <c r="BK24" s="199">
        <f>MMULT('F. Transitionsmatricer_mænd'!$C181:$W181,BJ$11:BJ$31)</f>
        <v>3.6065035682542352</v>
      </c>
      <c r="BL24" s="199">
        <f>MMULT('F. Transitionsmatricer_mænd'!$C181:$W181,BK$11:BK$31)</f>
        <v>3.3565656510234061</v>
      </c>
      <c r="BM24" s="199">
        <f>MMULT('F. Transitionsmatricer_mænd'!$C181:$W181,BL$11:BL$31)</f>
        <v>3.1103493693615007</v>
      </c>
      <c r="BN24" s="199">
        <f>MMULT('F. Transitionsmatricer_mænd'!$C181:$W181,BM$11:BM$31)</f>
        <v>2.871189343592182</v>
      </c>
      <c r="BO24" s="199">
        <f>MMULT('F. Transitionsmatricer_mænd'!$C181:$W181,BN$11:BN$31)</f>
        <v>2.6415743447947704</v>
      </c>
      <c r="BP24" s="199">
        <f>MMULT('F. Transitionsmatricer_mænd'!$C181:$W181,BO$11:BO$31)</f>
        <v>2.4232570283650148</v>
      </c>
      <c r="BQ24" s="199">
        <f>MMULT('F. Transitionsmatricer_mænd'!$C181:$W181,BP$11:BP$31)</f>
        <v>2.217369912852948</v>
      </c>
      <c r="BR24" s="199">
        <f>MMULT('F. Transitionsmatricer_mænd'!$C181:$W181,BQ$11:BQ$31)</f>
        <v>2.0245382135911978</v>
      </c>
      <c r="BS24" s="199">
        <f>MMULT('F. Transitionsmatricer_mænd'!$C181:$W181,BR$11:BR$31)</f>
        <v>1.8449837084333232</v>
      </c>
      <c r="BT24" s="199">
        <f>MMULT('F. Transitionsmatricer_mænd'!$C181:$W181,BS$11:BS$31)</f>
        <v>1.6786165451733499</v>
      </c>
      <c r="BU24" s="200">
        <f>MMULT('F. Transitionsmatricer_mænd'!$C208:$W208,BT$11:BT$31)</f>
        <v>4.2022003280459099</v>
      </c>
      <c r="BV24" s="200">
        <f>MMULT('F. Transitionsmatricer_mænd'!$C208:$W208,BU$11:BU$31)</f>
        <v>3.5498990035531186</v>
      </c>
      <c r="BW24" s="200">
        <f>MMULT('F. Transitionsmatricer_mænd'!$C208:$W208,BV$11:BV$31)</f>
        <v>3.0027532946631044</v>
      </c>
      <c r="BX24" s="200">
        <f>MMULT('F. Transitionsmatricer_mænd'!$C208:$W208,BW$11:BW$31)</f>
        <v>2.5300510054153733</v>
      </c>
      <c r="BY24" s="200">
        <f>MMULT('F. Transitionsmatricer_mænd'!$C208:$W208,BX$11:BX$31)</f>
        <v>2.1176570543741158</v>
      </c>
      <c r="BZ24" s="200">
        <f>MMULT('F. Transitionsmatricer_mænd'!$C208:$W208,BY$11:BY$31)</f>
        <v>1.7586062103257154</v>
      </c>
      <c r="CA24" s="200">
        <f>MMULT('F. Transitionsmatricer_mænd'!$C208:$W208,BZ$11:BZ$31)</f>
        <v>1.4485052414225525</v>
      </c>
      <c r="CB24" s="200">
        <f>MMULT('F. Transitionsmatricer_mænd'!$C208:$W208,CA$11:CA$31)</f>
        <v>1.1835095587130318</v>
      </c>
      <c r="CC24" s="200">
        <f>MMULT('F. Transitionsmatricer_mænd'!$C208:$W208,CB$11:CB$31)</f>
        <v>0.95960651793355023</v>
      </c>
      <c r="CD24" s="200">
        <f>MMULT('F. Transitionsmatricer_mænd'!$C208:$W208,CC$11:CC$31)</f>
        <v>0.77250760987234757</v>
      </c>
      <c r="CE24" s="200">
        <f>MMULT('F. Transitionsmatricer_mænd'!$C208:$W208,CD$11:CD$31)</f>
        <v>0.61778147362144709</v>
      </c>
      <c r="CF24" s="200">
        <f>MMULT('F. Transitionsmatricer_mænd'!$C208:$W208,CE$11:CE$31)</f>
        <v>0.49104571200225683</v>
      </c>
      <c r="CG24" s="200">
        <f>MMULT('F. Transitionsmatricer_mænd'!$C208:$W208,CF$11:CF$31)</f>
        <v>0.38813702275403661</v>
      </c>
      <c r="CH24" s="200">
        <f>MMULT('F. Transitionsmatricer_mænd'!$C208:$W208,CG$11:CG$31)</f>
        <v>0.30523196643569639</v>
      </c>
      <c r="CI24" s="200">
        <f>MMULT('F. Transitionsmatricer_mænd'!$C208:$W208,CH$11:CH$31)</f>
        <v>0.23891613534442607</v>
      </c>
      <c r="CJ24" s="201">
        <f>MMULT('F. Transitionsmatricer_mænd'!$C235:$W235,CI$11:CI$31)</f>
        <v>0</v>
      </c>
    </row>
    <row r="25" spans="1:88" s="115" customFormat="1" ht="38.25" x14ac:dyDescent="0.2">
      <c r="A25" s="140" t="s">
        <v>194</v>
      </c>
      <c r="B25" s="192">
        <v>0</v>
      </c>
      <c r="C25" s="192">
        <v>0</v>
      </c>
      <c r="D25" s="193">
        <f>MMULT('F. Transitionsmatricer_mænd'!$C20:$W20,C$11:C$31)</f>
        <v>0</v>
      </c>
      <c r="E25" s="193">
        <f>MMULT('F. Transitionsmatricer_mænd'!$C20:$W20,D$11:D$31)</f>
        <v>0</v>
      </c>
      <c r="F25" s="193">
        <f>MMULT('F. Transitionsmatricer_mænd'!$C20:$W20,E$11:E$31)</f>
        <v>0</v>
      </c>
      <c r="G25" s="193">
        <f>MMULT('F. Transitionsmatricer_mænd'!$C20:$W20,F$11:F$31)</f>
        <v>0</v>
      </c>
      <c r="H25" s="193">
        <f>MMULT('F. Transitionsmatricer_mænd'!$C20:$W20,G$11:G$31)</f>
        <v>0</v>
      </c>
      <c r="I25" s="194">
        <f>MMULT('F. Transitionsmatricer_mænd'!$C47:$W47,H$11:H$31)</f>
        <v>0.47622182209475927</v>
      </c>
      <c r="J25" s="194">
        <f>MMULT('F. Transitionsmatricer_mænd'!$C47:$W47,I$11:I$31)</f>
        <v>0.68952152146582335</v>
      </c>
      <c r="K25" s="194">
        <f>MMULT('F. Transitionsmatricer_mænd'!$C47:$W47,J$11:J$31)</f>
        <v>0.84903839939848691</v>
      </c>
      <c r="L25" s="194">
        <f>MMULT('F. Transitionsmatricer_mænd'!$C47:$W47,K$11:K$31)</f>
        <v>1.0004237744801414</v>
      </c>
      <c r="M25" s="194">
        <f>MMULT('F. Transitionsmatricer_mænd'!$C47:$W47,L$11:L$31)</f>
        <v>1.1525438927755276</v>
      </c>
      <c r="N25" s="195">
        <f>MMULT('F. Transitionsmatricer_mænd'!$C74:$W74,M$11:M$31)</f>
        <v>0.26524958066180093</v>
      </c>
      <c r="O25" s="195">
        <f>MMULT('F. Transitionsmatricer_mænd'!$C74:$W74,N$11:N$31)</f>
        <v>8.8794066535284114E-2</v>
      </c>
      <c r="P25" s="195">
        <f>MMULT('F. Transitionsmatricer_mænd'!$C74:$W74,O$11:O$31)</f>
        <v>6.2238620506212275E-2</v>
      </c>
      <c r="Q25" s="195">
        <f>MMULT('F. Transitionsmatricer_mænd'!$C74:$W74,P$11:P$31)</f>
        <v>6.5353253374554429E-2</v>
      </c>
      <c r="R25" s="195">
        <f>MMULT('F. Transitionsmatricer_mænd'!$C74:$W74,Q$11:Q$31)</f>
        <v>7.286246078918833E-2</v>
      </c>
      <c r="S25" s="195">
        <f>MMULT('F. Transitionsmatricer_mænd'!$C74:$W74,R$11:R$31)</f>
        <v>7.9714701977225327E-2</v>
      </c>
      <c r="T25" s="195">
        <f>MMULT('F. Transitionsmatricer_mænd'!$C74:$W74,S$11:S$31)</f>
        <v>8.5107450014033664E-2</v>
      </c>
      <c r="U25" s="195">
        <f>MMULT('F. Transitionsmatricer_mænd'!$C74:$W74,T$11:T$31)</f>
        <v>8.9100226103216523E-2</v>
      </c>
      <c r="V25" s="195">
        <f>MMULT('F. Transitionsmatricer_mænd'!$C74:$W74,U$11:U$31)</f>
        <v>9.1900987487351329E-2</v>
      </c>
      <c r="W25" s="196">
        <f>MMULT('F. Transitionsmatricer_mænd'!$C101:$W101,V$11:V$31)</f>
        <v>0.15214183329634401</v>
      </c>
      <c r="X25" s="196">
        <f>MMULT('F. Transitionsmatricer_mænd'!$C101:$W101,W$11:W$31)</f>
        <v>0.2032451577963412</v>
      </c>
      <c r="Y25" s="196">
        <f>MMULT('F. Transitionsmatricer_mænd'!$C101:$W101,X$11:X$31)</f>
        <v>0.24578300064081399</v>
      </c>
      <c r="Z25" s="196">
        <f>MMULT('F. Transitionsmatricer_mænd'!$C101:$W101,Y$11:Y$31)</f>
        <v>0.28085173248425188</v>
      </c>
      <c r="AA25" s="196">
        <f>MMULT('F. Transitionsmatricer_mænd'!$C101:$W101,Z$11:Z$31)</f>
        <v>0.30925268535607053</v>
      </c>
      <c r="AB25" s="196">
        <f>MMULT('F. Transitionsmatricer_mænd'!$C101:$W101,AA$11:AA$31)</f>
        <v>0.33174711920093908</v>
      </c>
      <c r="AC25" s="196">
        <f>MMULT('F. Transitionsmatricer_mænd'!$C101:$W101,AB$11:AB$31)</f>
        <v>0.34904609549434729</v>
      </c>
      <c r="AD25" s="196">
        <f>MMULT('F. Transitionsmatricer_mænd'!$C101:$W101,AC$11:AC$31)</f>
        <v>0.36180581047719801</v>
      </c>
      <c r="AE25" s="196">
        <f>MMULT('F. Transitionsmatricer_mænd'!$C101:$W101,AD$11:AD$31)</f>
        <v>0.37062600733596446</v>
      </c>
      <c r="AF25" s="196">
        <f>MMULT('F. Transitionsmatricer_mænd'!$C101:$W101,AE$11:AE$31)</f>
        <v>0.3760502695256539</v>
      </c>
      <c r="AG25" s="197">
        <f>MMULT('F. Transitionsmatricer_mænd'!$C128:$W128,AF$11:AF$31)</f>
        <v>0.37856756208222797</v>
      </c>
      <c r="AH25" s="197">
        <f>MMULT('F. Transitionsmatricer_mænd'!$C128:$W128,AG$11:AG$31)</f>
        <v>0.37861464610422524</v>
      </c>
      <c r="AI25" s="197">
        <f>MMULT('F. Transitionsmatricer_mænd'!$C128:$W128,AH$11:AH$31)</f>
        <v>0.37824214298488062</v>
      </c>
      <c r="AJ25" s="197">
        <f>MMULT('F. Transitionsmatricer_mænd'!$C128:$W128,AI$11:AI$31)</f>
        <v>0.37737407887787677</v>
      </c>
      <c r="AK25" s="197">
        <f>MMULT('F. Transitionsmatricer_mænd'!$C128:$W128,AJ$11:AJ$31)</f>
        <v>0.37592715269618893</v>
      </c>
      <c r="AL25" s="197">
        <f>MMULT('F. Transitionsmatricer_mænd'!$C128:$W128,AK$11:AK$31)</f>
        <v>0.37381877731854984</v>
      </c>
      <c r="AM25" s="197">
        <f>MMULT('F. Transitionsmatricer_mænd'!$C128:$W128,AL$11:AL$31)</f>
        <v>0.37097795042002385</v>
      </c>
      <c r="AN25" s="197">
        <f>MMULT('F. Transitionsmatricer_mænd'!$C128:$W128,AM$11:AM$31)</f>
        <v>0.36735365520862012</v>
      </c>
      <c r="AO25" s="197">
        <f>MMULT('F. Transitionsmatricer_mænd'!$C128:$W128,AN$11:AN$31)</f>
        <v>0.36291936912696848</v>
      </c>
      <c r="AP25" s="197">
        <f>MMULT('F. Transitionsmatricer_mænd'!$C128:$W128,AO$11:AO$31)</f>
        <v>0.35767399019399787</v>
      </c>
      <c r="AQ25" s="198">
        <f>MMULT('F. Transitionsmatricer_mænd'!$C155:$W155,AP$11:AP$31)</f>
        <v>0.35164010555998065</v>
      </c>
      <c r="AR25" s="198">
        <f>MMULT('F. Transitionsmatricer_mænd'!$C155:$W155,AQ$11:AQ$31)</f>
        <v>0.34486060223042253</v>
      </c>
      <c r="AS25" s="198">
        <f>MMULT('F. Transitionsmatricer_mænd'!$C155:$W155,AR$11:AR$31)</f>
        <v>0.3401112851237697</v>
      </c>
      <c r="AT25" s="198">
        <f>MMULT('F. Transitionsmatricer_mænd'!$C155:$W155,AS$11:AS$31)</f>
        <v>0.33653254233645807</v>
      </c>
      <c r="AU25" s="198">
        <f>MMULT('F. Transitionsmatricer_mænd'!$C155:$W155,AT$11:AT$31)</f>
        <v>0.33344978305866552</v>
      </c>
      <c r="AV25" s="198">
        <f>MMULT('F. Transitionsmatricer_mænd'!$C155:$W155,AU$11:AU$31)</f>
        <v>0.33033763985654796</v>
      </c>
      <c r="AW25" s="198">
        <f>MMULT('F. Transitionsmatricer_mænd'!$C155:$W155,AV$11:AV$31)</f>
        <v>0.32680148571424272</v>
      </c>
      <c r="AX25" s="198">
        <f>MMULT('F. Transitionsmatricer_mænd'!$C155:$W155,AW$11:AW$31)</f>
        <v>0.32256346997046531</v>
      </c>
      <c r="AY25" s="198">
        <f>MMULT('F. Transitionsmatricer_mænd'!$C155:$W155,AX$11:AX$31)</f>
        <v>0.3174483313938945</v>
      </c>
      <c r="AZ25" s="198">
        <f>MMULT('F. Transitionsmatricer_mænd'!$C155:$W155,AY$11:AY$31)</f>
        <v>0.31136801131495484</v>
      </c>
      <c r="BA25" s="199">
        <f>MMULT('F. Transitionsmatricer_mænd'!$C182:$W182,AZ$11:AZ$31)</f>
        <v>0.30430559945966013</v>
      </c>
      <c r="BB25" s="199">
        <f>MMULT('F. Transitionsmatricer_mænd'!$C182:$W182,BA$11:BA$31)</f>
        <v>0.29629954350341836</v>
      </c>
      <c r="BC25" s="199">
        <f>MMULT('F. Transitionsmatricer_mænd'!$C182:$W182,BB$11:BB$31)</f>
        <v>0.30231129791006484</v>
      </c>
      <c r="BD25" s="199">
        <f>MMULT('F. Transitionsmatricer_mænd'!$C182:$W182,BC$11:BC$31)</f>
        <v>0.30336856226484904</v>
      </c>
      <c r="BE25" s="199">
        <f>MMULT('F. Transitionsmatricer_mænd'!$C182:$W182,BD$11:BD$31)</f>
        <v>0.3002772328227008</v>
      </c>
      <c r="BF25" s="199">
        <f>MMULT('F. Transitionsmatricer_mænd'!$C182:$W182,BE$11:BE$31)</f>
        <v>0.29371972187102013</v>
      </c>
      <c r="BG25" s="199">
        <f>MMULT('F. Transitionsmatricer_mænd'!$C182:$W182,BF$11:BF$31)</f>
        <v>0.2843353452022892</v>
      </c>
      <c r="BH25" s="199">
        <f>MMULT('F. Transitionsmatricer_mænd'!$C182:$W182,BG$11:BG$31)</f>
        <v>0.27273547612078558</v>
      </c>
      <c r="BI25" s="199">
        <f>MMULT('F. Transitionsmatricer_mænd'!$C182:$W182,BH$11:BH$31)</f>
        <v>0.25949409072726892</v>
      </c>
      <c r="BJ25" s="199">
        <f>MMULT('F. Transitionsmatricer_mænd'!$C182:$W182,BI$11:BI$31)</f>
        <v>0.24513320762711882</v>
      </c>
      <c r="BK25" s="199">
        <f>MMULT('F. Transitionsmatricer_mænd'!$C182:$W182,BJ$11:BJ$31)</f>
        <v>0.23011140356931864</v>
      </c>
      <c r="BL25" s="199">
        <f>MMULT('F. Transitionsmatricer_mænd'!$C182:$W182,BK$11:BK$31)</f>
        <v>0.21481785019741323</v>
      </c>
      <c r="BM25" s="199">
        <f>MMULT('F. Transitionsmatricer_mænd'!$C182:$W182,BL$11:BL$31)</f>
        <v>0.19957166965842082</v>
      </c>
      <c r="BN25" s="199">
        <f>MMULT('F. Transitionsmatricer_mænd'!$C182:$W182,BM$11:BM$31)</f>
        <v>0.18462539662892624</v>
      </c>
      <c r="BO25" s="199">
        <f>MMULT('F. Transitionsmatricer_mænd'!$C182:$W182,BN$11:BN$31)</f>
        <v>0.17017113721554622</v>
      </c>
      <c r="BP25" s="199">
        <f>MMULT('F. Transitionsmatricer_mænd'!$C182:$W182,BO$11:BO$31)</f>
        <v>0.15634817817389862</v>
      </c>
      <c r="BQ25" s="199">
        <f>MMULT('F. Transitionsmatricer_mænd'!$C182:$W182,BP$11:BP$31)</f>
        <v>0.14325108534536371</v>
      </c>
      <c r="BR25" s="199">
        <f>MMULT('F. Transitionsmatricer_mænd'!$C182:$W182,BQ$11:BQ$31)</f>
        <v>0.13093762238295606</v>
      </c>
      <c r="BS25" s="199">
        <f>MMULT('F. Transitionsmatricer_mænd'!$C182:$W182,BR$11:BR$31)</f>
        <v>0.11943607059397565</v>
      </c>
      <c r="BT25" s="199">
        <f>MMULT('F. Transitionsmatricer_mænd'!$C182:$W182,BS$11:BS$31)</f>
        <v>0.10875172355028834</v>
      </c>
      <c r="BU25" s="200">
        <f>MMULT('F. Transitionsmatricer_mænd'!$C209:$W209,BT$11:BT$31)</f>
        <v>9.8872468047060666E-2</v>
      </c>
      <c r="BV25" s="200">
        <f>MMULT('F. Transitionsmatricer_mænd'!$C209:$W209,BU$11:BU$31)</f>
        <v>0.25356421453950845</v>
      </c>
      <c r="BW25" s="200">
        <f>MMULT('F. Transitionsmatricer_mænd'!$C209:$W209,BV$11:BV$31)</f>
        <v>0.21448237819022176</v>
      </c>
      <c r="BX25" s="200">
        <f>MMULT('F. Transitionsmatricer_mænd'!$C209:$W209,BW$11:BW$31)</f>
        <v>0.18071792895824096</v>
      </c>
      <c r="BY25" s="200">
        <f>MMULT('F. Transitionsmatricer_mænd'!$C209:$W209,BX$11:BX$31)</f>
        <v>0.15126121816957971</v>
      </c>
      <c r="BZ25" s="200">
        <f>MMULT('F. Transitionsmatricer_mænd'!$C209:$W209,BY$11:BY$31)</f>
        <v>0.12561472930897968</v>
      </c>
      <c r="CA25" s="200">
        <f>MMULT('F. Transitionsmatricer_mænd'!$C209:$W209,BZ$11:BZ$31)</f>
        <v>0.10346466010161091</v>
      </c>
      <c r="CB25" s="200">
        <f>MMULT('F. Transitionsmatricer_mænd'!$C209:$W209,CA$11:CA$31)</f>
        <v>8.4536397050930842E-2</v>
      </c>
      <c r="CC25" s="200">
        <f>MMULT('F. Transitionsmatricer_mænd'!$C209:$W209,CB$11:CB$31)</f>
        <v>6.8543322709539306E-2</v>
      </c>
      <c r="CD25" s="200">
        <f>MMULT('F. Transitionsmatricer_mænd'!$C209:$W209,CC$11:CC$31)</f>
        <v>5.5179114990881961E-2</v>
      </c>
      <c r="CE25" s="200">
        <f>MMULT('F. Transitionsmatricer_mænd'!$C209:$W209,CD$11:CD$31)</f>
        <v>4.4127248115817648E-2</v>
      </c>
      <c r="CF25" s="200">
        <f>MMULT('F. Transitionsmatricer_mænd'!$C209:$W209,CE$11:CE$31)</f>
        <v>3.5074693714446915E-2</v>
      </c>
      <c r="CG25" s="200">
        <f>MMULT('F. Transitionsmatricer_mænd'!$C209:$W209,CF$11:CF$31)</f>
        <v>2.7724073053859759E-2</v>
      </c>
      <c r="CH25" s="200">
        <f>MMULT('F. Transitionsmatricer_mænd'!$C209:$W209,CG$11:CG$31)</f>
        <v>2.1802283316835459E-2</v>
      </c>
      <c r="CI25" s="200">
        <f>MMULT('F. Transitionsmatricer_mænd'!$C209:$W209,CH$11:CH$31)</f>
        <v>1.7065438238887575E-2</v>
      </c>
      <c r="CJ25" s="201">
        <f>MMULT('F. Transitionsmatricer_mænd'!$C236:$W236,CI$11:CI$31)</f>
        <v>0.19951083478751308</v>
      </c>
    </row>
    <row r="26" spans="1:88" s="115" customFormat="1" ht="38.25" x14ac:dyDescent="0.2">
      <c r="A26" s="140" t="s">
        <v>183</v>
      </c>
      <c r="B26" s="192">
        <v>0</v>
      </c>
      <c r="C26" s="192">
        <v>0</v>
      </c>
      <c r="D26" s="193">
        <f>MMULT('F. Transitionsmatricer_mænd'!$C21:$W21,C$11:C$31)</f>
        <v>0</v>
      </c>
      <c r="E26" s="193">
        <f>MMULT('F. Transitionsmatricer_mænd'!$C21:$W21,D$11:D$31)</f>
        <v>0</v>
      </c>
      <c r="F26" s="193">
        <f>MMULT('F. Transitionsmatricer_mænd'!$C21:$W21,E$11:E$31)</f>
        <v>0</v>
      </c>
      <c r="G26" s="193">
        <f>MMULT('F. Transitionsmatricer_mænd'!$C21:$W21,F$11:F$31)</f>
        <v>0</v>
      </c>
      <c r="H26" s="193">
        <f>MMULT('F. Transitionsmatricer_mænd'!$C21:$W21,G$11:G$31)</f>
        <v>0</v>
      </c>
      <c r="I26" s="194">
        <f>MMULT('F. Transitionsmatricer_mænd'!$C48:$W48,H$11:H$31)</f>
        <v>0</v>
      </c>
      <c r="J26" s="194">
        <f>MMULT('F. Transitionsmatricer_mænd'!$C48:$W48,I$11:I$31)</f>
        <v>0</v>
      </c>
      <c r="K26" s="194">
        <f>MMULT('F. Transitionsmatricer_mænd'!$C48:$W48,J$11:J$31)</f>
        <v>0</v>
      </c>
      <c r="L26" s="194">
        <f>MMULT('F. Transitionsmatricer_mænd'!$C48:$W48,K$11:K$31)</f>
        <v>0</v>
      </c>
      <c r="M26" s="194">
        <f>MMULT('F. Transitionsmatricer_mænd'!$C48:$W48,L$11:L$31)</f>
        <v>0</v>
      </c>
      <c r="N26" s="195">
        <f>MMULT('F. Transitionsmatricer_mænd'!$C75:$W75,M$11:M$31)</f>
        <v>30.670497723709079</v>
      </c>
      <c r="O26" s="195">
        <f>MMULT('F. Transitionsmatricer_mænd'!$C75:$W75,N$11:N$31)</f>
        <v>33.33667179795043</v>
      </c>
      <c r="P26" s="195">
        <f>MMULT('F. Transitionsmatricer_mænd'!$C75:$W75,O$11:O$31)</f>
        <v>31.627428490536136</v>
      </c>
      <c r="Q26" s="195">
        <f>MMULT('F. Transitionsmatricer_mænd'!$C75:$W75,P$11:P$31)</f>
        <v>29.502095070307085</v>
      </c>
      <c r="R26" s="195">
        <f>MMULT('F. Transitionsmatricer_mænd'!$C75:$W75,Q$11:Q$31)</f>
        <v>27.530463209272945</v>
      </c>
      <c r="S26" s="195">
        <f>MMULT('F. Transitionsmatricer_mænd'!$C75:$W75,R$11:R$31)</f>
        <v>25.734989424971253</v>
      </c>
      <c r="T26" s="195">
        <f>MMULT('F. Transitionsmatricer_mænd'!$C75:$W75,S$11:S$31)</f>
        <v>24.073437928962541</v>
      </c>
      <c r="U26" s="195">
        <f>MMULT('F. Transitionsmatricer_mænd'!$C75:$W75,T$11:T$31)</f>
        <v>22.511984282533625</v>
      </c>
      <c r="V26" s="195">
        <f>MMULT('F. Transitionsmatricer_mænd'!$C75:$W75,U$11:U$31)</f>
        <v>21.030379426489169</v>
      </c>
      <c r="W26" s="196">
        <f>MMULT('F. Transitionsmatricer_mænd'!$C102:$W102,V$11:V$31)</f>
        <v>0</v>
      </c>
      <c r="X26" s="196">
        <f>MMULT('F. Transitionsmatricer_mænd'!$C102:$W102,W$11:W$31)</f>
        <v>0</v>
      </c>
      <c r="Y26" s="196">
        <f>MMULT('F. Transitionsmatricer_mænd'!$C102:$W102,X$11:X$31)</f>
        <v>0</v>
      </c>
      <c r="Z26" s="196">
        <f>MMULT('F. Transitionsmatricer_mænd'!$C102:$W102,Y$11:Y$31)</f>
        <v>0</v>
      </c>
      <c r="AA26" s="196">
        <f>MMULT('F. Transitionsmatricer_mænd'!$C102:$W102,Z$11:Z$31)</f>
        <v>0</v>
      </c>
      <c r="AB26" s="196">
        <f>MMULT('F. Transitionsmatricer_mænd'!$C102:$W102,AA$11:AA$31)</f>
        <v>0</v>
      </c>
      <c r="AC26" s="196">
        <f>MMULT('F. Transitionsmatricer_mænd'!$C102:$W102,AB$11:AB$31)</f>
        <v>0</v>
      </c>
      <c r="AD26" s="196">
        <f>MMULT('F. Transitionsmatricer_mænd'!$C102:$W102,AC$11:AC$31)</f>
        <v>0</v>
      </c>
      <c r="AE26" s="196">
        <f>MMULT('F. Transitionsmatricer_mænd'!$C102:$W102,AD$11:AD$31)</f>
        <v>0</v>
      </c>
      <c r="AF26" s="196">
        <f>MMULT('F. Transitionsmatricer_mænd'!$C102:$W102,AE$11:AE$31)</f>
        <v>0</v>
      </c>
      <c r="AG26" s="197">
        <f>MMULT('F. Transitionsmatricer_mænd'!$C129:$W129,AF$11:AF$31)</f>
        <v>0</v>
      </c>
      <c r="AH26" s="197">
        <f>MMULT('F. Transitionsmatricer_mænd'!$C129:$W129,AG$11:AG$31)</f>
        <v>0</v>
      </c>
      <c r="AI26" s="197">
        <f>MMULT('F. Transitionsmatricer_mænd'!$C129:$W129,AH$11:AH$31)</f>
        <v>0</v>
      </c>
      <c r="AJ26" s="197">
        <f>MMULT('F. Transitionsmatricer_mænd'!$C129:$W129,AI$11:AI$31)</f>
        <v>0</v>
      </c>
      <c r="AK26" s="197">
        <f>MMULT('F. Transitionsmatricer_mænd'!$C129:$W129,AJ$11:AJ$31)</f>
        <v>0</v>
      </c>
      <c r="AL26" s="197">
        <f>MMULT('F. Transitionsmatricer_mænd'!$C129:$W129,AK$11:AK$31)</f>
        <v>0</v>
      </c>
      <c r="AM26" s="197">
        <f>MMULT('F. Transitionsmatricer_mænd'!$C129:$W129,AL$11:AL$31)</f>
        <v>0</v>
      </c>
      <c r="AN26" s="197">
        <f>MMULT('F. Transitionsmatricer_mænd'!$C129:$W129,AM$11:AM$31)</f>
        <v>0</v>
      </c>
      <c r="AO26" s="197">
        <f>MMULT('F. Transitionsmatricer_mænd'!$C129:$W129,AN$11:AN$31)</f>
        <v>0</v>
      </c>
      <c r="AP26" s="197">
        <f>MMULT('F. Transitionsmatricer_mænd'!$C129:$W129,AO$11:AO$31)</f>
        <v>0</v>
      </c>
      <c r="AQ26" s="198">
        <f>MMULT('F. Transitionsmatricer_mænd'!$C156:$W156,AP$11:AP$31)</f>
        <v>0</v>
      </c>
      <c r="AR26" s="198">
        <f>MMULT('F. Transitionsmatricer_mænd'!$C156:$W156,AQ$11:AQ$31)</f>
        <v>0</v>
      </c>
      <c r="AS26" s="198">
        <f>MMULT('F. Transitionsmatricer_mænd'!$C156:$W156,AR$11:AR$31)</f>
        <v>0</v>
      </c>
      <c r="AT26" s="198">
        <f>MMULT('F. Transitionsmatricer_mænd'!$C156:$W156,AS$11:AS$31)</f>
        <v>0</v>
      </c>
      <c r="AU26" s="198">
        <f>MMULT('F. Transitionsmatricer_mænd'!$C156:$W156,AT$11:AT$31)</f>
        <v>0</v>
      </c>
      <c r="AV26" s="198">
        <f>MMULT('F. Transitionsmatricer_mænd'!$C156:$W156,AU$11:AU$31)</f>
        <v>0</v>
      </c>
      <c r="AW26" s="198">
        <f>MMULT('F. Transitionsmatricer_mænd'!$C156:$W156,AV$11:AV$31)</f>
        <v>0</v>
      </c>
      <c r="AX26" s="198">
        <f>MMULT('F. Transitionsmatricer_mænd'!$C156:$W156,AW$11:AW$31)</f>
        <v>0</v>
      </c>
      <c r="AY26" s="198">
        <f>MMULT('F. Transitionsmatricer_mænd'!$C156:$W156,AX$11:AX$31)</f>
        <v>0</v>
      </c>
      <c r="AZ26" s="198">
        <f>MMULT('F. Transitionsmatricer_mænd'!$C156:$W156,AY$11:AY$31)</f>
        <v>0</v>
      </c>
      <c r="BA26" s="199">
        <f>MMULT('F. Transitionsmatricer_mænd'!$C183:$W183,AZ$11:AZ$31)</f>
        <v>0</v>
      </c>
      <c r="BB26" s="199">
        <f>MMULT('F. Transitionsmatricer_mænd'!$C183:$W183,BA$11:BA$31)</f>
        <v>0</v>
      </c>
      <c r="BC26" s="199">
        <f>MMULT('F. Transitionsmatricer_mænd'!$C183:$W183,BB$11:BB$31)</f>
        <v>0</v>
      </c>
      <c r="BD26" s="199">
        <f>MMULT('F. Transitionsmatricer_mænd'!$C183:$W183,BC$11:BC$31)</f>
        <v>0</v>
      </c>
      <c r="BE26" s="199">
        <f>MMULT('F. Transitionsmatricer_mænd'!$C183:$W183,BD$11:BD$31)</f>
        <v>0</v>
      </c>
      <c r="BF26" s="199">
        <f>MMULT('F. Transitionsmatricer_mænd'!$C183:$W183,BE$11:BE$31)</f>
        <v>0</v>
      </c>
      <c r="BG26" s="199">
        <f>MMULT('F. Transitionsmatricer_mænd'!$C183:$W183,BF$11:BF$31)</f>
        <v>0</v>
      </c>
      <c r="BH26" s="199">
        <f>MMULT('F. Transitionsmatricer_mænd'!$C183:$W183,BG$11:BG$31)</f>
        <v>0</v>
      </c>
      <c r="BI26" s="199">
        <f>MMULT('F. Transitionsmatricer_mænd'!$C183:$W183,BH$11:BH$31)</f>
        <v>0</v>
      </c>
      <c r="BJ26" s="199">
        <f>MMULT('F. Transitionsmatricer_mænd'!$C183:$W183,BI$11:BI$31)</f>
        <v>0</v>
      </c>
      <c r="BK26" s="199">
        <f>MMULT('F. Transitionsmatricer_mænd'!$C183:$W183,BJ$11:BJ$31)</f>
        <v>0</v>
      </c>
      <c r="BL26" s="199">
        <f>MMULT('F. Transitionsmatricer_mænd'!$C183:$W183,BK$11:BK$31)</f>
        <v>0</v>
      </c>
      <c r="BM26" s="199">
        <f>MMULT('F. Transitionsmatricer_mænd'!$C183:$W183,BL$11:BL$31)</f>
        <v>0</v>
      </c>
      <c r="BN26" s="199">
        <f>MMULT('F. Transitionsmatricer_mænd'!$C183:$W183,BM$11:BM$31)</f>
        <v>0</v>
      </c>
      <c r="BO26" s="199">
        <f>MMULT('F. Transitionsmatricer_mænd'!$C183:$W183,BN$11:BN$31)</f>
        <v>0</v>
      </c>
      <c r="BP26" s="199">
        <f>MMULT('F. Transitionsmatricer_mænd'!$C183:$W183,BO$11:BO$31)</f>
        <v>0</v>
      </c>
      <c r="BQ26" s="199">
        <f>MMULT('F. Transitionsmatricer_mænd'!$C183:$W183,BP$11:BP$31)</f>
        <v>0</v>
      </c>
      <c r="BR26" s="199">
        <f>MMULT('F. Transitionsmatricer_mænd'!$C183:$W183,BQ$11:BQ$31)</f>
        <v>0</v>
      </c>
      <c r="BS26" s="199">
        <f>MMULT('F. Transitionsmatricer_mænd'!$C183:$W183,BR$11:BR$31)</f>
        <v>0</v>
      </c>
      <c r="BT26" s="199">
        <f>MMULT('F. Transitionsmatricer_mænd'!$C183:$W183,BS$11:BS$31)</f>
        <v>0</v>
      </c>
      <c r="BU26" s="200">
        <f>MMULT('F. Transitionsmatricer_mænd'!$C210:$W210,BT$11:BT$31)</f>
        <v>0</v>
      </c>
      <c r="BV26" s="200">
        <f>MMULT('F. Transitionsmatricer_mænd'!$C210:$W210,BU$11:BU$31)</f>
        <v>0</v>
      </c>
      <c r="BW26" s="200">
        <f>MMULT('F. Transitionsmatricer_mænd'!$C210:$W210,BV$11:BV$31)</f>
        <v>0</v>
      </c>
      <c r="BX26" s="200">
        <f>MMULT('F. Transitionsmatricer_mænd'!$C210:$W210,BW$11:BW$31)</f>
        <v>0</v>
      </c>
      <c r="BY26" s="200">
        <f>MMULT('F. Transitionsmatricer_mænd'!$C210:$W210,BX$11:BX$31)</f>
        <v>0</v>
      </c>
      <c r="BZ26" s="200">
        <f>MMULT('F. Transitionsmatricer_mænd'!$C210:$W210,BY$11:BY$31)</f>
        <v>0</v>
      </c>
      <c r="CA26" s="200">
        <f>MMULT('F. Transitionsmatricer_mænd'!$C210:$W210,BZ$11:BZ$31)</f>
        <v>0</v>
      </c>
      <c r="CB26" s="200">
        <f>MMULT('F. Transitionsmatricer_mænd'!$C210:$W210,CA$11:CA$31)</f>
        <v>0</v>
      </c>
      <c r="CC26" s="200">
        <f>MMULT('F. Transitionsmatricer_mænd'!$C210:$W210,CB$11:CB$31)</f>
        <v>0</v>
      </c>
      <c r="CD26" s="200">
        <f>MMULT('F. Transitionsmatricer_mænd'!$C210:$W210,CC$11:CC$31)</f>
        <v>0</v>
      </c>
      <c r="CE26" s="200">
        <f>MMULT('F. Transitionsmatricer_mænd'!$C210:$W210,CD$11:CD$31)</f>
        <v>0</v>
      </c>
      <c r="CF26" s="200">
        <f>MMULT('F. Transitionsmatricer_mænd'!$C210:$W210,CE$11:CE$31)</f>
        <v>0</v>
      </c>
      <c r="CG26" s="200">
        <f>MMULT('F. Transitionsmatricer_mænd'!$C210:$W210,CF$11:CF$31)</f>
        <v>0</v>
      </c>
      <c r="CH26" s="200">
        <f>MMULT('F. Transitionsmatricer_mænd'!$C210:$W210,CG$11:CG$31)</f>
        <v>0</v>
      </c>
      <c r="CI26" s="200">
        <f>MMULT('F. Transitionsmatricer_mænd'!$C210:$W210,CH$11:CH$31)</f>
        <v>0</v>
      </c>
      <c r="CJ26" s="201">
        <f>MMULT('F. Transitionsmatricer_mænd'!$C237:$W237,CI$11:CI$31)</f>
        <v>0</v>
      </c>
    </row>
    <row r="27" spans="1:88" s="115" customFormat="1" ht="38.25" x14ac:dyDescent="0.2">
      <c r="A27" s="140" t="s">
        <v>184</v>
      </c>
      <c r="B27" s="192">
        <v>0</v>
      </c>
      <c r="C27" s="192">
        <v>0</v>
      </c>
      <c r="D27" s="193">
        <f>MMULT('F. Transitionsmatricer_mænd'!$C22:$W22,C$11:C$31)</f>
        <v>0</v>
      </c>
      <c r="E27" s="193">
        <f>MMULT('F. Transitionsmatricer_mænd'!$C22:$W22,D$11:D$31)</f>
        <v>0</v>
      </c>
      <c r="F27" s="193">
        <f>MMULT('F. Transitionsmatricer_mænd'!$C22:$W22,E$11:E$31)</f>
        <v>0</v>
      </c>
      <c r="G27" s="193">
        <f>MMULT('F. Transitionsmatricer_mænd'!$C22:$W22,F$11:F$31)</f>
        <v>0</v>
      </c>
      <c r="H27" s="193">
        <f>MMULT('F. Transitionsmatricer_mænd'!$C22:$W22,G$11:G$31)</f>
        <v>0</v>
      </c>
      <c r="I27" s="194">
        <f>MMULT('F. Transitionsmatricer_mænd'!$C49:$W49,H$11:H$31)</f>
        <v>0</v>
      </c>
      <c r="J27" s="194">
        <f>MMULT('F. Transitionsmatricer_mænd'!$C49:$W49,I$11:I$31)</f>
        <v>0</v>
      </c>
      <c r="K27" s="194">
        <f>MMULT('F. Transitionsmatricer_mænd'!$C49:$W49,J$11:J$31)</f>
        <v>0</v>
      </c>
      <c r="L27" s="194">
        <f>MMULT('F. Transitionsmatricer_mænd'!$C49:$W49,K$11:K$31)</f>
        <v>0</v>
      </c>
      <c r="M27" s="194">
        <f>MMULT('F. Transitionsmatricer_mænd'!$C49:$W49,L$11:L$31)</f>
        <v>0</v>
      </c>
      <c r="N27" s="195">
        <f>MMULT('F. Transitionsmatricer_mænd'!$C76:$W76,M$11:M$31)</f>
        <v>121.03023460175733</v>
      </c>
      <c r="O27" s="195">
        <f>MMULT('F. Transitionsmatricer_mænd'!$C76:$W76,N$11:N$31)</f>
        <v>146.7713402028478</v>
      </c>
      <c r="P27" s="195">
        <f>MMULT('F. Transitionsmatricer_mænd'!$C76:$W76,O$11:O$31)</f>
        <v>154.83650863765678</v>
      </c>
      <c r="Q27" s="195">
        <f>MMULT('F. Transitionsmatricer_mænd'!$C76:$W76,P$11:P$31)</f>
        <v>160.14721267433688</v>
      </c>
      <c r="R27" s="195">
        <f>MMULT('F. Transitionsmatricer_mænd'!$C76:$W76,Q$11:Q$31)</f>
        <v>165.30679999556196</v>
      </c>
      <c r="S27" s="195">
        <f>MMULT('F. Transitionsmatricer_mænd'!$C76:$W76,R$11:R$31)</f>
        <v>170.57408528715092</v>
      </c>
      <c r="T27" s="195">
        <f>MMULT('F. Transitionsmatricer_mænd'!$C76:$W76,S$11:S$31)</f>
        <v>175.81529791312823</v>
      </c>
      <c r="U27" s="195">
        <f>MMULT('F. Transitionsmatricer_mænd'!$C76:$W76,T$11:T$31)</f>
        <v>180.87280280236641</v>
      </c>
      <c r="V27" s="195">
        <f>MMULT('F. Transitionsmatricer_mænd'!$C76:$W76,U$11:U$31)</f>
        <v>185.62495042675982</v>
      </c>
      <c r="W27" s="196">
        <f>MMULT('F. Transitionsmatricer_mænd'!$C103:$W103,V$11:V$31)</f>
        <v>202.34151346663791</v>
      </c>
      <c r="X27" s="196">
        <f>MMULT('F. Transitionsmatricer_mænd'!$C103:$W103,W$11:W$31)</f>
        <v>198.75618418386762</v>
      </c>
      <c r="Y27" s="196">
        <f>MMULT('F. Transitionsmatricer_mænd'!$C103:$W103,X$11:X$31)</f>
        <v>196.25319691464335</v>
      </c>
      <c r="Z27" s="196">
        <f>MMULT('F. Transitionsmatricer_mænd'!$C103:$W103,Y$11:Y$31)</f>
        <v>194.50313844355139</v>
      </c>
      <c r="AA27" s="196">
        <f>MMULT('F. Transitionsmatricer_mænd'!$C103:$W103,Z$11:Z$31)</f>
        <v>193.25424601272056</v>
      </c>
      <c r="AB27" s="196">
        <f>MMULT('F. Transitionsmatricer_mænd'!$C103:$W103,AA$11:AA$31)</f>
        <v>192.31585968106373</v>
      </c>
      <c r="AC27" s="196">
        <f>MMULT('F. Transitionsmatricer_mænd'!$C103:$W103,AB$11:AB$31)</f>
        <v>191.54516955870014</v>
      </c>
      <c r="AD27" s="196">
        <f>MMULT('F. Transitionsmatricer_mænd'!$C103:$W103,AC$11:AC$31)</f>
        <v>190.8366581459062</v>
      </c>
      <c r="AE27" s="196">
        <f>MMULT('F. Transitionsmatricer_mænd'!$C103:$W103,AD$11:AD$31)</f>
        <v>190.11372924960537</v>
      </c>
      <c r="AF27" s="196">
        <f>MMULT('F. Transitionsmatricer_mænd'!$C103:$W103,AE$11:AE$31)</f>
        <v>189.32209880708231</v>
      </c>
      <c r="AG27" s="197">
        <f>MMULT('F. Transitionsmatricer_mænd'!$C130:$W130,AF$11:AF$31)</f>
        <v>185.17589723533357</v>
      </c>
      <c r="AH27" s="197">
        <f>MMULT('F. Transitionsmatricer_mænd'!$C130:$W130,AG$11:AG$31)</f>
        <v>180.99083435266232</v>
      </c>
      <c r="AI27" s="197">
        <f>MMULT('F. Transitionsmatricer_mænd'!$C130:$W130,AH$11:AH$31)</f>
        <v>176.7581069527613</v>
      </c>
      <c r="AJ27" s="197">
        <f>MMULT('F. Transitionsmatricer_mænd'!$C130:$W130,AI$11:AI$31)</f>
        <v>172.47654819340218</v>
      </c>
      <c r="AK27" s="197">
        <f>MMULT('F. Transitionsmatricer_mænd'!$C130:$W130,AJ$11:AJ$31)</f>
        <v>168.1502408584978</v>
      </c>
      <c r="AL27" s="197">
        <f>MMULT('F. Transitionsmatricer_mænd'!$C130:$W130,AK$11:AK$31)</f>
        <v>163.78673783892819</v>
      </c>
      <c r="AM27" s="197">
        <f>MMULT('F. Transitionsmatricer_mænd'!$C130:$W130,AL$11:AL$31)</f>
        <v>159.39574620347636</v>
      </c>
      <c r="AN27" s="197">
        <f>MMULT('F. Transitionsmatricer_mænd'!$C130:$W130,AM$11:AM$31)</f>
        <v>154.98816387835936</v>
      </c>
      <c r="AO27" s="197">
        <f>MMULT('F. Transitionsmatricer_mænd'!$C130:$W130,AN$11:AN$31)</f>
        <v>150.57538345423723</v>
      </c>
      <c r="AP27" s="197">
        <f>MMULT('F. Transitionsmatricer_mænd'!$C130:$W130,AO$11:AO$31)</f>
        <v>146.16879747921752</v>
      </c>
      <c r="AQ27" s="198">
        <f>MMULT('F. Transitionsmatricer_mænd'!$C157:$W157,AP$11:AP$31)</f>
        <v>134.3173784000422</v>
      </c>
      <c r="AR27" s="198">
        <f>MMULT('F. Transitionsmatricer_mænd'!$C157:$W157,AQ$11:AQ$31)</f>
        <v>123.33345481104497</v>
      </c>
      <c r="AS27" s="198">
        <f>MMULT('F. Transitionsmatricer_mænd'!$C157:$W157,AR$11:AR$31)</f>
        <v>113.16552478274676</v>
      </c>
      <c r="AT27" s="198">
        <f>MMULT('F. Transitionsmatricer_mænd'!$C157:$W157,AS$11:AS$31)</f>
        <v>103.76365076713003</v>
      </c>
      <c r="AU27" s="198">
        <f>MMULT('F. Transitionsmatricer_mænd'!$C157:$W157,AT$11:AT$31)</f>
        <v>95.079574331832802</v>
      </c>
      <c r="AV27" s="198">
        <f>MMULT('F. Transitionsmatricer_mænd'!$C157:$W157,AU$11:AU$31)</f>
        <v>87.066828771038729</v>
      </c>
      <c r="AW27" s="198">
        <f>MMULT('F. Transitionsmatricer_mænd'!$C157:$W157,AV$11:AV$31)</f>
        <v>79.68083729145475</v>
      </c>
      <c r="AX27" s="198">
        <f>MMULT('F. Transitionsmatricer_mænd'!$C157:$W157,AW$11:AW$31)</f>
        <v>72.878990341663027</v>
      </c>
      <c r="AY27" s="198">
        <f>MMULT('F. Transitionsmatricer_mænd'!$C157:$W157,AX$11:AX$31)</f>
        <v>66.620699513090514</v>
      </c>
      <c r="AZ27" s="198">
        <f>MMULT('F. Transitionsmatricer_mænd'!$C157:$W157,AY$11:AY$31)</f>
        <v>60.867427900733084</v>
      </c>
      <c r="BA27" s="199">
        <f>MMULT('F. Transitionsmatricer_mænd'!$C184:$W184,AZ$11:AZ$31)</f>
        <v>0</v>
      </c>
      <c r="BB27" s="199">
        <f>MMULT('F. Transitionsmatricer_mænd'!$C184:$W184,BA$11:BA$31)</f>
        <v>0</v>
      </c>
      <c r="BC27" s="199">
        <f>MMULT('F. Transitionsmatricer_mænd'!$C184:$W184,BB$11:BB$31)</f>
        <v>0</v>
      </c>
      <c r="BD27" s="199">
        <f>MMULT('F. Transitionsmatricer_mænd'!$C184:$W184,BC$11:BC$31)</f>
        <v>0</v>
      </c>
      <c r="BE27" s="199">
        <f>MMULT('F. Transitionsmatricer_mænd'!$C184:$W184,BD$11:BD$31)</f>
        <v>0</v>
      </c>
      <c r="BF27" s="199">
        <f>MMULT('F. Transitionsmatricer_mænd'!$C184:$W184,BE$11:BE$31)</f>
        <v>0</v>
      </c>
      <c r="BG27" s="199">
        <f>MMULT('F. Transitionsmatricer_mænd'!$C184:$W184,BF$11:BF$31)</f>
        <v>0</v>
      </c>
      <c r="BH27" s="199">
        <f>MMULT('F. Transitionsmatricer_mænd'!$C184:$W184,BG$11:BG$31)</f>
        <v>0</v>
      </c>
      <c r="BI27" s="199">
        <f>MMULT('F. Transitionsmatricer_mænd'!$C184:$W184,BH$11:BH$31)</f>
        <v>0</v>
      </c>
      <c r="BJ27" s="199">
        <f>MMULT('F. Transitionsmatricer_mænd'!$C184:$W184,BI$11:BI$31)</f>
        <v>0</v>
      </c>
      <c r="BK27" s="199">
        <f>MMULT('F. Transitionsmatricer_mænd'!$C184:$W184,BJ$11:BJ$31)</f>
        <v>0</v>
      </c>
      <c r="BL27" s="199">
        <f>MMULT('F. Transitionsmatricer_mænd'!$C184:$W184,BK$11:BK$31)</f>
        <v>0</v>
      </c>
      <c r="BM27" s="199">
        <f>MMULT('F. Transitionsmatricer_mænd'!$C184:$W184,BL$11:BL$31)</f>
        <v>0</v>
      </c>
      <c r="BN27" s="199">
        <f>MMULT('F. Transitionsmatricer_mænd'!$C184:$W184,BM$11:BM$31)</f>
        <v>0</v>
      </c>
      <c r="BO27" s="199">
        <f>MMULT('F. Transitionsmatricer_mænd'!$C184:$W184,BN$11:BN$31)</f>
        <v>0</v>
      </c>
      <c r="BP27" s="199">
        <f>MMULT('F. Transitionsmatricer_mænd'!$C184:$W184,BO$11:BO$31)</f>
        <v>0</v>
      </c>
      <c r="BQ27" s="199">
        <f>MMULT('F. Transitionsmatricer_mænd'!$C184:$W184,BP$11:BP$31)</f>
        <v>0</v>
      </c>
      <c r="BR27" s="199">
        <f>MMULT('F. Transitionsmatricer_mænd'!$C184:$W184,BQ$11:BQ$31)</f>
        <v>0</v>
      </c>
      <c r="BS27" s="199">
        <f>MMULT('F. Transitionsmatricer_mænd'!$C184:$W184,BR$11:BR$31)</f>
        <v>0</v>
      </c>
      <c r="BT27" s="199">
        <f>MMULT('F. Transitionsmatricer_mænd'!$C184:$W184,BS$11:BS$31)</f>
        <v>0</v>
      </c>
      <c r="BU27" s="200">
        <f>MMULT('F. Transitionsmatricer_mænd'!$C211:$W211,BT$11:BT$31)</f>
        <v>0</v>
      </c>
      <c r="BV27" s="200">
        <f>MMULT('F. Transitionsmatricer_mænd'!$C211:$W211,BU$11:BU$31)</f>
        <v>0</v>
      </c>
      <c r="BW27" s="200">
        <f>MMULT('F. Transitionsmatricer_mænd'!$C211:$W211,BV$11:BV$31)</f>
        <v>0</v>
      </c>
      <c r="BX27" s="200">
        <f>MMULT('F. Transitionsmatricer_mænd'!$C211:$W211,BW$11:BW$31)</f>
        <v>0</v>
      </c>
      <c r="BY27" s="200">
        <f>MMULT('F. Transitionsmatricer_mænd'!$C211:$W211,BX$11:BX$31)</f>
        <v>0</v>
      </c>
      <c r="BZ27" s="200">
        <f>MMULT('F. Transitionsmatricer_mænd'!$C211:$W211,BY$11:BY$31)</f>
        <v>0</v>
      </c>
      <c r="CA27" s="200">
        <f>MMULT('F. Transitionsmatricer_mænd'!$C211:$W211,BZ$11:BZ$31)</f>
        <v>0</v>
      </c>
      <c r="CB27" s="200">
        <f>MMULT('F. Transitionsmatricer_mænd'!$C211:$W211,CA$11:CA$31)</f>
        <v>0</v>
      </c>
      <c r="CC27" s="200">
        <f>MMULT('F. Transitionsmatricer_mænd'!$C211:$W211,CB$11:CB$31)</f>
        <v>0</v>
      </c>
      <c r="CD27" s="200">
        <f>MMULT('F. Transitionsmatricer_mænd'!$C211:$W211,CC$11:CC$31)</f>
        <v>0</v>
      </c>
      <c r="CE27" s="200">
        <f>MMULT('F. Transitionsmatricer_mænd'!$C211:$W211,CD$11:CD$31)</f>
        <v>0</v>
      </c>
      <c r="CF27" s="200">
        <f>MMULT('F. Transitionsmatricer_mænd'!$C211:$W211,CE$11:CE$31)</f>
        <v>0</v>
      </c>
      <c r="CG27" s="200">
        <f>MMULT('F. Transitionsmatricer_mænd'!$C211:$W211,CF$11:CF$31)</f>
        <v>0</v>
      </c>
      <c r="CH27" s="200">
        <f>MMULT('F. Transitionsmatricer_mænd'!$C211:$W211,CG$11:CG$31)</f>
        <v>0</v>
      </c>
      <c r="CI27" s="200">
        <f>MMULT('F. Transitionsmatricer_mænd'!$C211:$W211,CH$11:CH$31)</f>
        <v>0</v>
      </c>
      <c r="CJ27" s="201">
        <f>MMULT('F. Transitionsmatricer_mænd'!$C238:$W238,CI$11:CI$31)</f>
        <v>0</v>
      </c>
    </row>
    <row r="28" spans="1:88" s="115" customFormat="1" ht="38.25" x14ac:dyDescent="0.2">
      <c r="A28" s="140" t="s">
        <v>217</v>
      </c>
      <c r="B28" s="192">
        <v>0</v>
      </c>
      <c r="C28" s="192">
        <v>0</v>
      </c>
      <c r="D28" s="193">
        <f>MMULT('F. Transitionsmatricer_mænd'!$C23:$W23,C$11:C$31)</f>
        <v>0</v>
      </c>
      <c r="E28" s="193">
        <f>MMULT('F. Transitionsmatricer_mænd'!$C23:$W23,D$11:D$31)</f>
        <v>0</v>
      </c>
      <c r="F28" s="193">
        <f>MMULT('F. Transitionsmatricer_mænd'!$C23:$W23,E$11:E$31)</f>
        <v>0</v>
      </c>
      <c r="G28" s="193">
        <f>MMULT('F. Transitionsmatricer_mænd'!$C23:$W23,F$11:F$31)</f>
        <v>0</v>
      </c>
      <c r="H28" s="193">
        <f>MMULT('F. Transitionsmatricer_mænd'!$C23:$W23,G$11:G$31)</f>
        <v>0</v>
      </c>
      <c r="I28" s="194">
        <f>MMULT('F. Transitionsmatricer_mænd'!$C50:$W50,H$11:H$31)</f>
        <v>0</v>
      </c>
      <c r="J28" s="194">
        <f>MMULT('F. Transitionsmatricer_mænd'!$C50:$W50,I$11:I$31)</f>
        <v>0</v>
      </c>
      <c r="K28" s="194">
        <f>MMULT('F. Transitionsmatricer_mænd'!$C50:$W50,J$11:J$31)</f>
        <v>0</v>
      </c>
      <c r="L28" s="194">
        <f>MMULT('F. Transitionsmatricer_mænd'!$C50:$W50,K$11:K$31)</f>
        <v>0</v>
      </c>
      <c r="M28" s="194">
        <f>MMULT('F. Transitionsmatricer_mænd'!$C50:$W50,L$11:L$31)</f>
        <v>0</v>
      </c>
      <c r="N28" s="195">
        <f>MMULT('F. Transitionsmatricer_mænd'!$C77:$W77,M$11:M$31)</f>
        <v>55.63017005256404</v>
      </c>
      <c r="O28" s="195">
        <f>MMULT('F. Transitionsmatricer_mænd'!$C77:$W77,N$11:N$31)</f>
        <v>68.007488615543039</v>
      </c>
      <c r="P28" s="195">
        <f>MMULT('F. Transitionsmatricer_mænd'!$C77:$W77,O$11:O$31)</f>
        <v>72.346039364895958</v>
      </c>
      <c r="Q28" s="195">
        <f>MMULT('F. Transitionsmatricer_mænd'!$C77:$W77,P$11:P$31)</f>
        <v>75.540871326654596</v>
      </c>
      <c r="R28" s="195">
        <f>MMULT('F. Transitionsmatricer_mænd'!$C77:$W77,Q$11:Q$31)</f>
        <v>78.828817098944043</v>
      </c>
      <c r="S28" s="195">
        <f>MMULT('F. Transitionsmatricer_mænd'!$C77:$W77,R$11:R$31)</f>
        <v>82.340777622835787</v>
      </c>
      <c r="T28" s="195">
        <f>MMULT('F. Transitionsmatricer_mænd'!$C77:$W77,S$11:S$31)</f>
        <v>86.01035323994985</v>
      </c>
      <c r="U28" s="195">
        <f>MMULT('F. Transitionsmatricer_mænd'!$C77:$W77,T$11:T$31)</f>
        <v>89.751157233031378</v>
      </c>
      <c r="V28" s="195">
        <f>MMULT('F. Transitionsmatricer_mænd'!$C77:$W77,U$11:U$31)</f>
        <v>93.488363933367566</v>
      </c>
      <c r="W28" s="196">
        <f>MMULT('F. Transitionsmatricer_mænd'!$C104:$W104,V$11:V$31)</f>
        <v>93.948258488032906</v>
      </c>
      <c r="X28" s="196">
        <f>MMULT('F. Transitionsmatricer_mænd'!$C104:$W104,W$11:W$31)</f>
        <v>95.587577360153261</v>
      </c>
      <c r="Y28" s="196">
        <f>MMULT('F. Transitionsmatricer_mænd'!$C104:$W104,X$11:X$31)</f>
        <v>97.513683243223511</v>
      </c>
      <c r="Z28" s="196">
        <f>MMULT('F. Transitionsmatricer_mænd'!$C104:$W104,Y$11:Y$31)</f>
        <v>99.627867550404929</v>
      </c>
      <c r="AA28" s="196">
        <f>MMULT('F. Transitionsmatricer_mænd'!$C104:$W104,Z$11:Z$31)</f>
        <v>101.84473904473336</v>
      </c>
      <c r="AB28" s="196">
        <f>MMULT('F. Transitionsmatricer_mænd'!$C104:$W104,AA$11:AA$31)</f>
        <v>104.09207181539681</v>
      </c>
      <c r="AC28" s="196">
        <f>MMULT('F. Transitionsmatricer_mænd'!$C104:$W104,AB$11:AB$31)</f>
        <v>106.31005845826729</v>
      </c>
      <c r="AD28" s="196">
        <f>MMULT('F. Transitionsmatricer_mænd'!$C104:$W104,AC$11:AC$31)</f>
        <v>108.45022759028586</v>
      </c>
      <c r="AE28" s="196">
        <f>MMULT('F. Transitionsmatricer_mænd'!$C104:$W104,AD$11:AD$31)</f>
        <v>110.47420470010189</v>
      </c>
      <c r="AF28" s="196">
        <f>MMULT('F. Transitionsmatricer_mænd'!$C104:$W104,AE$11:AE$31)</f>
        <v>112.35243574183995</v>
      </c>
      <c r="AG28" s="197">
        <f>MMULT('F. Transitionsmatricer_mænd'!$C131:$W131,AF$11:AF$31)</f>
        <v>117.31164946625722</v>
      </c>
      <c r="AH28" s="197">
        <f>MMULT('F. Transitionsmatricer_mænd'!$C131:$W131,AG$11:AG$31)</f>
        <v>121.76459338717447</v>
      </c>
      <c r="AI28" s="197">
        <f>MMULT('F. Transitionsmatricer_mænd'!$C131:$W131,AH$11:AH$31)</f>
        <v>125.7136901142087</v>
      </c>
      <c r="AJ28" s="197">
        <f>MMULT('F. Transitionsmatricer_mænd'!$C131:$W131,AI$11:AI$31)</f>
        <v>129.16555738798121</v>
      </c>
      <c r="AK28" s="197">
        <f>MMULT('F. Transitionsmatricer_mænd'!$C131:$W131,AJ$11:AJ$31)</f>
        <v>132.13047167993088</v>
      </c>
      <c r="AL28" s="197">
        <f>MMULT('F. Transitionsmatricer_mænd'!$C131:$W131,AK$11:AK$31)</f>
        <v>134.62185636691692</v>
      </c>
      <c r="AM28" s="197">
        <f>MMULT('F. Transitionsmatricer_mænd'!$C131:$W131,AL$11:AL$31)</f>
        <v>136.65579007874237</v>
      </c>
      <c r="AN28" s="197">
        <f>MMULT('F. Transitionsmatricer_mænd'!$C131:$W131,AM$11:AM$31)</f>
        <v>138.25053763126658</v>
      </c>
      <c r="AO28" s="197">
        <f>MMULT('F. Transitionsmatricer_mænd'!$C131:$W131,AN$11:AN$31)</f>
        <v>139.42610824359576</v>
      </c>
      <c r="AP28" s="197">
        <f>MMULT('F. Transitionsmatricer_mænd'!$C131:$W131,AO$11:AO$31)</f>
        <v>140.20384568704415</v>
      </c>
      <c r="AQ28" s="198">
        <f>MMULT('F. Transitionsmatricer_mænd'!$C158:$W158,AP$11:AP$31)</f>
        <v>148.06813048441109</v>
      </c>
      <c r="AR28" s="198">
        <f>MMULT('F. Transitionsmatricer_mænd'!$C158:$W158,AQ$11:AQ$31)</f>
        <v>154.21117303364451</v>
      </c>
      <c r="AS28" s="198">
        <f>MMULT('F. Transitionsmatricer_mænd'!$C158:$W158,AR$11:AR$31)</f>
        <v>158.8067180890049</v>
      </c>
      <c r="AT28" s="198">
        <f>MMULT('F. Transitionsmatricer_mænd'!$C158:$W158,AS$11:AS$31)</f>
        <v>162.01763393896258</v>
      </c>
      <c r="AU28" s="198">
        <f>MMULT('F. Transitionsmatricer_mænd'!$C158:$W158,AT$11:AT$31)</f>
        <v>163.9956762992247</v>
      </c>
      <c r="AV28" s="198">
        <f>MMULT('F. Transitionsmatricer_mænd'!$C158:$W158,AU$11:AU$31)</f>
        <v>164.88159276222879</v>
      </c>
      <c r="AW28" s="198">
        <f>MMULT('F. Transitionsmatricer_mænd'!$C158:$W158,AV$11:AV$31)</f>
        <v>164.80542472185752</v>
      </c>
      <c r="AX28" s="198">
        <f>MMULT('F. Transitionsmatricer_mænd'!$C158:$W158,AW$11:AW$31)</f>
        <v>163.88691995506753</v>
      </c>
      <c r="AY28" s="198">
        <f>MMULT('F. Transitionsmatricer_mænd'!$C158:$W158,AX$11:AX$31)</f>
        <v>162.23600397360329</v>
      </c>
      <c r="AZ28" s="198">
        <f>MMULT('F. Transitionsmatricer_mænd'!$C158:$W158,AY$11:AY$31)</f>
        <v>159.95327958917881</v>
      </c>
      <c r="BA28" s="199">
        <f>MMULT('F. Transitionsmatricer_mænd'!$C185:$W185,AZ$11:AZ$31)</f>
        <v>212.71323521396661</v>
      </c>
      <c r="BB28" s="199">
        <f>MMULT('F. Transitionsmatricer_mænd'!$C185:$W185,BA$11:BA$31)</f>
        <v>200.66376853969498</v>
      </c>
      <c r="BC28" s="199">
        <f>MMULT('F. Transitionsmatricer_mænd'!$C185:$W185,BB$11:BB$31)</f>
        <v>189.21217013720249</v>
      </c>
      <c r="BD28" s="199">
        <f>MMULT('F. Transitionsmatricer_mænd'!$C185:$W185,BC$11:BC$31)</f>
        <v>178.33596988797743</v>
      </c>
      <c r="BE28" s="199">
        <f>MMULT('F. Transitionsmatricer_mænd'!$C185:$W185,BD$11:BD$31)</f>
        <v>168.01144139133055</v>
      </c>
      <c r="BF28" s="199">
        <f>MMULT('F. Transitionsmatricer_mænd'!$C185:$W185,BE$11:BE$31)</f>
        <v>158.2149123540301</v>
      </c>
      <c r="BG28" s="199">
        <f>MMULT('F. Transitionsmatricer_mænd'!$C185:$W185,BF$11:BF$31)</f>
        <v>148.92340657897344</v>
      </c>
      <c r="BH28" s="199">
        <f>MMULT('F. Transitionsmatricer_mænd'!$C185:$W185,BG$11:BG$31)</f>
        <v>140.11490178672102</v>
      </c>
      <c r="BI28" s="199">
        <f>MMULT('F. Transitionsmatricer_mænd'!$C185:$W185,BH$11:BH$31)</f>
        <v>131.76837907824364</v>
      </c>
      <c r="BJ28" s="199">
        <f>MMULT('F. Transitionsmatricer_mænd'!$C185:$W185,BI$11:BI$31)</f>
        <v>123.86376999319145</v>
      </c>
      <c r="BK28" s="199">
        <f>MMULT('F. Transitionsmatricer_mænd'!$C185:$W185,BJ$11:BJ$31)</f>
        <v>116.38186273448021</v>
      </c>
      <c r="BL28" s="199">
        <f>MMULT('F. Transitionsmatricer_mænd'!$C185:$W185,BK$11:BK$31)</f>
        <v>109.30420142651488</v>
      </c>
      <c r="BM28" s="199">
        <f>MMULT('F. Transitionsmatricer_mænd'!$C185:$W185,BL$11:BL$31)</f>
        <v>102.61299538447906</v>
      </c>
      <c r="BN28" s="199">
        <f>MMULT('F. Transitionsmatricer_mænd'!$C185:$W185,BM$11:BM$31)</f>
        <v>96.291045405536224</v>
      </c>
      <c r="BO28" s="199">
        <f>MMULT('F. Transitionsmatricer_mænd'!$C185:$W185,BN$11:BN$31)</f>
        <v>90.321688489098733</v>
      </c>
      <c r="BP28" s="199">
        <f>MMULT('F. Transitionsmatricer_mænd'!$C185:$W185,BO$11:BO$31)</f>
        <v>84.688759482607054</v>
      </c>
      <c r="BQ28" s="199">
        <f>MMULT('F. Transitionsmatricer_mænd'!$C185:$W185,BP$11:BP$31)</f>
        <v>79.376566854475698</v>
      </c>
      <c r="BR28" s="199">
        <f>MMULT('F. Transitionsmatricer_mænd'!$C185:$W185,BQ$11:BQ$31)</f>
        <v>74.36987943197839</v>
      </c>
      <c r="BS28" s="199">
        <f>MMULT('F. Transitionsmatricer_mænd'!$C185:$W185,BR$11:BR$31)</f>
        <v>69.653921080954277</v>
      </c>
      <c r="BT28" s="199">
        <f>MMULT('F. Transitionsmatricer_mænd'!$C185:$W185,BS$11:BS$31)</f>
        <v>65.214370685382903</v>
      </c>
      <c r="BU28" s="200">
        <f>MMULT('F. Transitionsmatricer_mænd'!$C212:$W212,BT$11:BT$31)</f>
        <v>0</v>
      </c>
      <c r="BV28" s="200">
        <f>MMULT('F. Transitionsmatricer_mænd'!$C212:$W212,BU$11:BU$31)</f>
        <v>0</v>
      </c>
      <c r="BW28" s="200">
        <f>MMULT('F. Transitionsmatricer_mænd'!$C212:$W212,BV$11:BV$31)</f>
        <v>0</v>
      </c>
      <c r="BX28" s="200">
        <f>MMULT('F. Transitionsmatricer_mænd'!$C212:$W212,BW$11:BW$31)</f>
        <v>0</v>
      </c>
      <c r="BY28" s="200">
        <f>MMULT('F. Transitionsmatricer_mænd'!$C212:$W212,BX$11:BX$31)</f>
        <v>0</v>
      </c>
      <c r="BZ28" s="200">
        <f>MMULT('F. Transitionsmatricer_mænd'!$C212:$W212,BY$11:BY$31)</f>
        <v>0</v>
      </c>
      <c r="CA28" s="200">
        <f>MMULT('F. Transitionsmatricer_mænd'!$C212:$W212,BZ$11:BZ$31)</f>
        <v>0</v>
      </c>
      <c r="CB28" s="200">
        <f>MMULT('F. Transitionsmatricer_mænd'!$C212:$W212,CA$11:CA$31)</f>
        <v>0</v>
      </c>
      <c r="CC28" s="200">
        <f>MMULT('F. Transitionsmatricer_mænd'!$C212:$W212,CB$11:CB$31)</f>
        <v>0</v>
      </c>
      <c r="CD28" s="200">
        <f>MMULT('F. Transitionsmatricer_mænd'!$C212:$W212,CC$11:CC$31)</f>
        <v>0</v>
      </c>
      <c r="CE28" s="200">
        <f>MMULT('F. Transitionsmatricer_mænd'!$C212:$W212,CD$11:CD$31)</f>
        <v>0</v>
      </c>
      <c r="CF28" s="200">
        <f>MMULT('F. Transitionsmatricer_mænd'!$C212:$W212,CE$11:CE$31)</f>
        <v>0</v>
      </c>
      <c r="CG28" s="200">
        <f>MMULT('F. Transitionsmatricer_mænd'!$C212:$W212,CF$11:CF$31)</f>
        <v>0</v>
      </c>
      <c r="CH28" s="200">
        <f>MMULT('F. Transitionsmatricer_mænd'!$C212:$W212,CG$11:CG$31)</f>
        <v>0</v>
      </c>
      <c r="CI28" s="200">
        <f>MMULT('F. Transitionsmatricer_mænd'!$C212:$W212,CH$11:CH$31)</f>
        <v>0</v>
      </c>
      <c r="CJ28" s="201">
        <f>MMULT('F. Transitionsmatricer_mænd'!$C239:$W239,CI$11:CI$31)</f>
        <v>0</v>
      </c>
    </row>
    <row r="29" spans="1:88" s="115" customFormat="1" ht="38.25" x14ac:dyDescent="0.2">
      <c r="A29" s="140" t="s">
        <v>218</v>
      </c>
      <c r="B29" s="192">
        <v>0</v>
      </c>
      <c r="C29" s="192">
        <v>0</v>
      </c>
      <c r="D29" s="193">
        <f>MMULT('F. Transitionsmatricer_mænd'!$C24:$W24,C$11:C$31)</f>
        <v>0</v>
      </c>
      <c r="E29" s="193">
        <f>MMULT('F. Transitionsmatricer_mænd'!$C24:$W24,D$11:D$31)</f>
        <v>0</v>
      </c>
      <c r="F29" s="193">
        <f>MMULT('F. Transitionsmatricer_mænd'!$C24:$W24,E$11:E$31)</f>
        <v>0</v>
      </c>
      <c r="G29" s="193">
        <f>MMULT('F. Transitionsmatricer_mænd'!$C24:$W24,F$11:F$31)</f>
        <v>0</v>
      </c>
      <c r="H29" s="193">
        <f>MMULT('F. Transitionsmatricer_mænd'!$C24:$W24,G$11:G$31)</f>
        <v>0</v>
      </c>
      <c r="I29" s="194">
        <f>MMULT('F. Transitionsmatricer_mænd'!$C51:$W51,H$11:H$31)</f>
        <v>0</v>
      </c>
      <c r="J29" s="194">
        <f>MMULT('F. Transitionsmatricer_mænd'!$C51:$W51,I$11:I$31)</f>
        <v>0</v>
      </c>
      <c r="K29" s="194">
        <f>MMULT('F. Transitionsmatricer_mænd'!$C51:$W51,J$11:J$31)</f>
        <v>0</v>
      </c>
      <c r="L29" s="194">
        <f>MMULT('F. Transitionsmatricer_mænd'!$C51:$W51,K$11:K$31)</f>
        <v>0</v>
      </c>
      <c r="M29" s="194">
        <f>MMULT('F. Transitionsmatricer_mænd'!$C51:$W51,L$11:L$31)</f>
        <v>0</v>
      </c>
      <c r="N29" s="195">
        <f>MMULT('F. Transitionsmatricer_mænd'!$C78:$W78,M$11:M$31)</f>
        <v>16.458080764567093</v>
      </c>
      <c r="O29" s="195">
        <f>MMULT('F. Transitionsmatricer_mænd'!$C78:$W78,N$11:N$31)</f>
        <v>19.949072101295634</v>
      </c>
      <c r="P29" s="195">
        <f>MMULT('F. Transitionsmatricer_mænd'!$C78:$W78,O$11:O$31)</f>
        <v>20.938999692738605</v>
      </c>
      <c r="Q29" s="195">
        <f>MMULT('F. Transitionsmatricer_mænd'!$C78:$W78,P$11:P$31)</f>
        <v>21.598772289552691</v>
      </c>
      <c r="R29" s="195">
        <f>MMULT('F. Transitionsmatricer_mænd'!$C78:$W78,Q$11:Q$31)</f>
        <v>22.339602521124071</v>
      </c>
      <c r="S29" s="195">
        <f>MMULT('F. Transitionsmatricer_mænd'!$C78:$W78,R$11:R$31)</f>
        <v>23.208138810664341</v>
      </c>
      <c r="T29" s="195">
        <f>MMULT('F. Transitionsmatricer_mænd'!$C78:$W78,S$11:S$31)</f>
        <v>24.181003479337413</v>
      </c>
      <c r="U29" s="195">
        <f>MMULT('F. Transitionsmatricer_mænd'!$C78:$W78,T$11:T$31)</f>
        <v>25.225932670025617</v>
      </c>
      <c r="V29" s="195">
        <f>MMULT('F. Transitionsmatricer_mænd'!$C78:$W78,U$11:U$31)</f>
        <v>26.313776118103561</v>
      </c>
      <c r="W29" s="196">
        <f>MMULT('F. Transitionsmatricer_mænd'!$C105:$W105,V$11:V$31)</f>
        <v>26.444926307615557</v>
      </c>
      <c r="X29" s="196">
        <f>MMULT('F. Transitionsmatricer_mænd'!$C105:$W105,W$11:W$31)</f>
        <v>26.783012715877831</v>
      </c>
      <c r="Y29" s="196">
        <f>MMULT('F. Transitionsmatricer_mænd'!$C105:$W105,X$11:X$31)</f>
        <v>27.314107712354982</v>
      </c>
      <c r="Z29" s="196">
        <f>MMULT('F. Transitionsmatricer_mænd'!$C105:$W105,Y$11:Y$31)</f>
        <v>27.986722831032662</v>
      </c>
      <c r="AA29" s="196">
        <f>MMULT('F. Transitionsmatricer_mænd'!$C105:$W105,Z$11:Z$31)</f>
        <v>28.757294444937674</v>
      </c>
      <c r="AB29" s="196">
        <f>MMULT('F. Transitionsmatricer_mænd'!$C105:$W105,AA$11:AA$31)</f>
        <v>29.589242935483107</v>
      </c>
      <c r="AC29" s="196">
        <f>MMULT('F. Transitionsmatricer_mænd'!$C105:$W105,AB$11:AB$31)</f>
        <v>30.452124643133608</v>
      </c>
      <c r="AD29" s="196">
        <f>MMULT('F. Transitionsmatricer_mænd'!$C105:$W105,AC$11:AC$31)</f>
        <v>31.32086937998579</v>
      </c>
      <c r="AE29" s="196">
        <f>MMULT('F. Transitionsmatricer_mænd'!$C105:$W105,AD$11:AD$31)</f>
        <v>32.175093913016944</v>
      </c>
      <c r="AF29" s="196">
        <f>MMULT('F. Transitionsmatricer_mænd'!$C105:$W105,AE$11:AE$31)</f>
        <v>32.998483045998142</v>
      </c>
      <c r="AG29" s="197">
        <f>MMULT('F. Transitionsmatricer_mænd'!$C132:$W132,AF$11:AF$31)</f>
        <v>33.778231902697364</v>
      </c>
      <c r="AH29" s="197">
        <f>MMULT('F. Transitionsmatricer_mænd'!$C132:$W132,AG$11:AG$31)</f>
        <v>34.668256485874387</v>
      </c>
      <c r="AI29" s="197">
        <f>MMULT('F. Transitionsmatricer_mænd'!$C132:$W132,AH$11:AH$31)</f>
        <v>35.619833680831803</v>
      </c>
      <c r="AJ29" s="197">
        <f>MMULT('F. Transitionsmatricer_mænd'!$C132:$W132,AI$11:AI$31)</f>
        <v>36.593414193864838</v>
      </c>
      <c r="AK29" s="197">
        <f>MMULT('F. Transitionsmatricer_mænd'!$C132:$W132,AJ$11:AJ$31)</f>
        <v>37.557123211281599</v>
      </c>
      <c r="AL29" s="197">
        <f>MMULT('F. Transitionsmatricer_mænd'!$C132:$W132,AK$11:AK$31)</f>
        <v>38.485493347622004</v>
      </c>
      <c r="AM29" s="197">
        <f>MMULT('F. Transitionsmatricer_mænd'!$C132:$W132,AL$11:AL$31)</f>
        <v>39.358425917875458</v>
      </c>
      <c r="AN29" s="197">
        <f>MMULT('F. Transitionsmatricer_mænd'!$C132:$W132,AM$11:AM$31)</f>
        <v>40.160345936054838</v>
      </c>
      <c r="AO29" s="197">
        <f>MMULT('F. Transitionsmatricer_mænd'!$C132:$W132,AN$11:AN$31)</f>
        <v>40.879510208770746</v>
      </c>
      <c r="AP29" s="197">
        <f>MMULT('F. Transitionsmatricer_mænd'!$C132:$W132,AO$11:AO$31)</f>
        <v>41.507432305290727</v>
      </c>
      <c r="AQ29" s="198">
        <f>MMULT('F. Transitionsmatricer_mænd'!$C159:$W159,AP$11:AP$31)</f>
        <v>42.038395885464162</v>
      </c>
      <c r="AR29" s="198">
        <f>MMULT('F. Transitionsmatricer_mænd'!$C159:$W159,AQ$11:AQ$31)</f>
        <v>42.841894117560251</v>
      </c>
      <c r="AS29" s="198">
        <f>MMULT('F. Transitionsmatricer_mænd'!$C159:$W159,AR$11:AR$31)</f>
        <v>43.787922612659059</v>
      </c>
      <c r="AT29" s="198">
        <f>MMULT('F. Transitionsmatricer_mænd'!$C159:$W159,AS$11:AS$31)</f>
        <v>44.776451661349654</v>
      </c>
      <c r="AU29" s="198">
        <f>MMULT('F. Transitionsmatricer_mænd'!$C159:$W159,AT$11:AT$31)</f>
        <v>45.732008141400712</v>
      </c>
      <c r="AV29" s="198">
        <f>MMULT('F. Transitionsmatricer_mænd'!$C159:$W159,AU$11:AU$31)</f>
        <v>46.599055608969223</v>
      </c>
      <c r="AW29" s="198">
        <f>MMULT('F. Transitionsmatricer_mænd'!$C159:$W159,AV$11:AV$31)</f>
        <v>47.338146390452664</v>
      </c>
      <c r="AX29" s="198">
        <f>MMULT('F. Transitionsmatricer_mænd'!$C159:$W159,AW$11:AW$31)</f>
        <v>47.92275129316063</v>
      </c>
      <c r="AY29" s="198">
        <f>MMULT('F. Transitionsmatricer_mænd'!$C159:$W159,AX$11:AX$31)</f>
        <v>48.336656768906685</v>
      </c>
      <c r="AZ29" s="198">
        <f>MMULT('F. Transitionsmatricer_mænd'!$C159:$W159,AY$11:AY$31)</f>
        <v>48.571826844437027</v>
      </c>
      <c r="BA29" s="199">
        <f>MMULT('F. Transitionsmatricer_mænd'!$C186:$W186,AZ$11:AZ$31)</f>
        <v>48.626642853743391</v>
      </c>
      <c r="BB29" s="199">
        <f>MMULT('F. Transitionsmatricer_mænd'!$C186:$W186,BA$11:BA$31)</f>
        <v>51.264945675114021</v>
      </c>
      <c r="BC29" s="199">
        <f>MMULT('F. Transitionsmatricer_mænd'!$C186:$W186,BB$11:BB$31)</f>
        <v>52.83968106716506</v>
      </c>
      <c r="BD29" s="199">
        <f>MMULT('F. Transitionsmatricer_mænd'!$C186:$W186,BC$11:BC$31)</f>
        <v>53.559404245850409</v>
      </c>
      <c r="BE29" s="199">
        <f>MMULT('F. Transitionsmatricer_mænd'!$C186:$W186,BD$11:BD$31)</f>
        <v>53.596415741258916</v>
      </c>
      <c r="BF29" s="199">
        <f>MMULT('F. Transitionsmatricer_mænd'!$C186:$W186,BE$11:BE$31)</f>
        <v>53.09252247802084</v>
      </c>
      <c r="BG29" s="199">
        <f>MMULT('F. Transitionsmatricer_mænd'!$C186:$W186,BF$11:BF$31)</f>
        <v>52.164315307544868</v>
      </c>
      <c r="BH29" s="199">
        <f>MMULT('F. Transitionsmatricer_mænd'!$C186:$W186,BG$11:BG$31)</f>
        <v>50.907687358415387</v>
      </c>
      <c r="BI29" s="199">
        <f>MMULT('F. Transitionsmatricer_mænd'!$C186:$W186,BH$11:BH$31)</f>
        <v>49.401566002880053</v>
      </c>
      <c r="BJ29" s="199">
        <f>MMULT('F. Transitionsmatricer_mænd'!$C186:$W186,BI$11:BI$31)</f>
        <v>47.710939065971772</v>
      </c>
      <c r="BK29" s="199">
        <f>MMULT('F. Transitionsmatricer_mænd'!$C186:$W186,BJ$11:BJ$31)</f>
        <v>45.88929083327811</v>
      </c>
      <c r="BL29" s="199">
        <f>MMULT('F. Transitionsmatricer_mænd'!$C186:$W186,BK$11:BK$31)</f>
        <v>43.980563321650259</v>
      </c>
      <c r="BM29" s="199">
        <f>MMULT('F. Transitionsmatricer_mænd'!$C186:$W186,BL$11:BL$31)</f>
        <v>42.020743606118444</v>
      </c>
      <c r="BN29" s="199">
        <f>MMULT('F. Transitionsmatricer_mænd'!$C186:$W186,BM$11:BM$31)</f>
        <v>40.03915920851783</v>
      </c>
      <c r="BO29" s="199">
        <f>MMULT('F. Transitionsmatricer_mænd'!$C186:$W186,BN$11:BN$31)</f>
        <v>38.059545557582005</v>
      </c>
      <c r="BP29" s="199">
        <f>MMULT('F. Transitionsmatricer_mænd'!$C186:$W186,BO$11:BO$31)</f>
        <v>36.100934262684319</v>
      </c>
      <c r="BQ29" s="199">
        <f>MMULT('F. Transitionsmatricer_mænd'!$C186:$W186,BP$11:BP$31)</f>
        <v>34.17839883985711</v>
      </c>
      <c r="BR29" s="199">
        <f>MMULT('F. Transitionsmatricer_mænd'!$C186:$W186,BQ$11:BQ$31)</f>
        <v>32.303685339873368</v>
      </c>
      <c r="BS29" s="199">
        <f>MMULT('F. Transitionsmatricer_mænd'!$C186:$W186,BR$11:BR$31)</f>
        <v>30.485748552162192</v>
      </c>
      <c r="BT29" s="199">
        <f>MMULT('F. Transitionsmatricer_mænd'!$C186:$W186,BS$11:BS$31)</f>
        <v>28.731209555889798</v>
      </c>
      <c r="BU29" s="200">
        <f>MMULT('F. Transitionsmatricer_mænd'!$C213:$W213,BT$11:BT$31)</f>
        <v>88.082112133672837</v>
      </c>
      <c r="BV29" s="200">
        <f>MMULT('F. Transitionsmatricer_mænd'!$C213:$W213,BU$11:BU$31)</f>
        <v>72.896974093717915</v>
      </c>
      <c r="BW29" s="200">
        <f>MMULT('F. Transitionsmatricer_mænd'!$C213:$W213,BV$11:BV$31)</f>
        <v>60.342423788868985</v>
      </c>
      <c r="BX29" s="200">
        <f>MMULT('F. Transitionsmatricer_mænd'!$C213:$W213,BW$11:BW$31)</f>
        <v>49.961371197331324</v>
      </c>
      <c r="BY29" s="200">
        <f>MMULT('F. Transitionsmatricer_mænd'!$C213:$W213,BX$11:BX$31)</f>
        <v>41.37395894569358</v>
      </c>
      <c r="BZ29" s="200">
        <f>MMULT('F. Transitionsmatricer_mænd'!$C213:$W213,BY$11:BY$31)</f>
        <v>34.266518382444325</v>
      </c>
      <c r="CA29" s="200">
        <f>MMULT('F. Transitionsmatricer_mænd'!$C213:$W213,BZ$11:BZ$31)</f>
        <v>28.380865473319549</v>
      </c>
      <c r="CB29" s="200">
        <f>MMULT('F. Transitionsmatricer_mænd'!$C213:$W213,CA$11:CA$31)</f>
        <v>23.504722172372905</v>
      </c>
      <c r="CC29" s="200">
        <f>MMULT('F. Transitionsmatricer_mænd'!$C213:$W213,CB$11:CB$31)</f>
        <v>19.463513234325081</v>
      </c>
      <c r="CD29" s="200">
        <f>MMULT('F. Transitionsmatricer_mænd'!$C213:$W213,CC$11:CC$31)</f>
        <v>16.113519932779344</v>
      </c>
      <c r="CE29" s="200">
        <f>MMULT('F. Transitionsmatricer_mænd'!$C213:$W213,CD$11:CD$31)</f>
        <v>13.336252600208946</v>
      </c>
      <c r="CF29" s="200">
        <f>MMULT('F. Transitionsmatricer_mænd'!$C213:$W213,CE$11:CE$31)</f>
        <v>11.033864042968805</v>
      </c>
      <c r="CG29" s="200">
        <f>MMULT('F. Transitionsmatricer_mænd'!$C213:$W213,CF$11:CF$31)</f>
        <v>9.1254259976726164</v>
      </c>
      <c r="CH29" s="200">
        <f>MMULT('F. Transitionsmatricer_mænd'!$C213:$W213,CG$11:CG$31)</f>
        <v>7.5439087714053139</v>
      </c>
      <c r="CI29" s="200">
        <f>MMULT('F. Transitionsmatricer_mænd'!$C213:$W213,CH$11:CH$31)</f>
        <v>6.2337282353686403</v>
      </c>
      <c r="CJ29" s="201">
        <f>MMULT('F. Transitionsmatricer_mænd'!$C240:$W240,CI$11:CI$31)</f>
        <v>0</v>
      </c>
    </row>
    <row r="30" spans="1:88" s="115" customFormat="1" ht="38.25" x14ac:dyDescent="0.2">
      <c r="A30" s="140" t="s">
        <v>195</v>
      </c>
      <c r="B30" s="192">
        <v>0</v>
      </c>
      <c r="C30" s="192">
        <v>0</v>
      </c>
      <c r="D30" s="193">
        <f>MMULT('F. Transitionsmatricer_mænd'!$C25:$W25,C$11:C$31)</f>
        <v>0</v>
      </c>
      <c r="E30" s="193">
        <f>MMULT('F. Transitionsmatricer_mænd'!$C25:$W25,D$11:D$31)</f>
        <v>0</v>
      </c>
      <c r="F30" s="193">
        <f>MMULT('F. Transitionsmatricer_mænd'!$C25:$W25,E$11:E$31)</f>
        <v>0</v>
      </c>
      <c r="G30" s="193">
        <f>MMULT('F. Transitionsmatricer_mænd'!$C25:$W25,F$11:F$31)</f>
        <v>0</v>
      </c>
      <c r="H30" s="193">
        <f>MMULT('F. Transitionsmatricer_mænd'!$C25:$W25,G$11:G$31)</f>
        <v>0</v>
      </c>
      <c r="I30" s="194">
        <f>MMULT('F. Transitionsmatricer_mænd'!$C52:$W52,H$11:H$31)</f>
        <v>0</v>
      </c>
      <c r="J30" s="194">
        <f>MMULT('F. Transitionsmatricer_mænd'!$C52:$W52,I$11:I$31)</f>
        <v>0</v>
      </c>
      <c r="K30" s="194">
        <f>MMULT('F. Transitionsmatricer_mænd'!$C52:$W52,J$11:J$31)</f>
        <v>0</v>
      </c>
      <c r="L30" s="194">
        <f>MMULT('F. Transitionsmatricer_mænd'!$C52:$W52,K$11:K$31)</f>
        <v>0</v>
      </c>
      <c r="M30" s="194">
        <f>MMULT('F. Transitionsmatricer_mænd'!$C52:$W52,L$11:L$31)</f>
        <v>0</v>
      </c>
      <c r="N30" s="195">
        <f>MMULT('F. Transitionsmatricer_mænd'!$C79:$W79,M$11:M$31)</f>
        <v>0.98163391134799127</v>
      </c>
      <c r="O30" s="195">
        <f>MMULT('F. Transitionsmatricer_mænd'!$C79:$W79,N$11:N$31)</f>
        <v>1.1877528926874839</v>
      </c>
      <c r="P30" s="195">
        <f>MMULT('F. Transitionsmatricer_mænd'!$C79:$W79,O$11:O$31)</f>
        <v>1.2432248858171284</v>
      </c>
      <c r="Q30" s="195">
        <f>MMULT('F. Transitionsmatricer_mænd'!$C79:$W79,P$11:P$31)</f>
        <v>1.2790637430465515</v>
      </c>
      <c r="R30" s="195">
        <f>MMULT('F. Transitionsmatricer_mænd'!$C79:$W79,Q$11:Q$31)</f>
        <v>1.3203202988546006</v>
      </c>
      <c r="S30" s="195">
        <f>MMULT('F. Transitionsmatricer_mænd'!$C79:$W79,R$11:R$31)</f>
        <v>1.369867662071927</v>
      </c>
      <c r="T30" s="195">
        <f>MMULT('F. Transitionsmatricer_mænd'!$C79:$W79,S$11:S$31)</f>
        <v>1.4262689643931004</v>
      </c>
      <c r="U30" s="195">
        <f>MMULT('F. Transitionsmatricer_mænd'!$C79:$W79,T$11:T$31)</f>
        <v>1.4875245198591207</v>
      </c>
      <c r="V30" s="195">
        <f>MMULT('F. Transitionsmatricer_mænd'!$C79:$W79,U$11:U$31)</f>
        <v>1.5518180243720316</v>
      </c>
      <c r="W30" s="196">
        <f>MMULT('F. Transitionsmatricer_mænd'!$C106:$W106,V$11:V$31)</f>
        <v>1.5592056478079741</v>
      </c>
      <c r="X30" s="196">
        <f>MMULT('F. Transitionsmatricer_mænd'!$C106:$W106,W$11:W$31)</f>
        <v>1.5794861870868691</v>
      </c>
      <c r="Y30" s="196">
        <f>MMULT('F. Transitionsmatricer_mænd'!$C106:$W106,X$11:X$31)</f>
        <v>1.6098560710874719</v>
      </c>
      <c r="Z30" s="196">
        <f>MMULT('F. Transitionsmatricer_mænd'!$C106:$W106,Y$11:Y$31)</f>
        <v>1.6497250789967339</v>
      </c>
      <c r="AA30" s="196">
        <f>MMULT('F. Transitionsmatricer_mænd'!$C106:$W106,Z$11:Z$31)</f>
        <v>1.6962699057397086</v>
      </c>
      <c r="AB30" s="196">
        <f>MMULT('F. Transitionsmatricer_mænd'!$C106:$W106,AA$11:AA$31)</f>
        <v>1.7471245313048678</v>
      </c>
      <c r="AC30" s="196">
        <f>MMULT('F. Transitionsmatricer_mænd'!$C106:$W106,AB$11:AB$31)</f>
        <v>1.8003207353688835</v>
      </c>
      <c r="AD30" s="196">
        <f>MMULT('F. Transitionsmatricer_mænd'!$C106:$W106,AC$11:AC$31)</f>
        <v>1.8542363347679267</v>
      </c>
      <c r="AE30" s="196">
        <f>MMULT('F. Transitionsmatricer_mænd'!$C106:$W106,AD$11:AD$31)</f>
        <v>1.9075497198624563</v>
      </c>
      <c r="AF30" s="196">
        <f>MMULT('F. Transitionsmatricer_mænd'!$C106:$W106,AE$11:AE$31)</f>
        <v>1.9591995878453075</v>
      </c>
      <c r="AG30" s="197">
        <f>MMULT('F. Transitionsmatricer_mænd'!$C133:$W133,AF$11:AF$31)</f>
        <v>2.0083490847349017</v>
      </c>
      <c r="AH30" s="197">
        <f>MMULT('F. Transitionsmatricer_mænd'!$C133:$W133,AG$11:AG$31)</f>
        <v>2.0543538091406806</v>
      </c>
      <c r="AI30" s="197">
        <f>MMULT('F. Transitionsmatricer_mænd'!$C133:$W133,AH$11:AH$31)</f>
        <v>2.1066398800085238</v>
      </c>
      <c r="AJ30" s="197">
        <f>MMULT('F. Transitionsmatricer_mænd'!$C133:$W133,AI$11:AI$31)</f>
        <v>2.1623572381889526</v>
      </c>
      <c r="AK30" s="197">
        <f>MMULT('F. Transitionsmatricer_mænd'!$C133:$W133,AJ$11:AJ$31)</f>
        <v>2.2191912857563252</v>
      </c>
      <c r="AL30" s="197">
        <f>MMULT('F. Transitionsmatricer_mænd'!$C133:$W133,AK$11:AK$31)</f>
        <v>2.2752739543646721</v>
      </c>
      <c r="AM30" s="197">
        <f>MMULT('F. Transitionsmatricer_mænd'!$C133:$W133,AL$11:AL$31)</f>
        <v>2.3291110983499039</v>
      </c>
      <c r="AN30" s="197">
        <f>MMULT('F. Transitionsmatricer_mænd'!$C133:$W133,AM$11:AM$31)</f>
        <v>2.3795237102888986</v>
      </c>
      <c r="AO30" s="197">
        <f>MMULT('F. Transitionsmatricer_mænd'!$C133:$W133,AN$11:AN$31)</f>
        <v>2.4256000221986853</v>
      </c>
      <c r="AP30" s="197">
        <f>MMULT('F. Transitionsmatricer_mænd'!$C133:$W133,AO$11:AO$31)</f>
        <v>2.4666558748783802</v>
      </c>
      <c r="AQ30" s="198">
        <f>MMULT('F. Transitionsmatricer_mænd'!$C160:$W160,AP$11:AP$31)</f>
        <v>2.5022012950938657</v>
      </c>
      <c r="AR30" s="198">
        <f>MMULT('F. Transitionsmatricer_mænd'!$C160:$W160,AQ$11:AQ$31)</f>
        <v>2.5319117759444647</v>
      </c>
      <c r="AS30" s="198">
        <f>MMULT('F. Transitionsmatricer_mænd'!$C160:$W160,AR$11:AR$31)</f>
        <v>2.5779614990586475</v>
      </c>
      <c r="AT30" s="198">
        <f>MMULT('F. Transitionsmatricer_mænd'!$C160:$W160,AS$11:AS$31)</f>
        <v>2.6325723389336919</v>
      </c>
      <c r="AU30" s="198">
        <f>MMULT('F. Transitionsmatricer_mænd'!$C160:$W160,AT$11:AT$31)</f>
        <v>2.689762689982595</v>
      </c>
      <c r="AV30" s="198">
        <f>MMULT('F. Transitionsmatricer_mænd'!$C160:$W160,AU$11:AU$31)</f>
        <v>2.7450171274205166</v>
      </c>
      <c r="AW30" s="198">
        <f>MMULT('F. Transitionsmatricer_mænd'!$C160:$W160,AV$11:AV$31)</f>
        <v>2.7950104626408283</v>
      </c>
      <c r="AX30" s="198">
        <f>MMULT('F. Transitionsmatricer_mænd'!$C160:$W160,AW$11:AW$31)</f>
        <v>2.8373797752199343</v>
      </c>
      <c r="AY30" s="198">
        <f>MMULT('F. Transitionsmatricer_mænd'!$C160:$W160,AX$11:AX$31)</f>
        <v>2.8705367465470779</v>
      </c>
      <c r="AZ30" s="198">
        <f>MMULT('F. Transitionsmatricer_mænd'!$C160:$W160,AY$11:AY$31)</f>
        <v>2.8935130751866569</v>
      </c>
      <c r="BA30" s="199">
        <f>MMULT('F. Transitionsmatricer_mænd'!$C187:$W187,AZ$11:AZ$31)</f>
        <v>2.9058328296279203</v>
      </c>
      <c r="BB30" s="199">
        <f>MMULT('F. Transitionsmatricer_mænd'!$C187:$W187,BA$11:BA$31)</f>
        <v>2.9074067642386141</v>
      </c>
      <c r="BC30" s="199">
        <f>MMULT('F. Transitionsmatricer_mænd'!$C187:$W187,BB$11:BB$31)</f>
        <v>3.0629389854847129</v>
      </c>
      <c r="BD30" s="199">
        <f>MMULT('F. Transitionsmatricer_mænd'!$C187:$W187,BC$11:BC$31)</f>
        <v>3.1552357548239862</v>
      </c>
      <c r="BE30" s="199">
        <f>MMULT('F. Transitionsmatricer_mænd'!$C187:$W187,BD$11:BD$31)</f>
        <v>3.1966934499721389</v>
      </c>
      <c r="BF30" s="199">
        <f>MMULT('F. Transitionsmatricer_mænd'!$C187:$W187,BE$11:BE$31)</f>
        <v>3.1975301305577659</v>
      </c>
      <c r="BG30" s="199">
        <f>MMULT('F. Transitionsmatricer_mænd'!$C187:$W187,BF$11:BF$31)</f>
        <v>3.1661600912194694</v>
      </c>
      <c r="BH30" s="199">
        <f>MMULT('F. Transitionsmatricer_mænd'!$C187:$W187,BG$11:BG$31)</f>
        <v>3.1095156316660577</v>
      </c>
      <c r="BI30" s="199">
        <f>MMULT('F. Transitionsmatricer_mænd'!$C187:$W187,BH$11:BH$31)</f>
        <v>3.0333134397611929</v>
      </c>
      <c r="BJ30" s="199">
        <f>MMULT('F. Transitionsmatricer_mænd'!$C187:$W187,BI$11:BI$31)</f>
        <v>2.9422709483468878</v>
      </c>
      <c r="BK30" s="199">
        <f>MMULT('F. Transitionsmatricer_mænd'!$C187:$W187,BJ$11:BJ$31)</f>
        <v>2.8402806883376086</v>
      </c>
      <c r="BL30" s="199">
        <f>MMULT('F. Transitionsmatricer_mænd'!$C187:$W187,BK$11:BK$31)</f>
        <v>2.7305507582136843</v>
      </c>
      <c r="BM30" s="199">
        <f>MMULT('F. Transitionsmatricer_mænd'!$C187:$W187,BL$11:BL$31)</f>
        <v>2.6157185456081633</v>
      </c>
      <c r="BN30" s="199">
        <f>MMULT('F. Transitionsmatricer_mænd'!$C187:$W187,BM$11:BM$31)</f>
        <v>2.4979435321665511</v>
      </c>
      <c r="BO30" s="199">
        <f>MMULT('F. Transitionsmatricer_mænd'!$C187:$W187,BN$11:BN$31)</f>
        <v>2.378983748514885</v>
      </c>
      <c r="BP30" s="199">
        <f>MMULT('F. Transitionsmatricer_mænd'!$C187:$W187,BO$11:BO$31)</f>
        <v>2.2602593665729138</v>
      </c>
      <c r="BQ30" s="199">
        <f>MMULT('F. Transitionsmatricer_mænd'!$C187:$W187,BP$11:BP$31)</f>
        <v>2.1429060567774787</v>
      </c>
      <c r="BR30" s="199">
        <f>MMULT('F. Transitionsmatricer_mænd'!$C187:$W187,BQ$11:BQ$31)</f>
        <v>2.0278200828030664</v>
      </c>
      <c r="BS30" s="199">
        <f>MMULT('F. Transitionsmatricer_mænd'!$C187:$W187,BR$11:BR$31)</f>
        <v>1.9156966218425842</v>
      </c>
      <c r="BT30" s="199">
        <f>MMULT('F. Transitionsmatricer_mænd'!$C187:$W187,BS$11:BS$31)</f>
        <v>1.8070624469042229</v>
      </c>
      <c r="BU30" s="200">
        <f>MMULT('F. Transitionsmatricer_mænd'!$C214:$W214,BT$11:BT$31)</f>
        <v>1.7023038550918053</v>
      </c>
      <c r="BV30" s="200">
        <f>MMULT('F. Transitionsmatricer_mænd'!$C214:$W214,BU$11:BU$31)</f>
        <v>5.206926720979852</v>
      </c>
      <c r="BW30" s="200">
        <f>MMULT('F. Transitionsmatricer_mænd'!$C214:$W214,BV$11:BV$31)</f>
        <v>4.3101731277763564</v>
      </c>
      <c r="BX30" s="200">
        <f>MMULT('F. Transitionsmatricer_mænd'!$C214:$W214,BW$11:BW$31)</f>
        <v>3.5686693712379522</v>
      </c>
      <c r="BY30" s="200">
        <f>MMULT('F. Transitionsmatricer_mænd'!$C214:$W214,BX$11:BX$31)</f>
        <v>2.9552827818352556</v>
      </c>
      <c r="BZ30" s="200">
        <f>MMULT('F. Transitionsmatricer_mænd'!$C214:$W214,BY$11:BY$31)</f>
        <v>2.4476084558888802</v>
      </c>
      <c r="CA30" s="200">
        <f>MMULT('F. Transitionsmatricer_mænd'!$C214:$W214,BZ$11:BZ$31)</f>
        <v>2.0272046766656824</v>
      </c>
      <c r="CB30" s="200">
        <f>MMULT('F. Transitionsmatricer_mænd'!$C214:$W214,CA$11:CA$31)</f>
        <v>1.6789087265980647</v>
      </c>
      <c r="CC30" s="200">
        <f>MMULT('F. Transitionsmatricer_mænd'!$C214:$W214,CB$11:CB$31)</f>
        <v>1.3902509453089342</v>
      </c>
      <c r="CD30" s="200">
        <f>MMULT('F. Transitionsmatricer_mænd'!$C214:$W214,CC$11:CC$31)</f>
        <v>1.1509657094842389</v>
      </c>
      <c r="CE30" s="200">
        <f>MMULT('F. Transitionsmatricer_mænd'!$C214:$W214,CD$11:CD$31)</f>
        <v>0.95258947144349615</v>
      </c>
      <c r="CF30" s="200">
        <f>MMULT('F. Transitionsmatricer_mænd'!$C214:$W214,CE$11:CE$31)</f>
        <v>0.78813314592634331</v>
      </c>
      <c r="CG30" s="200">
        <f>MMULT('F. Transitionsmatricer_mænd'!$C214:$W214,CF$11:CF$31)</f>
        <v>0.65181614269090127</v>
      </c>
      <c r="CH30" s="200">
        <f>MMULT('F. Transitionsmatricer_mænd'!$C214:$W214,CG$11:CG$31)</f>
        <v>0.5388506265289511</v>
      </c>
      <c r="CI30" s="200">
        <f>MMULT('F. Transitionsmatricer_mænd'!$C214:$W214,CH$11:CH$31)</f>
        <v>0.44526630252633154</v>
      </c>
      <c r="CJ30" s="201">
        <f>MMULT('F. Transitionsmatricer_mænd'!$C241:$W241,CI$11:CI$31)</f>
        <v>5.5165162563976526</v>
      </c>
    </row>
    <row r="31" spans="1:88" s="115" customFormat="1" ht="12.75" x14ac:dyDescent="0.2">
      <c r="A31" s="107" t="s">
        <v>0</v>
      </c>
      <c r="B31" s="202">
        <v>0</v>
      </c>
      <c r="C31" s="192">
        <f>(B11*'B. Andre input'!$B$19)+(B12*'B. Andre input'!$B$20)+(B13*'B. Andre input'!$B$21)+(B14*'B. Andre input'!$B$22)+(B15*1)</f>
        <v>56.841622802298481</v>
      </c>
      <c r="D31" s="193">
        <f>MMULT('F. Transitionsmatricer_mænd'!$C26:$W26,C$11:C$31)</f>
        <v>108.40685445305098</v>
      </c>
      <c r="E31" s="193">
        <f>MMULT('F. Transitionsmatricer_mænd'!$C26:$W26,D$11:D$31)</f>
        <v>166.12979882342745</v>
      </c>
      <c r="F31" s="193">
        <f>MMULT('F. Transitionsmatricer_mænd'!$C26:$W26,E$11:E$31)</f>
        <v>227.94858845170214</v>
      </c>
      <c r="G31" s="193">
        <f>MMULT('F. Transitionsmatricer_mænd'!$C26:$W26,F$11:F$31)</f>
        <v>292.65935124851831</v>
      </c>
      <c r="H31" s="193">
        <f>MMULT('F. Transitionsmatricer_mænd'!$C26:$W26,G$11:G$31)</f>
        <v>359.37556345664058</v>
      </c>
      <c r="I31" s="194">
        <f>MMULT('F. Transitionsmatricer_mænd'!$C53:$W53,H$11:H$31)</f>
        <v>427.43953622584246</v>
      </c>
      <c r="J31" s="194">
        <f>MMULT('F. Transitionsmatricer_mænd'!$C53:$W53,I$11:I$31)</f>
        <v>497.07710232138169</v>
      </c>
      <c r="K31" s="194">
        <f>MMULT('F. Transitionsmatricer_mænd'!$C53:$W53,J$11:J$31)</f>
        <v>567.26936367515577</v>
      </c>
      <c r="L31" s="194">
        <f>MMULT('F. Transitionsmatricer_mænd'!$C53:$W53,K$11:K$31)</f>
        <v>637.6000333669208</v>
      </c>
      <c r="M31" s="194">
        <f>MMULT('F. Transitionsmatricer_mænd'!$C53:$W53,L$11:L$31)</f>
        <v>707.82223894588549</v>
      </c>
      <c r="N31" s="195">
        <f>MMULT('F. Transitionsmatricer_mænd'!$C80:$W80,M$11:M$31)</f>
        <v>777.75788513557882</v>
      </c>
      <c r="O31" s="195">
        <f>MMULT('F. Transitionsmatricer_mænd'!$C80:$W80,N$11:N$31)</f>
        <v>849.30937725969216</v>
      </c>
      <c r="P31" s="195">
        <f>MMULT('F. Transitionsmatricer_mænd'!$C80:$W80,O$11:O$31)</f>
        <v>920.65003177607718</v>
      </c>
      <c r="Q31" s="195">
        <f>MMULT('F. Transitionsmatricer_mænd'!$C80:$W80,P$11:P$31)</f>
        <v>991.40090752216122</v>
      </c>
      <c r="R31" s="195">
        <f>MMULT('F. Transitionsmatricer_mænd'!$C80:$W80,Q$11:Q$31)</f>
        <v>1061.4771626373565</v>
      </c>
      <c r="S31" s="195">
        <f>MMULT('F. Transitionsmatricer_mænd'!$C80:$W80,R$11:R$31)</f>
        <v>1130.8471539902598</v>
      </c>
      <c r="T31" s="195">
        <f>MMULT('F. Transitionsmatricer_mænd'!$C80:$W80,S$11:S$31)</f>
        <v>1199.4835406208135</v>
      </c>
      <c r="U31" s="195">
        <f>MMULT('F. Transitionsmatricer_mænd'!$C80:$W80,T$11:T$31)</f>
        <v>1267.3545844947764</v>
      </c>
      <c r="V31" s="195">
        <f>MMULT('F. Transitionsmatricer_mænd'!$C80:$W80,U$11:U$31)</f>
        <v>1334.423833150546</v>
      </c>
      <c r="W31" s="196">
        <f>MMULT('F. Transitionsmatricer_mænd'!$C107:$W107,V$11:V$31)</f>
        <v>1400.6514534690534</v>
      </c>
      <c r="X31" s="196">
        <f>MMULT('F. Transitionsmatricer_mænd'!$C107:$W107,W$11:W$31)</f>
        <v>1466.7860508976175</v>
      </c>
      <c r="Y31" s="196">
        <f>MMULT('F. Transitionsmatricer_mænd'!$C107:$W107,X$11:X$31)</f>
        <v>1531.9806667841956</v>
      </c>
      <c r="Z31" s="196">
        <f>MMULT('F. Transitionsmatricer_mænd'!$C107:$W107,Y$11:Y$31)</f>
        <v>1596.2376554795944</v>
      </c>
      <c r="AA31" s="196">
        <f>MMULT('F. Transitionsmatricer_mænd'!$C107:$W107,Z$11:Z$31)</f>
        <v>1659.5499437179626</v>
      </c>
      <c r="AB31" s="196">
        <f>MMULT('F. Transitionsmatricer_mænd'!$C107:$W107,AA$11:AA$31)</f>
        <v>1721.8907169208358</v>
      </c>
      <c r="AC31" s="196">
        <f>MMULT('F. Transitionsmatricer_mænd'!$C107:$W107,AB$11:AB$31)</f>
        <v>1783.222219967801</v>
      </c>
      <c r="AD31" s="196">
        <f>MMULT('F. Transitionsmatricer_mænd'!$C107:$W107,AC$11:AC$31)</f>
        <v>1843.5018130610517</v>
      </c>
      <c r="AE31" s="196">
        <f>MMULT('F. Transitionsmatricer_mænd'!$C107:$W107,AD$11:AD$31)</f>
        <v>1902.6860712666951</v>
      </c>
      <c r="AF31" s="196">
        <f>MMULT('F. Transitionsmatricer_mænd'!$C107:$W107,AE$11:AE$31)</f>
        <v>1960.7334921944919</v>
      </c>
      <c r="AG31" s="197">
        <f>MMULT('F. Transitionsmatricer_mænd'!$C134:$W134,AF$11:AF$31)</f>
        <v>2017.606216370451</v>
      </c>
      <c r="AH31" s="197">
        <f>MMULT('F. Transitionsmatricer_mænd'!$C134:$W134,AG$11:AG$31)</f>
        <v>2073.8798866557354</v>
      </c>
      <c r="AI31" s="197">
        <f>MMULT('F. Transitionsmatricer_mænd'!$C134:$W134,AH$11:AH$31)</f>
        <v>2129.5742150730593</v>
      </c>
      <c r="AJ31" s="197">
        <f>MMULT('F. Transitionsmatricer_mænd'!$C134:$W134,AI$11:AI$31)</f>
        <v>2184.7039017722109</v>
      </c>
      <c r="AK31" s="197">
        <f>MMULT('F. Transitionsmatricer_mænd'!$C134:$W134,AJ$11:AJ$31)</f>
        <v>2239.2328395840591</v>
      </c>
      <c r="AL31" s="197">
        <f>MMULT('F. Transitionsmatricer_mænd'!$C134:$W134,AK$11:AK$31)</f>
        <v>2293.0953054442357</v>
      </c>
      <c r="AM31" s="197">
        <f>MMULT('F. Transitionsmatricer_mænd'!$C134:$W134,AL$11:AL$31)</f>
        <v>2346.2104595353794</v>
      </c>
      <c r="AN31" s="197">
        <f>MMULT('F. Transitionsmatricer_mænd'!$C134:$W134,AM$11:AM$31)</f>
        <v>2398.4921128569076</v>
      </c>
      <c r="AO31" s="197">
        <f>MMULT('F. Transitionsmatricer_mænd'!$C134:$W134,AN$11:AN$31)</f>
        <v>2449.8551605139883</v>
      </c>
      <c r="AP31" s="197">
        <f>MMULT('F. Transitionsmatricer_mænd'!$C134:$W134,AO$11:AO$31)</f>
        <v>2500.2196757911306</v>
      </c>
      <c r="AQ31" s="198">
        <f>MMULT('F. Transitionsmatricer_mænd'!$C161:$W161,AP$11:AP$31)</f>
        <v>2549.5133730342636</v>
      </c>
      <c r="AR31" s="198">
        <f>MMULT('F. Transitionsmatricer_mænd'!$C161:$W161,AQ$11:AQ$31)</f>
        <v>2598.672454819146</v>
      </c>
      <c r="AS31" s="198">
        <f>MMULT('F. Transitionsmatricer_mænd'!$C161:$W161,AR$11:AR$31)</f>
        <v>2647.6578449406829</v>
      </c>
      <c r="AT31" s="198">
        <f>MMULT('F. Transitionsmatricer_mænd'!$C161:$W161,AS$11:AS$31)</f>
        <v>2696.4286099510978</v>
      </c>
      <c r="AU31" s="198">
        <f>MMULT('F. Transitionsmatricer_mænd'!$C161:$W161,AT$11:AT$31)</f>
        <v>2744.8625435549566</v>
      </c>
      <c r="AV31" s="198">
        <f>MMULT('F. Transitionsmatricer_mænd'!$C161:$W161,AU$11:AU$31)</f>
        <v>2792.7962250079631</v>
      </c>
      <c r="AW31" s="198">
        <f>MMULT('F. Transitionsmatricer_mænd'!$C161:$W161,AV$11:AV$31)</f>
        <v>2840.0514847427798</v>
      </c>
      <c r="AX31" s="198">
        <f>MMULT('F. Transitionsmatricer_mænd'!$C161:$W161,AW$11:AW$31)</f>
        <v>2886.4523890275132</v>
      </c>
      <c r="AY31" s="198">
        <f>MMULT('F. Transitionsmatricer_mænd'!$C161:$W161,AX$11:AX$31)</f>
        <v>2931.8356602261192</v>
      </c>
      <c r="AZ31" s="198">
        <f>MMULT('F. Transitionsmatricer_mænd'!$C161:$W161,AY$11:AY$31)</f>
        <v>2976.056596674789</v>
      </c>
      <c r="BA31" s="199">
        <f>MMULT('F. Transitionsmatricer_mænd'!$C188:$W188,AZ$11:AZ$31)</f>
        <v>3018.9919486390054</v>
      </c>
      <c r="BB31" s="199">
        <f>MMULT('F. Transitionsmatricer_mænd'!$C188:$W188,BA$11:BA$31)</f>
        <v>3066.2965124661314</v>
      </c>
      <c r="BC31" s="199">
        <f>MMULT('F. Transitionsmatricer_mænd'!$C188:$W188,BB$11:BB$31)</f>
        <v>3112.5658808653316</v>
      </c>
      <c r="BD31" s="199">
        <f>MMULT('F. Transitionsmatricer_mænd'!$C188:$W188,BC$11:BC$31)</f>
        <v>3157.701618573662</v>
      </c>
      <c r="BE31" s="199">
        <f>MMULT('F. Transitionsmatricer_mænd'!$C188:$W188,BD$11:BD$31)</f>
        <v>3201.13645493576</v>
      </c>
      <c r="BF31" s="199">
        <f>MMULT('F. Transitionsmatricer_mænd'!$C188:$W188,BE$11:BE$31)</f>
        <v>3242.52186175822</v>
      </c>
      <c r="BG31" s="199">
        <f>MMULT('F. Transitionsmatricer_mænd'!$C188:$W188,BF$11:BF$31)</f>
        <v>3281.6636950478328</v>
      </c>
      <c r="BH31" s="199">
        <f>MMULT('F. Transitionsmatricer_mænd'!$C188:$W188,BG$11:BG$31)</f>
        <v>3318.4759210781376</v>
      </c>
      <c r="BI31" s="199">
        <f>MMULT('F. Transitionsmatricer_mænd'!$C188:$W188,BH$11:BH$31)</f>
        <v>3352.9473576332271</v>
      </c>
      <c r="BJ31" s="199">
        <f>MMULT('F. Transitionsmatricer_mænd'!$C188:$W188,BI$11:BI$31)</f>
        <v>3385.1177886848036</v>
      </c>
      <c r="BK31" s="199">
        <f>MMULT('F. Transitionsmatricer_mænd'!$C188:$W188,BJ$11:BJ$31)</f>
        <v>3415.0608353218358</v>
      </c>
      <c r="BL31" s="199">
        <f>MMULT('F. Transitionsmatricer_mænd'!$C188:$W188,BK$11:BK$31)</f>
        <v>3442.8717009328589</v>
      </c>
      <c r="BM31" s="199">
        <f>MMULT('F. Transitionsmatricer_mænd'!$C188:$W188,BL$11:BL$31)</f>
        <v>3468.6584361484711</v>
      </c>
      <c r="BN31" s="199">
        <f>MMULT('F. Transitionsmatricer_mænd'!$C188:$W188,BM$11:BM$31)</f>
        <v>3492.5357476330923</v>
      </c>
      <c r="BO31" s="199">
        <f>MMULT('F. Transitionsmatricer_mænd'!$C188:$W188,BN$11:BN$31)</f>
        <v>3514.6206466502831</v>
      </c>
      <c r="BP31" s="199">
        <f>MMULT('F. Transitionsmatricer_mænd'!$C188:$W188,BO$11:BO$31)</f>
        <v>3535.0294286651861</v>
      </c>
      <c r="BQ31" s="199">
        <f>MMULT('F. Transitionsmatricer_mænd'!$C188:$W188,BP$11:BP$31)</f>
        <v>3553.8756157664457</v>
      </c>
      <c r="BR31" s="199">
        <f>MMULT('F. Transitionsmatricer_mænd'!$C188:$W188,BQ$11:BQ$31)</f>
        <v>3571.2685949097081</v>
      </c>
      <c r="BS31" s="199">
        <f>MMULT('F. Transitionsmatricer_mænd'!$C188:$W188,BR$11:BR$31)</f>
        <v>3587.312758015486</v>
      </c>
      <c r="BT31" s="199">
        <f>MMULT('F. Transitionsmatricer_mænd'!$C188:$W188,BS$11:BS$31)</f>
        <v>3602.1070027470287</v>
      </c>
      <c r="BU31" s="200">
        <f>MMULT('F. Transitionsmatricer_mænd'!$C215:$W215,BT$11:BT$31)</f>
        <v>3615.7444910399836</v>
      </c>
      <c r="BV31" s="200">
        <f>MMULT('F. Transitionsmatricer_mænd'!$C215:$W215,BU$11:BU$31)</f>
        <v>3642.9894888350836</v>
      </c>
      <c r="BW31" s="200">
        <f>MMULT('F. Transitionsmatricer_mænd'!$C215:$W215,BV$11:BV$31)</f>
        <v>3670.8323237253849</v>
      </c>
      <c r="BX31" s="200">
        <f>MMULT('F. Transitionsmatricer_mænd'!$C215:$W215,BW$11:BW$31)</f>
        <v>3692.5358613452322</v>
      </c>
      <c r="BY31" s="200">
        <f>MMULT('F. Transitionsmatricer_mænd'!$C215:$W215,BX$11:BX$31)</f>
        <v>3709.5327123816342</v>
      </c>
      <c r="BZ31" s="200">
        <f>MMULT('F. Transitionsmatricer_mænd'!$C215:$W215,BY$11:BY$31)</f>
        <v>3722.9026152763568</v>
      </c>
      <c r="CA31" s="200">
        <f>MMULT('F. Transitionsmatricer_mænd'!$C215:$W215,BZ$11:BZ$31)</f>
        <v>3733.4634255140504</v>
      </c>
      <c r="CB31" s="200">
        <f>MMULT('F. Transitionsmatricer_mænd'!$C215:$W215,CA$11:CA$31)</f>
        <v>3741.8378179072411</v>
      </c>
      <c r="CC31" s="200">
        <f>MMULT('F. Transitionsmatricer_mænd'!$C215:$W215,CB$11:CB$31)</f>
        <v>3748.5023369295245</v>
      </c>
      <c r="CD31" s="200">
        <f>MMULT('F. Transitionsmatricer_mænd'!$C215:$W215,CC$11:CC$31)</f>
        <v>3753.8235930189448</v>
      </c>
      <c r="CE31" s="200">
        <f>MMULT('F. Transitionsmatricer_mænd'!$C215:$W215,CD$11:CD$31)</f>
        <v>3758.085077133273</v>
      </c>
      <c r="CF31" s="200">
        <f>MMULT('F. Transitionsmatricer_mænd'!$C215:$W215,CE$11:CE$31)</f>
        <v>3761.5071093899624</v>
      </c>
      <c r="CG31" s="200">
        <f>MMULT('F. Transitionsmatricer_mænd'!$C215:$W215,CF$11:CF$31)</f>
        <v>3764.2617474134959</v>
      </c>
      <c r="CH31" s="200">
        <f>MMULT('F. Transitionsmatricer_mænd'!$C215:$W215,CG$11:CG$31)</f>
        <v>3766.4839816782487</v>
      </c>
      <c r="CI31" s="200">
        <f>MMULT('F. Transitionsmatricer_mænd'!$C215:$W215,CH$11:CH$31)</f>
        <v>3768.2801850354113</v>
      </c>
      <c r="CJ31" s="201">
        <f>MMULT('F. Transitionsmatricer_mænd'!$C242:$W242,CI$11:CI$31)</f>
        <v>3769.7345230973069</v>
      </c>
    </row>
    <row r="32" spans="1:88" s="115" customFormat="1" ht="12.75" x14ac:dyDescent="0.2">
      <c r="A32" s="107" t="s">
        <v>5</v>
      </c>
      <c r="B32" s="192">
        <f t="shared" ref="B32:C32" si="4">SUM(B11:B31)</f>
        <v>3776.0971730131382</v>
      </c>
      <c r="C32" s="192">
        <f t="shared" si="4"/>
        <v>3776.0971730131373</v>
      </c>
      <c r="D32" s="193">
        <f>MMULT('F. Transitionsmatricer_mænd'!$C27:$W27,C$11:C$31)</f>
        <v>3776.0971730131369</v>
      </c>
      <c r="E32" s="193">
        <f>MMULT('F. Transitionsmatricer_mænd'!$C27:$W27,D$11:D$31)</f>
        <v>3776.0971730131369</v>
      </c>
      <c r="F32" s="193">
        <f>MMULT('F. Transitionsmatricer_mænd'!$C27:$W27,E$11:E$31)</f>
        <v>3776.0971730131369</v>
      </c>
      <c r="G32" s="193">
        <f>MMULT('F. Transitionsmatricer_mænd'!$C27:$W27,F$11:F$31)</f>
        <v>3776.0971730131359</v>
      </c>
      <c r="H32" s="193">
        <f>MMULT('F. Transitionsmatricer_mænd'!$C27:$W27,G$11:G$31)</f>
        <v>3776.0971730131373</v>
      </c>
      <c r="I32" s="194">
        <f>SUM(I11:I31)</f>
        <v>3776.0971730131373</v>
      </c>
      <c r="J32" s="194">
        <f t="shared" ref="J32:M32" si="5">SUM(J11:J31)</f>
        <v>3776.0971730131373</v>
      </c>
      <c r="K32" s="194">
        <f t="shared" si="5"/>
        <v>3776.0971730131378</v>
      </c>
      <c r="L32" s="194">
        <f t="shared" si="5"/>
        <v>3776.0971730131373</v>
      </c>
      <c r="M32" s="194">
        <f t="shared" si="5"/>
        <v>3776.0971730131382</v>
      </c>
      <c r="N32" s="195">
        <f>SUM(N11:N31)</f>
        <v>3776.0971730131378</v>
      </c>
      <c r="O32" s="195">
        <f t="shared" ref="O32:V32" si="6">SUM(O11:O31)</f>
        <v>3776.0971730131373</v>
      </c>
      <c r="P32" s="195">
        <f t="shared" si="6"/>
        <v>3776.0971730131369</v>
      </c>
      <c r="Q32" s="195">
        <f t="shared" si="6"/>
        <v>3776.0971730131364</v>
      </c>
      <c r="R32" s="195">
        <f t="shared" si="6"/>
        <v>3776.0971730131369</v>
      </c>
      <c r="S32" s="195">
        <f t="shared" si="6"/>
        <v>3776.0971730131364</v>
      </c>
      <c r="T32" s="195">
        <f t="shared" si="6"/>
        <v>3776.0971730131359</v>
      </c>
      <c r="U32" s="195">
        <f t="shared" si="6"/>
        <v>3776.0971730131359</v>
      </c>
      <c r="V32" s="195">
        <f t="shared" si="6"/>
        <v>3776.0971730131359</v>
      </c>
      <c r="W32" s="196">
        <f>SUM(W11:W31)</f>
        <v>3776.0971730131359</v>
      </c>
      <c r="X32" s="196">
        <f t="shared" ref="X32:AE32" si="7">SUM(X11:X31)</f>
        <v>3776.0971730131359</v>
      </c>
      <c r="Y32" s="196">
        <f t="shared" si="7"/>
        <v>3776.0971730131359</v>
      </c>
      <c r="Z32" s="196">
        <f t="shared" si="7"/>
        <v>3776.0971730131359</v>
      </c>
      <c r="AA32" s="196">
        <f t="shared" si="7"/>
        <v>3776.0971730131359</v>
      </c>
      <c r="AB32" s="196">
        <f t="shared" si="7"/>
        <v>3776.0971730131359</v>
      </c>
      <c r="AC32" s="196">
        <f t="shared" si="7"/>
        <v>3776.0971730131364</v>
      </c>
      <c r="AD32" s="196">
        <f t="shared" si="7"/>
        <v>3776.0971730131359</v>
      </c>
      <c r="AE32" s="196">
        <f t="shared" si="7"/>
        <v>3776.0971730131359</v>
      </c>
      <c r="AF32" s="196">
        <f>SUM(AF11:AF31)</f>
        <v>3776.0971730131359</v>
      </c>
      <c r="AG32" s="197">
        <f t="shared" ref="AG32" si="8">SUM(AG11:AG31)</f>
        <v>3776.0971730131359</v>
      </c>
      <c r="AH32" s="197">
        <f t="shared" ref="AH32" si="9">SUM(AH11:AH31)</f>
        <v>3776.0971730131359</v>
      </c>
      <c r="AI32" s="197">
        <f t="shared" ref="AI32" si="10">SUM(AI11:AI31)</f>
        <v>3776.0971730131359</v>
      </c>
      <c r="AJ32" s="197">
        <f t="shared" ref="AJ32" si="11">SUM(AJ11:AJ31)</f>
        <v>3776.0971730131359</v>
      </c>
      <c r="AK32" s="197">
        <f t="shared" ref="AK32" si="12">SUM(AK11:AK31)</f>
        <v>3776.0971730131359</v>
      </c>
      <c r="AL32" s="197">
        <f t="shared" ref="AL32" si="13">SUM(AL11:AL31)</f>
        <v>3776.0971730131359</v>
      </c>
      <c r="AM32" s="197">
        <f t="shared" ref="AM32" si="14">SUM(AM11:AM31)</f>
        <v>3776.0971730131355</v>
      </c>
      <c r="AN32" s="197">
        <f t="shared" ref="AN32" si="15">SUM(AN11:AN31)</f>
        <v>3776.0971730131359</v>
      </c>
      <c r="AO32" s="197">
        <f t="shared" ref="AO32" si="16">SUM(AO11:AO31)</f>
        <v>3776.0971730131359</v>
      </c>
      <c r="AP32" s="197">
        <f t="shared" ref="AP32" si="17">SUM(AP11:AP31)</f>
        <v>3776.097173013135</v>
      </c>
      <c r="AQ32" s="198">
        <f t="shared" ref="AQ32" si="18">SUM(AQ11:AQ31)</f>
        <v>3776.097173013135</v>
      </c>
      <c r="AR32" s="198">
        <f t="shared" ref="AR32" si="19">SUM(AR11:AR31)</f>
        <v>3776.0971730131359</v>
      </c>
      <c r="AS32" s="198">
        <f t="shared" ref="AS32" si="20">SUM(AS11:AS31)</f>
        <v>3776.097173013135</v>
      </c>
      <c r="AT32" s="198">
        <f t="shared" ref="AT32" si="21">SUM(AT11:AT31)</f>
        <v>3776.097173013135</v>
      </c>
      <c r="AU32" s="198">
        <f t="shared" ref="AU32" si="22">SUM(AU11:AU31)</f>
        <v>3776.097173013135</v>
      </c>
      <c r="AV32" s="198">
        <f t="shared" ref="AV32" si="23">SUM(AV11:AV31)</f>
        <v>3776.097173013135</v>
      </c>
      <c r="AW32" s="198">
        <f t="shared" ref="AW32" si="24">SUM(AW11:AW31)</f>
        <v>3776.0971730131355</v>
      </c>
      <c r="AX32" s="198">
        <f t="shared" ref="AX32" si="25">SUM(AX11:AX31)</f>
        <v>3776.097173013135</v>
      </c>
      <c r="AY32" s="198">
        <f t="shared" ref="AY32" si="26">SUM(AY11:AY31)</f>
        <v>3776.0971730131355</v>
      </c>
      <c r="AZ32" s="198">
        <f t="shared" ref="AZ32" si="27">SUM(AZ11:AZ31)</f>
        <v>3776.0971730131355</v>
      </c>
      <c r="BA32" s="199">
        <f t="shared" ref="BA32" si="28">SUM(BA11:BA31)</f>
        <v>3776.0971730131355</v>
      </c>
      <c r="BB32" s="199">
        <f t="shared" ref="BB32" si="29">SUM(BB11:BB31)</f>
        <v>3776.0971730131359</v>
      </c>
      <c r="BC32" s="199">
        <f t="shared" ref="BC32" si="30">SUM(BC11:BC31)</f>
        <v>3776.0971730131359</v>
      </c>
      <c r="BD32" s="199">
        <f t="shared" ref="BD32" si="31">SUM(BD11:BD31)</f>
        <v>3776.0971730131355</v>
      </c>
      <c r="BE32" s="199">
        <f t="shared" ref="BE32" si="32">SUM(BE11:BE31)</f>
        <v>3776.0971730131355</v>
      </c>
      <c r="BF32" s="199">
        <f t="shared" ref="BF32" si="33">SUM(BF11:BF31)</f>
        <v>3776.0971730131355</v>
      </c>
      <c r="BG32" s="199">
        <f t="shared" ref="BG32" si="34">SUM(BG11:BG31)</f>
        <v>3776.0971730131355</v>
      </c>
      <c r="BH32" s="199">
        <f t="shared" ref="BH32" si="35">SUM(BH11:BH31)</f>
        <v>3776.0971730131359</v>
      </c>
      <c r="BI32" s="199">
        <f t="shared" ref="BI32" si="36">SUM(BI11:BI31)</f>
        <v>3776.0971730131359</v>
      </c>
      <c r="BJ32" s="199">
        <f t="shared" ref="BJ32" si="37">SUM(BJ11:BJ31)</f>
        <v>3776.0971730131359</v>
      </c>
      <c r="BK32" s="199">
        <f t="shared" ref="BK32" si="38">SUM(BK11:BK31)</f>
        <v>3776.0971730131359</v>
      </c>
      <c r="BL32" s="199">
        <f t="shared" ref="BL32" si="39">SUM(BL11:BL31)</f>
        <v>3776.0971730131359</v>
      </c>
      <c r="BM32" s="199">
        <f t="shared" ref="BM32" si="40">SUM(BM11:BM31)</f>
        <v>3776.0971730131359</v>
      </c>
      <c r="BN32" s="199">
        <f t="shared" ref="BN32" si="41">SUM(BN11:BN31)</f>
        <v>3776.0971730131359</v>
      </c>
      <c r="BO32" s="199">
        <f t="shared" ref="BO32" si="42">SUM(BO11:BO31)</f>
        <v>3776.0971730131359</v>
      </c>
      <c r="BP32" s="199">
        <f t="shared" ref="BP32" si="43">SUM(BP11:BP31)</f>
        <v>3776.0971730131359</v>
      </c>
      <c r="BQ32" s="199">
        <f t="shared" ref="BQ32" si="44">SUM(BQ11:BQ31)</f>
        <v>3776.0971730131359</v>
      </c>
      <c r="BR32" s="199">
        <f t="shared" ref="BR32" si="45">SUM(BR11:BR31)</f>
        <v>3776.0971730131359</v>
      </c>
      <c r="BS32" s="199">
        <f t="shared" ref="BS32" si="46">SUM(BS11:BS31)</f>
        <v>3776.0971730131359</v>
      </c>
      <c r="BT32" s="199">
        <f t="shared" ref="BT32" si="47">SUM(BT11:BT31)</f>
        <v>3776.0971730131359</v>
      </c>
      <c r="BU32" s="200">
        <f t="shared" ref="BU32" si="48">SUM(BU11:BU31)</f>
        <v>3776.0971730131364</v>
      </c>
      <c r="BV32" s="200">
        <f t="shared" ref="BV32" si="49">SUM(BV11:BV31)</f>
        <v>3776.0971730131364</v>
      </c>
      <c r="BW32" s="200">
        <f t="shared" ref="BW32" si="50">SUM(BW11:BW31)</f>
        <v>3776.0971730131364</v>
      </c>
      <c r="BX32" s="200">
        <f t="shared" ref="BX32" si="51">SUM(BX11:BX31)</f>
        <v>3776.0971730131364</v>
      </c>
      <c r="BY32" s="200">
        <f t="shared" ref="BY32" si="52">SUM(BY11:BY31)</f>
        <v>3776.0971730131364</v>
      </c>
      <c r="BZ32" s="200">
        <f t="shared" ref="BZ32" si="53">SUM(BZ11:BZ31)</f>
        <v>3776.0971730131364</v>
      </c>
      <c r="CA32" s="200">
        <f t="shared" ref="CA32" si="54">SUM(CA11:CA31)</f>
        <v>3776.0971730131364</v>
      </c>
      <c r="CB32" s="200">
        <f t="shared" ref="CB32" si="55">SUM(CB11:CB31)</f>
        <v>3776.0971730131364</v>
      </c>
      <c r="CC32" s="200">
        <f t="shared" ref="CC32" si="56">SUM(CC11:CC31)</f>
        <v>3776.0971730131364</v>
      </c>
      <c r="CD32" s="200">
        <f t="shared" ref="CD32" si="57">SUM(CD11:CD31)</f>
        <v>3776.0971730131364</v>
      </c>
      <c r="CE32" s="200">
        <f t="shared" ref="CE32" si="58">SUM(CE11:CE31)</f>
        <v>3776.0971730131364</v>
      </c>
      <c r="CF32" s="200">
        <f t="shared" ref="CF32" si="59">SUM(CF11:CF31)</f>
        <v>3776.0971730131369</v>
      </c>
      <c r="CG32" s="200">
        <f t="shared" ref="CG32" si="60">SUM(CG11:CG31)</f>
        <v>3776.0971730131369</v>
      </c>
      <c r="CH32" s="200">
        <f t="shared" ref="CH32" si="61">SUM(CH11:CH31)</f>
        <v>3776.0971730131369</v>
      </c>
      <c r="CI32" s="200">
        <f t="shared" ref="CI32" si="62">SUM(CI11:CI31)</f>
        <v>3776.0971730131369</v>
      </c>
      <c r="CJ32" s="201">
        <f t="shared" ref="CJ32" si="63">SUM(CJ11:CJ31)</f>
        <v>3776.0971730131369</v>
      </c>
    </row>
    <row r="33" spans="1:88" s="118" customFormat="1" ht="12.75" x14ac:dyDescent="0.2">
      <c r="A33" s="116" t="s">
        <v>186</v>
      </c>
      <c r="B33" s="203">
        <f>B32-'D. Beregninger_pop'!$I$92</f>
        <v>0</v>
      </c>
      <c r="C33" s="203">
        <f>C32-'D. Beregninger_pop'!$I$92</f>
        <v>0</v>
      </c>
      <c r="D33" s="203">
        <f>D32-'D. Beregninger_pop'!$I$92</f>
        <v>0</v>
      </c>
      <c r="E33" s="203">
        <f>E32-'D. Beregninger_pop'!$I$92</f>
        <v>0</v>
      </c>
      <c r="F33" s="203">
        <f>F32-'D. Beregninger_pop'!$I$92</f>
        <v>0</v>
      </c>
      <c r="G33" s="203">
        <f>G32-'D. Beregninger_pop'!$I$92</f>
        <v>0</v>
      </c>
      <c r="H33" s="203">
        <f>H32-'D. Beregninger_pop'!$I$92</f>
        <v>0</v>
      </c>
      <c r="I33" s="203">
        <f>I32-'D. Beregninger_pop'!$I$92</f>
        <v>0</v>
      </c>
      <c r="J33" s="203">
        <f>J32-'D. Beregninger_pop'!$I$92</f>
        <v>0</v>
      </c>
      <c r="K33" s="203">
        <f>K32-'D. Beregninger_pop'!$I$92</f>
        <v>0</v>
      </c>
      <c r="L33" s="203">
        <f>L32-'D. Beregninger_pop'!$I$92</f>
        <v>0</v>
      </c>
      <c r="M33" s="203">
        <f>M32-'D. Beregninger_pop'!$I$92</f>
        <v>0</v>
      </c>
      <c r="N33" s="203">
        <f>N32-'D. Beregninger_pop'!$I$92</f>
        <v>0</v>
      </c>
      <c r="O33" s="203">
        <f>O32-'D. Beregninger_pop'!$I$92</f>
        <v>0</v>
      </c>
      <c r="P33" s="203">
        <f>P32-'D. Beregninger_pop'!$I$92</f>
        <v>0</v>
      </c>
      <c r="Q33" s="203">
        <f>Q32-'D. Beregninger_pop'!$I$92</f>
        <v>0</v>
      </c>
      <c r="R33" s="203">
        <f>R32-'D. Beregninger_pop'!$I$92</f>
        <v>0</v>
      </c>
      <c r="S33" s="203">
        <f>S32-'D. Beregninger_pop'!$I$92</f>
        <v>0</v>
      </c>
      <c r="T33" s="203">
        <f>T32-'D. Beregninger_pop'!$I$92</f>
        <v>0</v>
      </c>
      <c r="U33" s="203">
        <f>U32-'D. Beregninger_pop'!$I$92</f>
        <v>0</v>
      </c>
      <c r="V33" s="203">
        <f>V32-'D. Beregninger_pop'!$I$92</f>
        <v>0</v>
      </c>
      <c r="W33" s="203">
        <f>W32-'D. Beregninger_pop'!$I$92</f>
        <v>0</v>
      </c>
      <c r="X33" s="203">
        <f>X32-'D. Beregninger_pop'!$I$92</f>
        <v>0</v>
      </c>
      <c r="Y33" s="203">
        <f>Y32-'D. Beregninger_pop'!$I$92</f>
        <v>0</v>
      </c>
      <c r="Z33" s="203">
        <f>Z32-'D. Beregninger_pop'!$I$92</f>
        <v>0</v>
      </c>
      <c r="AA33" s="203">
        <f>AA32-'D. Beregninger_pop'!$I$92</f>
        <v>0</v>
      </c>
      <c r="AB33" s="203">
        <f>AB32-'D. Beregninger_pop'!$I$92</f>
        <v>0</v>
      </c>
      <c r="AC33" s="203">
        <f>AC32-'D. Beregninger_pop'!$I$92</f>
        <v>0</v>
      </c>
      <c r="AD33" s="203">
        <f>AD32-'D. Beregninger_pop'!$I$92</f>
        <v>0</v>
      </c>
      <c r="AE33" s="203">
        <f>AE32-'D. Beregninger_pop'!$I$92</f>
        <v>0</v>
      </c>
      <c r="AF33" s="203">
        <f>AF32-'D. Beregninger_pop'!$I$92</f>
        <v>0</v>
      </c>
      <c r="AG33" s="203">
        <f>AG32-'D. Beregninger_pop'!$I$92</f>
        <v>0</v>
      </c>
      <c r="AH33" s="203">
        <f>AH32-'D. Beregninger_pop'!$I$92</f>
        <v>0</v>
      </c>
      <c r="AI33" s="203">
        <f>AI32-'D. Beregninger_pop'!$I$92</f>
        <v>0</v>
      </c>
      <c r="AJ33" s="203">
        <f>AJ32-'D. Beregninger_pop'!$I$92</f>
        <v>0</v>
      </c>
      <c r="AK33" s="203">
        <f>AK32-'D. Beregninger_pop'!$I$92</f>
        <v>0</v>
      </c>
      <c r="AL33" s="203">
        <f>AL32-'D. Beregninger_pop'!$I$92</f>
        <v>0</v>
      </c>
      <c r="AM33" s="203">
        <f>AM32-'D. Beregninger_pop'!$I$92</f>
        <v>0</v>
      </c>
      <c r="AN33" s="203">
        <f>AN32-'D. Beregninger_pop'!$I$92</f>
        <v>0</v>
      </c>
      <c r="AO33" s="203">
        <f>AO32-'D. Beregninger_pop'!$I$92</f>
        <v>0</v>
      </c>
      <c r="AP33" s="203">
        <f>AP32-'D. Beregninger_pop'!$I$92</f>
        <v>0</v>
      </c>
      <c r="AQ33" s="203">
        <f>AQ32-'D. Beregninger_pop'!$I$92</f>
        <v>0</v>
      </c>
      <c r="AR33" s="203">
        <f>AR32-'D. Beregninger_pop'!$I$92</f>
        <v>0</v>
      </c>
      <c r="AS33" s="203">
        <f>AS32-'D. Beregninger_pop'!$I$92</f>
        <v>0</v>
      </c>
      <c r="AT33" s="203">
        <f>AT32-'D. Beregninger_pop'!$I$92</f>
        <v>0</v>
      </c>
      <c r="AU33" s="203">
        <f>AU32-'D. Beregninger_pop'!$I$92</f>
        <v>0</v>
      </c>
      <c r="AV33" s="203">
        <f>AV32-'D. Beregninger_pop'!$I$92</f>
        <v>0</v>
      </c>
      <c r="AW33" s="203">
        <f>AW32-'D. Beregninger_pop'!$I$92</f>
        <v>0</v>
      </c>
      <c r="AX33" s="203">
        <f>AX32-'D. Beregninger_pop'!$I$92</f>
        <v>0</v>
      </c>
      <c r="AY33" s="203">
        <f>AY32-'D. Beregninger_pop'!$I$92</f>
        <v>0</v>
      </c>
      <c r="AZ33" s="203">
        <f>AZ32-'D. Beregninger_pop'!$I$92</f>
        <v>0</v>
      </c>
      <c r="BA33" s="203">
        <f>BA32-'D. Beregninger_pop'!$I$92</f>
        <v>0</v>
      </c>
      <c r="BB33" s="203">
        <f>BB32-'D. Beregninger_pop'!$I$92</f>
        <v>0</v>
      </c>
      <c r="BC33" s="203">
        <f>BC32-'D. Beregninger_pop'!$I$92</f>
        <v>0</v>
      </c>
      <c r="BD33" s="203">
        <f>BD32-'D. Beregninger_pop'!$I$92</f>
        <v>0</v>
      </c>
      <c r="BE33" s="203">
        <f>BE32-'D. Beregninger_pop'!$I$92</f>
        <v>0</v>
      </c>
      <c r="BF33" s="203">
        <f>BF32-'D. Beregninger_pop'!$I$92</f>
        <v>0</v>
      </c>
      <c r="BG33" s="203">
        <f>BG32-'D. Beregninger_pop'!$I$92</f>
        <v>0</v>
      </c>
      <c r="BH33" s="203">
        <f>BH32-'D. Beregninger_pop'!$I$92</f>
        <v>0</v>
      </c>
      <c r="BI33" s="203">
        <f>BI32-'D. Beregninger_pop'!$I$92</f>
        <v>0</v>
      </c>
      <c r="BJ33" s="203">
        <f>BJ32-'D. Beregninger_pop'!$I$92</f>
        <v>0</v>
      </c>
      <c r="BK33" s="203">
        <f>BK32-'D. Beregninger_pop'!$I$92</f>
        <v>0</v>
      </c>
      <c r="BL33" s="203">
        <f>BL32-'D. Beregninger_pop'!$I$92</f>
        <v>0</v>
      </c>
      <c r="BM33" s="203">
        <f>BM32-'D. Beregninger_pop'!$I$92</f>
        <v>0</v>
      </c>
      <c r="BN33" s="203">
        <f>BN32-'D. Beregninger_pop'!$I$92</f>
        <v>0</v>
      </c>
      <c r="BO33" s="203">
        <f>BO32-'D. Beregninger_pop'!$I$92</f>
        <v>0</v>
      </c>
      <c r="BP33" s="203">
        <f>BP32-'D. Beregninger_pop'!$I$92</f>
        <v>0</v>
      </c>
      <c r="BQ33" s="203">
        <f>BQ32-'D. Beregninger_pop'!$I$92</f>
        <v>0</v>
      </c>
      <c r="BR33" s="203">
        <f>BR32-'D. Beregninger_pop'!$I$92</f>
        <v>0</v>
      </c>
      <c r="BS33" s="203">
        <f>BS32-'D. Beregninger_pop'!$I$92</f>
        <v>0</v>
      </c>
      <c r="BT33" s="203">
        <f>BT32-'D. Beregninger_pop'!$I$92</f>
        <v>0</v>
      </c>
      <c r="BU33" s="203">
        <f>BU32-'D. Beregninger_pop'!$I$92</f>
        <v>0</v>
      </c>
      <c r="BV33" s="203">
        <f>BV32-'D. Beregninger_pop'!$I$92</f>
        <v>0</v>
      </c>
      <c r="BW33" s="203">
        <f>BW32-'D. Beregninger_pop'!$I$92</f>
        <v>0</v>
      </c>
      <c r="BX33" s="203">
        <f>BX32-'D. Beregninger_pop'!$I$92</f>
        <v>0</v>
      </c>
      <c r="BY33" s="203">
        <f>BY32-'D. Beregninger_pop'!$I$92</f>
        <v>0</v>
      </c>
      <c r="BZ33" s="203">
        <f>BZ32-'D. Beregninger_pop'!$I$92</f>
        <v>0</v>
      </c>
      <c r="CA33" s="203">
        <f>CA32-'D. Beregninger_pop'!$I$92</f>
        <v>0</v>
      </c>
      <c r="CB33" s="203">
        <f>CB32-'D. Beregninger_pop'!$I$92</f>
        <v>0</v>
      </c>
      <c r="CC33" s="203">
        <f>CC32-'D. Beregninger_pop'!$I$92</f>
        <v>0</v>
      </c>
      <c r="CD33" s="203">
        <f>CD32-'D. Beregninger_pop'!$I$92</f>
        <v>0</v>
      </c>
      <c r="CE33" s="203">
        <f>CE32-'D. Beregninger_pop'!$I$92</f>
        <v>0</v>
      </c>
      <c r="CF33" s="203">
        <f>CF32-'D. Beregninger_pop'!$I$92</f>
        <v>0</v>
      </c>
      <c r="CG33" s="203">
        <f>CG32-'D. Beregninger_pop'!$I$92</f>
        <v>0</v>
      </c>
      <c r="CH33" s="203">
        <f>CH32-'D. Beregninger_pop'!$I$92</f>
        <v>0</v>
      </c>
      <c r="CI33" s="203">
        <f>CI32-'D. Beregninger_pop'!$I$92</f>
        <v>0</v>
      </c>
      <c r="CJ33" s="203">
        <f>CJ32-'D. Beregninger_pop'!$I$92</f>
        <v>0</v>
      </c>
    </row>
    <row r="34" spans="1:88" s="118" customFormat="1" ht="12.75" x14ac:dyDescent="0.2">
      <c r="A34" s="116"/>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row>
    <row r="35" spans="1:88" x14ac:dyDescent="0.25">
      <c r="A35" s="522" t="s">
        <v>304</v>
      </c>
      <c r="B35" s="410"/>
      <c r="C35" s="410"/>
      <c r="D35" s="410"/>
      <c r="E35" s="410"/>
      <c r="F35" s="410"/>
      <c r="G35" s="410"/>
      <c r="H35" s="410"/>
      <c r="I35" s="410"/>
      <c r="J35" s="410"/>
      <c r="K35" s="410"/>
      <c r="L35" s="410"/>
      <c r="M35" s="410"/>
    </row>
    <row r="36" spans="1:88" x14ac:dyDescent="0.25">
      <c r="A36" s="1"/>
      <c r="B36" s="129"/>
      <c r="C36" s="129"/>
      <c r="D36" s="129"/>
      <c r="E36" s="129"/>
      <c r="F36" s="129"/>
      <c r="G36" s="129"/>
      <c r="H36" s="129"/>
      <c r="I36" s="129"/>
      <c r="J36" s="129"/>
    </row>
    <row r="37" spans="1:88" x14ac:dyDescent="0.25">
      <c r="A37" s="464" t="s">
        <v>208</v>
      </c>
      <c r="B37" s="440"/>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0"/>
      <c r="CF37" s="440"/>
      <c r="CG37" s="440"/>
      <c r="CH37" s="440"/>
      <c r="CI37" s="440"/>
      <c r="CJ37" s="440"/>
    </row>
    <row r="38" spans="1:88" x14ac:dyDescent="0.25">
      <c r="A38" s="457"/>
      <c r="B38" s="519" t="s">
        <v>24</v>
      </c>
      <c r="C38" s="521" t="s">
        <v>20</v>
      </c>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521"/>
      <c r="BQ38" s="521"/>
      <c r="BR38" s="521"/>
      <c r="BS38" s="521"/>
      <c r="BT38" s="521"/>
      <c r="BU38" s="521"/>
      <c r="BV38" s="521"/>
      <c r="BW38" s="521"/>
      <c r="BX38" s="521"/>
      <c r="BY38" s="521"/>
      <c r="BZ38" s="521"/>
      <c r="CA38" s="521"/>
      <c r="CB38" s="521"/>
      <c r="CC38" s="521"/>
      <c r="CD38" s="521"/>
      <c r="CE38" s="521"/>
      <c r="CF38" s="521"/>
      <c r="CG38" s="521"/>
      <c r="CH38" s="521"/>
      <c r="CI38" s="521"/>
      <c r="CJ38" s="521"/>
    </row>
    <row r="39" spans="1:88" s="115" customFormat="1" ht="12.75" x14ac:dyDescent="0.2">
      <c r="A39" s="432"/>
      <c r="B39" s="520"/>
      <c r="C39" s="182">
        <v>0</v>
      </c>
      <c r="D39" s="183">
        <f>C39+1</f>
        <v>1</v>
      </c>
      <c r="E39" s="183">
        <f t="shared" ref="E39" si="64">D39+1</f>
        <v>2</v>
      </c>
      <c r="F39" s="183">
        <f t="shared" ref="F39" si="65">E39+1</f>
        <v>3</v>
      </c>
      <c r="G39" s="183">
        <f t="shared" ref="G39" si="66">F39+1</f>
        <v>4</v>
      </c>
      <c r="H39" s="183">
        <f t="shared" ref="H39" si="67">G39+1</f>
        <v>5</v>
      </c>
      <c r="I39" s="184">
        <f t="shared" ref="I39" si="68">H39+1</f>
        <v>6</v>
      </c>
      <c r="J39" s="184">
        <f t="shared" ref="J39" si="69">I39+1</f>
        <v>7</v>
      </c>
      <c r="K39" s="184">
        <f t="shared" ref="K39" si="70">J39+1</f>
        <v>8</v>
      </c>
      <c r="L39" s="184">
        <f t="shared" ref="L39" si="71">K39+1</f>
        <v>9</v>
      </c>
      <c r="M39" s="184">
        <f t="shared" ref="M39" si="72">L39+1</f>
        <v>10</v>
      </c>
      <c r="N39" s="185">
        <f t="shared" ref="N39" si="73">M39+1</f>
        <v>11</v>
      </c>
      <c r="O39" s="185">
        <f t="shared" ref="O39" si="74">N39+1</f>
        <v>12</v>
      </c>
      <c r="P39" s="185">
        <f t="shared" ref="P39" si="75">O39+1</f>
        <v>13</v>
      </c>
      <c r="Q39" s="185">
        <f t="shared" ref="Q39" si="76">P39+1</f>
        <v>14</v>
      </c>
      <c r="R39" s="185">
        <f t="shared" ref="R39" si="77">Q39+1</f>
        <v>15</v>
      </c>
      <c r="S39" s="185">
        <f t="shared" ref="S39" si="78">R39+1</f>
        <v>16</v>
      </c>
      <c r="T39" s="185">
        <f t="shared" ref="T39" si="79">S39+1</f>
        <v>17</v>
      </c>
      <c r="U39" s="185">
        <f t="shared" ref="U39" si="80">T39+1</f>
        <v>18</v>
      </c>
      <c r="V39" s="185">
        <f t="shared" ref="V39" si="81">U39+1</f>
        <v>19</v>
      </c>
      <c r="W39" s="186">
        <f t="shared" ref="W39" si="82">V39+1</f>
        <v>20</v>
      </c>
      <c r="X39" s="186">
        <f t="shared" ref="X39" si="83">W39+1</f>
        <v>21</v>
      </c>
      <c r="Y39" s="186">
        <f t="shared" ref="Y39" si="84">X39+1</f>
        <v>22</v>
      </c>
      <c r="Z39" s="186">
        <f t="shared" ref="Z39" si="85">Y39+1</f>
        <v>23</v>
      </c>
      <c r="AA39" s="186">
        <f t="shared" ref="AA39" si="86">Z39+1</f>
        <v>24</v>
      </c>
      <c r="AB39" s="186">
        <f t="shared" ref="AB39" si="87">AA39+1</f>
        <v>25</v>
      </c>
      <c r="AC39" s="186">
        <f t="shared" ref="AC39" si="88">AB39+1</f>
        <v>26</v>
      </c>
      <c r="AD39" s="186">
        <f t="shared" ref="AD39" si="89">AC39+1</f>
        <v>27</v>
      </c>
      <c r="AE39" s="186">
        <f t="shared" ref="AE39" si="90">AD39+1</f>
        <v>28</v>
      </c>
      <c r="AF39" s="186">
        <f t="shared" ref="AF39" si="91">AE39+1</f>
        <v>29</v>
      </c>
      <c r="AG39" s="187">
        <f t="shared" ref="AG39" si="92">AF39+1</f>
        <v>30</v>
      </c>
      <c r="AH39" s="187">
        <f t="shared" ref="AH39" si="93">AG39+1</f>
        <v>31</v>
      </c>
      <c r="AI39" s="187">
        <f t="shared" ref="AI39" si="94">AH39+1</f>
        <v>32</v>
      </c>
      <c r="AJ39" s="187">
        <f t="shared" ref="AJ39" si="95">AI39+1</f>
        <v>33</v>
      </c>
      <c r="AK39" s="187">
        <f t="shared" ref="AK39" si="96">AJ39+1</f>
        <v>34</v>
      </c>
      <c r="AL39" s="187">
        <f t="shared" ref="AL39" si="97">AK39+1</f>
        <v>35</v>
      </c>
      <c r="AM39" s="187">
        <f t="shared" ref="AM39" si="98">AL39+1</f>
        <v>36</v>
      </c>
      <c r="AN39" s="187">
        <f t="shared" ref="AN39" si="99">AM39+1</f>
        <v>37</v>
      </c>
      <c r="AO39" s="187">
        <f t="shared" ref="AO39" si="100">AN39+1</f>
        <v>38</v>
      </c>
      <c r="AP39" s="187">
        <f t="shared" ref="AP39" si="101">AO39+1</f>
        <v>39</v>
      </c>
      <c r="AQ39" s="188">
        <f t="shared" ref="AQ39" si="102">AP39+1</f>
        <v>40</v>
      </c>
      <c r="AR39" s="188">
        <f t="shared" ref="AR39" si="103">AQ39+1</f>
        <v>41</v>
      </c>
      <c r="AS39" s="188">
        <f t="shared" ref="AS39" si="104">AR39+1</f>
        <v>42</v>
      </c>
      <c r="AT39" s="188">
        <f t="shared" ref="AT39" si="105">AS39+1</f>
        <v>43</v>
      </c>
      <c r="AU39" s="188">
        <f>AT39+1</f>
        <v>44</v>
      </c>
      <c r="AV39" s="188">
        <f t="shared" ref="AV39" si="106">AU39+1</f>
        <v>45</v>
      </c>
      <c r="AW39" s="188">
        <f t="shared" ref="AW39" si="107">AV39+1</f>
        <v>46</v>
      </c>
      <c r="AX39" s="188">
        <f t="shared" ref="AX39" si="108">AW39+1</f>
        <v>47</v>
      </c>
      <c r="AY39" s="188">
        <f t="shared" ref="AY39" si="109">AX39+1</f>
        <v>48</v>
      </c>
      <c r="AZ39" s="188">
        <f t="shared" ref="AZ39" si="110">AY39+1</f>
        <v>49</v>
      </c>
      <c r="BA39" s="189">
        <f t="shared" ref="BA39" si="111">AZ39+1</f>
        <v>50</v>
      </c>
      <c r="BB39" s="189">
        <f t="shared" ref="BB39" si="112">BA39+1</f>
        <v>51</v>
      </c>
      <c r="BC39" s="189">
        <f t="shared" ref="BC39" si="113">BB39+1</f>
        <v>52</v>
      </c>
      <c r="BD39" s="189">
        <f t="shared" ref="BD39" si="114">BC39+1</f>
        <v>53</v>
      </c>
      <c r="BE39" s="189">
        <f t="shared" ref="BE39" si="115">BD39+1</f>
        <v>54</v>
      </c>
      <c r="BF39" s="189">
        <f t="shared" ref="BF39" si="116">BE39+1</f>
        <v>55</v>
      </c>
      <c r="BG39" s="189">
        <f t="shared" ref="BG39" si="117">BF39+1</f>
        <v>56</v>
      </c>
      <c r="BH39" s="189">
        <f t="shared" ref="BH39" si="118">BG39+1</f>
        <v>57</v>
      </c>
      <c r="BI39" s="189">
        <f t="shared" ref="BI39" si="119">BH39+1</f>
        <v>58</v>
      </c>
      <c r="BJ39" s="189">
        <f t="shared" ref="BJ39" si="120">BI39+1</f>
        <v>59</v>
      </c>
      <c r="BK39" s="189">
        <f t="shared" ref="BK39" si="121">BJ39+1</f>
        <v>60</v>
      </c>
      <c r="BL39" s="189">
        <f t="shared" ref="BL39" si="122">BK39+1</f>
        <v>61</v>
      </c>
      <c r="BM39" s="189">
        <f t="shared" ref="BM39" si="123">BL39+1</f>
        <v>62</v>
      </c>
      <c r="BN39" s="189">
        <f t="shared" ref="BN39" si="124">BM39+1</f>
        <v>63</v>
      </c>
      <c r="BO39" s="189">
        <f t="shared" ref="BO39" si="125">BN39+1</f>
        <v>64</v>
      </c>
      <c r="BP39" s="189">
        <f t="shared" ref="BP39" si="126">BO39+1</f>
        <v>65</v>
      </c>
      <c r="BQ39" s="189">
        <f t="shared" ref="BQ39" si="127">BP39+1</f>
        <v>66</v>
      </c>
      <c r="BR39" s="189">
        <f t="shared" ref="BR39" si="128">BQ39+1</f>
        <v>67</v>
      </c>
      <c r="BS39" s="189">
        <f t="shared" ref="BS39" si="129">BR39+1</f>
        <v>68</v>
      </c>
      <c r="BT39" s="189">
        <f t="shared" ref="BT39" si="130">BS39+1</f>
        <v>69</v>
      </c>
      <c r="BU39" s="190">
        <f t="shared" ref="BU39" si="131">BT39+1</f>
        <v>70</v>
      </c>
      <c r="BV39" s="190">
        <f t="shared" ref="BV39" si="132">BU39+1</f>
        <v>71</v>
      </c>
      <c r="BW39" s="190">
        <f t="shared" ref="BW39" si="133">BV39+1</f>
        <v>72</v>
      </c>
      <c r="BX39" s="190">
        <f t="shared" ref="BX39" si="134">BW39+1</f>
        <v>73</v>
      </c>
      <c r="BY39" s="190">
        <f t="shared" ref="BY39" si="135">BX39+1</f>
        <v>74</v>
      </c>
      <c r="BZ39" s="190">
        <f t="shared" ref="BZ39" si="136">BY39+1</f>
        <v>75</v>
      </c>
      <c r="CA39" s="190">
        <f t="shared" ref="CA39" si="137">BZ39+1</f>
        <v>76</v>
      </c>
      <c r="CB39" s="190">
        <f t="shared" ref="CB39" si="138">CA39+1</f>
        <v>77</v>
      </c>
      <c r="CC39" s="190">
        <f>CB39+1</f>
        <v>78</v>
      </c>
      <c r="CD39" s="190">
        <f t="shared" ref="CD39" si="139">CC39+1</f>
        <v>79</v>
      </c>
      <c r="CE39" s="190">
        <f t="shared" ref="CE39" si="140">CD39+1</f>
        <v>80</v>
      </c>
      <c r="CF39" s="190">
        <f t="shared" ref="CF39" si="141">CE39+1</f>
        <v>81</v>
      </c>
      <c r="CG39" s="190">
        <f t="shared" ref="CG39" si="142">CF39+1</f>
        <v>82</v>
      </c>
      <c r="CH39" s="190">
        <f>CG39+1</f>
        <v>83</v>
      </c>
      <c r="CI39" s="190">
        <f t="shared" ref="CI39" si="143">CH39+1</f>
        <v>84</v>
      </c>
      <c r="CJ39" s="191">
        <f t="shared" ref="CJ39" si="144">CI39+1</f>
        <v>85</v>
      </c>
    </row>
    <row r="40" spans="1:88" s="115" customFormat="1" ht="12.75" x14ac:dyDescent="0.2">
      <c r="A40" s="140" t="s">
        <v>17</v>
      </c>
      <c r="B40" s="192">
        <f>B11</f>
        <v>983.49492398484995</v>
      </c>
      <c r="C40" s="192">
        <f>B40-C45-B40*'B. Andre input'!$B$19</f>
        <v>972.99955919642048</v>
      </c>
      <c r="D40" s="193">
        <f>MMULT('F. Transitionsmatricer_mænd'!$C6:$W6,C$40:C$60)</f>
        <v>912.5708554506881</v>
      </c>
      <c r="E40" s="193">
        <f>MMULT('F. Transitionsmatricer_mænd'!$C6:$W6,D$40:D$60)</f>
        <v>856.44188125480741</v>
      </c>
      <c r="F40" s="193">
        <f>MMULT('F. Transitionsmatricer_mænd'!$C6:$W6,E$40:E$60)</f>
        <v>804.24809770496063</v>
      </c>
      <c r="G40" s="193">
        <f>MMULT('F. Transitionsmatricer_mænd'!$C6:$W6,F$40:F$60)</f>
        <v>755.66135340799303</v>
      </c>
      <c r="H40" s="193">
        <f>MMULT('F. Transitionsmatricer_mænd'!$C6:$W6,G$40:G$60)</f>
        <v>710.38582205033572</v>
      </c>
      <c r="I40" s="194">
        <f>MMULT('F. Transitionsmatricer_mænd'!$C33:$W33,H$40:H$60)</f>
        <v>654.89739001721375</v>
      </c>
      <c r="J40" s="194">
        <f>MMULT('F. Transitionsmatricer_mænd'!$C33:$W33,I$40:I$60)</f>
        <v>602.63005547701141</v>
      </c>
      <c r="K40" s="194">
        <f>MMULT('F. Transitionsmatricer_mænd'!$C33:$W33,J$40:J$60)</f>
        <v>554.37751571595288</v>
      </c>
      <c r="L40" s="194">
        <f>MMULT('F. Transitionsmatricer_mænd'!$C33:$W33,K$40:K$60)</f>
        <v>509.99384263370018</v>
      </c>
      <c r="M40" s="194">
        <f>MMULT('F. Transitionsmatricer_mænd'!$C33:$W33,L$40:L$60)</f>
        <v>469.19421214985755</v>
      </c>
      <c r="N40" s="195">
        <f>MMULT('F. Transitionsmatricer_mænd'!$C60:$W60,M$40:M$60)</f>
        <v>413.24289523097008</v>
      </c>
      <c r="O40" s="195">
        <f>MMULT('F. Transitionsmatricer_mænd'!$C60:$W60,N$40:N$60)</f>
        <v>363.9397923474379</v>
      </c>
      <c r="P40" s="195">
        <f>MMULT('F. Transitionsmatricer_mænd'!$C60:$W60,O$40:O$60)</f>
        <v>320.60182131893561</v>
      </c>
      <c r="Q40" s="195">
        <f>MMULT('F. Transitionsmatricer_mænd'!$C60:$W60,P$40:P$60)</f>
        <v>282.49684938150705</v>
      </c>
      <c r="R40" s="195">
        <f>MMULT('F. Transitionsmatricer_mænd'!$C60:$W60,Q$40:Q$60)</f>
        <v>248.97177289568714</v>
      </c>
      <c r="S40" s="195">
        <f>MMULT('F. Transitionsmatricer_mænd'!$C60:$W60,R$40:R$60)</f>
        <v>219.45952109630991</v>
      </c>
      <c r="T40" s="195">
        <f>MMULT('F. Transitionsmatricer_mænd'!$C60:$W60,S$40:S$60)</f>
        <v>193.46832004698402</v>
      </c>
      <c r="U40" s="195">
        <f>MMULT('F. Transitionsmatricer_mænd'!$C60:$W60,T$40:T$60)</f>
        <v>170.57041253236184</v>
      </c>
      <c r="V40" s="195">
        <f>MMULT('F. Transitionsmatricer_mænd'!$C60:$W60,U$40:U$60)</f>
        <v>150.39256457008381</v>
      </c>
      <c r="W40" s="196">
        <f>MMULT('F. Transitionsmatricer_mænd'!$C87:$W87,V$40:V$60)</f>
        <v>0</v>
      </c>
      <c r="X40" s="196">
        <f>MMULT('F. Transitionsmatricer_mænd'!$C87:$W87,W$40:W$60)</f>
        <v>0</v>
      </c>
      <c r="Y40" s="196">
        <f>MMULT('F. Transitionsmatricer_mænd'!$C87:$W87,X$40:X$60)</f>
        <v>0</v>
      </c>
      <c r="Z40" s="196">
        <f>MMULT('F. Transitionsmatricer_mænd'!$C87:$W87,Y$40:Y$60)</f>
        <v>0</v>
      </c>
      <c r="AA40" s="196">
        <f>MMULT('F. Transitionsmatricer_mænd'!$C87:$W87,Z$40:Z$60)</f>
        <v>0</v>
      </c>
      <c r="AB40" s="196">
        <f>MMULT('F. Transitionsmatricer_mænd'!$C87:$W87,AA$40:AA$60)</f>
        <v>0</v>
      </c>
      <c r="AC40" s="196">
        <f>MMULT('F. Transitionsmatricer_mænd'!$C87:$W87,AB$40:AB$60)</f>
        <v>0</v>
      </c>
      <c r="AD40" s="196">
        <f>MMULT('F. Transitionsmatricer_mænd'!$C87:$W87,AC$40:AC$60)</f>
        <v>0</v>
      </c>
      <c r="AE40" s="196">
        <f>MMULT('F. Transitionsmatricer_mænd'!$C87:$W87,AD$40:AD$60)</f>
        <v>0</v>
      </c>
      <c r="AF40" s="196">
        <f>MMULT('F. Transitionsmatricer_mænd'!$C87:$W87,AE$40:AE$60)</f>
        <v>0</v>
      </c>
      <c r="AG40" s="197">
        <f>MMULT('F. Transitionsmatricer_mænd'!$C114:$W114,AF$40:AF$60)</f>
        <v>0</v>
      </c>
      <c r="AH40" s="197">
        <f>MMULT('F. Transitionsmatricer_mænd'!$C114:$W114,AG$40:AG$60)</f>
        <v>0</v>
      </c>
      <c r="AI40" s="197">
        <f>MMULT('F. Transitionsmatricer_mænd'!$C114:$W114,AH$40:AH$60)</f>
        <v>0</v>
      </c>
      <c r="AJ40" s="197">
        <f>MMULT('F. Transitionsmatricer_mænd'!$C114:$W114,AI$40:AI$60)</f>
        <v>0</v>
      </c>
      <c r="AK40" s="197">
        <f>MMULT('F. Transitionsmatricer_mænd'!$C114:$W114,AJ$40:AJ$60)</f>
        <v>0</v>
      </c>
      <c r="AL40" s="197">
        <f>MMULT('F. Transitionsmatricer_mænd'!$C114:$W114,AK$40:AK$60)</f>
        <v>0</v>
      </c>
      <c r="AM40" s="197">
        <f>MMULT('F. Transitionsmatricer_mænd'!$C114:$W114,AL$40:AL$60)</f>
        <v>0</v>
      </c>
      <c r="AN40" s="197">
        <f>MMULT('F. Transitionsmatricer_mænd'!$C114:$W114,AM$40:AM$60)</f>
        <v>0</v>
      </c>
      <c r="AO40" s="197">
        <f>MMULT('F. Transitionsmatricer_mænd'!$C114:$W114,AN$40:AN$60)</f>
        <v>0</v>
      </c>
      <c r="AP40" s="197">
        <f>MMULT('F. Transitionsmatricer_mænd'!$C114:$W114,AO$40:AO$60)</f>
        <v>0</v>
      </c>
      <c r="AQ40" s="198">
        <f>MMULT('F. Transitionsmatricer_mænd'!$C141:$W141,AP$40:AP$60)</f>
        <v>0</v>
      </c>
      <c r="AR40" s="198">
        <f>MMULT('F. Transitionsmatricer_mænd'!$C141:$W141,AQ$40:AQ$60)</f>
        <v>0</v>
      </c>
      <c r="AS40" s="198">
        <f>MMULT('F. Transitionsmatricer_mænd'!$C141:$W141,AR$40:AR$60)</f>
        <v>0</v>
      </c>
      <c r="AT40" s="198">
        <f>MMULT('F. Transitionsmatricer_mænd'!$C141:$W141,AS$40:AS$60)</f>
        <v>0</v>
      </c>
      <c r="AU40" s="198">
        <f>MMULT('F. Transitionsmatricer_mænd'!$C141:$W141,AT$40:AT$60)</f>
        <v>0</v>
      </c>
      <c r="AV40" s="198">
        <f>MMULT('F. Transitionsmatricer_mænd'!$C141:$W141,AU$40:AU$60)</f>
        <v>0</v>
      </c>
      <c r="AW40" s="198">
        <f>MMULT('F. Transitionsmatricer_mænd'!$C141:$W141,AV$40:AV$60)</f>
        <v>0</v>
      </c>
      <c r="AX40" s="198">
        <f>MMULT('F. Transitionsmatricer_mænd'!$C141:$W141,AW$40:AW$60)</f>
        <v>0</v>
      </c>
      <c r="AY40" s="198">
        <f>MMULT('F. Transitionsmatricer_mænd'!$C141:$W141,AX$40:AX$60)</f>
        <v>0</v>
      </c>
      <c r="AZ40" s="198">
        <f>MMULT('F. Transitionsmatricer_mænd'!$C141:$W141,AY$40:AY$60)</f>
        <v>0</v>
      </c>
      <c r="BA40" s="199">
        <f>MMULT('F. Transitionsmatricer_mænd'!$C168:$W168,AZ$40:AZ$60)</f>
        <v>0</v>
      </c>
      <c r="BB40" s="199">
        <f>MMULT('F. Transitionsmatricer_mænd'!$C168:$W168,BA$40:BA$60)</f>
        <v>0</v>
      </c>
      <c r="BC40" s="199">
        <f>MMULT('F. Transitionsmatricer_mænd'!$C168:$W168,BB$40:BB$60)</f>
        <v>0</v>
      </c>
      <c r="BD40" s="199">
        <f>MMULT('F. Transitionsmatricer_mænd'!$C168:$W168,BC$40:BC$60)</f>
        <v>0</v>
      </c>
      <c r="BE40" s="199">
        <f>MMULT('F. Transitionsmatricer_mænd'!$C168:$W168,BD$40:BD$60)</f>
        <v>0</v>
      </c>
      <c r="BF40" s="199">
        <f>MMULT('F. Transitionsmatricer_mænd'!$C168:$W168,BE$40:BE$60)</f>
        <v>0</v>
      </c>
      <c r="BG40" s="199">
        <f>MMULT('F. Transitionsmatricer_mænd'!$C168:$W168,BF$40:BF$60)</f>
        <v>0</v>
      </c>
      <c r="BH40" s="199">
        <f>MMULT('F. Transitionsmatricer_mænd'!$C168:$W168,BG$40:BG$60)</f>
        <v>0</v>
      </c>
      <c r="BI40" s="199">
        <f>MMULT('F. Transitionsmatricer_mænd'!$C168:$W168,BH$40:BH$60)</f>
        <v>0</v>
      </c>
      <c r="BJ40" s="199">
        <f>MMULT('F. Transitionsmatricer_mænd'!$C168:$W168,BI$40:BI$60)</f>
        <v>0</v>
      </c>
      <c r="BK40" s="199">
        <f>MMULT('F. Transitionsmatricer_mænd'!$C168:$W168,BJ$40:BJ$60)</f>
        <v>0</v>
      </c>
      <c r="BL40" s="199">
        <f>MMULT('F. Transitionsmatricer_mænd'!$C168:$W168,BK$40:BK$60)</f>
        <v>0</v>
      </c>
      <c r="BM40" s="199">
        <f>MMULT('F. Transitionsmatricer_mænd'!$C168:$W168,BL$40:BL$60)</f>
        <v>0</v>
      </c>
      <c r="BN40" s="199">
        <f>MMULT('F. Transitionsmatricer_mænd'!$C168:$W168,BM$40:BM$60)</f>
        <v>0</v>
      </c>
      <c r="BO40" s="199">
        <f>MMULT('F. Transitionsmatricer_mænd'!$C168:$W168,BN$40:BN$60)</f>
        <v>0</v>
      </c>
      <c r="BP40" s="199">
        <f>MMULT('F. Transitionsmatricer_mænd'!$C168:$W168,BO$40:BO$60)</f>
        <v>0</v>
      </c>
      <c r="BQ40" s="199">
        <f>MMULT('F. Transitionsmatricer_mænd'!$C168:$W168,BP$40:BP$60)</f>
        <v>0</v>
      </c>
      <c r="BR40" s="199">
        <f>MMULT('F. Transitionsmatricer_mænd'!$C168:$W168,BQ$40:BQ$60)</f>
        <v>0</v>
      </c>
      <c r="BS40" s="199">
        <f>MMULT('F. Transitionsmatricer_mænd'!$C168:$W168,BR$40:BR$60)</f>
        <v>0</v>
      </c>
      <c r="BT40" s="199">
        <f>MMULT('F. Transitionsmatricer_mænd'!$C168:$W168,BS$40:BS$60)</f>
        <v>0</v>
      </c>
      <c r="BU40" s="200">
        <f>MMULT('F. Transitionsmatricer_mænd'!$C195:$W195,BT$40:BT$60)</f>
        <v>0</v>
      </c>
      <c r="BV40" s="200">
        <f>MMULT('F. Transitionsmatricer_mænd'!$C195:$W195,BU$40:BU$60)</f>
        <v>0</v>
      </c>
      <c r="BW40" s="200">
        <f>MMULT('F. Transitionsmatricer_mænd'!$C195:$W195,BV$40:BV$60)</f>
        <v>0</v>
      </c>
      <c r="BX40" s="200">
        <f>MMULT('F. Transitionsmatricer_mænd'!$C195:$W195,BW$40:BW$60)</f>
        <v>0</v>
      </c>
      <c r="BY40" s="200">
        <f>MMULT('F. Transitionsmatricer_mænd'!$C195:$W195,BX$40:BX$60)</f>
        <v>0</v>
      </c>
      <c r="BZ40" s="200">
        <f>MMULT('F. Transitionsmatricer_mænd'!$C195:$W195,BY$40:BY$60)</f>
        <v>0</v>
      </c>
      <c r="CA40" s="200">
        <f>MMULT('F. Transitionsmatricer_mænd'!$C195:$W195,BZ$40:BZ$60)</f>
        <v>0</v>
      </c>
      <c r="CB40" s="200">
        <f>MMULT('F. Transitionsmatricer_mænd'!$C195:$W195,CA$40:CA$60)</f>
        <v>0</v>
      </c>
      <c r="CC40" s="200">
        <f>MMULT('F. Transitionsmatricer_mænd'!$C195:$W195,CB$40:CB$60)</f>
        <v>0</v>
      </c>
      <c r="CD40" s="200">
        <f>MMULT('F. Transitionsmatricer_mænd'!$C195:$W195,CC$40:CC$60)</f>
        <v>0</v>
      </c>
      <c r="CE40" s="200">
        <f>MMULT('F. Transitionsmatricer_mænd'!$C195:$W195,CD$40:CD$60)</f>
        <v>0</v>
      </c>
      <c r="CF40" s="200">
        <f>MMULT('F. Transitionsmatricer_mænd'!$C195:$W195,CE$40:CE$60)</f>
        <v>0</v>
      </c>
      <c r="CG40" s="200">
        <f>MMULT('F. Transitionsmatricer_mænd'!$C195:$W195,CF$40:CF$60)</f>
        <v>0</v>
      </c>
      <c r="CH40" s="200">
        <f>MMULT('F. Transitionsmatricer_mænd'!$C195:$W195,CG$40:CG$60)</f>
        <v>0</v>
      </c>
      <c r="CI40" s="200">
        <f>MMULT('F. Transitionsmatricer_mænd'!$C195:$W195,CH$40:CH$60)</f>
        <v>0</v>
      </c>
      <c r="CJ40" s="201">
        <f>MMULT('F. Transitionsmatricer_mænd'!$C222:$W222,CI$40:CI$60)</f>
        <v>0</v>
      </c>
    </row>
    <row r="41" spans="1:88" s="115" customFormat="1" ht="12.75" x14ac:dyDescent="0.2">
      <c r="A41" s="140" t="s">
        <v>18</v>
      </c>
      <c r="B41" s="192">
        <f t="shared" ref="B41:B60" si="145">B12</f>
        <v>2054.2994932065003</v>
      </c>
      <c r="C41" s="192">
        <f>B41-C46-B41*'B. Andre input'!$B$20</f>
        <v>2019.1159244291723</v>
      </c>
      <c r="D41" s="193">
        <f>MMULT('F. Transitionsmatricer_mænd'!$C7:$W7,C$40:C$60)</f>
        <v>1970.4007401085519</v>
      </c>
      <c r="E41" s="193">
        <f>MMULT('F. Transitionsmatricer_mænd'!$C7:$W7,D$40:D$60)</f>
        <v>1922.1845735733614</v>
      </c>
      <c r="F41" s="193">
        <f>MMULT('F. Transitionsmatricer_mænd'!$C7:$W7,E$40:E$60)</f>
        <v>1874.5375654038535</v>
      </c>
      <c r="G41" s="193">
        <f>MMULT('F. Transitionsmatricer_mænd'!$C7:$W7,F$40:F$60)</f>
        <v>1827.5159918001571</v>
      </c>
      <c r="H41" s="193">
        <f>MMULT('F. Transitionsmatricer_mænd'!$C7:$W7,G$40:G$60)</f>
        <v>1781.1646868959801</v>
      </c>
      <c r="I41" s="194">
        <f>MMULT('F. Transitionsmatricer_mænd'!$C34:$W34,H$40:H$60)</f>
        <v>1748.776087343605</v>
      </c>
      <c r="J41" s="194">
        <f>MMULT('F. Transitionsmatricer_mænd'!$C34:$W34,I$40:I$60)</f>
        <v>1710.7145373413882</v>
      </c>
      <c r="K41" s="194">
        <f>MMULT('F. Transitionsmatricer_mænd'!$C34:$W34,J$40:J$60)</f>
        <v>1670.3044483661181</v>
      </c>
      <c r="L41" s="194">
        <f>MMULT('F. Transitionsmatricer_mænd'!$C34:$W34,K$40:K$60)</f>
        <v>1628.4596807883638</v>
      </c>
      <c r="M41" s="194">
        <f>MMULT('F. Transitionsmatricer_mænd'!$C34:$W34,L$40:L$60)</f>
        <v>1585.6134240901579</v>
      </c>
      <c r="N41" s="195">
        <f>MMULT('F. Transitionsmatricer_mænd'!$C61:$W61,M$40:M$60)</f>
        <v>1560.5273161582702</v>
      </c>
      <c r="O41" s="195">
        <f>MMULT('F. Transitionsmatricer_mænd'!$C61:$W61,N$40:N$60)</f>
        <v>1530.3795419928254</v>
      </c>
      <c r="P41" s="195">
        <f>MMULT('F. Transitionsmatricer_mænd'!$C61:$W61,O$40:O$60)</f>
        <v>1496.6593938692663</v>
      </c>
      <c r="Q41" s="195">
        <f>MMULT('F. Transitionsmatricer_mænd'!$C61:$W61,P$40:P$60)</f>
        <v>1460.1773634368888</v>
      </c>
      <c r="R41" s="195">
        <f>MMULT('F. Transitionsmatricer_mænd'!$C61:$W61,Q$40:Q$60)</f>
        <v>1421.5492120356776</v>
      </c>
      <c r="S41" s="195">
        <f>MMULT('F. Transitionsmatricer_mænd'!$C61:$W61,R$40:R$60)</f>
        <v>1381.2971814802881</v>
      </c>
      <c r="T41" s="195">
        <f>MMULT('F. Transitionsmatricer_mænd'!$C61:$W61,S$40:S$60)</f>
        <v>1339.8747944920119</v>
      </c>
      <c r="U41" s="195">
        <f>MMULT('F. Transitionsmatricer_mænd'!$C61:$W61,T$40:T$60)</f>
        <v>1297.6763073777497</v>
      </c>
      <c r="V41" s="195">
        <f>MMULT('F. Transitionsmatricer_mænd'!$C61:$W61,U$40:U$60)</f>
        <v>1255.0429292877154</v>
      </c>
      <c r="W41" s="196">
        <f>MMULT('F. Transitionsmatricer_mænd'!$C88:$W88,V$40:V$60)</f>
        <v>1344.8764710128926</v>
      </c>
      <c r="X41" s="196">
        <f>MMULT('F. Transitionsmatricer_mænd'!$C88:$W88,W$40:W$60)</f>
        <v>1281.3799675879059</v>
      </c>
      <c r="Y41" s="196">
        <f>MMULT('F. Transitionsmatricer_mænd'!$C88:$W88,X$40:X$60)</f>
        <v>1220.9662624006569</v>
      </c>
      <c r="Z41" s="196">
        <f>MMULT('F. Transitionsmatricer_mænd'!$C88:$W88,Y$40:Y$60)</f>
        <v>1163.4648151479407</v>
      </c>
      <c r="AA41" s="196">
        <f>MMULT('F. Transitionsmatricer_mænd'!$C88:$W88,Z$40:Z$60)</f>
        <v>1108.7195384460363</v>
      </c>
      <c r="AB41" s="196">
        <f>MMULT('F. Transitionsmatricer_mænd'!$C88:$W88,AA$40:AA$60)</f>
        <v>1056.5865056132279</v>
      </c>
      <c r="AC41" s="196">
        <f>MMULT('F. Transitionsmatricer_mænd'!$C88:$W88,AB$40:AB$60)</f>
        <v>1006.9321723371608</v>
      </c>
      <c r="AD41" s="196">
        <f>MMULT('F. Transitionsmatricer_mænd'!$C88:$W88,AC$40:AC$60)</f>
        <v>959.63198513482553</v>
      </c>
      <c r="AE41" s="196">
        <f>MMULT('F. Transitionsmatricer_mænd'!$C88:$W88,AD$40:AD$60)</f>
        <v>914.56928175824589</v>
      </c>
      <c r="AF41" s="196">
        <f>MMULT('F. Transitionsmatricer_mænd'!$C88:$W88,AE$40:AE$60)</f>
        <v>871.63441267585438</v>
      </c>
      <c r="AG41" s="197">
        <f>MMULT('F. Transitionsmatricer_mænd'!$C115:$W115,AF$40:AF$60)</f>
        <v>816.40120249096924</v>
      </c>
      <c r="AH41" s="197">
        <f>MMULT('F. Transitionsmatricer_mænd'!$C115:$W115,AG$40:AG$60)</f>
        <v>764.67446839323622</v>
      </c>
      <c r="AI41" s="197">
        <f>MMULT('F. Transitionsmatricer_mænd'!$C115:$W115,AH$40:AH$60)</f>
        <v>716.22993649022806</v>
      </c>
      <c r="AJ41" s="197">
        <f>MMULT('F. Transitionsmatricer_mænd'!$C115:$W115,AI$40:AI$60)</f>
        <v>670.85810563775237</v>
      </c>
      <c r="AK41" s="197">
        <f>MMULT('F. Transitionsmatricer_mænd'!$C115:$W115,AJ$40:AJ$60)</f>
        <v>628.36316462823777</v>
      </c>
      <c r="AL41" s="197">
        <f>MMULT('F. Transitionsmatricer_mænd'!$C115:$W115,AK$40:AK$60)</f>
        <v>588.56201618854857</v>
      </c>
      <c r="AM41" s="197">
        <f>MMULT('F. Transitionsmatricer_mænd'!$C115:$W115,AL$40:AL$60)</f>
        <v>551.28339104773033</v>
      </c>
      <c r="AN41" s="197">
        <f>MMULT('F. Transitionsmatricer_mænd'!$C115:$W115,AM$40:AM$60)</f>
        <v>516.36703901126384</v>
      </c>
      <c r="AO41" s="197">
        <f>MMULT('F. Transitionsmatricer_mænd'!$C115:$W115,AN$40:AN$60)</f>
        <v>483.66298673187396</v>
      </c>
      <c r="AP41" s="197">
        <f>MMULT('F. Transitionsmatricer_mænd'!$C115:$W115,AO$40:AO$60)</f>
        <v>453.03085393916427</v>
      </c>
      <c r="AQ41" s="198">
        <f>MMULT('F. Transitionsmatricer_mænd'!$C142:$W142,AP$40:AP$60)</f>
        <v>402.005578223957</v>
      </c>
      <c r="AR41" s="198">
        <f>MMULT('F. Transitionsmatricer_mænd'!$C142:$W142,AQ$40:AQ$60)</f>
        <v>356.7276309048267</v>
      </c>
      <c r="AS41" s="198">
        <f>MMULT('F. Transitionsmatricer_mænd'!$C142:$W142,AR$40:AR$60)</f>
        <v>316.5495612617359</v>
      </c>
      <c r="AT41" s="198">
        <f>MMULT('F. Transitionsmatricer_mænd'!$C142:$W142,AS$40:AS$60)</f>
        <v>280.89688178432704</v>
      </c>
      <c r="AU41" s="198">
        <f>MMULT('F. Transitionsmatricer_mænd'!$C142:$W142,AT$40:AT$60)</f>
        <v>249.25983799010837</v>
      </c>
      <c r="AV41" s="198">
        <f>MMULT('F. Transitionsmatricer_mænd'!$C142:$W142,AU$40:AU$60)</f>
        <v>221.18610887843579</v>
      </c>
      <c r="AW41" s="198">
        <f>MMULT('F. Transitionsmatricer_mænd'!$C142:$W142,AV$40:AV$60)</f>
        <v>196.27433211526665</v>
      </c>
      <c r="AX41" s="198">
        <f>MMULT('F. Transitionsmatricer_mænd'!$C142:$W142,AW$40:AW$60)</f>
        <v>174.16836029394432</v>
      </c>
      <c r="AY41" s="198">
        <f>MMULT('F. Transitionsmatricer_mænd'!$C142:$W142,AX$40:AX$60)</f>
        <v>154.55216539219037</v>
      </c>
      <c r="AZ41" s="198">
        <f>MMULT('F. Transitionsmatricer_mænd'!$C142:$W142,AY$40:AY$60)</f>
        <v>137.14531803964729</v>
      </c>
      <c r="BA41" s="199">
        <f>MMULT('F. Transitionsmatricer_mænd'!$C169:$W169,AZ$40:AZ$60)</f>
        <v>0</v>
      </c>
      <c r="BB41" s="199">
        <f>MMULT('F. Transitionsmatricer_mænd'!$C169:$W169,BA$40:BA$60)</f>
        <v>0</v>
      </c>
      <c r="BC41" s="199">
        <f>MMULT('F. Transitionsmatricer_mænd'!$C169:$W169,BB$40:BB$60)</f>
        <v>0</v>
      </c>
      <c r="BD41" s="199">
        <f>MMULT('F. Transitionsmatricer_mænd'!$C169:$W169,BC$40:BC$60)</f>
        <v>0</v>
      </c>
      <c r="BE41" s="199">
        <f>MMULT('F. Transitionsmatricer_mænd'!$C169:$W169,BD$40:BD$60)</f>
        <v>0</v>
      </c>
      <c r="BF41" s="199">
        <f>MMULT('F. Transitionsmatricer_mænd'!$C169:$W169,BE$40:BE$60)</f>
        <v>0</v>
      </c>
      <c r="BG41" s="199">
        <f>MMULT('F. Transitionsmatricer_mænd'!$C169:$W169,BF$40:BF$60)</f>
        <v>0</v>
      </c>
      <c r="BH41" s="199">
        <f>MMULT('F. Transitionsmatricer_mænd'!$C169:$W169,BG$40:BG$60)</f>
        <v>0</v>
      </c>
      <c r="BI41" s="199">
        <f>MMULT('F. Transitionsmatricer_mænd'!$C169:$W169,BH$40:BH$60)</f>
        <v>0</v>
      </c>
      <c r="BJ41" s="199">
        <f>MMULT('F. Transitionsmatricer_mænd'!$C169:$W169,BI$40:BI$60)</f>
        <v>0</v>
      </c>
      <c r="BK41" s="199">
        <f>MMULT('F. Transitionsmatricer_mænd'!$C169:$W169,BJ$40:BJ$60)</f>
        <v>0</v>
      </c>
      <c r="BL41" s="199">
        <f>MMULT('F. Transitionsmatricer_mænd'!$C169:$W169,BK$40:BK$60)</f>
        <v>0</v>
      </c>
      <c r="BM41" s="199">
        <f>MMULT('F. Transitionsmatricer_mænd'!$C169:$W169,BL$40:BL$60)</f>
        <v>0</v>
      </c>
      <c r="BN41" s="199">
        <f>MMULT('F. Transitionsmatricer_mænd'!$C169:$W169,BM$40:BM$60)</f>
        <v>0</v>
      </c>
      <c r="BO41" s="199">
        <f>MMULT('F. Transitionsmatricer_mænd'!$C169:$W169,BN$40:BN$60)</f>
        <v>0</v>
      </c>
      <c r="BP41" s="199">
        <f>MMULT('F. Transitionsmatricer_mænd'!$C169:$W169,BO$40:BO$60)</f>
        <v>0</v>
      </c>
      <c r="BQ41" s="199">
        <f>MMULT('F. Transitionsmatricer_mænd'!$C169:$W169,BP$40:BP$60)</f>
        <v>0</v>
      </c>
      <c r="BR41" s="199">
        <f>MMULT('F. Transitionsmatricer_mænd'!$C169:$W169,BQ$40:BQ$60)</f>
        <v>0</v>
      </c>
      <c r="BS41" s="199">
        <f>MMULT('F. Transitionsmatricer_mænd'!$C169:$W169,BR$40:BR$60)</f>
        <v>0</v>
      </c>
      <c r="BT41" s="199">
        <f>MMULT('F. Transitionsmatricer_mænd'!$C169:$W169,BS$40:BS$60)</f>
        <v>0</v>
      </c>
      <c r="BU41" s="200">
        <f>MMULT('F. Transitionsmatricer_mænd'!$C196:$W196,BT$40:BT$60)</f>
        <v>0</v>
      </c>
      <c r="BV41" s="200">
        <f>MMULT('F. Transitionsmatricer_mænd'!$C196:$W196,BU$40:BU$60)</f>
        <v>0</v>
      </c>
      <c r="BW41" s="200">
        <f>MMULT('F. Transitionsmatricer_mænd'!$C196:$W196,BV$40:BV$60)</f>
        <v>0</v>
      </c>
      <c r="BX41" s="200">
        <f>MMULT('F. Transitionsmatricer_mænd'!$C196:$W196,BW$40:BW$60)</f>
        <v>0</v>
      </c>
      <c r="BY41" s="200">
        <f>MMULT('F. Transitionsmatricer_mænd'!$C196:$W196,BX$40:BX$60)</f>
        <v>0</v>
      </c>
      <c r="BZ41" s="200">
        <f>MMULT('F. Transitionsmatricer_mænd'!$C196:$W196,BY$40:BY$60)</f>
        <v>0</v>
      </c>
      <c r="CA41" s="200">
        <f>MMULT('F. Transitionsmatricer_mænd'!$C196:$W196,BZ$40:BZ$60)</f>
        <v>0</v>
      </c>
      <c r="CB41" s="200">
        <f>MMULT('F. Transitionsmatricer_mænd'!$C196:$W196,CA$40:CA$60)</f>
        <v>0</v>
      </c>
      <c r="CC41" s="200">
        <f>MMULT('F. Transitionsmatricer_mænd'!$C196:$W196,CB$40:CB$60)</f>
        <v>0</v>
      </c>
      <c r="CD41" s="200">
        <f>MMULT('F. Transitionsmatricer_mænd'!$C196:$W196,CC$40:CC$60)</f>
        <v>0</v>
      </c>
      <c r="CE41" s="200">
        <f>MMULT('F. Transitionsmatricer_mænd'!$C196:$W196,CD$40:CD$60)</f>
        <v>0</v>
      </c>
      <c r="CF41" s="200">
        <f>MMULT('F. Transitionsmatricer_mænd'!$C196:$W196,CE$40:CE$60)</f>
        <v>0</v>
      </c>
      <c r="CG41" s="200">
        <f>MMULT('F. Transitionsmatricer_mænd'!$C196:$W196,CF$40:CF$60)</f>
        <v>0</v>
      </c>
      <c r="CH41" s="200">
        <f>MMULT('F. Transitionsmatricer_mænd'!$C196:$W196,CG$40:CG$60)</f>
        <v>0</v>
      </c>
      <c r="CI41" s="200">
        <f>MMULT('F. Transitionsmatricer_mænd'!$C196:$W196,CH$40:CH$60)</f>
        <v>0</v>
      </c>
      <c r="CJ41" s="201">
        <f>MMULT('F. Transitionsmatricer_mænd'!$C223:$W223,CI$40:CI$60)</f>
        <v>0</v>
      </c>
    </row>
    <row r="42" spans="1:88" s="115" customFormat="1" ht="12.75" x14ac:dyDescent="0.2">
      <c r="A42" s="140" t="s">
        <v>211</v>
      </c>
      <c r="B42" s="192">
        <f t="shared" si="145"/>
        <v>690.76633900672357</v>
      </c>
      <c r="C42" s="192">
        <f>B42-C47-B42*'B. Andre input'!$B$21</f>
        <v>652.8905590212338</v>
      </c>
      <c r="D42" s="193">
        <f>MMULT('F. Transitionsmatricer_mænd'!$C8:$W8,C$40:C$60)</f>
        <v>652.86935643359504</v>
      </c>
      <c r="E42" s="193">
        <f>MMULT('F. Transitionsmatricer_mænd'!$C8:$W8,D$40:D$60)</f>
        <v>651.71822419147156</v>
      </c>
      <c r="F42" s="193">
        <f>MMULT('F. Transitionsmatricer_mænd'!$C8:$W8,E$40:E$60)</f>
        <v>649.55033327643173</v>
      </c>
      <c r="G42" s="193">
        <f>MMULT('F. Transitionsmatricer_mænd'!$C8:$W8,F$40:F$60)</f>
        <v>646.46709760961539</v>
      </c>
      <c r="H42" s="193">
        <f>MMULT('F. Transitionsmatricer_mænd'!$C8:$W8,G$40:G$60)</f>
        <v>642.55955190641225</v>
      </c>
      <c r="I42" s="194">
        <f>MMULT('F. Transitionsmatricer_mænd'!$C35:$W35,H$40:H$60)</f>
        <v>637.90958159321167</v>
      </c>
      <c r="J42" s="194">
        <f>MMULT('F. Transitionsmatricer_mænd'!$C35:$W35,I$40:I$60)</f>
        <v>631.28406525383105</v>
      </c>
      <c r="K42" s="194">
        <f>MMULT('F. Transitionsmatricer_mænd'!$C35:$W35,J$40:J$60)</f>
        <v>623.86357843004839</v>
      </c>
      <c r="L42" s="194">
        <f>MMULT('F. Transitionsmatricer_mænd'!$C35:$W35,K$40:K$60)</f>
        <v>615.87372545749201</v>
      </c>
      <c r="M42" s="194">
        <f>MMULT('F. Transitionsmatricer_mænd'!$C35:$W35,L$40:L$60)</f>
        <v>607.36665293071007</v>
      </c>
      <c r="N42" s="195">
        <f>MMULT('F. Transitionsmatricer_mænd'!$C62:$W62,M$40:M$60)</f>
        <v>598.36885888610936</v>
      </c>
      <c r="O42" s="195">
        <f>MMULT('F. Transitionsmatricer_mænd'!$C62:$W62,N$40:N$60)</f>
        <v>589.37494703544087</v>
      </c>
      <c r="P42" s="195">
        <f>MMULT('F. Transitionsmatricer_mænd'!$C62:$W62,O$40:O$60)</f>
        <v>580.46540171330207</v>
      </c>
      <c r="Q42" s="195">
        <f>MMULT('F. Transitionsmatricer_mænd'!$C62:$W62,P$40:P$60)</f>
        <v>571.51717280461742</v>
      </c>
      <c r="R42" s="195">
        <f>MMULT('F. Transitionsmatricer_mænd'!$C62:$W62,Q$40:Q$60)</f>
        <v>562.40792762141848</v>
      </c>
      <c r="S42" s="195">
        <f>MMULT('F. Transitionsmatricer_mænd'!$C62:$W62,R$40:R$60)</f>
        <v>553.04853971995249</v>
      </c>
      <c r="T42" s="195">
        <f>MMULT('F. Transitionsmatricer_mænd'!$C62:$W62,S$40:S$60)</f>
        <v>543.3825759889279</v>
      </c>
      <c r="U42" s="195">
        <f>MMULT('F. Transitionsmatricer_mænd'!$C62:$W62,T$40:T$60)</f>
        <v>533.38044732320134</v>
      </c>
      <c r="V42" s="195">
        <f>MMULT('F. Transitionsmatricer_mænd'!$C62:$W62,U$40:U$60)</f>
        <v>523.03355423850803</v>
      </c>
      <c r="W42" s="196">
        <f>MMULT('F. Transitionsmatricer_mænd'!$C89:$W89,V$40:V$60)</f>
        <v>512.34930818729151</v>
      </c>
      <c r="X42" s="196">
        <f>MMULT('F. Transitionsmatricer_mænd'!$C89:$W89,W$40:W$60)</f>
        <v>505.73071294549879</v>
      </c>
      <c r="Y42" s="196">
        <f>MMULT('F. Transitionsmatricer_mænd'!$C89:$W89,X$40:X$60)</f>
        <v>497.72368522625254</v>
      </c>
      <c r="Z42" s="196">
        <f>MMULT('F. Transitionsmatricer_mænd'!$C89:$W89,Y$40:Y$60)</f>
        <v>488.55814204775697</v>
      </c>
      <c r="AA42" s="196">
        <f>MMULT('F. Transitionsmatricer_mænd'!$C89:$W89,Z$40:Z$60)</f>
        <v>478.43720248203806</v>
      </c>
      <c r="AB42" s="196">
        <f>MMULT('F. Transitionsmatricer_mænd'!$C89:$W89,AA$40:AA$60)</f>
        <v>467.54008054837942</v>
      </c>
      <c r="AC42" s="196">
        <f>MMULT('F. Transitionsmatricer_mænd'!$C89:$W89,AB$40:AB$60)</f>
        <v>456.02463602650192</v>
      </c>
      <c r="AD42" s="196">
        <f>MMULT('F. Transitionsmatricer_mænd'!$C89:$W89,AC$40:AC$60)</f>
        <v>444.02963921517062</v>
      </c>
      <c r="AE42" s="196">
        <f>MMULT('F. Transitionsmatricer_mænd'!$C89:$W89,AD$40:AD$60)</f>
        <v>431.67679188496294</v>
      </c>
      <c r="AF42" s="196">
        <f>MMULT('F. Transitionsmatricer_mænd'!$C89:$W89,AE$40:AE$60)</f>
        <v>419.07253708533307</v>
      </c>
      <c r="AG42" s="197">
        <f>MMULT('F. Transitionsmatricer_mænd'!$C116:$W116,AF$40:AF$60)</f>
        <v>420.63251184238254</v>
      </c>
      <c r="AH42" s="197">
        <f>MMULT('F. Transitionsmatricer_mænd'!$C116:$W116,AG$40:AG$60)</f>
        <v>419.31579984285918</v>
      </c>
      <c r="AI42" s="197">
        <f>MMULT('F. Transitionsmatricer_mænd'!$C116:$W116,AH$40:AH$60)</f>
        <v>415.58077906502689</v>
      </c>
      <c r="AJ42" s="197">
        <f>MMULT('F. Transitionsmatricer_mænd'!$C116:$W116,AI$40:AI$60)</f>
        <v>409.82886820831112</v>
      </c>
      <c r="AK42" s="197">
        <f>MMULT('F. Transitionsmatricer_mænd'!$C116:$W116,AJ$40:AJ$60)</f>
        <v>402.41109534921333</v>
      </c>
      <c r="AL42" s="197">
        <f>MMULT('F. Transitionsmatricer_mænd'!$C116:$W116,AK$40:AK$60)</f>
        <v>393.63389750014085</v>
      </c>
      <c r="AM42" s="197">
        <f>MMULT('F. Transitionsmatricer_mænd'!$C116:$W116,AL$40:AL$60)</f>
        <v>383.76425247034098</v>
      </c>
      <c r="AN42" s="197">
        <f>MMULT('F. Transitionsmatricer_mænd'!$C116:$W116,AM$40:AM$60)</f>
        <v>373.03422760391572</v>
      </c>
      <c r="AO42" s="197">
        <f>MMULT('F. Transitionsmatricer_mænd'!$C116:$W116,AN$40:AN$60)</f>
        <v>361.64501674958098</v>
      </c>
      <c r="AP42" s="197">
        <f>MMULT('F. Transitionsmatricer_mænd'!$C116:$W116,AO$40:AO$60)</f>
        <v>349.77052628310332</v>
      </c>
      <c r="AQ42" s="198">
        <f>MMULT('F. Transitionsmatricer_mænd'!$C143:$W143,AP$40:AP$60)</f>
        <v>359.89420572677381</v>
      </c>
      <c r="AR42" s="198">
        <f>MMULT('F. Transitionsmatricer_mænd'!$C143:$W143,AQ$40:AQ$60)</f>
        <v>363.9800890802918</v>
      </c>
      <c r="AS42" s="198">
        <f>MMULT('F. Transitionsmatricer_mænd'!$C143:$W143,AR$40:AR$60)</f>
        <v>363.19535273305718</v>
      </c>
      <c r="AT42" s="198">
        <f>MMULT('F. Transitionsmatricer_mænd'!$C143:$W143,AS$40:AS$60)</f>
        <v>358.52650550882811</v>
      </c>
      <c r="AU42" s="198">
        <f>MMULT('F. Transitionsmatricer_mænd'!$C143:$W143,AT$40:AT$60)</f>
        <v>350.80491507481702</v>
      </c>
      <c r="AV42" s="198">
        <f>MMULT('F. Transitionsmatricer_mænd'!$C143:$W143,AU$40:AU$60)</f>
        <v>340.72885830940817</v>
      </c>
      <c r="AW42" s="198">
        <f>MMULT('F. Transitionsmatricer_mænd'!$C143:$W143,AV$40:AV$60)</f>
        <v>328.88257160971847</v>
      </c>
      <c r="AX42" s="198">
        <f>MMULT('F. Transitionsmatricer_mænd'!$C143:$W143,AW$40:AW$60)</f>
        <v>315.75270812152854</v>
      </c>
      <c r="AY42" s="198">
        <f>MMULT('F. Transitionsmatricer_mænd'!$C143:$W143,AX$40:AX$60)</f>
        <v>301.74255114966161</v>
      </c>
      <c r="AZ42" s="198">
        <f>MMULT('F. Transitionsmatricer_mænd'!$C143:$W143,AY$40:AY$60)</f>
        <v>287.18428438050756</v>
      </c>
      <c r="BA42" s="199">
        <f>MMULT('F. Transitionsmatricer_mænd'!$C170:$W170,AZ$40:AZ$60)</f>
        <v>394.04855492547898</v>
      </c>
      <c r="BB42" s="199">
        <f>MMULT('F. Transitionsmatricer_mænd'!$C170:$W170,BA$40:BA$60)</f>
        <v>355.09227502534651</v>
      </c>
      <c r="BC42" s="199">
        <f>MMULT('F. Transitionsmatricer_mænd'!$C170:$W170,BB$40:BB$60)</f>
        <v>320.00585629204721</v>
      </c>
      <c r="BD42" s="199">
        <f>MMULT('F. Transitionsmatricer_mænd'!$C170:$W170,BC$40:BC$60)</f>
        <v>288.39981291419502</v>
      </c>
      <c r="BE42" s="199">
        <f>MMULT('F. Transitionsmatricer_mænd'!$C170:$W170,BD$40:BD$60)</f>
        <v>259.92523697165603</v>
      </c>
      <c r="BF42" s="199">
        <f>MMULT('F. Transitionsmatricer_mænd'!$C170:$W170,BE$40:BE$60)</f>
        <v>234.26919874368707</v>
      </c>
      <c r="BG42" s="199">
        <f>MMULT('F. Transitionsmatricer_mænd'!$C170:$W170,BF$40:BF$60)</f>
        <v>211.15076604048119</v>
      </c>
      <c r="BH42" s="199">
        <f>MMULT('F. Transitionsmatricer_mænd'!$C170:$W170,BG$40:BG$60)</f>
        <v>190.31753557145669</v>
      </c>
      <c r="BI42" s="199">
        <f>MMULT('F. Transitionsmatricer_mænd'!$C170:$W170,BH$40:BH$60)</f>
        <v>171.54259273014048</v>
      </c>
      <c r="BJ42" s="199">
        <f>MMULT('F. Transitionsmatricer_mænd'!$C170:$W170,BI$40:BI$60)</f>
        <v>154.62183364638602</v>
      </c>
      <c r="BK42" s="199">
        <f>MMULT('F. Transitionsmatricer_mænd'!$C170:$W170,BJ$40:BJ$60)</f>
        <v>139.37159652413726</v>
      </c>
      <c r="BL42" s="199">
        <f>MMULT('F. Transitionsmatricer_mænd'!$C170:$W170,BK$40:BK$60)</f>
        <v>125.62655929649084</v>
      </c>
      <c r="BM42" s="199">
        <f>MMULT('F. Transitionsmatricer_mænd'!$C170:$W170,BL$40:BL$60)</f>
        <v>113.2378683209207</v>
      </c>
      <c r="BN42" s="199">
        <f>MMULT('F. Transitionsmatricer_mænd'!$C170:$W170,BM$40:BM$60)</f>
        <v>102.07146880907504</v>
      </c>
      <c r="BO42" s="199">
        <f>MMULT('F. Transitionsmatricer_mænd'!$C170:$W170,BN$40:BN$60)</f>
        <v>92.006612375792571</v>
      </c>
      <c r="BP42" s="199">
        <f>MMULT('F. Transitionsmatricer_mænd'!$C170:$W170,BO$40:BO$60)</f>
        <v>82.934520820500651</v>
      </c>
      <c r="BQ42" s="199">
        <f>MMULT('F. Transitionsmatricer_mænd'!$C170:$W170,BP$40:BP$60)</f>
        <v>74.757188254856686</v>
      </c>
      <c r="BR42" s="199">
        <f>MMULT('F. Transitionsmatricer_mænd'!$C170:$W170,BQ$40:BQ$60)</f>
        <v>67.386306135291719</v>
      </c>
      <c r="BS42" s="199">
        <f>MMULT('F. Transitionsmatricer_mænd'!$C170:$W170,BR$40:BR$60)</f>
        <v>60.742297775002278</v>
      </c>
      <c r="BT42" s="199">
        <f>MMULT('F. Transitionsmatricer_mænd'!$C170:$W170,BS$40:BS$60)</f>
        <v>54.753450591248814</v>
      </c>
      <c r="BU42" s="200">
        <f>MMULT('F. Transitionsmatricer_mænd'!$C197:$W197,BT$40:BT$60)</f>
        <v>0</v>
      </c>
      <c r="BV42" s="200">
        <f>MMULT('F. Transitionsmatricer_mænd'!$C197:$W197,BU$40:BU$60)</f>
        <v>0</v>
      </c>
      <c r="BW42" s="200">
        <f>MMULT('F. Transitionsmatricer_mænd'!$C197:$W197,BV$40:BV$60)</f>
        <v>0</v>
      </c>
      <c r="BX42" s="200">
        <f>MMULT('F. Transitionsmatricer_mænd'!$C197:$W197,BW$40:BW$60)</f>
        <v>0</v>
      </c>
      <c r="BY42" s="200">
        <f>MMULT('F. Transitionsmatricer_mænd'!$C197:$W197,BX$40:BX$60)</f>
        <v>0</v>
      </c>
      <c r="BZ42" s="200">
        <f>MMULT('F. Transitionsmatricer_mænd'!$C197:$W197,BY$40:BY$60)</f>
        <v>0</v>
      </c>
      <c r="CA42" s="200">
        <f>MMULT('F. Transitionsmatricer_mænd'!$C197:$W197,BZ$40:BZ$60)</f>
        <v>0</v>
      </c>
      <c r="CB42" s="200">
        <f>MMULT('F. Transitionsmatricer_mænd'!$C197:$W197,CA$40:CA$60)</f>
        <v>0</v>
      </c>
      <c r="CC42" s="200">
        <f>MMULT('F. Transitionsmatricer_mænd'!$C197:$W197,CB$40:CB$60)</f>
        <v>0</v>
      </c>
      <c r="CD42" s="200">
        <f>MMULT('F. Transitionsmatricer_mænd'!$C197:$W197,CC$40:CC$60)</f>
        <v>0</v>
      </c>
      <c r="CE42" s="200">
        <f>MMULT('F. Transitionsmatricer_mænd'!$C197:$W197,CD$40:CD$60)</f>
        <v>0</v>
      </c>
      <c r="CF42" s="200">
        <f>MMULT('F. Transitionsmatricer_mænd'!$C197:$W197,CE$40:CE$60)</f>
        <v>0</v>
      </c>
      <c r="CG42" s="200">
        <f>MMULT('F. Transitionsmatricer_mænd'!$C197:$W197,CF$40:CF$60)</f>
        <v>0</v>
      </c>
      <c r="CH42" s="200">
        <f>MMULT('F. Transitionsmatricer_mænd'!$C197:$W197,CG$40:CG$60)</f>
        <v>0</v>
      </c>
      <c r="CI42" s="200">
        <f>MMULT('F. Transitionsmatricer_mænd'!$C197:$W197,CH$40:CH$60)</f>
        <v>0</v>
      </c>
      <c r="CJ42" s="201">
        <f>MMULT('F. Transitionsmatricer_mænd'!$C224:$W224,CI$40:CI$60)</f>
        <v>0</v>
      </c>
    </row>
    <row r="43" spans="1:88" s="115" customFormat="1" ht="12.75" x14ac:dyDescent="0.2">
      <c r="A43" s="140" t="s">
        <v>212</v>
      </c>
      <c r="B43" s="192">
        <f t="shared" si="145"/>
        <v>47.339751760113671</v>
      </c>
      <c r="C43" s="192">
        <f>B43-C48-B43*'B. Andre input'!$B$22</f>
        <v>36.490502484430458</v>
      </c>
      <c r="D43" s="193">
        <f>MMULT('F. Transitionsmatricer_mænd'!$C9:$W9,C$40:C$60)</f>
        <v>57.159338942151493</v>
      </c>
      <c r="E43" s="193">
        <f>MMULT('F. Transitionsmatricer_mænd'!$C9:$W9,D$40:D$60)</f>
        <v>72.107416241010995</v>
      </c>
      <c r="F43" s="193">
        <f>MMULT('F. Transitionsmatricer_mænd'!$C9:$W9,E$40:E$60)</f>
        <v>82.908616673874249</v>
      </c>
      <c r="G43" s="193">
        <f>MMULT('F. Transitionsmatricer_mænd'!$C9:$W9,F$40:F$60)</f>
        <v>90.693106747284205</v>
      </c>
      <c r="H43" s="193">
        <f>MMULT('F. Transitionsmatricer_mænd'!$C9:$W9,G$40:G$60)</f>
        <v>96.273162053915726</v>
      </c>
      <c r="I43" s="194">
        <f>MMULT('F. Transitionsmatricer_mænd'!$C36:$W36,H$40:H$60)</f>
        <v>100.2332525593734</v>
      </c>
      <c r="J43" s="194">
        <f>MMULT('F. Transitionsmatricer_mænd'!$C36:$W36,I$40:I$60)</f>
        <v>102.54651039713299</v>
      </c>
      <c r="K43" s="194">
        <f>MMULT('F. Transitionsmatricer_mænd'!$C36:$W36,J$40:J$60)</f>
        <v>103.84784209448279</v>
      </c>
      <c r="L43" s="194">
        <f>MMULT('F. Transitionsmatricer_mænd'!$C36:$W36,K$40:K$60)</f>
        <v>104.4395959529125</v>
      </c>
      <c r="M43" s="194">
        <f>MMULT('F. Transitionsmatricer_mænd'!$C36:$W36,L$40:L$60)</f>
        <v>104.5054180329941</v>
      </c>
      <c r="N43" s="195">
        <f>MMULT('F. Transitionsmatricer_mænd'!$C63:$W63,M$40:M$60)</f>
        <v>104.17063303752859</v>
      </c>
      <c r="O43" s="195">
        <f>MMULT('F. Transitionsmatricer_mænd'!$C63:$W63,N$40:N$60)</f>
        <v>103.4658532279754</v>
      </c>
      <c r="P43" s="195">
        <f>MMULT('F. Transitionsmatricer_mænd'!$C63:$W63,O$40:O$60)</f>
        <v>102.57640259341817</v>
      </c>
      <c r="Q43" s="195">
        <f>MMULT('F. Transitionsmatricer_mænd'!$C63:$W63,P$40:P$60)</f>
        <v>101.56468287625917</v>
      </c>
      <c r="R43" s="195">
        <f>MMULT('F. Transitionsmatricer_mænd'!$C63:$W63,Q$40:Q$60)</f>
        <v>100.45552574463593</v>
      </c>
      <c r="S43" s="195">
        <f>MMULT('F. Transitionsmatricer_mænd'!$C63:$W63,R$40:R$60)</f>
        <v>99.259481197624538</v>
      </c>
      <c r="T43" s="195">
        <f>MMULT('F. Transitionsmatricer_mænd'!$C63:$W63,S$40:S$60)</f>
        <v>97.980910166830114</v>
      </c>
      <c r="U43" s="195">
        <f>MMULT('F. Transitionsmatricer_mænd'!$C63:$W63,T$40:T$60)</f>
        <v>96.621615079802481</v>
      </c>
      <c r="V43" s="195">
        <f>MMULT('F. Transitionsmatricer_mænd'!$C63:$W63,U$40:U$60)</f>
        <v>95.182724219943879</v>
      </c>
      <c r="W43" s="196">
        <f>MMULT('F. Transitionsmatricer_mænd'!$C90:$W90,V$40:V$60)</f>
        <v>93.665691100646157</v>
      </c>
      <c r="X43" s="196">
        <f>MMULT('F. Transitionsmatricer_mænd'!$C90:$W90,W$40:W$60)</f>
        <v>92.081643875995908</v>
      </c>
      <c r="Y43" s="196">
        <f>MMULT('F. Transitionsmatricer_mænd'!$C90:$W90,X$40:X$60)</f>
        <v>90.637724709964303</v>
      </c>
      <c r="Z43" s="196">
        <f>MMULT('F. Transitionsmatricer_mænd'!$C90:$W90,Y$40:Y$60)</f>
        <v>89.225766154963566</v>
      </c>
      <c r="AA43" s="196">
        <f>MMULT('F. Transitionsmatricer_mænd'!$C90:$W90,Z$40:Z$60)</f>
        <v>87.779261253177737</v>
      </c>
      <c r="AB43" s="196">
        <f>MMULT('F. Transitionsmatricer_mænd'!$C90:$W90,AA$40:AA$60)</f>
        <v>86.260317318320574</v>
      </c>
      <c r="AC43" s="196">
        <f>MMULT('F. Transitionsmatricer_mænd'!$C90:$W90,AB$40:AB$60)</f>
        <v>84.650443746338595</v>
      </c>
      <c r="AD43" s="196">
        <f>MMULT('F. Transitionsmatricer_mænd'!$C90:$W90,AC$40:AC$60)</f>
        <v>82.944064789554133</v>
      </c>
      <c r="AE43" s="196">
        <f>MMULT('F. Transitionsmatricer_mænd'!$C90:$W90,AD$40:AD$60)</f>
        <v>81.143969494809639</v>
      </c>
      <c r="AF43" s="196">
        <f>MMULT('F. Transitionsmatricer_mænd'!$C90:$W90,AE$40:AE$60)</f>
        <v>79.258138491023729</v>
      </c>
      <c r="AG43" s="197">
        <f>MMULT('F. Transitionsmatricer_mænd'!$C117:$W117,AF$40:AF$60)</f>
        <v>77.297548662109904</v>
      </c>
      <c r="AH43" s="197">
        <f>MMULT('F. Transitionsmatricer_mænd'!$C117:$W117,AG$40:AG$60)</f>
        <v>75.95374005147535</v>
      </c>
      <c r="AI43" s="197">
        <f>MMULT('F. Transitionsmatricer_mænd'!$C117:$W117,AH$40:AH$60)</f>
        <v>74.918549842341321</v>
      </c>
      <c r="AJ43" s="197">
        <f>MMULT('F. Transitionsmatricer_mænd'!$C117:$W117,AI$40:AI$60)</f>
        <v>73.991575214691068</v>
      </c>
      <c r="AK43" s="197">
        <f>MMULT('F. Transitionsmatricer_mænd'!$C117:$W117,AJ$40:AJ$60)</f>
        <v>73.047238482098976</v>
      </c>
      <c r="AL43" s="197">
        <f>MMULT('F. Transitionsmatricer_mænd'!$C117:$W117,AK$40:AK$60)</f>
        <v>72.01146562245755</v>
      </c>
      <c r="AM43" s="197">
        <f>MMULT('F. Transitionsmatricer_mænd'!$C117:$W117,AL$40:AL$60)</f>
        <v>70.845205792052354</v>
      </c>
      <c r="AN43" s="197">
        <f>MMULT('F. Transitionsmatricer_mænd'!$C117:$W117,AM$40:AM$60)</f>
        <v>69.532819724178154</v>
      </c>
      <c r="AO43" s="197">
        <f>MMULT('F. Transitionsmatricer_mænd'!$C117:$W117,AN$40:AN$60)</f>
        <v>68.073932854183965</v>
      </c>
      <c r="AP43" s="197">
        <f>MMULT('F. Transitionsmatricer_mænd'!$C117:$W117,AO$40:AO$60)</f>
        <v>66.477752553606564</v>
      </c>
      <c r="AQ43" s="198">
        <f>MMULT('F. Transitionsmatricer_mænd'!$C144:$W144,AP$40:AP$60)</f>
        <v>64.759135931327208</v>
      </c>
      <c r="AR43" s="198">
        <f>MMULT('F. Transitionsmatricer_mænd'!$C144:$W144,AQ$40:AQ$60)</f>
        <v>63.994806113435288</v>
      </c>
      <c r="AS43" s="198">
        <f>MMULT('F. Transitionsmatricer_mænd'!$C144:$W144,AR$40:AR$60)</f>
        <v>63.63345691203132</v>
      </c>
      <c r="AT43" s="198">
        <f>MMULT('F. Transitionsmatricer_mænd'!$C144:$W144,AS$40:AS$60)</f>
        <v>63.332736942597684</v>
      </c>
      <c r="AU43" s="198">
        <f>MMULT('F. Transitionsmatricer_mænd'!$C144:$W144,AT$40:AT$60)</f>
        <v>62.892181597806299</v>
      </c>
      <c r="AV43" s="198">
        <f>MMULT('F. Transitionsmatricer_mænd'!$C144:$W144,AU$40:AU$60)</f>
        <v>62.206246355431112</v>
      </c>
      <c r="AW43" s="198">
        <f>MMULT('F. Transitionsmatricer_mænd'!$C144:$W144,AV$40:AV$60)</f>
        <v>61.231574789923762</v>
      </c>
      <c r="AX43" s="198">
        <f>MMULT('F. Transitionsmatricer_mænd'!$C144:$W144,AW$40:AW$60)</f>
        <v>59.964334172900351</v>
      </c>
      <c r="AY43" s="198">
        <f>MMULT('F. Transitionsmatricer_mænd'!$C144:$W144,AX$40:AX$60)</f>
        <v>58.424658059844631</v>
      </c>
      <c r="AZ43" s="198">
        <f>MMULT('F. Transitionsmatricer_mænd'!$C144:$W144,AY$40:AY$60)</f>
        <v>56.646092530873574</v>
      </c>
      <c r="BA43" s="199">
        <f>MMULT('F. Transitionsmatricer_mænd'!$C171:$W171,AZ$40:AZ$60)</f>
        <v>54.668552339099506</v>
      </c>
      <c r="BB43" s="199">
        <f>MMULT('F. Transitionsmatricer_mænd'!$C171:$W171,BA$40:BA$60)</f>
        <v>58.303869332732688</v>
      </c>
      <c r="BC43" s="199">
        <f>MMULT('F. Transitionsmatricer_mænd'!$C171:$W171,BB$40:BB$60)</f>
        <v>59.080445082906067</v>
      </c>
      <c r="BD43" s="199">
        <f>MMULT('F. Transitionsmatricer_mænd'!$C171:$W171,BC$40:BC$60)</f>
        <v>57.978052270907142</v>
      </c>
      <c r="BE43" s="199">
        <f>MMULT('F. Transitionsmatricer_mænd'!$C171:$W171,BD$40:BD$60)</f>
        <v>55.683502219561412</v>
      </c>
      <c r="BF43" s="199">
        <f>MMULT('F. Transitionsmatricer_mænd'!$C171:$W171,BE$40:BE$60)</f>
        <v>52.675232140841359</v>
      </c>
      <c r="BG43" s="199">
        <f>MMULT('F. Transitionsmatricer_mænd'!$C171:$W171,BF$40:BF$60)</f>
        <v>49.28361795188691</v>
      </c>
      <c r="BH43" s="199">
        <f>MMULT('F. Transitionsmatricer_mænd'!$C171:$W171,BG$40:BG$60)</f>
        <v>45.734002800726984</v>
      </c>
      <c r="BI43" s="199">
        <f>MMULT('F. Transitionsmatricer_mænd'!$C171:$W171,BH$40:BH$60)</f>
        <v>42.177405118572658</v>
      </c>
      <c r="BJ43" s="199">
        <f>MMULT('F. Transitionsmatricer_mænd'!$C171:$W171,BI$40:BI$60)</f>
        <v>38.712435565820684</v>
      </c>
      <c r="BK43" s="199">
        <f>MMULT('F. Transitionsmatricer_mænd'!$C171:$W171,BJ$40:BJ$60)</f>
        <v>35.400935449674961</v>
      </c>
      <c r="BL43" s="199">
        <f>MMULT('F. Transitionsmatricer_mænd'!$C171:$W171,BK$40:BK$60)</f>
        <v>32.279127507414991</v>
      </c>
      <c r="BM43" s="199">
        <f>MMULT('F. Transitionsmatricer_mænd'!$C171:$W171,BL$40:BL$60)</f>
        <v>29.365557049936854</v>
      </c>
      <c r="BN43" s="199">
        <f>MMULT('F. Transitionsmatricer_mænd'!$C171:$W171,BM$40:BM$60)</f>
        <v>26.666736469018311</v>
      </c>
      <c r="BO43" s="199">
        <f>MMULT('F. Transitionsmatricer_mænd'!$C171:$W171,BN$40:BN$60)</f>
        <v>24.181146041766141</v>
      </c>
      <c r="BP43" s="199">
        <f>MMULT('F. Transitionsmatricer_mænd'!$C171:$W171,BO$40:BO$60)</f>
        <v>21.902058422464631</v>
      </c>
      <c r="BQ43" s="199">
        <f>MMULT('F. Transitionsmatricer_mænd'!$C171:$W171,BP$40:BP$60)</f>
        <v>19.819521676479972</v>
      </c>
      <c r="BR43" s="199">
        <f>MMULT('F. Transitionsmatricer_mænd'!$C171:$W171,BQ$40:BQ$60)</f>
        <v>17.921740927278023</v>
      </c>
      <c r="BS43" s="199">
        <f>MMULT('F. Transitionsmatricer_mænd'!$C171:$W171,BR$40:BR$60)</f>
        <v>16.196030826110228</v>
      </c>
      <c r="BT43" s="199">
        <f>MMULT('F. Transitionsmatricer_mænd'!$C171:$W171,BS$40:BS$60)</f>
        <v>14.629462416156796</v>
      </c>
      <c r="BU43" s="200">
        <f>MMULT('F. Transitionsmatricer_mænd'!$C198:$W198,BT$40:BT$60)</f>
        <v>62.564428830301225</v>
      </c>
      <c r="BV43" s="200">
        <f>MMULT('F. Transitionsmatricer_mænd'!$C198:$W198,BU$40:BU$60)</f>
        <v>45.259053827042337</v>
      </c>
      <c r="BW43" s="200">
        <f>MMULT('F. Transitionsmatricer_mænd'!$C198:$W198,BV$40:BV$60)</f>
        <v>32.771901168024584</v>
      </c>
      <c r="BX43" s="200">
        <f>MMULT('F. Transitionsmatricer_mænd'!$C198:$W198,BW$40:BW$60)</f>
        <v>23.752082149013368</v>
      </c>
      <c r="BY43" s="200">
        <f>MMULT('F. Transitionsmatricer_mænd'!$C198:$W198,BX$40:BX$60)</f>
        <v>17.230230495444598</v>
      </c>
      <c r="BZ43" s="200">
        <f>MMULT('F. Transitionsmatricer_mænd'!$C198:$W198,BY$40:BY$60)</f>
        <v>12.509937872268237</v>
      </c>
      <c r="CA43" s="200">
        <f>MMULT('F. Transitionsmatricer_mænd'!$C198:$W198,BZ$40:BZ$60)</f>
        <v>9.0903191007570019</v>
      </c>
      <c r="CB43" s="200">
        <f>MMULT('F. Transitionsmatricer_mænd'!$C198:$W198,CA$40:CA$60)</f>
        <v>6.6107124419635284</v>
      </c>
      <c r="CC43" s="200">
        <f>MMULT('F. Transitionsmatricer_mænd'!$C198:$W198,CB$40:CB$60)</f>
        <v>4.8111388856887229</v>
      </c>
      <c r="CD43" s="200">
        <f>MMULT('F. Transitionsmatricer_mænd'!$C198:$W198,CC$40:CC$60)</f>
        <v>3.5039950273562814</v>
      </c>
      <c r="CE43" s="200">
        <f>MMULT('F. Transitionsmatricer_mænd'!$C198:$W198,CD$40:CD$60)</f>
        <v>2.5537636127106307</v>
      </c>
      <c r="CF43" s="200">
        <f>MMULT('F. Transitionsmatricer_mænd'!$C198:$W198,CE$40:CE$60)</f>
        <v>1.862453551458028</v>
      </c>
      <c r="CG43" s="200">
        <f>MMULT('F. Transitionsmatricer_mænd'!$C198:$W198,CF$40:CF$60)</f>
        <v>1.3591392617092311</v>
      </c>
      <c r="CH43" s="200">
        <f>MMULT('F. Transitionsmatricer_mænd'!$C198:$W198,CG$40:CG$60)</f>
        <v>0.99243656939195701</v>
      </c>
      <c r="CI43" s="200">
        <f>MMULT('F. Transitionsmatricer_mænd'!$C198:$W198,CH$40:CH$60)</f>
        <v>0.7250847269273355</v>
      </c>
      <c r="CJ43" s="201">
        <f>MMULT('F. Transitionsmatricer_mænd'!$C225:$W225,CI$40:CI$60)</f>
        <v>0</v>
      </c>
    </row>
    <row r="44" spans="1:88" s="115" customFormat="1" ht="12.75" x14ac:dyDescent="0.2">
      <c r="A44" s="140" t="s">
        <v>191</v>
      </c>
      <c r="B44" s="192">
        <f t="shared" si="145"/>
        <v>0.19666505495009781</v>
      </c>
      <c r="C44" s="192">
        <f>B44-C49-(B44*1)</f>
        <v>0</v>
      </c>
      <c r="D44" s="193">
        <f>MMULT('F. Transitionsmatricer_mænd'!$C10:$W10,C$40:C$60)</f>
        <v>1.8772733704694573</v>
      </c>
      <c r="E44" s="193">
        <f>MMULT('F. Transitionsmatricer_mænd'!$C10:$W10,D$40:D$60)</f>
        <v>2.9434745030209477</v>
      </c>
      <c r="F44" s="193">
        <f>MMULT('F. Transitionsmatricer_mænd'!$C10:$W10,E$40:E$60)</f>
        <v>3.7173379877909709</v>
      </c>
      <c r="G44" s="193">
        <f>MMULT('F. Transitionsmatricer_mænd'!$C10:$W10,F$40:F$60)</f>
        <v>4.2792184071265824</v>
      </c>
      <c r="H44" s="193">
        <f>MMULT('F. Transitionsmatricer_mænd'!$C10:$W10,G$40:G$60)</f>
        <v>4.6868011530094345</v>
      </c>
      <c r="I44" s="194">
        <f>MMULT('F. Transitionsmatricer_mænd'!$C37:$W37,H$40:H$60)</f>
        <v>4.9815327533116651</v>
      </c>
      <c r="J44" s="194">
        <f>MMULT('F. Transitionsmatricer_mænd'!$C37:$W37,I$40:I$60)</f>
        <v>5.1672605283493569</v>
      </c>
      <c r="K44" s="194">
        <f>MMULT('F. Transitionsmatricer_mænd'!$C37:$W37,J$40:J$60)</f>
        <v>5.2833519890677847</v>
      </c>
      <c r="L44" s="194">
        <f>MMULT('F. Transitionsmatricer_mænd'!$C37:$W37,K$40:K$60)</f>
        <v>5.3506752290625705</v>
      </c>
      <c r="M44" s="194">
        <f>MMULT('F. Transitionsmatricer_mænd'!$C37:$W37,L$40:L$60)</f>
        <v>5.3822107807630593</v>
      </c>
      <c r="N44" s="195">
        <f>MMULT('F. Transitionsmatricer_mænd'!$C64:$W64,M$40:M$60)</f>
        <v>5.3868542714850243</v>
      </c>
      <c r="O44" s="195">
        <f>MMULT('F. Transitionsmatricer_mænd'!$C64:$W64,N$40:N$60)</f>
        <v>5.3672152881171975</v>
      </c>
      <c r="P44" s="195">
        <f>MMULT('F. Transitionsmatricer_mænd'!$C64:$W64,O$40:O$60)</f>
        <v>5.3335086006601031</v>
      </c>
      <c r="Q44" s="195">
        <f>MMULT('F. Transitionsmatricer_mænd'!$C64:$W64,P$40:P$60)</f>
        <v>5.2907710021712591</v>
      </c>
      <c r="R44" s="195">
        <f>MMULT('F. Transitionsmatricer_mænd'!$C64:$W64,Q$40:Q$60)</f>
        <v>5.2413264875158134</v>
      </c>
      <c r="S44" s="195">
        <f>MMULT('F. Transitionsmatricer_mænd'!$C64:$W64,R$40:R$60)</f>
        <v>5.1863405793823887</v>
      </c>
      <c r="T44" s="195">
        <f>MMULT('F. Transitionsmatricer_mænd'!$C64:$W64,S$40:S$60)</f>
        <v>5.126403688453542</v>
      </c>
      <c r="U44" s="195">
        <f>MMULT('F. Transitionsmatricer_mænd'!$C64:$W64,T$40:T$60)</f>
        <v>5.0618138374915125</v>
      </c>
      <c r="V44" s="195">
        <f>MMULT('F. Transitionsmatricer_mænd'!$C64:$W64,U$40:U$60)</f>
        <v>4.9927342275069746</v>
      </c>
      <c r="W44" s="196">
        <f>MMULT('F. Transitionsmatricer_mænd'!$C91:$W91,V$40:V$60)</f>
        <v>4.9192841598765051</v>
      </c>
      <c r="X44" s="196">
        <f>MMULT('F. Transitionsmatricer_mænd'!$C91:$W91,W$40:W$60)</f>
        <v>4.8421279579779855</v>
      </c>
      <c r="Y44" s="196">
        <f>MMULT('F. Transitionsmatricer_mænd'!$C91:$W91,X$40:X$60)</f>
        <v>4.7612607863663037</v>
      </c>
      <c r="Z44" s="196">
        <f>MMULT('F. Transitionsmatricer_mænd'!$C91:$W91,Y$40:Y$60)</f>
        <v>4.6874093657179037</v>
      </c>
      <c r="AA44" s="196">
        <f>MMULT('F. Transitionsmatricer_mænd'!$C91:$W91,Z$40:Z$60)</f>
        <v>4.615039359212842</v>
      </c>
      <c r="AB44" s="196">
        <f>MMULT('F. Transitionsmatricer_mænd'!$C91:$W91,AA$40:AA$60)</f>
        <v>4.5407517516340219</v>
      </c>
      <c r="AC44" s="196">
        <f>MMULT('F. Transitionsmatricer_mænd'!$C91:$W91,AB$40:AB$60)</f>
        <v>4.4626150157896252</v>
      </c>
      <c r="AD44" s="196">
        <f>MMULT('F. Transitionsmatricer_mænd'!$C91:$W91,AC$40:AC$60)</f>
        <v>4.3796930447159976</v>
      </c>
      <c r="AE44" s="196">
        <f>MMULT('F. Transitionsmatricer_mænd'!$C91:$W91,AD$40:AD$60)</f>
        <v>4.2917124071473198</v>
      </c>
      <c r="AF44" s="196">
        <f>MMULT('F. Transitionsmatricer_mænd'!$C91:$W91,AE$40:AE$60)</f>
        <v>4.1988287718116757</v>
      </c>
      <c r="AG44" s="197">
        <f>MMULT('F. Transitionsmatricer_mænd'!$C118:$W118,AF$40:AF$60)</f>
        <v>4.1014638987944938</v>
      </c>
      <c r="AH44" s="197">
        <f>MMULT('F. Transitionsmatricer_mænd'!$C118:$W118,AG$40:AG$60)</f>
        <v>4.0001928037122116</v>
      </c>
      <c r="AI44" s="197">
        <f>MMULT('F. Transitionsmatricer_mænd'!$C118:$W118,AH$40:AH$60)</f>
        <v>3.9307066931816239</v>
      </c>
      <c r="AJ44" s="197">
        <f>MMULT('F. Transitionsmatricer_mænd'!$C118:$W118,AI$40:AI$60)</f>
        <v>3.8771405346623102</v>
      </c>
      <c r="AK44" s="197">
        <f>MMULT('F. Transitionsmatricer_mænd'!$C118:$W118,AJ$40:AJ$60)</f>
        <v>3.8291660951782576</v>
      </c>
      <c r="AL44" s="197">
        <f>MMULT('F. Transitionsmatricer_mænd'!$C118:$W118,AK$40:AK$60)</f>
        <v>3.7803041261165515</v>
      </c>
      <c r="AM44" s="197">
        <f>MMULT('F. Transitionsmatricer_mænd'!$C118:$W118,AL$40:AL$60)</f>
        <v>3.726727717657726</v>
      </c>
      <c r="AN44" s="197">
        <f>MMULT('F. Transitionsmatricer_mænd'!$C118:$W118,AM$40:AM$60)</f>
        <v>3.6664156381015389</v>
      </c>
      <c r="AO44" s="197">
        <f>MMULT('F. Transitionsmatricer_mænd'!$C118:$W118,AN$40:AN$60)</f>
        <v>3.5985550907895218</v>
      </c>
      <c r="AP44" s="197">
        <f>MMULT('F. Transitionsmatricer_mænd'!$C118:$W118,AO$40:AO$60)</f>
        <v>3.5231221856771198</v>
      </c>
      <c r="AQ44" s="198">
        <f>MMULT('F. Transitionsmatricer_mænd'!$C145:$W145,AP$40:AP$60)</f>
        <v>3.4405889602923758</v>
      </c>
      <c r="AR44" s="198">
        <f>MMULT('F. Transitionsmatricer_mænd'!$C145:$W145,AQ$40:AQ$60)</f>
        <v>3.3517204154467977</v>
      </c>
      <c r="AS44" s="198">
        <f>MMULT('F. Transitionsmatricer_mænd'!$C145:$W145,AR$40:AR$60)</f>
        <v>3.3120770754476094</v>
      </c>
      <c r="AT44" s="198">
        <f>MMULT('F. Transitionsmatricer_mænd'!$C145:$W145,AS$40:AS$60)</f>
        <v>3.2932566204632736</v>
      </c>
      <c r="AU44" s="198">
        <f>MMULT('F. Transitionsmatricer_mænd'!$C145:$W145,AT$40:AT$60)</f>
        <v>3.2776017775863124</v>
      </c>
      <c r="AV44" s="198">
        <f>MMULT('F. Transitionsmatricer_mænd'!$C145:$W145,AU$40:AU$60)</f>
        <v>3.2547596118932676</v>
      </c>
      <c r="AW44" s="198">
        <f>MMULT('F. Transitionsmatricer_mænd'!$C145:$W145,AV$40:AV$60)</f>
        <v>3.21926920497275</v>
      </c>
      <c r="AX44" s="198">
        <f>MMULT('F. Transitionsmatricer_mænd'!$C145:$W145,AW$40:AW$60)</f>
        <v>3.1688785007377382</v>
      </c>
      <c r="AY44" s="198">
        <f>MMULT('F. Transitionsmatricer_mænd'!$C145:$W145,AX$40:AX$60)</f>
        <v>3.1033774992809797</v>
      </c>
      <c r="AZ44" s="198">
        <f>MMULT('F. Transitionsmatricer_mænd'!$C145:$W145,AY$40:AY$60)</f>
        <v>3.0237963999141435</v>
      </c>
      <c r="BA44" s="199">
        <f>MMULT('F. Transitionsmatricer_mænd'!$C172:$W172,AZ$40:AZ$60)</f>
        <v>2.9318609947936913</v>
      </c>
      <c r="BB44" s="199">
        <f>MMULT('F. Transitionsmatricer_mænd'!$C172:$W172,BA$40:BA$60)</f>
        <v>2.8296287304382504</v>
      </c>
      <c r="BC44" s="199">
        <f>MMULT('F. Transitionsmatricer_mænd'!$C172:$W172,BB$40:BB$60)</f>
        <v>3.017002256703639</v>
      </c>
      <c r="BD44" s="199">
        <f>MMULT('F. Transitionsmatricer_mænd'!$C172:$W172,BC$40:BC$60)</f>
        <v>3.0570796249362422</v>
      </c>
      <c r="BE44" s="199">
        <f>MMULT('F. Transitionsmatricer_mænd'!$C172:$W172,BD$40:BD$60)</f>
        <v>3.0002304706767324</v>
      </c>
      <c r="BF44" s="199">
        <f>MMULT('F. Transitionsmatricer_mænd'!$C172:$W172,BE$40:BE$60)</f>
        <v>2.8818053080161605</v>
      </c>
      <c r="BG44" s="199">
        <f>MMULT('F. Transitionsmatricer_mænd'!$C172:$W172,BF$40:BF$60)</f>
        <v>2.7264585528021428</v>
      </c>
      <c r="BH44" s="199">
        <f>MMULT('F. Transitionsmatricer_mænd'!$C172:$W172,BG$40:BG$60)</f>
        <v>2.5512350287306615</v>
      </c>
      <c r="BI44" s="199">
        <f>MMULT('F. Transitionsmatricer_mænd'!$C172:$W172,BH$40:BH$60)</f>
        <v>2.3677748290328564</v>
      </c>
      <c r="BJ44" s="199">
        <f>MMULT('F. Transitionsmatricer_mænd'!$C172:$W172,BI$40:BI$60)</f>
        <v>2.1838888800910032</v>
      </c>
      <c r="BK44" s="199">
        <f>MMULT('F. Transitionsmatricer_mænd'!$C172:$W172,BJ$40:BJ$60)</f>
        <v>2.0046848760138603</v>
      </c>
      <c r="BL44" s="199">
        <f>MMULT('F. Transitionsmatricer_mænd'!$C172:$W172,BK$40:BK$60)</f>
        <v>1.8333716667082485</v>
      </c>
      <c r="BM44" s="199">
        <f>MMULT('F. Transitionsmatricer_mænd'!$C172:$W172,BL$40:BL$60)</f>
        <v>1.6718335173980434</v>
      </c>
      <c r="BN44" s="199">
        <f>MMULT('F. Transitionsmatricer_mænd'!$C172:$W172,BM$40:BM$60)</f>
        <v>1.5210395642942589</v>
      </c>
      <c r="BO44" s="199">
        <f>MMULT('F. Transitionsmatricer_mænd'!$C172:$W172,BN$40:BN$60)</f>
        <v>1.3813351970592638</v>
      </c>
      <c r="BP44" s="199">
        <f>MMULT('F. Transitionsmatricer_mænd'!$C172:$W172,BO$40:BO$60)</f>
        <v>1.252648831602734</v>
      </c>
      <c r="BQ44" s="199">
        <f>MMULT('F. Transitionsmatricer_mænd'!$C172:$W172,BP$40:BP$60)</f>
        <v>1.1346380586400855</v>
      </c>
      <c r="BR44" s="199">
        <f>MMULT('F. Transitionsmatricer_mænd'!$C172:$W172,BQ$40:BQ$60)</f>
        <v>1.0267923739962053</v>
      </c>
      <c r="BS44" s="199">
        <f>MMULT('F. Transitionsmatricer_mænd'!$C172:$W172,BR$40:BR$60)</f>
        <v>0.92850484180861692</v>
      </c>
      <c r="BT44" s="199">
        <f>MMULT('F. Transitionsmatricer_mænd'!$C172:$W172,BS$40:BS$60)</f>
        <v>0.83912156133733196</v>
      </c>
      <c r="BU44" s="200">
        <f>MMULT('F. Transitionsmatricer_mænd'!$C199:$W199,BT$40:BT$60)</f>
        <v>0.75797531035178412</v>
      </c>
      <c r="BV44" s="200">
        <f>MMULT('F. Transitionsmatricer_mænd'!$C199:$W199,BU$40:BU$60)</f>
        <v>3.2327895590744524</v>
      </c>
      <c r="BW44" s="200">
        <f>MMULT('F. Transitionsmatricer_mænd'!$C199:$W199,BV$40:BV$60)</f>
        <v>2.3408500834303276</v>
      </c>
      <c r="BX44" s="200">
        <f>MMULT('F. Transitionsmatricer_mænd'!$C199:$W199,BW$40:BW$60)</f>
        <v>1.6965772963580976</v>
      </c>
      <c r="BY44" s="200">
        <f>MMULT('F. Transitionsmatricer_mænd'!$C199:$W199,BX$40:BX$60)</f>
        <v>1.2307307496746138</v>
      </c>
      <c r="BZ44" s="200">
        <f>MMULT('F. Transitionsmatricer_mænd'!$C199:$W199,BY$40:BY$60)</f>
        <v>0.89356699087630242</v>
      </c>
      <c r="CA44" s="200">
        <f>MMULT('F. Transitionsmatricer_mænd'!$C199:$W199,BZ$40:BZ$60)</f>
        <v>0.64930850719692856</v>
      </c>
      <c r="CB44" s="200">
        <f>MMULT('F. Transitionsmatricer_mænd'!$C199:$W199,CA$40:CA$60)</f>
        <v>0.47219374585453777</v>
      </c>
      <c r="CC44" s="200">
        <f>MMULT('F. Transitionsmatricer_mænd'!$C199:$W199,CB$40:CB$60)</f>
        <v>0.34365277754919454</v>
      </c>
      <c r="CD44" s="200">
        <f>MMULT('F. Transitionsmatricer_mænd'!$C199:$W199,CC$40:CC$60)</f>
        <v>0.25028535909687721</v>
      </c>
      <c r="CE44" s="200">
        <f>MMULT('F. Transitionsmatricer_mænd'!$C199:$W199,CD$40:CD$60)</f>
        <v>0.18241168662218787</v>
      </c>
      <c r="CF44" s="200">
        <f>MMULT('F. Transitionsmatricer_mænd'!$C199:$W199,CE$40:CE$60)</f>
        <v>0.13303239653271628</v>
      </c>
      <c r="CG44" s="200">
        <f>MMULT('F. Transitionsmatricer_mænd'!$C199:$W199,CF$40:CF$60)</f>
        <v>9.7081375836373648E-2</v>
      </c>
      <c r="CH44" s="200">
        <f>MMULT('F. Transitionsmatricer_mænd'!$C199:$W199,CG$40:CG$60)</f>
        <v>7.0888326385139783E-2</v>
      </c>
      <c r="CI44" s="200">
        <f>MMULT('F. Transitionsmatricer_mænd'!$C199:$W199,CH$40:CH$60)</f>
        <v>5.179176620909539E-2</v>
      </c>
      <c r="CJ44" s="201">
        <f>MMULT('F. Transitionsmatricer_mænd'!$C226:$W226,CI$40:CI$60)</f>
        <v>0.56790078954219914</v>
      </c>
    </row>
    <row r="45" spans="1:88" s="115" customFormat="1" ht="38.25" x14ac:dyDescent="0.2">
      <c r="A45" s="140" t="s">
        <v>177</v>
      </c>
      <c r="B45" s="192">
        <f t="shared" si="145"/>
        <v>0</v>
      </c>
      <c r="C45" s="192">
        <f>('D. Beregninger_pop'!F162+'D. Beregninger_pop'!B170)*('D. Beregninger_pop'!I93/'D. Beregninger_pop'!K93)</f>
        <v>9.8349492398485001</v>
      </c>
      <c r="D45" s="193">
        <f>MMULT('F. Transitionsmatricer_mænd'!$C11:$W11,C$40:C$60)</f>
        <v>17.916099436406498</v>
      </c>
      <c r="E45" s="193">
        <f>MMULT('F. Transitionsmatricer_mænd'!$C11:$W11,D$40:D$60)</f>
        <v>24.490733924807756</v>
      </c>
      <c r="F45" s="193">
        <f>MMULT('F. Transitionsmatricer_mænd'!$C11:$W11,E$40:E$60)</f>
        <v>29.773712664051068</v>
      </c>
      <c r="G45" s="193">
        <f>MMULT('F. Transitionsmatricer_mænd'!$C11:$W11,F$40:F$60)</f>
        <v>33.951608202730192</v>
      </c>
      <c r="H45" s="193">
        <f>MMULT('F. Transitionsmatricer_mænd'!$C11:$W11,G$40:G$60)</f>
        <v>37.186319910411157</v>
      </c>
      <c r="I45" s="194">
        <f>MMULT('F. Transitionsmatricer_mænd'!$C38:$W38,H$40:H$60)</f>
        <v>13.043583011407861</v>
      </c>
      <c r="J45" s="194">
        <f>MMULT('F. Transitionsmatricer_mænd'!$C38:$W38,I$40:I$60)</f>
        <v>8.3426089853410357</v>
      </c>
      <c r="K45" s="194">
        <f>MMULT('F. Transitionsmatricer_mænd'!$C38:$W38,J$40:J$60)</f>
        <v>7.0422425005178457</v>
      </c>
      <c r="L45" s="194">
        <f>MMULT('F. Transitionsmatricer_mænd'!$C38:$W38,K$40:K$60)</f>
        <v>6.3687333866176363</v>
      </c>
      <c r="M45" s="194">
        <f>MMULT('F. Transitionsmatricer_mænd'!$C38:$W38,L$40:L$60)</f>
        <v>5.839830270337913</v>
      </c>
      <c r="N45" s="195">
        <f>MMULT('F. Transitionsmatricer_mænd'!$C65:$W65,M$40:M$60)</f>
        <v>8.0474428754582341</v>
      </c>
      <c r="O45" s="195">
        <f>MMULT('F. Transitionsmatricer_mænd'!$C65:$W65,N$40:N$60)</f>
        <v>9.0156427588638728</v>
      </c>
      <c r="P45" s="195">
        <f>MMULT('F. Transitionsmatricer_mænd'!$C65:$W65,O$40:O$60)</f>
        <v>9.220141787372901</v>
      </c>
      <c r="Q45" s="195">
        <f>MMULT('F. Transitionsmatricer_mænd'!$C65:$W65,P$40:P$60)</f>
        <v>8.970674030917376</v>
      </c>
      <c r="R45" s="195">
        <f>MMULT('F. Transitionsmatricer_mænd'!$C65:$W65,Q$40:Q$60)</f>
        <v>8.4663515927460562</v>
      </c>
      <c r="S45" s="195">
        <f>MMULT('F. Transitionsmatricer_mænd'!$C65:$W65,R$40:R$60)</f>
        <v>7.8335515975648615</v>
      </c>
      <c r="T45" s="195">
        <f>MMULT('F. Transitionsmatricer_mænd'!$C65:$W65,S$40:S$60)</f>
        <v>7.1511300896281274</v>
      </c>
      <c r="U45" s="195">
        <f>MMULT('F. Transitionsmatricer_mænd'!$C65:$W65,T$40:T$60)</f>
        <v>6.4670650906856171</v>
      </c>
      <c r="V45" s="195">
        <f>MMULT('F. Transitionsmatricer_mænd'!$C65:$W65,U$40:U$60)</f>
        <v>5.8094049869164017</v>
      </c>
      <c r="W45" s="196">
        <f>MMULT('F. Transitionsmatricer_mænd'!$C92:$W92,V$40:V$60)</f>
        <v>0</v>
      </c>
      <c r="X45" s="196">
        <f>MMULT('F. Transitionsmatricer_mænd'!$C92:$W92,W$40:W$60)</f>
        <v>0</v>
      </c>
      <c r="Y45" s="196">
        <f>MMULT('F. Transitionsmatricer_mænd'!$C92:$W92,X$40:X$60)</f>
        <v>0</v>
      </c>
      <c r="Z45" s="196">
        <f>MMULT('F. Transitionsmatricer_mænd'!$C92:$W92,Y$40:Y$60)</f>
        <v>0</v>
      </c>
      <c r="AA45" s="196">
        <f>MMULT('F. Transitionsmatricer_mænd'!$C92:$W92,Z$40:Z$60)</f>
        <v>0</v>
      </c>
      <c r="AB45" s="196">
        <f>MMULT('F. Transitionsmatricer_mænd'!$C92:$W92,AA$40:AA$60)</f>
        <v>0</v>
      </c>
      <c r="AC45" s="196">
        <f>MMULT('F. Transitionsmatricer_mænd'!$C92:$W92,AB$40:AB$60)</f>
        <v>0</v>
      </c>
      <c r="AD45" s="196">
        <f>MMULT('F. Transitionsmatricer_mænd'!$C92:$W92,AC$40:AC$60)</f>
        <v>0</v>
      </c>
      <c r="AE45" s="196">
        <f>MMULT('F. Transitionsmatricer_mænd'!$C92:$W92,AD$40:AD$60)</f>
        <v>0</v>
      </c>
      <c r="AF45" s="196">
        <f>MMULT('F. Transitionsmatricer_mænd'!$C92:$W92,AE$40:AE$60)</f>
        <v>0</v>
      </c>
      <c r="AG45" s="197">
        <f>MMULT('F. Transitionsmatricer_mænd'!$C119:$W119,AF$40:AF$60)</f>
        <v>0</v>
      </c>
      <c r="AH45" s="197">
        <f>MMULT('F. Transitionsmatricer_mænd'!$C119:$W119,AG$40:AG$60)</f>
        <v>0</v>
      </c>
      <c r="AI45" s="197">
        <f>MMULT('F. Transitionsmatricer_mænd'!$C119:$W119,AH$40:AH$60)</f>
        <v>0</v>
      </c>
      <c r="AJ45" s="197">
        <f>MMULT('F. Transitionsmatricer_mænd'!$C119:$W119,AI$40:AI$60)</f>
        <v>0</v>
      </c>
      <c r="AK45" s="197">
        <f>MMULT('F. Transitionsmatricer_mænd'!$C119:$W119,AJ$40:AJ$60)</f>
        <v>0</v>
      </c>
      <c r="AL45" s="197">
        <f>MMULT('F. Transitionsmatricer_mænd'!$C119:$W119,AK$40:AK$60)</f>
        <v>0</v>
      </c>
      <c r="AM45" s="197">
        <f>MMULT('F. Transitionsmatricer_mænd'!$C119:$W119,AL$40:AL$60)</f>
        <v>0</v>
      </c>
      <c r="AN45" s="197">
        <f>MMULT('F. Transitionsmatricer_mænd'!$C119:$W119,AM$40:AM$60)</f>
        <v>0</v>
      </c>
      <c r="AO45" s="197">
        <f>MMULT('F. Transitionsmatricer_mænd'!$C119:$W119,AN$40:AN$60)</f>
        <v>0</v>
      </c>
      <c r="AP45" s="197">
        <f>MMULT('F. Transitionsmatricer_mænd'!$C119:$W119,AO$40:AO$60)</f>
        <v>0</v>
      </c>
      <c r="AQ45" s="198">
        <f>MMULT('F. Transitionsmatricer_mænd'!$C146:$W146,AP$40:AP$60)</f>
        <v>0</v>
      </c>
      <c r="AR45" s="198">
        <f>MMULT('F. Transitionsmatricer_mænd'!$C146:$W146,AQ$40:AQ$60)</f>
        <v>0</v>
      </c>
      <c r="AS45" s="198">
        <f>MMULT('F. Transitionsmatricer_mænd'!$C146:$W146,AR$40:AR$60)</f>
        <v>0</v>
      </c>
      <c r="AT45" s="198">
        <f>MMULT('F. Transitionsmatricer_mænd'!$C146:$W146,AS$40:AS$60)</f>
        <v>0</v>
      </c>
      <c r="AU45" s="198">
        <f>MMULT('F. Transitionsmatricer_mænd'!$C146:$W146,AT$40:AT$60)</f>
        <v>0</v>
      </c>
      <c r="AV45" s="198">
        <f>MMULT('F. Transitionsmatricer_mænd'!$C146:$W146,AU$40:AU$60)</f>
        <v>0</v>
      </c>
      <c r="AW45" s="198">
        <f>MMULT('F. Transitionsmatricer_mænd'!$C146:$W146,AV$40:AV$60)</f>
        <v>0</v>
      </c>
      <c r="AX45" s="198">
        <f>MMULT('F. Transitionsmatricer_mænd'!$C146:$W146,AW$40:AW$60)</f>
        <v>0</v>
      </c>
      <c r="AY45" s="198">
        <f>MMULT('F. Transitionsmatricer_mænd'!$C146:$W146,AX$40:AX$60)</f>
        <v>0</v>
      </c>
      <c r="AZ45" s="198">
        <f>MMULT('F. Transitionsmatricer_mænd'!$C146:$W146,AY$40:AY$60)</f>
        <v>0</v>
      </c>
      <c r="BA45" s="199">
        <f>MMULT('F. Transitionsmatricer_mænd'!$C173:$W173,AZ$40:AZ$60)</f>
        <v>0</v>
      </c>
      <c r="BB45" s="199">
        <f>MMULT('F. Transitionsmatricer_mænd'!$C173:$W173,BA$40:BA$60)</f>
        <v>0</v>
      </c>
      <c r="BC45" s="199">
        <f>MMULT('F. Transitionsmatricer_mænd'!$C173:$W173,BB$40:BB$60)</f>
        <v>0</v>
      </c>
      <c r="BD45" s="199">
        <f>MMULT('F. Transitionsmatricer_mænd'!$C173:$W173,BC$40:BC$60)</f>
        <v>0</v>
      </c>
      <c r="BE45" s="199">
        <f>MMULT('F. Transitionsmatricer_mænd'!$C173:$W173,BD$40:BD$60)</f>
        <v>0</v>
      </c>
      <c r="BF45" s="199">
        <f>MMULT('F. Transitionsmatricer_mænd'!$C173:$W173,BE$40:BE$60)</f>
        <v>0</v>
      </c>
      <c r="BG45" s="199">
        <f>MMULT('F. Transitionsmatricer_mænd'!$C173:$W173,BF$40:BF$60)</f>
        <v>0</v>
      </c>
      <c r="BH45" s="199">
        <f>MMULT('F. Transitionsmatricer_mænd'!$C173:$W173,BG$40:BG$60)</f>
        <v>0</v>
      </c>
      <c r="BI45" s="199">
        <f>MMULT('F. Transitionsmatricer_mænd'!$C173:$W173,BH$40:BH$60)</f>
        <v>0</v>
      </c>
      <c r="BJ45" s="199">
        <f>MMULT('F. Transitionsmatricer_mænd'!$C173:$W173,BI$40:BI$60)</f>
        <v>0</v>
      </c>
      <c r="BK45" s="199">
        <f>MMULT('F. Transitionsmatricer_mænd'!$C173:$W173,BJ$40:BJ$60)</f>
        <v>0</v>
      </c>
      <c r="BL45" s="199">
        <f>MMULT('F. Transitionsmatricer_mænd'!$C173:$W173,BK$40:BK$60)</f>
        <v>0</v>
      </c>
      <c r="BM45" s="199">
        <f>MMULT('F. Transitionsmatricer_mænd'!$C173:$W173,BL$40:BL$60)</f>
        <v>0</v>
      </c>
      <c r="BN45" s="199">
        <f>MMULT('F. Transitionsmatricer_mænd'!$C173:$W173,BM$40:BM$60)</f>
        <v>0</v>
      </c>
      <c r="BO45" s="199">
        <f>MMULT('F. Transitionsmatricer_mænd'!$C173:$W173,BN$40:BN$60)</f>
        <v>0</v>
      </c>
      <c r="BP45" s="199">
        <f>MMULT('F. Transitionsmatricer_mænd'!$C173:$W173,BO$40:BO$60)</f>
        <v>0</v>
      </c>
      <c r="BQ45" s="199">
        <f>MMULT('F. Transitionsmatricer_mænd'!$C173:$W173,BP$40:BP$60)</f>
        <v>0</v>
      </c>
      <c r="BR45" s="199">
        <f>MMULT('F. Transitionsmatricer_mænd'!$C173:$W173,BQ$40:BQ$60)</f>
        <v>0</v>
      </c>
      <c r="BS45" s="199">
        <f>MMULT('F. Transitionsmatricer_mænd'!$C173:$W173,BR$40:BR$60)</f>
        <v>0</v>
      </c>
      <c r="BT45" s="199">
        <f>MMULT('F. Transitionsmatricer_mænd'!$C173:$W173,BS$40:BS$60)</f>
        <v>0</v>
      </c>
      <c r="BU45" s="200">
        <f>MMULT('F. Transitionsmatricer_mænd'!$C200:$W200,BT$40:BT$60)</f>
        <v>0</v>
      </c>
      <c r="BV45" s="200">
        <f>MMULT('F. Transitionsmatricer_mænd'!$C200:$W200,BU$40:BU$60)</f>
        <v>0</v>
      </c>
      <c r="BW45" s="200">
        <f>MMULT('F. Transitionsmatricer_mænd'!$C200:$W200,BV$40:BV$60)</f>
        <v>0</v>
      </c>
      <c r="BX45" s="200">
        <f>MMULT('F. Transitionsmatricer_mænd'!$C200:$W200,BW$40:BW$60)</f>
        <v>0</v>
      </c>
      <c r="BY45" s="200">
        <f>MMULT('F. Transitionsmatricer_mænd'!$C200:$W200,BX$40:BX$60)</f>
        <v>0</v>
      </c>
      <c r="BZ45" s="200">
        <f>MMULT('F. Transitionsmatricer_mænd'!$C200:$W200,BY$40:BY$60)</f>
        <v>0</v>
      </c>
      <c r="CA45" s="200">
        <f>MMULT('F. Transitionsmatricer_mænd'!$C200:$W200,BZ$40:BZ$60)</f>
        <v>0</v>
      </c>
      <c r="CB45" s="200">
        <f>MMULT('F. Transitionsmatricer_mænd'!$C200:$W200,CA$40:CA$60)</f>
        <v>0</v>
      </c>
      <c r="CC45" s="200">
        <f>MMULT('F. Transitionsmatricer_mænd'!$C200:$W200,CB$40:CB$60)</f>
        <v>0</v>
      </c>
      <c r="CD45" s="200">
        <f>MMULT('F. Transitionsmatricer_mænd'!$C200:$W200,CC$40:CC$60)</f>
        <v>0</v>
      </c>
      <c r="CE45" s="200">
        <f>MMULT('F. Transitionsmatricer_mænd'!$C200:$W200,CD$40:CD$60)</f>
        <v>0</v>
      </c>
      <c r="CF45" s="200">
        <f>MMULT('F. Transitionsmatricer_mænd'!$C200:$W200,CE$40:CE$60)</f>
        <v>0</v>
      </c>
      <c r="CG45" s="200">
        <f>MMULT('F. Transitionsmatricer_mænd'!$C200:$W200,CF$40:CF$60)</f>
        <v>0</v>
      </c>
      <c r="CH45" s="200">
        <f>MMULT('F. Transitionsmatricer_mænd'!$C200:$W200,CG$40:CG$60)</f>
        <v>0</v>
      </c>
      <c r="CI45" s="200">
        <f>MMULT('F. Transitionsmatricer_mænd'!$C200:$W200,CH$40:CH$60)</f>
        <v>0</v>
      </c>
      <c r="CJ45" s="201">
        <f>MMULT('F. Transitionsmatricer_mænd'!$C227:$W227,CI$40:CI$60)</f>
        <v>0</v>
      </c>
    </row>
    <row r="46" spans="1:88" s="115" customFormat="1" ht="38.25" x14ac:dyDescent="0.2">
      <c r="A46" s="140" t="s">
        <v>178</v>
      </c>
      <c r="B46" s="192">
        <f t="shared" si="145"/>
        <v>0</v>
      </c>
      <c r="C46" s="192">
        <f>('D. Beregninger_pop'!F163+'D. Beregninger_pop'!B171)*('D. Beregninger_pop'!I94/'D. Beregninger_pop'!K94)</f>
        <v>20.542994932065003</v>
      </c>
      <c r="D46" s="193">
        <f>MMULT('F. Transitionsmatricer_mænd'!$C12:$W12,C$40:C$60)</f>
        <v>39.034853872245009</v>
      </c>
      <c r="E46" s="193">
        <f>MMULT('F. Transitionsmatricer_mænd'!$C12:$W12,D$40:D$60)</f>
        <v>55.601305052696929</v>
      </c>
      <c r="F46" s="193">
        <f>MMULT('F. Transitionsmatricer_mænd'!$C12:$W12,E$40:E$60)</f>
        <v>70.364889699244358</v>
      </c>
      <c r="G46" s="193">
        <f>MMULT('F. Transitionsmatricer_mænd'!$C12:$W12,F$40:F$60)</f>
        <v>83.447133135299083</v>
      </c>
      <c r="H46" s="193">
        <f>MMULT('F. Transitionsmatricer_mænd'!$C12:$W12,G$40:G$60)</f>
        <v>94.967140000546991</v>
      </c>
      <c r="I46" s="194">
        <f>MMULT('F. Transitionsmatricer_mænd'!$C39:$W39,H$40:H$60)</f>
        <v>35.345595521513019</v>
      </c>
      <c r="J46" s="194">
        <f>MMULT('F. Transitionsmatricer_mænd'!$C39:$W39,I$40:I$60)</f>
        <v>23.920034011193504</v>
      </c>
      <c r="K46" s="194">
        <f>MMULT('F. Transitionsmatricer_mænd'!$C39:$W39,J$40:J$60)</f>
        <v>21.391839141730852</v>
      </c>
      <c r="L46" s="194">
        <f>MMULT('F. Transitionsmatricer_mænd'!$C39:$W39,K$40:K$60)</f>
        <v>20.49351996926838</v>
      </c>
      <c r="M46" s="194">
        <f>MMULT('F. Transitionsmatricer_mænd'!$C39:$W39,L$40:L$60)</f>
        <v>19.886352266266321</v>
      </c>
      <c r="N46" s="195">
        <f>MMULT('F. Transitionsmatricer_mænd'!$C66:$W66,M$40:M$60)</f>
        <v>30.677023442312944</v>
      </c>
      <c r="O46" s="195">
        <f>MMULT('F. Transitionsmatricer_mænd'!$C66:$W66,N$40:N$60)</f>
        <v>38.33857332929243</v>
      </c>
      <c r="P46" s="195">
        <f>MMULT('F. Transitionsmatricer_mænd'!$C66:$W66,O$40:O$60)</f>
        <v>43.598779259306788</v>
      </c>
      <c r="Q46" s="195">
        <f>MMULT('F. Transitionsmatricer_mænd'!$C66:$W66,P$40:P$60)</f>
        <v>47.035680904248423</v>
      </c>
      <c r="R46" s="195">
        <f>MMULT('F. Transitionsmatricer_mænd'!$C66:$W66,Q$40:Q$60)</f>
        <v>49.098926661478693</v>
      </c>
      <c r="S46" s="195">
        <f>MMULT('F. Transitionsmatricer_mænd'!$C66:$W66,R$40:R$60)</f>
        <v>50.13458545363568</v>
      </c>
      <c r="T46" s="195">
        <f>MMULT('F. Transitionsmatricer_mænd'!$C66:$W66,S$40:S$60)</f>
        <v>50.407172927687121</v>
      </c>
      <c r="U46" s="195">
        <f>MMULT('F. Transitionsmatricer_mænd'!$C66:$W66,T$40:T$60)</f>
        <v>50.117858485871864</v>
      </c>
      <c r="V46" s="195">
        <f>MMULT('F. Transitionsmatricer_mænd'!$C66:$W66,U$40:U$60)</f>
        <v>49.419057456833869</v>
      </c>
      <c r="W46" s="196">
        <f>MMULT('F. Transitionsmatricer_mænd'!$C93:$W93,V$40:V$60)</f>
        <v>53.619366470165374</v>
      </c>
      <c r="X46" s="196">
        <f>MMULT('F. Transitionsmatricer_mænd'!$C93:$W93,W$40:W$60)</f>
        <v>51.674694604649538</v>
      </c>
      <c r="Y46" s="196">
        <f>MMULT('F. Transitionsmatricer_mænd'!$C93:$W93,X$40:X$60)</f>
        <v>49.658255008903517</v>
      </c>
      <c r="Z46" s="196">
        <f>MMULT('F. Transitionsmatricer_mænd'!$C93:$W93,Y$40:Y$60)</f>
        <v>47.619851642276863</v>
      </c>
      <c r="AA46" s="196">
        <f>MMULT('F. Transitionsmatricer_mænd'!$C93:$W93,Z$40:Z$60)</f>
        <v>45.59375821894092</v>
      </c>
      <c r="AB46" s="196">
        <f>MMULT('F. Transitionsmatricer_mænd'!$C93:$W93,AA$40:AA$60)</f>
        <v>43.603186612084656</v>
      </c>
      <c r="AC46" s="196">
        <f>MMULT('F. Transitionsmatricer_mænd'!$C93:$W93,AB$40:AB$60)</f>
        <v>41.663487636840252</v>
      </c>
      <c r="AD46" s="196">
        <f>MMULT('F. Transitionsmatricer_mænd'!$C93:$W93,AC$40:AC$60)</f>
        <v>39.784442499275343</v>
      </c>
      <c r="AE46" s="196">
        <f>MMULT('F. Transitionsmatricer_mænd'!$C93:$W93,AD$40:AD$60)</f>
        <v>37.971902106014802</v>
      </c>
      <c r="AF46" s="196">
        <f>MMULT('F. Transitionsmatricer_mænd'!$C93:$W93,AE$40:AE$60)</f>
        <v>36.228958825231977</v>
      </c>
      <c r="AG46" s="197">
        <f>MMULT('F. Transitionsmatricer_mænd'!$C120:$W120,AF$40:AF$60)</f>
        <v>33.960976548211669</v>
      </c>
      <c r="AH46" s="197">
        <f>MMULT('F. Transitionsmatricer_mænd'!$C120:$W120,AG$40:AG$60)</f>
        <v>31.828629849501446</v>
      </c>
      <c r="AI46" s="197">
        <f>MMULT('F. Transitionsmatricer_mænd'!$C120:$W120,AH$40:AH$60)</f>
        <v>29.825738276678017</v>
      </c>
      <c r="AJ46" s="197">
        <f>MMULT('F. Transitionsmatricer_mænd'!$C120:$W120,AI$40:AI$60)</f>
        <v>27.945790290461236</v>
      </c>
      <c r="AK46" s="197">
        <f>MMULT('F. Transitionsmatricer_mænd'!$C120:$W120,AJ$40:AJ$60)</f>
        <v>26.18218000585335</v>
      </c>
      <c r="AL46" s="197">
        <f>MMULT('F. Transitionsmatricer_mænd'!$C120:$W120,AK$40:AK$60)</f>
        <v>24.528364716458817</v>
      </c>
      <c r="AM46" s="197">
        <f>MMULT('F. Transitionsmatricer_mænd'!$C120:$W120,AL$40:AL$60)</f>
        <v>22.977967281630452</v>
      </c>
      <c r="AN46" s="197">
        <f>MMULT('F. Transitionsmatricer_mænd'!$C120:$W120,AM$40:AM$60)</f>
        <v>21.524840285975898</v>
      </c>
      <c r="AO46" s="197">
        <f>MMULT('F. Transitionsmatricer_mænd'!$C120:$W120,AN$40:AN$60)</f>
        <v>20.163103833236136</v>
      </c>
      <c r="AP46" s="197">
        <f>MMULT('F. Transitionsmatricer_mænd'!$C120:$W120,AO$40:AO$60)</f>
        <v>18.887165284831749</v>
      </c>
      <c r="AQ46" s="198">
        <f>MMULT('F. Transitionsmatricer_mænd'!$C147:$W147,AP$40:AP$60)</f>
        <v>16.760583242023266</v>
      </c>
      <c r="AR46" s="198">
        <f>MMULT('F. Transitionsmatricer_mænd'!$C147:$W147,AQ$40:AQ$60)</f>
        <v>14.873291282233065</v>
      </c>
      <c r="AS46" s="198">
        <f>MMULT('F. Transitionsmatricer_mænd'!$C147:$W147,AR$40:AR$60)</f>
        <v>13.19841584188034</v>
      </c>
      <c r="AT46" s="198">
        <f>MMULT('F. Transitionsmatricer_mænd'!$C147:$W147,AS$40:AS$60)</f>
        <v>11.712083449729064</v>
      </c>
      <c r="AU46" s="198">
        <f>MMULT('F. Transitionsmatricer_mænd'!$C147:$W147,AT$40:AT$60)</f>
        <v>10.393091956626455</v>
      </c>
      <c r="AV46" s="198">
        <f>MMULT('F. Transitionsmatricer_mænd'!$C147:$W147,AU$40:AU$60)</f>
        <v>9.2226156846431824</v>
      </c>
      <c r="AW46" s="198">
        <f>MMULT('F. Transitionsmatricer_mænd'!$C147:$W147,AV$40:AV$60)</f>
        <v>8.1839417298449835</v>
      </c>
      <c r="AX46" s="198">
        <f>MMULT('F. Transitionsmatricer_mænd'!$C147:$W147,AW$40:AW$60)</f>
        <v>7.2622346082516067</v>
      </c>
      <c r="AY46" s="198">
        <f>MMULT('F. Transitionsmatricer_mænd'!$C147:$W147,AX$40:AX$60)</f>
        <v>6.4443265147918272</v>
      </c>
      <c r="AZ46" s="198">
        <f>MMULT('F. Transitionsmatricer_mænd'!$C147:$W147,AY$40:AY$60)</f>
        <v>5.7185306159296614</v>
      </c>
      <c r="BA46" s="199">
        <f>MMULT('F. Transitionsmatricer_mænd'!$C174:$W174,AZ$40:AZ$60)</f>
        <v>0</v>
      </c>
      <c r="BB46" s="199">
        <f>MMULT('F. Transitionsmatricer_mænd'!$C174:$W174,BA$40:BA$60)</f>
        <v>0</v>
      </c>
      <c r="BC46" s="199">
        <f>MMULT('F. Transitionsmatricer_mænd'!$C174:$W174,BB$40:BB$60)</f>
        <v>0</v>
      </c>
      <c r="BD46" s="199">
        <f>MMULT('F. Transitionsmatricer_mænd'!$C174:$W174,BC$40:BC$60)</f>
        <v>0</v>
      </c>
      <c r="BE46" s="199">
        <f>MMULT('F. Transitionsmatricer_mænd'!$C174:$W174,BD$40:BD$60)</f>
        <v>0</v>
      </c>
      <c r="BF46" s="199">
        <f>MMULT('F. Transitionsmatricer_mænd'!$C174:$W174,BE$40:BE$60)</f>
        <v>0</v>
      </c>
      <c r="BG46" s="199">
        <f>MMULT('F. Transitionsmatricer_mænd'!$C174:$W174,BF$40:BF$60)</f>
        <v>0</v>
      </c>
      <c r="BH46" s="199">
        <f>MMULT('F. Transitionsmatricer_mænd'!$C174:$W174,BG$40:BG$60)</f>
        <v>0</v>
      </c>
      <c r="BI46" s="199">
        <f>MMULT('F. Transitionsmatricer_mænd'!$C174:$W174,BH$40:BH$60)</f>
        <v>0</v>
      </c>
      <c r="BJ46" s="199">
        <f>MMULT('F. Transitionsmatricer_mænd'!$C174:$W174,BI$40:BI$60)</f>
        <v>0</v>
      </c>
      <c r="BK46" s="199">
        <f>MMULT('F. Transitionsmatricer_mænd'!$C174:$W174,BJ$40:BJ$60)</f>
        <v>0</v>
      </c>
      <c r="BL46" s="199">
        <f>MMULT('F. Transitionsmatricer_mænd'!$C174:$W174,BK$40:BK$60)</f>
        <v>0</v>
      </c>
      <c r="BM46" s="199">
        <f>MMULT('F. Transitionsmatricer_mænd'!$C174:$W174,BL$40:BL$60)</f>
        <v>0</v>
      </c>
      <c r="BN46" s="199">
        <f>MMULT('F. Transitionsmatricer_mænd'!$C174:$W174,BM$40:BM$60)</f>
        <v>0</v>
      </c>
      <c r="BO46" s="199">
        <f>MMULT('F. Transitionsmatricer_mænd'!$C174:$W174,BN$40:BN$60)</f>
        <v>0</v>
      </c>
      <c r="BP46" s="199">
        <f>MMULT('F. Transitionsmatricer_mænd'!$C174:$W174,BO$40:BO$60)</f>
        <v>0</v>
      </c>
      <c r="BQ46" s="199">
        <f>MMULT('F. Transitionsmatricer_mænd'!$C174:$W174,BP$40:BP$60)</f>
        <v>0</v>
      </c>
      <c r="BR46" s="199">
        <f>MMULT('F. Transitionsmatricer_mænd'!$C174:$W174,BQ$40:BQ$60)</f>
        <v>0</v>
      </c>
      <c r="BS46" s="199">
        <f>MMULT('F. Transitionsmatricer_mænd'!$C174:$W174,BR$40:BR$60)</f>
        <v>0</v>
      </c>
      <c r="BT46" s="199">
        <f>MMULT('F. Transitionsmatricer_mænd'!$C174:$W174,BS$40:BS$60)</f>
        <v>0</v>
      </c>
      <c r="BU46" s="200">
        <f>MMULT('F. Transitionsmatricer_mænd'!$C201:$W201,BT$40:BT$60)</f>
        <v>0</v>
      </c>
      <c r="BV46" s="200">
        <f>MMULT('F. Transitionsmatricer_mænd'!$C201:$W201,BU$40:BU$60)</f>
        <v>0</v>
      </c>
      <c r="BW46" s="200">
        <f>MMULT('F. Transitionsmatricer_mænd'!$C201:$W201,BV$40:BV$60)</f>
        <v>0</v>
      </c>
      <c r="BX46" s="200">
        <f>MMULT('F. Transitionsmatricer_mænd'!$C201:$W201,BW$40:BW$60)</f>
        <v>0</v>
      </c>
      <c r="BY46" s="200">
        <f>MMULT('F. Transitionsmatricer_mænd'!$C201:$W201,BX$40:BX$60)</f>
        <v>0</v>
      </c>
      <c r="BZ46" s="200">
        <f>MMULT('F. Transitionsmatricer_mænd'!$C201:$W201,BY$40:BY$60)</f>
        <v>0</v>
      </c>
      <c r="CA46" s="200">
        <f>MMULT('F. Transitionsmatricer_mænd'!$C201:$W201,BZ$40:BZ$60)</f>
        <v>0</v>
      </c>
      <c r="CB46" s="200">
        <f>MMULT('F. Transitionsmatricer_mænd'!$C201:$W201,CA$40:CA$60)</f>
        <v>0</v>
      </c>
      <c r="CC46" s="200">
        <f>MMULT('F. Transitionsmatricer_mænd'!$C201:$W201,CB$40:CB$60)</f>
        <v>0</v>
      </c>
      <c r="CD46" s="200">
        <f>MMULT('F. Transitionsmatricer_mænd'!$C201:$W201,CC$40:CC$60)</f>
        <v>0</v>
      </c>
      <c r="CE46" s="200">
        <f>MMULT('F. Transitionsmatricer_mænd'!$C201:$W201,CD$40:CD$60)</f>
        <v>0</v>
      </c>
      <c r="CF46" s="200">
        <f>MMULT('F. Transitionsmatricer_mænd'!$C201:$W201,CE$40:CE$60)</f>
        <v>0</v>
      </c>
      <c r="CG46" s="200">
        <f>MMULT('F. Transitionsmatricer_mænd'!$C201:$W201,CF$40:CF$60)</f>
        <v>0</v>
      </c>
      <c r="CH46" s="200">
        <f>MMULT('F. Transitionsmatricer_mænd'!$C201:$W201,CG$40:CG$60)</f>
        <v>0</v>
      </c>
      <c r="CI46" s="200">
        <f>MMULT('F. Transitionsmatricer_mænd'!$C201:$W201,CH$40:CH$60)</f>
        <v>0</v>
      </c>
      <c r="CJ46" s="201">
        <f>MMULT('F. Transitionsmatricer_mænd'!$C228:$W228,CI$40:CI$60)</f>
        <v>0</v>
      </c>
    </row>
    <row r="47" spans="1:88" s="115" customFormat="1" ht="38.25" x14ac:dyDescent="0.2">
      <c r="A47" s="140" t="s">
        <v>213</v>
      </c>
      <c r="B47" s="192">
        <f t="shared" si="145"/>
        <v>0</v>
      </c>
      <c r="C47" s="192">
        <f>('D. Beregninger_pop'!F164+'D. Beregninger_pop'!B172)*('D. Beregninger_pop'!I95/'D. Beregninger_pop'!K95)</f>
        <v>6.9076633900672366</v>
      </c>
      <c r="D47" s="193">
        <f>MMULT('F. Transitionsmatricer_mænd'!$C13:$W13,C$40:C$60)</f>
        <v>13.613520015754979</v>
      </c>
      <c r="E47" s="193">
        <f>MMULT('F. Transitionsmatricer_mænd'!$C13:$W13,D$40:D$60)</f>
        <v>20.09314070561091</v>
      </c>
      <c r="F47" s="193">
        <f>MMULT('F. Transitionsmatricer_mænd'!$C13:$W13,E$40:E$60)</f>
        <v>26.302571106669539</v>
      </c>
      <c r="G47" s="193">
        <f>MMULT('F. Transitionsmatricer_mænd'!$C13:$W13,F$40:F$60)</f>
        <v>32.207908487773302</v>
      </c>
      <c r="H47" s="193">
        <f>MMULT('F. Transitionsmatricer_mænd'!$C13:$W13,G$40:G$60)</f>
        <v>37.783977635932452</v>
      </c>
      <c r="I47" s="194">
        <f>MMULT('F. Transitionsmatricer_mænd'!$C40:$W40,H$40:H$60)</f>
        <v>13.961056227937</v>
      </c>
      <c r="J47" s="194">
        <f>MMULT('F. Transitionsmatricer_mænd'!$C40:$W40,I$40:I$60)</f>
        <v>9.328317101582094</v>
      </c>
      <c r="K47" s="194">
        <f>MMULT('F. Transitionsmatricer_mænd'!$C40:$W40,J$40:J$60)</f>
        <v>8.3635184371256059</v>
      </c>
      <c r="L47" s="194">
        <f>MMULT('F. Transitionsmatricer_mænd'!$C40:$W40,K$40:K$60)</f>
        <v>8.0934535392683067</v>
      </c>
      <c r="M47" s="194">
        <f>MMULT('F. Transitionsmatricer_mænd'!$C40:$W40,L$40:L$60)</f>
        <v>7.9503234789329138</v>
      </c>
      <c r="N47" s="195">
        <f>MMULT('F. Transitionsmatricer_mænd'!$C67:$W67,M$40:M$60)</f>
        <v>12.40912743876661</v>
      </c>
      <c r="O47" s="195">
        <f>MMULT('F. Transitionsmatricer_mænd'!$C67:$W67,N$40:N$60)</f>
        <v>15.733306494999503</v>
      </c>
      <c r="P47" s="195">
        <f>MMULT('F. Transitionsmatricer_mænd'!$C67:$W67,O$40:O$60)</f>
        <v>18.176525293737225</v>
      </c>
      <c r="Q47" s="195">
        <f>MMULT('F. Transitionsmatricer_mænd'!$C67:$W67,P$40:P$60)</f>
        <v>19.937331120755061</v>
      </c>
      <c r="R47" s="195">
        <f>MMULT('F. Transitionsmatricer_mænd'!$C67:$W67,Q$40:Q$60)</f>
        <v>21.169453045492869</v>
      </c>
      <c r="S47" s="195">
        <f>MMULT('F. Transitionsmatricer_mænd'!$C67:$W67,R$40:R$60)</f>
        <v>21.991709765970356</v>
      </c>
      <c r="T47" s="195">
        <f>MMULT('F. Transitionsmatricer_mænd'!$C67:$W67,S$40:S$60)</f>
        <v>22.495967866343367</v>
      </c>
      <c r="U47" s="195">
        <f>MMULT('F. Transitionsmatricer_mænd'!$C67:$W67,T$40:T$60)</f>
        <v>22.753314643198834</v>
      </c>
      <c r="V47" s="195">
        <f>MMULT('F. Transitionsmatricer_mænd'!$C67:$W67,U$40:U$60)</f>
        <v>22.818818926598311</v>
      </c>
      <c r="W47" s="196">
        <f>MMULT('F. Transitionsmatricer_mænd'!$C94:$W94,V$40:V$60)</f>
        <v>22.735203446494403</v>
      </c>
      <c r="X47" s="196">
        <f>MMULT('F. Transitionsmatricer_mænd'!$C94:$W94,W$40:W$60)</f>
        <v>22.709050725625474</v>
      </c>
      <c r="Y47" s="196">
        <f>MMULT('F. Transitionsmatricer_mænd'!$C94:$W94,X$40:X$60)</f>
        <v>22.558167735702526</v>
      </c>
      <c r="Z47" s="196">
        <f>MMULT('F. Transitionsmatricer_mænd'!$C94:$W94,Y$40:Y$60)</f>
        <v>22.305229457526575</v>
      </c>
      <c r="AA47" s="196">
        <f>MMULT('F. Transitionsmatricer_mænd'!$C94:$W94,Z$40:Z$60)</f>
        <v>21.969619260782082</v>
      </c>
      <c r="AB47" s="196">
        <f>MMULT('F. Transitionsmatricer_mænd'!$C94:$W94,AA$40:AA$60)</f>
        <v>21.567759341421805</v>
      </c>
      <c r="AC47" s="196">
        <f>MMULT('F. Transitionsmatricer_mænd'!$C94:$W94,AB$40:AB$60)</f>
        <v>21.113481992567017</v>
      </c>
      <c r="AD47" s="196">
        <f>MMULT('F. Transitionsmatricer_mænd'!$C94:$W94,AC$40:AC$60)</f>
        <v>20.618395113556552</v>
      </c>
      <c r="AE47" s="196">
        <f>MMULT('F. Transitionsmatricer_mænd'!$C94:$W94,AD$40:AD$60)</f>
        <v>20.092218443817671</v>
      </c>
      <c r="AF47" s="196">
        <f>MMULT('F. Transitionsmatricer_mænd'!$C94:$W94,AE$40:AE$60)</f>
        <v>19.543080678617148</v>
      </c>
      <c r="AG47" s="197">
        <f>MMULT('F. Transitionsmatricer_mænd'!$C121:$W121,AF$40:AF$60)</f>
        <v>19.573581997573974</v>
      </c>
      <c r="AH47" s="197">
        <f>MMULT('F. Transitionsmatricer_mænd'!$C121:$W121,AG$40:AG$60)</f>
        <v>19.497718711455075</v>
      </c>
      <c r="AI47" s="197">
        <f>MMULT('F. Transitionsmatricer_mænd'!$C121:$W121,AH$40:AH$60)</f>
        <v>19.326205782050234</v>
      </c>
      <c r="AJ47" s="197">
        <f>MMULT('F. Transitionsmatricer_mænd'!$C121:$W121,AI$40:AI$60)</f>
        <v>19.070623994501879</v>
      </c>
      <c r="AK47" s="197">
        <f>MMULT('F. Transitionsmatricer_mænd'!$C121:$W121,AJ$40:AJ$60)</f>
        <v>18.742619661376064</v>
      </c>
      <c r="AL47" s="197">
        <f>MMULT('F. Transitionsmatricer_mænd'!$C121:$W121,AK$40:AK$60)</f>
        <v>18.353409997213895</v>
      </c>
      <c r="AM47" s="197">
        <f>MMULT('F. Transitionsmatricer_mænd'!$C121:$W121,AL$40:AL$60)</f>
        <v>17.913494206278777</v>
      </c>
      <c r="AN47" s="197">
        <f>MMULT('F. Transitionsmatricer_mænd'!$C121:$W121,AM$40:AM$60)</f>
        <v>17.432501528266634</v>
      </c>
      <c r="AO47" s="197">
        <f>MMULT('F. Transitionsmatricer_mænd'!$C121:$W121,AN$40:AN$60)</f>
        <v>16.919129101972974</v>
      </c>
      <c r="AP47" s="197">
        <f>MMULT('F. Transitionsmatricer_mænd'!$C121:$W121,AO$40:AO$60)</f>
        <v>16.381137463094696</v>
      </c>
      <c r="AQ47" s="198">
        <f>MMULT('F. Transitionsmatricer_mænd'!$C148:$W148,AP$40:AP$60)</f>
        <v>16.756525339101465</v>
      </c>
      <c r="AR47" s="198">
        <f>MMULT('F. Transitionsmatricer_mænd'!$C148:$W148,AQ$40:AQ$60)</f>
        <v>16.908170205655917</v>
      </c>
      <c r="AS47" s="198">
        <f>MMULT('F. Transitionsmatricer_mænd'!$C148:$W148,AR$40:AR$60)</f>
        <v>16.86800874949521</v>
      </c>
      <c r="AT47" s="198">
        <f>MMULT('F. Transitionsmatricer_mænd'!$C148:$W148,AS$40:AS$60)</f>
        <v>16.667036190478004</v>
      </c>
      <c r="AU47" s="198">
        <f>MMULT('F. Transitionsmatricer_mænd'!$C148:$W148,AT$40:AT$60)</f>
        <v>16.334163180433759</v>
      </c>
      <c r="AV47" s="198">
        <f>MMULT('F. Transitionsmatricer_mænd'!$C148:$W148,AU$40:AU$60)</f>
        <v>15.895618071345595</v>
      </c>
      <c r="AW47" s="198">
        <f>MMULT('F. Transitionsmatricer_mænd'!$C148:$W148,AV$40:AV$60)</f>
        <v>15.374704864321039</v>
      </c>
      <c r="AX47" s="198">
        <f>MMULT('F. Transitionsmatricer_mænd'!$C148:$W148,AW$40:AW$60)</f>
        <v>14.791787055427065</v>
      </c>
      <c r="AY47" s="198">
        <f>MMULT('F. Transitionsmatricer_mænd'!$C148:$W148,AX$40:AX$60)</f>
        <v>14.164409263725915</v>
      </c>
      <c r="AZ47" s="198">
        <f>MMULT('F. Transitionsmatricer_mænd'!$C148:$W148,AY$40:AY$60)</f>
        <v>13.507497429841848</v>
      </c>
      <c r="BA47" s="199">
        <f>MMULT('F. Transitionsmatricer_mænd'!$C175:$W175,AZ$40:AZ$60)</f>
        <v>17.908073332276551</v>
      </c>
      <c r="BB47" s="199">
        <f>MMULT('F. Transitionsmatricer_mænd'!$C175:$W175,BA$40:BA$60)</f>
        <v>16.39348683722779</v>
      </c>
      <c r="BC47" s="199">
        <f>MMULT('F. Transitionsmatricer_mænd'!$C175:$W175,BB$40:BB$60)</f>
        <v>14.95351835941316</v>
      </c>
      <c r="BD47" s="199">
        <f>MMULT('F. Transitionsmatricer_mænd'!$C175:$W175,BC$40:BC$60)</f>
        <v>13.603022740725093</v>
      </c>
      <c r="BE47" s="199">
        <f>MMULT('F. Transitionsmatricer_mænd'!$C175:$W175,BD$40:BD$60)</f>
        <v>12.348793129313414</v>
      </c>
      <c r="BF47" s="199">
        <f>MMULT('F. Transitionsmatricer_mænd'!$C175:$W175,BE$40:BE$60)</f>
        <v>11.192313489722062</v>
      </c>
      <c r="BG47" s="199">
        <f>MMULT('F. Transitionsmatricer_mænd'!$C175:$W175,BF$40:BF$60)</f>
        <v>10.131659242482481</v>
      </c>
      <c r="BH47" s="199">
        <f>MMULT('F. Transitionsmatricer_mænd'!$C175:$W175,BG$40:BG$60)</f>
        <v>9.1628020343721985</v>
      </c>
      <c r="BI47" s="199">
        <f>MMULT('F. Transitionsmatricer_mænd'!$C175:$W175,BH$40:BH$60)</f>
        <v>8.2804984588247734</v>
      </c>
      <c r="BJ47" s="199">
        <f>MMULT('F. Transitionsmatricer_mænd'!$C175:$W175,BI$40:BI$60)</f>
        <v>7.4788889542005528</v>
      </c>
      <c r="BK47" s="199">
        <f>MMULT('F. Transitionsmatricer_mænd'!$C175:$W175,BJ$40:BJ$60)</f>
        <v>6.751895417080644</v>
      </c>
      <c r="BL47" s="199">
        <f>MMULT('F. Transitionsmatricer_mænd'!$C175:$W175,BK$40:BK$60)</f>
        <v>6.0934795687347219</v>
      </c>
      <c r="BM47" s="199">
        <f>MMULT('F. Transitionsmatricer_mænd'!$C175:$W175,BL$40:BL$60)</f>
        <v>5.4978054894913937</v>
      </c>
      <c r="BN47" s="199">
        <f>MMULT('F. Transitionsmatricer_mænd'!$C175:$W175,BM$40:BM$60)</f>
        <v>4.95933665346708</v>
      </c>
      <c r="BO47" s="199">
        <f>MMULT('F. Transitionsmatricer_mænd'!$C175:$W175,BN$40:BN$60)</f>
        <v>4.4728886116950148</v>
      </c>
      <c r="BP47" s="199">
        <f>MMULT('F. Transitionsmatricer_mænd'!$C175:$W175,BO$40:BO$60)</f>
        <v>4.0336520285047239</v>
      </c>
      <c r="BQ47" s="199">
        <f>MMULT('F. Transitionsmatricer_mænd'!$C175:$W175,BP$40:BP$60)</f>
        <v>3.6371962600383361</v>
      </c>
      <c r="BR47" s="199">
        <f>MMULT('F. Transitionsmatricer_mænd'!$C175:$W175,BQ$40:BQ$60)</f>
        <v>3.2794605022796568</v>
      </c>
      <c r="BS47" s="199">
        <f>MMULT('F. Transitionsmatricer_mænd'!$C175:$W175,BR$40:BR$60)</f>
        <v>2.9567373259484313</v>
      </c>
      <c r="BT47" s="199">
        <f>MMULT('F. Transitionsmatricer_mænd'!$C175:$W175,BS$40:BS$60)</f>
        <v>2.6656518736318802</v>
      </c>
      <c r="BU47" s="200">
        <f>MMULT('F. Transitionsmatricer_mænd'!$C202:$W202,BT$40:BT$60)</f>
        <v>0</v>
      </c>
      <c r="BV47" s="200">
        <f>MMULT('F. Transitionsmatricer_mænd'!$C202:$W202,BU$40:BU$60)</f>
        <v>0</v>
      </c>
      <c r="BW47" s="200">
        <f>MMULT('F. Transitionsmatricer_mænd'!$C202:$W202,BV$40:BV$60)</f>
        <v>0</v>
      </c>
      <c r="BX47" s="200">
        <f>MMULT('F. Transitionsmatricer_mænd'!$C202:$W202,BW$40:BW$60)</f>
        <v>0</v>
      </c>
      <c r="BY47" s="200">
        <f>MMULT('F. Transitionsmatricer_mænd'!$C202:$W202,BX$40:BX$60)</f>
        <v>0</v>
      </c>
      <c r="BZ47" s="200">
        <f>MMULT('F. Transitionsmatricer_mænd'!$C202:$W202,BY$40:BY$60)</f>
        <v>0</v>
      </c>
      <c r="CA47" s="200">
        <f>MMULT('F. Transitionsmatricer_mænd'!$C202:$W202,BZ$40:BZ$60)</f>
        <v>0</v>
      </c>
      <c r="CB47" s="200">
        <f>MMULT('F. Transitionsmatricer_mænd'!$C202:$W202,CA$40:CA$60)</f>
        <v>0</v>
      </c>
      <c r="CC47" s="200">
        <f>MMULT('F. Transitionsmatricer_mænd'!$C202:$W202,CB$40:CB$60)</f>
        <v>0</v>
      </c>
      <c r="CD47" s="200">
        <f>MMULT('F. Transitionsmatricer_mænd'!$C202:$W202,CC$40:CC$60)</f>
        <v>0</v>
      </c>
      <c r="CE47" s="200">
        <f>MMULT('F. Transitionsmatricer_mænd'!$C202:$W202,CD$40:CD$60)</f>
        <v>0</v>
      </c>
      <c r="CF47" s="200">
        <f>MMULT('F. Transitionsmatricer_mænd'!$C202:$W202,CE$40:CE$60)</f>
        <v>0</v>
      </c>
      <c r="CG47" s="200">
        <f>MMULT('F. Transitionsmatricer_mænd'!$C202:$W202,CF$40:CF$60)</f>
        <v>0</v>
      </c>
      <c r="CH47" s="200">
        <f>MMULT('F. Transitionsmatricer_mænd'!$C202:$W202,CG$40:CG$60)</f>
        <v>0</v>
      </c>
      <c r="CI47" s="200">
        <f>MMULT('F. Transitionsmatricer_mænd'!$C202:$W202,CH$40:CH$60)</f>
        <v>0</v>
      </c>
      <c r="CJ47" s="201">
        <f>MMULT('F. Transitionsmatricer_mænd'!$C229:$W229,CI$40:CI$60)</f>
        <v>0</v>
      </c>
    </row>
    <row r="48" spans="1:88" s="115" customFormat="1" ht="38.25" x14ac:dyDescent="0.2">
      <c r="A48" s="140" t="s">
        <v>214</v>
      </c>
      <c r="B48" s="192">
        <f t="shared" si="145"/>
        <v>0</v>
      </c>
      <c r="C48" s="192">
        <f>('D. Beregninger_pop'!F165+'D. Beregninger_pop'!B173)*('D. Beregninger_pop'!I96/'D. Beregninger_pop'!K96)</f>
        <v>0.47339751760113674</v>
      </c>
      <c r="D48" s="193">
        <f>MMULT('F. Transitionsmatricer_mænd'!$C14:$W14,C$40:C$60)</f>
        <v>1.3925497793231312</v>
      </c>
      <c r="E48" s="193">
        <f>MMULT('F. Transitionsmatricer_mænd'!$C14:$W14,D$40:D$60)</f>
        <v>2.6824840503433363</v>
      </c>
      <c r="F48" s="193">
        <f>MMULT('F. Transitionsmatricer_mænd'!$C14:$W14,E$40:E$60)</f>
        <v>4.2247709879326552</v>
      </c>
      <c r="G48" s="193">
        <f>MMULT('F. Transitionsmatricer_mænd'!$C14:$W14,F$40:F$60)</f>
        <v>5.9309187525840255</v>
      </c>
      <c r="H48" s="193">
        <f>MMULT('F. Transitionsmatricer_mænd'!$C14:$W14,G$40:G$60)</f>
        <v>7.7343363547407353</v>
      </c>
      <c r="I48" s="194">
        <f>MMULT('F. Transitionsmatricer_mænd'!$C41:$W41,H$40:H$60)</f>
        <v>2.8927794363779249</v>
      </c>
      <c r="J48" s="194">
        <f>MMULT('F. Transitionsmatricer_mænd'!$C41:$W41,I$40:I$60)</f>
        <v>1.878590542494071</v>
      </c>
      <c r="K48" s="194">
        <f>MMULT('F. Transitionsmatricer_mænd'!$C41:$W41,J$40:J$60)</f>
        <v>1.6804884151942641</v>
      </c>
      <c r="L48" s="194">
        <f>MMULT('F. Transitionsmatricer_mænd'!$C41:$W41,K$40:K$60)</f>
        <v>1.6461017566992411</v>
      </c>
      <c r="M48" s="194">
        <f>MMULT('F. Transitionsmatricer_mænd'!$C41:$W41,L$40:L$60)</f>
        <v>1.639243200064286</v>
      </c>
      <c r="N48" s="195">
        <f>MMULT('F. Transitionsmatricer_mænd'!$C68:$W68,M$40:M$60)</f>
        <v>2.6952046128528351</v>
      </c>
      <c r="O48" s="195">
        <f>MMULT('F. Transitionsmatricer_mænd'!$C68:$W68,N$40:N$60)</f>
        <v>3.5751885241059944</v>
      </c>
      <c r="P48" s="195">
        <f>MMULT('F. Transitionsmatricer_mænd'!$C68:$W68,O$40:O$60)</f>
        <v>4.2892425500305178</v>
      </c>
      <c r="Q48" s="195">
        <f>MMULT('F. Transitionsmatricer_mænd'!$C68:$W68,P$40:P$60)</f>
        <v>4.855435807376109</v>
      </c>
      <c r="R48" s="195">
        <f>MMULT('F. Transitionsmatricer_mænd'!$C68:$W68,Q$40:Q$60)</f>
        <v>5.2940225632988387</v>
      </c>
      <c r="S48" s="195">
        <f>MMULT('F. Transitionsmatricer_mænd'!$C68:$W68,R$40:R$60)</f>
        <v>5.6247342578011956</v>
      </c>
      <c r="T48" s="195">
        <f>MMULT('F. Transitionsmatricer_mænd'!$C68:$W68,S$40:S$60)</f>
        <v>5.86553033633799</v>
      </c>
      <c r="U48" s="195">
        <f>MMULT('F. Transitionsmatricer_mænd'!$C68:$W68,T$40:T$60)</f>
        <v>6.0321154891878805</v>
      </c>
      <c r="V48" s="195">
        <f>MMULT('F. Transitionsmatricer_mænd'!$C68:$W68,U$40:U$60)</f>
        <v>6.1378701001166487</v>
      </c>
      <c r="W48" s="196">
        <f>MMULT('F. Transitionsmatricer_mænd'!$C95:$W95,V$40:V$60)</f>
        <v>6.1939943614467285</v>
      </c>
      <c r="X48" s="196">
        <f>MMULT('F. Transitionsmatricer_mænd'!$C95:$W95,W$40:W$60)</f>
        <v>6.2097501589288582</v>
      </c>
      <c r="Y48" s="196">
        <f>MMULT('F. Transitionsmatricer_mænd'!$C95:$W95,X$40:X$60)</f>
        <v>6.2014544985705324</v>
      </c>
      <c r="Z48" s="196">
        <f>MMULT('F. Transitionsmatricer_mænd'!$C95:$W95,Y$40:Y$60)</f>
        <v>6.1726940705623417</v>
      </c>
      <c r="AA48" s="196">
        <f>MMULT('F. Transitionsmatricer_mænd'!$C95:$W95,Z$40:Z$60)</f>
        <v>6.125869085988672</v>
      </c>
      <c r="AB48" s="196">
        <f>MMULT('F. Transitionsmatricer_mænd'!$C95:$W95,AA$40:AA$60)</f>
        <v>6.0628217552814361</v>
      </c>
      <c r="AC48" s="196">
        <f>MMULT('F. Transitionsmatricer_mænd'!$C95:$W95,AB$40:AB$60)</f>
        <v>5.98515787203808</v>
      </c>
      <c r="AD48" s="196">
        <f>MMULT('F. Transitionsmatricer_mænd'!$C95:$W95,AC$40:AC$60)</f>
        <v>5.8943957403279263</v>
      </c>
      <c r="AE48" s="196">
        <f>MMULT('F. Transitionsmatricer_mænd'!$C95:$W95,AD$40:AD$60)</f>
        <v>5.79202215274531</v>
      </c>
      <c r="AF48" s="196">
        <f>MMULT('F. Transitionsmatricer_mænd'!$C95:$W95,AE$40:AE$60)</f>
        <v>5.6795016998568189</v>
      </c>
      <c r="AG48" s="197">
        <f>MMULT('F. Transitionsmatricer_mænd'!$C122:$W122,AF$40:AF$60)</f>
        <v>5.5582654684758541</v>
      </c>
      <c r="AH48" s="197">
        <f>MMULT('F. Transitionsmatricer_mænd'!$C122:$W122,AG$40:AG$60)</f>
        <v>5.4590056140582348</v>
      </c>
      <c r="AI48" s="197">
        <f>MMULT('F. Transitionsmatricer_mænd'!$C122:$W122,AH$40:AH$60)</f>
        <v>5.375132261992996</v>
      </c>
      <c r="AJ48" s="197">
        <f>MMULT('F. Transitionsmatricer_mænd'!$C122:$W122,AI$40:AI$60)</f>
        <v>5.2998920542964942</v>
      </c>
      <c r="AK48" s="197">
        <f>MMULT('F. Transitionsmatricer_mænd'!$C122:$W122,AJ$40:AJ$60)</f>
        <v>5.2274293487086236</v>
      </c>
      <c r="AL48" s="197">
        <f>MMULT('F. Transitionsmatricer_mænd'!$C122:$W122,AK$40:AK$60)</f>
        <v>5.1531777746944121</v>
      </c>
      <c r="AM48" s="197">
        <f>MMULT('F. Transitionsmatricer_mænd'!$C122:$W122,AL$40:AL$60)</f>
        <v>5.0738947377729628</v>
      </c>
      <c r="AN48" s="197">
        <f>MMULT('F. Transitionsmatricer_mænd'!$C122:$W122,AM$40:AM$60)</f>
        <v>4.9875230128894081</v>
      </c>
      <c r="AO48" s="197">
        <f>MMULT('F. Transitionsmatricer_mænd'!$C122:$W122,AN$40:AN$60)</f>
        <v>4.8929843820682049</v>
      </c>
      <c r="AP48" s="197">
        <f>MMULT('F. Transitionsmatricer_mænd'!$C122:$W122,AO$40:AO$60)</f>
        <v>4.7899622395504924</v>
      </c>
      <c r="AQ48" s="198">
        <f>MMULT('F. Transitionsmatricer_mænd'!$C149:$W149,AP$40:AP$60)</f>
        <v>4.6787015709086113</v>
      </c>
      <c r="AR48" s="198">
        <f>MMULT('F. Transitionsmatricer_mænd'!$C149:$W149,AQ$40:AQ$60)</f>
        <v>4.6056233859131464</v>
      </c>
      <c r="AS48" s="198">
        <f>MMULT('F. Transitionsmatricer_mænd'!$C149:$W149,AR$40:AR$60)</f>
        <v>4.5562154911142327</v>
      </c>
      <c r="AT48" s="198">
        <f>MMULT('F. Transitionsmatricer_mænd'!$C149:$W149,AS$40:AS$60)</f>
        <v>4.51718301617493</v>
      </c>
      <c r="AU48" s="198">
        <f>MMULT('F. Transitionsmatricer_mænd'!$C149:$W149,AT$40:AT$60)</f>
        <v>4.4778881407232989</v>
      </c>
      <c r="AV48" s="198">
        <f>MMULT('F. Transitionsmatricer_mænd'!$C149:$W149,AU$40:AU$60)</f>
        <v>4.4306785631654835</v>
      </c>
      <c r="AW48" s="198">
        <f>MMULT('F. Transitionsmatricer_mænd'!$C149:$W149,AV$40:AV$60)</f>
        <v>4.3706624830485676</v>
      </c>
      <c r="AX48" s="198">
        <f>MMULT('F. Transitionsmatricer_mænd'!$C149:$W149,AW$40:AW$60)</f>
        <v>4.2952498104607084</v>
      </c>
      <c r="AY48" s="198">
        <f>MMULT('F. Transitionsmatricer_mænd'!$C149:$W149,AX$40:AX$60)</f>
        <v>4.2036346383551617</v>
      </c>
      <c r="AZ48" s="198">
        <f>MMULT('F. Transitionsmatricer_mænd'!$C149:$W149,AY$40:AY$60)</f>
        <v>4.0963078956885148</v>
      </c>
      <c r="BA48" s="199">
        <f>MMULT('F. Transitionsmatricer_mænd'!$C176:$W176,AZ$40:AZ$60)</f>
        <v>3.9746392819331637</v>
      </c>
      <c r="BB48" s="199">
        <f>MMULT('F. Transitionsmatricer_mænd'!$C176:$W176,BA$40:BA$60)</f>
        <v>4.0900495263153775</v>
      </c>
      <c r="BC48" s="199">
        <f>MMULT('F. Transitionsmatricer_mænd'!$C176:$W176,BB$40:BB$60)</f>
        <v>4.1270837821499136</v>
      </c>
      <c r="BD48" s="199">
        <f>MMULT('F. Transitionsmatricer_mænd'!$C176:$W176,BC$40:BC$60)</f>
        <v>4.088569081896928</v>
      </c>
      <c r="BE48" s="199">
        <f>MMULT('F. Transitionsmatricer_mænd'!$C176:$W176,BD$40:BD$60)</f>
        <v>3.9859400151456672</v>
      </c>
      <c r="BF48" s="199">
        <f>MMULT('F. Transitionsmatricer_mænd'!$C176:$W176,BE$40:BE$60)</f>
        <v>3.8335014118042063</v>
      </c>
      <c r="BG48" s="199">
        <f>MMULT('F. Transitionsmatricer_mænd'!$C176:$W176,BF$40:BF$60)</f>
        <v>3.645395926287665</v>
      </c>
      <c r="BH48" s="199">
        <f>MMULT('F. Transitionsmatricer_mænd'!$C176:$W176,BG$40:BG$60)</f>
        <v>3.4341627222987587</v>
      </c>
      <c r="BI48" s="199">
        <f>MMULT('F. Transitionsmatricer_mænd'!$C176:$W176,BH$40:BH$60)</f>
        <v>3.2102005890263432</v>
      </c>
      <c r="BJ48" s="199">
        <f>MMULT('F. Transitionsmatricer_mænd'!$C176:$W176,BI$40:BI$60)</f>
        <v>2.9817190661224711</v>
      </c>
      <c r="BK48" s="199">
        <f>MMULT('F. Transitionsmatricer_mænd'!$C176:$W176,BJ$40:BJ$60)</f>
        <v>2.7549305187609594</v>
      </c>
      <c r="BL48" s="199">
        <f>MMULT('F. Transitionsmatricer_mænd'!$C176:$W176,BK$40:BK$60)</f>
        <v>2.5343409936220125</v>
      </c>
      <c r="BM48" s="199">
        <f>MMULT('F. Transitionsmatricer_mænd'!$C176:$W176,BL$40:BL$60)</f>
        <v>2.3230616714259953</v>
      </c>
      <c r="BN48" s="199">
        <f>MMULT('F. Transitionsmatricer_mænd'!$C176:$W176,BM$40:BM$60)</f>
        <v>2.1231009949246435</v>
      </c>
      <c r="BO48" s="199">
        <f>MMULT('F. Transitionsmatricer_mænd'!$C176:$W176,BN$40:BN$60)</f>
        <v>1.935619817402876</v>
      </c>
      <c r="BP48" s="199">
        <f>MMULT('F. Transitionsmatricer_mænd'!$C176:$W176,BO$40:BO$60)</f>
        <v>1.7611443710602637</v>
      </c>
      <c r="BQ48" s="199">
        <f>MMULT('F. Transitionsmatricer_mænd'!$C176:$W176,BP$40:BP$60)</f>
        <v>1.5997383987767742</v>
      </c>
      <c r="BR48" s="199">
        <f>MMULT('F. Transitionsmatricer_mænd'!$C176:$W176,BQ$40:BQ$60)</f>
        <v>1.4511388628312769</v>
      </c>
      <c r="BS48" s="199">
        <f>MMULT('F. Transitionsmatricer_mænd'!$C176:$W176,BR$40:BR$60)</f>
        <v>1.3148607418199032</v>
      </c>
      <c r="BT48" s="199">
        <f>MMULT('F. Transitionsmatricer_mænd'!$C176:$W176,BS$40:BS$60)</f>
        <v>1.190276462844541</v>
      </c>
      <c r="BU48" s="200">
        <f>MMULT('F. Transitionsmatricer_mænd'!$C203:$W203,BT$40:BT$60)</f>
        <v>3.4798139513534876</v>
      </c>
      <c r="BV48" s="200">
        <f>MMULT('F. Transitionsmatricer_mænd'!$C203:$W203,BU$40:BU$60)</f>
        <v>2.9626752468524074</v>
      </c>
      <c r="BW48" s="200">
        <f>MMULT('F. Transitionsmatricer_mænd'!$C203:$W203,BV$40:BV$60)</f>
        <v>2.4476513473268438</v>
      </c>
      <c r="BX48" s="200">
        <f>MMULT('F. Transitionsmatricer_mænd'!$C203:$W203,BW$40:BW$60)</f>
        <v>1.9790431670858797</v>
      </c>
      <c r="BY48" s="200">
        <f>MMULT('F. Transitionsmatricer_mænd'!$C203:$W203,BX$40:BX$60)</f>
        <v>1.5745257496811931</v>
      </c>
      <c r="BZ48" s="200">
        <f>MMULT('F. Transitionsmatricer_mænd'!$C203:$W203,BY$40:BY$60)</f>
        <v>1.2371340303478264</v>
      </c>
      <c r="CA48" s="200">
        <f>MMULT('F. Transitionsmatricer_mænd'!$C203:$W203,BZ$40:BZ$60)</f>
        <v>0.96244282714728202</v>
      </c>
      <c r="CB48" s="200">
        <f>MMULT('F. Transitionsmatricer_mænd'!$C203:$W203,CA$40:CA$60)</f>
        <v>0.74275223397634127</v>
      </c>
      <c r="CC48" s="200">
        <f>MMULT('F. Transitionsmatricer_mænd'!$C203:$W203,CB$40:CB$60)</f>
        <v>0.56943255208644339</v>
      </c>
      <c r="CD48" s="200">
        <f>MMULT('F. Transitionsmatricer_mænd'!$C203:$W203,CC$40:CC$60)</f>
        <v>0.43415819804071337</v>
      </c>
      <c r="CE48" s="200">
        <f>MMULT('F. Transitionsmatricer_mænd'!$C203:$W203,CD$40:CD$60)</f>
        <v>0.3294869820172564</v>
      </c>
      <c r="CF48" s="200">
        <f>MMULT('F. Transitionsmatricer_mænd'!$C203:$W203,CE$40:CE$60)</f>
        <v>0.24906672417986428</v>
      </c>
      <c r="CG48" s="200">
        <f>MMULT('F. Transitionsmatricer_mænd'!$C203:$W203,CF$40:CF$60)</f>
        <v>0.18764060084625953</v>
      </c>
      <c r="CH48" s="200">
        <f>MMULT('F. Transitionsmatricer_mænd'!$C203:$W203,CG$40:CG$60)</f>
        <v>0.14095316625095691</v>
      </c>
      <c r="CI48" s="200">
        <f>MMULT('F. Transitionsmatricer_mænd'!$C203:$W203,CH$40:CH$60)</f>
        <v>0.1056158857104046</v>
      </c>
      <c r="CJ48" s="201">
        <f>MMULT('F. Transitionsmatricer_mænd'!$C230:$W230,CI$40:CI$60)</f>
        <v>0</v>
      </c>
    </row>
    <row r="49" spans="1:88" s="115" customFormat="1" ht="38.25" x14ac:dyDescent="0.2">
      <c r="A49" s="140" t="s">
        <v>192</v>
      </c>
      <c r="B49" s="192">
        <f t="shared" si="145"/>
        <v>0</v>
      </c>
      <c r="C49" s="192">
        <v>0</v>
      </c>
      <c r="D49" s="193">
        <f>MMULT('F. Transitionsmatricer_mænd'!$C15:$W15,C$40:C$60)</f>
        <v>5.3220425585275823E-2</v>
      </c>
      <c r="E49" s="193">
        <f>MMULT('F. Transitionsmatricer_mænd'!$C15:$W15,D$40:D$60)</f>
        <v>0.12309934404977999</v>
      </c>
      <c r="F49" s="193">
        <f>MMULT('F. Transitionsmatricer_mænd'!$C15:$W15,E$40:E$60)</f>
        <v>0.21179479476389915</v>
      </c>
      <c r="G49" s="193">
        <f>MMULT('F. Transitionsmatricer_mænd'!$C15:$W15,F$40:F$60)</f>
        <v>0.31312779611199953</v>
      </c>
      <c r="H49" s="193">
        <f>MMULT('F. Transitionsmatricer_mænd'!$C15:$W15,G$40:G$60)</f>
        <v>0.42245076657492375</v>
      </c>
      <c r="I49" s="194">
        <f>MMULT('F. Transitionsmatricer_mænd'!$C42:$W42,H$40:H$60)</f>
        <v>0.15859386593417651</v>
      </c>
      <c r="J49" s="194">
        <f>MMULT('F. Transitionsmatricer_mænd'!$C42:$W42,I$40:I$60)</f>
        <v>0.10213384597184694</v>
      </c>
      <c r="K49" s="194">
        <f>MMULT('F. Transitionsmatricer_mænd'!$C42:$W42,J$40:J$60)</f>
        <v>9.129598266470694E-2</v>
      </c>
      <c r="L49" s="194">
        <f>MMULT('F. Transitionsmatricer_mænd'!$C42:$W42,K$40:K$60)</f>
        <v>8.974533739999585E-2</v>
      </c>
      <c r="M49" s="194">
        <f>MMULT('F. Transitionsmatricer_mænd'!$C42:$W42,L$40:L$60)</f>
        <v>8.9720087749485422E-2</v>
      </c>
      <c r="N49" s="195">
        <f>MMULT('F. Transitionsmatricer_mænd'!$C69:$W69,M$40:M$60)</f>
        <v>0.14971015543694077</v>
      </c>
      <c r="O49" s="195">
        <f>MMULT('F. Transitionsmatricer_mænd'!$C69:$W69,N$40:N$60)</f>
        <v>0.20104674700698105</v>
      </c>
      <c r="P49" s="195">
        <f>MMULT('F. Transitionsmatricer_mænd'!$C69:$W69,O$40:O$60)</f>
        <v>0.24354416296141057</v>
      </c>
      <c r="Q49" s="195">
        <f>MMULT('F. Transitionsmatricer_mænd'!$C69:$W69,P$40:P$60)</f>
        <v>0.27781655094798069</v>
      </c>
      <c r="R49" s="195">
        <f>MMULT('F. Transitionsmatricer_mænd'!$C69:$W69,Q$40:Q$60)</f>
        <v>0.30478777894357689</v>
      </c>
      <c r="S49" s="195">
        <f>MMULT('F. Transitionsmatricer_mænd'!$C69:$W69,R$40:R$60)</f>
        <v>0.32546336327965497</v>
      </c>
      <c r="T49" s="195">
        <f>MMULT('F. Transitionsmatricer_mænd'!$C69:$W69,S$40:S$60)</f>
        <v>0.34081377091842857</v>
      </c>
      <c r="U49" s="195">
        <f>MMULT('F. Transitionsmatricer_mænd'!$C69:$W69,T$40:T$60)</f>
        <v>0.35171882100587143</v>
      </c>
      <c r="V49" s="195">
        <f>MMULT('F. Transitionsmatricer_mænd'!$C69:$W69,U$40:U$60)</f>
        <v>0.35894653333243348</v>
      </c>
      <c r="W49" s="196">
        <f>MMULT('F. Transitionsmatricer_mænd'!$C96:$W96,V$40:V$60)</f>
        <v>0.36315098856656747</v>
      </c>
      <c r="X49" s="196">
        <f>MMULT('F. Transitionsmatricer_mænd'!$C96:$W96,W$40:W$60)</f>
        <v>0.36488003125892032</v>
      </c>
      <c r="Y49" s="196">
        <f>MMULT('F. Transitionsmatricer_mænd'!$C96:$W96,X$40:X$60)</f>
        <v>0.36459331337644452</v>
      </c>
      <c r="Z49" s="196">
        <f>MMULT('F. Transitionsmatricer_mænd'!$C96:$W96,Y$40:Y$60)</f>
        <v>0.36322564561237441</v>
      </c>
      <c r="AA49" s="196">
        <f>MMULT('F. Transitionsmatricer_mænd'!$C96:$W96,Z$40:Z$60)</f>
        <v>0.36088004485818231</v>
      </c>
      <c r="AB49" s="196">
        <f>MMULT('F. Transitionsmatricer_mænd'!$C96:$W96,AA$40:AA$60)</f>
        <v>0.35762936905249204</v>
      </c>
      <c r="AC49" s="196">
        <f>MMULT('F. Transitionsmatricer_mænd'!$C96:$W96,AB$40:AB$60)</f>
        <v>0.35353830663020208</v>
      </c>
      <c r="AD49" s="196">
        <f>MMULT('F. Transitionsmatricer_mænd'!$C96:$W96,AC$40:AC$60)</f>
        <v>0.34867293714374153</v>
      </c>
      <c r="AE49" s="196">
        <f>MMULT('F. Transitionsmatricer_mænd'!$C96:$W96,AD$40:AD$60)</f>
        <v>0.34310367816929849</v>
      </c>
      <c r="AF49" s="196">
        <f>MMULT('F. Transitionsmatricer_mænd'!$C96:$W96,AE$40:AE$60)</f>
        <v>0.33690498519139767</v>
      </c>
      <c r="AG49" s="197">
        <f>MMULT('F. Transitionsmatricer_mænd'!$C123:$W123,AF$40:AF$60)</f>
        <v>0.33015369068343681</v>
      </c>
      <c r="AH49" s="197">
        <f>MMULT('F. Transitionsmatricer_mænd'!$C123:$W123,AG$40:AG$60)</f>
        <v>0.32292698872316533</v>
      </c>
      <c r="AI49" s="197">
        <f>MMULT('F. Transitionsmatricer_mænd'!$C123:$W123,AH$40:AH$60)</f>
        <v>0.31718452216010978</v>
      </c>
      <c r="AJ49" s="197">
        <f>MMULT('F. Transitionsmatricer_mænd'!$C123:$W123,AI$40:AI$60)</f>
        <v>0.31239908310169368</v>
      </c>
      <c r="AK49" s="197">
        <f>MMULT('F. Transitionsmatricer_mænd'!$C123:$W123,AJ$40:AJ$60)</f>
        <v>0.30810732119578965</v>
      </c>
      <c r="AL49" s="197">
        <f>MMULT('F. Transitionsmatricer_mænd'!$C123:$W123,AK$40:AK$60)</f>
        <v>0.30393960257896269</v>
      </c>
      <c r="AM49" s="197">
        <f>MMULT('F. Transitionsmatricer_mænd'!$C123:$W123,AL$40:AL$60)</f>
        <v>0.29962358086631841</v>
      </c>
      <c r="AN49" s="197">
        <f>MMULT('F. Transitionsmatricer_mænd'!$C123:$W123,AM$40:AM$60)</f>
        <v>0.29497489491531181</v>
      </c>
      <c r="AO49" s="197">
        <f>MMULT('F. Transitionsmatricer_mænd'!$C123:$W123,AN$40:AN$60)</f>
        <v>0.28988266973137544</v>
      </c>
      <c r="AP49" s="197">
        <f>MMULT('F. Transitionsmatricer_mænd'!$C123:$W123,AO$40:AO$60)</f>
        <v>0.28429400909453106</v>
      </c>
      <c r="AQ49" s="198">
        <f>MMULT('F. Transitionsmatricer_mænd'!$C150:$W150,AP$40:AP$60)</f>
        <v>0.27819959223704371</v>
      </c>
      <c r="AR49" s="198">
        <f>MMULT('F. Transitionsmatricer_mænd'!$C150:$W150,AQ$40:AQ$60)</f>
        <v>0.27162128589075935</v>
      </c>
      <c r="AS49" s="198">
        <f>MMULT('F. Transitionsmatricer_mænd'!$C150:$W150,AR$40:AR$60)</f>
        <v>0.26754351966456025</v>
      </c>
      <c r="AT49" s="198">
        <f>MMULT('F. Transitionsmatricer_mænd'!$C150:$W150,AS$40:AS$60)</f>
        <v>0.26489016436981627</v>
      </c>
      <c r="AU49" s="198">
        <f>MMULT('F. Transitionsmatricer_mænd'!$C150:$W150,AT$40:AT$60)</f>
        <v>0.26278383266349487</v>
      </c>
      <c r="AV49" s="198">
        <f>MMULT('F. Transitionsmatricer_mænd'!$C150:$W150,AU$40:AU$60)</f>
        <v>0.26057146505590245</v>
      </c>
      <c r="AW49" s="198">
        <f>MMULT('F. Transitionsmatricer_mænd'!$C150:$W150,AV$40:AV$60)</f>
        <v>0.25780905703937373</v>
      </c>
      <c r="AX49" s="198">
        <f>MMULT('F. Transitionsmatricer_mænd'!$C150:$W150,AW$40:AW$60)</f>
        <v>0.25422885075112323</v>
      </c>
      <c r="AY49" s="198">
        <f>MMULT('F. Transitionsmatricer_mænd'!$C150:$W150,AX$40:AX$60)</f>
        <v>0.24970182385129119</v>
      </c>
      <c r="AZ49" s="198">
        <f>MMULT('F. Transitionsmatricer_mænd'!$C150:$W150,AY$40:AY$60)</f>
        <v>0.2442020484169127</v>
      </c>
      <c r="BA49" s="199">
        <f>MMULT('F. Transitionsmatricer_mænd'!$C177:$W177,AZ$40:AZ$60)</f>
        <v>0.23777585925398528</v>
      </c>
      <c r="BB49" s="199">
        <f>MMULT('F. Transitionsmatricer_mænd'!$C177:$W177,BA$40:BA$60)</f>
        <v>0.23051674497279839</v>
      </c>
      <c r="BC49" s="199">
        <f>MMULT('F. Transitionsmatricer_mænd'!$C177:$W177,BB$40:BB$60)</f>
        <v>0.23857546429110976</v>
      </c>
      <c r="BD49" s="199">
        <f>MMULT('F. Transitionsmatricer_mænd'!$C177:$W177,BC$40:BC$60)</f>
        <v>0.24090146547111482</v>
      </c>
      <c r="BE49" s="199">
        <f>MMULT('F. Transitionsmatricer_mænd'!$C177:$W177,BD$40:BD$60)</f>
        <v>0.23828596676110625</v>
      </c>
      <c r="BF49" s="199">
        <f>MMULT('F. Transitionsmatricer_mænd'!$C177:$W177,BE$40:BE$60)</f>
        <v>0.23174516291187164</v>
      </c>
      <c r="BG49" s="199">
        <f>MMULT('F. Transitionsmatricer_mænd'!$C177:$W177,BF$40:BF$60)</f>
        <v>0.22229647878565095</v>
      </c>
      <c r="BH49" s="199">
        <f>MMULT('F. Transitionsmatricer_mænd'!$C177:$W177,BG$40:BG$60)</f>
        <v>0.210850713117685</v>
      </c>
      <c r="BI49" s="199">
        <f>MMULT('F. Transitionsmatricer_mænd'!$C177:$W177,BH$40:BH$60)</f>
        <v>0.19817034861908175</v>
      </c>
      <c r="BJ49" s="199">
        <f>MMULT('F. Transitionsmatricer_mænd'!$C177:$W177,BI$40:BI$60)</f>
        <v>0.18486380940649019</v>
      </c>
      <c r="BK49" s="199">
        <f>MMULT('F. Transitionsmatricer_mænd'!$C177:$W177,BJ$40:BJ$60)</f>
        <v>0.17139768586232174</v>
      </c>
      <c r="BL49" s="199">
        <f>MMULT('F. Transitionsmatricer_mænd'!$C177:$W177,BK$40:BK$60)</f>
        <v>0.15811653875971246</v>
      </c>
      <c r="BM49" s="199">
        <f>MMULT('F. Transitionsmatricer_mænd'!$C177:$W177,BL$40:BL$60)</f>
        <v>0.14526453484061094</v>
      </c>
      <c r="BN49" s="199">
        <f>MMULT('F. Transitionsmatricer_mænd'!$C177:$W177,BM$40:BM$60)</f>
        <v>0.13300594830865092</v>
      </c>
      <c r="BO49" s="199">
        <f>MMULT('F. Transitionsmatricer_mænd'!$C177:$W177,BN$40:BN$60)</f>
        <v>0.12144318766526177</v>
      </c>
      <c r="BP49" s="199">
        <f>MMULT('F. Transitionsmatricer_mænd'!$C177:$W177,BO$40:BO$60)</f>
        <v>0.11063192113398605</v>
      </c>
      <c r="BQ49" s="199">
        <f>MMULT('F. Transitionsmatricer_mænd'!$C177:$W177,BP$40:BP$60)</f>
        <v>0.10059335833353523</v>
      </c>
      <c r="BR49" s="199">
        <f>MMULT('F. Transitionsmatricer_mænd'!$C177:$W177,BQ$40:BQ$60)</f>
        <v>9.1323977035769194E-2</v>
      </c>
      <c r="BS49" s="199">
        <f>MMULT('F. Transitionsmatricer_mænd'!$C177:$W177,BR$40:BR$60)</f>
        <v>8.2803070558758365E-2</v>
      </c>
      <c r="BT49" s="199">
        <f>MMULT('F. Transitionsmatricer_mænd'!$C177:$W177,BS$40:BS$60)</f>
        <v>7.4998499700806021E-2</v>
      </c>
      <c r="BU49" s="200">
        <f>MMULT('F. Transitionsmatricer_mænd'!$C204:$W204,BT$40:BT$60)</f>
        <v>6.7871002445281423E-2</v>
      </c>
      <c r="BV49" s="200">
        <f>MMULT('F. Transitionsmatricer_mænd'!$C204:$W204,BU$40:BU$60)</f>
        <v>0.21161966048945766</v>
      </c>
      <c r="BW49" s="200">
        <f>MMULT('F. Transitionsmatricer_mænd'!$C204:$W204,BV$40:BV$60)</f>
        <v>0.17483223909477458</v>
      </c>
      <c r="BX49" s="200">
        <f>MMULT('F. Transitionsmatricer_mænd'!$C204:$W204,BW$40:BW$60)</f>
        <v>0.14136022622041999</v>
      </c>
      <c r="BY49" s="200">
        <f>MMULT('F. Transitionsmatricer_mænd'!$C204:$W204,BX$40:BX$60)</f>
        <v>0.11246612497722808</v>
      </c>
      <c r="BZ49" s="200">
        <f>MMULT('F. Transitionsmatricer_mænd'!$C204:$W204,BY$40:BY$60)</f>
        <v>8.8366716453416178E-2</v>
      </c>
      <c r="CA49" s="200">
        <f>MMULT('F. Transitionsmatricer_mænd'!$C204:$W204,BZ$40:BZ$60)</f>
        <v>6.8745916224805859E-2</v>
      </c>
      <c r="CB49" s="200">
        <f>MMULT('F. Transitionsmatricer_mænd'!$C204:$W204,CA$40:CA$60)</f>
        <v>5.3053730998310095E-2</v>
      </c>
      <c r="CC49" s="200">
        <f>MMULT('F. Transitionsmatricer_mænd'!$C204:$W204,CB$40:CB$60)</f>
        <v>4.067375372046024E-2</v>
      </c>
      <c r="CD49" s="200">
        <f>MMULT('F. Transitionsmatricer_mænd'!$C204:$W204,CC$40:CC$60)</f>
        <v>3.1011299860050957E-2</v>
      </c>
      <c r="CE49" s="200">
        <f>MMULT('F. Transitionsmatricer_mænd'!$C204:$W204,CD$40:CD$60)</f>
        <v>2.3534784429804029E-2</v>
      </c>
      <c r="CF49" s="200">
        <f>MMULT('F. Transitionsmatricer_mænd'!$C204:$W204,CE$40:CE$60)</f>
        <v>1.7790480298561735E-2</v>
      </c>
      <c r="CG49" s="200">
        <f>MMULT('F. Transitionsmatricer_mænd'!$C204:$W204,CF$40:CF$60)</f>
        <v>1.3402900060447108E-2</v>
      </c>
      <c r="CH49" s="200">
        <f>MMULT('F. Transitionsmatricer_mænd'!$C204:$W204,CG$40:CG$60)</f>
        <v>1.0068083303639778E-2</v>
      </c>
      <c r="CI49" s="200">
        <f>MMULT('F. Transitionsmatricer_mænd'!$C204:$W204,CH$40:CH$60)</f>
        <v>7.5439918364574718E-3</v>
      </c>
      <c r="CJ49" s="201">
        <f>MMULT('F. Transitionsmatricer_mænd'!$C231:$W231,CI$40:CI$60)</f>
        <v>8.4604980639381142E-2</v>
      </c>
    </row>
    <row r="50" spans="1:88" s="115" customFormat="1" ht="38.25" x14ac:dyDescent="0.2">
      <c r="A50" s="140" t="s">
        <v>180</v>
      </c>
      <c r="B50" s="192">
        <f t="shared" si="145"/>
        <v>0</v>
      </c>
      <c r="C50" s="192">
        <v>0</v>
      </c>
      <c r="D50" s="193">
        <f>MMULT('F. Transitionsmatricer_mænd'!$C16:$W16,C$40:C$60)</f>
        <v>0</v>
      </c>
      <c r="E50" s="193">
        <f>MMULT('F. Transitionsmatricer_mænd'!$C16:$W16,D$40:D$60)</f>
        <v>0</v>
      </c>
      <c r="F50" s="193">
        <f>MMULT('F. Transitionsmatricer_mænd'!$C16:$W16,E$40:E$60)</f>
        <v>0</v>
      </c>
      <c r="G50" s="193">
        <f>MMULT('F. Transitionsmatricer_mænd'!$C16:$W16,F$40:F$60)</f>
        <v>0</v>
      </c>
      <c r="H50" s="193">
        <f>MMULT('F. Transitionsmatricer_mænd'!$C16:$W16,G$40:G$60)</f>
        <v>0</v>
      </c>
      <c r="I50" s="194">
        <f>MMULT('F. Transitionsmatricer_mænd'!$C43:$W43,H$40:H$60)</f>
        <v>25.788572940904686</v>
      </c>
      <c r="J50" s="194">
        <f>MMULT('F. Transitionsmatricer_mænd'!$C43:$W43,I$40:I$60)</f>
        <v>32.792821095090694</v>
      </c>
      <c r="K50" s="194">
        <f>MMULT('F. Transitionsmatricer_mænd'!$C43:$W43,J$40:J$60)</f>
        <v>35.982504038322709</v>
      </c>
      <c r="L50" s="194">
        <f>MMULT('F. Transitionsmatricer_mænd'!$C43:$W43,K$40:K$60)</f>
        <v>38.017891901682411</v>
      </c>
      <c r="M50" s="194">
        <f>MMULT('F. Transitionsmatricer_mænd'!$C43:$W43,L$40:L$60)</f>
        <v>39.425082097686101</v>
      </c>
      <c r="N50" s="195">
        <f>MMULT('F. Transitionsmatricer_mænd'!$C70:$W70,M$40:M$60)</f>
        <v>7.919751974014507</v>
      </c>
      <c r="O50" s="195">
        <f>MMULT('F. Transitionsmatricer_mænd'!$C70:$W70,N$40:N$60)</f>
        <v>2.7318259496118866</v>
      </c>
      <c r="P50" s="195">
        <f>MMULT('F. Transitionsmatricer_mænd'!$C70:$W70,O$40:O$60)</f>
        <v>1.9778945523381888</v>
      </c>
      <c r="Q50" s="195">
        <f>MMULT('F. Transitionsmatricer_mænd'!$C70:$W70,P$40:P$60)</f>
        <v>1.8789179634685711</v>
      </c>
      <c r="R50" s="195">
        <f>MMULT('F. Transitionsmatricer_mænd'!$C70:$W70,Q$40:Q$60)</f>
        <v>1.820065740026672</v>
      </c>
      <c r="S50" s="195">
        <f>MMULT('F. Transitionsmatricer_mænd'!$C70:$W70,R$40:R$60)</f>
        <v>1.7259904088763338</v>
      </c>
      <c r="T50" s="195">
        <f>MMULT('F. Transitionsmatricer_mænd'!$C70:$W70,S$40:S$60)</f>
        <v>1.604382564040709</v>
      </c>
      <c r="U50" s="195">
        <f>MMULT('F. Transitionsmatricer_mænd'!$C70:$W70,T$40:T$60)</f>
        <v>1.4696853747484249</v>
      </c>
      <c r="V50" s="195">
        <f>MMULT('F. Transitionsmatricer_mænd'!$C70:$W70,U$40:U$60)</f>
        <v>1.3324078043650271</v>
      </c>
      <c r="W50" s="196">
        <f>MMULT('F. Transitionsmatricer_mænd'!$C97:$W97,V$40:V$60)</f>
        <v>0</v>
      </c>
      <c r="X50" s="196">
        <f>MMULT('F. Transitionsmatricer_mænd'!$C97:$W97,W$40:W$60)</f>
        <v>0</v>
      </c>
      <c r="Y50" s="196">
        <f>MMULT('F. Transitionsmatricer_mænd'!$C97:$W97,X$40:X$60)</f>
        <v>0</v>
      </c>
      <c r="Z50" s="196">
        <f>MMULT('F. Transitionsmatricer_mænd'!$C97:$W97,Y$40:Y$60)</f>
        <v>0</v>
      </c>
      <c r="AA50" s="196">
        <f>MMULT('F. Transitionsmatricer_mænd'!$C97:$W97,Z$40:Z$60)</f>
        <v>0</v>
      </c>
      <c r="AB50" s="196">
        <f>MMULT('F. Transitionsmatricer_mænd'!$C97:$W97,AA$40:AA$60)</f>
        <v>0</v>
      </c>
      <c r="AC50" s="196">
        <f>MMULT('F. Transitionsmatricer_mænd'!$C97:$W97,AB$40:AB$60)</f>
        <v>0</v>
      </c>
      <c r="AD50" s="196">
        <f>MMULT('F. Transitionsmatricer_mænd'!$C97:$W97,AC$40:AC$60)</f>
        <v>0</v>
      </c>
      <c r="AE50" s="196">
        <f>MMULT('F. Transitionsmatricer_mænd'!$C97:$W97,AD$40:AD$60)</f>
        <v>0</v>
      </c>
      <c r="AF50" s="196">
        <f>MMULT('F. Transitionsmatricer_mænd'!$C97:$W97,AE$40:AE$60)</f>
        <v>0</v>
      </c>
      <c r="AG50" s="197">
        <f>MMULT('F. Transitionsmatricer_mænd'!$C124:$W124,AF$40:AF$60)</f>
        <v>0</v>
      </c>
      <c r="AH50" s="197">
        <f>MMULT('F. Transitionsmatricer_mænd'!$C124:$W124,AG$40:AG$60)</f>
        <v>0</v>
      </c>
      <c r="AI50" s="197">
        <f>MMULT('F. Transitionsmatricer_mænd'!$C124:$W124,AH$40:AH$60)</f>
        <v>0</v>
      </c>
      <c r="AJ50" s="197">
        <f>MMULT('F. Transitionsmatricer_mænd'!$C124:$W124,AI$40:AI$60)</f>
        <v>0</v>
      </c>
      <c r="AK50" s="197">
        <f>MMULT('F. Transitionsmatricer_mænd'!$C124:$W124,AJ$40:AJ$60)</f>
        <v>0</v>
      </c>
      <c r="AL50" s="197">
        <f>MMULT('F. Transitionsmatricer_mænd'!$C124:$W124,AK$40:AK$60)</f>
        <v>0</v>
      </c>
      <c r="AM50" s="197">
        <f>MMULT('F. Transitionsmatricer_mænd'!$C124:$W124,AL$40:AL$60)</f>
        <v>0</v>
      </c>
      <c r="AN50" s="197">
        <f>MMULT('F. Transitionsmatricer_mænd'!$C124:$W124,AM$40:AM$60)</f>
        <v>0</v>
      </c>
      <c r="AO50" s="197">
        <f>MMULT('F. Transitionsmatricer_mænd'!$C124:$W124,AN$40:AN$60)</f>
        <v>0</v>
      </c>
      <c r="AP50" s="197">
        <f>MMULT('F. Transitionsmatricer_mænd'!$C124:$W124,AO$40:AO$60)</f>
        <v>0</v>
      </c>
      <c r="AQ50" s="198">
        <f>MMULT('F. Transitionsmatricer_mænd'!$C151:$W151,AP$40:AP$60)</f>
        <v>0</v>
      </c>
      <c r="AR50" s="198">
        <f>MMULT('F. Transitionsmatricer_mænd'!$C151:$W151,AQ$40:AQ$60)</f>
        <v>0</v>
      </c>
      <c r="AS50" s="198">
        <f>MMULT('F. Transitionsmatricer_mænd'!$C151:$W151,AR$40:AR$60)</f>
        <v>0</v>
      </c>
      <c r="AT50" s="198">
        <f>MMULT('F. Transitionsmatricer_mænd'!$C151:$W151,AS$40:AS$60)</f>
        <v>0</v>
      </c>
      <c r="AU50" s="198">
        <f>MMULT('F. Transitionsmatricer_mænd'!$C151:$W151,AT$40:AT$60)</f>
        <v>0</v>
      </c>
      <c r="AV50" s="198">
        <f>MMULT('F. Transitionsmatricer_mænd'!$C151:$W151,AU$40:AU$60)</f>
        <v>0</v>
      </c>
      <c r="AW50" s="198">
        <f>MMULT('F. Transitionsmatricer_mænd'!$C151:$W151,AV$40:AV$60)</f>
        <v>0</v>
      </c>
      <c r="AX50" s="198">
        <f>MMULT('F. Transitionsmatricer_mænd'!$C151:$W151,AW$40:AW$60)</f>
        <v>0</v>
      </c>
      <c r="AY50" s="198">
        <f>MMULT('F. Transitionsmatricer_mænd'!$C151:$W151,AX$40:AX$60)</f>
        <v>0</v>
      </c>
      <c r="AZ50" s="198">
        <f>MMULT('F. Transitionsmatricer_mænd'!$C151:$W151,AY$40:AY$60)</f>
        <v>0</v>
      </c>
      <c r="BA50" s="199">
        <f>MMULT('F. Transitionsmatricer_mænd'!$C178:$W178,AZ$40:AZ$60)</f>
        <v>0</v>
      </c>
      <c r="BB50" s="199">
        <f>MMULT('F. Transitionsmatricer_mænd'!$C178:$W178,BA$40:BA$60)</f>
        <v>0</v>
      </c>
      <c r="BC50" s="199">
        <f>MMULT('F. Transitionsmatricer_mænd'!$C178:$W178,BB$40:BB$60)</f>
        <v>0</v>
      </c>
      <c r="BD50" s="199">
        <f>MMULT('F. Transitionsmatricer_mænd'!$C178:$W178,BC$40:BC$60)</f>
        <v>0</v>
      </c>
      <c r="BE50" s="199">
        <f>MMULT('F. Transitionsmatricer_mænd'!$C178:$W178,BD$40:BD$60)</f>
        <v>0</v>
      </c>
      <c r="BF50" s="199">
        <f>MMULT('F. Transitionsmatricer_mænd'!$C178:$W178,BE$40:BE$60)</f>
        <v>0</v>
      </c>
      <c r="BG50" s="199">
        <f>MMULT('F. Transitionsmatricer_mænd'!$C178:$W178,BF$40:BF$60)</f>
        <v>0</v>
      </c>
      <c r="BH50" s="199">
        <f>MMULT('F. Transitionsmatricer_mænd'!$C178:$W178,BG$40:BG$60)</f>
        <v>0</v>
      </c>
      <c r="BI50" s="199">
        <f>MMULT('F. Transitionsmatricer_mænd'!$C178:$W178,BH$40:BH$60)</f>
        <v>0</v>
      </c>
      <c r="BJ50" s="199">
        <f>MMULT('F. Transitionsmatricer_mænd'!$C178:$W178,BI$40:BI$60)</f>
        <v>0</v>
      </c>
      <c r="BK50" s="199">
        <f>MMULT('F. Transitionsmatricer_mænd'!$C178:$W178,BJ$40:BJ$60)</f>
        <v>0</v>
      </c>
      <c r="BL50" s="199">
        <f>MMULT('F. Transitionsmatricer_mænd'!$C178:$W178,BK$40:BK$60)</f>
        <v>0</v>
      </c>
      <c r="BM50" s="199">
        <f>MMULT('F. Transitionsmatricer_mænd'!$C178:$W178,BL$40:BL$60)</f>
        <v>0</v>
      </c>
      <c r="BN50" s="199">
        <f>MMULT('F. Transitionsmatricer_mænd'!$C178:$W178,BM$40:BM$60)</f>
        <v>0</v>
      </c>
      <c r="BO50" s="199">
        <f>MMULT('F. Transitionsmatricer_mænd'!$C178:$W178,BN$40:BN$60)</f>
        <v>0</v>
      </c>
      <c r="BP50" s="199">
        <f>MMULT('F. Transitionsmatricer_mænd'!$C178:$W178,BO$40:BO$60)</f>
        <v>0</v>
      </c>
      <c r="BQ50" s="199">
        <f>MMULT('F. Transitionsmatricer_mænd'!$C178:$W178,BP$40:BP$60)</f>
        <v>0</v>
      </c>
      <c r="BR50" s="199">
        <f>MMULT('F. Transitionsmatricer_mænd'!$C178:$W178,BQ$40:BQ$60)</f>
        <v>0</v>
      </c>
      <c r="BS50" s="199">
        <f>MMULT('F. Transitionsmatricer_mænd'!$C178:$W178,BR$40:BR$60)</f>
        <v>0</v>
      </c>
      <c r="BT50" s="199">
        <f>MMULT('F. Transitionsmatricer_mænd'!$C178:$W178,BS$40:BS$60)</f>
        <v>0</v>
      </c>
      <c r="BU50" s="200">
        <f>MMULT('F. Transitionsmatricer_mænd'!$C205:$W205,BT$40:BT$60)</f>
        <v>0</v>
      </c>
      <c r="BV50" s="200">
        <f>MMULT('F. Transitionsmatricer_mænd'!$C205:$W205,BU$40:BU$60)</f>
        <v>0</v>
      </c>
      <c r="BW50" s="200">
        <f>MMULT('F. Transitionsmatricer_mænd'!$C205:$W205,BV$40:BV$60)</f>
        <v>0</v>
      </c>
      <c r="BX50" s="200">
        <f>MMULT('F. Transitionsmatricer_mænd'!$C205:$W205,BW$40:BW$60)</f>
        <v>0</v>
      </c>
      <c r="BY50" s="200">
        <f>MMULT('F. Transitionsmatricer_mænd'!$C205:$W205,BX$40:BX$60)</f>
        <v>0</v>
      </c>
      <c r="BZ50" s="200">
        <f>MMULT('F. Transitionsmatricer_mænd'!$C205:$W205,BY$40:BY$60)</f>
        <v>0</v>
      </c>
      <c r="CA50" s="200">
        <f>MMULT('F. Transitionsmatricer_mænd'!$C205:$W205,BZ$40:BZ$60)</f>
        <v>0</v>
      </c>
      <c r="CB50" s="200">
        <f>MMULT('F. Transitionsmatricer_mænd'!$C205:$W205,CA$40:CA$60)</f>
        <v>0</v>
      </c>
      <c r="CC50" s="200">
        <f>MMULT('F. Transitionsmatricer_mænd'!$C205:$W205,CB$40:CB$60)</f>
        <v>0</v>
      </c>
      <c r="CD50" s="200">
        <f>MMULT('F. Transitionsmatricer_mænd'!$C205:$W205,CC$40:CC$60)</f>
        <v>0</v>
      </c>
      <c r="CE50" s="200">
        <f>MMULT('F. Transitionsmatricer_mænd'!$C205:$W205,CD$40:CD$60)</f>
        <v>0</v>
      </c>
      <c r="CF50" s="200">
        <f>MMULT('F. Transitionsmatricer_mænd'!$C205:$W205,CE$40:CE$60)</f>
        <v>0</v>
      </c>
      <c r="CG50" s="200">
        <f>MMULT('F. Transitionsmatricer_mænd'!$C205:$W205,CF$40:CF$60)</f>
        <v>0</v>
      </c>
      <c r="CH50" s="200">
        <f>MMULT('F. Transitionsmatricer_mænd'!$C205:$W205,CG$40:CG$60)</f>
        <v>0</v>
      </c>
      <c r="CI50" s="200">
        <f>MMULT('F. Transitionsmatricer_mænd'!$C205:$W205,CH$40:CH$60)</f>
        <v>0</v>
      </c>
      <c r="CJ50" s="201">
        <f>MMULT('F. Transitionsmatricer_mænd'!$C232:$W232,CI$40:CI$60)</f>
        <v>0</v>
      </c>
    </row>
    <row r="51" spans="1:88" s="115" customFormat="1" ht="38.25" x14ac:dyDescent="0.2">
      <c r="A51" s="140" t="s">
        <v>181</v>
      </c>
      <c r="B51" s="192">
        <f t="shared" si="145"/>
        <v>0</v>
      </c>
      <c r="C51" s="192">
        <v>0</v>
      </c>
      <c r="D51" s="193">
        <f>MMULT('F. Transitionsmatricer_mænd'!$C17:$W17,C$40:C$60)</f>
        <v>0</v>
      </c>
      <c r="E51" s="193">
        <f>MMULT('F. Transitionsmatricer_mænd'!$C17:$W17,D$40:D$60)</f>
        <v>0</v>
      </c>
      <c r="F51" s="193">
        <f>MMULT('F. Transitionsmatricer_mænd'!$C17:$W17,E$40:E$60)</f>
        <v>0</v>
      </c>
      <c r="G51" s="193">
        <f>MMULT('F. Transitionsmatricer_mænd'!$C17:$W17,F$40:F$60)</f>
        <v>0</v>
      </c>
      <c r="H51" s="193">
        <f>MMULT('F. Transitionsmatricer_mænd'!$C17:$W17,G$40:G$60)</f>
        <v>0</v>
      </c>
      <c r="I51" s="194">
        <f>MMULT('F. Transitionsmatricer_mænd'!$C44:$W44,H$40:H$60)</f>
        <v>70.481007082120826</v>
      </c>
      <c r="J51" s="194">
        <f>MMULT('F. Transitionsmatricer_mænd'!$C44:$W44,I$40:I$60)</f>
        <v>95.422373704098817</v>
      </c>
      <c r="K51" s="194">
        <f>MMULT('F. Transitionsmatricer_mænd'!$C44:$W44,J$40:J$60)</f>
        <v>111.27998743721369</v>
      </c>
      <c r="L51" s="194">
        <f>MMULT('F. Transitionsmatricer_mænd'!$C44:$W44,K$40:K$60)</f>
        <v>124.77880254964444</v>
      </c>
      <c r="M51" s="194">
        <f>MMULT('F. Transitionsmatricer_mænd'!$C44:$W44,L$40:L$60)</f>
        <v>137.14899345053919</v>
      </c>
      <c r="N51" s="195">
        <f>MMULT('F. Transitionsmatricer_mænd'!$C71:$W71,M$40:M$60)</f>
        <v>30.808915097845009</v>
      </c>
      <c r="O51" s="195">
        <f>MMULT('F. Transitionsmatricer_mænd'!$C71:$W71,N$40:N$60)</f>
        <v>11.76606076326056</v>
      </c>
      <c r="P51" s="195">
        <f>MMULT('F. Transitionsmatricer_mænd'!$C71:$W71,O$40:O$60)</f>
        <v>9.4109295169672151</v>
      </c>
      <c r="Q51" s="195">
        <f>MMULT('F. Transitionsmatricer_mænd'!$C71:$W71,P$40:P$60)</f>
        <v>9.8965930986491717</v>
      </c>
      <c r="R51" s="195">
        <f>MMULT('F. Transitionsmatricer_mænd'!$C71:$W71,Q$40:Q$60)</f>
        <v>10.601867934253777</v>
      </c>
      <c r="S51" s="195">
        <f>MMULT('F. Transitionsmatricer_mænd'!$C71:$W71,R$40:R$60)</f>
        <v>11.097050502402986</v>
      </c>
      <c r="T51" s="195">
        <f>MMULT('F. Transitionsmatricer_mænd'!$C71:$W71,S$40:S$60)</f>
        <v>11.363313481171557</v>
      </c>
      <c r="U51" s="195">
        <f>MMULT('F. Transitionsmatricer_mænd'!$C71:$W71,T$40:T$60)</f>
        <v>11.446558108821229</v>
      </c>
      <c r="V51" s="195">
        <f>MMULT('F. Transitionsmatricer_mænd'!$C71:$W71,U$40:U$60)</f>
        <v>11.393152265073972</v>
      </c>
      <c r="W51" s="196">
        <f>MMULT('F. Transitionsmatricer_mænd'!$C98:$W98,V$40:V$60)</f>
        <v>19.769757763212922</v>
      </c>
      <c r="X51" s="196">
        <f>MMULT('F. Transitionsmatricer_mænd'!$C98:$W98,W$40:W$60)</f>
        <v>24.794338489856965</v>
      </c>
      <c r="Y51" s="196">
        <f>MMULT('F. Transitionsmatricer_mænd'!$C98:$W98,X$40:X$60)</f>
        <v>28.287970272397139</v>
      </c>
      <c r="Z51" s="196">
        <f>MMULT('F. Transitionsmatricer_mænd'!$C98:$W98,Y$40:Y$60)</f>
        <v>30.597336524051727</v>
      </c>
      <c r="AA51" s="196">
        <f>MMULT('F. Transitionsmatricer_mænd'!$C98:$W98,Z$40:Z$60)</f>
        <v>31.996664262733383</v>
      </c>
      <c r="AB51" s="196">
        <f>MMULT('F. Transitionsmatricer_mænd'!$C98:$W98,AA$40:AA$60)</f>
        <v>32.701943945263032</v>
      </c>
      <c r="AC51" s="196">
        <f>MMULT('F. Transitionsmatricer_mænd'!$C98:$W98,AB$40:AB$60)</f>
        <v>32.882614755571517</v>
      </c>
      <c r="AD51" s="196">
        <f>MMULT('F. Transitionsmatricer_mænd'!$C98:$W98,AC$40:AC$60)</f>
        <v>32.67108214389949</v>
      </c>
      <c r="AE51" s="196">
        <f>MMULT('F. Transitionsmatricer_mænd'!$C98:$W98,AD$40:AD$60)</f>
        <v>32.170412858079736</v>
      </c>
      <c r="AF51" s="196">
        <f>MMULT('F. Transitionsmatricer_mænd'!$C98:$W98,AE$40:AE$60)</f>
        <v>31.46051798672886</v>
      </c>
      <c r="AG51" s="197">
        <f>MMULT('F. Transitionsmatricer_mænd'!$C125:$W125,AF$40:AF$60)</f>
        <v>30.075455310394151</v>
      </c>
      <c r="AH51" s="197">
        <f>MMULT('F. Transitionsmatricer_mænd'!$C125:$W125,AG$40:AG$60)</f>
        <v>28.632110984121741</v>
      </c>
      <c r="AI51" s="197">
        <f>MMULT('F. Transitionsmatricer_mænd'!$C125:$W125,AH$40:AH$60)</f>
        <v>27.168980253627311</v>
      </c>
      <c r="AJ51" s="197">
        <f>MMULT('F. Transitionsmatricer_mænd'!$C125:$W125,AI$40:AI$60)</f>
        <v>25.713912679389445</v>
      </c>
      <c r="AK51" s="197">
        <f>MMULT('F. Transitionsmatricer_mænd'!$C125:$W125,AJ$40:AJ$60)</f>
        <v>24.286694598734812</v>
      </c>
      <c r="AL51" s="197">
        <f>MMULT('F. Transitionsmatricer_mænd'!$C125:$W125,AK$40:AK$60)</f>
        <v>22.901032846566142</v>
      </c>
      <c r="AM51" s="197">
        <f>MMULT('F. Transitionsmatricer_mænd'!$C125:$W125,AL$40:AL$60)</f>
        <v>21.566074241083079</v>
      </c>
      <c r="AN51" s="197">
        <f>MMULT('F. Transitionsmatricer_mænd'!$C125:$W125,AM$40:AM$60)</f>
        <v>20.287566237727543</v>
      </c>
      <c r="AO51" s="197">
        <f>MMULT('F. Transitionsmatricer_mænd'!$C125:$W125,AN$40:AN$60)</f>
        <v>19.068741001173088</v>
      </c>
      <c r="AP51" s="197">
        <f>MMULT('F. Transitionsmatricer_mænd'!$C125:$W125,AO$40:AO$60)</f>
        <v>17.910986841526739</v>
      </c>
      <c r="AQ51" s="198">
        <f>MMULT('F. Transitionsmatricer_mænd'!$C152:$W152,AP$40:AP$60)</f>
        <v>15.929390433689706</v>
      </c>
      <c r="AR51" s="198">
        <f>MMULT('F. Transitionsmatricer_mænd'!$C152:$W152,AQ$40:AQ$60)</f>
        <v>14.16082033868245</v>
      </c>
      <c r="AS51" s="198">
        <f>MMULT('F. Transitionsmatricer_mænd'!$C152:$W152,AR$40:AR$60)</f>
        <v>12.584168284238622</v>
      </c>
      <c r="AT51" s="198">
        <f>MMULT('F. Transitionsmatricer_mænd'!$C152:$W152,AS$40:AS$60)</f>
        <v>11.179886574802179</v>
      </c>
      <c r="AU51" s="198">
        <f>MMULT('F. Transitionsmatricer_mænd'!$C152:$W152,AT$40:AT$60)</f>
        <v>9.9300428264066873</v>
      </c>
      <c r="AV51" s="198">
        <f>MMULT('F. Transitionsmatricer_mænd'!$C152:$W152,AU$40:AU$60)</f>
        <v>8.8183037612601076</v>
      </c>
      <c r="AW51" s="198">
        <f>MMULT('F. Transitionsmatricer_mænd'!$C152:$W152,AV$40:AV$60)</f>
        <v>7.8298741637849689</v>
      </c>
      <c r="AX51" s="198">
        <f>MMULT('F. Transitionsmatricer_mænd'!$C152:$W152,AW$40:AW$60)</f>
        <v>6.9514091268935729</v>
      </c>
      <c r="AY51" s="198">
        <f>MMULT('F. Transitionsmatricer_mænd'!$C152:$W152,AX$40:AX$60)</f>
        <v>6.1709120303783562</v>
      </c>
      <c r="AZ51" s="198">
        <f>MMULT('F. Transitionsmatricer_mænd'!$C152:$W152,AY$40:AY$60)</f>
        <v>5.4776266558116546</v>
      </c>
      <c r="BA51" s="199">
        <f>MMULT('F. Transitionsmatricer_mænd'!$C179:$W179,AZ$40:AZ$60)</f>
        <v>0</v>
      </c>
      <c r="BB51" s="199">
        <f>MMULT('F. Transitionsmatricer_mænd'!$C179:$W179,BA$40:BA$60)</f>
        <v>0</v>
      </c>
      <c r="BC51" s="199">
        <f>MMULT('F. Transitionsmatricer_mænd'!$C179:$W179,BB$40:BB$60)</f>
        <v>0</v>
      </c>
      <c r="BD51" s="199">
        <f>MMULT('F. Transitionsmatricer_mænd'!$C179:$W179,BC$40:BC$60)</f>
        <v>0</v>
      </c>
      <c r="BE51" s="199">
        <f>MMULT('F. Transitionsmatricer_mænd'!$C179:$W179,BD$40:BD$60)</f>
        <v>0</v>
      </c>
      <c r="BF51" s="199">
        <f>MMULT('F. Transitionsmatricer_mænd'!$C179:$W179,BE$40:BE$60)</f>
        <v>0</v>
      </c>
      <c r="BG51" s="199">
        <f>MMULT('F. Transitionsmatricer_mænd'!$C179:$W179,BF$40:BF$60)</f>
        <v>0</v>
      </c>
      <c r="BH51" s="199">
        <f>MMULT('F. Transitionsmatricer_mænd'!$C179:$W179,BG$40:BG$60)</f>
        <v>0</v>
      </c>
      <c r="BI51" s="199">
        <f>MMULT('F. Transitionsmatricer_mænd'!$C179:$W179,BH$40:BH$60)</f>
        <v>0</v>
      </c>
      <c r="BJ51" s="199">
        <f>MMULT('F. Transitionsmatricer_mænd'!$C179:$W179,BI$40:BI$60)</f>
        <v>0</v>
      </c>
      <c r="BK51" s="199">
        <f>MMULT('F. Transitionsmatricer_mænd'!$C179:$W179,BJ$40:BJ$60)</f>
        <v>0</v>
      </c>
      <c r="BL51" s="199">
        <f>MMULT('F. Transitionsmatricer_mænd'!$C179:$W179,BK$40:BK$60)</f>
        <v>0</v>
      </c>
      <c r="BM51" s="199">
        <f>MMULT('F. Transitionsmatricer_mænd'!$C179:$W179,BL$40:BL$60)</f>
        <v>0</v>
      </c>
      <c r="BN51" s="199">
        <f>MMULT('F. Transitionsmatricer_mænd'!$C179:$W179,BM$40:BM$60)</f>
        <v>0</v>
      </c>
      <c r="BO51" s="199">
        <f>MMULT('F. Transitionsmatricer_mænd'!$C179:$W179,BN$40:BN$60)</f>
        <v>0</v>
      </c>
      <c r="BP51" s="199">
        <f>MMULT('F. Transitionsmatricer_mænd'!$C179:$W179,BO$40:BO$60)</f>
        <v>0</v>
      </c>
      <c r="BQ51" s="199">
        <f>MMULT('F. Transitionsmatricer_mænd'!$C179:$W179,BP$40:BP$60)</f>
        <v>0</v>
      </c>
      <c r="BR51" s="199">
        <f>MMULT('F. Transitionsmatricer_mænd'!$C179:$W179,BQ$40:BQ$60)</f>
        <v>0</v>
      </c>
      <c r="BS51" s="199">
        <f>MMULT('F. Transitionsmatricer_mænd'!$C179:$W179,BR$40:BR$60)</f>
        <v>0</v>
      </c>
      <c r="BT51" s="199">
        <f>MMULT('F. Transitionsmatricer_mænd'!$C179:$W179,BS$40:BS$60)</f>
        <v>0</v>
      </c>
      <c r="BU51" s="200">
        <f>MMULT('F. Transitionsmatricer_mænd'!$C206:$W206,BT$40:BT$60)</f>
        <v>0</v>
      </c>
      <c r="BV51" s="200">
        <f>MMULT('F. Transitionsmatricer_mænd'!$C206:$W206,BU$40:BU$60)</f>
        <v>0</v>
      </c>
      <c r="BW51" s="200">
        <f>MMULT('F. Transitionsmatricer_mænd'!$C206:$W206,BV$40:BV$60)</f>
        <v>0</v>
      </c>
      <c r="BX51" s="200">
        <f>MMULT('F. Transitionsmatricer_mænd'!$C206:$W206,BW$40:BW$60)</f>
        <v>0</v>
      </c>
      <c r="BY51" s="200">
        <f>MMULT('F. Transitionsmatricer_mænd'!$C206:$W206,BX$40:BX$60)</f>
        <v>0</v>
      </c>
      <c r="BZ51" s="200">
        <f>MMULT('F. Transitionsmatricer_mænd'!$C206:$W206,BY$40:BY$60)</f>
        <v>0</v>
      </c>
      <c r="CA51" s="200">
        <f>MMULT('F. Transitionsmatricer_mænd'!$C206:$W206,BZ$40:BZ$60)</f>
        <v>0</v>
      </c>
      <c r="CB51" s="200">
        <f>MMULT('F. Transitionsmatricer_mænd'!$C206:$W206,CA$40:CA$60)</f>
        <v>0</v>
      </c>
      <c r="CC51" s="200">
        <f>MMULT('F. Transitionsmatricer_mænd'!$C206:$W206,CB$40:CB$60)</f>
        <v>0</v>
      </c>
      <c r="CD51" s="200">
        <f>MMULT('F. Transitionsmatricer_mænd'!$C206:$W206,CC$40:CC$60)</f>
        <v>0</v>
      </c>
      <c r="CE51" s="200">
        <f>MMULT('F. Transitionsmatricer_mænd'!$C206:$W206,CD$40:CD$60)</f>
        <v>0</v>
      </c>
      <c r="CF51" s="200">
        <f>MMULT('F. Transitionsmatricer_mænd'!$C206:$W206,CE$40:CE$60)</f>
        <v>0</v>
      </c>
      <c r="CG51" s="200">
        <f>MMULT('F. Transitionsmatricer_mænd'!$C206:$W206,CF$40:CF$60)</f>
        <v>0</v>
      </c>
      <c r="CH51" s="200">
        <f>MMULT('F. Transitionsmatricer_mænd'!$C206:$W206,CG$40:CG$60)</f>
        <v>0</v>
      </c>
      <c r="CI51" s="200">
        <f>MMULT('F. Transitionsmatricer_mænd'!$C206:$W206,CH$40:CH$60)</f>
        <v>0</v>
      </c>
      <c r="CJ51" s="201">
        <f>MMULT('F. Transitionsmatricer_mænd'!$C233:$W233,CI$40:CI$60)</f>
        <v>0</v>
      </c>
    </row>
    <row r="52" spans="1:88" s="115" customFormat="1" ht="38.25" x14ac:dyDescent="0.2">
      <c r="A52" s="140" t="s">
        <v>215</v>
      </c>
      <c r="B52" s="192">
        <f t="shared" si="145"/>
        <v>0</v>
      </c>
      <c r="C52" s="192">
        <v>0</v>
      </c>
      <c r="D52" s="193">
        <f>MMULT('F. Transitionsmatricer_mænd'!$C18:$W18,C$40:C$60)</f>
        <v>0</v>
      </c>
      <c r="E52" s="193">
        <f>MMULT('F. Transitionsmatricer_mænd'!$C18:$W18,D$40:D$60)</f>
        <v>0</v>
      </c>
      <c r="F52" s="193">
        <f>MMULT('F. Transitionsmatricer_mænd'!$C18:$W18,E$40:E$60)</f>
        <v>0</v>
      </c>
      <c r="G52" s="193">
        <f>MMULT('F. Transitionsmatricer_mænd'!$C18:$W18,F$40:F$60)</f>
        <v>0</v>
      </c>
      <c r="H52" s="193">
        <f>MMULT('F. Transitionsmatricer_mænd'!$C18:$W18,G$40:G$60)</f>
        <v>0</v>
      </c>
      <c r="I52" s="194">
        <f>MMULT('F. Transitionsmatricer_mænd'!$C45:$W45,H$40:H$60)</f>
        <v>29.052075690109692</v>
      </c>
      <c r="J52" s="194">
        <f>MMULT('F. Transitionsmatricer_mænd'!$C45:$W45,I$40:I$60)</f>
        <v>40.133529319955393</v>
      </c>
      <c r="K52" s="194">
        <f>MMULT('F. Transitionsmatricer_mænd'!$C45:$W45,J$40:J$60)</f>
        <v>47.72410594045153</v>
      </c>
      <c r="L52" s="194">
        <f>MMULT('F. Transitionsmatricer_mænd'!$C45:$W45,K$40:K$60)</f>
        <v>54.574897333390396</v>
      </c>
      <c r="M52" s="194">
        <f>MMULT('F. Transitionsmatricer_mænd'!$C45:$W45,L$40:L$60)</f>
        <v>61.189920555834412</v>
      </c>
      <c r="N52" s="195">
        <f>MMULT('F. Transitionsmatricer_mænd'!$C72:$W72,M$40:M$60)</f>
        <v>13.834522713718128</v>
      </c>
      <c r="O52" s="195">
        <f>MMULT('F. Transitionsmatricer_mænd'!$C72:$W72,N$40:N$60)</f>
        <v>5.1633213642526936</v>
      </c>
      <c r="P52" s="195">
        <f>MMULT('F. Transitionsmatricer_mænd'!$C72:$W72,O$40:O$60)</f>
        <v>4.0565853614971745</v>
      </c>
      <c r="Q52" s="195">
        <f>MMULT('F. Transitionsmatricer_mænd'!$C72:$W72,P$40:P$60)</f>
        <v>4.2989913989803368</v>
      </c>
      <c r="R52" s="195">
        <f>MMULT('F. Transitionsmatricer_mænd'!$C72:$W72,Q$40:Q$60)</f>
        <v>4.6796879125039537</v>
      </c>
      <c r="S52" s="195">
        <f>MMULT('F. Transitionsmatricer_mænd'!$C72:$W72,R$40:R$60)</f>
        <v>4.9856972563202264</v>
      </c>
      <c r="T52" s="195">
        <f>MMULT('F. Transitionsmatricer_mænd'!$C72:$W72,S$40:S$60)</f>
        <v>5.1976332658189142</v>
      </c>
      <c r="U52" s="195">
        <f>MMULT('F. Transitionsmatricer_mænd'!$C72:$W72,T$40:T$60)</f>
        <v>5.3296273552679398</v>
      </c>
      <c r="V52" s="195">
        <f>MMULT('F. Transitionsmatricer_mænd'!$C72:$W72,U$40:U$60)</f>
        <v>5.3984201837448031</v>
      </c>
      <c r="W52" s="196">
        <f>MMULT('F. Transitionsmatricer_mænd'!$C99:$W99,V$40:V$60)</f>
        <v>8.6614112075717138</v>
      </c>
      <c r="X52" s="196">
        <f>MMULT('F. Transitionsmatricer_mænd'!$C99:$W99,W$40:W$60)</f>
        <v>11.325894631057988</v>
      </c>
      <c r="Y52" s="196">
        <f>MMULT('F. Transitionsmatricer_mænd'!$C99:$W99,X$40:X$60)</f>
        <v>13.42777215676551</v>
      </c>
      <c r="Z52" s="196">
        <f>MMULT('F. Transitionsmatricer_mænd'!$C99:$W99,Y$40:Y$60)</f>
        <v>15.047436442869074</v>
      </c>
      <c r="AA52" s="196">
        <f>MMULT('F. Transitionsmatricer_mænd'!$C99:$W99,Z$40:Z$60)</f>
        <v>16.258270193658355</v>
      </c>
      <c r="AB52" s="196">
        <f>MMULT('F. Transitionsmatricer_mænd'!$C99:$W99,AA$40:AA$60)</f>
        <v>17.125841659365321</v>
      </c>
      <c r="AC52" s="196">
        <f>MMULT('F. Transitionsmatricer_mænd'!$C99:$W99,AB$40:AB$60)</f>
        <v>17.707766281008443</v>
      </c>
      <c r="AD52" s="196">
        <f>MMULT('F. Transitionsmatricer_mænd'!$C99:$W99,AC$40:AC$60)</f>
        <v>18.05399732083065</v>
      </c>
      <c r="AE52" s="196">
        <f>MMULT('F. Transitionsmatricer_mænd'!$C99:$W99,AD$40:AD$60)</f>
        <v>18.207372383094985</v>
      </c>
      <c r="AF52" s="196">
        <f>MMULT('F. Transitionsmatricer_mænd'!$C99:$W99,AE$40:AE$60)</f>
        <v>18.204293360450507</v>
      </c>
      <c r="AG52" s="197">
        <f>MMULT('F. Transitionsmatricer_mænd'!$C126:$W126,AF$40:AF$60)</f>
        <v>18.603095693010602</v>
      </c>
      <c r="AH52" s="197">
        <f>MMULT('F. Transitionsmatricer_mænd'!$C126:$W126,AG$40:AG$60)</f>
        <v>18.829771919425081</v>
      </c>
      <c r="AI52" s="197">
        <f>MMULT('F. Transitionsmatricer_mænd'!$C126:$W126,AH$40:AH$60)</f>
        <v>18.908325487672052</v>
      </c>
      <c r="AJ52" s="197">
        <f>MMULT('F. Transitionsmatricer_mænd'!$C126:$W126,AI$40:AI$60)</f>
        <v>18.860005840295294</v>
      </c>
      <c r="AK52" s="197">
        <f>MMULT('F. Transitionsmatricer_mænd'!$C126:$W126,AJ$40:AJ$60)</f>
        <v>18.703738188239679</v>
      </c>
      <c r="AL52" s="197">
        <f>MMULT('F. Transitionsmatricer_mænd'!$C126:$W126,AK$40:AK$60)</f>
        <v>18.45640692811067</v>
      </c>
      <c r="AM52" s="197">
        <f>MMULT('F. Transitionsmatricer_mænd'!$C126:$W126,AL$40:AL$60)</f>
        <v>18.133059516608533</v>
      </c>
      <c r="AN52" s="197">
        <f>MMULT('F. Transitionsmatricer_mænd'!$C126:$W126,AM$40:AM$60)</f>
        <v>17.747068498514231</v>
      </c>
      <c r="AO52" s="197">
        <f>MMULT('F. Transitionsmatricer_mænd'!$C126:$W126,AN$40:AN$60)</f>
        <v>17.31027197296633</v>
      </c>
      <c r="AP52" s="197">
        <f>MMULT('F. Transitionsmatricer_mænd'!$C126:$W126,AO$40:AO$60)</f>
        <v>16.833102658483618</v>
      </c>
      <c r="AQ52" s="198">
        <f>MMULT('F. Transitionsmatricer_mænd'!$C153:$W153,AP$40:AP$60)</f>
        <v>17.209676189793225</v>
      </c>
      <c r="AR52" s="198">
        <f>MMULT('F. Transitionsmatricer_mænd'!$C153:$W153,AQ$40:AQ$60)</f>
        <v>17.360147260447746</v>
      </c>
      <c r="AS52" s="198">
        <f>MMULT('F. Transitionsmatricer_mænd'!$C153:$W153,AR$40:AR$60)</f>
        <v>17.32390029809735</v>
      </c>
      <c r="AT52" s="198">
        <f>MMULT('F. Transitionsmatricer_mænd'!$C153:$W153,AS$40:AS$60)</f>
        <v>17.133759219519195</v>
      </c>
      <c r="AU52" s="198">
        <f>MMULT('F. Transitionsmatricer_mænd'!$C153:$W153,AT$40:AT$60)</f>
        <v>16.817671152787383</v>
      </c>
      <c r="AV52" s="198">
        <f>MMULT('F. Transitionsmatricer_mænd'!$C153:$W153,AU$40:AU$60)</f>
        <v>16.39975776475212</v>
      </c>
      <c r="AW52" s="198">
        <f>MMULT('F. Transitionsmatricer_mænd'!$C153:$W153,AV$40:AV$60)</f>
        <v>15.900986548858832</v>
      </c>
      <c r="AX52" s="198">
        <f>MMULT('F. Transitionsmatricer_mænd'!$C153:$W153,AW$40:AW$60)</f>
        <v>15.339618687111141</v>
      </c>
      <c r="AY52" s="198">
        <f>MMULT('F. Transitionsmatricer_mænd'!$C153:$W153,AX$40:AX$60)</f>
        <v>14.731528684425511</v>
      </c>
      <c r="AZ52" s="198">
        <f>MMULT('F. Transitionsmatricer_mænd'!$C153:$W153,AY$40:AY$60)</f>
        <v>14.090452106357423</v>
      </c>
      <c r="BA52" s="199">
        <f>MMULT('F. Transitionsmatricer_mænd'!$C180:$W180,AZ$40:AZ$60)</f>
        <v>18.290122559760313</v>
      </c>
      <c r="BB52" s="199">
        <f>MMULT('F. Transitionsmatricer_mænd'!$C180:$W180,BA$40:BA$60)</f>
        <v>16.795414622903145</v>
      </c>
      <c r="BC52" s="199">
        <f>MMULT('F. Transitionsmatricer_mænd'!$C180:$W180,BB$40:BB$60)</f>
        <v>15.413833247707741</v>
      </c>
      <c r="BD52" s="199">
        <f>MMULT('F. Transitionsmatricer_mænd'!$C180:$W180,BC$40:BC$60)</f>
        <v>14.129750309685729</v>
      </c>
      <c r="BE52" s="199">
        <f>MMULT('F. Transitionsmatricer_mænd'!$C180:$W180,BD$40:BD$60)</f>
        <v>12.934140389886284</v>
      </c>
      <c r="BF52" s="199">
        <f>MMULT('F. Transitionsmatricer_mænd'!$C180:$W180,BE$40:BE$60)</f>
        <v>11.821475859439996</v>
      </c>
      <c r="BG52" s="199">
        <f>MMULT('F. Transitionsmatricer_mænd'!$C180:$W180,BF$40:BF$60)</f>
        <v>10.787898652963278</v>
      </c>
      <c r="BH52" s="199">
        <f>MMULT('F. Transitionsmatricer_mænd'!$C180:$W180,BG$40:BG$60)</f>
        <v>9.8301932099951088</v>
      </c>
      <c r="BI52" s="199">
        <f>MMULT('F. Transitionsmatricer_mænd'!$C180:$W180,BH$40:BH$60)</f>
        <v>8.9452513544821617</v>
      </c>
      <c r="BJ52" s="199">
        <f>MMULT('F. Transitionsmatricer_mænd'!$C180:$W180,BI$40:BI$60)</f>
        <v>8.1298303770915403</v>
      </c>
      <c r="BK52" s="199">
        <f>MMULT('F. Transitionsmatricer_mænd'!$C180:$W180,BJ$40:BJ$60)</f>
        <v>7.3804784804792698</v>
      </c>
      <c r="BL52" s="199">
        <f>MMULT('F. Transitionsmatricer_mænd'!$C180:$W180,BK$40:BK$60)</f>
        <v>6.6935494256215424</v>
      </c>
      <c r="BM52" s="199">
        <f>MMULT('F. Transitionsmatricer_mænd'!$C180:$W180,BL$40:BL$60)</f>
        <v>6.0652590754121256</v>
      </c>
      <c r="BN52" s="199">
        <f>MMULT('F. Transitionsmatricer_mænd'!$C180:$W180,BM$40:BM$60)</f>
        <v>5.4917562435933167</v>
      </c>
      <c r="BO52" s="199">
        <f>MMULT('F. Transitionsmatricer_mænd'!$C180:$W180,BN$40:BN$60)</f>
        <v>4.969192639433464</v>
      </c>
      <c r="BP52" s="199">
        <f>MMULT('F. Transitionsmatricer_mænd'!$C180:$W180,BO$40:BO$60)</f>
        <v>4.4937843060555993</v>
      </c>
      <c r="BQ52" s="199">
        <f>MMULT('F. Transitionsmatricer_mænd'!$C180:$W180,BP$40:BP$60)</f>
        <v>4.0618614828712918</v>
      </c>
      <c r="BR52" s="199">
        <f>MMULT('F. Transitionsmatricer_mænd'!$C180:$W180,BQ$40:BQ$60)</f>
        <v>3.6699064034959421</v>
      </c>
      <c r="BS52" s="199">
        <f>MMULT('F. Transitionsmatricer_mænd'!$C180:$W180,BR$40:BR$60)</f>
        <v>3.3145799059513119</v>
      </c>
      <c r="BT52" s="199">
        <f>MMULT('F. Transitionsmatricer_mænd'!$C180:$W180,BS$40:BS$60)</f>
        <v>2.9927383594284729</v>
      </c>
      <c r="BU52" s="200">
        <f>MMULT('F. Transitionsmatricer_mænd'!$C207:$W207,BT$40:BT$60)</f>
        <v>0</v>
      </c>
      <c r="BV52" s="200">
        <f>MMULT('F. Transitionsmatricer_mænd'!$C207:$W207,BU$40:BU$60)</f>
        <v>0</v>
      </c>
      <c r="BW52" s="200">
        <f>MMULT('F. Transitionsmatricer_mænd'!$C207:$W207,BV$40:BV$60)</f>
        <v>0</v>
      </c>
      <c r="BX52" s="200">
        <f>MMULT('F. Transitionsmatricer_mænd'!$C207:$W207,BW$40:BW$60)</f>
        <v>0</v>
      </c>
      <c r="BY52" s="200">
        <f>MMULT('F. Transitionsmatricer_mænd'!$C207:$W207,BX$40:BX$60)</f>
        <v>0</v>
      </c>
      <c r="BZ52" s="200">
        <f>MMULT('F. Transitionsmatricer_mænd'!$C207:$W207,BY$40:BY$60)</f>
        <v>0</v>
      </c>
      <c r="CA52" s="200">
        <f>MMULT('F. Transitionsmatricer_mænd'!$C207:$W207,BZ$40:BZ$60)</f>
        <v>0</v>
      </c>
      <c r="CB52" s="200">
        <f>MMULT('F. Transitionsmatricer_mænd'!$C207:$W207,CA$40:CA$60)</f>
        <v>0</v>
      </c>
      <c r="CC52" s="200">
        <f>MMULT('F. Transitionsmatricer_mænd'!$C207:$W207,CB$40:CB$60)</f>
        <v>0</v>
      </c>
      <c r="CD52" s="200">
        <f>MMULT('F. Transitionsmatricer_mænd'!$C207:$W207,CC$40:CC$60)</f>
        <v>0</v>
      </c>
      <c r="CE52" s="200">
        <f>MMULT('F. Transitionsmatricer_mænd'!$C207:$W207,CD$40:CD$60)</f>
        <v>0</v>
      </c>
      <c r="CF52" s="200">
        <f>MMULT('F. Transitionsmatricer_mænd'!$C207:$W207,CE$40:CE$60)</f>
        <v>0</v>
      </c>
      <c r="CG52" s="200">
        <f>MMULT('F. Transitionsmatricer_mænd'!$C207:$W207,CF$40:CF$60)</f>
        <v>0</v>
      </c>
      <c r="CH52" s="200">
        <f>MMULT('F. Transitionsmatricer_mænd'!$C207:$W207,CG$40:CG$60)</f>
        <v>0</v>
      </c>
      <c r="CI52" s="200">
        <f>MMULT('F. Transitionsmatricer_mænd'!$C207:$W207,CH$40:CH$60)</f>
        <v>0</v>
      </c>
      <c r="CJ52" s="201">
        <f>MMULT('F. Transitionsmatricer_mænd'!$C234:$W234,CI$40:CI$60)</f>
        <v>0</v>
      </c>
    </row>
    <row r="53" spans="1:88" s="115" customFormat="1" ht="38.25" x14ac:dyDescent="0.2">
      <c r="A53" s="140" t="s">
        <v>216</v>
      </c>
      <c r="B53" s="192">
        <f t="shared" si="145"/>
        <v>0</v>
      </c>
      <c r="C53" s="192">
        <v>0</v>
      </c>
      <c r="D53" s="193">
        <f>MMULT('F. Transitionsmatricer_mænd'!$C19:$W19,C$40:C$60)</f>
        <v>0</v>
      </c>
      <c r="E53" s="193">
        <f>MMULT('F. Transitionsmatricer_mænd'!$C19:$W19,D$40:D$60)</f>
        <v>0</v>
      </c>
      <c r="F53" s="193">
        <f>MMULT('F. Transitionsmatricer_mænd'!$C19:$W19,E$40:E$60)</f>
        <v>0</v>
      </c>
      <c r="G53" s="193">
        <f>MMULT('F. Transitionsmatricer_mænd'!$C19:$W19,F$40:F$60)</f>
        <v>0</v>
      </c>
      <c r="H53" s="193">
        <f>MMULT('F. Transitionsmatricer_mænd'!$C19:$W19,G$40:G$60)</f>
        <v>0</v>
      </c>
      <c r="I53" s="194">
        <f>MMULT('F. Transitionsmatricer_mænd'!$C46:$W46,H$40:H$60)</f>
        <v>6.6918005916860226</v>
      </c>
      <c r="J53" s="194">
        <f>MMULT('F. Transitionsmatricer_mænd'!$C46:$W46,I$40:I$60)</f>
        <v>9.8143591714659486</v>
      </c>
      <c r="K53" s="194">
        <f>MMULT('F. Transitionsmatricer_mænd'!$C46:$W46,J$40:J$60)</f>
        <v>12.242166444000983</v>
      </c>
      <c r="L53" s="194">
        <f>MMULT('F. Transitionsmatricer_mænd'!$C46:$W46,K$40:K$60)</f>
        <v>14.581178950930832</v>
      </c>
      <c r="M53" s="194">
        <f>MMULT('F. Transitionsmatricer_mænd'!$C46:$W46,L$40:L$60)</f>
        <v>16.943458084425387</v>
      </c>
      <c r="N53" s="195">
        <f>MMULT('F. Transitionsmatricer_mænd'!$C73:$W73,M$40:M$60)</f>
        <v>3.9384474145074746</v>
      </c>
      <c r="O53" s="195">
        <f>MMULT('F. Transitionsmatricer_mænd'!$C73:$W73,N$40:N$60)</f>
        <v>1.4053067194048778</v>
      </c>
      <c r="P53" s="195">
        <f>MMULT('F. Transitionsmatricer_mænd'!$C73:$W73,O$40:O$60)</f>
        <v>1.055377846167624</v>
      </c>
      <c r="Q53" s="195">
        <f>MMULT('F. Transitionsmatricer_mænd'!$C73:$W73,P$40:P$60)</f>
        <v>1.1276270924574725</v>
      </c>
      <c r="R53" s="195">
        <f>MMULT('F. Transitionsmatricer_mænd'!$C73:$W73,Q$40:Q$60)</f>
        <v>1.2558558239606403</v>
      </c>
      <c r="S53" s="195">
        <f>MMULT('F. Transitionsmatricer_mænd'!$C73:$W73,R$40:R$60)</f>
        <v>1.3685793593114561</v>
      </c>
      <c r="T53" s="195">
        <f>MMULT('F. Transitionsmatricer_mænd'!$C73:$W73,S$40:S$60)</f>
        <v>1.4555945330891236</v>
      </c>
      <c r="U53" s="195">
        <f>MMULT('F. Transitionsmatricer_mænd'!$C73:$W73,T$40:T$60)</f>
        <v>1.5188371580736624</v>
      </c>
      <c r="V53" s="195">
        <f>MMULT('F. Transitionsmatricer_mænd'!$C73:$W73,U$40:U$60)</f>
        <v>1.5621313764871694</v>
      </c>
      <c r="W53" s="196">
        <f>MMULT('F. Transitionsmatricer_mænd'!$C100:$W100,V$40:V$60)</f>
        <v>2.5733745543641406</v>
      </c>
      <c r="X53" s="196">
        <f>MMULT('F. Transitionsmatricer_mænd'!$C100:$W100,W$40:W$60)</f>
        <v>3.4226469037184373</v>
      </c>
      <c r="Y53" s="196">
        <f>MMULT('F. Transitionsmatricer_mænd'!$C100:$W100,X$40:X$60)</f>
        <v>4.1279618146381107</v>
      </c>
      <c r="Z53" s="196">
        <f>MMULT('F. Transitionsmatricer_mænd'!$C100:$W100,Y$40:Y$60)</f>
        <v>4.7045137828979531</v>
      </c>
      <c r="AA53" s="196">
        <f>MMULT('F. Transitionsmatricer_mænd'!$C100:$W100,Z$40:Z$60)</f>
        <v>5.1669852918685617</v>
      </c>
      <c r="AB53" s="196">
        <f>MMULT('F. Transitionsmatricer_mænd'!$C100:$W100,AA$40:AA$60)</f>
        <v>5.529189738193077</v>
      </c>
      <c r="AC53" s="196">
        <f>MMULT('F. Transitionsmatricer_mænd'!$C100:$W100,AB$40:AB$60)</f>
        <v>5.8038987772503168</v>
      </c>
      <c r="AD53" s="196">
        <f>MMULT('F. Transitionsmatricer_mænd'!$C100:$W100,AC$40:AC$60)</f>
        <v>6.0027736632927411</v>
      </c>
      <c r="AE53" s="196">
        <f>MMULT('F. Transitionsmatricer_mænd'!$C100:$W100,AD$40:AD$60)</f>
        <v>6.1363571262355636</v>
      </c>
      <c r="AF53" s="196">
        <f>MMULT('F. Transitionsmatricer_mænd'!$C100:$W100,AE$40:AE$60)</f>
        <v>6.2141017801761667</v>
      </c>
      <c r="AG53" s="197">
        <f>MMULT('F. Transitionsmatricer_mænd'!$C127:$W127,AF$40:AF$60)</f>
        <v>6.244421164843895</v>
      </c>
      <c r="AH53" s="197">
        <f>MMULT('F. Transitionsmatricer_mænd'!$C127:$W127,AG$40:AG$60)</f>
        <v>6.2609918401597069</v>
      </c>
      <c r="AI53" s="197">
        <f>MMULT('F. Transitionsmatricer_mænd'!$C127:$W127,AH$40:AH$60)</f>
        <v>6.2638906878366303</v>
      </c>
      <c r="AJ53" s="197">
        <f>MMULT('F. Transitionsmatricer_mænd'!$C127:$W127,AI$40:AI$60)</f>
        <v>6.2530869383998251</v>
      </c>
      <c r="AK53" s="197">
        <f>MMULT('F. Transitionsmatricer_mænd'!$C127:$W127,AJ$40:AJ$60)</f>
        <v>6.228346048119036</v>
      </c>
      <c r="AL53" s="197">
        <f>MMULT('F. Transitionsmatricer_mænd'!$C127:$W127,AK$40:AK$60)</f>
        <v>6.1893527533990031</v>
      </c>
      <c r="AM53" s="197">
        <f>MMULT('F. Transitionsmatricer_mænd'!$C127:$W127,AL$40:AL$60)</f>
        <v>6.1358712026268432</v>
      </c>
      <c r="AN53" s="197">
        <f>MMULT('F. Transitionsmatricer_mænd'!$C127:$W127,AM$40:AM$60)</f>
        <v>6.0678689831577444</v>
      </c>
      <c r="AO53" s="197">
        <f>MMULT('F. Transitionsmatricer_mænd'!$C127:$W127,AN$40:AN$60)</f>
        <v>5.9855857929423166</v>
      </c>
      <c r="AP53" s="197">
        <f>MMULT('F. Transitionsmatricer_mænd'!$C127:$W127,AO$40:AO$60)</f>
        <v>5.8895514882669033</v>
      </c>
      <c r="AQ53" s="198">
        <f>MMULT('F. Transitionsmatricer_mænd'!$C154:$W154,AP$40:AP$60)</f>
        <v>5.7805666684586594</v>
      </c>
      <c r="AR53" s="198">
        <f>MMULT('F. Transitionsmatricer_mænd'!$C154:$W154,AQ$40:AQ$60)</f>
        <v>5.7030316895636934</v>
      </c>
      <c r="AS53" s="198">
        <f>MMULT('F. Transitionsmatricer_mænd'!$C154:$W154,AR$40:AR$60)</f>
        <v>5.6432296905563675</v>
      </c>
      <c r="AT53" s="198">
        <f>MMULT('F. Transitionsmatricer_mænd'!$C154:$W154,AS$40:AS$60)</f>
        <v>5.5908585510941</v>
      </c>
      <c r="AU53" s="198">
        <f>MMULT('F. Transitionsmatricer_mænd'!$C154:$W154,AT$40:AT$60)</f>
        <v>5.5379638534269153</v>
      </c>
      <c r="AV53" s="198">
        <f>MMULT('F. Transitionsmatricer_mænd'!$C154:$W154,AU$40:AU$60)</f>
        <v>5.4784885931073397</v>
      </c>
      <c r="AW53" s="198">
        <f>MMULT('F. Transitionsmatricer_mænd'!$C154:$W154,AV$40:AV$60)</f>
        <v>5.4080477585688929</v>
      </c>
      <c r="AX53" s="198">
        <f>MMULT('F. Transitionsmatricer_mænd'!$C154:$W154,AW$40:AW$60)</f>
        <v>5.3237551460348183</v>
      </c>
      <c r="AY53" s="198">
        <f>MMULT('F. Transitionsmatricer_mænd'!$C154:$W154,AX$40:AX$60)</f>
        <v>5.2240403596043441</v>
      </c>
      <c r="AZ53" s="198">
        <f>MMULT('F. Transitionsmatricer_mænd'!$C154:$W154,AY$40:AY$60)</f>
        <v>5.1084451088478948</v>
      </c>
      <c r="BA53" s="199">
        <f>MMULT('F. Transitionsmatricer_mænd'!$C181:$W181,AZ$40:AZ$60)</f>
        <v>4.9774079884242504</v>
      </c>
      <c r="BB53" s="199">
        <f>MMULT('F. Transitionsmatricer_mænd'!$C181:$W181,BA$40:BA$60)</f>
        <v>5.0699502818455748</v>
      </c>
      <c r="BC53" s="199">
        <f>MMULT('F. Transitionsmatricer_mænd'!$C181:$W181,BB$40:BB$60)</f>
        <v>5.082157390828522</v>
      </c>
      <c r="BD53" s="199">
        <f>MMULT('F. Transitionsmatricer_mænd'!$C181:$W181,BC$40:BC$60)</f>
        <v>5.0295033448504345</v>
      </c>
      <c r="BE53" s="199">
        <f>MMULT('F. Transitionsmatricer_mænd'!$C181:$W181,BD$40:BD$60)</f>
        <v>4.9228981649407677</v>
      </c>
      <c r="BF53" s="199">
        <f>MMULT('F. Transitionsmatricer_mænd'!$C181:$W181,BE$40:BE$60)</f>
        <v>4.7716914804773278</v>
      </c>
      <c r="BG53" s="199">
        <f>MMULT('F. Transitionsmatricer_mænd'!$C181:$W181,BF$40:BF$60)</f>
        <v>4.5847119617729373</v>
      </c>
      <c r="BH53" s="199">
        <f>MMULT('F. Transitionsmatricer_mænd'!$C181:$W181,BG$40:BG$60)</f>
        <v>4.3704273488939043</v>
      </c>
      <c r="BI53" s="199">
        <f>MMULT('F. Transitionsmatricer_mænd'!$C181:$W181,BH$40:BH$60)</f>
        <v>4.1367827179664829</v>
      </c>
      <c r="BJ53" s="199">
        <f>MMULT('F. Transitionsmatricer_mænd'!$C181:$W181,BI$40:BI$60)</f>
        <v>3.8909820513361009</v>
      </c>
      <c r="BK53" s="199">
        <f>MMULT('F. Transitionsmatricer_mænd'!$C181:$W181,BJ$40:BJ$60)</f>
        <v>3.6393220707640817</v>
      </c>
      <c r="BL53" s="199">
        <f>MMULT('F. Transitionsmatricer_mænd'!$C181:$W181,BK$40:BK$60)</f>
        <v>3.3871087636125958</v>
      </c>
      <c r="BM53" s="199">
        <f>MMULT('F. Transitionsmatricer_mænd'!$C181:$W181,BL$40:BL$60)</f>
        <v>3.1386512550591661</v>
      </c>
      <c r="BN53" s="199">
        <f>MMULT('F. Transitionsmatricer_mænd'!$C181:$W181,BM$40:BM$60)</f>
        <v>2.8973144456701809</v>
      </c>
      <c r="BO53" s="199">
        <f>MMULT('F. Transitionsmatricer_mænd'!$C181:$W181,BN$40:BN$60)</f>
        <v>2.6656097008502382</v>
      </c>
      <c r="BP53" s="199">
        <f>MMULT('F. Transitionsmatricer_mænd'!$C181:$W181,BO$40:BO$60)</f>
        <v>2.4453055816360938</v>
      </c>
      <c r="BQ53" s="199">
        <f>MMULT('F. Transitionsmatricer_mænd'!$C181:$W181,BP$40:BP$60)</f>
        <v>2.2375448775582254</v>
      </c>
      <c r="BR53" s="199">
        <f>MMULT('F. Transitionsmatricer_mænd'!$C181:$W181,BQ$40:BQ$60)</f>
        <v>2.042958465721501</v>
      </c>
      <c r="BS53" s="199">
        <f>MMULT('F. Transitionsmatricer_mænd'!$C181:$W181,BR$40:BR$60)</f>
        <v>1.8617701204943888</v>
      </c>
      <c r="BT53" s="199">
        <f>MMULT('F. Transitionsmatricer_mænd'!$C181:$W181,BS$40:BS$60)</f>
        <v>1.6938891552842903</v>
      </c>
      <c r="BU53" s="200">
        <f>MMULT('F. Transitionsmatricer_mænd'!$C208:$W208,BT$40:BT$60)</f>
        <v>4.240432344004109</v>
      </c>
      <c r="BV53" s="200">
        <f>MMULT('F. Transitionsmatricer_mænd'!$C208:$W208,BU$40:BU$60)</f>
        <v>3.5821962529586697</v>
      </c>
      <c r="BW53" s="200">
        <f>MMULT('F. Transitionsmatricer_mænd'!$C208:$W208,BV$40:BV$60)</f>
        <v>3.0300725204266108</v>
      </c>
      <c r="BX53" s="200">
        <f>MMULT('F. Transitionsmatricer_mænd'!$C208:$W208,BW$40:BW$60)</f>
        <v>2.5530695215692374</v>
      </c>
      <c r="BY53" s="200">
        <f>MMULT('F. Transitionsmatricer_mænd'!$C208:$W208,BX$40:BX$60)</f>
        <v>2.1369235665188944</v>
      </c>
      <c r="BZ53" s="200">
        <f>MMULT('F. Transitionsmatricer_mænd'!$C208:$W208,BY$40:BY$60)</f>
        <v>1.7746060486262174</v>
      </c>
      <c r="CA53" s="200">
        <f>MMULT('F. Transitionsmatricer_mænd'!$C208:$W208,BZ$40:BZ$60)</f>
        <v>1.461683762090713</v>
      </c>
      <c r="CB53" s="200">
        <f>MMULT('F. Transitionsmatricer_mænd'!$C208:$W208,CA$40:CA$60)</f>
        <v>1.1942771367098612</v>
      </c>
      <c r="CC53" s="200">
        <f>MMULT('F. Transitionsmatricer_mænd'!$C208:$W208,CB$40:CB$60)</f>
        <v>0.96833701889130142</v>
      </c>
      <c r="CD53" s="200">
        <f>MMULT('F. Transitionsmatricer_mænd'!$C208:$W208,CC$40:CC$60)</f>
        <v>0.77953588094549753</v>
      </c>
      <c r="CE53" s="200">
        <f>MMULT('F. Transitionsmatricer_mænd'!$C208:$W208,CD$40:CD$60)</f>
        <v>0.62340204431620538</v>
      </c>
      <c r="CF53" s="200">
        <f>MMULT('F. Transitionsmatricer_mænd'!$C208:$W208,CE$40:CE$60)</f>
        <v>0.49551324000621544</v>
      </c>
      <c r="CG53" s="200">
        <f>MMULT('F. Transitionsmatricer_mænd'!$C208:$W208,CF$40:CF$60)</f>
        <v>0.39166828751613425</v>
      </c>
      <c r="CH53" s="200">
        <f>MMULT('F. Transitionsmatricer_mænd'!$C208:$W208,CG$40:CG$60)</f>
        <v>0.30800896141617157</v>
      </c>
      <c r="CI53" s="200">
        <f>MMULT('F. Transitionsmatricer_mænd'!$C208:$W208,CH$40:CH$60)</f>
        <v>0.24108978950809784</v>
      </c>
      <c r="CJ53" s="201">
        <f>MMULT('F. Transitionsmatricer_mænd'!$C235:$W235,CI$40:CI$60)</f>
        <v>0</v>
      </c>
    </row>
    <row r="54" spans="1:88" s="115" customFormat="1" ht="38.25" x14ac:dyDescent="0.2">
      <c r="A54" s="140" t="s">
        <v>194</v>
      </c>
      <c r="B54" s="192">
        <f t="shared" si="145"/>
        <v>0</v>
      </c>
      <c r="C54" s="192">
        <v>0</v>
      </c>
      <c r="D54" s="193">
        <f>MMULT('F. Transitionsmatricer_mænd'!$C20:$W20,C$40:C$60)</f>
        <v>0</v>
      </c>
      <c r="E54" s="193">
        <f>MMULT('F. Transitionsmatricer_mænd'!$C20:$W20,D$40:D$60)</f>
        <v>0</v>
      </c>
      <c r="F54" s="193">
        <f>MMULT('F. Transitionsmatricer_mænd'!$C20:$W20,E$40:E$60)</f>
        <v>0</v>
      </c>
      <c r="G54" s="193">
        <f>MMULT('F. Transitionsmatricer_mænd'!$C20:$W20,F$40:F$60)</f>
        <v>0</v>
      </c>
      <c r="H54" s="193">
        <f>MMULT('F. Transitionsmatricer_mænd'!$C20:$W20,G$40:G$60)</f>
        <v>0</v>
      </c>
      <c r="I54" s="194">
        <f>MMULT('F. Transitionsmatricer_mænd'!$C47:$W47,H$40:H$60)</f>
        <v>0.37764703159293084</v>
      </c>
      <c r="J54" s="194">
        <f>MMULT('F. Transitionsmatricer_mænd'!$C47:$W47,I$40:I$60)</f>
        <v>0.56219074438728389</v>
      </c>
      <c r="K54" s="194">
        <f>MMULT('F. Transitionsmatricer_mænd'!$C47:$W47,J$40:J$60)</f>
        <v>0.70909343283415049</v>
      </c>
      <c r="L54" s="194">
        <f>MMULT('F. Transitionsmatricer_mænd'!$C47:$W47,K$40:K$60)</f>
        <v>0.85214051446992545</v>
      </c>
      <c r="M54" s="194">
        <f>MMULT('F. Transitionsmatricer_mænd'!$C47:$W47,L$40:L$60)</f>
        <v>0.99759580026274719</v>
      </c>
      <c r="N54" s="195">
        <f>MMULT('F. Transitionsmatricer_mænd'!$C74:$W74,M$40:M$60)</f>
        <v>0.2331737506866588</v>
      </c>
      <c r="O54" s="195">
        <f>MMULT('F. Transitionsmatricer_mænd'!$C74:$W74,N$40:N$60)</f>
        <v>8.2449088066932658E-2</v>
      </c>
      <c r="P54" s="195">
        <f>MMULT('F. Transitionsmatricer_mænd'!$C74:$W74,O$40:O$60)</f>
        <v>6.1321741049114295E-2</v>
      </c>
      <c r="Q54" s="195">
        <f>MMULT('F. Transitionsmatricer_mænd'!$C74:$W74,P$40:P$60)</f>
        <v>6.5635663174339262E-2</v>
      </c>
      <c r="R54" s="195">
        <f>MMULT('F. Transitionsmatricer_mænd'!$C74:$W74,Q$40:Q$60)</f>
        <v>7.3456049942500462E-2</v>
      </c>
      <c r="S54" s="195">
        <f>MMULT('F. Transitionsmatricer_mænd'!$C74:$W74,R$40:R$60)</f>
        <v>8.0423037107676842E-2</v>
      </c>
      <c r="T54" s="195">
        <f>MMULT('F. Transitionsmatricer_mænd'!$C74:$W74,S$40:S$60)</f>
        <v>8.5878142168009458E-2</v>
      </c>
      <c r="U54" s="195">
        <f>MMULT('F. Transitionsmatricer_mænd'!$C74:$W74,T$40:T$60)</f>
        <v>8.9912228186776702E-2</v>
      </c>
      <c r="V54" s="195">
        <f>MMULT('F. Transitionsmatricer_mænd'!$C74:$W74,U$40:U$60)</f>
        <v>9.27413539545449E-2</v>
      </c>
      <c r="W54" s="196">
        <f>MMULT('F. Transitionsmatricer_mænd'!$C101:$W101,V$40:V$60)</f>
        <v>0.15353597149958803</v>
      </c>
      <c r="X54" s="196">
        <f>MMULT('F. Transitionsmatricer_mænd'!$C101:$W101,W$40:W$60)</f>
        <v>0.20511042755224712</v>
      </c>
      <c r="Y54" s="196">
        <f>MMULT('F. Transitionsmatricer_mænd'!$C101:$W101,X$40:X$60)</f>
        <v>0.24804116380500343</v>
      </c>
      <c r="Z54" s="196">
        <f>MMULT('F. Transitionsmatricer_mænd'!$C101:$W101,Y$40:Y$60)</f>
        <v>0.28343385715032676</v>
      </c>
      <c r="AA54" s="196">
        <f>MMULT('F. Transitionsmatricer_mænd'!$C101:$W101,Z$40:Z$60)</f>
        <v>0.31209693083565182</v>
      </c>
      <c r="AB54" s="196">
        <f>MMULT('F. Transitionsmatricer_mænd'!$C101:$W101,AA$40:AA$60)</f>
        <v>0.33479855866840214</v>
      </c>
      <c r="AC54" s="196">
        <f>MMULT('F. Transitionsmatricer_mænd'!$C101:$W101,AB$40:AB$60)</f>
        <v>0.3522563674969213</v>
      </c>
      <c r="AD54" s="196">
        <f>MMULT('F. Transitionsmatricer_mænd'!$C101:$W101,AC$40:AC$60)</f>
        <v>0.3651326741397603</v>
      </c>
      <c r="AE54" s="196">
        <f>MMULT('F. Transitionsmatricer_mænd'!$C101:$W101,AD$40:AD$60)</f>
        <v>0.37403284810787152</v>
      </c>
      <c r="AF54" s="196">
        <f>MMULT('F. Transitionsmatricer_mænd'!$C101:$W101,AE$40:AE$60)</f>
        <v>0.37950558613050711</v>
      </c>
      <c r="AG54" s="197">
        <f>MMULT('F. Transitionsmatricer_mænd'!$C128:$W128,AF$40:AF$60)</f>
        <v>0.382044455411919</v>
      </c>
      <c r="AH54" s="197">
        <f>MMULT('F. Transitionsmatricer_mænd'!$C128:$W128,AG$40:AG$60)</f>
        <v>0.38209032426052614</v>
      </c>
      <c r="AI54" s="197">
        <f>MMULT('F. Transitionsmatricer_mænd'!$C128:$W128,AH$40:AH$60)</f>
        <v>0.38171257109158724</v>
      </c>
      <c r="AJ54" s="197">
        <f>MMULT('F. Transitionsmatricer_mænd'!$C128:$W128,AI$40:AI$60)</f>
        <v>0.38083462336290369</v>
      </c>
      <c r="AK54" s="197">
        <f>MMULT('F. Transitionsmatricer_mænd'!$C128:$W128,AJ$40:AJ$60)</f>
        <v>0.37937249552693963</v>
      </c>
      <c r="AL54" s="197">
        <f>MMULT('F. Transitionsmatricer_mænd'!$C128:$W128,AK$40:AK$60)</f>
        <v>0.37724290565680718</v>
      </c>
      <c r="AM54" s="197">
        <f>MMULT('F. Transitionsmatricer_mænd'!$C128:$W128,AL$40:AL$60)</f>
        <v>0.37437424764024757</v>
      </c>
      <c r="AN54" s="197">
        <f>MMULT('F. Transitionsmatricer_mænd'!$C128:$W128,AM$40:AM$60)</f>
        <v>0.37071507077283394</v>
      </c>
      <c r="AO54" s="197">
        <f>MMULT('F. Transitionsmatricer_mænd'!$C128:$W128,AN$40:AN$60)</f>
        <v>0.3662386317307062</v>
      </c>
      <c r="AP54" s="197">
        <f>MMULT('F. Transitionsmatricer_mænd'!$C128:$W128,AO$40:AO$60)</f>
        <v>0.36094383134046104</v>
      </c>
      <c r="AQ54" s="198">
        <f>MMULT('F. Transitionsmatricer_mænd'!$C155:$W155,AP$40:AP$60)</f>
        <v>0.35485346910274912</v>
      </c>
      <c r="AR54" s="198">
        <f>MMULT('F. Transitionsmatricer_mænd'!$C155:$W155,AQ$40:AQ$60)</f>
        <v>0.34801082452382803</v>
      </c>
      <c r="AS54" s="198">
        <f>MMULT('F. Transitionsmatricer_mænd'!$C155:$W155,AR$40:AR$60)</f>
        <v>0.34321693512385182</v>
      </c>
      <c r="AT54" s="198">
        <f>MMULT('F. Transitionsmatricer_mænd'!$C155:$W155,AS$40:AS$60)</f>
        <v>0.33960437169432767</v>
      </c>
      <c r="AU54" s="198">
        <f>MMULT('F. Transitionsmatricer_mænd'!$C155:$W155,AT$40:AT$60)</f>
        <v>0.3364924065945375</v>
      </c>
      <c r="AV54" s="198">
        <f>MMULT('F. Transitionsmatricer_mænd'!$C155:$W155,AU$40:AU$60)</f>
        <v>0.33335089110269261</v>
      </c>
      <c r="AW54" s="198">
        <f>MMULT('F. Transitionsmatricer_mænd'!$C155:$W155,AV$40:AV$60)</f>
        <v>0.32978160482010693</v>
      </c>
      <c r="AX54" s="198">
        <f>MMULT('F. Transitionsmatricer_mænd'!$C155:$W155,AW$40:AW$60)</f>
        <v>0.32550416496025358</v>
      </c>
      <c r="AY54" s="198">
        <f>MMULT('F. Transitionsmatricer_mænd'!$C155:$W155,AX$40:AX$60)</f>
        <v>0.32034171067789952</v>
      </c>
      <c r="AZ54" s="198">
        <f>MMULT('F. Transitionsmatricer_mænd'!$C155:$W155,AY$40:AY$60)</f>
        <v>0.31420537648771302</v>
      </c>
      <c r="BA54" s="199">
        <f>MMULT('F. Transitionsmatricer_mænd'!$C182:$W182,AZ$40:AZ$60)</f>
        <v>0.30707809227200544</v>
      </c>
      <c r="BB54" s="199">
        <f>MMULT('F. Transitionsmatricer_mænd'!$C182:$W182,BA$40:BA$60)</f>
        <v>0.29899864936903303</v>
      </c>
      <c r="BC54" s="199">
        <f>MMULT('F. Transitionsmatricer_mænd'!$C182:$W182,BB$40:BB$60)</f>
        <v>0.30506450066930141</v>
      </c>
      <c r="BD54" s="199">
        <f>MMULT('F. Transitionsmatricer_mænd'!$C182:$W182,BC$40:BC$60)</f>
        <v>0.3061308768514005</v>
      </c>
      <c r="BE54" s="199">
        <f>MMULT('F. Transitionsmatricer_mænd'!$C182:$W182,BD$40:BD$60)</f>
        <v>0.30301099527815156</v>
      </c>
      <c r="BF54" s="199">
        <f>MMULT('F. Transitionsmatricer_mænd'!$C182:$W182,BE$40:BE$60)</f>
        <v>0.29639346717905724</v>
      </c>
      <c r="BG54" s="199">
        <f>MMULT('F. Transitionsmatricer_mænd'!$C182:$W182,BF$40:BF$60)</f>
        <v>0.28692341586737791</v>
      </c>
      <c r="BH54" s="199">
        <f>MMULT('F. Transitionsmatricer_mænd'!$C182:$W182,BG$40:BG$60)</f>
        <v>0.27521776849244006</v>
      </c>
      <c r="BI54" s="199">
        <f>MMULT('F. Transitionsmatricer_mænd'!$C182:$W182,BH$40:BH$60)</f>
        <v>0.26185571536421437</v>
      </c>
      <c r="BJ54" s="199">
        <f>MMULT('F. Transitionsmatricer_mænd'!$C182:$W182,BI$40:BI$60)</f>
        <v>0.24736401728682098</v>
      </c>
      <c r="BK54" s="199">
        <f>MMULT('F. Transitionsmatricer_mænd'!$C182:$W182,BJ$40:BJ$60)</f>
        <v>0.23220541678209883</v>
      </c>
      <c r="BL54" s="199">
        <f>MMULT('F. Transitionsmatricer_mænd'!$C182:$W182,BK$40:BK$60)</f>
        <v>0.2167726206128488</v>
      </c>
      <c r="BM54" s="199">
        <f>MMULT('F. Transitionsmatricer_mænd'!$C182:$W182,BL$40:BL$60)</f>
        <v>0.20138764951395499</v>
      </c>
      <c r="BN54" s="199">
        <f>MMULT('F. Transitionsmatricer_mænd'!$C182:$W182,BM$40:BM$60)</f>
        <v>0.1863053316696997</v>
      </c>
      <c r="BO54" s="199">
        <f>MMULT('F. Transitionsmatricer_mænd'!$C182:$W182,BN$40:BN$60)</f>
        <v>0.17171951758165813</v>
      </c>
      <c r="BP54" s="199">
        <f>MMULT('F. Transitionsmatricer_mænd'!$C182:$W182,BO$40:BO$60)</f>
        <v>0.1577707584399631</v>
      </c>
      <c r="BQ54" s="199">
        <f>MMULT('F. Transitionsmatricer_mænd'!$C182:$W182,BP$40:BP$60)</f>
        <v>0.14455447816065786</v>
      </c>
      <c r="BR54" s="199">
        <f>MMULT('F. Transitionsmatricer_mænd'!$C182:$W182,BQ$40:BQ$60)</f>
        <v>0.13212896407974653</v>
      </c>
      <c r="BS54" s="199">
        <f>MMULT('F. Transitionsmatricer_mænd'!$C182:$W182,BR$40:BR$60)</f>
        <v>0.1205227533212108</v>
      </c>
      <c r="BT54" s="199">
        <f>MMULT('F. Transitionsmatricer_mænd'!$C182:$W182,BS$40:BS$60)</f>
        <v>0.10974118643222948</v>
      </c>
      <c r="BU54" s="200">
        <f>MMULT('F. Transitionsmatricer_mænd'!$C209:$W209,BT$40:BT$60)</f>
        <v>9.977203906261653E-2</v>
      </c>
      <c r="BV54" s="200">
        <f>MMULT('F. Transitionsmatricer_mænd'!$C209:$W209,BU$40:BU$60)</f>
        <v>0.25587116092561923</v>
      </c>
      <c r="BW54" s="200">
        <f>MMULT('F. Transitionsmatricer_mænd'!$C209:$W209,BV$40:BV$60)</f>
        <v>0.21643375145904364</v>
      </c>
      <c r="BX54" s="200">
        <f>MMULT('F. Transitionsmatricer_mænd'!$C209:$W209,BW$40:BW$60)</f>
        <v>0.18236210868351696</v>
      </c>
      <c r="BY54" s="200">
        <f>MMULT('F. Transitionsmatricer_mænd'!$C209:$W209,BX$40:BX$60)</f>
        <v>0.15263739760849243</v>
      </c>
      <c r="BZ54" s="200">
        <f>MMULT('F. Transitionsmatricer_mænd'!$C209:$W209,BY$40:BY$60)</f>
        <v>0.12675757490187267</v>
      </c>
      <c r="CA54" s="200">
        <f>MMULT('F. Transitionsmatricer_mænd'!$C209:$W209,BZ$40:BZ$60)</f>
        <v>0.10440598300647951</v>
      </c>
      <c r="CB54" s="200">
        <f>MMULT('F. Transitionsmatricer_mænd'!$C209:$W209,CA$40:CA$60)</f>
        <v>8.5305509764990101E-2</v>
      </c>
      <c r="CC54" s="200">
        <f>MMULT('F. Transitionsmatricer_mænd'!$C209:$W209,CB$40:CB$60)</f>
        <v>6.9166929920807252E-2</v>
      </c>
      <c r="CD54" s="200">
        <f>MMULT('F. Transitionsmatricer_mænd'!$C209:$W209,CC$40:CC$60)</f>
        <v>5.5681134353249825E-2</v>
      </c>
      <c r="CE54" s="200">
        <f>MMULT('F. Transitionsmatricer_mænd'!$C209:$W209,CD$40:CD$60)</f>
        <v>4.4528717451157523E-2</v>
      </c>
      <c r="CF54" s="200">
        <f>MMULT('F. Transitionsmatricer_mænd'!$C209:$W209,CE$40:CE$60)</f>
        <v>3.5393802857586823E-2</v>
      </c>
      <c r="CG54" s="200">
        <f>MMULT('F. Transitionsmatricer_mænd'!$C209:$W209,CF$40:CF$60)</f>
        <v>2.7976306251152449E-2</v>
      </c>
      <c r="CH54" s="200">
        <f>MMULT('F. Transitionsmatricer_mænd'!$C209:$W209,CG$40:CG$60)</f>
        <v>2.2000640101155114E-2</v>
      </c>
      <c r="CI54" s="200">
        <f>MMULT('F. Transitionsmatricer_mænd'!$C209:$W209,CH$40:CH$60)</f>
        <v>1.7220699250578418E-2</v>
      </c>
      <c r="CJ54" s="201">
        <f>MMULT('F. Transitionsmatricer_mænd'!$C236:$W236,CI$40:CI$60)</f>
        <v>0.20132597990655229</v>
      </c>
    </row>
    <row r="55" spans="1:88" s="115" customFormat="1" ht="38.25" x14ac:dyDescent="0.2">
      <c r="A55" s="140" t="s">
        <v>183</v>
      </c>
      <c r="B55" s="192">
        <f t="shared" si="145"/>
        <v>0</v>
      </c>
      <c r="C55" s="192">
        <v>0</v>
      </c>
      <c r="D55" s="193">
        <f>MMULT('F. Transitionsmatricer_mænd'!$C21:$W21,C$40:C$60)</f>
        <v>0</v>
      </c>
      <c r="E55" s="193">
        <f>MMULT('F. Transitionsmatricer_mænd'!$C21:$W21,D$40:D$60)</f>
        <v>0</v>
      </c>
      <c r="F55" s="193">
        <f>MMULT('F. Transitionsmatricer_mænd'!$C21:$W21,E$40:E$60)</f>
        <v>0</v>
      </c>
      <c r="G55" s="193">
        <f>MMULT('F. Transitionsmatricer_mænd'!$C21:$W21,F$40:F$60)</f>
        <v>0</v>
      </c>
      <c r="H55" s="193">
        <f>MMULT('F. Transitionsmatricer_mænd'!$C21:$W21,G$40:G$60)</f>
        <v>0</v>
      </c>
      <c r="I55" s="194">
        <f>MMULT('F. Transitionsmatricer_mænd'!$C48:$W48,H$40:H$60)</f>
        <v>0</v>
      </c>
      <c r="J55" s="194">
        <f>MMULT('F. Transitionsmatricer_mænd'!$C48:$W48,I$40:I$60)</f>
        <v>0</v>
      </c>
      <c r="K55" s="194">
        <f>MMULT('F. Transitionsmatricer_mænd'!$C48:$W48,J$40:J$60)</f>
        <v>0</v>
      </c>
      <c r="L55" s="194">
        <f>MMULT('F. Transitionsmatricer_mænd'!$C48:$W48,K$40:K$60)</f>
        <v>0</v>
      </c>
      <c r="M55" s="194">
        <f>MMULT('F. Transitionsmatricer_mænd'!$C48:$W48,L$40:L$60)</f>
        <v>0</v>
      </c>
      <c r="N55" s="195">
        <f>MMULT('F. Transitionsmatricer_mænd'!$C75:$W75,M$40:M$60)</f>
        <v>27.802180239709639</v>
      </c>
      <c r="O55" s="195">
        <f>MMULT('F. Transitionsmatricer_mænd'!$C75:$W75,N$40:N$60)</f>
        <v>30.288138622207789</v>
      </c>
      <c r="P55" s="195">
        <f>MMULT('F. Transitionsmatricer_mænd'!$C75:$W75,O$40:O$60)</f>
        <v>28.838524980748023</v>
      </c>
      <c r="Q55" s="195">
        <f>MMULT('F. Transitionsmatricer_mænd'!$C75:$W75,P$40:P$60)</f>
        <v>27.01882766252135</v>
      </c>
      <c r="R55" s="195">
        <f>MMULT('F. Transitionsmatricer_mænd'!$C75:$W75,Q$40:Q$60)</f>
        <v>25.332165772952763</v>
      </c>
      <c r="S55" s="195">
        <f>MMULT('F. Transitionsmatricer_mænd'!$C75:$W75,R$40:R$60)</f>
        <v>23.792005812477942</v>
      </c>
      <c r="T55" s="195">
        <f>MMULT('F. Transitionsmatricer_mænd'!$C75:$W75,S$40:S$60)</f>
        <v>22.357178939511858</v>
      </c>
      <c r="U55" s="195">
        <f>MMULT('F. Transitionsmatricer_mænd'!$C75:$W75,T$40:T$60)</f>
        <v>20.996528532853077</v>
      </c>
      <c r="V55" s="195">
        <f>MMULT('F. Transitionsmatricer_mænd'!$C75:$W75,U$40:U$60)</f>
        <v>19.692556028163168</v>
      </c>
      <c r="W55" s="196">
        <f>MMULT('F. Transitionsmatricer_mænd'!$C102:$W102,V$40:V$60)</f>
        <v>0</v>
      </c>
      <c r="X55" s="196">
        <f>MMULT('F. Transitionsmatricer_mænd'!$C102:$W102,W$40:W$60)</f>
        <v>0</v>
      </c>
      <c r="Y55" s="196">
        <f>MMULT('F. Transitionsmatricer_mænd'!$C102:$W102,X$40:X$60)</f>
        <v>0</v>
      </c>
      <c r="Z55" s="196">
        <f>MMULT('F. Transitionsmatricer_mænd'!$C102:$W102,Y$40:Y$60)</f>
        <v>0</v>
      </c>
      <c r="AA55" s="196">
        <f>MMULT('F. Transitionsmatricer_mænd'!$C102:$W102,Z$40:Z$60)</f>
        <v>0</v>
      </c>
      <c r="AB55" s="196">
        <f>MMULT('F. Transitionsmatricer_mænd'!$C102:$W102,AA$40:AA$60)</f>
        <v>0</v>
      </c>
      <c r="AC55" s="196">
        <f>MMULT('F. Transitionsmatricer_mænd'!$C102:$W102,AB$40:AB$60)</f>
        <v>0</v>
      </c>
      <c r="AD55" s="196">
        <f>MMULT('F. Transitionsmatricer_mænd'!$C102:$W102,AC$40:AC$60)</f>
        <v>0</v>
      </c>
      <c r="AE55" s="196">
        <f>MMULT('F. Transitionsmatricer_mænd'!$C102:$W102,AD$40:AD$60)</f>
        <v>0</v>
      </c>
      <c r="AF55" s="196">
        <f>MMULT('F. Transitionsmatricer_mænd'!$C102:$W102,AE$40:AE$60)</f>
        <v>0</v>
      </c>
      <c r="AG55" s="197">
        <f>MMULT('F. Transitionsmatricer_mænd'!$C129:$W129,AF$40:AF$60)</f>
        <v>0</v>
      </c>
      <c r="AH55" s="197">
        <f>MMULT('F. Transitionsmatricer_mænd'!$C129:$W129,AG$40:AG$60)</f>
        <v>0</v>
      </c>
      <c r="AI55" s="197">
        <f>MMULT('F. Transitionsmatricer_mænd'!$C129:$W129,AH$40:AH$60)</f>
        <v>0</v>
      </c>
      <c r="AJ55" s="197">
        <f>MMULT('F. Transitionsmatricer_mænd'!$C129:$W129,AI$40:AI$60)</f>
        <v>0</v>
      </c>
      <c r="AK55" s="197">
        <f>MMULT('F. Transitionsmatricer_mænd'!$C129:$W129,AJ$40:AJ$60)</f>
        <v>0</v>
      </c>
      <c r="AL55" s="197">
        <f>MMULT('F. Transitionsmatricer_mænd'!$C129:$W129,AK$40:AK$60)</f>
        <v>0</v>
      </c>
      <c r="AM55" s="197">
        <f>MMULT('F. Transitionsmatricer_mænd'!$C129:$W129,AL$40:AL$60)</f>
        <v>0</v>
      </c>
      <c r="AN55" s="197">
        <f>MMULT('F. Transitionsmatricer_mænd'!$C129:$W129,AM$40:AM$60)</f>
        <v>0</v>
      </c>
      <c r="AO55" s="197">
        <f>MMULT('F. Transitionsmatricer_mænd'!$C129:$W129,AN$40:AN$60)</f>
        <v>0</v>
      </c>
      <c r="AP55" s="197">
        <f>MMULT('F. Transitionsmatricer_mænd'!$C129:$W129,AO$40:AO$60)</f>
        <v>0</v>
      </c>
      <c r="AQ55" s="198">
        <f>MMULT('F. Transitionsmatricer_mænd'!$C156:$W156,AP$40:AP$60)</f>
        <v>0</v>
      </c>
      <c r="AR55" s="198">
        <f>MMULT('F. Transitionsmatricer_mænd'!$C156:$W156,AQ$40:AQ$60)</f>
        <v>0</v>
      </c>
      <c r="AS55" s="198">
        <f>MMULT('F. Transitionsmatricer_mænd'!$C156:$W156,AR$40:AR$60)</f>
        <v>0</v>
      </c>
      <c r="AT55" s="198">
        <f>MMULT('F. Transitionsmatricer_mænd'!$C156:$W156,AS$40:AS$60)</f>
        <v>0</v>
      </c>
      <c r="AU55" s="198">
        <f>MMULT('F. Transitionsmatricer_mænd'!$C156:$W156,AT$40:AT$60)</f>
        <v>0</v>
      </c>
      <c r="AV55" s="198">
        <f>MMULT('F. Transitionsmatricer_mænd'!$C156:$W156,AU$40:AU$60)</f>
        <v>0</v>
      </c>
      <c r="AW55" s="198">
        <f>MMULT('F. Transitionsmatricer_mænd'!$C156:$W156,AV$40:AV$60)</f>
        <v>0</v>
      </c>
      <c r="AX55" s="198">
        <f>MMULT('F. Transitionsmatricer_mænd'!$C156:$W156,AW$40:AW$60)</f>
        <v>0</v>
      </c>
      <c r="AY55" s="198">
        <f>MMULT('F. Transitionsmatricer_mænd'!$C156:$W156,AX$40:AX$60)</f>
        <v>0</v>
      </c>
      <c r="AZ55" s="198">
        <f>MMULT('F. Transitionsmatricer_mænd'!$C156:$W156,AY$40:AY$60)</f>
        <v>0</v>
      </c>
      <c r="BA55" s="199">
        <f>MMULT('F. Transitionsmatricer_mænd'!$C183:$W183,AZ$40:AZ$60)</f>
        <v>0</v>
      </c>
      <c r="BB55" s="199">
        <f>MMULT('F. Transitionsmatricer_mænd'!$C183:$W183,BA$40:BA$60)</f>
        <v>0</v>
      </c>
      <c r="BC55" s="199">
        <f>MMULT('F. Transitionsmatricer_mænd'!$C183:$W183,BB$40:BB$60)</f>
        <v>0</v>
      </c>
      <c r="BD55" s="199">
        <f>MMULT('F. Transitionsmatricer_mænd'!$C183:$W183,BC$40:BC$60)</f>
        <v>0</v>
      </c>
      <c r="BE55" s="199">
        <f>MMULT('F. Transitionsmatricer_mænd'!$C183:$W183,BD$40:BD$60)</f>
        <v>0</v>
      </c>
      <c r="BF55" s="199">
        <f>MMULT('F. Transitionsmatricer_mænd'!$C183:$W183,BE$40:BE$60)</f>
        <v>0</v>
      </c>
      <c r="BG55" s="199">
        <f>MMULT('F. Transitionsmatricer_mænd'!$C183:$W183,BF$40:BF$60)</f>
        <v>0</v>
      </c>
      <c r="BH55" s="199">
        <f>MMULT('F. Transitionsmatricer_mænd'!$C183:$W183,BG$40:BG$60)</f>
        <v>0</v>
      </c>
      <c r="BI55" s="199">
        <f>MMULT('F. Transitionsmatricer_mænd'!$C183:$W183,BH$40:BH$60)</f>
        <v>0</v>
      </c>
      <c r="BJ55" s="199">
        <f>MMULT('F. Transitionsmatricer_mænd'!$C183:$W183,BI$40:BI$60)</f>
        <v>0</v>
      </c>
      <c r="BK55" s="199">
        <f>MMULT('F. Transitionsmatricer_mænd'!$C183:$W183,BJ$40:BJ$60)</f>
        <v>0</v>
      </c>
      <c r="BL55" s="199">
        <f>MMULT('F. Transitionsmatricer_mænd'!$C183:$W183,BK$40:BK$60)</f>
        <v>0</v>
      </c>
      <c r="BM55" s="199">
        <f>MMULT('F. Transitionsmatricer_mænd'!$C183:$W183,BL$40:BL$60)</f>
        <v>0</v>
      </c>
      <c r="BN55" s="199">
        <f>MMULT('F. Transitionsmatricer_mænd'!$C183:$W183,BM$40:BM$60)</f>
        <v>0</v>
      </c>
      <c r="BO55" s="199">
        <f>MMULT('F. Transitionsmatricer_mænd'!$C183:$W183,BN$40:BN$60)</f>
        <v>0</v>
      </c>
      <c r="BP55" s="199">
        <f>MMULT('F. Transitionsmatricer_mænd'!$C183:$W183,BO$40:BO$60)</f>
        <v>0</v>
      </c>
      <c r="BQ55" s="199">
        <f>MMULT('F. Transitionsmatricer_mænd'!$C183:$W183,BP$40:BP$60)</f>
        <v>0</v>
      </c>
      <c r="BR55" s="199">
        <f>MMULT('F. Transitionsmatricer_mænd'!$C183:$W183,BQ$40:BQ$60)</f>
        <v>0</v>
      </c>
      <c r="BS55" s="199">
        <f>MMULT('F. Transitionsmatricer_mænd'!$C183:$W183,BR$40:BR$60)</f>
        <v>0</v>
      </c>
      <c r="BT55" s="199">
        <f>MMULT('F. Transitionsmatricer_mænd'!$C183:$W183,BS$40:BS$60)</f>
        <v>0</v>
      </c>
      <c r="BU55" s="200">
        <f>MMULT('F. Transitionsmatricer_mænd'!$C210:$W210,BT$40:BT$60)</f>
        <v>0</v>
      </c>
      <c r="BV55" s="200">
        <f>MMULT('F. Transitionsmatricer_mænd'!$C210:$W210,BU$40:BU$60)</f>
        <v>0</v>
      </c>
      <c r="BW55" s="200">
        <f>MMULT('F. Transitionsmatricer_mænd'!$C210:$W210,BV$40:BV$60)</f>
        <v>0</v>
      </c>
      <c r="BX55" s="200">
        <f>MMULT('F. Transitionsmatricer_mænd'!$C210:$W210,BW$40:BW$60)</f>
        <v>0</v>
      </c>
      <c r="BY55" s="200">
        <f>MMULT('F. Transitionsmatricer_mænd'!$C210:$W210,BX$40:BX$60)</f>
        <v>0</v>
      </c>
      <c r="BZ55" s="200">
        <f>MMULT('F. Transitionsmatricer_mænd'!$C210:$W210,BY$40:BY$60)</f>
        <v>0</v>
      </c>
      <c r="CA55" s="200">
        <f>MMULT('F. Transitionsmatricer_mænd'!$C210:$W210,BZ$40:BZ$60)</f>
        <v>0</v>
      </c>
      <c r="CB55" s="200">
        <f>MMULT('F. Transitionsmatricer_mænd'!$C210:$W210,CA$40:CA$60)</f>
        <v>0</v>
      </c>
      <c r="CC55" s="200">
        <f>MMULT('F. Transitionsmatricer_mænd'!$C210:$W210,CB$40:CB$60)</f>
        <v>0</v>
      </c>
      <c r="CD55" s="200">
        <f>MMULT('F. Transitionsmatricer_mænd'!$C210:$W210,CC$40:CC$60)</f>
        <v>0</v>
      </c>
      <c r="CE55" s="200">
        <f>MMULT('F. Transitionsmatricer_mænd'!$C210:$W210,CD$40:CD$60)</f>
        <v>0</v>
      </c>
      <c r="CF55" s="200">
        <f>MMULT('F. Transitionsmatricer_mænd'!$C210:$W210,CE$40:CE$60)</f>
        <v>0</v>
      </c>
      <c r="CG55" s="200">
        <f>MMULT('F. Transitionsmatricer_mænd'!$C210:$W210,CF$40:CF$60)</f>
        <v>0</v>
      </c>
      <c r="CH55" s="200">
        <f>MMULT('F. Transitionsmatricer_mænd'!$C210:$W210,CG$40:CG$60)</f>
        <v>0</v>
      </c>
      <c r="CI55" s="200">
        <f>MMULT('F. Transitionsmatricer_mænd'!$C210:$W210,CH$40:CH$60)</f>
        <v>0</v>
      </c>
      <c r="CJ55" s="201">
        <f>MMULT('F. Transitionsmatricer_mænd'!$C237:$W237,CI$40:CI$60)</f>
        <v>0</v>
      </c>
    </row>
    <row r="56" spans="1:88" s="115" customFormat="1" ht="38.25" x14ac:dyDescent="0.2">
      <c r="A56" s="140" t="s">
        <v>184</v>
      </c>
      <c r="B56" s="192">
        <f t="shared" si="145"/>
        <v>0</v>
      </c>
      <c r="C56" s="192">
        <v>0</v>
      </c>
      <c r="D56" s="193">
        <f>MMULT('F. Transitionsmatricer_mænd'!$C22:$W22,C$40:C$60)</f>
        <v>0</v>
      </c>
      <c r="E56" s="193">
        <f>MMULT('F. Transitionsmatricer_mænd'!$C22:$W22,D$40:D$60)</f>
        <v>0</v>
      </c>
      <c r="F56" s="193">
        <f>MMULT('F. Transitionsmatricer_mænd'!$C22:$W22,E$40:E$60)</f>
        <v>0</v>
      </c>
      <c r="G56" s="193">
        <f>MMULT('F. Transitionsmatricer_mænd'!$C22:$W22,F$40:F$60)</f>
        <v>0</v>
      </c>
      <c r="H56" s="193">
        <f>MMULT('F. Transitionsmatricer_mænd'!$C22:$W22,G$40:G$60)</f>
        <v>0</v>
      </c>
      <c r="I56" s="194">
        <f>MMULT('F. Transitionsmatricer_mænd'!$C49:$W49,H$40:H$60)</f>
        <v>0</v>
      </c>
      <c r="J56" s="194">
        <f>MMULT('F. Transitionsmatricer_mænd'!$C49:$W49,I$40:I$60)</f>
        <v>0</v>
      </c>
      <c r="K56" s="194">
        <f>MMULT('F. Transitionsmatricer_mænd'!$C49:$W49,J$40:J$60)</f>
        <v>0</v>
      </c>
      <c r="L56" s="194">
        <f>MMULT('F. Transitionsmatricer_mænd'!$C49:$W49,K$40:K$60)</f>
        <v>0</v>
      </c>
      <c r="M56" s="194">
        <f>MMULT('F. Transitionsmatricer_mænd'!$C49:$W49,L$40:L$60)</f>
        <v>0</v>
      </c>
      <c r="N56" s="195">
        <f>MMULT('F. Transitionsmatricer_mænd'!$C76:$W76,M$40:M$60)</f>
        <v>108.40756028432735</v>
      </c>
      <c r="O56" s="195">
        <f>MMULT('F. Transitionsmatricer_mænd'!$C76:$W76,N$40:N$60)</f>
        <v>131.83679027215433</v>
      </c>
      <c r="P56" s="195">
        <f>MMULT('F. Transitionsmatricer_mænd'!$C76:$W76,O$40:O$60)</f>
        <v>139.66613207266181</v>
      </c>
      <c r="Q56" s="195">
        <f>MMULT('F. Transitionsmatricer_mænd'!$C76:$W76,P$40:P$60)</f>
        <v>145.18237916458855</v>
      </c>
      <c r="R56" s="195">
        <f>MMULT('F. Transitionsmatricer_mænd'!$C76:$W76,Q$40:Q$60)</f>
        <v>150.65946923078999</v>
      </c>
      <c r="S56" s="195">
        <f>MMULT('F. Transitionsmatricer_mænd'!$C76:$W76,R$40:R$60)</f>
        <v>156.28515794781265</v>
      </c>
      <c r="T56" s="195">
        <f>MMULT('F. Transitionsmatricer_mænd'!$C76:$W76,S$40:S$60)</f>
        <v>161.90648589403031</v>
      </c>
      <c r="U56" s="195">
        <f>MMULT('F. Transitionsmatricer_mænd'!$C76:$W76,T$40:T$60)</f>
        <v>167.35773746004369</v>
      </c>
      <c r="V56" s="195">
        <f>MMULT('F. Transitionsmatricer_mænd'!$C76:$W76,U$40:U$60)</f>
        <v>172.51213400831955</v>
      </c>
      <c r="W56" s="196">
        <f>MMULT('F. Transitionsmatricer_mænd'!$C103:$W103,V$40:V$60)</f>
        <v>188.38863569972492</v>
      </c>
      <c r="X56" s="196">
        <f>MMULT('F. Transitionsmatricer_mænd'!$C103:$W103,W$40:W$60)</f>
        <v>185.34303918039399</v>
      </c>
      <c r="Y56" s="196">
        <f>MMULT('F. Transitionsmatricer_mænd'!$C103:$W103,X$40:X$60)</f>
        <v>183.36888541120121</v>
      </c>
      <c r="Z56" s="196">
        <f>MMULT('F. Transitionsmatricer_mænd'!$C103:$W103,Y$40:Y$60)</f>
        <v>182.13451510453351</v>
      </c>
      <c r="AA56" s="196">
        <f>MMULT('F. Transitionsmatricer_mænd'!$C103:$W103,Z$40:Z$60)</f>
        <v>181.38659963292127</v>
      </c>
      <c r="AB56" s="196">
        <f>MMULT('F. Transitionsmatricer_mænd'!$C103:$W103,AA$40:AA$60)</f>
        <v>180.93344334998974</v>
      </c>
      <c r="AC56" s="196">
        <f>MMULT('F. Transitionsmatricer_mænd'!$C103:$W103,AB$40:AB$60)</f>
        <v>180.63161090918607</v>
      </c>
      <c r="AD56" s="196">
        <f>MMULT('F. Transitionsmatricer_mænd'!$C103:$W103,AC$40:AC$60)</f>
        <v>180.37527429181242</v>
      </c>
      <c r="AE56" s="196">
        <f>MMULT('F. Transitionsmatricer_mænd'!$C103:$W103,AD$40:AD$60)</f>
        <v>180.08776634985534</v>
      </c>
      <c r="AF56" s="196">
        <f>MMULT('F. Transitionsmatricer_mænd'!$C103:$W103,AE$40:AE$60)</f>
        <v>179.71491230256234</v>
      </c>
      <c r="AG56" s="197">
        <f>MMULT('F. Transitionsmatricer_mænd'!$C130:$W130,AF$40:AF$60)</f>
        <v>176.12978924824873</v>
      </c>
      <c r="AH56" s="197">
        <f>MMULT('F. Transitionsmatricer_mænd'!$C130:$W130,AG$40:AG$60)</f>
        <v>172.47380127684488</v>
      </c>
      <c r="AI56" s="197">
        <f>MMULT('F. Transitionsmatricer_mænd'!$C130:$W130,AH$40:AH$60)</f>
        <v>168.73973842741097</v>
      </c>
      <c r="AJ56" s="197">
        <f>MMULT('F. Transitionsmatricer_mænd'!$C130:$W130,AI$40:AI$60)</f>
        <v>164.92800802529248</v>
      </c>
      <c r="AK56" s="197">
        <f>MMULT('F. Transitionsmatricer_mænd'!$C130:$W130,AJ$40:AJ$60)</f>
        <v>161.04423092720532</v>
      </c>
      <c r="AL56" s="197">
        <f>MMULT('F. Transitionsmatricer_mænd'!$C130:$W130,AK$40:AK$60)</f>
        <v>157.09745026047966</v>
      </c>
      <c r="AM56" s="197">
        <f>MMULT('F. Transitionsmatricer_mænd'!$C130:$W130,AL$40:AL$60)</f>
        <v>153.09880773339003</v>
      </c>
      <c r="AN56" s="197">
        <f>MMULT('F. Transitionsmatricer_mænd'!$C130:$W130,AM$40:AM$60)</f>
        <v>149.06057553753371</v>
      </c>
      <c r="AO56" s="197">
        <f>MMULT('F. Transitionsmatricer_mænd'!$C130:$W130,AN$40:AN$60)</f>
        <v>144.99545759527408</v>
      </c>
      <c r="AP56" s="197">
        <f>MMULT('F. Transitionsmatricer_mænd'!$C130:$W130,AO$40:AO$60)</f>
        <v>140.91609392493717</v>
      </c>
      <c r="AQ56" s="198">
        <f>MMULT('F. Transitionsmatricer_mænd'!$C157:$W157,AP$40:AP$60)</f>
        <v>129.63289018482325</v>
      </c>
      <c r="AR56" s="198">
        <f>MMULT('F. Transitionsmatricer_mænd'!$C157:$W157,AQ$40:AQ$60)</f>
        <v>119.15564398099214</v>
      </c>
      <c r="AS56" s="198">
        <f>MMULT('F. Transitionsmatricer_mænd'!$C157:$W157,AR$40:AR$60)</f>
        <v>109.43951546671504</v>
      </c>
      <c r="AT56" s="198">
        <f>MMULT('F. Transitionsmatricer_mænd'!$C157:$W157,AS$40:AS$60)</f>
        <v>100.44051106699554</v>
      </c>
      <c r="AU56" s="198">
        <f>MMULT('F. Transitionsmatricer_mænd'!$C157:$W157,AT$40:AT$60)</f>
        <v>92.115674473959686</v>
      </c>
      <c r="AV56" s="198">
        <f>MMULT('F. Transitionsmatricer_mænd'!$C157:$W157,AU$40:AU$60)</f>
        <v>84.42326777333453</v>
      </c>
      <c r="AW56" s="198">
        <f>MMULT('F. Transitionsmatricer_mænd'!$C157:$W157,AV$40:AV$60)</f>
        <v>77.322931082350152</v>
      </c>
      <c r="AX56" s="198">
        <f>MMULT('F. Transitionsmatricer_mænd'!$C157:$W157,AW$40:AW$60)</f>
        <v>70.775814921078918</v>
      </c>
      <c r="AY56" s="198">
        <f>MMULT('F. Transitionsmatricer_mænd'!$C157:$W157,AX$40:AX$60)</f>
        <v>64.744683361081911</v>
      </c>
      <c r="AZ56" s="198">
        <f>MMULT('F. Transitionsmatricer_mænd'!$C157:$W157,AY$40:AY$60)</f>
        <v>59.193988411824662</v>
      </c>
      <c r="BA56" s="199">
        <f>MMULT('F. Transitionsmatricer_mænd'!$C184:$W184,AZ$40:AZ$60)</f>
        <v>0</v>
      </c>
      <c r="BB56" s="199">
        <f>MMULT('F. Transitionsmatricer_mænd'!$C184:$W184,BA$40:BA$60)</f>
        <v>0</v>
      </c>
      <c r="BC56" s="199">
        <f>MMULT('F. Transitionsmatricer_mænd'!$C184:$W184,BB$40:BB$60)</f>
        <v>0</v>
      </c>
      <c r="BD56" s="199">
        <f>MMULT('F. Transitionsmatricer_mænd'!$C184:$W184,BC$40:BC$60)</f>
        <v>0</v>
      </c>
      <c r="BE56" s="199">
        <f>MMULT('F. Transitionsmatricer_mænd'!$C184:$W184,BD$40:BD$60)</f>
        <v>0</v>
      </c>
      <c r="BF56" s="199">
        <f>MMULT('F. Transitionsmatricer_mænd'!$C184:$W184,BE$40:BE$60)</f>
        <v>0</v>
      </c>
      <c r="BG56" s="199">
        <f>MMULT('F. Transitionsmatricer_mænd'!$C184:$W184,BF$40:BF$60)</f>
        <v>0</v>
      </c>
      <c r="BH56" s="199">
        <f>MMULT('F. Transitionsmatricer_mænd'!$C184:$W184,BG$40:BG$60)</f>
        <v>0</v>
      </c>
      <c r="BI56" s="199">
        <f>MMULT('F. Transitionsmatricer_mænd'!$C184:$W184,BH$40:BH$60)</f>
        <v>0</v>
      </c>
      <c r="BJ56" s="199">
        <f>MMULT('F. Transitionsmatricer_mænd'!$C184:$W184,BI$40:BI$60)</f>
        <v>0</v>
      </c>
      <c r="BK56" s="199">
        <f>MMULT('F. Transitionsmatricer_mænd'!$C184:$W184,BJ$40:BJ$60)</f>
        <v>0</v>
      </c>
      <c r="BL56" s="199">
        <f>MMULT('F. Transitionsmatricer_mænd'!$C184:$W184,BK$40:BK$60)</f>
        <v>0</v>
      </c>
      <c r="BM56" s="199">
        <f>MMULT('F. Transitionsmatricer_mænd'!$C184:$W184,BL$40:BL$60)</f>
        <v>0</v>
      </c>
      <c r="BN56" s="199">
        <f>MMULT('F. Transitionsmatricer_mænd'!$C184:$W184,BM$40:BM$60)</f>
        <v>0</v>
      </c>
      <c r="BO56" s="199">
        <f>MMULT('F. Transitionsmatricer_mænd'!$C184:$W184,BN$40:BN$60)</f>
        <v>0</v>
      </c>
      <c r="BP56" s="199">
        <f>MMULT('F. Transitionsmatricer_mænd'!$C184:$W184,BO$40:BO$60)</f>
        <v>0</v>
      </c>
      <c r="BQ56" s="199">
        <f>MMULT('F. Transitionsmatricer_mænd'!$C184:$W184,BP$40:BP$60)</f>
        <v>0</v>
      </c>
      <c r="BR56" s="199">
        <f>MMULT('F. Transitionsmatricer_mænd'!$C184:$W184,BQ$40:BQ$60)</f>
        <v>0</v>
      </c>
      <c r="BS56" s="199">
        <f>MMULT('F. Transitionsmatricer_mænd'!$C184:$W184,BR$40:BR$60)</f>
        <v>0</v>
      </c>
      <c r="BT56" s="199">
        <f>MMULT('F. Transitionsmatricer_mænd'!$C184:$W184,BS$40:BS$60)</f>
        <v>0</v>
      </c>
      <c r="BU56" s="200">
        <f>MMULT('F. Transitionsmatricer_mænd'!$C211:$W211,BT$40:BT$60)</f>
        <v>0</v>
      </c>
      <c r="BV56" s="200">
        <f>MMULT('F. Transitionsmatricer_mænd'!$C211:$W211,BU$40:BU$60)</f>
        <v>0</v>
      </c>
      <c r="BW56" s="200">
        <f>MMULT('F. Transitionsmatricer_mænd'!$C211:$W211,BV$40:BV$60)</f>
        <v>0</v>
      </c>
      <c r="BX56" s="200">
        <f>MMULT('F. Transitionsmatricer_mænd'!$C211:$W211,BW$40:BW$60)</f>
        <v>0</v>
      </c>
      <c r="BY56" s="200">
        <f>MMULT('F. Transitionsmatricer_mænd'!$C211:$W211,BX$40:BX$60)</f>
        <v>0</v>
      </c>
      <c r="BZ56" s="200">
        <f>MMULT('F. Transitionsmatricer_mænd'!$C211:$W211,BY$40:BY$60)</f>
        <v>0</v>
      </c>
      <c r="CA56" s="200">
        <f>MMULT('F. Transitionsmatricer_mænd'!$C211:$W211,BZ$40:BZ$60)</f>
        <v>0</v>
      </c>
      <c r="CB56" s="200">
        <f>MMULT('F. Transitionsmatricer_mænd'!$C211:$W211,CA$40:CA$60)</f>
        <v>0</v>
      </c>
      <c r="CC56" s="200">
        <f>MMULT('F. Transitionsmatricer_mænd'!$C211:$W211,CB$40:CB$60)</f>
        <v>0</v>
      </c>
      <c r="CD56" s="200">
        <f>MMULT('F. Transitionsmatricer_mænd'!$C211:$W211,CC$40:CC$60)</f>
        <v>0</v>
      </c>
      <c r="CE56" s="200">
        <f>MMULT('F. Transitionsmatricer_mænd'!$C211:$W211,CD$40:CD$60)</f>
        <v>0</v>
      </c>
      <c r="CF56" s="200">
        <f>MMULT('F. Transitionsmatricer_mænd'!$C211:$W211,CE$40:CE$60)</f>
        <v>0</v>
      </c>
      <c r="CG56" s="200">
        <f>MMULT('F. Transitionsmatricer_mænd'!$C211:$W211,CF$40:CF$60)</f>
        <v>0</v>
      </c>
      <c r="CH56" s="200">
        <f>MMULT('F. Transitionsmatricer_mænd'!$C211:$W211,CG$40:CG$60)</f>
        <v>0</v>
      </c>
      <c r="CI56" s="200">
        <f>MMULT('F. Transitionsmatricer_mænd'!$C211:$W211,CH$40:CH$60)</f>
        <v>0</v>
      </c>
      <c r="CJ56" s="201">
        <f>MMULT('F. Transitionsmatricer_mænd'!$C238:$W238,CI$40:CI$60)</f>
        <v>0</v>
      </c>
    </row>
    <row r="57" spans="1:88" s="115" customFormat="1" ht="38.25" x14ac:dyDescent="0.2">
      <c r="A57" s="140" t="s">
        <v>217</v>
      </c>
      <c r="B57" s="192">
        <f t="shared" si="145"/>
        <v>0</v>
      </c>
      <c r="C57" s="192">
        <v>0</v>
      </c>
      <c r="D57" s="193">
        <f>MMULT('F. Transitionsmatricer_mænd'!$C23:$W23,C$40:C$60)</f>
        <v>0</v>
      </c>
      <c r="E57" s="193">
        <f>MMULT('F. Transitionsmatricer_mænd'!$C23:$W23,D$40:D$60)</f>
        <v>0</v>
      </c>
      <c r="F57" s="193">
        <f>MMULT('F. Transitionsmatricer_mænd'!$C23:$W23,E$40:E$60)</f>
        <v>0</v>
      </c>
      <c r="G57" s="193">
        <f>MMULT('F. Transitionsmatricer_mænd'!$C23:$W23,F$40:F$60)</f>
        <v>0</v>
      </c>
      <c r="H57" s="193">
        <f>MMULT('F. Transitionsmatricer_mænd'!$C23:$W23,G$40:G$60)</f>
        <v>0</v>
      </c>
      <c r="I57" s="194">
        <f>MMULT('F. Transitionsmatricer_mænd'!$C50:$W50,H$40:H$60)</f>
        <v>0</v>
      </c>
      <c r="J57" s="194">
        <f>MMULT('F. Transitionsmatricer_mænd'!$C50:$W50,I$40:I$60)</f>
        <v>0</v>
      </c>
      <c r="K57" s="194">
        <f>MMULT('F. Transitionsmatricer_mænd'!$C50:$W50,J$40:J$60)</f>
        <v>0</v>
      </c>
      <c r="L57" s="194">
        <f>MMULT('F. Transitionsmatricer_mænd'!$C50:$W50,K$40:K$60)</f>
        <v>0</v>
      </c>
      <c r="M57" s="194">
        <f>MMULT('F. Transitionsmatricer_mænd'!$C50:$W50,L$40:L$60)</f>
        <v>0</v>
      </c>
      <c r="N57" s="195">
        <f>MMULT('F. Transitionsmatricer_mænd'!$C77:$W77,M$40:M$60)</f>
        <v>49.227484426977696</v>
      </c>
      <c r="O57" s="195">
        <f>MMULT('F. Transitionsmatricer_mænd'!$C77:$W77,N$40:N$60)</f>
        <v>60.384658328864148</v>
      </c>
      <c r="P57" s="195">
        <f>MMULT('F. Transitionsmatricer_mænd'!$C77:$W77,O$40:O$60)</f>
        <v>64.545634180364985</v>
      </c>
      <c r="Q57" s="195">
        <f>MMULT('F. Transitionsmatricer_mænd'!$C77:$W77,P$40:P$60)</f>
        <v>67.77796771415899</v>
      </c>
      <c r="R57" s="195">
        <f>MMULT('F. Transitionsmatricer_mænd'!$C77:$W77,Q$40:Q$60)</f>
        <v>71.152694723754252</v>
      </c>
      <c r="S57" s="195">
        <f>MMULT('F. Transitionsmatricer_mænd'!$C77:$W77,R$40:R$60)</f>
        <v>74.767058353494889</v>
      </c>
      <c r="T57" s="195">
        <f>MMULT('F. Transitionsmatricer_mænd'!$C77:$W77,S$40:S$60)</f>
        <v>78.547405065356273</v>
      </c>
      <c r="U57" s="195">
        <f>MMULT('F. Transitionsmatricer_mænd'!$C77:$W77,T$40:T$60)</f>
        <v>82.405393120413109</v>
      </c>
      <c r="V57" s="195">
        <f>MMULT('F. Transitionsmatricer_mænd'!$C77:$W77,U$40:U$60)</f>
        <v>86.265324616268003</v>
      </c>
      <c r="W57" s="196">
        <f>MMULT('F. Transitionsmatricer_mænd'!$C104:$W104,V$40:V$60)</f>
        <v>86.823178197296457</v>
      </c>
      <c r="X57" s="196">
        <f>MMULT('F. Transitionsmatricer_mænd'!$C104:$W104,W$40:W$60)</f>
        <v>88.531482677843357</v>
      </c>
      <c r="Y57" s="196">
        <f>MMULT('F. Transitionsmatricer_mænd'!$C104:$W104,X$40:X$60)</f>
        <v>90.544325130800914</v>
      </c>
      <c r="Z57" s="196">
        <f>MMULT('F. Transitionsmatricer_mænd'!$C104:$W104,Y$40:Y$60)</f>
        <v>92.760291423527022</v>
      </c>
      <c r="AA57" s="196">
        <f>MMULT('F. Transitionsmatricer_mænd'!$C104:$W104,Z$40:Z$60)</f>
        <v>95.091567550075169</v>
      </c>
      <c r="AB57" s="196">
        <f>MMULT('F. Transitionsmatricer_mænd'!$C104:$W104,AA$40:AA$60)</f>
        <v>97.463772309189693</v>
      </c>
      <c r="AC57" s="196">
        <f>MMULT('F. Transitionsmatricer_mænd'!$C104:$W104,AB$40:AB$60)</f>
        <v>99.815191077767736</v>
      </c>
      <c r="AD57" s="196">
        <f>MMULT('F. Transitionsmatricer_mænd'!$C104:$W104,AC$40:AC$60)</f>
        <v>102.09567202935483</v>
      </c>
      <c r="AE57" s="196">
        <f>MMULT('F. Transitionsmatricer_mænd'!$C104:$W104,AD$40:AD$60)</f>
        <v>104.26536530370481</v>
      </c>
      <c r="AF57" s="196">
        <f>MMULT('F. Transitionsmatricer_mænd'!$C104:$W104,AE$40:AE$60)</f>
        <v>106.29342550932628</v>
      </c>
      <c r="AG57" s="197">
        <f>MMULT('F. Transitionsmatricer_mænd'!$C131:$W131,AF$40:AF$60)</f>
        <v>111.24675049814172</v>
      </c>
      <c r="AH57" s="197">
        <f>MMULT('F. Transitionsmatricer_mænd'!$C131:$W131,AG$40:AG$60)</f>
        <v>115.72273054739655</v>
      </c>
      <c r="AI57" s="197">
        <f>MMULT('F. Transitionsmatricer_mænd'!$C131:$W131,AH$40:AH$60)</f>
        <v>119.71980133707842</v>
      </c>
      <c r="AJ57" s="197">
        <f>MMULT('F. Transitionsmatricer_mænd'!$C131:$W131,AI$40:AI$60)</f>
        <v>123.24100629953614</v>
      </c>
      <c r="AK57" s="197">
        <f>MMULT('F. Transitionsmatricer_mænd'!$C131:$W131,AJ$40:AJ$60)</f>
        <v>126.29342365183086</v>
      </c>
      <c r="AL57" s="197">
        <f>MMULT('F. Transitionsmatricer_mænd'!$C131:$W131,AK$40:AK$60)</f>
        <v>128.88762079063287</v>
      </c>
      <c r="AM57" s="197">
        <f>MMULT('F. Transitionsmatricer_mænd'!$C131:$W131,AL$40:AL$60)</f>
        <v>131.03713140175904</v>
      </c>
      <c r="AN57" s="197">
        <f>MMULT('F. Transitionsmatricer_mænd'!$C131:$W131,AM$40:AM$60)</f>
        <v>132.75795753014128</v>
      </c>
      <c r="AO57" s="197">
        <f>MMULT('F. Transitionsmatricer_mænd'!$C131:$W131,AN$40:AN$60)</f>
        <v>134.06810117826299</v>
      </c>
      <c r="AP57" s="197">
        <f>MMULT('F. Transitionsmatricer_mænd'!$C131:$W131,AO$40:AO$60)</f>
        <v>134.9871299640663</v>
      </c>
      <c r="AQ57" s="198">
        <f>MMULT('F. Transitionsmatricer_mænd'!$C158:$W158,AP$40:AP$60)</f>
        <v>142.73760749777688</v>
      </c>
      <c r="AR57" s="198">
        <f>MMULT('F. Transitionsmatricer_mænd'!$C158:$W158,AQ$40:AQ$60)</f>
        <v>148.83201726302491</v>
      </c>
      <c r="AS57" s="198">
        <f>MMULT('F. Transitionsmatricer_mænd'!$C158:$W158,AR$40:AR$60)</f>
        <v>153.43290119104813</v>
      </c>
      <c r="AT57" s="198">
        <f>MMULT('F. Transitionsmatricer_mænd'!$C158:$W158,AS$40:AS$60)</f>
        <v>156.69346372798026</v>
      </c>
      <c r="AU57" s="198">
        <f>MMULT('F. Transitionsmatricer_mænd'!$C158:$W158,AT$40:AT$60)</f>
        <v>158.75714178297252</v>
      </c>
      <c r="AV57" s="198">
        <f>MMULT('F. Transitionsmatricer_mænd'!$C158:$W158,AU$40:AU$60)</f>
        <v>159.75753973984615</v>
      </c>
      <c r="AW57" s="198">
        <f>MMULT('F. Transitionsmatricer_mænd'!$C158:$W158,AV$40:AV$60)</f>
        <v>159.81858282653349</v>
      </c>
      <c r="AX57" s="198">
        <f>MMULT('F. Transitionsmatricer_mænd'!$C158:$W158,AW$40:AW$60)</f>
        <v>159.05479915882191</v>
      </c>
      <c r="AY57" s="198">
        <f>MMULT('F. Transitionsmatricer_mænd'!$C158:$W158,AX$40:AX$60)</f>
        <v>157.57167624563945</v>
      </c>
      <c r="AZ57" s="198">
        <f>MMULT('F. Transitionsmatricer_mænd'!$C158:$W158,AY$40:AY$60)</f>
        <v>155.46605946552668</v>
      </c>
      <c r="BA57" s="199">
        <f>MMULT('F. Transitionsmatricer_mænd'!$C185:$W185,AZ$40:AZ$60)</f>
        <v>206.91649064406366</v>
      </c>
      <c r="BB57" s="199">
        <f>MMULT('F. Transitionsmatricer_mænd'!$C185:$W185,BA$40:BA$60)</f>
        <v>195.3181641102147</v>
      </c>
      <c r="BC57" s="199">
        <f>MMULT('F. Transitionsmatricer_mænd'!$C185:$W185,BB$40:BB$60)</f>
        <v>184.28247496569165</v>
      </c>
      <c r="BD57" s="199">
        <f>MMULT('F. Transitionsmatricer_mænd'!$C185:$W185,BC$40:BC$60)</f>
        <v>173.78969839595118</v>
      </c>
      <c r="BE57" s="199">
        <f>MMULT('F. Transitionsmatricer_mænd'!$C185:$W185,BD$40:BD$60)</f>
        <v>163.81862793874117</v>
      </c>
      <c r="BF57" s="199">
        <f>MMULT('F. Transitionsmatricer_mænd'!$C185:$W185,BE$40:BE$60)</f>
        <v>154.34791330475474</v>
      </c>
      <c r="BG57" s="199">
        <f>MMULT('F. Transitionsmatricer_mænd'!$C185:$W185,BF$40:BF$60)</f>
        <v>145.3567225955704</v>
      </c>
      <c r="BH57" s="199">
        <f>MMULT('F. Transitionsmatricer_mænd'!$C185:$W185,BG$40:BG$60)</f>
        <v>136.82501581813989</v>
      </c>
      <c r="BI57" s="199">
        <f>MMULT('F. Transitionsmatricer_mænd'!$C185:$W185,BH$40:BH$60)</f>
        <v>128.73360717806924</v>
      </c>
      <c r="BJ57" s="199">
        <f>MMULT('F. Transitionsmatricer_mænd'!$C185:$W185,BI$40:BI$60)</f>
        <v>121.0641231394076</v>
      </c>
      <c r="BK57" s="199">
        <f>MMULT('F. Transitionsmatricer_mænd'!$C185:$W185,BJ$40:BJ$60)</f>
        <v>113.79891844659151</v>
      </c>
      <c r="BL57" s="199">
        <f>MMULT('F. Transitionsmatricer_mænd'!$C185:$W185,BK$40:BK$60)</f>
        <v>106.92098434415672</v>
      </c>
      <c r="BM57" s="199">
        <f>MMULT('F. Transitionsmatricer_mænd'!$C185:$W185,BL$40:BL$60)</f>
        <v>100.41386618202047</v>
      </c>
      <c r="BN57" s="199">
        <f>MMULT('F. Transitionsmatricer_mænd'!$C185:$W185,BM$40:BM$60)</f>
        <v>94.261597532889894</v>
      </c>
      <c r="BO57" s="199">
        <f>MMULT('F. Transitionsmatricer_mænd'!$C185:$W185,BN$40:BN$60)</f>
        <v>88.448652289951127</v>
      </c>
      <c r="BP57" s="199">
        <f>MMULT('F. Transitionsmatricer_mænd'!$C185:$W185,BO$40:BO$60)</f>
        <v>82.959913272324229</v>
      </c>
      <c r="BQ57" s="199">
        <f>MMULT('F. Transitionsmatricer_mænd'!$C185:$W185,BP$40:BP$60)</f>
        <v>77.780654555969022</v>
      </c>
      <c r="BR57" s="199">
        <f>MMULT('F. Transitionsmatricer_mænd'!$C185:$W185,BQ$40:BQ$60)</f>
        <v>72.89653437752672</v>
      </c>
      <c r="BS57" s="199">
        <f>MMULT('F. Transitionsmatricer_mænd'!$C185:$W185,BR$40:BR$60)</f>
        <v>68.293595596166043</v>
      </c>
      <c r="BT57" s="199">
        <f>MMULT('F. Transitionsmatricer_mænd'!$C185:$W185,BS$40:BS$60)</f>
        <v>63.958271080545586</v>
      </c>
      <c r="BU57" s="200">
        <f>MMULT('F. Transitionsmatricer_mænd'!$C212:$W212,BT$40:BT$60)</f>
        <v>0</v>
      </c>
      <c r="BV57" s="200">
        <f>MMULT('F. Transitionsmatricer_mænd'!$C212:$W212,BU$40:BU$60)</f>
        <v>0</v>
      </c>
      <c r="BW57" s="200">
        <f>MMULT('F. Transitionsmatricer_mænd'!$C212:$W212,BV$40:BV$60)</f>
        <v>0</v>
      </c>
      <c r="BX57" s="200">
        <f>MMULT('F. Transitionsmatricer_mænd'!$C212:$W212,BW$40:BW$60)</f>
        <v>0</v>
      </c>
      <c r="BY57" s="200">
        <f>MMULT('F. Transitionsmatricer_mænd'!$C212:$W212,BX$40:BX$60)</f>
        <v>0</v>
      </c>
      <c r="BZ57" s="200">
        <f>MMULT('F. Transitionsmatricer_mænd'!$C212:$W212,BY$40:BY$60)</f>
        <v>0</v>
      </c>
      <c r="CA57" s="200">
        <f>MMULT('F. Transitionsmatricer_mænd'!$C212:$W212,BZ$40:BZ$60)</f>
        <v>0</v>
      </c>
      <c r="CB57" s="200">
        <f>MMULT('F. Transitionsmatricer_mænd'!$C212:$W212,CA$40:CA$60)</f>
        <v>0</v>
      </c>
      <c r="CC57" s="200">
        <f>MMULT('F. Transitionsmatricer_mænd'!$C212:$W212,CB$40:CB$60)</f>
        <v>0</v>
      </c>
      <c r="CD57" s="200">
        <f>MMULT('F. Transitionsmatricer_mænd'!$C212:$W212,CC$40:CC$60)</f>
        <v>0</v>
      </c>
      <c r="CE57" s="200">
        <f>MMULT('F. Transitionsmatricer_mænd'!$C212:$W212,CD$40:CD$60)</f>
        <v>0</v>
      </c>
      <c r="CF57" s="200">
        <f>MMULT('F. Transitionsmatricer_mænd'!$C212:$W212,CE$40:CE$60)</f>
        <v>0</v>
      </c>
      <c r="CG57" s="200">
        <f>MMULT('F. Transitionsmatricer_mænd'!$C212:$W212,CF$40:CF$60)</f>
        <v>0</v>
      </c>
      <c r="CH57" s="200">
        <f>MMULT('F. Transitionsmatricer_mænd'!$C212:$W212,CG$40:CG$60)</f>
        <v>0</v>
      </c>
      <c r="CI57" s="200">
        <f>MMULT('F. Transitionsmatricer_mænd'!$C212:$W212,CH$40:CH$60)</f>
        <v>0</v>
      </c>
      <c r="CJ57" s="201">
        <f>MMULT('F. Transitionsmatricer_mænd'!$C239:$W239,CI$40:CI$60)</f>
        <v>0</v>
      </c>
    </row>
    <row r="58" spans="1:88" s="115" customFormat="1" ht="38.25" x14ac:dyDescent="0.2">
      <c r="A58" s="140" t="s">
        <v>218</v>
      </c>
      <c r="B58" s="192">
        <f t="shared" si="145"/>
        <v>0</v>
      </c>
      <c r="C58" s="192">
        <v>0</v>
      </c>
      <c r="D58" s="193">
        <f>MMULT('F. Transitionsmatricer_mænd'!$C24:$W24,C$40:C$60)</f>
        <v>0</v>
      </c>
      <c r="E58" s="193">
        <f>MMULT('F. Transitionsmatricer_mænd'!$C24:$W24,D$40:D$60)</f>
        <v>0</v>
      </c>
      <c r="F58" s="193">
        <f>MMULT('F. Transitionsmatricer_mænd'!$C24:$W24,E$40:E$60)</f>
        <v>0</v>
      </c>
      <c r="G58" s="193">
        <f>MMULT('F. Transitionsmatricer_mænd'!$C24:$W24,F$40:F$60)</f>
        <v>0</v>
      </c>
      <c r="H58" s="193">
        <f>MMULT('F. Transitionsmatricer_mænd'!$C24:$W24,G$40:G$60)</f>
        <v>0</v>
      </c>
      <c r="I58" s="194">
        <f>MMULT('F. Transitionsmatricer_mænd'!$C51:$W51,H$40:H$60)</f>
        <v>0</v>
      </c>
      <c r="J58" s="194">
        <f>MMULT('F. Transitionsmatricer_mænd'!$C51:$W51,I$40:I$60)</f>
        <v>0</v>
      </c>
      <c r="K58" s="194">
        <f>MMULT('F. Transitionsmatricer_mænd'!$C51:$W51,J$40:J$60)</f>
        <v>0</v>
      </c>
      <c r="L58" s="194">
        <f>MMULT('F. Transitionsmatricer_mænd'!$C51:$W51,K$40:K$60)</f>
        <v>0</v>
      </c>
      <c r="M58" s="194">
        <f>MMULT('F. Transitionsmatricer_mænd'!$C51:$W51,L$40:L$60)</f>
        <v>0</v>
      </c>
      <c r="N58" s="195">
        <f>MMULT('F. Transitionsmatricer_mænd'!$C78:$W78,M$40:M$60)</f>
        <v>14.337652273283696</v>
      </c>
      <c r="O58" s="195">
        <f>MMULT('F. Transitionsmatricer_mænd'!$C78:$W78,N$40:N$60)</f>
        <v>17.465895455417652</v>
      </c>
      <c r="P58" s="195">
        <f>MMULT('F. Transitionsmatricer_mænd'!$C78:$W78,O$40:O$60)</f>
        <v>18.448338326401807</v>
      </c>
      <c r="Q58" s="195">
        <f>MMULT('F. Transitionsmatricer_mænd'!$C78:$W78,P$40:P$60)</f>
        <v>19.16631845506588</v>
      </c>
      <c r="R58" s="195">
        <f>MMULT('F. Transitionsmatricer_mænd'!$C78:$W78,Q$40:Q$60)</f>
        <v>19.972683534513461</v>
      </c>
      <c r="S58" s="195">
        <f>MMULT('F. Transitionsmatricer_mænd'!$C78:$W78,R$40:R$60)</f>
        <v>20.903268747207683</v>
      </c>
      <c r="T58" s="195">
        <f>MMULT('F. Transitionsmatricer_mænd'!$C78:$W78,S$40:S$60)</f>
        <v>21.933458930771952</v>
      </c>
      <c r="U58" s="195">
        <f>MMULT('F. Transitionsmatricer_mænd'!$C78:$W78,T$40:T$60)</f>
        <v>23.031545040664916</v>
      </c>
      <c r="V58" s="195">
        <f>MMULT('F. Transitionsmatricer_mænd'!$C78:$W78,U$40:U$60)</f>
        <v>24.16915689685305</v>
      </c>
      <c r="W58" s="196">
        <f>MMULT('F. Transitionsmatricer_mænd'!$C105:$W105,V$40:V$60)</f>
        <v>24.338448327183794</v>
      </c>
      <c r="X58" s="196">
        <f>MMULT('F. Transitionsmatricer_mænd'!$C105:$W105,W$40:W$60)</f>
        <v>24.714477667113847</v>
      </c>
      <c r="Y58" s="196">
        <f>MMULT('F. Transitionsmatricer_mænd'!$C105:$W105,X$40:X$60)</f>
        <v>25.281627108669532</v>
      </c>
      <c r="Z58" s="196">
        <f>MMULT('F. Transitionsmatricer_mænd'!$C105:$W105,Y$40:Y$60)</f>
        <v>25.989334590300736</v>
      </c>
      <c r="AA58" s="196">
        <f>MMULT('F. Transitionsmatricer_mænd'!$C105:$W105,Z$40:Z$60)</f>
        <v>26.794693907572153</v>
      </c>
      <c r="AB58" s="196">
        <f>MMULT('F. Transitionsmatricer_mænd'!$C105:$W105,AA$40:AA$60)</f>
        <v>27.661575482190713</v>
      </c>
      <c r="AC58" s="196">
        <f>MMULT('F. Transitionsmatricer_mænd'!$C105:$W105,AB$40:AB$60)</f>
        <v>28.559827146100343</v>
      </c>
      <c r="AD58" s="196">
        <f>MMULT('F. Transitionsmatricer_mænd'!$C105:$W105,AC$40:AC$60)</f>
        <v>29.464550254195299</v>
      </c>
      <c r="AE58" s="196">
        <f>MMULT('F. Transitionsmatricer_mænd'!$C105:$W105,AD$40:AD$60)</f>
        <v>30.355443552747335</v>
      </c>
      <c r="AF58" s="196">
        <f>MMULT('F. Transitionsmatricer_mænd'!$C105:$W105,AE$40:AE$60)</f>
        <v>31.216208059135987</v>
      </c>
      <c r="AG58" s="197">
        <f>MMULT('F. Transitionsmatricer_mænd'!$C132:$W132,AF$40:AF$60)</f>
        <v>32.034007875126612</v>
      </c>
      <c r="AH58" s="197">
        <f>MMULT('F. Transitionsmatricer_mænd'!$C132:$W132,AG$40:AG$60)</f>
        <v>32.954994665348899</v>
      </c>
      <c r="AI58" s="197">
        <f>MMULT('F. Transitionsmatricer_mænd'!$C132:$W132,AH$40:AH$60)</f>
        <v>33.933101112042877</v>
      </c>
      <c r="AJ58" s="197">
        <f>MMULT('F. Transitionsmatricer_mænd'!$C132:$W132,AI$40:AI$60)</f>
        <v>34.930761481040989</v>
      </c>
      <c r="AK58" s="197">
        <f>MMULT('F. Transitionsmatricer_mænd'!$C132:$W132,AJ$40:AJ$60)</f>
        <v>35.917553486282117</v>
      </c>
      <c r="AL58" s="197">
        <f>MMULT('F. Transitionsmatricer_mænd'!$C132:$W132,AK$40:AK$60)</f>
        <v>36.869045021268079</v>
      </c>
      <c r="AM58" s="197">
        <f>MMULT('F. Transitionsmatricer_mænd'!$C132:$W132,AL$40:AL$60)</f>
        <v>37.765847221996829</v>
      </c>
      <c r="AN58" s="197">
        <f>MMULT('F. Transitionsmatricer_mænd'!$C132:$W132,AM$40:AM$60)</f>
        <v>38.592843415788046</v>
      </c>
      <c r="AO58" s="197">
        <f>MMULT('F. Transitionsmatricer_mænd'!$C132:$W132,AN$40:AN$60)</f>
        <v>39.338556604543349</v>
      </c>
      <c r="AP58" s="197">
        <f>MMULT('F. Transitionsmatricer_mænd'!$C132:$W132,AO$40:AO$60)</f>
        <v>39.994621915433939</v>
      </c>
      <c r="AQ58" s="198">
        <f>MMULT('F. Transitionsmatricer_mænd'!$C159:$W159,AP$40:AP$60)</f>
        <v>40.555337675130062</v>
      </c>
      <c r="AR58" s="198">
        <f>MMULT('F. Transitionsmatricer_mænd'!$C159:$W159,AQ$40:AQ$60)</f>
        <v>41.377508886018575</v>
      </c>
      <c r="AS58" s="198">
        <f>MMULT('F. Transitionsmatricer_mænd'!$C159:$W159,AR$40:AR$60)</f>
        <v>42.336346029704295</v>
      </c>
      <c r="AT58" s="198">
        <f>MMULT('F. Transitionsmatricer_mænd'!$C159:$W159,AS$40:AS$60)</f>
        <v>43.335526263587553</v>
      </c>
      <c r="AU58" s="198">
        <f>MMULT('F. Transitionsmatricer_mænd'!$C159:$W159,AT$40:AT$60)</f>
        <v>44.302127934122346</v>
      </c>
      <c r="AV58" s="198">
        <f>MMULT('F. Transitionsmatricer_mænd'!$C159:$W159,AU$40:AU$60)</f>
        <v>45.182288512448686</v>
      </c>
      <c r="AW58" s="198">
        <f>MMULT('F. Transitionsmatricer_mænd'!$C159:$W159,AV$40:AV$60)</f>
        <v>45.937575405000295</v>
      </c>
      <c r="AX58" s="198">
        <f>MMULT('F. Transitionsmatricer_mænd'!$C159:$W159,AW$40:AW$60)</f>
        <v>46.541987289492482</v>
      </c>
      <c r="AY58" s="198">
        <f>MMULT('F. Transitionsmatricer_mænd'!$C159:$W159,AX$40:AX$60)</f>
        <v>46.979485267302138</v>
      </c>
      <c r="AZ58" s="198">
        <f>MMULT('F. Transitionsmatricer_mænd'!$C159:$W159,AY$40:AY$60)</f>
        <v>47.24195868972042</v>
      </c>
      <c r="BA58" s="199">
        <f>MMULT('F. Transitionsmatricer_mænd'!$C186:$W186,AZ$40:AZ$60)</f>
        <v>47.327544766159377</v>
      </c>
      <c r="BB58" s="199">
        <f>MMULT('F. Transitionsmatricer_mænd'!$C186:$W186,BA$40:BA$60)</f>
        <v>49.927291789430306</v>
      </c>
      <c r="BC58" s="199">
        <f>MMULT('F. Transitionsmatricer_mænd'!$C186:$W186,BB$40:BB$60)</f>
        <v>51.492477444322709</v>
      </c>
      <c r="BD58" s="199">
        <f>MMULT('F. Transitionsmatricer_mænd'!$C186:$W186,BC$40:BC$60)</f>
        <v>52.224575562035049</v>
      </c>
      <c r="BE58" s="199">
        <f>MMULT('F. Transitionsmatricer_mænd'!$C186:$W186,BD$40:BD$60)</f>
        <v>52.290242771913924</v>
      </c>
      <c r="BF58" s="199">
        <f>MMULT('F. Transitionsmatricer_mænd'!$C186:$W186,BE$40:BE$60)</f>
        <v>51.826802025919477</v>
      </c>
      <c r="BG58" s="199">
        <f>MMULT('F. Transitionsmatricer_mænd'!$C186:$W186,BF$40:BF$60)</f>
        <v>50.94729858761238</v>
      </c>
      <c r="BH58" s="199">
        <f>MMULT('F. Transitionsmatricer_mænd'!$C186:$W186,BG$40:BG$60)</f>
        <v>49.744839369580049</v>
      </c>
      <c r="BI58" s="199">
        <f>MMULT('F. Transitionsmatricer_mænd'!$C186:$W186,BH$40:BH$60)</f>
        <v>48.296179181743604</v>
      </c>
      <c r="BJ58" s="199">
        <f>MMULT('F. Transitionsmatricer_mænd'!$C186:$W186,BI$40:BI$60)</f>
        <v>46.664627890570678</v>
      </c>
      <c r="BK58" s="199">
        <f>MMULT('F. Transitionsmatricer_mænd'!$C186:$W186,BJ$40:BJ$60)</f>
        <v>44.902389070230157</v>
      </c>
      <c r="BL58" s="199">
        <f>MMULT('F. Transitionsmatricer_mænd'!$C186:$W186,BK$40:BK$60)</f>
        <v>43.052441726752001</v>
      </c>
      <c r="BM58" s="199">
        <f>MMULT('F. Transitionsmatricer_mænd'!$C186:$W186,BL$40:BL$60)</f>
        <v>41.150062766676484</v>
      </c>
      <c r="BN58" s="199">
        <f>MMULT('F. Transitionsmatricer_mænd'!$C186:$W186,BM$40:BM$60)</f>
        <v>39.224069655941896</v>
      </c>
      <c r="BO58" s="199">
        <f>MMULT('F. Transitionsmatricer_mænd'!$C186:$W186,BN$40:BN$60)</f>
        <v>37.297845155547861</v>
      </c>
      <c r="BP58" s="199">
        <f>MMULT('F. Transitionsmatricer_mænd'!$C186:$W186,BO$40:BO$60)</f>
        <v>35.390191105602639</v>
      </c>
      <c r="BQ58" s="199">
        <f>MMULT('F. Transitionsmatricer_mænd'!$C186:$W186,BP$40:BP$60)</f>
        <v>33.516046418200055</v>
      </c>
      <c r="BR58" s="199">
        <f>MMULT('F. Transitionsmatricer_mænd'!$C186:$W186,BQ$40:BQ$60)</f>
        <v>31.687095496694148</v>
      </c>
      <c r="BS58" s="199">
        <f>MMULT('F. Transitionsmatricer_mænd'!$C186:$W186,BR$40:BR$60)</f>
        <v>29.912286731107578</v>
      </c>
      <c r="BT58" s="199">
        <f>MMULT('F. Transitionsmatricer_mænd'!$C186:$W186,BS$40:BS$60)</f>
        <v>28.198275993270666</v>
      </c>
      <c r="BU58" s="200">
        <f>MMULT('F. Transitionsmatricer_mænd'!$C213:$W213,BT$40:BT$60)</f>
        <v>86.427198553316302</v>
      </c>
      <c r="BV58" s="200">
        <f>MMULT('F. Transitionsmatricer_mænd'!$C213:$W213,BU$40:BU$60)</f>
        <v>71.548003464895245</v>
      </c>
      <c r="BW58" s="200">
        <f>MMULT('F. Transitionsmatricer_mænd'!$C213:$W213,BV$40:BV$60)</f>
        <v>59.243036195718965</v>
      </c>
      <c r="BX58" s="200">
        <f>MMULT('F. Transitionsmatricer_mænd'!$C213:$W213,BW$40:BW$60)</f>
        <v>49.065565133325393</v>
      </c>
      <c r="BY58" s="200">
        <f>MMULT('F. Transitionsmatricer_mænd'!$C213:$W213,BX$40:BX$60)</f>
        <v>40.644169292494155</v>
      </c>
      <c r="BZ58" s="200">
        <f>MMULT('F. Transitionsmatricer_mænd'!$C213:$W213,BY$40:BY$60)</f>
        <v>33.672068455348246</v>
      </c>
      <c r="CA58" s="200">
        <f>MMULT('F. Transitionsmatricer_mænd'!$C213:$W213,BZ$40:BZ$60)</f>
        <v>27.896710427166756</v>
      </c>
      <c r="CB58" s="200">
        <f>MMULT('F. Transitionsmatricer_mænd'!$C213:$W213,CA$40:CA$60)</f>
        <v>23.110423721941807</v>
      </c>
      <c r="CC58" s="200">
        <f>MMULT('F. Transitionsmatricer_mænd'!$C213:$W213,CB$40:CB$60)</f>
        <v>19.142400625076867</v>
      </c>
      <c r="CD58" s="200">
        <f>MMULT('F. Transitionsmatricer_mænd'!$C213:$W213,CC$40:CC$60)</f>
        <v>15.852002339290948</v>
      </c>
      <c r="CE58" s="200">
        <f>MMULT('F. Transitionsmatricer_mænd'!$C213:$W213,CD$40:CD$60)</f>
        <v>13.12325540130813</v>
      </c>
      <c r="CF58" s="200">
        <f>MMULT('F. Transitionsmatricer_mænd'!$C213:$W213,CE$40:CE$60)</f>
        <v>10.860366789729408</v>
      </c>
      <c r="CG58" s="200">
        <f>MMULT('F. Transitionsmatricer_mænd'!$C213:$W213,CF$40:CF$60)</f>
        <v>8.9840839955103942</v>
      </c>
      <c r="CH58" s="200">
        <f>MMULT('F. Transitionsmatricer_mænd'!$C213:$W213,CG$40:CG$60)</f>
        <v>7.4287434314198606</v>
      </c>
      <c r="CI58" s="200">
        <f>MMULT('F. Transitionsmatricer_mænd'!$C213:$W213,CH$40:CH$60)</f>
        <v>6.1398739549349814</v>
      </c>
      <c r="CJ58" s="201">
        <f>MMULT('F. Transitionsmatricer_mænd'!$C240:$W240,CI$40:CI$60)</f>
        <v>0</v>
      </c>
    </row>
    <row r="59" spans="1:88" s="115" customFormat="1" ht="38.25" x14ac:dyDescent="0.2">
      <c r="A59" s="140" t="s">
        <v>195</v>
      </c>
      <c r="B59" s="192">
        <f t="shared" si="145"/>
        <v>0</v>
      </c>
      <c r="C59" s="192">
        <v>0</v>
      </c>
      <c r="D59" s="193">
        <f>MMULT('F. Transitionsmatricer_mænd'!$C25:$W25,C$40:C$60)</f>
        <v>0</v>
      </c>
      <c r="E59" s="193">
        <f>MMULT('F. Transitionsmatricer_mænd'!$C25:$W25,D$40:D$60)</f>
        <v>0</v>
      </c>
      <c r="F59" s="193">
        <f>MMULT('F. Transitionsmatricer_mænd'!$C25:$W25,E$40:E$60)</f>
        <v>0</v>
      </c>
      <c r="G59" s="193">
        <f>MMULT('F. Transitionsmatricer_mænd'!$C25:$W25,F$40:F$60)</f>
        <v>0</v>
      </c>
      <c r="H59" s="193">
        <f>MMULT('F. Transitionsmatricer_mænd'!$C25:$W25,G$40:G$60)</f>
        <v>0</v>
      </c>
      <c r="I59" s="194">
        <f>MMULT('F. Transitionsmatricer_mænd'!$C52:$W52,H$40:H$60)</f>
        <v>0</v>
      </c>
      <c r="J59" s="194">
        <f>MMULT('F. Transitionsmatricer_mænd'!$C52:$W52,I$40:I$60)</f>
        <v>0</v>
      </c>
      <c r="K59" s="194">
        <f>MMULT('F. Transitionsmatricer_mænd'!$C52:$W52,J$40:J$60)</f>
        <v>0</v>
      </c>
      <c r="L59" s="194">
        <f>MMULT('F. Transitionsmatricer_mænd'!$C52:$W52,K$40:K$60)</f>
        <v>0</v>
      </c>
      <c r="M59" s="194">
        <f>MMULT('F. Transitionsmatricer_mænd'!$C52:$W52,L$40:L$60)</f>
        <v>0</v>
      </c>
      <c r="N59" s="195">
        <f>MMULT('F. Transitionsmatricer_mænd'!$C79:$W79,M$40:M$60)</f>
        <v>0.85265512599835713</v>
      </c>
      <c r="O59" s="195">
        <f>MMULT('F. Transitionsmatricer_mænd'!$C79:$W79,N$40:N$60)</f>
        <v>1.0371537564612971</v>
      </c>
      <c r="P59" s="195">
        <f>MMULT('F. Transitionsmatricer_mænd'!$C79:$W79,O$40:O$60)</f>
        <v>1.0927239231354522</v>
      </c>
      <c r="Q59" s="195">
        <f>MMULT('F. Transitionsmatricer_mænd'!$C79:$W79,P$40:P$60)</f>
        <v>1.1326011706945116</v>
      </c>
      <c r="R59" s="195">
        <f>MMULT('F. Transitionsmatricer_mænd'!$C79:$W79,Q$40:Q$60)</f>
        <v>1.1782490833597634</v>
      </c>
      <c r="S59" s="195">
        <f>MMULT('F. Transitionsmatricer_mænd'!$C79:$W79,R$40:R$60)</f>
        <v>1.2318858626758276</v>
      </c>
      <c r="T59" s="195">
        <f>MMULT('F. Transitionsmatricer_mænd'!$C79:$W79,S$40:S$60)</f>
        <v>1.2920110140635994</v>
      </c>
      <c r="U59" s="195">
        <f>MMULT('F. Transitionsmatricer_mænd'!$C79:$W79,T$40:T$60)</f>
        <v>1.3566707399932367</v>
      </c>
      <c r="V59" s="195">
        <f>MMULT('F. Transitionsmatricer_mænd'!$C79:$W79,U$40:U$60)</f>
        <v>1.4241070262897404</v>
      </c>
      <c r="W59" s="196">
        <f>MMULT('F. Transitionsmatricer_mænd'!$C106:$W106,V$40:V$60)</f>
        <v>1.4338932486159237</v>
      </c>
      <c r="X59" s="196">
        <f>MMULT('F. Transitionsmatricer_mænd'!$C106:$W106,W$40:W$60)</f>
        <v>1.456521549922565</v>
      </c>
      <c r="Y59" s="196">
        <f>MMULT('F. Transitionsmatricer_mænd'!$C106:$W106,X$40:X$60)</f>
        <v>1.489209229128194</v>
      </c>
      <c r="Z59" s="196">
        <f>MMULT('F. Transitionsmatricer_mænd'!$C106:$W106,Y$40:Y$60)</f>
        <v>1.5312690462895973</v>
      </c>
      <c r="AA59" s="196">
        <f>MMULT('F. Transitionsmatricer_mænd'!$C106:$W106,Z$40:Z$60)</f>
        <v>1.5799335602479905</v>
      </c>
      <c r="AB59" s="196">
        <f>MMULT('F. Transitionsmatricer_mænd'!$C106:$W106,AA$40:AA$60)</f>
        <v>1.6328768650597061</v>
      </c>
      <c r="AC59" s="196">
        <f>MMULT('F. Transitionsmatricer_mænd'!$C106:$W106,AB$40:AB$60)</f>
        <v>1.6881586501367913</v>
      </c>
      <c r="AD59" s="196">
        <f>MMULT('F. Transitionsmatricer_mænd'!$C106:$W106,AC$40:AC$60)</f>
        <v>1.7441752625748161</v>
      </c>
      <c r="AE59" s="196">
        <f>MMULT('F. Transitionsmatricer_mænd'!$C106:$W106,AD$40:AD$60)</f>
        <v>1.7996164856243451</v>
      </c>
      <c r="AF59" s="196">
        <f>MMULT('F. Transitionsmatricer_mænd'!$C106:$W106,AE$40:AE$60)</f>
        <v>1.8534270434425757</v>
      </c>
      <c r="AG59" s="197">
        <f>MMULT('F. Transitionsmatricer_mænd'!$C133:$W133,AF$40:AF$60)</f>
        <v>1.9047721354776936</v>
      </c>
      <c r="AH59" s="197">
        <f>MMULT('F. Transitionsmatricer_mænd'!$C133:$W133,AG$40:AG$60)</f>
        <v>1.9530065285055922</v>
      </c>
      <c r="AI59" s="197">
        <f>MMULT('F. Transitionsmatricer_mænd'!$C133:$W133,AH$40:AH$60)</f>
        <v>2.0071058596102889</v>
      </c>
      <c r="AJ59" s="197">
        <f>MMULT('F. Transitionsmatricer_mænd'!$C133:$W133,AI$40:AI$60)</f>
        <v>2.0643755011851805</v>
      </c>
      <c r="AK59" s="197">
        <f>MMULT('F. Transitionsmatricer_mænd'!$C133:$W133,AJ$40:AJ$60)</f>
        <v>2.1226169351187698</v>
      </c>
      <c r="AL59" s="197">
        <f>MMULT('F. Transitionsmatricer_mænd'!$C133:$W133,AK$40:AK$60)</f>
        <v>2.1800470731927644</v>
      </c>
      <c r="AM59" s="197">
        <f>MMULT('F. Transitionsmatricer_mænd'!$C133:$W133,AL$40:AL$60)</f>
        <v>2.2352323225644688</v>
      </c>
      <c r="AN59" s="197">
        <f>MMULT('F. Transitionsmatricer_mænd'!$C133:$W133,AM$40:AM$60)</f>
        <v>2.2870351910495321</v>
      </c>
      <c r="AO59" s="197">
        <f>MMULT('F. Transitionsmatricer_mænd'!$C133:$W133,AN$40:AN$60)</f>
        <v>2.3345707300056242</v>
      </c>
      <c r="AP59" s="197">
        <f>MMULT('F. Transitionsmatricer_mænd'!$C133:$W133,AO$40:AO$60)</f>
        <v>2.3771703870358785</v>
      </c>
      <c r="AQ59" s="198">
        <f>MMULT('F. Transitionsmatricer_mænd'!$C160:$W160,AP$40:AP$60)</f>
        <v>2.4143513638897542</v>
      </c>
      <c r="AR59" s="198">
        <f>MMULT('F. Transitionsmatricer_mænd'!$C160:$W160,AQ$40:AQ$60)</f>
        <v>2.4457901036436698</v>
      </c>
      <c r="AS59" s="198">
        <f>MMULT('F. Transitionsmatricer_mænd'!$C160:$W160,AR$40:AR$60)</f>
        <v>2.4929233817154199</v>
      </c>
      <c r="AT59" s="198">
        <f>MMULT('F. Transitionsmatricer_mænd'!$C160:$W160,AS$40:AS$60)</f>
        <v>2.5482766619000188</v>
      </c>
      <c r="AU59" s="198">
        <f>MMULT('F. Transitionsmatricer_mænd'!$C160:$W160,AT$40:AT$60)</f>
        <v>2.6060840748379821</v>
      </c>
      <c r="AV59" s="198">
        <f>MMULT('F. Transitionsmatricer_mænd'!$C160:$W160,AU$40:AU$60)</f>
        <v>2.6619785905361089</v>
      </c>
      <c r="AW59" s="198">
        <f>MMULT('F. Transitionsmatricer_mænd'!$C160:$W160,AV$40:AV$60)</f>
        <v>2.7127322806593979</v>
      </c>
      <c r="AX59" s="198">
        <f>MMULT('F. Transitionsmatricer_mænd'!$C160:$W160,AW$40:AW$60)</f>
        <v>2.7560411232225963</v>
      </c>
      <c r="AY59" s="198">
        <f>MMULT('F. Transitionsmatricer_mænd'!$C160:$W160,AX$40:AX$60)</f>
        <v>2.7903473591725114</v>
      </c>
      <c r="AZ59" s="198">
        <f>MMULT('F. Transitionsmatricer_mænd'!$C160:$W160,AY$40:AY$60)</f>
        <v>2.8146927273033735</v>
      </c>
      <c r="BA59" s="199">
        <f>MMULT('F. Transitionsmatricer_mænd'!$C187:$W187,AZ$40:AZ$60)</f>
        <v>2.8285968733349169</v>
      </c>
      <c r="BB59" s="199">
        <f>MMULT('F. Transitionsmatricer_mænd'!$C187:$W187,BA$40:BA$60)</f>
        <v>2.8319563153720346</v>
      </c>
      <c r="BC59" s="199">
        <f>MMULT('F. Transitionsmatricer_mænd'!$C187:$W187,BB$40:BB$60)</f>
        <v>2.9852428438963905</v>
      </c>
      <c r="BD59" s="199">
        <f>MMULT('F. Transitionsmatricer_mænd'!$C187:$W187,BC$40:BC$60)</f>
        <v>3.0769820950477995</v>
      </c>
      <c r="BE59" s="199">
        <f>MMULT('F. Transitionsmatricer_mænd'!$C187:$W187,BD$40:BD$60)</f>
        <v>3.1191578373218922</v>
      </c>
      <c r="BF59" s="199">
        <f>MMULT('F. Transitionsmatricer_mænd'!$C187:$W187,BE$40:BE$60)</f>
        <v>3.12165911724705</v>
      </c>
      <c r="BG59" s="199">
        <f>MMULT('F. Transitionsmatricer_mænd'!$C187:$W187,BF$40:BF$60)</f>
        <v>3.0926389119137778</v>
      </c>
      <c r="BH59" s="199">
        <f>MMULT('F. Transitionsmatricer_mænd'!$C187:$W187,BG$40:BG$60)</f>
        <v>3.0388230533980489</v>
      </c>
      <c r="BI59" s="199">
        <f>MMULT('F. Transitionsmatricer_mænd'!$C187:$W187,BH$40:BH$60)</f>
        <v>2.9657661551693959</v>
      </c>
      <c r="BJ59" s="199">
        <f>MMULT('F. Transitionsmatricer_mænd'!$C187:$W187,BI$40:BI$60)</f>
        <v>2.8780594239903579</v>
      </c>
      <c r="BK59" s="199">
        <f>MMULT('F. Transitionsmatricer_mænd'!$C187:$W187,BJ$40:BJ$60)</f>
        <v>2.7794980221345167</v>
      </c>
      <c r="BL59" s="199">
        <f>MMULT('F. Transitionsmatricer_mænd'!$C187:$W187,BK$40:BK$60)</f>
        <v>2.6732158212937267</v>
      </c>
      <c r="BM59" s="199">
        <f>MMULT('F. Transitionsmatricer_mænd'!$C187:$W187,BL$40:BL$60)</f>
        <v>2.5617944600933562</v>
      </c>
      <c r="BN59" s="199">
        <f>MMULT('F. Transitionsmatricer_mænd'!$C187:$W187,BM$40:BM$60)</f>
        <v>2.4473523531203245</v>
      </c>
      <c r="BO59" s="199">
        <f>MMULT('F. Transitionsmatricer_mænd'!$C187:$W187,BN$40:BN$60)</f>
        <v>2.3316180664114974</v>
      </c>
      <c r="BP59" s="199">
        <f>MMULT('F. Transitionsmatricer_mænd'!$C187:$W187,BO$40:BO$60)</f>
        <v>2.215991420053105</v>
      </c>
      <c r="BQ59" s="199">
        <f>MMULT('F. Transitionsmatricer_mænd'!$C187:$W187,BP$40:BP$60)</f>
        <v>2.1015948398113991</v>
      </c>
      <c r="BR59" s="199">
        <f>MMULT('F. Transitionsmatricer_mænd'!$C187:$W187,BQ$40:BQ$60)</f>
        <v>1.9893168423295569</v>
      </c>
      <c r="BS59" s="199">
        <f>MMULT('F. Transitionsmatricer_mænd'!$C187:$W187,BR$40:BR$60)</f>
        <v>1.8798490687777367</v>
      </c>
      <c r="BT59" s="199">
        <f>MMULT('F. Transitionsmatricer_mænd'!$C187:$W187,BS$40:BS$60)</f>
        <v>1.773717942825553</v>
      </c>
      <c r="BU59" s="200">
        <f>MMULT('F. Transitionsmatricer_mænd'!$C214:$W214,BT$40:BT$60)</f>
        <v>1.6713117869463741</v>
      </c>
      <c r="BV59" s="200">
        <f>MMULT('F. Transitionsmatricer_mænd'!$C214:$W214,BU$40:BU$60)</f>
        <v>5.1105716760639464</v>
      </c>
      <c r="BW59" s="200">
        <f>MMULT('F. Transitionsmatricer_mænd'!$C214:$W214,BV$40:BV$60)</f>
        <v>4.2316454425513541</v>
      </c>
      <c r="BX59" s="200">
        <f>MMULT('F. Transitionsmatricer_mænd'!$C214:$W214,BW$40:BW$60)</f>
        <v>3.5046832238089567</v>
      </c>
      <c r="BY59" s="200">
        <f>MMULT('F. Transitionsmatricer_mænd'!$C214:$W214,BX$40:BX$60)</f>
        <v>2.9031549494638687</v>
      </c>
      <c r="BZ59" s="200">
        <f>MMULT('F. Transitionsmatricer_mænd'!$C214:$W214,BY$40:BY$60)</f>
        <v>2.4051477468105888</v>
      </c>
      <c r="CA59" s="200">
        <f>MMULT('F. Transitionsmatricer_mænd'!$C214:$W214,BZ$40:BZ$60)</f>
        <v>1.9926221733690541</v>
      </c>
      <c r="CB59" s="200">
        <f>MMULT('F. Transitionsmatricer_mænd'!$C214:$W214,CA$40:CA$60)</f>
        <v>1.6507445515672721</v>
      </c>
      <c r="CC59" s="200">
        <f>MMULT('F. Transitionsmatricer_mænd'!$C214:$W214,CB$40:CB$60)</f>
        <v>1.3673143303626334</v>
      </c>
      <c r="CD59" s="200">
        <f>MMULT('F. Transitionsmatricer_mænd'!$C214:$W214,CC$40:CC$60)</f>
        <v>1.1322858813779249</v>
      </c>
      <c r="CE59" s="200">
        <f>MMULT('F. Transitionsmatricer_mænd'!$C214:$W214,CD$40:CD$60)</f>
        <v>0.93737538580772362</v>
      </c>
      <c r="CF59" s="200">
        <f>MMULT('F. Transitionsmatricer_mænd'!$C214:$W214,CE$40:CE$60)</f>
        <v>0.77574048498067205</v>
      </c>
      <c r="CG59" s="200">
        <f>MMULT('F. Transitionsmatricer_mænd'!$C214:$W214,CF$40:CF$60)</f>
        <v>0.64172028539359971</v>
      </c>
      <c r="CH59" s="200">
        <f>MMULT('F. Transitionsmatricer_mænd'!$C214:$W214,CG$40:CG$60)</f>
        <v>0.53062453081570438</v>
      </c>
      <c r="CI59" s="200">
        <f>MMULT('F. Transitionsmatricer_mænd'!$C214:$W214,CH$40:CH$60)</f>
        <v>0.43856242535249867</v>
      </c>
      <c r="CJ59" s="201">
        <f>MMULT('F. Transitionsmatricer_mænd'!$C241:$W241,CI$40:CI$60)</f>
        <v>5.4345492523925483</v>
      </c>
    </row>
    <row r="60" spans="1:88" s="115" customFormat="1" ht="12.75" x14ac:dyDescent="0.2">
      <c r="A60" s="140" t="s">
        <v>0</v>
      </c>
      <c r="B60" s="192">
        <f t="shared" si="145"/>
        <v>0</v>
      </c>
      <c r="C60" s="192">
        <f>(B40*'B. Andre input'!$B$19)+(B41*'B. Andre input'!$B$20)+(B42*'B. Andre input'!$B$21)+(B43*'B. Andre input'!$B$22)+(B15*1)</f>
        <v>56.841622802298481</v>
      </c>
      <c r="D60" s="193">
        <f>MMULT('F. Transitionsmatricer_mænd'!$C26:$W26,C$40:C$60)</f>
        <v>109.20936517836647</v>
      </c>
      <c r="E60" s="193">
        <f>MMULT('F. Transitionsmatricer_mænd'!$C26:$W26,D$40:D$60)</f>
        <v>167.71084017195616</v>
      </c>
      <c r="F60" s="193">
        <f>MMULT('F. Transitionsmatricer_mænd'!$C26:$W26,E$40:E$60)</f>
        <v>230.25748271356468</v>
      </c>
      <c r="G60" s="193">
        <f>MMULT('F. Transitionsmatricer_mænd'!$C26:$W26,F$40:F$60)</f>
        <v>295.62970866646231</v>
      </c>
      <c r="H60" s="193">
        <f>MMULT('F. Transitionsmatricer_mænd'!$C26:$W26,G$40:G$60)</f>
        <v>362.93292428527786</v>
      </c>
      <c r="I60" s="194">
        <f>MMULT('F. Transitionsmatricer_mænd'!$C53:$W53,H$40:H$60)</f>
        <v>431.50661734683774</v>
      </c>
      <c r="J60" s="194">
        <f>MMULT('F. Transitionsmatricer_mænd'!$C53:$W53,I$40:I$60)</f>
        <v>501.45778549384369</v>
      </c>
      <c r="K60" s="194">
        <f>MMULT('F. Transitionsmatricer_mænd'!$C53:$W53,J$40:J$60)</f>
        <v>571.91319464741105</v>
      </c>
      <c r="L60" s="194">
        <f>MMULT('F. Transitionsmatricer_mænd'!$C53:$W53,K$40:K$60)</f>
        <v>642.48318771223478</v>
      </c>
      <c r="M60" s="194">
        <f>MMULT('F. Transitionsmatricer_mænd'!$C53:$W53,L$40:L$60)</f>
        <v>712.92473573655604</v>
      </c>
      <c r="N60" s="195">
        <f>MMULT('F. Transitionsmatricer_mænd'!$C80:$W80,M$40:M$60)</f>
        <v>783.05976360287787</v>
      </c>
      <c r="O60" s="195">
        <f>MMULT('F. Transitionsmatricer_mænd'!$C80:$W80,N$40:N$60)</f>
        <v>854.54446494736953</v>
      </c>
      <c r="P60" s="195">
        <f>MMULT('F. Transitionsmatricer_mænd'!$C80:$W80,O$40:O$60)</f>
        <v>925.77894936281473</v>
      </c>
      <c r="Q60" s="195">
        <f>MMULT('F. Transitionsmatricer_mænd'!$C80:$W80,P$40:P$60)</f>
        <v>996.42753571368939</v>
      </c>
      <c r="R60" s="195">
        <f>MMULT('F. Transitionsmatricer_mænd'!$C80:$W80,Q$40:Q$60)</f>
        <v>1066.4116707801845</v>
      </c>
      <c r="S60" s="195">
        <f>MMULT('F. Transitionsmatricer_mænd'!$C80:$W80,R$40:R$60)</f>
        <v>1135.6989472136406</v>
      </c>
      <c r="T60" s="195">
        <f>MMULT('F. Transitionsmatricer_mænd'!$C80:$W80,S$40:S$60)</f>
        <v>1204.2602118089928</v>
      </c>
      <c r="U60" s="195">
        <f>MMULT('F. Transitionsmatricer_mænd'!$C80:$W80,T$40:T$60)</f>
        <v>1272.0620092135146</v>
      </c>
      <c r="V60" s="195">
        <f>MMULT('F. Transitionsmatricer_mænd'!$C80:$W80,U$40:U$60)</f>
        <v>1339.0664369060626</v>
      </c>
      <c r="W60" s="196">
        <f>MMULT('F. Transitionsmatricer_mænd'!$C107:$W107,V$40:V$60)</f>
        <v>1405.2324683162879</v>
      </c>
      <c r="X60" s="196">
        <f>MMULT('F. Transitionsmatricer_mænd'!$C107:$W107,W$40:W$60)</f>
        <v>1471.3108335978363</v>
      </c>
      <c r="Y60" s="196">
        <f>MMULT('F. Transitionsmatricer_mænd'!$C107:$W107,X$40:X$60)</f>
        <v>1536.4499770459383</v>
      </c>
      <c r="Z60" s="196">
        <f>MMULT('F. Transitionsmatricer_mænd'!$C107:$W107,Y$40:Y$60)</f>
        <v>1600.6519087091599</v>
      </c>
      <c r="AA60" s="196">
        <f>MMULT('F. Transitionsmatricer_mænd'!$C107:$W107,Z$40:Z$60)</f>
        <v>1663.9091935321899</v>
      </c>
      <c r="AB60" s="196">
        <f>MMULT('F. Transitionsmatricer_mænd'!$C107:$W107,AA$40:AA$60)</f>
        <v>1726.1946787958152</v>
      </c>
      <c r="AC60" s="196">
        <f>MMULT('F. Transitionsmatricer_mænd'!$C107:$W107,AB$40:AB$60)</f>
        <v>1787.4703161147527</v>
      </c>
      <c r="AD60" s="196">
        <f>MMULT('F. Transitionsmatricer_mænd'!$C107:$W107,AC$40:AC$60)</f>
        <v>1847.6932268984674</v>
      </c>
      <c r="AE60" s="196">
        <f>MMULT('F. Transitionsmatricer_mænd'!$C107:$W107,AD$40:AD$60)</f>
        <v>1906.8198041797743</v>
      </c>
      <c r="AF60" s="196">
        <f>MMULT('F. Transitionsmatricer_mænd'!$C107:$W107,AE$40:AE$60)</f>
        <v>1964.8084181722636</v>
      </c>
      <c r="AG60" s="197">
        <f>MMULT('F. Transitionsmatricer_mænd'!$C134:$W134,AF$40:AF$60)</f>
        <v>2021.6211320332804</v>
      </c>
      <c r="AH60" s="197">
        <f>MMULT('F. Transitionsmatricer_mænd'!$C134:$W134,AG$40:AG$60)</f>
        <v>2077.8351926720529</v>
      </c>
      <c r="AI60" s="197">
        <f>MMULT('F. Transitionsmatricer_mænd'!$C134:$W134,AH$40:AH$60)</f>
        <v>2133.4702843431073</v>
      </c>
      <c r="AJ60" s="197">
        <f>MMULT('F. Transitionsmatricer_mænd'!$C134:$W134,AI$40:AI$60)</f>
        <v>2188.5407866068563</v>
      </c>
      <c r="AK60" s="197">
        <f>MMULT('F. Transitionsmatricer_mænd'!$C134:$W134,AJ$40:AJ$60)</f>
        <v>2243.010195790217</v>
      </c>
      <c r="AL60" s="197">
        <f>MMULT('F. Transitionsmatricer_mænd'!$C134:$W134,AK$40:AK$60)</f>
        <v>2296.8123989056212</v>
      </c>
      <c r="AM60" s="197">
        <f>MMULT('F. Transitionsmatricer_mænd'!$C134:$W134,AL$40:AL$60)</f>
        <v>2349.866218291138</v>
      </c>
      <c r="AN60" s="197">
        <f>MMULT('F. Transitionsmatricer_mænd'!$C134:$W134,AM$40:AM$60)</f>
        <v>2402.0852008489455</v>
      </c>
      <c r="AO60" s="197">
        <f>MMULT('F. Transitionsmatricer_mænd'!$C134:$W134,AN$40:AN$60)</f>
        <v>2453.3840580928013</v>
      </c>
      <c r="AP60" s="197">
        <f>MMULT('F. Transitionsmatricer_mænd'!$C134:$W134,AO$40:AO$60)</f>
        <v>2503.6827580439231</v>
      </c>
      <c r="AQ60" s="198">
        <f>MMULT('F. Transitionsmatricer_mænd'!$C161:$W161,AP$40:AP$60)</f>
        <v>2552.9089809438519</v>
      </c>
      <c r="AR60" s="198">
        <f>MMULT('F. Transitionsmatricer_mænd'!$C161:$W161,AQ$40:AQ$60)</f>
        <v>2602.0012499925465</v>
      </c>
      <c r="AS60" s="198">
        <f>MMULT('F. Transitionsmatricer_mænd'!$C161:$W161,AR$40:AR$60)</f>
        <v>2650.9203401515115</v>
      </c>
      <c r="AT60" s="198">
        <f>MMULT('F. Transitionsmatricer_mænd'!$C161:$W161,AS$40:AS$60)</f>
        <v>2699.624712898596</v>
      </c>
      <c r="AU60" s="198">
        <f>MMULT('F. Transitionsmatricer_mænd'!$C161:$W161,AT$40:AT$60)</f>
        <v>2747.9915109572639</v>
      </c>
      <c r="AV60" s="198">
        <f>MMULT('F. Transitionsmatricer_mænd'!$C161:$W161,AU$40:AU$60)</f>
        <v>2795.8567404473706</v>
      </c>
      <c r="AW60" s="198">
        <f>MMULT('F. Transitionsmatricer_mænd'!$C161:$W161,AV$40:AV$60)</f>
        <v>2843.0417954884251</v>
      </c>
      <c r="AX60" s="198">
        <f>MMULT('F. Transitionsmatricer_mænd'!$C161:$W161,AW$40:AW$60)</f>
        <v>2889.3704619815198</v>
      </c>
      <c r="AY60" s="198">
        <f>MMULT('F. Transitionsmatricer_mænd'!$C161:$W161,AX$40:AX$60)</f>
        <v>2934.6793336531532</v>
      </c>
      <c r="AZ60" s="198">
        <f>MMULT('F. Transitionsmatricer_mænd'!$C161:$W161,AY$40:AY$60)</f>
        <v>2978.8237151304379</v>
      </c>
      <c r="BA60" s="199">
        <f>MMULT('F. Transitionsmatricer_mænd'!$C188:$W188,AZ$40:AZ$60)</f>
        <v>3021.6804753562869</v>
      </c>
      <c r="BB60" s="199">
        <f>MMULT('F. Transitionsmatricer_mænd'!$C188:$W188,BA$40:BA$60)</f>
        <v>3068.915571046969</v>
      </c>
      <c r="BC60" s="199">
        <f>MMULT('F. Transitionsmatricer_mænd'!$C188:$W188,BB$40:BB$60)</f>
        <v>3115.1134413825098</v>
      </c>
      <c r="BD60" s="199">
        <f>MMULT('F. Transitionsmatricer_mænd'!$C188:$W188,BC$40:BC$60)</f>
        <v>3160.1730943305838</v>
      </c>
      <c r="BE60" s="199">
        <f>MMULT('F. Transitionsmatricer_mænd'!$C188:$W188,BD$40:BD$60)</f>
        <v>3203.5271061419403</v>
      </c>
      <c r="BF60" s="199">
        <f>MMULT('F. Transitionsmatricer_mænd'!$C188:$W188,BE$40:BE$60)</f>
        <v>3244.8274415011365</v>
      </c>
      <c r="BG60" s="199">
        <f>MMULT('F. Transitionsmatricer_mænd'!$C188:$W188,BF$40:BF$60)</f>
        <v>3283.8807846947107</v>
      </c>
      <c r="BH60" s="199">
        <f>MMULT('F. Transitionsmatricer_mænd'!$C188:$W188,BG$40:BG$60)</f>
        <v>3320.6020675739346</v>
      </c>
      <c r="BI60" s="199">
        <f>MMULT('F. Transitionsmatricer_mænd'!$C188:$W188,BH$40:BH$60)</f>
        <v>3354.9810886361256</v>
      </c>
      <c r="BJ60" s="199">
        <f>MMULT('F. Transitionsmatricer_mænd'!$C188:$W188,BI$40:BI$60)</f>
        <v>3387.0585561914268</v>
      </c>
      <c r="BK60" s="199">
        <f>MMULT('F. Transitionsmatricer_mænd'!$C188:$W188,BJ$40:BJ$60)</f>
        <v>3416.9089210346256</v>
      </c>
      <c r="BL60" s="199">
        <f>MMULT('F. Transitionsmatricer_mænd'!$C188:$W188,BK$40:BK$60)</f>
        <v>3444.6281047393572</v>
      </c>
      <c r="BM60" s="199">
        <f>MMULT('F. Transitionsmatricer_mænd'!$C188:$W188,BL$40:BL$60)</f>
        <v>3470.3247610403482</v>
      </c>
      <c r="BN60" s="199">
        <f>MMULT('F. Transitionsmatricer_mænd'!$C188:$W188,BM$40:BM$60)</f>
        <v>3494.1140890111642</v>
      </c>
      <c r="BO60" s="199">
        <f>MMULT('F. Transitionsmatricer_mænd'!$C188:$W188,BN$40:BN$60)</f>
        <v>3516.1134904119804</v>
      </c>
      <c r="BP60" s="199">
        <f>MMULT('F. Transitionsmatricer_mænd'!$C188:$W188,BO$40:BO$60)</f>
        <v>3536.4395601737588</v>
      </c>
      <c r="BQ60" s="199">
        <f>MMULT('F. Transitionsmatricer_mænd'!$C188:$W188,BP$40:BP$60)</f>
        <v>3555.2060403534415</v>
      </c>
      <c r="BR60" s="199">
        <f>MMULT('F. Transitionsmatricer_mænd'!$C188:$W188,BQ$40:BQ$60)</f>
        <v>3572.5224696845771</v>
      </c>
      <c r="BS60" s="199">
        <f>MMULT('F. Transitionsmatricer_mænd'!$C188:$W188,BR$40:BR$60)</f>
        <v>3588.4933342560707</v>
      </c>
      <c r="BT60" s="199">
        <f>MMULT('F. Transitionsmatricer_mænd'!$C188:$W188,BS$40:BS$60)</f>
        <v>3603.2175778904302</v>
      </c>
      <c r="BU60" s="200">
        <f>MMULT('F. Transitionsmatricer_mænd'!$C215:$W215,BT$40:BT$60)</f>
        <v>3616.7883691953562</v>
      </c>
      <c r="BV60" s="200">
        <f>MMULT('F. Transitionsmatricer_mænd'!$C215:$W215,BU$40:BU$60)</f>
        <v>3643.9343921648351</v>
      </c>
      <c r="BW60" s="200">
        <f>MMULT('F. Transitionsmatricer_mænd'!$C215:$W215,BV$40:BV$60)</f>
        <v>3671.6407502651045</v>
      </c>
      <c r="BX60" s="200">
        <f>MMULT('F. Transitionsmatricer_mænd'!$C215:$W215,BW$40:BW$60)</f>
        <v>3693.222430187072</v>
      </c>
      <c r="BY60" s="200">
        <f>MMULT('F. Transitionsmatricer_mænd'!$C215:$W215,BX$40:BX$60)</f>
        <v>3710.1123346872737</v>
      </c>
      <c r="BZ60" s="200">
        <f>MMULT('F. Transitionsmatricer_mænd'!$C215:$W215,BY$40:BY$60)</f>
        <v>3723.3895875775042</v>
      </c>
      <c r="CA60" s="200">
        <f>MMULT('F. Transitionsmatricer_mænd'!$C215:$W215,BZ$40:BZ$60)</f>
        <v>3733.8709343161781</v>
      </c>
      <c r="CB60" s="200">
        <f>MMULT('F. Transitionsmatricer_mænd'!$C215:$W215,CA$40:CA$60)</f>
        <v>3742.1777099403607</v>
      </c>
      <c r="CC60" s="200">
        <f>MMULT('F. Transitionsmatricer_mænd'!$C215:$W215,CB$40:CB$60)</f>
        <v>3748.7850561398409</v>
      </c>
      <c r="CD60" s="200">
        <f>MMULT('F. Transitionsmatricer_mænd'!$C215:$W215,CC$40:CC$60)</f>
        <v>3754.0582178928157</v>
      </c>
      <c r="CE60" s="200">
        <f>MMULT('F. Transitionsmatricer_mænd'!$C215:$W215,CD$40:CD$60)</f>
        <v>3758.2794143984743</v>
      </c>
      <c r="CF60" s="200">
        <f>MMULT('F. Transitionsmatricer_mænd'!$C215:$W215,CE$40:CE$60)</f>
        <v>3761.6678155430941</v>
      </c>
      <c r="CG60" s="200">
        <f>MMULT('F. Transitionsmatricer_mænd'!$C215:$W215,CF$40:CF$60)</f>
        <v>3764.3944600000136</v>
      </c>
      <c r="CH60" s="200">
        <f>MMULT('F. Transitionsmatricer_mænd'!$C215:$W215,CG$40:CG$60)</f>
        <v>3766.5934493040527</v>
      </c>
      <c r="CI60" s="200">
        <f>MMULT('F. Transitionsmatricer_mænd'!$C215:$W215,CH$40:CH$60)</f>
        <v>3768.3703897734076</v>
      </c>
      <c r="CJ60" s="201">
        <f>MMULT('F. Transitionsmatricer_mænd'!$C242:$W242,CI$40:CI$60)</f>
        <v>3769.8087920106564</v>
      </c>
    </row>
    <row r="61" spans="1:88" s="115" customFormat="1" ht="12.75" x14ac:dyDescent="0.2">
      <c r="A61" s="140" t="s">
        <v>5</v>
      </c>
      <c r="B61" s="192">
        <f t="shared" ref="B61" si="146">SUM(B40:B60)</f>
        <v>3776.0971730131382</v>
      </c>
      <c r="C61" s="192">
        <f>SUM(C40:C60)</f>
        <v>3776.0971730131373</v>
      </c>
      <c r="D61" s="193">
        <f>SUM(D40:D60)</f>
        <v>3776.0971730131373</v>
      </c>
      <c r="E61" s="193">
        <f t="shared" ref="E61:H61" si="147">SUM(E40:E60)</f>
        <v>3776.0971730131369</v>
      </c>
      <c r="F61" s="193">
        <f t="shared" si="147"/>
        <v>3776.0971730131373</v>
      </c>
      <c r="G61" s="193">
        <f t="shared" si="147"/>
        <v>3776.0971730131378</v>
      </c>
      <c r="H61" s="193">
        <f t="shared" si="147"/>
        <v>3776.0971730131369</v>
      </c>
      <c r="I61" s="194">
        <f>SUM(I40:I60)</f>
        <v>3776.0971730131369</v>
      </c>
      <c r="J61" s="194">
        <f t="shared" ref="J61" si="148">SUM(J40:J60)</f>
        <v>3776.0971730131378</v>
      </c>
      <c r="K61" s="194">
        <f t="shared" ref="K61" si="149">SUM(K40:K60)</f>
        <v>3776.0971730131359</v>
      </c>
      <c r="L61" s="194">
        <f t="shared" ref="L61" si="150">SUM(L40:L60)</f>
        <v>3776.0971730131373</v>
      </c>
      <c r="M61" s="194">
        <f t="shared" ref="M61" si="151">SUM(M40:M60)</f>
        <v>3776.0971730131382</v>
      </c>
      <c r="N61" s="195">
        <f>SUM(N40:N60)</f>
        <v>3776.0971730131373</v>
      </c>
      <c r="O61" s="195">
        <f t="shared" ref="O61" si="152">SUM(O40:O60)</f>
        <v>3776.0971730131378</v>
      </c>
      <c r="P61" s="195">
        <f t="shared" ref="P61" si="153">SUM(P40:P60)</f>
        <v>3776.0971730131369</v>
      </c>
      <c r="Q61" s="195">
        <f t="shared" ref="Q61" si="154">SUM(Q40:Q60)</f>
        <v>3776.0971730131369</v>
      </c>
      <c r="R61" s="195">
        <f t="shared" ref="R61" si="155">SUM(R40:R60)</f>
        <v>3776.0971730131378</v>
      </c>
      <c r="S61" s="195">
        <f t="shared" ref="S61" si="156">SUM(S40:S60)</f>
        <v>3776.0971730131373</v>
      </c>
      <c r="T61" s="195">
        <f t="shared" ref="T61" si="157">SUM(T40:T60)</f>
        <v>3776.0971730131369</v>
      </c>
      <c r="U61" s="195">
        <f t="shared" ref="U61" si="158">SUM(U40:U60)</f>
        <v>3776.0971730131359</v>
      </c>
      <c r="V61" s="195">
        <f t="shared" ref="V61" si="159">SUM(V40:V60)</f>
        <v>3776.0971730131387</v>
      </c>
      <c r="W61" s="196">
        <f>SUM(W40:W60)</f>
        <v>3776.0971730131373</v>
      </c>
      <c r="X61" s="196">
        <f t="shared" ref="X61" si="160">SUM(X40:X60)</f>
        <v>3776.0971730131373</v>
      </c>
      <c r="Y61" s="196">
        <f t="shared" ref="Y61" si="161">SUM(Y40:Y60)</f>
        <v>3776.0971730131373</v>
      </c>
      <c r="Z61" s="196">
        <f t="shared" ref="Z61" si="162">SUM(Z40:Z60)</f>
        <v>3776.0971730131378</v>
      </c>
      <c r="AA61" s="196">
        <f t="shared" ref="AA61" si="163">SUM(AA40:AA60)</f>
        <v>3776.0971730131369</v>
      </c>
      <c r="AB61" s="196">
        <f t="shared" ref="AB61" si="164">SUM(AB40:AB60)</f>
        <v>3776.0971730131369</v>
      </c>
      <c r="AC61" s="196">
        <f t="shared" ref="AC61" si="165">SUM(AC40:AC60)</f>
        <v>3776.0971730131373</v>
      </c>
      <c r="AD61" s="196">
        <f t="shared" ref="AD61" si="166">SUM(AD40:AD60)</f>
        <v>3776.0971730131373</v>
      </c>
      <c r="AE61" s="196">
        <f t="shared" ref="AE61" si="167">SUM(AE40:AE60)</f>
        <v>3776.0971730131369</v>
      </c>
      <c r="AF61" s="196">
        <f>SUM(AF40:AF60)</f>
        <v>3776.0971730131373</v>
      </c>
      <c r="AG61" s="197">
        <f t="shared" ref="AG61" si="168">SUM(AG40:AG60)</f>
        <v>3776.0971730131369</v>
      </c>
      <c r="AH61" s="197">
        <f t="shared" ref="AH61" si="169">SUM(AH40:AH60)</f>
        <v>3776.0971730131369</v>
      </c>
      <c r="AI61" s="197">
        <f t="shared" ref="AI61" si="170">SUM(AI40:AI60)</f>
        <v>3776.0971730131369</v>
      </c>
      <c r="AJ61" s="197">
        <f t="shared" ref="AJ61" si="171">SUM(AJ40:AJ60)</f>
        <v>3776.0971730131364</v>
      </c>
      <c r="AK61" s="197">
        <f t="shared" ref="AK61" si="172">SUM(AK40:AK60)</f>
        <v>3776.0971730131359</v>
      </c>
      <c r="AL61" s="197">
        <f t="shared" ref="AL61" si="173">SUM(AL40:AL60)</f>
        <v>3776.0971730131369</v>
      </c>
      <c r="AM61" s="197">
        <f t="shared" ref="AM61" si="174">SUM(AM40:AM60)</f>
        <v>3776.0971730131369</v>
      </c>
      <c r="AN61" s="197">
        <f t="shared" ref="AN61" si="175">SUM(AN40:AN60)</f>
        <v>3776.0971730131369</v>
      </c>
      <c r="AO61" s="197">
        <f t="shared" ref="AO61" si="176">SUM(AO40:AO60)</f>
        <v>3776.0971730131369</v>
      </c>
      <c r="AP61" s="197">
        <f t="shared" ref="AP61" si="177">SUM(AP40:AP60)</f>
        <v>3776.0971730131369</v>
      </c>
      <c r="AQ61" s="198">
        <f t="shared" ref="AQ61" si="178">SUM(AQ40:AQ60)</f>
        <v>3776.0971730131369</v>
      </c>
      <c r="AR61" s="198">
        <f t="shared" ref="AR61" si="179">SUM(AR40:AR60)</f>
        <v>3776.0971730131373</v>
      </c>
      <c r="AS61" s="198">
        <f t="shared" ref="AS61" si="180">SUM(AS40:AS60)</f>
        <v>3776.0971730131369</v>
      </c>
      <c r="AT61" s="198">
        <f t="shared" ref="AT61" si="181">SUM(AT40:AT60)</f>
        <v>3776.0971730131373</v>
      </c>
      <c r="AU61" s="198">
        <f t="shared" ref="AU61" si="182">SUM(AU40:AU60)</f>
        <v>3776.0971730131369</v>
      </c>
      <c r="AV61" s="198">
        <f t="shared" ref="AV61" si="183">SUM(AV40:AV60)</f>
        <v>3776.0971730131369</v>
      </c>
      <c r="AW61" s="198">
        <f t="shared" ref="AW61" si="184">SUM(AW40:AW60)</f>
        <v>3776.0971730131369</v>
      </c>
      <c r="AX61" s="198">
        <f t="shared" ref="AX61" si="185">SUM(AX40:AX60)</f>
        <v>3776.0971730131369</v>
      </c>
      <c r="AY61" s="198">
        <f t="shared" ref="AY61" si="186">SUM(AY40:AY60)</f>
        <v>3776.0971730131369</v>
      </c>
      <c r="AZ61" s="198">
        <f t="shared" ref="AZ61" si="187">SUM(AZ40:AZ60)</f>
        <v>3776.0971730131373</v>
      </c>
      <c r="BA61" s="199">
        <f t="shared" ref="BA61" si="188">SUM(BA40:BA60)</f>
        <v>3776.0971730131373</v>
      </c>
      <c r="BB61" s="199">
        <f t="shared" ref="BB61" si="189">SUM(BB40:BB60)</f>
        <v>3776.0971730131373</v>
      </c>
      <c r="BC61" s="199">
        <f t="shared" ref="BC61" si="190">SUM(BC40:BC60)</f>
        <v>3776.0971730131369</v>
      </c>
      <c r="BD61" s="199">
        <f t="shared" ref="BD61" si="191">SUM(BD40:BD60)</f>
        <v>3776.0971730131369</v>
      </c>
      <c r="BE61" s="199">
        <f t="shared" ref="BE61" si="192">SUM(BE40:BE60)</f>
        <v>3776.0971730131369</v>
      </c>
      <c r="BF61" s="199">
        <f t="shared" ref="BF61" si="193">SUM(BF40:BF60)</f>
        <v>3776.0971730131369</v>
      </c>
      <c r="BG61" s="199">
        <f t="shared" ref="BG61" si="194">SUM(BG40:BG60)</f>
        <v>3776.0971730131369</v>
      </c>
      <c r="BH61" s="199">
        <f t="shared" ref="BH61" si="195">SUM(BH40:BH60)</f>
        <v>3776.0971730131369</v>
      </c>
      <c r="BI61" s="199">
        <f t="shared" ref="BI61" si="196">SUM(BI40:BI60)</f>
        <v>3776.0971730131369</v>
      </c>
      <c r="BJ61" s="199">
        <f t="shared" ref="BJ61" si="197">SUM(BJ40:BJ60)</f>
        <v>3776.0971730131369</v>
      </c>
      <c r="BK61" s="199">
        <f t="shared" ref="BK61" si="198">SUM(BK40:BK60)</f>
        <v>3776.0971730131373</v>
      </c>
      <c r="BL61" s="199">
        <f t="shared" ref="BL61" si="199">SUM(BL40:BL60)</f>
        <v>3776.0971730131373</v>
      </c>
      <c r="BM61" s="199">
        <f t="shared" ref="BM61" si="200">SUM(BM40:BM60)</f>
        <v>3776.0971730131373</v>
      </c>
      <c r="BN61" s="199">
        <f t="shared" ref="BN61" si="201">SUM(BN40:BN60)</f>
        <v>3776.0971730131378</v>
      </c>
      <c r="BO61" s="199">
        <f t="shared" ref="BO61" si="202">SUM(BO40:BO60)</f>
        <v>3776.0971730131373</v>
      </c>
      <c r="BP61" s="199">
        <f t="shared" ref="BP61" si="203">SUM(BP40:BP60)</f>
        <v>3776.0971730131373</v>
      </c>
      <c r="BQ61" s="199">
        <f t="shared" ref="BQ61" si="204">SUM(BQ40:BQ60)</f>
        <v>3776.0971730131378</v>
      </c>
      <c r="BR61" s="199">
        <f t="shared" ref="BR61" si="205">SUM(BR40:BR60)</f>
        <v>3776.0971730131373</v>
      </c>
      <c r="BS61" s="199">
        <f t="shared" ref="BS61" si="206">SUM(BS40:BS60)</f>
        <v>3776.0971730131373</v>
      </c>
      <c r="BT61" s="199">
        <f t="shared" ref="BT61" si="207">SUM(BT40:BT60)</f>
        <v>3776.0971730131373</v>
      </c>
      <c r="BU61" s="200">
        <f t="shared" ref="BU61" si="208">SUM(BU40:BU60)</f>
        <v>3776.0971730131373</v>
      </c>
      <c r="BV61" s="200">
        <f t="shared" ref="BV61" si="209">SUM(BV40:BV60)</f>
        <v>3776.0971730131373</v>
      </c>
      <c r="BW61" s="200">
        <f t="shared" ref="BW61" si="210">SUM(BW40:BW60)</f>
        <v>3776.0971730131369</v>
      </c>
      <c r="BX61" s="200">
        <f t="shared" ref="BX61" si="211">SUM(BX40:BX60)</f>
        <v>3776.0971730131369</v>
      </c>
      <c r="BY61" s="200">
        <f t="shared" ref="BY61" si="212">SUM(BY40:BY60)</f>
        <v>3776.0971730131369</v>
      </c>
      <c r="BZ61" s="200">
        <f t="shared" ref="BZ61" si="213">SUM(BZ40:BZ60)</f>
        <v>3776.0971730131369</v>
      </c>
      <c r="CA61" s="200">
        <f t="shared" ref="CA61" si="214">SUM(CA40:CA60)</f>
        <v>3776.0971730131373</v>
      </c>
      <c r="CB61" s="200">
        <f t="shared" ref="CB61" si="215">SUM(CB40:CB60)</f>
        <v>3776.0971730131373</v>
      </c>
      <c r="CC61" s="200">
        <f t="shared" ref="CC61" si="216">SUM(CC40:CC60)</f>
        <v>3776.0971730131373</v>
      </c>
      <c r="CD61" s="200">
        <f t="shared" ref="CD61" si="217">SUM(CD40:CD60)</f>
        <v>3776.0971730131373</v>
      </c>
      <c r="CE61" s="200">
        <f t="shared" ref="CE61" si="218">SUM(CE40:CE60)</f>
        <v>3776.0971730131373</v>
      </c>
      <c r="CF61" s="200">
        <f t="shared" ref="CF61" si="219">SUM(CF40:CF60)</f>
        <v>3776.0971730131373</v>
      </c>
      <c r="CG61" s="200">
        <f t="shared" ref="CG61" si="220">SUM(CG40:CG60)</f>
        <v>3776.0971730131373</v>
      </c>
      <c r="CH61" s="200">
        <f t="shared" ref="CH61" si="221">SUM(CH40:CH60)</f>
        <v>3776.0971730131373</v>
      </c>
      <c r="CI61" s="200">
        <f t="shared" ref="CI61" si="222">SUM(CI40:CI60)</f>
        <v>3776.0971730131369</v>
      </c>
      <c r="CJ61" s="201">
        <f t="shared" ref="CJ61" si="223">SUM(CJ40:CJ60)</f>
        <v>3776.0971730131369</v>
      </c>
    </row>
    <row r="62" spans="1:88" s="118" customFormat="1" ht="12.75" x14ac:dyDescent="0.2">
      <c r="A62" s="116" t="s">
        <v>186</v>
      </c>
      <c r="B62" s="203">
        <f>B61-'D. Beregninger_pop'!$I$92</f>
        <v>0</v>
      </c>
      <c r="C62" s="203">
        <f>C61-'D. Beregninger_pop'!$I$92</f>
        <v>0</v>
      </c>
      <c r="D62" s="203">
        <f>D61-'D. Beregninger_pop'!$I$92</f>
        <v>0</v>
      </c>
      <c r="E62" s="203">
        <f>E61-'D. Beregninger_pop'!$I$92</f>
        <v>0</v>
      </c>
      <c r="F62" s="203">
        <f>F61-'D. Beregninger_pop'!$I$92</f>
        <v>0</v>
      </c>
      <c r="G62" s="203">
        <f>G61-'D. Beregninger_pop'!$I$92</f>
        <v>0</v>
      </c>
      <c r="H62" s="203">
        <f>H61-'D. Beregninger_pop'!$I$92</f>
        <v>0</v>
      </c>
      <c r="I62" s="203">
        <f>I61-'D. Beregninger_pop'!$I$92</f>
        <v>0</v>
      </c>
      <c r="J62" s="203">
        <f>J61-'D. Beregninger_pop'!$I$92</f>
        <v>0</v>
      </c>
      <c r="K62" s="203">
        <f>K61-'D. Beregninger_pop'!$I$92</f>
        <v>0</v>
      </c>
      <c r="L62" s="203">
        <f>L61-'D. Beregninger_pop'!$I$92</f>
        <v>0</v>
      </c>
      <c r="M62" s="203">
        <f>M61-'D. Beregninger_pop'!$I$92</f>
        <v>0</v>
      </c>
      <c r="N62" s="203">
        <f>N61-'D. Beregninger_pop'!$I$92</f>
        <v>0</v>
      </c>
      <c r="O62" s="203">
        <f>O61-'D. Beregninger_pop'!$I$92</f>
        <v>0</v>
      </c>
      <c r="P62" s="203">
        <f>P61-'D. Beregninger_pop'!$I$92</f>
        <v>0</v>
      </c>
      <c r="Q62" s="203">
        <f>Q61-'D. Beregninger_pop'!$I$92</f>
        <v>0</v>
      </c>
      <c r="R62" s="203">
        <f>R61-'D. Beregninger_pop'!$I$92</f>
        <v>0</v>
      </c>
      <c r="S62" s="203">
        <f>S61-'D. Beregninger_pop'!$I$92</f>
        <v>0</v>
      </c>
      <c r="T62" s="203">
        <f>T61-'D. Beregninger_pop'!$I$92</f>
        <v>0</v>
      </c>
      <c r="U62" s="203">
        <f>U61-'D. Beregninger_pop'!$I$92</f>
        <v>0</v>
      </c>
      <c r="V62" s="203">
        <f>V61-'D. Beregninger_pop'!$I$92</f>
        <v>0</v>
      </c>
      <c r="W62" s="203">
        <f>W61-'D. Beregninger_pop'!$I$92</f>
        <v>0</v>
      </c>
      <c r="X62" s="203">
        <f>X61-'D. Beregninger_pop'!$I$92</f>
        <v>0</v>
      </c>
      <c r="Y62" s="203">
        <f>Y61-'D. Beregninger_pop'!$I$92</f>
        <v>0</v>
      </c>
      <c r="Z62" s="203">
        <f>Z61-'D. Beregninger_pop'!$I$92</f>
        <v>0</v>
      </c>
      <c r="AA62" s="203">
        <f>AA61-'D. Beregninger_pop'!$I$92</f>
        <v>0</v>
      </c>
      <c r="AB62" s="203">
        <f>AB61-'D. Beregninger_pop'!$I$92</f>
        <v>0</v>
      </c>
      <c r="AC62" s="203">
        <f>AC61-'D. Beregninger_pop'!$I$92</f>
        <v>0</v>
      </c>
      <c r="AD62" s="203">
        <f>AD61-'D. Beregninger_pop'!$I$92</f>
        <v>0</v>
      </c>
      <c r="AE62" s="203">
        <f>AE61-'D. Beregninger_pop'!$I$92</f>
        <v>0</v>
      </c>
      <c r="AF62" s="203">
        <f>AF61-'D. Beregninger_pop'!$I$92</f>
        <v>0</v>
      </c>
      <c r="AG62" s="203">
        <f>AG61-'D. Beregninger_pop'!$I$92</f>
        <v>0</v>
      </c>
      <c r="AH62" s="203">
        <f>AH61-'D. Beregninger_pop'!$I$92</f>
        <v>0</v>
      </c>
      <c r="AI62" s="203">
        <f>AI61-'D. Beregninger_pop'!$I$92</f>
        <v>0</v>
      </c>
      <c r="AJ62" s="203">
        <f>AJ61-'D. Beregninger_pop'!$I$92</f>
        <v>0</v>
      </c>
      <c r="AK62" s="203">
        <f>AK61-'D. Beregninger_pop'!$I$92</f>
        <v>0</v>
      </c>
      <c r="AL62" s="203">
        <f>AL61-'D. Beregninger_pop'!$I$92</f>
        <v>0</v>
      </c>
      <c r="AM62" s="203">
        <f>AM61-'D. Beregninger_pop'!$I$92</f>
        <v>0</v>
      </c>
      <c r="AN62" s="203">
        <f>AN61-'D. Beregninger_pop'!$I$92</f>
        <v>0</v>
      </c>
      <c r="AO62" s="203">
        <f>AO61-'D. Beregninger_pop'!$I$92</f>
        <v>0</v>
      </c>
      <c r="AP62" s="203">
        <f>AP61-'D. Beregninger_pop'!$I$92</f>
        <v>0</v>
      </c>
      <c r="AQ62" s="203">
        <f>AQ61-'D. Beregninger_pop'!$I$92</f>
        <v>0</v>
      </c>
      <c r="AR62" s="203">
        <f>AR61-'D. Beregninger_pop'!$I$92</f>
        <v>0</v>
      </c>
      <c r="AS62" s="203">
        <f>AS61-'D. Beregninger_pop'!$I$92</f>
        <v>0</v>
      </c>
      <c r="AT62" s="203">
        <f>AT61-'D. Beregninger_pop'!$I$92</f>
        <v>0</v>
      </c>
      <c r="AU62" s="203">
        <f>AU61-'D. Beregninger_pop'!$I$92</f>
        <v>0</v>
      </c>
      <c r="AV62" s="203">
        <f>AV61-'D. Beregninger_pop'!$I$92</f>
        <v>0</v>
      </c>
      <c r="AW62" s="203">
        <f>AW61-'D. Beregninger_pop'!$I$92</f>
        <v>0</v>
      </c>
      <c r="AX62" s="203">
        <f>AX61-'D. Beregninger_pop'!$I$92</f>
        <v>0</v>
      </c>
      <c r="AY62" s="203">
        <f>AY61-'D. Beregninger_pop'!$I$92</f>
        <v>0</v>
      </c>
      <c r="AZ62" s="203">
        <f>AZ61-'D. Beregninger_pop'!$I$92</f>
        <v>0</v>
      </c>
      <c r="BA62" s="203">
        <f>BA61-'D. Beregninger_pop'!$I$92</f>
        <v>0</v>
      </c>
      <c r="BB62" s="203">
        <f>BB61-'D. Beregninger_pop'!$I$92</f>
        <v>0</v>
      </c>
      <c r="BC62" s="203">
        <f>BC61-'D. Beregninger_pop'!$I$92</f>
        <v>0</v>
      </c>
      <c r="BD62" s="203">
        <f>BD61-'D. Beregninger_pop'!$I$92</f>
        <v>0</v>
      </c>
      <c r="BE62" s="203">
        <f>BE61-'D. Beregninger_pop'!$I$92</f>
        <v>0</v>
      </c>
      <c r="BF62" s="203">
        <f>BF61-'D. Beregninger_pop'!$I$92</f>
        <v>0</v>
      </c>
      <c r="BG62" s="203">
        <f>BG61-'D. Beregninger_pop'!$I$92</f>
        <v>0</v>
      </c>
      <c r="BH62" s="203">
        <f>BH61-'D. Beregninger_pop'!$I$92</f>
        <v>0</v>
      </c>
      <c r="BI62" s="203">
        <f>BI61-'D. Beregninger_pop'!$I$92</f>
        <v>0</v>
      </c>
      <c r="BJ62" s="203">
        <f>BJ61-'D. Beregninger_pop'!$I$92</f>
        <v>0</v>
      </c>
      <c r="BK62" s="203">
        <f>BK61-'D. Beregninger_pop'!$I$92</f>
        <v>0</v>
      </c>
      <c r="BL62" s="203">
        <f>BL61-'D. Beregninger_pop'!$I$92</f>
        <v>0</v>
      </c>
      <c r="BM62" s="203">
        <f>BM61-'D. Beregninger_pop'!$I$92</f>
        <v>0</v>
      </c>
      <c r="BN62" s="203">
        <f>BN61-'D. Beregninger_pop'!$I$92</f>
        <v>0</v>
      </c>
      <c r="BO62" s="203">
        <f>BO61-'D. Beregninger_pop'!$I$92</f>
        <v>0</v>
      </c>
      <c r="BP62" s="203">
        <f>BP61-'D. Beregninger_pop'!$I$92</f>
        <v>0</v>
      </c>
      <c r="BQ62" s="203">
        <f>BQ61-'D. Beregninger_pop'!$I$92</f>
        <v>0</v>
      </c>
      <c r="BR62" s="203">
        <f>BR61-'D. Beregninger_pop'!$I$92</f>
        <v>0</v>
      </c>
      <c r="BS62" s="203">
        <f>BS61-'D. Beregninger_pop'!$I$92</f>
        <v>0</v>
      </c>
      <c r="BT62" s="203">
        <f>BT61-'D. Beregninger_pop'!$I$92</f>
        <v>0</v>
      </c>
      <c r="BU62" s="203">
        <f>BU61-'D. Beregninger_pop'!$I$92</f>
        <v>0</v>
      </c>
      <c r="BV62" s="203">
        <f>BV61-'D. Beregninger_pop'!$I$92</f>
        <v>0</v>
      </c>
      <c r="BW62" s="203">
        <f>BW61-'D. Beregninger_pop'!$I$92</f>
        <v>0</v>
      </c>
      <c r="BX62" s="203">
        <f>BX61-'D. Beregninger_pop'!$I$92</f>
        <v>0</v>
      </c>
      <c r="BY62" s="203">
        <f>BY61-'D. Beregninger_pop'!$I$92</f>
        <v>0</v>
      </c>
      <c r="BZ62" s="203">
        <f>BZ61-'D. Beregninger_pop'!$I$92</f>
        <v>0</v>
      </c>
      <c r="CA62" s="203">
        <f>CA61-'D. Beregninger_pop'!$I$92</f>
        <v>0</v>
      </c>
      <c r="CB62" s="203">
        <f>CB61-'D. Beregninger_pop'!$I$92</f>
        <v>0</v>
      </c>
      <c r="CC62" s="203">
        <f>CC61-'D. Beregninger_pop'!$I$92</f>
        <v>0</v>
      </c>
      <c r="CD62" s="203">
        <f>CD61-'D. Beregninger_pop'!$I$92</f>
        <v>0</v>
      </c>
      <c r="CE62" s="203">
        <f>CE61-'D. Beregninger_pop'!$I$92</f>
        <v>0</v>
      </c>
      <c r="CF62" s="203">
        <f>CF61-'D. Beregninger_pop'!$I$92</f>
        <v>0</v>
      </c>
      <c r="CG62" s="203">
        <f>CG61-'D. Beregninger_pop'!$I$92</f>
        <v>0</v>
      </c>
      <c r="CH62" s="203">
        <f>CH61-'D. Beregninger_pop'!$I$92</f>
        <v>0</v>
      </c>
      <c r="CI62" s="203">
        <f>CI61-'D. Beregninger_pop'!$I$92</f>
        <v>0</v>
      </c>
      <c r="CJ62" s="203">
        <f>CJ61-'D. Beregninger_pop'!$I$92</f>
        <v>0</v>
      </c>
    </row>
    <row r="64" spans="1:88" x14ac:dyDescent="0.25">
      <c r="A64" s="522" t="s">
        <v>305</v>
      </c>
      <c r="B64" s="410"/>
      <c r="C64" s="410"/>
      <c r="D64" s="410"/>
      <c r="E64" s="410"/>
      <c r="F64" s="410"/>
      <c r="G64" s="410"/>
      <c r="H64" s="410"/>
      <c r="I64" s="410"/>
      <c r="J64" s="410"/>
      <c r="K64" s="410"/>
      <c r="L64" s="410"/>
      <c r="M64" s="410"/>
    </row>
    <row r="65" spans="1:88" x14ac:dyDescent="0.25">
      <c r="A65" s="1"/>
      <c r="B65" s="129"/>
      <c r="C65" s="129"/>
      <c r="D65" s="129"/>
      <c r="E65" s="129"/>
      <c r="F65" s="129"/>
      <c r="G65" s="129"/>
      <c r="H65" s="129"/>
      <c r="I65" s="129"/>
      <c r="J65" s="129"/>
    </row>
    <row r="66" spans="1:88" x14ac:dyDescent="0.25">
      <c r="A66" s="464" t="s">
        <v>6</v>
      </c>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0"/>
      <c r="BD66" s="440"/>
      <c r="BE66" s="440"/>
      <c r="BF66" s="440"/>
      <c r="BG66" s="440"/>
      <c r="BH66" s="440"/>
      <c r="BI66" s="440"/>
      <c r="BJ66" s="440"/>
      <c r="BK66" s="440"/>
      <c r="BL66" s="440"/>
      <c r="BM66" s="440"/>
      <c r="BN66" s="440"/>
      <c r="BO66" s="440"/>
      <c r="BP66" s="440"/>
      <c r="BQ66" s="440"/>
      <c r="BR66" s="440"/>
      <c r="BS66" s="440"/>
      <c r="BT66" s="440"/>
      <c r="BU66" s="440"/>
      <c r="BV66" s="440"/>
      <c r="BW66" s="440"/>
      <c r="BX66" s="440"/>
      <c r="BY66" s="440"/>
      <c r="BZ66" s="440"/>
      <c r="CA66" s="440"/>
      <c r="CB66" s="440"/>
      <c r="CC66" s="440"/>
      <c r="CD66" s="440"/>
      <c r="CE66" s="440"/>
      <c r="CF66" s="440"/>
      <c r="CG66" s="440"/>
      <c r="CH66" s="440"/>
      <c r="CI66" s="440"/>
      <c r="CJ66" s="440"/>
    </row>
    <row r="67" spans="1:88" x14ac:dyDescent="0.25">
      <c r="A67" s="457"/>
      <c r="B67" s="519" t="s">
        <v>24</v>
      </c>
      <c r="C67" s="521" t="s">
        <v>20</v>
      </c>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1"/>
      <c r="BJ67" s="521"/>
      <c r="BK67" s="521"/>
      <c r="BL67" s="521"/>
      <c r="BM67" s="521"/>
      <c r="BN67" s="521"/>
      <c r="BO67" s="521"/>
      <c r="BP67" s="521"/>
      <c r="BQ67" s="521"/>
      <c r="BR67" s="521"/>
      <c r="BS67" s="521"/>
      <c r="BT67" s="521"/>
      <c r="BU67" s="521"/>
      <c r="BV67" s="521"/>
      <c r="BW67" s="521"/>
      <c r="BX67" s="521"/>
      <c r="BY67" s="521"/>
      <c r="BZ67" s="521"/>
      <c r="CA67" s="521"/>
      <c r="CB67" s="521"/>
      <c r="CC67" s="521"/>
      <c r="CD67" s="521"/>
      <c r="CE67" s="521"/>
      <c r="CF67" s="521"/>
      <c r="CG67" s="521"/>
      <c r="CH67" s="521"/>
      <c r="CI67" s="521"/>
      <c r="CJ67" s="521"/>
    </row>
    <row r="68" spans="1:88" s="205" customFormat="1" x14ac:dyDescent="0.25">
      <c r="A68" s="432"/>
      <c r="B68" s="520"/>
      <c r="C68" s="204">
        <v>0</v>
      </c>
      <c r="D68" s="204">
        <f>C68+1</f>
        <v>1</v>
      </c>
      <c r="E68" s="204">
        <f t="shared" ref="E68" si="224">D68+1</f>
        <v>2</v>
      </c>
      <c r="F68" s="204">
        <f t="shared" ref="F68" si="225">E68+1</f>
        <v>3</v>
      </c>
      <c r="G68" s="204">
        <f t="shared" ref="G68" si="226">F68+1</f>
        <v>4</v>
      </c>
      <c r="H68" s="204">
        <f t="shared" ref="H68" si="227">G68+1</f>
        <v>5</v>
      </c>
      <c r="I68" s="204">
        <f t="shared" ref="I68" si="228">H68+1</f>
        <v>6</v>
      </c>
      <c r="J68" s="204">
        <f t="shared" ref="J68" si="229">I68+1</f>
        <v>7</v>
      </c>
      <c r="K68" s="204">
        <f t="shared" ref="K68" si="230">J68+1</f>
        <v>8</v>
      </c>
      <c r="L68" s="204">
        <f t="shared" ref="L68" si="231">K68+1</f>
        <v>9</v>
      </c>
      <c r="M68" s="204">
        <f t="shared" ref="M68" si="232">L68+1</f>
        <v>10</v>
      </c>
      <c r="N68" s="204">
        <f t="shared" ref="N68" si="233">M68+1</f>
        <v>11</v>
      </c>
      <c r="O68" s="204">
        <f t="shared" ref="O68" si="234">N68+1</f>
        <v>12</v>
      </c>
      <c r="P68" s="204">
        <f t="shared" ref="P68" si="235">O68+1</f>
        <v>13</v>
      </c>
      <c r="Q68" s="204">
        <f t="shared" ref="Q68" si="236">P68+1</f>
        <v>14</v>
      </c>
      <c r="R68" s="204">
        <f t="shared" ref="R68" si="237">Q68+1</f>
        <v>15</v>
      </c>
      <c r="S68" s="204">
        <f t="shared" ref="S68" si="238">R68+1</f>
        <v>16</v>
      </c>
      <c r="T68" s="204">
        <f t="shared" ref="T68" si="239">S68+1</f>
        <v>17</v>
      </c>
      <c r="U68" s="204">
        <f t="shared" ref="U68" si="240">T68+1</f>
        <v>18</v>
      </c>
      <c r="V68" s="204">
        <f t="shared" ref="V68" si="241">U68+1</f>
        <v>19</v>
      </c>
      <c r="W68" s="204">
        <f t="shared" ref="W68" si="242">V68+1</f>
        <v>20</v>
      </c>
      <c r="X68" s="204">
        <f t="shared" ref="X68" si="243">W68+1</f>
        <v>21</v>
      </c>
      <c r="Y68" s="204">
        <f t="shared" ref="Y68" si="244">X68+1</f>
        <v>22</v>
      </c>
      <c r="Z68" s="204">
        <f t="shared" ref="Z68" si="245">Y68+1</f>
        <v>23</v>
      </c>
      <c r="AA68" s="204">
        <f t="shared" ref="AA68" si="246">Z68+1</f>
        <v>24</v>
      </c>
      <c r="AB68" s="204">
        <f t="shared" ref="AB68" si="247">AA68+1</f>
        <v>25</v>
      </c>
      <c r="AC68" s="204">
        <f t="shared" ref="AC68" si="248">AB68+1</f>
        <v>26</v>
      </c>
      <c r="AD68" s="204">
        <f t="shared" ref="AD68" si="249">AC68+1</f>
        <v>27</v>
      </c>
      <c r="AE68" s="204">
        <f t="shared" ref="AE68" si="250">AD68+1</f>
        <v>28</v>
      </c>
      <c r="AF68" s="204">
        <f t="shared" ref="AF68" si="251">AE68+1</f>
        <v>29</v>
      </c>
      <c r="AG68" s="204">
        <f t="shared" ref="AG68" si="252">AF68+1</f>
        <v>30</v>
      </c>
      <c r="AH68" s="204">
        <f t="shared" ref="AH68" si="253">AG68+1</f>
        <v>31</v>
      </c>
      <c r="AI68" s="204">
        <f t="shared" ref="AI68" si="254">AH68+1</f>
        <v>32</v>
      </c>
      <c r="AJ68" s="204">
        <f t="shared" ref="AJ68" si="255">AI68+1</f>
        <v>33</v>
      </c>
      <c r="AK68" s="204">
        <f t="shared" ref="AK68" si="256">AJ68+1</f>
        <v>34</v>
      </c>
      <c r="AL68" s="204">
        <f t="shared" ref="AL68" si="257">AK68+1</f>
        <v>35</v>
      </c>
      <c r="AM68" s="204">
        <f t="shared" ref="AM68" si="258">AL68+1</f>
        <v>36</v>
      </c>
      <c r="AN68" s="204">
        <f t="shared" ref="AN68" si="259">AM68+1</f>
        <v>37</v>
      </c>
      <c r="AO68" s="204">
        <f t="shared" ref="AO68" si="260">AN68+1</f>
        <v>38</v>
      </c>
      <c r="AP68" s="204">
        <f t="shared" ref="AP68" si="261">AO68+1</f>
        <v>39</v>
      </c>
      <c r="AQ68" s="204">
        <f t="shared" ref="AQ68" si="262">AP68+1</f>
        <v>40</v>
      </c>
      <c r="AR68" s="204">
        <f t="shared" ref="AR68" si="263">AQ68+1</f>
        <v>41</v>
      </c>
      <c r="AS68" s="204">
        <f t="shared" ref="AS68" si="264">AR68+1</f>
        <v>42</v>
      </c>
      <c r="AT68" s="204">
        <f t="shared" ref="AT68" si="265">AS68+1</f>
        <v>43</v>
      </c>
      <c r="AU68" s="204">
        <f>AT68+1</f>
        <v>44</v>
      </c>
      <c r="AV68" s="204">
        <f t="shared" ref="AV68" si="266">AU68+1</f>
        <v>45</v>
      </c>
      <c r="AW68" s="204">
        <f t="shared" ref="AW68" si="267">AV68+1</f>
        <v>46</v>
      </c>
      <c r="AX68" s="204">
        <f t="shared" ref="AX68" si="268">AW68+1</f>
        <v>47</v>
      </c>
      <c r="AY68" s="204">
        <f t="shared" ref="AY68" si="269">AX68+1</f>
        <v>48</v>
      </c>
      <c r="AZ68" s="204">
        <f t="shared" ref="AZ68" si="270">AY68+1</f>
        <v>49</v>
      </c>
      <c r="BA68" s="204">
        <f t="shared" ref="BA68" si="271">AZ68+1</f>
        <v>50</v>
      </c>
      <c r="BB68" s="204">
        <f t="shared" ref="BB68" si="272">BA68+1</f>
        <v>51</v>
      </c>
      <c r="BC68" s="204">
        <f t="shared" ref="BC68" si="273">BB68+1</f>
        <v>52</v>
      </c>
      <c r="BD68" s="204">
        <f t="shared" ref="BD68" si="274">BC68+1</f>
        <v>53</v>
      </c>
      <c r="BE68" s="204">
        <f t="shared" ref="BE68" si="275">BD68+1</f>
        <v>54</v>
      </c>
      <c r="BF68" s="204">
        <f t="shared" ref="BF68" si="276">BE68+1</f>
        <v>55</v>
      </c>
      <c r="BG68" s="204">
        <f t="shared" ref="BG68" si="277">BF68+1</f>
        <v>56</v>
      </c>
      <c r="BH68" s="204">
        <f t="shared" ref="BH68" si="278">BG68+1</f>
        <v>57</v>
      </c>
      <c r="BI68" s="204">
        <f t="shared" ref="BI68" si="279">BH68+1</f>
        <v>58</v>
      </c>
      <c r="BJ68" s="204">
        <f t="shared" ref="BJ68" si="280">BI68+1</f>
        <v>59</v>
      </c>
      <c r="BK68" s="204">
        <f t="shared" ref="BK68" si="281">BJ68+1</f>
        <v>60</v>
      </c>
      <c r="BL68" s="204">
        <f t="shared" ref="BL68" si="282">BK68+1</f>
        <v>61</v>
      </c>
      <c r="BM68" s="204">
        <f t="shared" ref="BM68" si="283">BL68+1</f>
        <v>62</v>
      </c>
      <c r="BN68" s="204">
        <f t="shared" ref="BN68" si="284">BM68+1</f>
        <v>63</v>
      </c>
      <c r="BO68" s="204">
        <f t="shared" ref="BO68" si="285">BN68+1</f>
        <v>64</v>
      </c>
      <c r="BP68" s="204">
        <f t="shared" ref="BP68" si="286">BO68+1</f>
        <v>65</v>
      </c>
      <c r="BQ68" s="204">
        <f t="shared" ref="BQ68" si="287">BP68+1</f>
        <v>66</v>
      </c>
      <c r="BR68" s="204">
        <f t="shared" ref="BR68" si="288">BQ68+1</f>
        <v>67</v>
      </c>
      <c r="BS68" s="204">
        <f t="shared" ref="BS68" si="289">BR68+1</f>
        <v>68</v>
      </c>
      <c r="BT68" s="204">
        <f t="shared" ref="BT68" si="290">BS68+1</f>
        <v>69</v>
      </c>
      <c r="BU68" s="204">
        <f t="shared" ref="BU68" si="291">BT68+1</f>
        <v>70</v>
      </c>
      <c r="BV68" s="204">
        <f t="shared" ref="BV68" si="292">BU68+1</f>
        <v>71</v>
      </c>
      <c r="BW68" s="204">
        <f t="shared" ref="BW68" si="293">BV68+1</f>
        <v>72</v>
      </c>
      <c r="BX68" s="204">
        <f t="shared" ref="BX68" si="294">BW68+1</f>
        <v>73</v>
      </c>
      <c r="BY68" s="204">
        <f t="shared" ref="BY68" si="295">BX68+1</f>
        <v>74</v>
      </c>
      <c r="BZ68" s="204">
        <f t="shared" ref="BZ68" si="296">BY68+1</f>
        <v>75</v>
      </c>
      <c r="CA68" s="204">
        <f t="shared" ref="CA68" si="297">BZ68+1</f>
        <v>76</v>
      </c>
      <c r="CB68" s="204">
        <f t="shared" ref="CB68" si="298">CA68+1</f>
        <v>77</v>
      </c>
      <c r="CC68" s="204">
        <f>CB68+1</f>
        <v>78</v>
      </c>
      <c r="CD68" s="204">
        <f t="shared" ref="CD68" si="299">CC68+1</f>
        <v>79</v>
      </c>
      <c r="CE68" s="204">
        <f t="shared" ref="CE68" si="300">CD68+1</f>
        <v>80</v>
      </c>
      <c r="CF68" s="204">
        <f t="shared" ref="CF68" si="301">CE68+1</f>
        <v>81</v>
      </c>
      <c r="CG68" s="204">
        <f t="shared" ref="CG68" si="302">CF68+1</f>
        <v>82</v>
      </c>
      <c r="CH68" s="204">
        <f>CG68+1</f>
        <v>83</v>
      </c>
      <c r="CI68" s="204">
        <f t="shared" ref="CI68" si="303">CH68+1</f>
        <v>84</v>
      </c>
      <c r="CJ68" s="204">
        <f t="shared" ref="CJ68" si="304">CI68+1</f>
        <v>85</v>
      </c>
    </row>
    <row r="69" spans="1:88" x14ac:dyDescent="0.25">
      <c r="A69" s="140" t="s">
        <v>17</v>
      </c>
      <c r="B69" s="192">
        <f>B11-B40</f>
        <v>0</v>
      </c>
      <c r="C69" s="192">
        <f t="shared" ref="C69:BN69" si="305">C11-C40</f>
        <v>-13.390460493016121</v>
      </c>
      <c r="D69" s="192">
        <f t="shared" si="305"/>
        <v>-11.707993548692912</v>
      </c>
      <c r="E69" s="192">
        <f t="shared" si="305"/>
        <v>-10.236424944312489</v>
      </c>
      <c r="F69" s="192">
        <f t="shared" si="305"/>
        <v>-8.9493448170032934</v>
      </c>
      <c r="G69" s="192">
        <f t="shared" si="305"/>
        <v>-7.823649092906976</v>
      </c>
      <c r="H69" s="192">
        <f t="shared" si="305"/>
        <v>-6.839125767704104</v>
      </c>
      <c r="I69" s="192">
        <f t="shared" si="305"/>
        <v>-5.8594800046109867</v>
      </c>
      <c r="J69" s="192">
        <f t="shared" si="305"/>
        <v>-5.2771393852256097</v>
      </c>
      <c r="K69" s="192">
        <f t="shared" si="305"/>
        <v>-4.7998773221279407</v>
      </c>
      <c r="L69" s="192">
        <f t="shared" si="305"/>
        <v>-4.3740108723926596</v>
      </c>
      <c r="M69" s="192">
        <f t="shared" si="305"/>
        <v>-3.987335947726649</v>
      </c>
      <c r="N69" s="192">
        <f t="shared" si="305"/>
        <v>-3.4797254295971243</v>
      </c>
      <c r="O69" s="192">
        <f t="shared" si="305"/>
        <v>-3.0589290888509595</v>
      </c>
      <c r="P69" s="192">
        <f t="shared" si="305"/>
        <v>-2.693694105728639</v>
      </c>
      <c r="Q69" s="192">
        <f t="shared" si="305"/>
        <v>-2.3733751941463197</v>
      </c>
      <c r="R69" s="192">
        <f t="shared" si="305"/>
        <v>-2.0916958628550333</v>
      </c>
      <c r="S69" s="192">
        <f t="shared" si="305"/>
        <v>-1.8437546765796355</v>
      </c>
      <c r="T69" s="192">
        <f t="shared" si="305"/>
        <v>-1.6253971426835108</v>
      </c>
      <c r="U69" s="192">
        <f t="shared" si="305"/>
        <v>-1.4330263190337575</v>
      </c>
      <c r="V69" s="192">
        <f t="shared" si="305"/>
        <v>-1.2635065204151772</v>
      </c>
      <c r="W69" s="192">
        <f t="shared" si="305"/>
        <v>0</v>
      </c>
      <c r="X69" s="192">
        <f t="shared" si="305"/>
        <v>0</v>
      </c>
      <c r="Y69" s="192">
        <f t="shared" si="305"/>
        <v>0</v>
      </c>
      <c r="Z69" s="192">
        <f t="shared" si="305"/>
        <v>0</v>
      </c>
      <c r="AA69" s="192">
        <f t="shared" si="305"/>
        <v>0</v>
      </c>
      <c r="AB69" s="192">
        <f t="shared" si="305"/>
        <v>0</v>
      </c>
      <c r="AC69" s="192">
        <f t="shared" si="305"/>
        <v>0</v>
      </c>
      <c r="AD69" s="192">
        <f t="shared" si="305"/>
        <v>0</v>
      </c>
      <c r="AE69" s="192">
        <f t="shared" si="305"/>
        <v>0</v>
      </c>
      <c r="AF69" s="192">
        <f t="shared" si="305"/>
        <v>0</v>
      </c>
      <c r="AG69" s="192">
        <f t="shared" si="305"/>
        <v>0</v>
      </c>
      <c r="AH69" s="192">
        <f t="shared" si="305"/>
        <v>0</v>
      </c>
      <c r="AI69" s="192">
        <f t="shared" si="305"/>
        <v>0</v>
      </c>
      <c r="AJ69" s="192">
        <f t="shared" si="305"/>
        <v>0</v>
      </c>
      <c r="AK69" s="192">
        <f t="shared" si="305"/>
        <v>0</v>
      </c>
      <c r="AL69" s="192">
        <f t="shared" si="305"/>
        <v>0</v>
      </c>
      <c r="AM69" s="192">
        <f t="shared" si="305"/>
        <v>0</v>
      </c>
      <c r="AN69" s="192">
        <f t="shared" si="305"/>
        <v>0</v>
      </c>
      <c r="AO69" s="192">
        <f t="shared" si="305"/>
        <v>0</v>
      </c>
      <c r="AP69" s="192">
        <f t="shared" si="305"/>
        <v>0</v>
      </c>
      <c r="AQ69" s="192">
        <f t="shared" si="305"/>
        <v>0</v>
      </c>
      <c r="AR69" s="192">
        <f t="shared" si="305"/>
        <v>0</v>
      </c>
      <c r="AS69" s="192">
        <f t="shared" si="305"/>
        <v>0</v>
      </c>
      <c r="AT69" s="192">
        <f t="shared" si="305"/>
        <v>0</v>
      </c>
      <c r="AU69" s="192">
        <f t="shared" si="305"/>
        <v>0</v>
      </c>
      <c r="AV69" s="192">
        <f t="shared" si="305"/>
        <v>0</v>
      </c>
      <c r="AW69" s="192">
        <f t="shared" si="305"/>
        <v>0</v>
      </c>
      <c r="AX69" s="192">
        <f t="shared" si="305"/>
        <v>0</v>
      </c>
      <c r="AY69" s="192">
        <f t="shared" si="305"/>
        <v>0</v>
      </c>
      <c r="AZ69" s="192">
        <f t="shared" si="305"/>
        <v>0</v>
      </c>
      <c r="BA69" s="192">
        <f t="shared" si="305"/>
        <v>0</v>
      </c>
      <c r="BB69" s="192">
        <f t="shared" si="305"/>
        <v>0</v>
      </c>
      <c r="BC69" s="192">
        <f t="shared" si="305"/>
        <v>0</v>
      </c>
      <c r="BD69" s="192">
        <f t="shared" si="305"/>
        <v>0</v>
      </c>
      <c r="BE69" s="192">
        <f t="shared" si="305"/>
        <v>0</v>
      </c>
      <c r="BF69" s="192">
        <f t="shared" si="305"/>
        <v>0</v>
      </c>
      <c r="BG69" s="192">
        <f t="shared" si="305"/>
        <v>0</v>
      </c>
      <c r="BH69" s="192">
        <f t="shared" si="305"/>
        <v>0</v>
      </c>
      <c r="BI69" s="192">
        <f t="shared" si="305"/>
        <v>0</v>
      </c>
      <c r="BJ69" s="192">
        <f t="shared" si="305"/>
        <v>0</v>
      </c>
      <c r="BK69" s="192">
        <f t="shared" si="305"/>
        <v>0</v>
      </c>
      <c r="BL69" s="192">
        <f t="shared" si="305"/>
        <v>0</v>
      </c>
      <c r="BM69" s="192">
        <f t="shared" si="305"/>
        <v>0</v>
      </c>
      <c r="BN69" s="192">
        <f t="shared" si="305"/>
        <v>0</v>
      </c>
      <c r="BO69" s="192">
        <f t="shared" ref="BO69:CJ69" si="306">BO11-BO40</f>
        <v>0</v>
      </c>
      <c r="BP69" s="192">
        <f t="shared" si="306"/>
        <v>0</v>
      </c>
      <c r="BQ69" s="192">
        <f t="shared" si="306"/>
        <v>0</v>
      </c>
      <c r="BR69" s="192">
        <f t="shared" si="306"/>
        <v>0</v>
      </c>
      <c r="BS69" s="192">
        <f t="shared" si="306"/>
        <v>0</v>
      </c>
      <c r="BT69" s="192">
        <f t="shared" si="306"/>
        <v>0</v>
      </c>
      <c r="BU69" s="192">
        <f t="shared" si="306"/>
        <v>0</v>
      </c>
      <c r="BV69" s="192">
        <f t="shared" si="306"/>
        <v>0</v>
      </c>
      <c r="BW69" s="192">
        <f t="shared" si="306"/>
        <v>0</v>
      </c>
      <c r="BX69" s="192">
        <f t="shared" si="306"/>
        <v>0</v>
      </c>
      <c r="BY69" s="192">
        <f t="shared" si="306"/>
        <v>0</v>
      </c>
      <c r="BZ69" s="192">
        <f t="shared" si="306"/>
        <v>0</v>
      </c>
      <c r="CA69" s="192">
        <f t="shared" si="306"/>
        <v>0</v>
      </c>
      <c r="CB69" s="192">
        <f t="shared" si="306"/>
        <v>0</v>
      </c>
      <c r="CC69" s="192">
        <f t="shared" si="306"/>
        <v>0</v>
      </c>
      <c r="CD69" s="192">
        <f t="shared" si="306"/>
        <v>0</v>
      </c>
      <c r="CE69" s="192">
        <f t="shared" si="306"/>
        <v>0</v>
      </c>
      <c r="CF69" s="192">
        <f t="shared" si="306"/>
        <v>0</v>
      </c>
      <c r="CG69" s="192">
        <f t="shared" si="306"/>
        <v>0</v>
      </c>
      <c r="CH69" s="192">
        <f t="shared" si="306"/>
        <v>0</v>
      </c>
      <c r="CI69" s="192">
        <f t="shared" si="306"/>
        <v>0</v>
      </c>
      <c r="CJ69" s="192">
        <f t="shared" si="306"/>
        <v>0</v>
      </c>
    </row>
    <row r="70" spans="1:88" x14ac:dyDescent="0.25">
      <c r="A70" s="140" t="s">
        <v>18</v>
      </c>
      <c r="B70" s="192">
        <f t="shared" ref="B70" si="307">B12-B41</f>
        <v>0</v>
      </c>
      <c r="C70" s="192">
        <f t="shared" ref="C70:BN70" si="308">C12-C41</f>
        <v>-31.838099107332255</v>
      </c>
      <c r="D70" s="192">
        <f t="shared" si="308"/>
        <v>-28.856583287759804</v>
      </c>
      <c r="E70" s="192">
        <f t="shared" si="308"/>
        <v>-26.1211410624976</v>
      </c>
      <c r="F70" s="192">
        <f t="shared" si="308"/>
        <v>-23.615496594138676</v>
      </c>
      <c r="G70" s="192">
        <f t="shared" si="308"/>
        <v>-21.323803805878924</v>
      </c>
      <c r="H70" s="192">
        <f t="shared" si="308"/>
        <v>-19.230768585112855</v>
      </c>
      <c r="I70" s="192">
        <f t="shared" si="308"/>
        <v>-17.440349448310599</v>
      </c>
      <c r="J70" s="192">
        <f t="shared" si="308"/>
        <v>-16.634372299996585</v>
      </c>
      <c r="K70" s="192">
        <f t="shared" si="308"/>
        <v>-16.008181715221554</v>
      </c>
      <c r="L70" s="192">
        <f t="shared" si="308"/>
        <v>-15.416061972991201</v>
      </c>
      <c r="M70" s="192">
        <f t="shared" si="308"/>
        <v>-14.8334580941073</v>
      </c>
      <c r="N70" s="192">
        <f t="shared" si="308"/>
        <v>-14.413136598597021</v>
      </c>
      <c r="O70" s="192">
        <f t="shared" si="308"/>
        <v>-14.069962303562079</v>
      </c>
      <c r="P70" s="192">
        <f t="shared" si="308"/>
        <v>-13.72302175142886</v>
      </c>
      <c r="Q70" s="192">
        <f t="shared" si="308"/>
        <v>-13.360457423669004</v>
      </c>
      <c r="R70" s="192">
        <f t="shared" si="308"/>
        <v>-12.983584176311979</v>
      </c>
      <c r="S70" s="192">
        <f t="shared" si="308"/>
        <v>-12.595875902555463</v>
      </c>
      <c r="T70" s="192">
        <f t="shared" si="308"/>
        <v>-12.200829207640936</v>
      </c>
      <c r="U70" s="192">
        <f t="shared" si="308"/>
        <v>-11.80157706886439</v>
      </c>
      <c r="V70" s="192">
        <f t="shared" si="308"/>
        <v>-11.400846077320921</v>
      </c>
      <c r="W70" s="192">
        <f t="shared" si="308"/>
        <v>-12.11507532561086</v>
      </c>
      <c r="X70" s="192">
        <f t="shared" si="308"/>
        <v>-11.543096732542836</v>
      </c>
      <c r="Y70" s="192">
        <f t="shared" si="308"/>
        <v>-10.998883441017597</v>
      </c>
      <c r="Z70" s="192">
        <f t="shared" si="308"/>
        <v>-10.480900644314943</v>
      </c>
      <c r="AA70" s="192">
        <f t="shared" si="308"/>
        <v>-9.9877433449432829</v>
      </c>
      <c r="AB70" s="192">
        <f t="shared" si="308"/>
        <v>-9.5181158076004522</v>
      </c>
      <c r="AC70" s="192">
        <f t="shared" si="308"/>
        <v>-9.0708156143568885</v>
      </c>
      <c r="AD70" s="192">
        <f t="shared" si="308"/>
        <v>-8.6447211843781133</v>
      </c>
      <c r="AE70" s="192">
        <f t="shared" si="308"/>
        <v>-8.238781909041677</v>
      </c>
      <c r="AF70" s="192">
        <f t="shared" si="308"/>
        <v>-7.8520102678875219</v>
      </c>
      <c r="AG70" s="192">
        <f t="shared" si="308"/>
        <v>-7.354450011766744</v>
      </c>
      <c r="AH70" s="192">
        <f t="shared" si="308"/>
        <v>-6.8884769979332532</v>
      </c>
      <c r="AI70" s="192">
        <f t="shared" si="308"/>
        <v>-6.4520709977000479</v>
      </c>
      <c r="AJ70" s="192">
        <f t="shared" si="308"/>
        <v>-6.0433448297459336</v>
      </c>
      <c r="AK70" s="192">
        <f t="shared" si="308"/>
        <v>-5.6605346141529935</v>
      </c>
      <c r="AL70" s="192">
        <f t="shared" si="308"/>
        <v>-5.3019909863367047</v>
      </c>
      <c r="AM70" s="192">
        <f t="shared" si="308"/>
        <v>-4.9661711207021426</v>
      </c>
      <c r="AN70" s="192">
        <f t="shared" si="308"/>
        <v>-4.6516314467938855</v>
      </c>
      <c r="AO70" s="192">
        <f t="shared" si="308"/>
        <v>-4.3570209653962024</v>
      </c>
      <c r="AP70" s="192">
        <f t="shared" si="308"/>
        <v>-4.0810750906099997</v>
      </c>
      <c r="AQ70" s="192">
        <f t="shared" si="308"/>
        <v>-3.6214199602119947</v>
      </c>
      <c r="AR70" s="192">
        <f t="shared" si="308"/>
        <v>-3.2135389376169883</v>
      </c>
      <c r="AS70" s="192">
        <f t="shared" si="308"/>
        <v>-2.851599546919374</v>
      </c>
      <c r="AT70" s="192">
        <f t="shared" si="308"/>
        <v>-2.5304265903143346</v>
      </c>
      <c r="AU70" s="192">
        <f t="shared" si="308"/>
        <v>-2.245428008201003</v>
      </c>
      <c r="AV70" s="192">
        <f t="shared" si="308"/>
        <v>-1.9925291225881665</v>
      </c>
      <c r="AW70" s="192">
        <f t="shared" si="308"/>
        <v>-1.7681143098357097</v>
      </c>
      <c r="AX70" s="192">
        <f t="shared" si="308"/>
        <v>-1.5689752591012791</v>
      </c>
      <c r="AY70" s="192">
        <f t="shared" si="308"/>
        <v>-1.3922650699118719</v>
      </c>
      <c r="AZ70" s="192">
        <f t="shared" si="308"/>
        <v>-1.2354575277966546</v>
      </c>
      <c r="BA70" s="192">
        <f t="shared" si="308"/>
        <v>0</v>
      </c>
      <c r="BB70" s="192">
        <f t="shared" si="308"/>
        <v>0</v>
      </c>
      <c r="BC70" s="192">
        <f t="shared" si="308"/>
        <v>0</v>
      </c>
      <c r="BD70" s="192">
        <f t="shared" si="308"/>
        <v>0</v>
      </c>
      <c r="BE70" s="192">
        <f t="shared" si="308"/>
        <v>0</v>
      </c>
      <c r="BF70" s="192">
        <f t="shared" si="308"/>
        <v>0</v>
      </c>
      <c r="BG70" s="192">
        <f t="shared" si="308"/>
        <v>0</v>
      </c>
      <c r="BH70" s="192">
        <f t="shared" si="308"/>
        <v>0</v>
      </c>
      <c r="BI70" s="192">
        <f t="shared" si="308"/>
        <v>0</v>
      </c>
      <c r="BJ70" s="192">
        <f t="shared" si="308"/>
        <v>0</v>
      </c>
      <c r="BK70" s="192">
        <f t="shared" si="308"/>
        <v>0</v>
      </c>
      <c r="BL70" s="192">
        <f t="shared" si="308"/>
        <v>0</v>
      </c>
      <c r="BM70" s="192">
        <f t="shared" si="308"/>
        <v>0</v>
      </c>
      <c r="BN70" s="192">
        <f t="shared" si="308"/>
        <v>0</v>
      </c>
      <c r="BO70" s="192">
        <f t="shared" ref="BO70:CJ70" si="309">BO12-BO41</f>
        <v>0</v>
      </c>
      <c r="BP70" s="192">
        <f t="shared" si="309"/>
        <v>0</v>
      </c>
      <c r="BQ70" s="192">
        <f t="shared" si="309"/>
        <v>0</v>
      </c>
      <c r="BR70" s="192">
        <f t="shared" si="309"/>
        <v>0</v>
      </c>
      <c r="BS70" s="192">
        <f t="shared" si="309"/>
        <v>0</v>
      </c>
      <c r="BT70" s="192">
        <f t="shared" si="309"/>
        <v>0</v>
      </c>
      <c r="BU70" s="192">
        <f t="shared" si="309"/>
        <v>0</v>
      </c>
      <c r="BV70" s="192">
        <f t="shared" si="309"/>
        <v>0</v>
      </c>
      <c r="BW70" s="192">
        <f t="shared" si="309"/>
        <v>0</v>
      </c>
      <c r="BX70" s="192">
        <f t="shared" si="309"/>
        <v>0</v>
      </c>
      <c r="BY70" s="192">
        <f t="shared" si="309"/>
        <v>0</v>
      </c>
      <c r="BZ70" s="192">
        <f t="shared" si="309"/>
        <v>0</v>
      </c>
      <c r="CA70" s="192">
        <f t="shared" si="309"/>
        <v>0</v>
      </c>
      <c r="CB70" s="192">
        <f t="shared" si="309"/>
        <v>0</v>
      </c>
      <c r="CC70" s="192">
        <f t="shared" si="309"/>
        <v>0</v>
      </c>
      <c r="CD70" s="192">
        <f t="shared" si="309"/>
        <v>0</v>
      </c>
      <c r="CE70" s="192">
        <f t="shared" si="309"/>
        <v>0</v>
      </c>
      <c r="CF70" s="192">
        <f t="shared" si="309"/>
        <v>0</v>
      </c>
      <c r="CG70" s="192">
        <f t="shared" si="309"/>
        <v>0</v>
      </c>
      <c r="CH70" s="192">
        <f t="shared" si="309"/>
        <v>0</v>
      </c>
      <c r="CI70" s="192">
        <f t="shared" si="309"/>
        <v>0</v>
      </c>
      <c r="CJ70" s="192">
        <f t="shared" si="309"/>
        <v>0</v>
      </c>
    </row>
    <row r="71" spans="1:88" x14ac:dyDescent="0.25">
      <c r="A71" s="140" t="s">
        <v>19</v>
      </c>
      <c r="B71" s="192">
        <f>(B13+B14+B15)-(B42+B43+B44)</f>
        <v>0</v>
      </c>
      <c r="C71" s="192">
        <f t="shared" ref="C71:BN71" si="310">(C13+C14+C15)-(C42+C43+C44)</f>
        <v>-11.6813969257704</v>
      </c>
      <c r="D71" s="192">
        <f t="shared" si="310"/>
        <v>-11.106115939895517</v>
      </c>
      <c r="E71" s="192">
        <f t="shared" si="310"/>
        <v>-10.399945710697011</v>
      </c>
      <c r="F71" s="192">
        <f t="shared" si="310"/>
        <v>-9.6307617731786195</v>
      </c>
      <c r="G71" s="192">
        <f t="shared" si="310"/>
        <v>-8.8350440686484717</v>
      </c>
      <c r="H71" s="192">
        <f t="shared" si="310"/>
        <v>-8.0386550556814882</v>
      </c>
      <c r="I71" s="192">
        <f t="shared" si="310"/>
        <v>-7.2596493615612872</v>
      </c>
      <c r="J71" s="192">
        <f t="shared" si="310"/>
        <v>-7.0282270632677637</v>
      </c>
      <c r="K71" s="192">
        <f t="shared" si="310"/>
        <v>-6.8849878764826826</v>
      </c>
      <c r="L71" s="192">
        <f t="shared" si="310"/>
        <v>-6.7445749991812818</v>
      </c>
      <c r="M71" s="192">
        <f t="shared" si="310"/>
        <v>-6.5937966335803821</v>
      </c>
      <c r="N71" s="192">
        <f t="shared" si="310"/>
        <v>-6.4327306272761007</v>
      </c>
      <c r="O71" s="192">
        <f t="shared" si="310"/>
        <v>-6.3450188428626006</v>
      </c>
      <c r="P71" s="192">
        <f t="shared" si="310"/>
        <v>-6.2667413898055884</v>
      </c>
      <c r="Q71" s="192">
        <f t="shared" si="310"/>
        <v>-6.1852540702807346</v>
      </c>
      <c r="R71" s="192">
        <f t="shared" si="310"/>
        <v>-6.0982119344211014</v>
      </c>
      <c r="S71" s="192">
        <f t="shared" si="310"/>
        <v>-6.0053426943306931</v>
      </c>
      <c r="T71" s="192">
        <f t="shared" si="310"/>
        <v>-5.9068162214771291</v>
      </c>
      <c r="U71" s="192">
        <f t="shared" si="310"/>
        <v>-5.8029287523637549</v>
      </c>
      <c r="V71" s="192">
        <f t="shared" si="310"/>
        <v>-5.6940414860770261</v>
      </c>
      <c r="W71" s="192">
        <f t="shared" si="310"/>
        <v>-5.580564327962179</v>
      </c>
      <c r="X71" s="192">
        <f t="shared" si="310"/>
        <v>-5.4998801837510882</v>
      </c>
      <c r="Y71" s="192">
        <f t="shared" si="310"/>
        <v>-5.4081132993954952</v>
      </c>
      <c r="Z71" s="192">
        <f t="shared" si="310"/>
        <v>-5.3065426635455424</v>
      </c>
      <c r="AA71" s="192">
        <f t="shared" si="310"/>
        <v>-5.1964044524589781</v>
      </c>
      <c r="AB71" s="192">
        <f t="shared" si="310"/>
        <v>-5.0789678317485141</v>
      </c>
      <c r="AC71" s="192">
        <f t="shared" si="310"/>
        <v>-4.9554782960555031</v>
      </c>
      <c r="AD71" s="192">
        <f t="shared" si="310"/>
        <v>-4.8271219612435061</v>
      </c>
      <c r="AE71" s="192">
        <f t="shared" si="310"/>
        <v>-4.6950043919407562</v>
      </c>
      <c r="AF71" s="192">
        <f t="shared" si="310"/>
        <v>-4.5601394228334016</v>
      </c>
      <c r="AG71" s="192">
        <f t="shared" si="310"/>
        <v>-4.5524702019700385</v>
      </c>
      <c r="AH71" s="192">
        <f t="shared" si="310"/>
        <v>-4.5246983799009968</v>
      </c>
      <c r="AI71" s="192">
        <f t="shared" si="310"/>
        <v>-4.4784762750046525</v>
      </c>
      <c r="AJ71" s="192">
        <f t="shared" si="310"/>
        <v>-4.4154499034630135</v>
      </c>
      <c r="AK71" s="192">
        <f t="shared" si="310"/>
        <v>-4.3375361958606504</v>
      </c>
      <c r="AL71" s="192">
        <f t="shared" si="310"/>
        <v>-4.246750196065932</v>
      </c>
      <c r="AM71" s="192">
        <f t="shared" si="310"/>
        <v>-4.1450921784444859</v>
      </c>
      <c r="AN71" s="192">
        <f t="shared" si="310"/>
        <v>-4.0344764455398945</v>
      </c>
      <c r="AO71" s="192">
        <f t="shared" si="310"/>
        <v>-3.9166889204124118</v>
      </c>
      <c r="AP71" s="192">
        <f t="shared" si="310"/>
        <v>-3.7933644403771041</v>
      </c>
      <c r="AQ71" s="192">
        <f t="shared" si="310"/>
        <v>-3.8671673455128257</v>
      </c>
      <c r="AR71" s="192">
        <f t="shared" si="310"/>
        <v>-3.895233275164685</v>
      </c>
      <c r="AS71" s="192">
        <f t="shared" si="310"/>
        <v>-3.883599735750181</v>
      </c>
      <c r="AT71" s="192">
        <f t="shared" si="310"/>
        <v>-3.8378036992942839</v>
      </c>
      <c r="AU71" s="192">
        <f t="shared" si="310"/>
        <v>-3.7633604648103187</v>
      </c>
      <c r="AV71" s="192">
        <f t="shared" si="310"/>
        <v>-3.6655081293886838</v>
      </c>
      <c r="AW71" s="192">
        <f t="shared" si="310"/>
        <v>-3.5490625332912487</v>
      </c>
      <c r="AX71" s="192">
        <f t="shared" si="310"/>
        <v>-3.4183461114790816</v>
      </c>
      <c r="AY71" s="192">
        <f t="shared" si="310"/>
        <v>-3.2771652107099385</v>
      </c>
      <c r="AZ71" s="192">
        <f t="shared" si="310"/>
        <v>-3.1288182689934274</v>
      </c>
      <c r="BA71" s="192">
        <f t="shared" si="310"/>
        <v>-4.0724337402212996</v>
      </c>
      <c r="BB71" s="192">
        <f t="shared" si="310"/>
        <v>-3.7529528570034927</v>
      </c>
      <c r="BC71" s="192">
        <f t="shared" si="310"/>
        <v>-3.4452263613201808</v>
      </c>
      <c r="BD71" s="192">
        <f t="shared" si="310"/>
        <v>-3.150632369587413</v>
      </c>
      <c r="BE71" s="192">
        <f t="shared" si="310"/>
        <v>-2.8726653160906608</v>
      </c>
      <c r="BF71" s="192">
        <f t="shared" si="310"/>
        <v>-2.6131316500978414</v>
      </c>
      <c r="BG71" s="192">
        <f t="shared" si="310"/>
        <v>-2.3726962096509965</v>
      </c>
      <c r="BH71" s="192">
        <f t="shared" si="310"/>
        <v>-2.1512663684102904</v>
      </c>
      <c r="BI71" s="192">
        <f t="shared" si="310"/>
        <v>-1.9482611148009141</v>
      </c>
      <c r="BJ71" s="192">
        <f t="shared" si="310"/>
        <v>-1.7627985344477679</v>
      </c>
      <c r="BK71" s="192">
        <f t="shared" si="310"/>
        <v>-1.5938254711818445</v>
      </c>
      <c r="BL71" s="192">
        <f t="shared" si="310"/>
        <v>-1.4402062662144886</v>
      </c>
      <c r="BM71" s="192">
        <f t="shared" si="310"/>
        <v>-1.3007825936925599</v>
      </c>
      <c r="BN71" s="192">
        <f t="shared" si="310"/>
        <v>-1.1744129416187548</v>
      </c>
      <c r="BO71" s="192">
        <f t="shared" ref="BO71:CJ71" si="311">(BO13+BO14+BO15)-(BO42+BO43+BO44)</f>
        <v>-1.0599978190775232</v>
      </c>
      <c r="BP71" s="192">
        <f t="shared" si="311"/>
        <v>-0.95649501334713705</v>
      </c>
      <c r="BQ71" s="192">
        <f t="shared" si="311"/>
        <v>-0.86292796821187778</v>
      </c>
      <c r="BR71" s="192">
        <f t="shared" si="311"/>
        <v>-0.77838946190348679</v>
      </c>
      <c r="BS71" s="192">
        <f t="shared" si="311"/>
        <v>-0.70204212621672468</v>
      </c>
      <c r="BT71" s="192">
        <f t="shared" si="311"/>
        <v>-0.6331168939979932</v>
      </c>
      <c r="BU71" s="192">
        <f t="shared" si="311"/>
        <v>-0.5709101381477808</v>
      </c>
      <c r="BV71" s="192">
        <f t="shared" si="311"/>
        <v>-0.43719887103843291</v>
      </c>
      <c r="BW71" s="192">
        <f t="shared" si="311"/>
        <v>-0.31657397439301604</v>
      </c>
      <c r="BX71" s="192">
        <f t="shared" si="311"/>
        <v>-0.22944324124339843</v>
      </c>
      <c r="BY71" s="192">
        <f t="shared" si="311"/>
        <v>-0.16644267220119957</v>
      </c>
      <c r="BZ71" s="192">
        <f t="shared" si="311"/>
        <v>-0.12084501917417434</v>
      </c>
      <c r="CA71" s="192">
        <f t="shared" si="311"/>
        <v>-8.7811771774712E-2</v>
      </c>
      <c r="CB71" s="192">
        <f t="shared" si="311"/>
        <v>-6.3858966621310742E-2</v>
      </c>
      <c r="CC71" s="192">
        <f t="shared" si="311"/>
        <v>-4.6475227320645907E-2</v>
      </c>
      <c r="CD71" s="192">
        <f t="shared" si="311"/>
        <v>-3.3848319976602426E-2</v>
      </c>
      <c r="CE71" s="192">
        <f t="shared" si="311"/>
        <v>-2.4669158707669503E-2</v>
      </c>
      <c r="CF71" s="192">
        <f t="shared" si="311"/>
        <v>-1.799115736247292E-2</v>
      </c>
      <c r="CG71" s="192">
        <f t="shared" si="311"/>
        <v>-1.3129180434497512E-2</v>
      </c>
      <c r="CH71" s="192">
        <f t="shared" si="311"/>
        <v>-9.5868608577751591E-3</v>
      </c>
      <c r="CI71" s="192">
        <f t="shared" si="311"/>
        <v>-7.0042627431288196E-3</v>
      </c>
      <c r="CJ71" s="192">
        <f t="shared" si="311"/>
        <v>-5.1201528579992717E-3</v>
      </c>
    </row>
    <row r="72" spans="1:88" ht="38.25" x14ac:dyDescent="0.25">
      <c r="A72" s="140" t="s">
        <v>177</v>
      </c>
      <c r="B72" s="192">
        <f>B16-B45</f>
        <v>0</v>
      </c>
      <c r="C72" s="192">
        <f t="shared" ref="C72:BN72" si="312">C16-C45</f>
        <v>13.390460493016066</v>
      </c>
      <c r="D72" s="192">
        <f t="shared" si="312"/>
        <v>11.715911023079791</v>
      </c>
      <c r="E72" s="192">
        <f t="shared" si="312"/>
        <v>10.250848024182275</v>
      </c>
      <c r="F72" s="192">
        <f t="shared" si="312"/>
        <v>8.9690607050915645</v>
      </c>
      <c r="G72" s="192">
        <f t="shared" si="312"/>
        <v>7.8476179616497177</v>
      </c>
      <c r="H72" s="192">
        <f t="shared" si="312"/>
        <v>6.8664579868935434</v>
      </c>
      <c r="I72" s="192">
        <f t="shared" si="312"/>
        <v>1.1269595267140069</v>
      </c>
      <c r="J72" s="192">
        <f t="shared" si="312"/>
        <v>0.14097609068602424</v>
      </c>
      <c r="K72" s="192">
        <f t="shared" si="312"/>
        <v>-2.4560411463299126E-2</v>
      </c>
      <c r="L72" s="192">
        <f t="shared" si="312"/>
        <v>-4.8828427654504125E-2</v>
      </c>
      <c r="M72" s="192">
        <f t="shared" si="312"/>
        <v>-4.9081397957877471E-2</v>
      </c>
      <c r="N72" s="192">
        <f t="shared" si="312"/>
        <v>-6.8026145678723893E-2</v>
      </c>
      <c r="O72" s="192">
        <f t="shared" si="312"/>
        <v>-7.6090705701000516E-2</v>
      </c>
      <c r="P72" s="192">
        <f t="shared" si="312"/>
        <v>-7.7704029745316205E-2</v>
      </c>
      <c r="Q72" s="192">
        <f t="shared" si="312"/>
        <v>-7.5528517291056474E-2</v>
      </c>
      <c r="R72" s="192">
        <f t="shared" si="312"/>
        <v>-7.1237003149095202E-2</v>
      </c>
      <c r="S72" s="192">
        <f t="shared" si="312"/>
        <v>-6.5884223811583098E-2</v>
      </c>
      <c r="T72" s="192">
        <f t="shared" si="312"/>
        <v>-6.0126807959335338E-2</v>
      </c>
      <c r="U72" s="192">
        <f t="shared" si="312"/>
        <v>-5.4363736052556177E-2</v>
      </c>
      <c r="V72" s="192">
        <f t="shared" si="312"/>
        <v>-4.8827902299386494E-2</v>
      </c>
      <c r="W72" s="192">
        <f t="shared" si="312"/>
        <v>0</v>
      </c>
      <c r="X72" s="192">
        <f t="shared" si="312"/>
        <v>0</v>
      </c>
      <c r="Y72" s="192">
        <f t="shared" si="312"/>
        <v>0</v>
      </c>
      <c r="Z72" s="192">
        <f t="shared" si="312"/>
        <v>0</v>
      </c>
      <c r="AA72" s="192">
        <f t="shared" si="312"/>
        <v>0</v>
      </c>
      <c r="AB72" s="192">
        <f t="shared" si="312"/>
        <v>0</v>
      </c>
      <c r="AC72" s="192">
        <f t="shared" si="312"/>
        <v>0</v>
      </c>
      <c r="AD72" s="192">
        <f t="shared" si="312"/>
        <v>0</v>
      </c>
      <c r="AE72" s="192">
        <f t="shared" si="312"/>
        <v>0</v>
      </c>
      <c r="AF72" s="192">
        <f t="shared" si="312"/>
        <v>0</v>
      </c>
      <c r="AG72" s="192">
        <f t="shared" si="312"/>
        <v>0</v>
      </c>
      <c r="AH72" s="192">
        <f t="shared" si="312"/>
        <v>0</v>
      </c>
      <c r="AI72" s="192">
        <f t="shared" si="312"/>
        <v>0</v>
      </c>
      <c r="AJ72" s="192">
        <f t="shared" si="312"/>
        <v>0</v>
      </c>
      <c r="AK72" s="192">
        <f t="shared" si="312"/>
        <v>0</v>
      </c>
      <c r="AL72" s="192">
        <f t="shared" si="312"/>
        <v>0</v>
      </c>
      <c r="AM72" s="192">
        <f t="shared" si="312"/>
        <v>0</v>
      </c>
      <c r="AN72" s="192">
        <f t="shared" si="312"/>
        <v>0</v>
      </c>
      <c r="AO72" s="192">
        <f t="shared" si="312"/>
        <v>0</v>
      </c>
      <c r="AP72" s="192">
        <f t="shared" si="312"/>
        <v>0</v>
      </c>
      <c r="AQ72" s="192">
        <f t="shared" si="312"/>
        <v>0</v>
      </c>
      <c r="AR72" s="192">
        <f t="shared" si="312"/>
        <v>0</v>
      </c>
      <c r="AS72" s="192">
        <f t="shared" si="312"/>
        <v>0</v>
      </c>
      <c r="AT72" s="192">
        <f t="shared" si="312"/>
        <v>0</v>
      </c>
      <c r="AU72" s="192">
        <f t="shared" si="312"/>
        <v>0</v>
      </c>
      <c r="AV72" s="192">
        <f t="shared" si="312"/>
        <v>0</v>
      </c>
      <c r="AW72" s="192">
        <f t="shared" si="312"/>
        <v>0</v>
      </c>
      <c r="AX72" s="192">
        <f t="shared" si="312"/>
        <v>0</v>
      </c>
      <c r="AY72" s="192">
        <f t="shared" si="312"/>
        <v>0</v>
      </c>
      <c r="AZ72" s="192">
        <f t="shared" si="312"/>
        <v>0</v>
      </c>
      <c r="BA72" s="192">
        <f t="shared" si="312"/>
        <v>0</v>
      </c>
      <c r="BB72" s="192">
        <f t="shared" si="312"/>
        <v>0</v>
      </c>
      <c r="BC72" s="192">
        <f t="shared" si="312"/>
        <v>0</v>
      </c>
      <c r="BD72" s="192">
        <f t="shared" si="312"/>
        <v>0</v>
      </c>
      <c r="BE72" s="192">
        <f t="shared" si="312"/>
        <v>0</v>
      </c>
      <c r="BF72" s="192">
        <f t="shared" si="312"/>
        <v>0</v>
      </c>
      <c r="BG72" s="192">
        <f t="shared" si="312"/>
        <v>0</v>
      </c>
      <c r="BH72" s="192">
        <f t="shared" si="312"/>
        <v>0</v>
      </c>
      <c r="BI72" s="192">
        <f t="shared" si="312"/>
        <v>0</v>
      </c>
      <c r="BJ72" s="192">
        <f t="shared" si="312"/>
        <v>0</v>
      </c>
      <c r="BK72" s="192">
        <f t="shared" si="312"/>
        <v>0</v>
      </c>
      <c r="BL72" s="192">
        <f t="shared" si="312"/>
        <v>0</v>
      </c>
      <c r="BM72" s="192">
        <f t="shared" si="312"/>
        <v>0</v>
      </c>
      <c r="BN72" s="192">
        <f t="shared" si="312"/>
        <v>0</v>
      </c>
      <c r="BO72" s="192">
        <f t="shared" ref="BO72:CJ72" si="313">BO16-BO45</f>
        <v>0</v>
      </c>
      <c r="BP72" s="192">
        <f t="shared" si="313"/>
        <v>0</v>
      </c>
      <c r="BQ72" s="192">
        <f t="shared" si="313"/>
        <v>0</v>
      </c>
      <c r="BR72" s="192">
        <f t="shared" si="313"/>
        <v>0</v>
      </c>
      <c r="BS72" s="192">
        <f t="shared" si="313"/>
        <v>0</v>
      </c>
      <c r="BT72" s="192">
        <f t="shared" si="313"/>
        <v>0</v>
      </c>
      <c r="BU72" s="192">
        <f t="shared" si="313"/>
        <v>0</v>
      </c>
      <c r="BV72" s="192">
        <f t="shared" si="313"/>
        <v>0</v>
      </c>
      <c r="BW72" s="192">
        <f t="shared" si="313"/>
        <v>0</v>
      </c>
      <c r="BX72" s="192">
        <f t="shared" si="313"/>
        <v>0</v>
      </c>
      <c r="BY72" s="192">
        <f t="shared" si="313"/>
        <v>0</v>
      </c>
      <c r="BZ72" s="192">
        <f t="shared" si="313"/>
        <v>0</v>
      </c>
      <c r="CA72" s="192">
        <f t="shared" si="313"/>
        <v>0</v>
      </c>
      <c r="CB72" s="192">
        <f t="shared" si="313"/>
        <v>0</v>
      </c>
      <c r="CC72" s="192">
        <f t="shared" si="313"/>
        <v>0</v>
      </c>
      <c r="CD72" s="192">
        <f t="shared" si="313"/>
        <v>0</v>
      </c>
      <c r="CE72" s="192">
        <f t="shared" si="313"/>
        <v>0</v>
      </c>
      <c r="CF72" s="192">
        <f t="shared" si="313"/>
        <v>0</v>
      </c>
      <c r="CG72" s="192">
        <f t="shared" si="313"/>
        <v>0</v>
      </c>
      <c r="CH72" s="192">
        <f t="shared" si="313"/>
        <v>0</v>
      </c>
      <c r="CI72" s="192">
        <f t="shared" si="313"/>
        <v>0</v>
      </c>
      <c r="CJ72" s="192">
        <f t="shared" si="313"/>
        <v>0</v>
      </c>
    </row>
    <row r="73" spans="1:88" ht="38.25" x14ac:dyDescent="0.25">
      <c r="A73" s="140" t="s">
        <v>178</v>
      </c>
      <c r="B73" s="192">
        <f>B17-B46</f>
        <v>0</v>
      </c>
      <c r="C73" s="192">
        <f t="shared" ref="C73:BN73" si="314">C17-C46</f>
        <v>31.838099107332393</v>
      </c>
      <c r="D73" s="192">
        <f t="shared" si="314"/>
        <v>29.048082619522916</v>
      </c>
      <c r="E73" s="192">
        <f t="shared" si="314"/>
        <v>26.480055748578067</v>
      </c>
      <c r="F73" s="192">
        <f t="shared" si="314"/>
        <v>24.119976151918536</v>
      </c>
      <c r="G73" s="192">
        <f t="shared" si="314"/>
        <v>21.954066752419948</v>
      </c>
      <c r="H73" s="192">
        <f t="shared" si="314"/>
        <v>19.968944885146428</v>
      </c>
      <c r="I73" s="192">
        <f t="shared" si="314"/>
        <v>3.5015588916947067</v>
      </c>
      <c r="J73" s="192">
        <f t="shared" si="314"/>
        <v>0.47364958021636028</v>
      </c>
      <c r="K73" s="192">
        <f t="shared" si="314"/>
        <v>-7.7280485434854995E-2</v>
      </c>
      <c r="L73" s="192">
        <f t="shared" si="314"/>
        <v>-0.17243687884258918</v>
      </c>
      <c r="M73" s="192">
        <f t="shared" si="314"/>
        <v>-0.18389095745880368</v>
      </c>
      <c r="N73" s="192">
        <f t="shared" si="314"/>
        <v>-0.28452901680609699</v>
      </c>
      <c r="O73" s="192">
        <f t="shared" si="314"/>
        <v>-0.35406153292445453</v>
      </c>
      <c r="P73" s="192">
        <f t="shared" si="314"/>
        <v>-0.40109780030410747</v>
      </c>
      <c r="Q73" s="192">
        <f t="shared" si="314"/>
        <v>-0.43139811045163157</v>
      </c>
      <c r="R73" s="192">
        <f t="shared" si="314"/>
        <v>-0.44921169000313199</v>
      </c>
      <c r="S73" s="192">
        <f t="shared" si="314"/>
        <v>-0.45774794538213825</v>
      </c>
      <c r="T73" s="192">
        <f t="shared" si="314"/>
        <v>-0.45943739558202168</v>
      </c>
      <c r="U73" s="192">
        <f t="shared" si="314"/>
        <v>-0.45611678234365627</v>
      </c>
      <c r="V73" s="192">
        <f t="shared" si="314"/>
        <v>-0.44917029582634171</v>
      </c>
      <c r="W73" s="192">
        <f t="shared" si="314"/>
        <v>-0.48328455764907829</v>
      </c>
      <c r="X73" s="192">
        <f t="shared" si="314"/>
        <v>-0.46569268449359669</v>
      </c>
      <c r="Y73" s="192">
        <f t="shared" si="314"/>
        <v>-0.44747500816307451</v>
      </c>
      <c r="Z73" s="192">
        <f t="shared" si="314"/>
        <v>-0.4290743545719593</v>
      </c>
      <c r="AA73" s="192">
        <f t="shared" si="314"/>
        <v>-0.4107952858023296</v>
      </c>
      <c r="AB73" s="192">
        <f t="shared" si="314"/>
        <v>-0.39284389273620945</v>
      </c>
      <c r="AC73" s="192">
        <f t="shared" si="314"/>
        <v>-0.37535629780081337</v>
      </c>
      <c r="AD73" s="192">
        <f t="shared" si="314"/>
        <v>-0.35841905910691452</v>
      </c>
      <c r="AE73" s="192">
        <f t="shared" si="314"/>
        <v>-0.34208376676814822</v>
      </c>
      <c r="AF73" s="192">
        <f t="shared" si="314"/>
        <v>-0.3263774754771589</v>
      </c>
      <c r="AG73" s="192">
        <f t="shared" si="314"/>
        <v>-0.30594273660103255</v>
      </c>
      <c r="AH73" s="192">
        <f t="shared" si="314"/>
        <v>-0.28673100211459968</v>
      </c>
      <c r="AI73" s="192">
        <f t="shared" si="314"/>
        <v>-0.26868625797366263</v>
      </c>
      <c r="AJ73" s="192">
        <f t="shared" si="314"/>
        <v>-0.25174960714286598</v>
      </c>
      <c r="AK73" s="192">
        <f t="shared" si="314"/>
        <v>-0.23586137296418386</v>
      </c>
      <c r="AL73" s="192">
        <f t="shared" si="314"/>
        <v>-0.22096249751703922</v>
      </c>
      <c r="AM73" s="192">
        <f t="shared" si="314"/>
        <v>-0.20699544936090675</v>
      </c>
      <c r="AN73" s="192">
        <f t="shared" si="314"/>
        <v>-0.19390479120217918</v>
      </c>
      <c r="AO73" s="192">
        <f t="shared" si="314"/>
        <v>-0.18163751308123111</v>
      </c>
      <c r="AP73" s="192">
        <f t="shared" si="314"/>
        <v>-0.17014320505089486</v>
      </c>
      <c r="AQ73" s="192">
        <f t="shared" si="314"/>
        <v>-0.15098600944157425</v>
      </c>
      <c r="AR73" s="192">
        <f t="shared" si="314"/>
        <v>-0.13398447414106585</v>
      </c>
      <c r="AS73" s="192">
        <f t="shared" si="314"/>
        <v>-0.11889649722858131</v>
      </c>
      <c r="AT73" s="192">
        <f t="shared" si="314"/>
        <v>-0.10550700762256682</v>
      </c>
      <c r="AU73" s="192">
        <f t="shared" si="314"/>
        <v>-9.3625001774521266E-2</v>
      </c>
      <c r="AV73" s="192">
        <f t="shared" si="314"/>
        <v>-8.3080886459741876E-2</v>
      </c>
      <c r="AW73" s="192">
        <f t="shared" si="314"/>
        <v>-7.3724102571199879E-2</v>
      </c>
      <c r="AX73" s="192">
        <f t="shared" si="314"/>
        <v>-6.5421004479581768E-2</v>
      </c>
      <c r="AY73" s="192">
        <f t="shared" si="314"/>
        <v>-5.8052970285118022E-2</v>
      </c>
      <c r="AZ73" s="192">
        <f t="shared" si="314"/>
        <v>-5.1514719672389298E-2</v>
      </c>
      <c r="BA73" s="192">
        <f t="shared" si="314"/>
        <v>0</v>
      </c>
      <c r="BB73" s="192">
        <f t="shared" si="314"/>
        <v>0</v>
      </c>
      <c r="BC73" s="192">
        <f t="shared" si="314"/>
        <v>0</v>
      </c>
      <c r="BD73" s="192">
        <f t="shared" si="314"/>
        <v>0</v>
      </c>
      <c r="BE73" s="192">
        <f t="shared" si="314"/>
        <v>0</v>
      </c>
      <c r="BF73" s="192">
        <f t="shared" si="314"/>
        <v>0</v>
      </c>
      <c r="BG73" s="192">
        <f t="shared" si="314"/>
        <v>0</v>
      </c>
      <c r="BH73" s="192">
        <f t="shared" si="314"/>
        <v>0</v>
      </c>
      <c r="BI73" s="192">
        <f t="shared" si="314"/>
        <v>0</v>
      </c>
      <c r="BJ73" s="192">
        <f t="shared" si="314"/>
        <v>0</v>
      </c>
      <c r="BK73" s="192">
        <f t="shared" si="314"/>
        <v>0</v>
      </c>
      <c r="BL73" s="192">
        <f t="shared" si="314"/>
        <v>0</v>
      </c>
      <c r="BM73" s="192">
        <f t="shared" si="314"/>
        <v>0</v>
      </c>
      <c r="BN73" s="192">
        <f t="shared" si="314"/>
        <v>0</v>
      </c>
      <c r="BO73" s="192">
        <f t="shared" ref="BO73:CJ73" si="315">BO17-BO46</f>
        <v>0</v>
      </c>
      <c r="BP73" s="192">
        <f t="shared" si="315"/>
        <v>0</v>
      </c>
      <c r="BQ73" s="192">
        <f t="shared" si="315"/>
        <v>0</v>
      </c>
      <c r="BR73" s="192">
        <f t="shared" si="315"/>
        <v>0</v>
      </c>
      <c r="BS73" s="192">
        <f t="shared" si="315"/>
        <v>0</v>
      </c>
      <c r="BT73" s="192">
        <f t="shared" si="315"/>
        <v>0</v>
      </c>
      <c r="BU73" s="192">
        <f t="shared" si="315"/>
        <v>0</v>
      </c>
      <c r="BV73" s="192">
        <f t="shared" si="315"/>
        <v>0</v>
      </c>
      <c r="BW73" s="192">
        <f t="shared" si="315"/>
        <v>0</v>
      </c>
      <c r="BX73" s="192">
        <f t="shared" si="315"/>
        <v>0</v>
      </c>
      <c r="BY73" s="192">
        <f t="shared" si="315"/>
        <v>0</v>
      </c>
      <c r="BZ73" s="192">
        <f t="shared" si="315"/>
        <v>0</v>
      </c>
      <c r="CA73" s="192">
        <f t="shared" si="315"/>
        <v>0</v>
      </c>
      <c r="CB73" s="192">
        <f t="shared" si="315"/>
        <v>0</v>
      </c>
      <c r="CC73" s="192">
        <f t="shared" si="315"/>
        <v>0</v>
      </c>
      <c r="CD73" s="192">
        <f t="shared" si="315"/>
        <v>0</v>
      </c>
      <c r="CE73" s="192">
        <f t="shared" si="315"/>
        <v>0</v>
      </c>
      <c r="CF73" s="192">
        <f t="shared" si="315"/>
        <v>0</v>
      </c>
      <c r="CG73" s="192">
        <f t="shared" si="315"/>
        <v>0</v>
      </c>
      <c r="CH73" s="192">
        <f t="shared" si="315"/>
        <v>0</v>
      </c>
      <c r="CI73" s="192">
        <f t="shared" si="315"/>
        <v>0</v>
      </c>
      <c r="CJ73" s="192">
        <f t="shared" si="315"/>
        <v>0</v>
      </c>
    </row>
    <row r="74" spans="1:88" ht="38.25" x14ac:dyDescent="0.25">
      <c r="A74" s="140" t="s">
        <v>179</v>
      </c>
      <c r="B74" s="192">
        <f>(B18+B19+B20)-(B47+B48+B49)</f>
        <v>0</v>
      </c>
      <c r="C74" s="192">
        <f t="shared" ref="C74:BN74" si="316">(C18+C19+C20)-(C47+C48+C49)</f>
        <v>11.681396925770429</v>
      </c>
      <c r="D74" s="192">
        <f t="shared" si="316"/>
        <v>11.709209859061009</v>
      </c>
      <c r="E74" s="192">
        <f t="shared" si="316"/>
        <v>11.607649293275063</v>
      </c>
      <c r="F74" s="192">
        <f t="shared" si="316"/>
        <v>11.415460589172731</v>
      </c>
      <c r="G74" s="192">
        <f t="shared" si="316"/>
        <v>11.151169671308438</v>
      </c>
      <c r="H74" s="192">
        <f t="shared" si="316"/>
        <v>10.830507365095208</v>
      </c>
      <c r="I74" s="192">
        <f t="shared" si="316"/>
        <v>2.0242891389776112</v>
      </c>
      <c r="J74" s="192">
        <f t="shared" si="316"/>
        <v>0.31445713970751754</v>
      </c>
      <c r="K74" s="192">
        <f t="shared" si="316"/>
        <v>-1.5039390050020529E-2</v>
      </c>
      <c r="L74" s="192">
        <f t="shared" si="316"/>
        <v>-7.7091162564073556E-2</v>
      </c>
      <c r="M74" s="192">
        <f t="shared" si="316"/>
        <v>-8.7404197050867438E-2</v>
      </c>
      <c r="N74" s="192">
        <f t="shared" si="316"/>
        <v>-0.13929128587687778</v>
      </c>
      <c r="O74" s="192">
        <f t="shared" si="316"/>
        <v>-0.17811714352859909</v>
      </c>
      <c r="P74" s="192">
        <f t="shared" si="316"/>
        <v>-0.20728489101868064</v>
      </c>
      <c r="Q74" s="192">
        <f t="shared" si="316"/>
        <v>-0.22887431539668412</v>
      </c>
      <c r="R74" s="192">
        <f t="shared" si="316"/>
        <v>-0.24444291981535216</v>
      </c>
      <c r="S74" s="192">
        <f t="shared" si="316"/>
        <v>-0.25522623446788728</v>
      </c>
      <c r="T74" s="192">
        <f t="shared" si="316"/>
        <v>-0.26221414320223246</v>
      </c>
      <c r="U74" s="192">
        <f t="shared" si="316"/>
        <v>-0.26619842270585181</v>
      </c>
      <c r="V74" s="192">
        <f t="shared" si="316"/>
        <v>-0.26781019426843855</v>
      </c>
      <c r="W74" s="192">
        <f t="shared" si="316"/>
        <v>-0.26755105327465145</v>
      </c>
      <c r="X74" s="192">
        <f t="shared" si="316"/>
        <v>-0.26727583380620956</v>
      </c>
      <c r="Y74" s="192">
        <f t="shared" si="316"/>
        <v>-0.26562490764323599</v>
      </c>
      <c r="Z74" s="192">
        <f t="shared" si="316"/>
        <v>-0.26285196947087641</v>
      </c>
      <c r="AA74" s="192">
        <f t="shared" si="316"/>
        <v>-0.25916133278584041</v>
      </c>
      <c r="AB74" s="192">
        <f t="shared" si="316"/>
        <v>-0.25472351995999531</v>
      </c>
      <c r="AC74" s="192">
        <f t="shared" si="316"/>
        <v>-0.249681978799007</v>
      </c>
      <c r="AD74" s="192">
        <f t="shared" si="316"/>
        <v>-0.24415809539602051</v>
      </c>
      <c r="AE74" s="192">
        <f t="shared" si="316"/>
        <v>-0.23825502522645436</v>
      </c>
      <c r="AF74" s="192">
        <f t="shared" si="316"/>
        <v>-0.23206068548486058</v>
      </c>
      <c r="AG74" s="192">
        <f t="shared" si="316"/>
        <v>-0.23101755414818115</v>
      </c>
      <c r="AH74" s="192">
        <f t="shared" si="316"/>
        <v>-0.22922265828421118</v>
      </c>
      <c r="AI74" s="192">
        <f t="shared" si="316"/>
        <v>-0.22673046682788112</v>
      </c>
      <c r="AJ74" s="192">
        <f t="shared" si="316"/>
        <v>-0.22357917806973049</v>
      </c>
      <c r="AK74" s="192">
        <f t="shared" si="316"/>
        <v>-0.21981612324801603</v>
      </c>
      <c r="AL74" s="192">
        <f t="shared" si="316"/>
        <v>-0.21549716154009602</v>
      </c>
      <c r="AM74" s="192">
        <f t="shared" si="316"/>
        <v>-0.21068445944338876</v>
      </c>
      <c r="AN74" s="192">
        <f t="shared" si="316"/>
        <v>-0.20544381857348171</v>
      </c>
      <c r="AO74" s="192">
        <f t="shared" si="316"/>
        <v>-0.19984214481218743</v>
      </c>
      <c r="AP74" s="192">
        <f t="shared" si="316"/>
        <v>-0.19394532169812706</v>
      </c>
      <c r="AQ74" s="192">
        <f t="shared" si="316"/>
        <v>-0.19620467954381837</v>
      </c>
      <c r="AR74" s="192">
        <f t="shared" si="316"/>
        <v>-0.19679431927859881</v>
      </c>
      <c r="AS74" s="192">
        <f t="shared" si="316"/>
        <v>-0.19589752543580019</v>
      </c>
      <c r="AT74" s="192">
        <f t="shared" si="316"/>
        <v>-0.19366353101435152</v>
      </c>
      <c r="AU74" s="192">
        <f t="shared" si="316"/>
        <v>-0.19024855855634115</v>
      </c>
      <c r="AV74" s="192">
        <f t="shared" si="316"/>
        <v>-0.18581362351758912</v>
      </c>
      <c r="AW74" s="192">
        <f t="shared" si="316"/>
        <v>-0.18052018707157913</v>
      </c>
      <c r="AX74" s="192">
        <f t="shared" si="316"/>
        <v>-0.17452557967096638</v>
      </c>
      <c r="AY74" s="192">
        <f t="shared" si="316"/>
        <v>-0.16797909416640522</v>
      </c>
      <c r="AZ74" s="192">
        <f t="shared" si="316"/>
        <v>-0.16101907541871441</v>
      </c>
      <c r="BA74" s="192">
        <f t="shared" si="316"/>
        <v>-0.19948384952077447</v>
      </c>
      <c r="BB74" s="192">
        <f t="shared" si="316"/>
        <v>-0.18679306118101735</v>
      </c>
      <c r="BC74" s="192">
        <f t="shared" si="316"/>
        <v>-0.17420848160524827</v>
      </c>
      <c r="BD74" s="192">
        <f t="shared" si="316"/>
        <v>-0.16169956141690633</v>
      </c>
      <c r="BE74" s="192">
        <f t="shared" si="316"/>
        <v>-0.14943744728603292</v>
      </c>
      <c r="BF74" s="192">
        <f t="shared" si="316"/>
        <v>-0.13757335943648208</v>
      </c>
      <c r="BG74" s="192">
        <f t="shared" si="316"/>
        <v>-0.12622637889316124</v>
      </c>
      <c r="BH74" s="192">
        <f t="shared" si="316"/>
        <v>-0.11548124428371409</v>
      </c>
      <c r="BI74" s="192">
        <f t="shared" si="316"/>
        <v>-0.10539114435806241</v>
      </c>
      <c r="BJ74" s="192">
        <f t="shared" si="316"/>
        <v>-9.5982619804429348E-2</v>
      </c>
      <c r="BK74" s="192">
        <f t="shared" si="316"/>
        <v>-8.7260984359472715E-2</v>
      </c>
      <c r="BL74" s="192">
        <f t="shared" si="316"/>
        <v>-7.9215449771481872E-2</v>
      </c>
      <c r="BM74" s="192">
        <f t="shared" si="316"/>
        <v>-7.1823589610611194E-2</v>
      </c>
      <c r="BN74" s="192">
        <f t="shared" si="316"/>
        <v>-6.505502882454639E-2</v>
      </c>
      <c r="BO74" s="192">
        <f t="shared" ref="BO74:CJ74" si="317">(BO18+BO19+BO20)-(BO47+BO48+BO49)</f>
        <v>-5.8874378422270723E-2</v>
      </c>
      <c r="BP74" s="192">
        <f t="shared" si="317"/>
        <v>-5.3243497051588484E-2</v>
      </c>
      <c r="BQ74" s="192">
        <f t="shared" si="317"/>
        <v>-4.8123183871116915E-2</v>
      </c>
      <c r="BR74" s="192">
        <f t="shared" si="317"/>
        <v>-4.3474408376676266E-2</v>
      </c>
      <c r="BS74" s="192">
        <f t="shared" si="317"/>
        <v>-3.9259173603363173E-2</v>
      </c>
      <c r="BT74" s="192">
        <f t="shared" si="317"/>
        <v>-3.5441095632254171E-2</v>
      </c>
      <c r="BU74" s="192">
        <f t="shared" si="317"/>
        <v>-3.1985768008934379E-2</v>
      </c>
      <c r="BV74" s="192">
        <f t="shared" si="317"/>
        <v>-2.861927715794943E-2</v>
      </c>
      <c r="BW74" s="192">
        <f t="shared" si="317"/>
        <v>-2.3644165230623848E-2</v>
      </c>
      <c r="BX74" s="192">
        <f t="shared" si="317"/>
        <v>-1.9117432473028995E-2</v>
      </c>
      <c r="BY74" s="192">
        <f t="shared" si="317"/>
        <v>-1.5209816146556143E-2</v>
      </c>
      <c r="BZ74" s="192">
        <f t="shared" si="317"/>
        <v>-1.1950631959820379E-2</v>
      </c>
      <c r="CA74" s="192">
        <f t="shared" si="317"/>
        <v>-9.2971319748826886E-3</v>
      </c>
      <c r="CB74" s="192">
        <f t="shared" si="317"/>
        <v>-7.1749350110970056E-3</v>
      </c>
      <c r="CC74" s="192">
        <f t="shared" si="317"/>
        <v>-5.5006783894324673E-3</v>
      </c>
      <c r="CD74" s="192">
        <f t="shared" si="317"/>
        <v>-4.1939373125983725E-3</v>
      </c>
      <c r="CE74" s="192">
        <f t="shared" si="317"/>
        <v>-3.1828205983770452E-3</v>
      </c>
      <c r="CF74" s="192">
        <f t="shared" si="317"/>
        <v>-2.4059665442254796E-3</v>
      </c>
      <c r="CG74" s="192">
        <f t="shared" si="317"/>
        <v>-1.8125945484433748E-3</v>
      </c>
      <c r="CH74" s="192">
        <f t="shared" si="317"/>
        <v>-1.3615972727155368E-3</v>
      </c>
      <c r="CI74" s="192">
        <f t="shared" si="317"/>
        <v>-1.0202416929000757E-3</v>
      </c>
      <c r="CJ74" s="192">
        <f t="shared" si="317"/>
        <v>-7.6279267870567324E-4</v>
      </c>
    </row>
    <row r="75" spans="1:88" ht="38.25" x14ac:dyDescent="0.25">
      <c r="A75" s="140" t="s">
        <v>180</v>
      </c>
      <c r="B75" s="192">
        <f>B21-B50</f>
        <v>0</v>
      </c>
      <c r="C75" s="192">
        <f t="shared" ref="C75:BN75" si="318">C21-C50</f>
        <v>0</v>
      </c>
      <c r="D75" s="192">
        <f t="shared" si="318"/>
        <v>0</v>
      </c>
      <c r="E75" s="192">
        <f t="shared" si="318"/>
        <v>0</v>
      </c>
      <c r="F75" s="192">
        <f t="shared" si="318"/>
        <v>0</v>
      </c>
      <c r="G75" s="192">
        <f t="shared" si="318"/>
        <v>0</v>
      </c>
      <c r="H75" s="192">
        <f t="shared" si="318"/>
        <v>0</v>
      </c>
      <c r="I75" s="192">
        <f t="shared" si="318"/>
        <v>4.7618627782278935</v>
      </c>
      <c r="J75" s="192">
        <f t="shared" si="318"/>
        <v>5.1664551454238037</v>
      </c>
      <c r="K75" s="192">
        <f t="shared" si="318"/>
        <v>4.8552441126524641</v>
      </c>
      <c r="L75" s="192">
        <f t="shared" si="318"/>
        <v>4.4538696539530775</v>
      </c>
      <c r="M75" s="192">
        <f t="shared" si="318"/>
        <v>4.0674382841166477</v>
      </c>
      <c r="N75" s="192">
        <f t="shared" si="318"/>
        <v>0.70893358113068228</v>
      </c>
      <c r="O75" s="192">
        <f t="shared" si="318"/>
        <v>0.11369329441958609</v>
      </c>
      <c r="P75" s="192">
        <f t="shared" si="318"/>
        <v>7.4154610888628181E-3</v>
      </c>
      <c r="Q75" s="192">
        <f t="shared" si="318"/>
        <v>-1.1588814859706531E-2</v>
      </c>
      <c r="R75" s="192">
        <f t="shared" si="318"/>
        <v>-1.4578163261560029E-2</v>
      </c>
      <c r="S75" s="192">
        <f t="shared" si="318"/>
        <v>-1.4392937271612727E-2</v>
      </c>
      <c r="T75" s="192">
        <f t="shared" si="318"/>
        <v>-1.3471908835786861E-2</v>
      </c>
      <c r="U75" s="192">
        <f t="shared" si="318"/>
        <v>-1.2354004774121963E-2</v>
      </c>
      <c r="V75" s="192">
        <f t="shared" si="318"/>
        <v>-1.120045331698738E-2</v>
      </c>
      <c r="W75" s="192">
        <f t="shared" si="318"/>
        <v>0</v>
      </c>
      <c r="X75" s="192">
        <f t="shared" si="318"/>
        <v>0</v>
      </c>
      <c r="Y75" s="192">
        <f t="shared" si="318"/>
        <v>0</v>
      </c>
      <c r="Z75" s="192">
        <f t="shared" si="318"/>
        <v>0</v>
      </c>
      <c r="AA75" s="192">
        <f t="shared" si="318"/>
        <v>0</v>
      </c>
      <c r="AB75" s="192">
        <f t="shared" si="318"/>
        <v>0</v>
      </c>
      <c r="AC75" s="192">
        <f t="shared" si="318"/>
        <v>0</v>
      </c>
      <c r="AD75" s="192">
        <f t="shared" si="318"/>
        <v>0</v>
      </c>
      <c r="AE75" s="192">
        <f t="shared" si="318"/>
        <v>0</v>
      </c>
      <c r="AF75" s="192">
        <f t="shared" si="318"/>
        <v>0</v>
      </c>
      <c r="AG75" s="192">
        <f t="shared" si="318"/>
        <v>0</v>
      </c>
      <c r="AH75" s="192">
        <f t="shared" si="318"/>
        <v>0</v>
      </c>
      <c r="AI75" s="192">
        <f t="shared" si="318"/>
        <v>0</v>
      </c>
      <c r="AJ75" s="192">
        <f t="shared" si="318"/>
        <v>0</v>
      </c>
      <c r="AK75" s="192">
        <f t="shared" si="318"/>
        <v>0</v>
      </c>
      <c r="AL75" s="192">
        <f t="shared" si="318"/>
        <v>0</v>
      </c>
      <c r="AM75" s="192">
        <f t="shared" si="318"/>
        <v>0</v>
      </c>
      <c r="AN75" s="192">
        <f t="shared" si="318"/>
        <v>0</v>
      </c>
      <c r="AO75" s="192">
        <f t="shared" si="318"/>
        <v>0</v>
      </c>
      <c r="AP75" s="192">
        <f t="shared" si="318"/>
        <v>0</v>
      </c>
      <c r="AQ75" s="192">
        <f t="shared" si="318"/>
        <v>0</v>
      </c>
      <c r="AR75" s="192">
        <f t="shared" si="318"/>
        <v>0</v>
      </c>
      <c r="AS75" s="192">
        <f t="shared" si="318"/>
        <v>0</v>
      </c>
      <c r="AT75" s="192">
        <f t="shared" si="318"/>
        <v>0</v>
      </c>
      <c r="AU75" s="192">
        <f t="shared" si="318"/>
        <v>0</v>
      </c>
      <c r="AV75" s="192">
        <f t="shared" si="318"/>
        <v>0</v>
      </c>
      <c r="AW75" s="192">
        <f t="shared" si="318"/>
        <v>0</v>
      </c>
      <c r="AX75" s="192">
        <f t="shared" si="318"/>
        <v>0</v>
      </c>
      <c r="AY75" s="192">
        <f t="shared" si="318"/>
        <v>0</v>
      </c>
      <c r="AZ75" s="192">
        <f t="shared" si="318"/>
        <v>0</v>
      </c>
      <c r="BA75" s="192">
        <f t="shared" si="318"/>
        <v>0</v>
      </c>
      <c r="BB75" s="192">
        <f t="shared" si="318"/>
        <v>0</v>
      </c>
      <c r="BC75" s="192">
        <f t="shared" si="318"/>
        <v>0</v>
      </c>
      <c r="BD75" s="192">
        <f t="shared" si="318"/>
        <v>0</v>
      </c>
      <c r="BE75" s="192">
        <f t="shared" si="318"/>
        <v>0</v>
      </c>
      <c r="BF75" s="192">
        <f t="shared" si="318"/>
        <v>0</v>
      </c>
      <c r="BG75" s="192">
        <f t="shared" si="318"/>
        <v>0</v>
      </c>
      <c r="BH75" s="192">
        <f t="shared" si="318"/>
        <v>0</v>
      </c>
      <c r="BI75" s="192">
        <f t="shared" si="318"/>
        <v>0</v>
      </c>
      <c r="BJ75" s="192">
        <f t="shared" si="318"/>
        <v>0</v>
      </c>
      <c r="BK75" s="192">
        <f t="shared" si="318"/>
        <v>0</v>
      </c>
      <c r="BL75" s="192">
        <f t="shared" si="318"/>
        <v>0</v>
      </c>
      <c r="BM75" s="192">
        <f t="shared" si="318"/>
        <v>0</v>
      </c>
      <c r="BN75" s="192">
        <f t="shared" si="318"/>
        <v>0</v>
      </c>
      <c r="BO75" s="192">
        <f t="shared" ref="BO75:CJ75" si="319">BO21-BO50</f>
        <v>0</v>
      </c>
      <c r="BP75" s="192">
        <f t="shared" si="319"/>
        <v>0</v>
      </c>
      <c r="BQ75" s="192">
        <f t="shared" si="319"/>
        <v>0</v>
      </c>
      <c r="BR75" s="192">
        <f t="shared" si="319"/>
        <v>0</v>
      </c>
      <c r="BS75" s="192">
        <f t="shared" si="319"/>
        <v>0</v>
      </c>
      <c r="BT75" s="192">
        <f t="shared" si="319"/>
        <v>0</v>
      </c>
      <c r="BU75" s="192">
        <f t="shared" si="319"/>
        <v>0</v>
      </c>
      <c r="BV75" s="192">
        <f t="shared" si="319"/>
        <v>0</v>
      </c>
      <c r="BW75" s="192">
        <f t="shared" si="319"/>
        <v>0</v>
      </c>
      <c r="BX75" s="192">
        <f t="shared" si="319"/>
        <v>0</v>
      </c>
      <c r="BY75" s="192">
        <f t="shared" si="319"/>
        <v>0</v>
      </c>
      <c r="BZ75" s="192">
        <f t="shared" si="319"/>
        <v>0</v>
      </c>
      <c r="CA75" s="192">
        <f t="shared" si="319"/>
        <v>0</v>
      </c>
      <c r="CB75" s="192">
        <f t="shared" si="319"/>
        <v>0</v>
      </c>
      <c r="CC75" s="192">
        <f t="shared" si="319"/>
        <v>0</v>
      </c>
      <c r="CD75" s="192">
        <f t="shared" si="319"/>
        <v>0</v>
      </c>
      <c r="CE75" s="192">
        <f t="shared" si="319"/>
        <v>0</v>
      </c>
      <c r="CF75" s="192">
        <f t="shared" si="319"/>
        <v>0</v>
      </c>
      <c r="CG75" s="192">
        <f t="shared" si="319"/>
        <v>0</v>
      </c>
      <c r="CH75" s="192">
        <f t="shared" si="319"/>
        <v>0</v>
      </c>
      <c r="CI75" s="192">
        <f t="shared" si="319"/>
        <v>0</v>
      </c>
      <c r="CJ75" s="192">
        <f t="shared" si="319"/>
        <v>0</v>
      </c>
    </row>
    <row r="76" spans="1:88" ht="38.25" x14ac:dyDescent="0.25">
      <c r="A76" s="140" t="s">
        <v>181</v>
      </c>
      <c r="B76" s="192">
        <f>B22-B51</f>
        <v>0</v>
      </c>
      <c r="C76" s="192">
        <f t="shared" ref="C76:BN76" si="320">C22-C51</f>
        <v>0</v>
      </c>
      <c r="D76" s="192">
        <f t="shared" si="320"/>
        <v>0</v>
      </c>
      <c r="E76" s="192">
        <f t="shared" si="320"/>
        <v>0</v>
      </c>
      <c r="F76" s="192">
        <f t="shared" si="320"/>
        <v>0</v>
      </c>
      <c r="G76" s="192">
        <f t="shared" si="320"/>
        <v>0</v>
      </c>
      <c r="H76" s="192">
        <f t="shared" si="320"/>
        <v>0</v>
      </c>
      <c r="I76" s="192">
        <f t="shared" si="320"/>
        <v>14.769365644739494</v>
      </c>
      <c r="J76" s="192">
        <f t="shared" si="320"/>
        <v>17.047998131284629</v>
      </c>
      <c r="K76" s="192">
        <f t="shared" si="320"/>
        <v>17.019327106091168</v>
      </c>
      <c r="L76" s="192">
        <f t="shared" si="320"/>
        <v>16.563660808062508</v>
      </c>
      <c r="M76" s="192">
        <f t="shared" si="320"/>
        <v>16.029515378989316</v>
      </c>
      <c r="N76" s="192">
        <f t="shared" si="320"/>
        <v>3.1214914422022062</v>
      </c>
      <c r="O76" s="192">
        <f t="shared" si="320"/>
        <v>0.55996681893011946</v>
      </c>
      <c r="P76" s="192">
        <f t="shared" si="320"/>
        <v>4.4190380107359317E-2</v>
      </c>
      <c r="Q76" s="192">
        <f t="shared" si="320"/>
        <v>-6.532141191279095E-2</v>
      </c>
      <c r="R76" s="192">
        <f t="shared" si="320"/>
        <v>-9.210556903889966E-2</v>
      </c>
      <c r="S76" s="192">
        <f t="shared" si="320"/>
        <v>-0.10041765078037201</v>
      </c>
      <c r="T76" s="192">
        <f t="shared" si="320"/>
        <v>-0.10343165294920098</v>
      </c>
      <c r="U76" s="192">
        <f t="shared" si="320"/>
        <v>-0.10417305483639971</v>
      </c>
      <c r="V76" s="192">
        <f t="shared" si="320"/>
        <v>-0.10357190451084186</v>
      </c>
      <c r="W76" s="192">
        <f t="shared" si="320"/>
        <v>-0.17823864084829921</v>
      </c>
      <c r="X76" s="192">
        <f t="shared" si="320"/>
        <v>-0.223514927421256</v>
      </c>
      <c r="Y76" s="192">
        <f t="shared" si="320"/>
        <v>-0.25498354239025645</v>
      </c>
      <c r="Z76" s="192">
        <f t="shared" si="320"/>
        <v>-0.2757751050100623</v>
      </c>
      <c r="AA76" s="192">
        <f t="shared" si="320"/>
        <v>-0.28836469241581852</v>
      </c>
      <c r="AB76" s="192">
        <f t="shared" si="320"/>
        <v>-0.29470089690733658</v>
      </c>
      <c r="AC76" s="192">
        <f t="shared" si="320"/>
        <v>-0.29631174263581528</v>
      </c>
      <c r="AD76" s="192">
        <f t="shared" si="320"/>
        <v>-0.29439086171431228</v>
      </c>
      <c r="AE76" s="192">
        <f t="shared" si="320"/>
        <v>-0.28986710654460524</v>
      </c>
      <c r="AF76" s="192">
        <f t="shared" si="320"/>
        <v>-0.28346044198593745</v>
      </c>
      <c r="AG76" s="192">
        <f t="shared" si="320"/>
        <v>-0.27097268275726449</v>
      </c>
      <c r="AH76" s="192">
        <f t="shared" si="320"/>
        <v>-0.25796183735829459</v>
      </c>
      <c r="AI76" s="192">
        <f t="shared" si="320"/>
        <v>-0.24477440837048903</v>
      </c>
      <c r="AJ76" s="192">
        <f t="shared" si="320"/>
        <v>-0.23166100684535706</v>
      </c>
      <c r="AK76" s="192">
        <f t="shared" si="320"/>
        <v>-0.21879963155297588</v>
      </c>
      <c r="AL76" s="192">
        <f t="shared" si="320"/>
        <v>-0.20631354551841596</v>
      </c>
      <c r="AM76" s="192">
        <f t="shared" si="320"/>
        <v>-0.19428496529398842</v>
      </c>
      <c r="AN76" s="192">
        <f t="shared" si="320"/>
        <v>-0.18276551486166426</v>
      </c>
      <c r="AO76" s="192">
        <f t="shared" si="320"/>
        <v>-0.17178418657784533</v>
      </c>
      <c r="AP76" s="192">
        <f t="shared" si="320"/>
        <v>-0.16135338609701222</v>
      </c>
      <c r="AQ76" s="192">
        <f t="shared" si="320"/>
        <v>-0.14350121828008966</v>
      </c>
      <c r="AR76" s="192">
        <f t="shared" si="320"/>
        <v>-0.12756839311071211</v>
      </c>
      <c r="AS76" s="192">
        <f t="shared" si="320"/>
        <v>-0.11336467444312603</v>
      </c>
      <c r="AT76" s="192">
        <f t="shared" si="320"/>
        <v>-0.10071390633702038</v>
      </c>
      <c r="AU76" s="192">
        <f t="shared" si="320"/>
        <v>-8.9454500636570344E-2</v>
      </c>
      <c r="AV76" s="192">
        <f t="shared" si="320"/>
        <v>-7.943928680090373E-2</v>
      </c>
      <c r="AW76" s="192">
        <f t="shared" si="320"/>
        <v>-7.0534958834391759E-2</v>
      </c>
      <c r="AX76" s="192">
        <f t="shared" si="320"/>
        <v>-6.2621282393883426E-2</v>
      </c>
      <c r="AY76" s="192">
        <f t="shared" si="320"/>
        <v>-5.5590173967501322E-2</v>
      </c>
      <c r="AZ76" s="192">
        <f t="shared" si="320"/>
        <v>-4.9344727688652057E-2</v>
      </c>
      <c r="BA76" s="192">
        <f t="shared" si="320"/>
        <v>0</v>
      </c>
      <c r="BB76" s="192">
        <f t="shared" si="320"/>
        <v>0</v>
      </c>
      <c r="BC76" s="192">
        <f t="shared" si="320"/>
        <v>0</v>
      </c>
      <c r="BD76" s="192">
        <f t="shared" si="320"/>
        <v>0</v>
      </c>
      <c r="BE76" s="192">
        <f t="shared" si="320"/>
        <v>0</v>
      </c>
      <c r="BF76" s="192">
        <f t="shared" si="320"/>
        <v>0</v>
      </c>
      <c r="BG76" s="192">
        <f t="shared" si="320"/>
        <v>0</v>
      </c>
      <c r="BH76" s="192">
        <f t="shared" si="320"/>
        <v>0</v>
      </c>
      <c r="BI76" s="192">
        <f t="shared" si="320"/>
        <v>0</v>
      </c>
      <c r="BJ76" s="192">
        <f t="shared" si="320"/>
        <v>0</v>
      </c>
      <c r="BK76" s="192">
        <f t="shared" si="320"/>
        <v>0</v>
      </c>
      <c r="BL76" s="192">
        <f t="shared" si="320"/>
        <v>0</v>
      </c>
      <c r="BM76" s="192">
        <f t="shared" si="320"/>
        <v>0</v>
      </c>
      <c r="BN76" s="192">
        <f t="shared" si="320"/>
        <v>0</v>
      </c>
      <c r="BO76" s="192">
        <f t="shared" ref="BO76:CJ76" si="321">BO22-BO51</f>
        <v>0</v>
      </c>
      <c r="BP76" s="192">
        <f t="shared" si="321"/>
        <v>0</v>
      </c>
      <c r="BQ76" s="192">
        <f t="shared" si="321"/>
        <v>0</v>
      </c>
      <c r="BR76" s="192">
        <f t="shared" si="321"/>
        <v>0</v>
      </c>
      <c r="BS76" s="192">
        <f t="shared" si="321"/>
        <v>0</v>
      </c>
      <c r="BT76" s="192">
        <f t="shared" si="321"/>
        <v>0</v>
      </c>
      <c r="BU76" s="192">
        <f t="shared" si="321"/>
        <v>0</v>
      </c>
      <c r="BV76" s="192">
        <f t="shared" si="321"/>
        <v>0</v>
      </c>
      <c r="BW76" s="192">
        <f t="shared" si="321"/>
        <v>0</v>
      </c>
      <c r="BX76" s="192">
        <f t="shared" si="321"/>
        <v>0</v>
      </c>
      <c r="BY76" s="192">
        <f t="shared" si="321"/>
        <v>0</v>
      </c>
      <c r="BZ76" s="192">
        <f t="shared" si="321"/>
        <v>0</v>
      </c>
      <c r="CA76" s="192">
        <f t="shared" si="321"/>
        <v>0</v>
      </c>
      <c r="CB76" s="192">
        <f t="shared" si="321"/>
        <v>0</v>
      </c>
      <c r="CC76" s="192">
        <f t="shared" si="321"/>
        <v>0</v>
      </c>
      <c r="CD76" s="192">
        <f t="shared" si="321"/>
        <v>0</v>
      </c>
      <c r="CE76" s="192">
        <f t="shared" si="321"/>
        <v>0</v>
      </c>
      <c r="CF76" s="192">
        <f t="shared" si="321"/>
        <v>0</v>
      </c>
      <c r="CG76" s="192">
        <f t="shared" si="321"/>
        <v>0</v>
      </c>
      <c r="CH76" s="192">
        <f t="shared" si="321"/>
        <v>0</v>
      </c>
      <c r="CI76" s="192">
        <f t="shared" si="321"/>
        <v>0</v>
      </c>
      <c r="CJ76" s="192">
        <f t="shared" si="321"/>
        <v>0</v>
      </c>
    </row>
    <row r="77" spans="1:88" ht="38.25" x14ac:dyDescent="0.25">
      <c r="A77" s="140" t="s">
        <v>182</v>
      </c>
      <c r="B77" s="192">
        <f>(B23+B24+B25)-(B52+B53+B54)</f>
        <v>0</v>
      </c>
      <c r="C77" s="192">
        <f t="shared" ref="C77:BN77" si="322">(C23+C24+C25)-(C52+C53+C54)</f>
        <v>0</v>
      </c>
      <c r="D77" s="192">
        <f t="shared" si="322"/>
        <v>0</v>
      </c>
      <c r="E77" s="192">
        <f t="shared" si="322"/>
        <v>0</v>
      </c>
      <c r="F77" s="192">
        <f t="shared" si="322"/>
        <v>0</v>
      </c>
      <c r="G77" s="192">
        <f t="shared" si="322"/>
        <v>0</v>
      </c>
      <c r="H77" s="192">
        <f t="shared" si="322"/>
        <v>0</v>
      </c>
      <c r="I77" s="192">
        <f t="shared" si="322"/>
        <v>8.4425239551244502</v>
      </c>
      <c r="J77" s="192">
        <f t="shared" si="322"/>
        <v>10.176885833633399</v>
      </c>
      <c r="K77" s="192">
        <f t="shared" si="322"/>
        <v>10.579186954292027</v>
      </c>
      <c r="L77" s="192">
        <f t="shared" si="322"/>
        <v>10.698628196924517</v>
      </c>
      <c r="M77" s="192">
        <f t="shared" si="322"/>
        <v>10.740510355446403</v>
      </c>
      <c r="N77" s="192">
        <f t="shared" si="322"/>
        <v>2.1458078441491963</v>
      </c>
      <c r="O77" s="192">
        <f t="shared" si="322"/>
        <v>0.40391801653810422</v>
      </c>
      <c r="P77" s="192">
        <f t="shared" si="322"/>
        <v>4.6008125239609399E-2</v>
      </c>
      <c r="Q77" s="192">
        <f t="shared" si="322"/>
        <v>-3.1494887333109567E-2</v>
      </c>
      <c r="R77" s="192">
        <f t="shared" si="322"/>
        <v>-5.116531670422475E-2</v>
      </c>
      <c r="S77" s="192">
        <f t="shared" si="322"/>
        <v>-5.8046595466384687E-2</v>
      </c>
      <c r="T77" s="192">
        <f t="shared" si="322"/>
        <v>-6.142601352903565E-2</v>
      </c>
      <c r="U77" s="192">
        <f t="shared" si="322"/>
        <v>-6.3363754136726236E-2</v>
      </c>
      <c r="V77" s="192">
        <f t="shared" si="322"/>
        <v>-6.4430763648104517E-2</v>
      </c>
      <c r="W77" s="192">
        <f t="shared" si="322"/>
        <v>-0.10401968469481382</v>
      </c>
      <c r="X77" s="192">
        <f t="shared" si="322"/>
        <v>-0.13649630947918112</v>
      </c>
      <c r="Y77" s="192">
        <f t="shared" si="322"/>
        <v>-0.16240660115818528</v>
      </c>
      <c r="Z77" s="192">
        <f t="shared" si="322"/>
        <v>-0.18264577285749084</v>
      </c>
      <c r="AA77" s="192">
        <f t="shared" si="322"/>
        <v>-0.19803583468247155</v>
      </c>
      <c r="AB77" s="192">
        <f t="shared" si="322"/>
        <v>-0.20931713288785403</v>
      </c>
      <c r="AC77" s="192">
        <f t="shared" si="322"/>
        <v>-0.2171455356806149</v>
      </c>
      <c r="AD77" s="192">
        <f t="shared" si="322"/>
        <v>-0.22209461375501505</v>
      </c>
      <c r="AE77" s="192">
        <f t="shared" si="322"/>
        <v>-0.22466077805508178</v>
      </c>
      <c r="AF77" s="192">
        <f t="shared" si="322"/>
        <v>-0.22526999685890914</v>
      </c>
      <c r="AG77" s="192">
        <f t="shared" si="322"/>
        <v>-0.22903908195650757</v>
      </c>
      <c r="AH77" s="192">
        <f t="shared" si="322"/>
        <v>-0.23110812484785725</v>
      </c>
      <c r="AI77" s="192">
        <f t="shared" si="322"/>
        <v>-0.23171621574389434</v>
      </c>
      <c r="AJ77" s="192">
        <f t="shared" si="322"/>
        <v>-0.23105634647098228</v>
      </c>
      <c r="AK77" s="192">
        <f t="shared" si="322"/>
        <v>-0.22929789109365828</v>
      </c>
      <c r="AL77" s="192">
        <f t="shared" si="322"/>
        <v>-0.22659051389564056</v>
      </c>
      <c r="AM77" s="192">
        <f t="shared" si="322"/>
        <v>-0.22306768973141189</v>
      </c>
      <c r="AN77" s="192">
        <f t="shared" si="322"/>
        <v>-0.2188494724493566</v>
      </c>
      <c r="AO77" s="192">
        <f t="shared" si="322"/>
        <v>-0.2140445116247669</v>
      </c>
      <c r="AP77" s="192">
        <f t="shared" si="322"/>
        <v>-0.2087514583332748</v>
      </c>
      <c r="AQ77" s="192">
        <f t="shared" si="322"/>
        <v>-0.21103222081423567</v>
      </c>
      <c r="AR77" s="192">
        <f t="shared" si="322"/>
        <v>-0.2115589318038289</v>
      </c>
      <c r="AS77" s="192">
        <f t="shared" si="322"/>
        <v>-0.21058772368252576</v>
      </c>
      <c r="AT77" s="192">
        <f t="shared" si="322"/>
        <v>-0.20831330383395397</v>
      </c>
      <c r="AU77" s="192">
        <f t="shared" si="322"/>
        <v>-0.20490926026405631</v>
      </c>
      <c r="AV77" s="192">
        <f t="shared" si="322"/>
        <v>-0.2005331653308815</v>
      </c>
      <c r="AW77" s="192">
        <f t="shared" si="322"/>
        <v>-0.19533043461463606</v>
      </c>
      <c r="AX77" s="192">
        <f t="shared" si="322"/>
        <v>-0.18943668136537894</v>
      </c>
      <c r="AY77" s="192">
        <f t="shared" si="322"/>
        <v>-0.18297882287835066</v>
      </c>
      <c r="AZ77" s="192">
        <f t="shared" si="322"/>
        <v>-0.17607533994344138</v>
      </c>
      <c r="BA77" s="192">
        <f t="shared" si="322"/>
        <v>-0.2126343067580585</v>
      </c>
      <c r="BB77" s="192">
        <f t="shared" si="322"/>
        <v>-0.19990426500987724</v>
      </c>
      <c r="BC77" s="192">
        <f t="shared" si="322"/>
        <v>-0.18759957583931808</v>
      </c>
      <c r="BD77" s="192">
        <f t="shared" si="322"/>
        <v>-0.17554614769304777</v>
      </c>
      <c r="BE77" s="192">
        <f t="shared" si="322"/>
        <v>-0.16376806502907826</v>
      </c>
      <c r="BF77" s="192">
        <f t="shared" si="322"/>
        <v>-0.15230576223796533</v>
      </c>
      <c r="BG77" s="192">
        <f t="shared" si="322"/>
        <v>-0.14120964722043361</v>
      </c>
      <c r="BH77" s="192">
        <f t="shared" si="322"/>
        <v>-0.13053242719479208</v>
      </c>
      <c r="BI77" s="192">
        <f t="shared" si="322"/>
        <v>-0.12032274384623065</v>
      </c>
      <c r="BJ77" s="192">
        <f t="shared" si="322"/>
        <v>-0.1106208926675265</v>
      </c>
      <c r="BK77" s="192">
        <f t="shared" si="322"/>
        <v>-0.10145654881018551</v>
      </c>
      <c r="BL77" s="192">
        <f t="shared" si="322"/>
        <v>-9.2848091693372936E-2</v>
      </c>
      <c r="BM77" s="192">
        <f t="shared" si="322"/>
        <v>-8.480305223674911E-2</v>
      </c>
      <c r="BN77" s="192">
        <f t="shared" si="322"/>
        <v>-7.7319255755021743E-2</v>
      </c>
      <c r="BO77" s="192">
        <f t="shared" ref="BO77:CJ77" si="323">(BO23+BO24+BO25)-(BO52+BO53+BO54)</f>
        <v>-7.0386324089700025E-2</v>
      </c>
      <c r="BP77" s="192">
        <f t="shared" si="323"/>
        <v>-6.398729491448929E-2</v>
      </c>
      <c r="BQ77" s="192">
        <f t="shared" si="323"/>
        <v>-5.810019805259703E-2</v>
      </c>
      <c r="BR77" s="192">
        <f t="shared" si="323"/>
        <v>-5.2699492956586269E-2</v>
      </c>
      <c r="BS77" s="192">
        <f t="shared" si="323"/>
        <v>-4.7757318503992785E-2</v>
      </c>
      <c r="BT77" s="192">
        <f t="shared" si="323"/>
        <v>-4.3244538504398022E-2</v>
      </c>
      <c r="BU77" s="192">
        <f t="shared" si="323"/>
        <v>-3.9131586973755184E-2</v>
      </c>
      <c r="BV77" s="192">
        <f t="shared" si="323"/>
        <v>-3.4604195791662296E-2</v>
      </c>
      <c r="BW77" s="192">
        <f t="shared" si="323"/>
        <v>-2.9270599032328537E-2</v>
      </c>
      <c r="BX77" s="192">
        <f t="shared" si="323"/>
        <v>-2.4662695879139829E-2</v>
      </c>
      <c r="BY77" s="192">
        <f t="shared" si="323"/>
        <v>-2.0642691583691253E-2</v>
      </c>
      <c r="BZ77" s="192">
        <f t="shared" si="323"/>
        <v>-1.7142683893394794E-2</v>
      </c>
      <c r="CA77" s="192">
        <f t="shared" si="323"/>
        <v>-1.4119843573028978E-2</v>
      </c>
      <c r="CB77" s="192">
        <f t="shared" si="323"/>
        <v>-1.1536690710888919E-2</v>
      </c>
      <c r="CC77" s="192">
        <f t="shared" si="323"/>
        <v>-9.3541081690191596E-3</v>
      </c>
      <c r="CD77" s="192">
        <f t="shared" si="323"/>
        <v>-7.5302904355177835E-3</v>
      </c>
      <c r="CE77" s="192">
        <f t="shared" si="323"/>
        <v>-6.022040030098097E-3</v>
      </c>
      <c r="CF77" s="192">
        <f t="shared" si="323"/>
        <v>-4.7866371470985936E-3</v>
      </c>
      <c r="CG77" s="192">
        <f t="shared" si="323"/>
        <v>-3.783497959390314E-3</v>
      </c>
      <c r="CH77" s="192">
        <f t="shared" si="323"/>
        <v>-2.975351764794798E-3</v>
      </c>
      <c r="CI77" s="192">
        <f t="shared" si="323"/>
        <v>-2.3289151753626003E-3</v>
      </c>
      <c r="CJ77" s="192">
        <f t="shared" si="323"/>
        <v>-1.8151451190392132E-3</v>
      </c>
    </row>
    <row r="78" spans="1:88" ht="38.25" x14ac:dyDescent="0.25">
      <c r="A78" s="140" t="s">
        <v>183</v>
      </c>
      <c r="B78" s="192">
        <f>B26-B55</f>
        <v>0</v>
      </c>
      <c r="C78" s="192">
        <f t="shared" ref="C78:BN78" si="324">C26-C55</f>
        <v>0</v>
      </c>
      <c r="D78" s="192">
        <f t="shared" si="324"/>
        <v>0</v>
      </c>
      <c r="E78" s="192">
        <f t="shared" si="324"/>
        <v>0</v>
      </c>
      <c r="F78" s="192">
        <f t="shared" si="324"/>
        <v>0</v>
      </c>
      <c r="G78" s="192">
        <f t="shared" si="324"/>
        <v>0</v>
      </c>
      <c r="H78" s="192">
        <f t="shared" si="324"/>
        <v>0</v>
      </c>
      <c r="I78" s="192">
        <f t="shared" si="324"/>
        <v>0</v>
      </c>
      <c r="J78" s="192">
        <f t="shared" si="324"/>
        <v>0</v>
      </c>
      <c r="K78" s="192">
        <f t="shared" si="324"/>
        <v>0</v>
      </c>
      <c r="L78" s="192">
        <f t="shared" si="324"/>
        <v>0</v>
      </c>
      <c r="M78" s="192">
        <f t="shared" si="324"/>
        <v>0</v>
      </c>
      <c r="N78" s="192">
        <f t="shared" si="324"/>
        <v>2.8683174839994408</v>
      </c>
      <c r="O78" s="192">
        <f t="shared" si="324"/>
        <v>3.0485331757426408</v>
      </c>
      <c r="P78" s="192">
        <f t="shared" si="324"/>
        <v>2.7889035097881134</v>
      </c>
      <c r="Q78" s="192">
        <f t="shared" si="324"/>
        <v>2.4832674077857355</v>
      </c>
      <c r="R78" s="192">
        <f t="shared" si="324"/>
        <v>2.1982974363201819</v>
      </c>
      <c r="S78" s="192">
        <f t="shared" si="324"/>
        <v>1.9429836124933111</v>
      </c>
      <c r="T78" s="192">
        <f t="shared" si="324"/>
        <v>1.716258989450683</v>
      </c>
      <c r="U78" s="192">
        <f t="shared" si="324"/>
        <v>1.5154557496805481</v>
      </c>
      <c r="V78" s="192">
        <f t="shared" si="324"/>
        <v>1.3378233983260017</v>
      </c>
      <c r="W78" s="192">
        <f t="shared" si="324"/>
        <v>0</v>
      </c>
      <c r="X78" s="192">
        <f t="shared" si="324"/>
        <v>0</v>
      </c>
      <c r="Y78" s="192">
        <f t="shared" si="324"/>
        <v>0</v>
      </c>
      <c r="Z78" s="192">
        <f t="shared" si="324"/>
        <v>0</v>
      </c>
      <c r="AA78" s="192">
        <f t="shared" si="324"/>
        <v>0</v>
      </c>
      <c r="AB78" s="192">
        <f t="shared" si="324"/>
        <v>0</v>
      </c>
      <c r="AC78" s="192">
        <f t="shared" si="324"/>
        <v>0</v>
      </c>
      <c r="AD78" s="192">
        <f t="shared" si="324"/>
        <v>0</v>
      </c>
      <c r="AE78" s="192">
        <f t="shared" si="324"/>
        <v>0</v>
      </c>
      <c r="AF78" s="192">
        <f t="shared" si="324"/>
        <v>0</v>
      </c>
      <c r="AG78" s="192">
        <f t="shared" si="324"/>
        <v>0</v>
      </c>
      <c r="AH78" s="192">
        <f t="shared" si="324"/>
        <v>0</v>
      </c>
      <c r="AI78" s="192">
        <f t="shared" si="324"/>
        <v>0</v>
      </c>
      <c r="AJ78" s="192">
        <f t="shared" si="324"/>
        <v>0</v>
      </c>
      <c r="AK78" s="192">
        <f t="shared" si="324"/>
        <v>0</v>
      </c>
      <c r="AL78" s="192">
        <f t="shared" si="324"/>
        <v>0</v>
      </c>
      <c r="AM78" s="192">
        <f t="shared" si="324"/>
        <v>0</v>
      </c>
      <c r="AN78" s="192">
        <f t="shared" si="324"/>
        <v>0</v>
      </c>
      <c r="AO78" s="192">
        <f t="shared" si="324"/>
        <v>0</v>
      </c>
      <c r="AP78" s="192">
        <f t="shared" si="324"/>
        <v>0</v>
      </c>
      <c r="AQ78" s="192">
        <f t="shared" si="324"/>
        <v>0</v>
      </c>
      <c r="AR78" s="192">
        <f t="shared" si="324"/>
        <v>0</v>
      </c>
      <c r="AS78" s="192">
        <f t="shared" si="324"/>
        <v>0</v>
      </c>
      <c r="AT78" s="192">
        <f t="shared" si="324"/>
        <v>0</v>
      </c>
      <c r="AU78" s="192">
        <f t="shared" si="324"/>
        <v>0</v>
      </c>
      <c r="AV78" s="192">
        <f t="shared" si="324"/>
        <v>0</v>
      </c>
      <c r="AW78" s="192">
        <f t="shared" si="324"/>
        <v>0</v>
      </c>
      <c r="AX78" s="192">
        <f t="shared" si="324"/>
        <v>0</v>
      </c>
      <c r="AY78" s="192">
        <f t="shared" si="324"/>
        <v>0</v>
      </c>
      <c r="AZ78" s="192">
        <f t="shared" si="324"/>
        <v>0</v>
      </c>
      <c r="BA78" s="192">
        <f t="shared" si="324"/>
        <v>0</v>
      </c>
      <c r="BB78" s="192">
        <f t="shared" si="324"/>
        <v>0</v>
      </c>
      <c r="BC78" s="192">
        <f t="shared" si="324"/>
        <v>0</v>
      </c>
      <c r="BD78" s="192">
        <f t="shared" si="324"/>
        <v>0</v>
      </c>
      <c r="BE78" s="192">
        <f t="shared" si="324"/>
        <v>0</v>
      </c>
      <c r="BF78" s="192">
        <f t="shared" si="324"/>
        <v>0</v>
      </c>
      <c r="BG78" s="192">
        <f t="shared" si="324"/>
        <v>0</v>
      </c>
      <c r="BH78" s="192">
        <f t="shared" si="324"/>
        <v>0</v>
      </c>
      <c r="BI78" s="192">
        <f t="shared" si="324"/>
        <v>0</v>
      </c>
      <c r="BJ78" s="192">
        <f t="shared" si="324"/>
        <v>0</v>
      </c>
      <c r="BK78" s="192">
        <f t="shared" si="324"/>
        <v>0</v>
      </c>
      <c r="BL78" s="192">
        <f t="shared" si="324"/>
        <v>0</v>
      </c>
      <c r="BM78" s="192">
        <f t="shared" si="324"/>
        <v>0</v>
      </c>
      <c r="BN78" s="192">
        <f t="shared" si="324"/>
        <v>0</v>
      </c>
      <c r="BO78" s="192">
        <f t="shared" ref="BO78:CJ78" si="325">BO26-BO55</f>
        <v>0</v>
      </c>
      <c r="BP78" s="192">
        <f t="shared" si="325"/>
        <v>0</v>
      </c>
      <c r="BQ78" s="192">
        <f t="shared" si="325"/>
        <v>0</v>
      </c>
      <c r="BR78" s="192">
        <f t="shared" si="325"/>
        <v>0</v>
      </c>
      <c r="BS78" s="192">
        <f t="shared" si="325"/>
        <v>0</v>
      </c>
      <c r="BT78" s="192">
        <f t="shared" si="325"/>
        <v>0</v>
      </c>
      <c r="BU78" s="192">
        <f t="shared" si="325"/>
        <v>0</v>
      </c>
      <c r="BV78" s="192">
        <f t="shared" si="325"/>
        <v>0</v>
      </c>
      <c r="BW78" s="192">
        <f t="shared" si="325"/>
        <v>0</v>
      </c>
      <c r="BX78" s="192">
        <f t="shared" si="325"/>
        <v>0</v>
      </c>
      <c r="BY78" s="192">
        <f t="shared" si="325"/>
        <v>0</v>
      </c>
      <c r="BZ78" s="192">
        <f t="shared" si="325"/>
        <v>0</v>
      </c>
      <c r="CA78" s="192">
        <f t="shared" si="325"/>
        <v>0</v>
      </c>
      <c r="CB78" s="192">
        <f t="shared" si="325"/>
        <v>0</v>
      </c>
      <c r="CC78" s="192">
        <f t="shared" si="325"/>
        <v>0</v>
      </c>
      <c r="CD78" s="192">
        <f t="shared" si="325"/>
        <v>0</v>
      </c>
      <c r="CE78" s="192">
        <f t="shared" si="325"/>
        <v>0</v>
      </c>
      <c r="CF78" s="192">
        <f t="shared" si="325"/>
        <v>0</v>
      </c>
      <c r="CG78" s="192">
        <f t="shared" si="325"/>
        <v>0</v>
      </c>
      <c r="CH78" s="192">
        <f t="shared" si="325"/>
        <v>0</v>
      </c>
      <c r="CI78" s="192">
        <f t="shared" si="325"/>
        <v>0</v>
      </c>
      <c r="CJ78" s="192">
        <f t="shared" si="325"/>
        <v>0</v>
      </c>
    </row>
    <row r="79" spans="1:88" ht="38.25" x14ac:dyDescent="0.25">
      <c r="A79" s="140" t="s">
        <v>184</v>
      </c>
      <c r="B79" s="192">
        <f>B27-B56</f>
        <v>0</v>
      </c>
      <c r="C79" s="192">
        <f t="shared" ref="C79:BN79" si="326">C27-C56</f>
        <v>0</v>
      </c>
      <c r="D79" s="192">
        <f t="shared" si="326"/>
        <v>0</v>
      </c>
      <c r="E79" s="192">
        <f t="shared" si="326"/>
        <v>0</v>
      </c>
      <c r="F79" s="192">
        <f t="shared" si="326"/>
        <v>0</v>
      </c>
      <c r="G79" s="192">
        <f t="shared" si="326"/>
        <v>0</v>
      </c>
      <c r="H79" s="192">
        <f t="shared" si="326"/>
        <v>0</v>
      </c>
      <c r="I79" s="192">
        <f t="shared" si="326"/>
        <v>0</v>
      </c>
      <c r="J79" s="192">
        <f t="shared" si="326"/>
        <v>0</v>
      </c>
      <c r="K79" s="192">
        <f t="shared" si="326"/>
        <v>0</v>
      </c>
      <c r="L79" s="192">
        <f t="shared" si="326"/>
        <v>0</v>
      </c>
      <c r="M79" s="192">
        <f t="shared" si="326"/>
        <v>0</v>
      </c>
      <c r="N79" s="192">
        <f t="shared" si="326"/>
        <v>12.622674317429983</v>
      </c>
      <c r="O79" s="192">
        <f t="shared" si="326"/>
        <v>14.934549930693464</v>
      </c>
      <c r="P79" s="192">
        <f t="shared" si="326"/>
        <v>15.170376564994967</v>
      </c>
      <c r="Q79" s="192">
        <f t="shared" si="326"/>
        <v>14.964833509748331</v>
      </c>
      <c r="R79" s="192">
        <f t="shared" si="326"/>
        <v>14.647330764771965</v>
      </c>
      <c r="S79" s="192">
        <f t="shared" si="326"/>
        <v>14.288927339338272</v>
      </c>
      <c r="T79" s="192">
        <f t="shared" si="326"/>
        <v>13.908812019097923</v>
      </c>
      <c r="U79" s="192">
        <f t="shared" si="326"/>
        <v>13.515065342322714</v>
      </c>
      <c r="V79" s="192">
        <f t="shared" si="326"/>
        <v>13.112816418440275</v>
      </c>
      <c r="W79" s="192">
        <f t="shared" si="326"/>
        <v>13.952877766912991</v>
      </c>
      <c r="X79" s="192">
        <f t="shared" si="326"/>
        <v>13.41314500347363</v>
      </c>
      <c r="Y79" s="192">
        <f t="shared" si="326"/>
        <v>12.884311503442149</v>
      </c>
      <c r="Z79" s="192">
        <f t="shared" si="326"/>
        <v>12.368623339017887</v>
      </c>
      <c r="AA79" s="192">
        <f t="shared" si="326"/>
        <v>11.867646379799282</v>
      </c>
      <c r="AB79" s="192">
        <f t="shared" si="326"/>
        <v>11.382416331073983</v>
      </c>
      <c r="AC79" s="192">
        <f t="shared" si="326"/>
        <v>10.913558649514073</v>
      </c>
      <c r="AD79" s="192">
        <f t="shared" si="326"/>
        <v>10.461383854093782</v>
      </c>
      <c r="AE79" s="192">
        <f t="shared" si="326"/>
        <v>10.025962899750027</v>
      </c>
      <c r="AF79" s="192">
        <f t="shared" si="326"/>
        <v>9.6071865045199729</v>
      </c>
      <c r="AG79" s="192">
        <f t="shared" si="326"/>
        <v>9.046107987084838</v>
      </c>
      <c r="AH79" s="192">
        <f t="shared" si="326"/>
        <v>8.5170330758174373</v>
      </c>
      <c r="AI79" s="192">
        <f t="shared" si="326"/>
        <v>8.0183685253503256</v>
      </c>
      <c r="AJ79" s="192">
        <f t="shared" si="326"/>
        <v>7.548540168109696</v>
      </c>
      <c r="AK79" s="192">
        <f t="shared" si="326"/>
        <v>7.1060099312924763</v>
      </c>
      <c r="AL79" s="192">
        <f t="shared" si="326"/>
        <v>6.6892875784485284</v>
      </c>
      <c r="AM79" s="192">
        <f t="shared" si="326"/>
        <v>6.2969384700863316</v>
      </c>
      <c r="AN79" s="192">
        <f t="shared" si="326"/>
        <v>5.9275883408256504</v>
      </c>
      <c r="AO79" s="192">
        <f t="shared" si="326"/>
        <v>5.5799258589631506</v>
      </c>
      <c r="AP79" s="192">
        <f t="shared" si="326"/>
        <v>5.2527035542803446</v>
      </c>
      <c r="AQ79" s="192">
        <f t="shared" si="326"/>
        <v>4.6844882152189484</v>
      </c>
      <c r="AR79" s="192">
        <f t="shared" si="326"/>
        <v>4.1778108300528345</v>
      </c>
      <c r="AS79" s="192">
        <f t="shared" si="326"/>
        <v>3.7260093160317211</v>
      </c>
      <c r="AT79" s="192">
        <f t="shared" si="326"/>
        <v>3.3231397001344902</v>
      </c>
      <c r="AU79" s="192">
        <f t="shared" si="326"/>
        <v>2.9638998578731162</v>
      </c>
      <c r="AV79" s="192">
        <f t="shared" si="326"/>
        <v>2.6435609977041992</v>
      </c>
      <c r="AW79" s="192">
        <f t="shared" si="326"/>
        <v>2.3579062091045984</v>
      </c>
      <c r="AX79" s="192">
        <f t="shared" si="326"/>
        <v>2.1031754205841082</v>
      </c>
      <c r="AY79" s="192">
        <f t="shared" si="326"/>
        <v>1.8760161520086029</v>
      </c>
      <c r="AZ79" s="192">
        <f t="shared" si="326"/>
        <v>1.6734394889084214</v>
      </c>
      <c r="BA79" s="192">
        <f t="shared" si="326"/>
        <v>0</v>
      </c>
      <c r="BB79" s="192">
        <f t="shared" si="326"/>
        <v>0</v>
      </c>
      <c r="BC79" s="192">
        <f t="shared" si="326"/>
        <v>0</v>
      </c>
      <c r="BD79" s="192">
        <f t="shared" si="326"/>
        <v>0</v>
      </c>
      <c r="BE79" s="192">
        <f t="shared" si="326"/>
        <v>0</v>
      </c>
      <c r="BF79" s="192">
        <f t="shared" si="326"/>
        <v>0</v>
      </c>
      <c r="BG79" s="192">
        <f t="shared" si="326"/>
        <v>0</v>
      </c>
      <c r="BH79" s="192">
        <f t="shared" si="326"/>
        <v>0</v>
      </c>
      <c r="BI79" s="192">
        <f t="shared" si="326"/>
        <v>0</v>
      </c>
      <c r="BJ79" s="192">
        <f t="shared" si="326"/>
        <v>0</v>
      </c>
      <c r="BK79" s="192">
        <f t="shared" si="326"/>
        <v>0</v>
      </c>
      <c r="BL79" s="192">
        <f t="shared" si="326"/>
        <v>0</v>
      </c>
      <c r="BM79" s="192">
        <f t="shared" si="326"/>
        <v>0</v>
      </c>
      <c r="BN79" s="192">
        <f t="shared" si="326"/>
        <v>0</v>
      </c>
      <c r="BO79" s="192">
        <f t="shared" ref="BO79:CJ79" si="327">BO27-BO56</f>
        <v>0</v>
      </c>
      <c r="BP79" s="192">
        <f t="shared" si="327"/>
        <v>0</v>
      </c>
      <c r="BQ79" s="192">
        <f t="shared" si="327"/>
        <v>0</v>
      </c>
      <c r="BR79" s="192">
        <f t="shared" si="327"/>
        <v>0</v>
      </c>
      <c r="BS79" s="192">
        <f t="shared" si="327"/>
        <v>0</v>
      </c>
      <c r="BT79" s="192">
        <f t="shared" si="327"/>
        <v>0</v>
      </c>
      <c r="BU79" s="192">
        <f t="shared" si="327"/>
        <v>0</v>
      </c>
      <c r="BV79" s="192">
        <f t="shared" si="327"/>
        <v>0</v>
      </c>
      <c r="BW79" s="192">
        <f t="shared" si="327"/>
        <v>0</v>
      </c>
      <c r="BX79" s="192">
        <f t="shared" si="327"/>
        <v>0</v>
      </c>
      <c r="BY79" s="192">
        <f t="shared" si="327"/>
        <v>0</v>
      </c>
      <c r="BZ79" s="192">
        <f t="shared" si="327"/>
        <v>0</v>
      </c>
      <c r="CA79" s="192">
        <f t="shared" si="327"/>
        <v>0</v>
      </c>
      <c r="CB79" s="192">
        <f t="shared" si="327"/>
        <v>0</v>
      </c>
      <c r="CC79" s="192">
        <f t="shared" si="327"/>
        <v>0</v>
      </c>
      <c r="CD79" s="192">
        <f t="shared" si="327"/>
        <v>0</v>
      </c>
      <c r="CE79" s="192">
        <f t="shared" si="327"/>
        <v>0</v>
      </c>
      <c r="CF79" s="192">
        <f t="shared" si="327"/>
        <v>0</v>
      </c>
      <c r="CG79" s="192">
        <f t="shared" si="327"/>
        <v>0</v>
      </c>
      <c r="CH79" s="192">
        <f t="shared" si="327"/>
        <v>0</v>
      </c>
      <c r="CI79" s="192">
        <f t="shared" si="327"/>
        <v>0</v>
      </c>
      <c r="CJ79" s="192">
        <f t="shared" si="327"/>
        <v>0</v>
      </c>
    </row>
    <row r="80" spans="1:88" ht="38.25" x14ac:dyDescent="0.25">
      <c r="A80" s="140" t="s">
        <v>185</v>
      </c>
      <c r="B80" s="192">
        <f>(B28+B29+B30)-(B57+B58+B59)</f>
        <v>0</v>
      </c>
      <c r="C80" s="192">
        <f t="shared" ref="C80:BN80" si="328">(C28+C29+C30)-(C57+C58+C59)</f>
        <v>0</v>
      </c>
      <c r="D80" s="192">
        <f t="shared" si="328"/>
        <v>0</v>
      </c>
      <c r="E80" s="192">
        <f t="shared" si="328"/>
        <v>0</v>
      </c>
      <c r="F80" s="192">
        <f t="shared" si="328"/>
        <v>0</v>
      </c>
      <c r="G80" s="192">
        <f t="shared" si="328"/>
        <v>0</v>
      </c>
      <c r="H80" s="192">
        <f t="shared" si="328"/>
        <v>0</v>
      </c>
      <c r="I80" s="192">
        <f t="shared" si="328"/>
        <v>0</v>
      </c>
      <c r="J80" s="192">
        <f t="shared" si="328"/>
        <v>0</v>
      </c>
      <c r="K80" s="192">
        <f t="shared" si="328"/>
        <v>0</v>
      </c>
      <c r="L80" s="192">
        <f t="shared" si="328"/>
        <v>0</v>
      </c>
      <c r="M80" s="192">
        <f t="shared" si="328"/>
        <v>0</v>
      </c>
      <c r="N80" s="192">
        <f t="shared" si="328"/>
        <v>8.6520929022193656</v>
      </c>
      <c r="O80" s="192">
        <f t="shared" si="328"/>
        <v>10.256606068783071</v>
      </c>
      <c r="P80" s="192">
        <f t="shared" si="328"/>
        <v>10.441567513549444</v>
      </c>
      <c r="Q80" s="192">
        <f t="shared" si="328"/>
        <v>10.341820019334449</v>
      </c>
      <c r="R80" s="192">
        <f t="shared" si="328"/>
        <v>10.185112577295229</v>
      </c>
      <c r="S80" s="192">
        <f t="shared" si="328"/>
        <v>10.016571132193661</v>
      </c>
      <c r="T80" s="192">
        <f t="shared" si="328"/>
        <v>9.8447506734885337</v>
      </c>
      <c r="U80" s="192">
        <f t="shared" si="328"/>
        <v>9.6710055218448616</v>
      </c>
      <c r="V80" s="192">
        <f t="shared" si="328"/>
        <v>9.4953695364323494</v>
      </c>
      <c r="W80" s="192">
        <f t="shared" si="328"/>
        <v>9.3568706703602516</v>
      </c>
      <c r="X80" s="192">
        <f t="shared" si="328"/>
        <v>9.2475943682381825</v>
      </c>
      <c r="Y80" s="192">
        <f t="shared" si="328"/>
        <v>9.1224855580673392</v>
      </c>
      <c r="Z80" s="192">
        <f t="shared" si="328"/>
        <v>8.9834204003169589</v>
      </c>
      <c r="AA80" s="192">
        <f t="shared" si="328"/>
        <v>8.8321083775154392</v>
      </c>
      <c r="AB80" s="192">
        <f t="shared" si="328"/>
        <v>8.6702146257446913</v>
      </c>
      <c r="AC80" s="192">
        <f t="shared" si="328"/>
        <v>8.4993269627649113</v>
      </c>
      <c r="AD80" s="192">
        <f t="shared" si="328"/>
        <v>8.3209357589146293</v>
      </c>
      <c r="AE80" s="192">
        <f t="shared" si="328"/>
        <v>8.1364229909048049</v>
      </c>
      <c r="AF80" s="192">
        <f t="shared" si="328"/>
        <v>7.947057763778588</v>
      </c>
      <c r="AG80" s="192">
        <f t="shared" si="328"/>
        <v>7.9126999449434834</v>
      </c>
      <c r="AH80" s="192">
        <f t="shared" si="328"/>
        <v>7.8564719409384907</v>
      </c>
      <c r="AI80" s="192">
        <f t="shared" si="328"/>
        <v>7.7801553663174161</v>
      </c>
      <c r="AJ80" s="192">
        <f t="shared" si="328"/>
        <v>7.6851855382727194</v>
      </c>
      <c r="AK80" s="192">
        <f t="shared" si="328"/>
        <v>7.5731921037370569</v>
      </c>
      <c r="AL80" s="192">
        <f t="shared" si="328"/>
        <v>7.445910783809893</v>
      </c>
      <c r="AM80" s="192">
        <f t="shared" si="328"/>
        <v>7.3051161486473859</v>
      </c>
      <c r="AN80" s="192">
        <f t="shared" si="328"/>
        <v>7.1525711406314656</v>
      </c>
      <c r="AO80" s="192">
        <f t="shared" si="328"/>
        <v>6.9899899617532242</v>
      </c>
      <c r="AP80" s="192">
        <f t="shared" si="328"/>
        <v>6.8190116006771575</v>
      </c>
      <c r="AQ80" s="192">
        <f t="shared" si="328"/>
        <v>6.901431128172419</v>
      </c>
      <c r="AR80" s="192">
        <f t="shared" si="328"/>
        <v>6.9296626744620653</v>
      </c>
      <c r="AS80" s="192">
        <f t="shared" si="328"/>
        <v>6.9104315982547746</v>
      </c>
      <c r="AT80" s="192">
        <f t="shared" si="328"/>
        <v>6.849391285778097</v>
      </c>
      <c r="AU80" s="192">
        <f t="shared" si="328"/>
        <v>6.7520933386751381</v>
      </c>
      <c r="AV80" s="192">
        <f t="shared" si="328"/>
        <v>6.6238586557875863</v>
      </c>
      <c r="AW80" s="192">
        <f t="shared" si="328"/>
        <v>6.4696910627578177</v>
      </c>
      <c r="AX80" s="192">
        <f t="shared" si="328"/>
        <v>6.2942234519111082</v>
      </c>
      <c r="AY80" s="192">
        <f t="shared" si="328"/>
        <v>6.1016886169429938</v>
      </c>
      <c r="AZ80" s="192">
        <f t="shared" si="328"/>
        <v>5.8959086262520373</v>
      </c>
      <c r="BA80" s="192">
        <f t="shared" si="328"/>
        <v>7.1730786137799782</v>
      </c>
      <c r="BB80" s="192">
        <f t="shared" si="328"/>
        <v>6.7587087640305867</v>
      </c>
      <c r="BC80" s="192">
        <f t="shared" si="328"/>
        <v>6.3545949359415204</v>
      </c>
      <c r="BD80" s="192">
        <f t="shared" si="328"/>
        <v>5.959353835617776</v>
      </c>
      <c r="BE80" s="192">
        <f t="shared" si="328"/>
        <v>5.5765220345846274</v>
      </c>
      <c r="BF80" s="192">
        <f t="shared" si="328"/>
        <v>5.2085905146874438</v>
      </c>
      <c r="BG80" s="192">
        <f t="shared" si="328"/>
        <v>4.8572218826411984</v>
      </c>
      <c r="BH80" s="192">
        <f t="shared" si="328"/>
        <v>4.5234265356844503</v>
      </c>
      <c r="BI80" s="192">
        <f t="shared" si="328"/>
        <v>4.2077060059026508</v>
      </c>
      <c r="BJ80" s="192">
        <f t="shared" si="328"/>
        <v>3.9101695535415217</v>
      </c>
      <c r="BK80" s="192">
        <f t="shared" si="328"/>
        <v>3.6306287171397571</v>
      </c>
      <c r="BL80" s="192">
        <f t="shared" si="328"/>
        <v>3.3686736141764015</v>
      </c>
      <c r="BM80" s="192">
        <f t="shared" si="328"/>
        <v>3.1237341274153607</v>
      </c>
      <c r="BN80" s="192">
        <f t="shared" si="328"/>
        <v>2.8951286042684785</v>
      </c>
      <c r="BO80" s="192">
        <f t="shared" ref="BO80:CJ80" si="329">(BO28+BO29+BO30)-(BO57+BO58+BO59)</f>
        <v>2.6821022832851327</v>
      </c>
      <c r="BP80" s="192">
        <f t="shared" si="329"/>
        <v>2.4838573138843145</v>
      </c>
      <c r="BQ80" s="192">
        <f t="shared" si="329"/>
        <v>2.2995759371298021</v>
      </c>
      <c r="BR80" s="192">
        <f t="shared" si="329"/>
        <v>2.1284381381044</v>
      </c>
      <c r="BS80" s="192">
        <f t="shared" si="329"/>
        <v>1.9696348589076962</v>
      </c>
      <c r="BT80" s="192">
        <f t="shared" si="329"/>
        <v>1.8223776715351079</v>
      </c>
      <c r="BU80" s="192">
        <f t="shared" si="329"/>
        <v>1.6859056485019579</v>
      </c>
      <c r="BV80" s="192">
        <f t="shared" si="329"/>
        <v>1.44532567373858</v>
      </c>
      <c r="BW80" s="192">
        <f t="shared" si="329"/>
        <v>1.1779152783750177</v>
      </c>
      <c r="BX80" s="192">
        <f t="shared" si="329"/>
        <v>0.95979221143493021</v>
      </c>
      <c r="BY80" s="192">
        <f t="shared" si="329"/>
        <v>0.78191748557081553</v>
      </c>
      <c r="BZ80" s="192">
        <f t="shared" si="329"/>
        <v>0.63691063617437038</v>
      </c>
      <c r="CA80" s="192">
        <f t="shared" si="329"/>
        <v>0.51873754944942263</v>
      </c>
      <c r="CB80" s="192">
        <f t="shared" si="329"/>
        <v>0.42246262546188973</v>
      </c>
      <c r="CC80" s="192">
        <f t="shared" si="329"/>
        <v>0.34404922419451722</v>
      </c>
      <c r="CD80" s="192">
        <f t="shared" si="329"/>
        <v>0.28019742159471051</v>
      </c>
      <c r="CE80" s="192">
        <f t="shared" si="329"/>
        <v>0.22821128453658801</v>
      </c>
      <c r="CF80" s="192">
        <f t="shared" si="329"/>
        <v>0.18588991418506851</v>
      </c>
      <c r="CG80" s="192">
        <f t="shared" si="329"/>
        <v>0.15143785945952359</v>
      </c>
      <c r="CH80" s="192">
        <f t="shared" si="329"/>
        <v>0.12339143569869915</v>
      </c>
      <c r="CI80" s="192">
        <f t="shared" si="329"/>
        <v>0.10055815760749187</v>
      </c>
      <c r="CJ80" s="192">
        <f t="shared" si="329"/>
        <v>8.1967004005104371E-2</v>
      </c>
    </row>
    <row r="81" spans="1:88" x14ac:dyDescent="0.25">
      <c r="A81" s="140" t="s">
        <v>0</v>
      </c>
      <c r="B81" s="192">
        <f>B31-B60</f>
        <v>0</v>
      </c>
      <c r="C81" s="192">
        <f t="shared" ref="C81:BN81" si="330">C31-C60</f>
        <v>0</v>
      </c>
      <c r="D81" s="192">
        <f t="shared" si="330"/>
        <v>-0.80251072531548573</v>
      </c>
      <c r="E81" s="192">
        <f t="shared" si="330"/>
        <v>-1.5810413485287143</v>
      </c>
      <c r="F81" s="192">
        <f t="shared" si="330"/>
        <v>-2.3088942618625481</v>
      </c>
      <c r="G81" s="192">
        <f t="shared" si="330"/>
        <v>-2.9703574179440011</v>
      </c>
      <c r="H81" s="192">
        <f t="shared" si="330"/>
        <v>-3.557360828637286</v>
      </c>
      <c r="I81" s="192">
        <f t="shared" si="330"/>
        <v>-4.0670811209952831</v>
      </c>
      <c r="J81" s="192">
        <f t="shared" si="330"/>
        <v>-4.3806831724619997</v>
      </c>
      <c r="K81" s="192">
        <f t="shared" si="330"/>
        <v>-4.6438309722552731</v>
      </c>
      <c r="L81" s="192">
        <f t="shared" si="330"/>
        <v>-4.883154345313983</v>
      </c>
      <c r="M81" s="192">
        <f t="shared" si="330"/>
        <v>-5.1024967906705569</v>
      </c>
      <c r="N81" s="192">
        <f t="shared" si="330"/>
        <v>-5.3018784672990478</v>
      </c>
      <c r="O81" s="192">
        <f t="shared" si="330"/>
        <v>-5.2350876876773782</v>
      </c>
      <c r="P81" s="192">
        <f t="shared" si="330"/>
        <v>-5.1289175867375434</v>
      </c>
      <c r="Q81" s="192">
        <f t="shared" si="330"/>
        <v>-5.0266281915281752</v>
      </c>
      <c r="R81" s="192">
        <f t="shared" si="330"/>
        <v>-4.9345081428280082</v>
      </c>
      <c r="S81" s="192">
        <f t="shared" si="330"/>
        <v>-4.8517932233808096</v>
      </c>
      <c r="T81" s="192">
        <f t="shared" si="330"/>
        <v>-4.7766711881793071</v>
      </c>
      <c r="U81" s="192">
        <f t="shared" si="330"/>
        <v>-4.7074247187381388</v>
      </c>
      <c r="V81" s="192">
        <f t="shared" si="330"/>
        <v>-4.6426037555165749</v>
      </c>
      <c r="W81" s="192">
        <f t="shared" si="330"/>
        <v>-4.5810148472344281</v>
      </c>
      <c r="X81" s="192">
        <f t="shared" si="330"/>
        <v>-4.5247827002187933</v>
      </c>
      <c r="Y81" s="192">
        <f t="shared" si="330"/>
        <v>-4.4693102617427485</v>
      </c>
      <c r="Z81" s="192">
        <f t="shared" si="330"/>
        <v>-4.4142532295654746</v>
      </c>
      <c r="AA81" s="192">
        <f t="shared" si="330"/>
        <v>-4.3592498142272689</v>
      </c>
      <c r="AB81" s="192">
        <f t="shared" si="330"/>
        <v>-4.3039618749794499</v>
      </c>
      <c r="AC81" s="192">
        <f t="shared" si="330"/>
        <v>-4.2480961469516387</v>
      </c>
      <c r="AD81" s="192">
        <f t="shared" si="330"/>
        <v>-4.1914138374156664</v>
      </c>
      <c r="AE81" s="192">
        <f t="shared" si="330"/>
        <v>-4.1337329130792568</v>
      </c>
      <c r="AF81" s="192">
        <f t="shared" si="330"/>
        <v>-4.074925977771727</v>
      </c>
      <c r="AG81" s="192">
        <f t="shared" si="330"/>
        <v>-4.0149156628294804</v>
      </c>
      <c r="AH81" s="192">
        <f t="shared" si="330"/>
        <v>-3.955306016317536</v>
      </c>
      <c r="AI81" s="192">
        <f t="shared" si="330"/>
        <v>-3.896069270047974</v>
      </c>
      <c r="AJ81" s="192">
        <f t="shared" si="330"/>
        <v>-3.8368848346453888</v>
      </c>
      <c r="AK81" s="192">
        <f t="shared" si="330"/>
        <v>-3.7773562061579469</v>
      </c>
      <c r="AL81" s="192">
        <f t="shared" si="330"/>
        <v>-3.7170934613855025</v>
      </c>
      <c r="AM81" s="192">
        <f t="shared" si="330"/>
        <v>-3.6557587557585975</v>
      </c>
      <c r="AN81" s="192">
        <f t="shared" si="330"/>
        <v>-3.5930879920379084</v>
      </c>
      <c r="AO81" s="192">
        <f t="shared" si="330"/>
        <v>-3.5288975788130301</v>
      </c>
      <c r="AP81" s="192">
        <f t="shared" si="330"/>
        <v>-3.4630822527924465</v>
      </c>
      <c r="AQ81" s="192">
        <f t="shared" si="330"/>
        <v>-3.3956079095883069</v>
      </c>
      <c r="AR81" s="192">
        <f t="shared" si="330"/>
        <v>-3.3287951734005219</v>
      </c>
      <c r="AS81" s="192">
        <f t="shared" si="330"/>
        <v>-3.262495210828547</v>
      </c>
      <c r="AT81" s="192">
        <f t="shared" si="330"/>
        <v>-3.1961029474982752</v>
      </c>
      <c r="AU81" s="192">
        <f t="shared" si="330"/>
        <v>-3.128967402307353</v>
      </c>
      <c r="AV81" s="192">
        <f t="shared" si="330"/>
        <v>-3.0605154394074816</v>
      </c>
      <c r="AW81" s="192">
        <f t="shared" si="330"/>
        <v>-2.9903107456452744</v>
      </c>
      <c r="AX81" s="192">
        <f t="shared" si="330"/>
        <v>-2.918072954006675</v>
      </c>
      <c r="AY81" s="192">
        <f t="shared" si="330"/>
        <v>-2.8436734270339912</v>
      </c>
      <c r="AZ81" s="192">
        <f t="shared" si="330"/>
        <v>-2.7671184556488697</v>
      </c>
      <c r="BA81" s="192">
        <f t="shared" si="330"/>
        <v>-2.6885267172815475</v>
      </c>
      <c r="BB81" s="192">
        <f t="shared" si="330"/>
        <v>-2.6190585808376454</v>
      </c>
      <c r="BC81" s="192">
        <f t="shared" si="330"/>
        <v>-2.5475605171782263</v>
      </c>
      <c r="BD81" s="192">
        <f t="shared" si="330"/>
        <v>-2.4714757569217909</v>
      </c>
      <c r="BE81" s="192">
        <f t="shared" si="330"/>
        <v>-2.3906512061803369</v>
      </c>
      <c r="BF81" s="192">
        <f t="shared" si="330"/>
        <v>-2.3055797429165068</v>
      </c>
      <c r="BG81" s="192">
        <f t="shared" si="330"/>
        <v>-2.2170896468778665</v>
      </c>
      <c r="BH81" s="192">
        <f t="shared" si="330"/>
        <v>-2.126146495797002</v>
      </c>
      <c r="BI81" s="192">
        <f t="shared" si="330"/>
        <v>-2.0337310028985485</v>
      </c>
      <c r="BJ81" s="192">
        <f t="shared" si="330"/>
        <v>-1.9407675066231604</v>
      </c>
      <c r="BK81" s="192">
        <f t="shared" si="330"/>
        <v>-1.8480857127897252</v>
      </c>
      <c r="BL81" s="192">
        <f t="shared" si="330"/>
        <v>-1.7564038064983833</v>
      </c>
      <c r="BM81" s="192">
        <f t="shared" si="330"/>
        <v>-1.6663248918771387</v>
      </c>
      <c r="BN81" s="192">
        <f t="shared" si="330"/>
        <v>-1.5783413780718547</v>
      </c>
      <c r="BO81" s="192">
        <f t="shared" ref="BO81:CJ81" si="331">BO31-BO60</f>
        <v>-1.4928437616972587</v>
      </c>
      <c r="BP81" s="192">
        <f t="shared" si="331"/>
        <v>-1.4101315085727038</v>
      </c>
      <c r="BQ81" s="192">
        <f t="shared" si="331"/>
        <v>-1.3304245869958322</v>
      </c>
      <c r="BR81" s="192">
        <f t="shared" si="331"/>
        <v>-1.2538747748690184</v>
      </c>
      <c r="BS81" s="192">
        <f t="shared" si="331"/>
        <v>-1.1805762405847418</v>
      </c>
      <c r="BT81" s="192">
        <f t="shared" si="331"/>
        <v>-1.1105751434015474</v>
      </c>
      <c r="BU81" s="192">
        <f t="shared" si="331"/>
        <v>-1.0438781553725676</v>
      </c>
      <c r="BV81" s="192">
        <f t="shared" si="331"/>
        <v>-0.94490332975146885</v>
      </c>
      <c r="BW81" s="192">
        <f t="shared" si="331"/>
        <v>-0.80842653971967593</v>
      </c>
      <c r="BX81" s="192">
        <f t="shared" si="331"/>
        <v>-0.68656884183974398</v>
      </c>
      <c r="BY81" s="192">
        <f t="shared" si="331"/>
        <v>-0.57962230563953199</v>
      </c>
      <c r="BZ81" s="192">
        <f t="shared" si="331"/>
        <v>-0.48697230114748891</v>
      </c>
      <c r="CA81" s="192">
        <f t="shared" si="331"/>
        <v>-0.40750880212772245</v>
      </c>
      <c r="CB81" s="192">
        <f t="shared" si="331"/>
        <v>-0.33989203311966776</v>
      </c>
      <c r="CC81" s="192">
        <f t="shared" si="331"/>
        <v>-0.28271921031637248</v>
      </c>
      <c r="CD81" s="192">
        <f t="shared" si="331"/>
        <v>-0.23462487387087094</v>
      </c>
      <c r="CE81" s="192">
        <f t="shared" si="331"/>
        <v>-0.19433726520128403</v>
      </c>
      <c r="CF81" s="192">
        <f t="shared" si="331"/>
        <v>-0.1607061531317413</v>
      </c>
      <c r="CG81" s="192">
        <f t="shared" si="331"/>
        <v>-0.13271258651775497</v>
      </c>
      <c r="CH81" s="192">
        <f t="shared" si="331"/>
        <v>-0.10946762580397262</v>
      </c>
      <c r="CI81" s="192">
        <f t="shared" si="331"/>
        <v>-9.0204737996373296E-2</v>
      </c>
      <c r="CJ81" s="192">
        <f t="shared" si="331"/>
        <v>-7.42689133494423E-2</v>
      </c>
    </row>
    <row r="82" spans="1:88" x14ac:dyDescent="0.25">
      <c r="A82" s="140" t="s">
        <v>5</v>
      </c>
      <c r="B82" s="192">
        <f>SUM(B69:B81)</f>
        <v>0</v>
      </c>
      <c r="C82" s="192">
        <f t="shared" ref="C82:BN82" si="332">SUM(C69:C81)</f>
        <v>1.1013412404281553E-13</v>
      </c>
      <c r="D82" s="192">
        <f t="shared" si="332"/>
        <v>-3.5527136788005009E-15</v>
      </c>
      <c r="E82" s="192">
        <f t="shared" si="332"/>
        <v>-4.0856207306205761E-13</v>
      </c>
      <c r="F82" s="192">
        <f t="shared" si="332"/>
        <v>-3.0553337637684308E-13</v>
      </c>
      <c r="G82" s="192">
        <f t="shared" si="332"/>
        <v>-2.7000623958883807E-13</v>
      </c>
      <c r="H82" s="192">
        <f t="shared" si="332"/>
        <v>-5.5422333389287814E-13</v>
      </c>
      <c r="I82" s="192">
        <f t="shared" si="332"/>
        <v>7.1054273576010019E-15</v>
      </c>
      <c r="J82" s="192">
        <f t="shared" si="332"/>
        <v>-2.2382096176443156E-13</v>
      </c>
      <c r="K82" s="192">
        <f t="shared" si="332"/>
        <v>3.5527136788005009E-14</v>
      </c>
      <c r="L82" s="192">
        <f t="shared" si="332"/>
        <v>-1.9184653865522705E-13</v>
      </c>
      <c r="M82" s="192">
        <f t="shared" si="332"/>
        <v>-7.1054273576010019E-14</v>
      </c>
      <c r="N82" s="192">
        <f t="shared" si="332"/>
        <v>-1.1723955140041653E-13</v>
      </c>
      <c r="O82" s="192">
        <f t="shared" si="332"/>
        <v>-8.1712414612411521E-14</v>
      </c>
      <c r="P82" s="192">
        <f t="shared" si="332"/>
        <v>-3.801403636316536E-13</v>
      </c>
      <c r="Q82" s="192">
        <f t="shared" si="332"/>
        <v>-6.9633188104489818E-13</v>
      </c>
      <c r="R82" s="192">
        <f t="shared" si="332"/>
        <v>-1.0089706847793423E-12</v>
      </c>
      <c r="S82" s="192">
        <f t="shared" si="332"/>
        <v>-1.3322676295501878E-12</v>
      </c>
      <c r="T82" s="192">
        <f t="shared" si="332"/>
        <v>-1.3571366253017914E-12</v>
      </c>
      <c r="U82" s="192">
        <f t="shared" si="332"/>
        <v>-1.2327916465437738E-12</v>
      </c>
      <c r="V82" s="192">
        <f t="shared" si="332"/>
        <v>-1.1723955140041653E-12</v>
      </c>
      <c r="W82" s="192">
        <f t="shared" si="332"/>
        <v>-1.0658141036401503E-12</v>
      </c>
      <c r="X82" s="192">
        <f t="shared" si="332"/>
        <v>-1.1475265182525618E-12</v>
      </c>
      <c r="Y82" s="192">
        <f t="shared" si="332"/>
        <v>-1.1048939541069558E-12</v>
      </c>
      <c r="Z82" s="192">
        <f t="shared" si="332"/>
        <v>-1.5027978861326119E-12</v>
      </c>
      <c r="AA82" s="192">
        <f t="shared" si="332"/>
        <v>-1.2683187833317788E-12</v>
      </c>
      <c r="AB82" s="192">
        <f t="shared" si="332"/>
        <v>-1.1368683772161603E-12</v>
      </c>
      <c r="AC82" s="192">
        <f t="shared" si="332"/>
        <v>-1.2967404927621828E-12</v>
      </c>
      <c r="AD82" s="192">
        <f t="shared" si="332"/>
        <v>-1.1368683772161603E-12</v>
      </c>
      <c r="AE82" s="192">
        <f t="shared" si="332"/>
        <v>-1.1475265182525618E-12</v>
      </c>
      <c r="AF82" s="192">
        <f t="shared" si="332"/>
        <v>-9.5567997959733475E-13</v>
      </c>
      <c r="AG82" s="192">
        <f t="shared" si="332"/>
        <v>-9.2725827016693074E-13</v>
      </c>
      <c r="AH82" s="192">
        <f t="shared" si="332"/>
        <v>-8.2067685980291571E-13</v>
      </c>
      <c r="AI82" s="192">
        <f t="shared" si="332"/>
        <v>-8.5975671026972122E-13</v>
      </c>
      <c r="AJ82" s="192">
        <f t="shared" si="332"/>
        <v>-8.5620399659092072E-13</v>
      </c>
      <c r="AK82" s="192">
        <f t="shared" si="332"/>
        <v>-8.9173113337892573E-13</v>
      </c>
      <c r="AL82" s="192">
        <f t="shared" si="332"/>
        <v>-9.0949470177292824E-13</v>
      </c>
      <c r="AM82" s="192">
        <f t="shared" si="332"/>
        <v>-1.2043699371133698E-12</v>
      </c>
      <c r="AN82" s="192">
        <f t="shared" si="332"/>
        <v>-1.2541079286165768E-12</v>
      </c>
      <c r="AO82" s="192">
        <f t="shared" si="332"/>
        <v>-1.3002932064409833E-12</v>
      </c>
      <c r="AP82" s="192">
        <f t="shared" si="332"/>
        <v>-1.3571366253017914E-12</v>
      </c>
      <c r="AQ82" s="192">
        <f t="shared" si="332"/>
        <v>-1.4779288903810084E-12</v>
      </c>
      <c r="AR82" s="192">
        <f t="shared" si="332"/>
        <v>-1.5010215292932116E-12</v>
      </c>
      <c r="AS82" s="192">
        <f t="shared" si="332"/>
        <v>-1.6395773627664312E-12</v>
      </c>
      <c r="AT82" s="192">
        <f t="shared" si="332"/>
        <v>-2.1991297671775101E-12</v>
      </c>
      <c r="AU82" s="192">
        <f t="shared" si="332"/>
        <v>-1.9095836023552692E-12</v>
      </c>
      <c r="AV82" s="192">
        <f t="shared" si="332"/>
        <v>-1.6626700016786344E-12</v>
      </c>
      <c r="AW82" s="192">
        <f t="shared" si="332"/>
        <v>-1.6235901512118289E-12</v>
      </c>
      <c r="AX82" s="192">
        <f t="shared" si="332"/>
        <v>-1.6298074001497298E-12</v>
      </c>
      <c r="AY82" s="192">
        <f t="shared" si="332"/>
        <v>-1.5800694086465228E-12</v>
      </c>
      <c r="AZ82" s="192">
        <f t="shared" si="332"/>
        <v>-1.6902035326893383E-12</v>
      </c>
      <c r="BA82" s="192">
        <f t="shared" si="332"/>
        <v>-1.7017498521454399E-12</v>
      </c>
      <c r="BB82" s="192">
        <f t="shared" si="332"/>
        <v>-1.4459544672718039E-12</v>
      </c>
      <c r="BC82" s="192">
        <f t="shared" si="332"/>
        <v>-1.4530598946294049E-12</v>
      </c>
      <c r="BD82" s="192">
        <f t="shared" si="332"/>
        <v>-1.3820056210533949E-12</v>
      </c>
      <c r="BE82" s="192">
        <f t="shared" si="332"/>
        <v>-1.4814816040598089E-12</v>
      </c>
      <c r="BF82" s="192">
        <f t="shared" si="332"/>
        <v>-1.3518075547835906E-12</v>
      </c>
      <c r="BG82" s="192">
        <f t="shared" si="332"/>
        <v>-1.2594369991347776E-12</v>
      </c>
      <c r="BH82" s="192">
        <f t="shared" si="332"/>
        <v>-1.3482548411047901E-12</v>
      </c>
      <c r="BI82" s="192">
        <f t="shared" si="332"/>
        <v>-1.1048939541069558E-12</v>
      </c>
      <c r="BJ82" s="192">
        <f t="shared" si="332"/>
        <v>-1.3624656958199921E-12</v>
      </c>
      <c r="BK82" s="192">
        <f t="shared" si="332"/>
        <v>-1.4708234630234074E-12</v>
      </c>
      <c r="BL82" s="192">
        <f t="shared" si="332"/>
        <v>-1.3251622021925868E-12</v>
      </c>
      <c r="BM82" s="192">
        <f t="shared" si="332"/>
        <v>-1.6981971384666394E-12</v>
      </c>
      <c r="BN82" s="192">
        <f t="shared" si="332"/>
        <v>-1.6990853168863396E-12</v>
      </c>
      <c r="BO82" s="192">
        <f t="shared" ref="BO82:CJ82" si="333">SUM(BO69:BO81)</f>
        <v>-1.6200374375330284E-12</v>
      </c>
      <c r="BP82" s="192">
        <f t="shared" si="333"/>
        <v>-1.6040502259784262E-12</v>
      </c>
      <c r="BQ82" s="192">
        <f t="shared" si="333"/>
        <v>-1.6218137943724287E-12</v>
      </c>
      <c r="BR82" s="192">
        <f t="shared" si="333"/>
        <v>-1.3677947663381929E-12</v>
      </c>
      <c r="BS82" s="192">
        <f t="shared" si="333"/>
        <v>-1.1262102361797588E-12</v>
      </c>
      <c r="BT82" s="192">
        <f t="shared" si="333"/>
        <v>-1.084909939663703E-12</v>
      </c>
      <c r="BU82" s="192">
        <f t="shared" si="333"/>
        <v>-1.0800249583553523E-12</v>
      </c>
      <c r="BV82" s="192">
        <f t="shared" si="333"/>
        <v>-9.3347551910483162E-13</v>
      </c>
      <c r="BW82" s="192">
        <f t="shared" si="333"/>
        <v>-6.2660987509843835E-13</v>
      </c>
      <c r="BX82" s="192">
        <f t="shared" si="333"/>
        <v>-3.8102854205135372E-13</v>
      </c>
      <c r="BY82" s="192">
        <f t="shared" si="333"/>
        <v>-1.6342482922482304E-13</v>
      </c>
      <c r="BZ82" s="192">
        <f t="shared" si="333"/>
        <v>-5.0803805606847163E-13</v>
      </c>
      <c r="CA82" s="192">
        <f t="shared" si="333"/>
        <v>-9.2348351188320521E-13</v>
      </c>
      <c r="CB82" s="192">
        <f t="shared" si="333"/>
        <v>-1.0746958878371515E-12</v>
      </c>
      <c r="CC82" s="192">
        <f t="shared" si="333"/>
        <v>-9.5279339973330934E-13</v>
      </c>
      <c r="CD82" s="192">
        <f t="shared" si="333"/>
        <v>-8.7901907974696769E-13</v>
      </c>
      <c r="CE82" s="192">
        <f t="shared" si="333"/>
        <v>-8.4066087424616853E-13</v>
      </c>
      <c r="CF82" s="192">
        <f t="shared" si="333"/>
        <v>-4.6979087287013499E-13</v>
      </c>
      <c r="CG82" s="192">
        <f t="shared" si="333"/>
        <v>-5.6257776215318245E-13</v>
      </c>
      <c r="CH82" s="192">
        <f t="shared" si="333"/>
        <v>-5.5896953732315069E-13</v>
      </c>
      <c r="CI82" s="192">
        <f t="shared" si="333"/>
        <v>-2.7292057502847911E-13</v>
      </c>
      <c r="CJ82" s="192">
        <f t="shared" si="333"/>
        <v>-8.2087114883222512E-14</v>
      </c>
    </row>
    <row r="84" spans="1:88" x14ac:dyDescent="0.25">
      <c r="A84" s="457"/>
      <c r="B84" s="519" t="s">
        <v>24</v>
      </c>
      <c r="C84" s="521" t="s">
        <v>20</v>
      </c>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c r="BL84" s="521"/>
      <c r="BM84" s="521"/>
      <c r="BN84" s="521"/>
      <c r="BO84" s="521"/>
      <c r="BP84" s="521"/>
      <c r="BQ84" s="521"/>
      <c r="BR84" s="521"/>
      <c r="BS84" s="521"/>
      <c r="BT84" s="521"/>
      <c r="BU84" s="521"/>
      <c r="BV84" s="521"/>
      <c r="BW84" s="521"/>
      <c r="BX84" s="521"/>
      <c r="BY84" s="521"/>
      <c r="BZ84" s="521"/>
      <c r="CA84" s="521"/>
      <c r="CB84" s="521"/>
      <c r="CC84" s="521"/>
      <c r="CD84" s="521"/>
      <c r="CE84" s="521"/>
      <c r="CF84" s="521"/>
      <c r="CG84" s="521"/>
      <c r="CH84" s="521"/>
      <c r="CI84" s="521"/>
      <c r="CJ84" s="521"/>
    </row>
    <row r="85" spans="1:88" x14ac:dyDescent="0.25">
      <c r="A85" s="432"/>
      <c r="B85" s="520"/>
      <c r="C85" s="204">
        <v>0</v>
      </c>
      <c r="D85" s="204">
        <f>C85+1</f>
        <v>1</v>
      </c>
      <c r="E85" s="204">
        <f t="shared" ref="E85:AT85" si="334">D85+1</f>
        <v>2</v>
      </c>
      <c r="F85" s="204">
        <f t="shared" si="334"/>
        <v>3</v>
      </c>
      <c r="G85" s="204">
        <f t="shared" si="334"/>
        <v>4</v>
      </c>
      <c r="H85" s="204">
        <f t="shared" si="334"/>
        <v>5</v>
      </c>
      <c r="I85" s="204">
        <f t="shared" si="334"/>
        <v>6</v>
      </c>
      <c r="J85" s="204">
        <f t="shared" si="334"/>
        <v>7</v>
      </c>
      <c r="K85" s="204">
        <f t="shared" si="334"/>
        <v>8</v>
      </c>
      <c r="L85" s="204">
        <f t="shared" si="334"/>
        <v>9</v>
      </c>
      <c r="M85" s="204">
        <f t="shared" si="334"/>
        <v>10</v>
      </c>
      <c r="N85" s="204">
        <f t="shared" si="334"/>
        <v>11</v>
      </c>
      <c r="O85" s="204">
        <f t="shared" si="334"/>
        <v>12</v>
      </c>
      <c r="P85" s="204">
        <f t="shared" si="334"/>
        <v>13</v>
      </c>
      <c r="Q85" s="204">
        <f t="shared" si="334"/>
        <v>14</v>
      </c>
      <c r="R85" s="204">
        <f t="shared" si="334"/>
        <v>15</v>
      </c>
      <c r="S85" s="204">
        <f t="shared" si="334"/>
        <v>16</v>
      </c>
      <c r="T85" s="204">
        <f t="shared" si="334"/>
        <v>17</v>
      </c>
      <c r="U85" s="204">
        <f t="shared" si="334"/>
        <v>18</v>
      </c>
      <c r="V85" s="204">
        <f t="shared" si="334"/>
        <v>19</v>
      </c>
      <c r="W85" s="204">
        <f t="shared" si="334"/>
        <v>20</v>
      </c>
      <c r="X85" s="204">
        <f t="shared" si="334"/>
        <v>21</v>
      </c>
      <c r="Y85" s="204">
        <f t="shared" si="334"/>
        <v>22</v>
      </c>
      <c r="Z85" s="204">
        <f t="shared" si="334"/>
        <v>23</v>
      </c>
      <c r="AA85" s="204">
        <f t="shared" si="334"/>
        <v>24</v>
      </c>
      <c r="AB85" s="204">
        <f t="shared" si="334"/>
        <v>25</v>
      </c>
      <c r="AC85" s="204">
        <f t="shared" si="334"/>
        <v>26</v>
      </c>
      <c r="AD85" s="204">
        <f t="shared" si="334"/>
        <v>27</v>
      </c>
      <c r="AE85" s="204">
        <f t="shared" si="334"/>
        <v>28</v>
      </c>
      <c r="AF85" s="204">
        <f t="shared" si="334"/>
        <v>29</v>
      </c>
      <c r="AG85" s="204">
        <f t="shared" si="334"/>
        <v>30</v>
      </c>
      <c r="AH85" s="204">
        <f t="shared" si="334"/>
        <v>31</v>
      </c>
      <c r="AI85" s="204">
        <f t="shared" si="334"/>
        <v>32</v>
      </c>
      <c r="AJ85" s="204">
        <f t="shared" si="334"/>
        <v>33</v>
      </c>
      <c r="AK85" s="204">
        <f t="shared" si="334"/>
        <v>34</v>
      </c>
      <c r="AL85" s="204">
        <f t="shared" si="334"/>
        <v>35</v>
      </c>
      <c r="AM85" s="204">
        <f t="shared" si="334"/>
        <v>36</v>
      </c>
      <c r="AN85" s="204">
        <f t="shared" si="334"/>
        <v>37</v>
      </c>
      <c r="AO85" s="204">
        <f t="shared" si="334"/>
        <v>38</v>
      </c>
      <c r="AP85" s="204">
        <f t="shared" si="334"/>
        <v>39</v>
      </c>
      <c r="AQ85" s="204">
        <f t="shared" si="334"/>
        <v>40</v>
      </c>
      <c r="AR85" s="204">
        <f t="shared" si="334"/>
        <v>41</v>
      </c>
      <c r="AS85" s="204">
        <f t="shared" si="334"/>
        <v>42</v>
      </c>
      <c r="AT85" s="204">
        <f t="shared" si="334"/>
        <v>43</v>
      </c>
      <c r="AU85" s="204">
        <f>AT85+1</f>
        <v>44</v>
      </c>
      <c r="AV85" s="204">
        <f t="shared" ref="AV85:CB85" si="335">AU85+1</f>
        <v>45</v>
      </c>
      <c r="AW85" s="204">
        <f t="shared" si="335"/>
        <v>46</v>
      </c>
      <c r="AX85" s="204">
        <f t="shared" si="335"/>
        <v>47</v>
      </c>
      <c r="AY85" s="204">
        <f t="shared" si="335"/>
        <v>48</v>
      </c>
      <c r="AZ85" s="204">
        <f t="shared" si="335"/>
        <v>49</v>
      </c>
      <c r="BA85" s="204">
        <f t="shared" si="335"/>
        <v>50</v>
      </c>
      <c r="BB85" s="204">
        <f t="shared" si="335"/>
        <v>51</v>
      </c>
      <c r="BC85" s="204">
        <f t="shared" si="335"/>
        <v>52</v>
      </c>
      <c r="BD85" s="204">
        <f t="shared" si="335"/>
        <v>53</v>
      </c>
      <c r="BE85" s="204">
        <f t="shared" si="335"/>
        <v>54</v>
      </c>
      <c r="BF85" s="204">
        <f t="shared" si="335"/>
        <v>55</v>
      </c>
      <c r="BG85" s="204">
        <f t="shared" si="335"/>
        <v>56</v>
      </c>
      <c r="BH85" s="204">
        <f t="shared" si="335"/>
        <v>57</v>
      </c>
      <c r="BI85" s="204">
        <f t="shared" si="335"/>
        <v>58</v>
      </c>
      <c r="BJ85" s="204">
        <f t="shared" si="335"/>
        <v>59</v>
      </c>
      <c r="BK85" s="204">
        <f t="shared" si="335"/>
        <v>60</v>
      </c>
      <c r="BL85" s="204">
        <f t="shared" si="335"/>
        <v>61</v>
      </c>
      <c r="BM85" s="204">
        <f t="shared" si="335"/>
        <v>62</v>
      </c>
      <c r="BN85" s="204">
        <f t="shared" si="335"/>
        <v>63</v>
      </c>
      <c r="BO85" s="204">
        <f t="shared" si="335"/>
        <v>64</v>
      </c>
      <c r="BP85" s="204">
        <f t="shared" si="335"/>
        <v>65</v>
      </c>
      <c r="BQ85" s="204">
        <f t="shared" si="335"/>
        <v>66</v>
      </c>
      <c r="BR85" s="204">
        <f t="shared" si="335"/>
        <v>67</v>
      </c>
      <c r="BS85" s="204">
        <f t="shared" si="335"/>
        <v>68</v>
      </c>
      <c r="BT85" s="204">
        <f t="shared" si="335"/>
        <v>69</v>
      </c>
      <c r="BU85" s="204">
        <f t="shared" si="335"/>
        <v>70</v>
      </c>
      <c r="BV85" s="204">
        <f t="shared" si="335"/>
        <v>71</v>
      </c>
      <c r="BW85" s="204">
        <f t="shared" si="335"/>
        <v>72</v>
      </c>
      <c r="BX85" s="204">
        <f t="shared" si="335"/>
        <v>73</v>
      </c>
      <c r="BY85" s="204">
        <f t="shared" si="335"/>
        <v>74</v>
      </c>
      <c r="BZ85" s="204">
        <f t="shared" si="335"/>
        <v>75</v>
      </c>
      <c r="CA85" s="204">
        <f t="shared" si="335"/>
        <v>76</v>
      </c>
      <c r="CB85" s="204">
        <f t="shared" si="335"/>
        <v>77</v>
      </c>
      <c r="CC85" s="204">
        <f>CB85+1</f>
        <v>78</v>
      </c>
      <c r="CD85" s="204">
        <f t="shared" ref="CD85:CG85" si="336">CC85+1</f>
        <v>79</v>
      </c>
      <c r="CE85" s="204">
        <f t="shared" si="336"/>
        <v>80</v>
      </c>
      <c r="CF85" s="204">
        <f t="shared" si="336"/>
        <v>81</v>
      </c>
      <c r="CG85" s="204">
        <f t="shared" si="336"/>
        <v>82</v>
      </c>
      <c r="CH85" s="204">
        <f>CG85+1</f>
        <v>83</v>
      </c>
      <c r="CI85" s="204">
        <f t="shared" ref="CI85:CJ85" si="337">CH85+1</f>
        <v>84</v>
      </c>
      <c r="CJ85" s="204">
        <f t="shared" si="337"/>
        <v>85</v>
      </c>
    </row>
    <row r="86" spans="1:88" x14ac:dyDescent="0.25">
      <c r="A86" s="140" t="s">
        <v>257</v>
      </c>
      <c r="B86" s="192">
        <f>B69+B70+B71</f>
        <v>0</v>
      </c>
      <c r="C86" s="192">
        <f t="shared" ref="C86:BN86" si="338">C69+C70+C71</f>
        <v>-56.909956526118776</v>
      </c>
      <c r="D86" s="192">
        <f t="shared" si="338"/>
        <v>-51.670692776348233</v>
      </c>
      <c r="E86" s="192">
        <f t="shared" si="338"/>
        <v>-46.7575117175071</v>
      </c>
      <c r="F86" s="192">
        <f t="shared" si="338"/>
        <v>-42.195603184320589</v>
      </c>
      <c r="G86" s="192">
        <f t="shared" si="338"/>
        <v>-37.982496967434372</v>
      </c>
      <c r="H86" s="192">
        <f t="shared" si="338"/>
        <v>-34.108549408498448</v>
      </c>
      <c r="I86" s="192">
        <f t="shared" si="338"/>
        <v>-30.559478814482873</v>
      </c>
      <c r="J86" s="192">
        <f t="shared" si="338"/>
        <v>-28.939738748489958</v>
      </c>
      <c r="K86" s="192">
        <f t="shared" si="338"/>
        <v>-27.693046913832177</v>
      </c>
      <c r="L86" s="192">
        <f t="shared" si="338"/>
        <v>-26.534647844565143</v>
      </c>
      <c r="M86" s="192">
        <f t="shared" si="338"/>
        <v>-25.414590675414331</v>
      </c>
      <c r="N86" s="192">
        <f t="shared" si="338"/>
        <v>-24.325592655470246</v>
      </c>
      <c r="O86" s="192">
        <f t="shared" si="338"/>
        <v>-23.473910235275639</v>
      </c>
      <c r="P86" s="192">
        <f t="shared" si="338"/>
        <v>-22.683457246963087</v>
      </c>
      <c r="Q86" s="192">
        <f t="shared" si="338"/>
        <v>-21.919086688096058</v>
      </c>
      <c r="R86" s="192">
        <f t="shared" si="338"/>
        <v>-21.173491973588114</v>
      </c>
      <c r="S86" s="192">
        <f t="shared" si="338"/>
        <v>-20.444973273465791</v>
      </c>
      <c r="T86" s="192">
        <f t="shared" si="338"/>
        <v>-19.733042571801576</v>
      </c>
      <c r="U86" s="192">
        <f t="shared" si="338"/>
        <v>-19.037532140261902</v>
      </c>
      <c r="V86" s="192">
        <f t="shared" si="338"/>
        <v>-18.358394083813124</v>
      </c>
      <c r="W86" s="192">
        <f t="shared" si="338"/>
        <v>-17.695639653573039</v>
      </c>
      <c r="X86" s="192">
        <f t="shared" si="338"/>
        <v>-17.042976916293924</v>
      </c>
      <c r="Y86" s="192">
        <f t="shared" si="338"/>
        <v>-16.406996740413092</v>
      </c>
      <c r="Z86" s="192">
        <f t="shared" si="338"/>
        <v>-15.787443307860485</v>
      </c>
      <c r="AA86" s="192">
        <f t="shared" si="338"/>
        <v>-15.184147797402261</v>
      </c>
      <c r="AB86" s="192">
        <f t="shared" si="338"/>
        <v>-14.597083639348966</v>
      </c>
      <c r="AC86" s="192">
        <f t="shared" si="338"/>
        <v>-14.026293910412392</v>
      </c>
      <c r="AD86" s="192">
        <f t="shared" si="338"/>
        <v>-13.471843145621619</v>
      </c>
      <c r="AE86" s="192">
        <f t="shared" si="338"/>
        <v>-12.933786300982433</v>
      </c>
      <c r="AF86" s="192">
        <f t="shared" si="338"/>
        <v>-12.412149690720923</v>
      </c>
      <c r="AG86" s="192">
        <f t="shared" si="338"/>
        <v>-11.906920213736782</v>
      </c>
      <c r="AH86" s="192">
        <f t="shared" si="338"/>
        <v>-11.41317537783425</v>
      </c>
      <c r="AI86" s="192">
        <f t="shared" si="338"/>
        <v>-10.9305472727047</v>
      </c>
      <c r="AJ86" s="192">
        <f t="shared" si="338"/>
        <v>-10.458794733208947</v>
      </c>
      <c r="AK86" s="192">
        <f t="shared" si="338"/>
        <v>-9.9980708100136439</v>
      </c>
      <c r="AL86" s="192">
        <f t="shared" si="338"/>
        <v>-9.5487411824026367</v>
      </c>
      <c r="AM86" s="192">
        <f t="shared" si="338"/>
        <v>-9.1112632991466285</v>
      </c>
      <c r="AN86" s="192">
        <f t="shared" si="338"/>
        <v>-8.68610789233378</v>
      </c>
      <c r="AO86" s="192">
        <f t="shared" si="338"/>
        <v>-8.2737098858086142</v>
      </c>
      <c r="AP86" s="192">
        <f t="shared" si="338"/>
        <v>-7.8744395309871038</v>
      </c>
      <c r="AQ86" s="192">
        <f t="shared" si="338"/>
        <v>-7.4885873057248205</v>
      </c>
      <c r="AR86" s="192">
        <f t="shared" si="338"/>
        <v>-7.1087722127816733</v>
      </c>
      <c r="AS86" s="192">
        <f t="shared" si="338"/>
        <v>-6.735199282669555</v>
      </c>
      <c r="AT86" s="192">
        <f t="shared" si="338"/>
        <v>-6.3682302896086185</v>
      </c>
      <c r="AU86" s="192">
        <f t="shared" si="338"/>
        <v>-6.0087884730113217</v>
      </c>
      <c r="AV86" s="192">
        <f t="shared" si="338"/>
        <v>-5.6580372519768503</v>
      </c>
      <c r="AW86" s="192">
        <f t="shared" si="338"/>
        <v>-5.3171768431269584</v>
      </c>
      <c r="AX86" s="192">
        <f t="shared" si="338"/>
        <v>-4.9873213705803607</v>
      </c>
      <c r="AY86" s="192">
        <f t="shared" si="338"/>
        <v>-4.6694302806218104</v>
      </c>
      <c r="AZ86" s="192">
        <f t="shared" si="338"/>
        <v>-4.364275796790082</v>
      </c>
      <c r="BA86" s="192">
        <f t="shared" si="338"/>
        <v>-4.0724337402212996</v>
      </c>
      <c r="BB86" s="192">
        <f t="shared" si="338"/>
        <v>-3.7529528570034927</v>
      </c>
      <c r="BC86" s="192">
        <f t="shared" si="338"/>
        <v>-3.4452263613201808</v>
      </c>
      <c r="BD86" s="192">
        <f t="shared" si="338"/>
        <v>-3.150632369587413</v>
      </c>
      <c r="BE86" s="192">
        <f t="shared" si="338"/>
        <v>-2.8726653160906608</v>
      </c>
      <c r="BF86" s="192">
        <f t="shared" si="338"/>
        <v>-2.6131316500978414</v>
      </c>
      <c r="BG86" s="192">
        <f t="shared" si="338"/>
        <v>-2.3726962096509965</v>
      </c>
      <c r="BH86" s="192">
        <f t="shared" si="338"/>
        <v>-2.1512663684102904</v>
      </c>
      <c r="BI86" s="192">
        <f t="shared" si="338"/>
        <v>-1.9482611148009141</v>
      </c>
      <c r="BJ86" s="192">
        <f t="shared" si="338"/>
        <v>-1.7627985344477679</v>
      </c>
      <c r="BK86" s="192">
        <f t="shared" si="338"/>
        <v>-1.5938254711818445</v>
      </c>
      <c r="BL86" s="192">
        <f t="shared" si="338"/>
        <v>-1.4402062662144886</v>
      </c>
      <c r="BM86" s="192">
        <f t="shared" si="338"/>
        <v>-1.3007825936925599</v>
      </c>
      <c r="BN86" s="192">
        <f t="shared" si="338"/>
        <v>-1.1744129416187548</v>
      </c>
      <c r="BO86" s="192">
        <f t="shared" ref="BO86:CJ86" si="339">BO69+BO70+BO71</f>
        <v>-1.0599978190775232</v>
      </c>
      <c r="BP86" s="192">
        <f t="shared" si="339"/>
        <v>-0.95649501334713705</v>
      </c>
      <c r="BQ86" s="192">
        <f t="shared" si="339"/>
        <v>-0.86292796821187778</v>
      </c>
      <c r="BR86" s="192">
        <f t="shared" si="339"/>
        <v>-0.77838946190348679</v>
      </c>
      <c r="BS86" s="192">
        <f t="shared" si="339"/>
        <v>-0.70204212621672468</v>
      </c>
      <c r="BT86" s="192">
        <f t="shared" si="339"/>
        <v>-0.6331168939979932</v>
      </c>
      <c r="BU86" s="192">
        <f t="shared" si="339"/>
        <v>-0.5709101381477808</v>
      </c>
      <c r="BV86" s="192">
        <f t="shared" si="339"/>
        <v>-0.43719887103843291</v>
      </c>
      <c r="BW86" s="192">
        <f t="shared" si="339"/>
        <v>-0.31657397439301604</v>
      </c>
      <c r="BX86" s="192">
        <f t="shared" si="339"/>
        <v>-0.22944324124339843</v>
      </c>
      <c r="BY86" s="192">
        <f t="shared" si="339"/>
        <v>-0.16644267220119957</v>
      </c>
      <c r="BZ86" s="192">
        <f t="shared" si="339"/>
        <v>-0.12084501917417434</v>
      </c>
      <c r="CA86" s="192">
        <f t="shared" si="339"/>
        <v>-8.7811771774712E-2</v>
      </c>
      <c r="CB86" s="192">
        <f t="shared" si="339"/>
        <v>-6.3858966621310742E-2</v>
      </c>
      <c r="CC86" s="192">
        <f t="shared" si="339"/>
        <v>-4.6475227320645907E-2</v>
      </c>
      <c r="CD86" s="192">
        <f t="shared" si="339"/>
        <v>-3.3848319976602426E-2</v>
      </c>
      <c r="CE86" s="192">
        <f t="shared" si="339"/>
        <v>-2.4669158707669503E-2</v>
      </c>
      <c r="CF86" s="192">
        <f t="shared" si="339"/>
        <v>-1.799115736247292E-2</v>
      </c>
      <c r="CG86" s="192">
        <f t="shared" si="339"/>
        <v>-1.3129180434497512E-2</v>
      </c>
      <c r="CH86" s="192">
        <f t="shared" si="339"/>
        <v>-9.5868608577751591E-3</v>
      </c>
      <c r="CI86" s="192">
        <f t="shared" si="339"/>
        <v>-7.0042627431288196E-3</v>
      </c>
      <c r="CJ86" s="192">
        <f t="shared" si="339"/>
        <v>-5.1201528579992717E-3</v>
      </c>
    </row>
    <row r="87" spans="1:88" x14ac:dyDescent="0.25">
      <c r="A87" s="140" t="s">
        <v>258</v>
      </c>
      <c r="B87" s="192">
        <f>B72+B73+B74+B75+B76+B77+B78+B79+B80</f>
        <v>0</v>
      </c>
      <c r="C87" s="192">
        <f t="shared" ref="C87:BN87" si="340">C72+C73+C74+C75+C76+C77+C78+C79+C80</f>
        <v>56.90995652611889</v>
      </c>
      <c r="D87" s="192">
        <f t="shared" si="340"/>
        <v>52.473203501663718</v>
      </c>
      <c r="E87" s="192">
        <f t="shared" si="340"/>
        <v>48.338553066035402</v>
      </c>
      <c r="F87" s="192">
        <f t="shared" si="340"/>
        <v>44.504497446182832</v>
      </c>
      <c r="G87" s="192">
        <f t="shared" si="340"/>
        <v>40.952854385378103</v>
      </c>
      <c r="H87" s="192">
        <f t="shared" si="340"/>
        <v>37.665910237135179</v>
      </c>
      <c r="I87" s="192">
        <f t="shared" si="340"/>
        <v>34.626559935478163</v>
      </c>
      <c r="J87" s="192">
        <f t="shared" si="340"/>
        <v>33.32042192095173</v>
      </c>
      <c r="K87" s="192">
        <f t="shared" si="340"/>
        <v>32.336877886087485</v>
      </c>
      <c r="L87" s="192">
        <f t="shared" si="340"/>
        <v>31.417802189878934</v>
      </c>
      <c r="M87" s="192">
        <f t="shared" si="340"/>
        <v>30.517087466084817</v>
      </c>
      <c r="N87" s="192">
        <f t="shared" si="340"/>
        <v>29.627471122769176</v>
      </c>
      <c r="O87" s="192">
        <f t="shared" si="340"/>
        <v>28.708997922952932</v>
      </c>
      <c r="P87" s="192">
        <f t="shared" si="340"/>
        <v>27.812374833700254</v>
      </c>
      <c r="Q87" s="192">
        <f t="shared" si="340"/>
        <v>26.945714879623537</v>
      </c>
      <c r="R87" s="192">
        <f t="shared" si="340"/>
        <v>26.108000116415113</v>
      </c>
      <c r="S87" s="192">
        <f t="shared" si="340"/>
        <v>25.296766496845265</v>
      </c>
      <c r="T87" s="192">
        <f t="shared" si="340"/>
        <v>24.509713759979526</v>
      </c>
      <c r="U87" s="192">
        <f t="shared" si="340"/>
        <v>23.744956858998812</v>
      </c>
      <c r="V87" s="192">
        <f t="shared" si="340"/>
        <v>23.000997839328527</v>
      </c>
      <c r="W87" s="192">
        <f t="shared" si="340"/>
        <v>22.276654500806401</v>
      </c>
      <c r="X87" s="192">
        <f t="shared" si="340"/>
        <v>21.567759616511569</v>
      </c>
      <c r="Y87" s="192">
        <f t="shared" si="340"/>
        <v>20.876307002154736</v>
      </c>
      <c r="Z87" s="192">
        <f t="shared" si="340"/>
        <v>20.201696537424457</v>
      </c>
      <c r="AA87" s="192">
        <f t="shared" si="340"/>
        <v>19.543397611628262</v>
      </c>
      <c r="AB87" s="192">
        <f t="shared" si="340"/>
        <v>18.901045514327279</v>
      </c>
      <c r="AC87" s="192">
        <f t="shared" si="340"/>
        <v>18.274390057362734</v>
      </c>
      <c r="AD87" s="192">
        <f t="shared" si="340"/>
        <v>17.663256983036149</v>
      </c>
      <c r="AE87" s="192">
        <f t="shared" si="340"/>
        <v>17.067519214060543</v>
      </c>
      <c r="AF87" s="192">
        <f t="shared" si="340"/>
        <v>16.487075668491695</v>
      </c>
      <c r="AG87" s="192">
        <f t="shared" si="340"/>
        <v>15.921835876565336</v>
      </c>
      <c r="AH87" s="192">
        <f t="shared" si="340"/>
        <v>15.368481394150965</v>
      </c>
      <c r="AI87" s="192">
        <f t="shared" si="340"/>
        <v>14.826616542751815</v>
      </c>
      <c r="AJ87" s="192">
        <f t="shared" si="340"/>
        <v>14.29567956785348</v>
      </c>
      <c r="AK87" s="192">
        <f t="shared" si="340"/>
        <v>13.775427016170699</v>
      </c>
      <c r="AL87" s="192">
        <f t="shared" si="340"/>
        <v>13.26583464378723</v>
      </c>
      <c r="AM87" s="192">
        <f t="shared" si="340"/>
        <v>12.767022054904022</v>
      </c>
      <c r="AN87" s="192">
        <f t="shared" si="340"/>
        <v>12.279195884370434</v>
      </c>
      <c r="AO87" s="192">
        <f t="shared" si="340"/>
        <v>11.802607464620344</v>
      </c>
      <c r="AP87" s="192">
        <f t="shared" si="340"/>
        <v>11.337521783778193</v>
      </c>
      <c r="AQ87" s="192">
        <f t="shared" si="340"/>
        <v>10.884195215311649</v>
      </c>
      <c r="AR87" s="192">
        <f t="shared" si="340"/>
        <v>10.437567386180694</v>
      </c>
      <c r="AS87" s="192">
        <f t="shared" si="340"/>
        <v>9.9976944934964624</v>
      </c>
      <c r="AT87" s="192">
        <f t="shared" si="340"/>
        <v>9.5643332371046945</v>
      </c>
      <c r="AU87" s="192">
        <f t="shared" si="340"/>
        <v>9.1377558753167651</v>
      </c>
      <c r="AV87" s="192">
        <f t="shared" si="340"/>
        <v>8.7185526913826692</v>
      </c>
      <c r="AW87" s="192">
        <f t="shared" si="340"/>
        <v>8.3074875887706092</v>
      </c>
      <c r="AX87" s="192">
        <f t="shared" si="340"/>
        <v>7.9053943245854059</v>
      </c>
      <c r="AY87" s="192">
        <f t="shared" si="340"/>
        <v>7.5131037076542215</v>
      </c>
      <c r="AZ87" s="192">
        <f t="shared" si="340"/>
        <v>7.1313942524372615</v>
      </c>
      <c r="BA87" s="192">
        <f t="shared" si="340"/>
        <v>6.7609604575011453</v>
      </c>
      <c r="BB87" s="192">
        <f t="shared" si="340"/>
        <v>6.3720114378396921</v>
      </c>
      <c r="BC87" s="192">
        <f t="shared" si="340"/>
        <v>5.992786878496954</v>
      </c>
      <c r="BD87" s="192">
        <f t="shared" si="340"/>
        <v>5.6221081265078219</v>
      </c>
      <c r="BE87" s="192">
        <f t="shared" si="340"/>
        <v>5.2633165222695162</v>
      </c>
      <c r="BF87" s="192">
        <f t="shared" si="340"/>
        <v>4.9187113930129964</v>
      </c>
      <c r="BG87" s="192">
        <f t="shared" si="340"/>
        <v>4.5897858565276035</v>
      </c>
      <c r="BH87" s="192">
        <f t="shared" si="340"/>
        <v>4.2774128642059441</v>
      </c>
      <c r="BI87" s="192">
        <f t="shared" si="340"/>
        <v>3.9819921176983577</v>
      </c>
      <c r="BJ87" s="192">
        <f t="shared" si="340"/>
        <v>3.7035660410695659</v>
      </c>
      <c r="BK87" s="192">
        <f t="shared" si="340"/>
        <v>3.4419111839700989</v>
      </c>
      <c r="BL87" s="192">
        <f t="shared" si="340"/>
        <v>3.1966100727115467</v>
      </c>
      <c r="BM87" s="192">
        <f t="shared" si="340"/>
        <v>2.9671074855680004</v>
      </c>
      <c r="BN87" s="192">
        <f t="shared" si="340"/>
        <v>2.7527543196889104</v>
      </c>
      <c r="BO87" s="192">
        <f t="shared" ref="BO87:CJ87" si="341">BO72+BO73+BO74+BO75+BO76+BO77+BO78+BO79+BO80</f>
        <v>2.5528415807731619</v>
      </c>
      <c r="BP87" s="192">
        <f t="shared" si="341"/>
        <v>2.3666265219182367</v>
      </c>
      <c r="BQ87" s="192">
        <f t="shared" si="341"/>
        <v>2.1933525552060882</v>
      </c>
      <c r="BR87" s="192">
        <f t="shared" si="341"/>
        <v>2.0322642367711374</v>
      </c>
      <c r="BS87" s="192">
        <f t="shared" si="341"/>
        <v>1.8826183668003402</v>
      </c>
      <c r="BT87" s="192">
        <f t="shared" si="341"/>
        <v>1.7436920373984557</v>
      </c>
      <c r="BU87" s="192">
        <f t="shared" si="341"/>
        <v>1.6147882935192683</v>
      </c>
      <c r="BV87" s="192">
        <f t="shared" si="341"/>
        <v>1.3821022007889683</v>
      </c>
      <c r="BW87" s="192">
        <f t="shared" si="341"/>
        <v>1.1250005141120654</v>
      </c>
      <c r="BX87" s="192">
        <f t="shared" si="341"/>
        <v>0.91601208308276139</v>
      </c>
      <c r="BY87" s="192">
        <f t="shared" si="341"/>
        <v>0.74606497784056813</v>
      </c>
      <c r="BZ87" s="192">
        <f t="shared" si="341"/>
        <v>0.60781732032115521</v>
      </c>
      <c r="CA87" s="192">
        <f t="shared" si="341"/>
        <v>0.49532057390151096</v>
      </c>
      <c r="CB87" s="192">
        <f t="shared" si="341"/>
        <v>0.4037509997399038</v>
      </c>
      <c r="CC87" s="192">
        <f t="shared" si="341"/>
        <v>0.3291944376360656</v>
      </c>
      <c r="CD87" s="192">
        <f t="shared" si="341"/>
        <v>0.26847319384659435</v>
      </c>
      <c r="CE87" s="192">
        <f t="shared" si="341"/>
        <v>0.21900642390811287</v>
      </c>
      <c r="CF87" s="192">
        <f t="shared" si="341"/>
        <v>0.17869731049374443</v>
      </c>
      <c r="CG87" s="192">
        <f t="shared" si="341"/>
        <v>0.14584176695168991</v>
      </c>
      <c r="CH87" s="192">
        <f t="shared" si="341"/>
        <v>0.11905448666118881</v>
      </c>
      <c r="CI87" s="192">
        <f t="shared" si="341"/>
        <v>9.7209000739229195E-2</v>
      </c>
      <c r="CJ87" s="192">
        <f t="shared" si="341"/>
        <v>7.9389066207359485E-2</v>
      </c>
    </row>
    <row r="88" spans="1:88" x14ac:dyDescent="0.25">
      <c r="A88" s="140" t="s">
        <v>0</v>
      </c>
      <c r="B88" s="192">
        <f>B81</f>
        <v>0</v>
      </c>
      <c r="C88" s="192">
        <f t="shared" ref="C88:BN88" si="342">C81</f>
        <v>0</v>
      </c>
      <c r="D88" s="192">
        <f t="shared" si="342"/>
        <v>-0.80251072531548573</v>
      </c>
      <c r="E88" s="192">
        <f t="shared" si="342"/>
        <v>-1.5810413485287143</v>
      </c>
      <c r="F88" s="192">
        <f t="shared" si="342"/>
        <v>-2.3088942618625481</v>
      </c>
      <c r="G88" s="192">
        <f t="shared" si="342"/>
        <v>-2.9703574179440011</v>
      </c>
      <c r="H88" s="192">
        <f t="shared" si="342"/>
        <v>-3.557360828637286</v>
      </c>
      <c r="I88" s="192">
        <f t="shared" si="342"/>
        <v>-4.0670811209952831</v>
      </c>
      <c r="J88" s="192">
        <f t="shared" si="342"/>
        <v>-4.3806831724619997</v>
      </c>
      <c r="K88" s="192">
        <f t="shared" si="342"/>
        <v>-4.6438309722552731</v>
      </c>
      <c r="L88" s="192">
        <f t="shared" si="342"/>
        <v>-4.883154345313983</v>
      </c>
      <c r="M88" s="192">
        <f t="shared" si="342"/>
        <v>-5.1024967906705569</v>
      </c>
      <c r="N88" s="192">
        <f t="shared" si="342"/>
        <v>-5.3018784672990478</v>
      </c>
      <c r="O88" s="192">
        <f t="shared" si="342"/>
        <v>-5.2350876876773782</v>
      </c>
      <c r="P88" s="192">
        <f t="shared" si="342"/>
        <v>-5.1289175867375434</v>
      </c>
      <c r="Q88" s="192">
        <f t="shared" si="342"/>
        <v>-5.0266281915281752</v>
      </c>
      <c r="R88" s="192">
        <f t="shared" si="342"/>
        <v>-4.9345081428280082</v>
      </c>
      <c r="S88" s="192">
        <f t="shared" si="342"/>
        <v>-4.8517932233808096</v>
      </c>
      <c r="T88" s="192">
        <f t="shared" si="342"/>
        <v>-4.7766711881793071</v>
      </c>
      <c r="U88" s="192">
        <f t="shared" si="342"/>
        <v>-4.7074247187381388</v>
      </c>
      <c r="V88" s="192">
        <f t="shared" si="342"/>
        <v>-4.6426037555165749</v>
      </c>
      <c r="W88" s="192">
        <f t="shared" si="342"/>
        <v>-4.5810148472344281</v>
      </c>
      <c r="X88" s="192">
        <f t="shared" si="342"/>
        <v>-4.5247827002187933</v>
      </c>
      <c r="Y88" s="192">
        <f t="shared" si="342"/>
        <v>-4.4693102617427485</v>
      </c>
      <c r="Z88" s="192">
        <f t="shared" si="342"/>
        <v>-4.4142532295654746</v>
      </c>
      <c r="AA88" s="192">
        <f t="shared" si="342"/>
        <v>-4.3592498142272689</v>
      </c>
      <c r="AB88" s="192">
        <f t="shared" si="342"/>
        <v>-4.3039618749794499</v>
      </c>
      <c r="AC88" s="192">
        <f t="shared" si="342"/>
        <v>-4.2480961469516387</v>
      </c>
      <c r="AD88" s="192">
        <f t="shared" si="342"/>
        <v>-4.1914138374156664</v>
      </c>
      <c r="AE88" s="192">
        <f t="shared" si="342"/>
        <v>-4.1337329130792568</v>
      </c>
      <c r="AF88" s="192">
        <f t="shared" si="342"/>
        <v>-4.074925977771727</v>
      </c>
      <c r="AG88" s="192">
        <f t="shared" si="342"/>
        <v>-4.0149156628294804</v>
      </c>
      <c r="AH88" s="192">
        <f t="shared" si="342"/>
        <v>-3.955306016317536</v>
      </c>
      <c r="AI88" s="192">
        <f t="shared" si="342"/>
        <v>-3.896069270047974</v>
      </c>
      <c r="AJ88" s="192">
        <f t="shared" si="342"/>
        <v>-3.8368848346453888</v>
      </c>
      <c r="AK88" s="192">
        <f t="shared" si="342"/>
        <v>-3.7773562061579469</v>
      </c>
      <c r="AL88" s="192">
        <f t="shared" si="342"/>
        <v>-3.7170934613855025</v>
      </c>
      <c r="AM88" s="192">
        <f t="shared" si="342"/>
        <v>-3.6557587557585975</v>
      </c>
      <c r="AN88" s="192">
        <f t="shared" si="342"/>
        <v>-3.5930879920379084</v>
      </c>
      <c r="AO88" s="192">
        <f t="shared" si="342"/>
        <v>-3.5288975788130301</v>
      </c>
      <c r="AP88" s="192">
        <f t="shared" si="342"/>
        <v>-3.4630822527924465</v>
      </c>
      <c r="AQ88" s="192">
        <f t="shared" si="342"/>
        <v>-3.3956079095883069</v>
      </c>
      <c r="AR88" s="192">
        <f t="shared" si="342"/>
        <v>-3.3287951734005219</v>
      </c>
      <c r="AS88" s="192">
        <f t="shared" si="342"/>
        <v>-3.262495210828547</v>
      </c>
      <c r="AT88" s="192">
        <f t="shared" si="342"/>
        <v>-3.1961029474982752</v>
      </c>
      <c r="AU88" s="192">
        <f t="shared" si="342"/>
        <v>-3.128967402307353</v>
      </c>
      <c r="AV88" s="192">
        <f t="shared" si="342"/>
        <v>-3.0605154394074816</v>
      </c>
      <c r="AW88" s="192">
        <f t="shared" si="342"/>
        <v>-2.9903107456452744</v>
      </c>
      <c r="AX88" s="192">
        <f t="shared" si="342"/>
        <v>-2.918072954006675</v>
      </c>
      <c r="AY88" s="192">
        <f t="shared" si="342"/>
        <v>-2.8436734270339912</v>
      </c>
      <c r="AZ88" s="192">
        <f t="shared" si="342"/>
        <v>-2.7671184556488697</v>
      </c>
      <c r="BA88" s="192">
        <f t="shared" si="342"/>
        <v>-2.6885267172815475</v>
      </c>
      <c r="BB88" s="192">
        <f t="shared" si="342"/>
        <v>-2.6190585808376454</v>
      </c>
      <c r="BC88" s="192">
        <f t="shared" si="342"/>
        <v>-2.5475605171782263</v>
      </c>
      <c r="BD88" s="192">
        <f t="shared" si="342"/>
        <v>-2.4714757569217909</v>
      </c>
      <c r="BE88" s="192">
        <f t="shared" si="342"/>
        <v>-2.3906512061803369</v>
      </c>
      <c r="BF88" s="192">
        <f t="shared" si="342"/>
        <v>-2.3055797429165068</v>
      </c>
      <c r="BG88" s="192">
        <f t="shared" si="342"/>
        <v>-2.2170896468778665</v>
      </c>
      <c r="BH88" s="192">
        <f t="shared" si="342"/>
        <v>-2.126146495797002</v>
      </c>
      <c r="BI88" s="192">
        <f t="shared" si="342"/>
        <v>-2.0337310028985485</v>
      </c>
      <c r="BJ88" s="192">
        <f t="shared" si="342"/>
        <v>-1.9407675066231604</v>
      </c>
      <c r="BK88" s="192">
        <f t="shared" si="342"/>
        <v>-1.8480857127897252</v>
      </c>
      <c r="BL88" s="192">
        <f t="shared" si="342"/>
        <v>-1.7564038064983833</v>
      </c>
      <c r="BM88" s="192">
        <f t="shared" si="342"/>
        <v>-1.6663248918771387</v>
      </c>
      <c r="BN88" s="192">
        <f t="shared" si="342"/>
        <v>-1.5783413780718547</v>
      </c>
      <c r="BO88" s="192">
        <f t="shared" ref="BO88:CJ88" si="343">BO81</f>
        <v>-1.4928437616972587</v>
      </c>
      <c r="BP88" s="192">
        <f t="shared" si="343"/>
        <v>-1.4101315085727038</v>
      </c>
      <c r="BQ88" s="192">
        <f t="shared" si="343"/>
        <v>-1.3304245869958322</v>
      </c>
      <c r="BR88" s="192">
        <f t="shared" si="343"/>
        <v>-1.2538747748690184</v>
      </c>
      <c r="BS88" s="192">
        <f t="shared" si="343"/>
        <v>-1.1805762405847418</v>
      </c>
      <c r="BT88" s="192">
        <f t="shared" si="343"/>
        <v>-1.1105751434015474</v>
      </c>
      <c r="BU88" s="192">
        <f t="shared" si="343"/>
        <v>-1.0438781553725676</v>
      </c>
      <c r="BV88" s="192">
        <f t="shared" si="343"/>
        <v>-0.94490332975146885</v>
      </c>
      <c r="BW88" s="192">
        <f t="shared" si="343"/>
        <v>-0.80842653971967593</v>
      </c>
      <c r="BX88" s="192">
        <f t="shared" si="343"/>
        <v>-0.68656884183974398</v>
      </c>
      <c r="BY88" s="192">
        <f t="shared" si="343"/>
        <v>-0.57962230563953199</v>
      </c>
      <c r="BZ88" s="192">
        <f t="shared" si="343"/>
        <v>-0.48697230114748891</v>
      </c>
      <c r="CA88" s="192">
        <f t="shared" si="343"/>
        <v>-0.40750880212772245</v>
      </c>
      <c r="CB88" s="192">
        <f t="shared" si="343"/>
        <v>-0.33989203311966776</v>
      </c>
      <c r="CC88" s="192">
        <f t="shared" si="343"/>
        <v>-0.28271921031637248</v>
      </c>
      <c r="CD88" s="192">
        <f t="shared" si="343"/>
        <v>-0.23462487387087094</v>
      </c>
      <c r="CE88" s="192">
        <f t="shared" si="343"/>
        <v>-0.19433726520128403</v>
      </c>
      <c r="CF88" s="192">
        <f t="shared" si="343"/>
        <v>-0.1607061531317413</v>
      </c>
      <c r="CG88" s="192">
        <f t="shared" si="343"/>
        <v>-0.13271258651775497</v>
      </c>
      <c r="CH88" s="192">
        <f t="shared" si="343"/>
        <v>-0.10946762580397262</v>
      </c>
      <c r="CI88" s="192">
        <f t="shared" si="343"/>
        <v>-9.0204737996373296E-2</v>
      </c>
      <c r="CJ88" s="192">
        <f t="shared" si="343"/>
        <v>-7.42689133494423E-2</v>
      </c>
    </row>
    <row r="89" spans="1:88" x14ac:dyDescent="0.25">
      <c r="A89" s="220" t="s">
        <v>5</v>
      </c>
      <c r="B89" s="218">
        <f>SUM(B86:B88)</f>
        <v>0</v>
      </c>
      <c r="C89" s="218">
        <f t="shared" ref="C89:BN89" si="344">SUM(C86:C88)</f>
        <v>1.1368683772161603E-13</v>
      </c>
      <c r="D89" s="218">
        <f t="shared" si="344"/>
        <v>0</v>
      </c>
      <c r="E89" s="218">
        <f t="shared" si="344"/>
        <v>-4.1211478674085811E-13</v>
      </c>
      <c r="F89" s="218">
        <f t="shared" si="344"/>
        <v>-3.0553337637684308E-13</v>
      </c>
      <c r="G89" s="218">
        <f t="shared" si="344"/>
        <v>-2.7000623958883807E-13</v>
      </c>
      <c r="H89" s="218">
        <f t="shared" si="344"/>
        <v>-5.5422333389287814E-13</v>
      </c>
      <c r="I89" s="218">
        <f t="shared" si="344"/>
        <v>7.1054273576010019E-15</v>
      </c>
      <c r="J89" s="218">
        <f t="shared" si="344"/>
        <v>-2.2737367544323206E-13</v>
      </c>
      <c r="K89" s="218">
        <f t="shared" si="344"/>
        <v>3.5527136788005009E-14</v>
      </c>
      <c r="L89" s="218">
        <f t="shared" si="344"/>
        <v>-1.9184653865522705E-13</v>
      </c>
      <c r="M89" s="218">
        <f t="shared" si="344"/>
        <v>-7.1054273576010019E-14</v>
      </c>
      <c r="N89" s="218">
        <f t="shared" si="344"/>
        <v>-1.1723955140041653E-13</v>
      </c>
      <c r="O89" s="218">
        <f t="shared" si="344"/>
        <v>-8.5265128291212022E-14</v>
      </c>
      <c r="P89" s="218">
        <f t="shared" si="344"/>
        <v>-3.765876499528531E-13</v>
      </c>
      <c r="Q89" s="218">
        <f t="shared" si="344"/>
        <v>-6.9633188104489818E-13</v>
      </c>
      <c r="R89" s="218">
        <f t="shared" si="344"/>
        <v>-1.0089706847793423E-12</v>
      </c>
      <c r="S89" s="218">
        <f t="shared" si="344"/>
        <v>-1.3358203432289883E-12</v>
      </c>
      <c r="T89" s="218">
        <f t="shared" si="344"/>
        <v>-1.3571366253017914E-12</v>
      </c>
      <c r="U89" s="218">
        <f t="shared" si="344"/>
        <v>-1.2292389328649733E-12</v>
      </c>
      <c r="V89" s="218">
        <f t="shared" si="344"/>
        <v>-1.1723955140041653E-12</v>
      </c>
      <c r="W89" s="218">
        <f t="shared" si="344"/>
        <v>-1.0658141036401503E-12</v>
      </c>
      <c r="X89" s="218">
        <f t="shared" si="344"/>
        <v>-1.1475265182525618E-12</v>
      </c>
      <c r="Y89" s="218">
        <f t="shared" si="344"/>
        <v>-1.1048939541069558E-12</v>
      </c>
      <c r="Z89" s="218">
        <f t="shared" si="344"/>
        <v>-1.5027978861326119E-12</v>
      </c>
      <c r="AA89" s="218">
        <f t="shared" si="344"/>
        <v>-1.2683187833317788E-12</v>
      </c>
      <c r="AB89" s="218">
        <f t="shared" si="344"/>
        <v>-1.1368683772161603E-12</v>
      </c>
      <c r="AC89" s="218">
        <f t="shared" si="344"/>
        <v>-1.2967404927621828E-12</v>
      </c>
      <c r="AD89" s="218">
        <f t="shared" si="344"/>
        <v>-1.1368683772161603E-12</v>
      </c>
      <c r="AE89" s="218">
        <f t="shared" si="344"/>
        <v>-1.1475265182525618E-12</v>
      </c>
      <c r="AF89" s="218">
        <f t="shared" si="344"/>
        <v>-9.5567997959733475E-13</v>
      </c>
      <c r="AG89" s="218">
        <f t="shared" si="344"/>
        <v>-9.2725827016693074E-13</v>
      </c>
      <c r="AH89" s="218">
        <f t="shared" si="344"/>
        <v>-8.2067685980291571E-13</v>
      </c>
      <c r="AI89" s="218">
        <f t="shared" si="344"/>
        <v>-8.5975671026972122E-13</v>
      </c>
      <c r="AJ89" s="218">
        <f t="shared" si="344"/>
        <v>-8.5620399659092072E-13</v>
      </c>
      <c r="AK89" s="218">
        <f t="shared" si="344"/>
        <v>-8.9173113337892573E-13</v>
      </c>
      <c r="AL89" s="218">
        <f t="shared" si="344"/>
        <v>-9.0949470177292824E-13</v>
      </c>
      <c r="AM89" s="218">
        <f t="shared" si="344"/>
        <v>-1.2043699371133698E-12</v>
      </c>
      <c r="AN89" s="218">
        <f t="shared" si="344"/>
        <v>-1.2541079286165768E-12</v>
      </c>
      <c r="AO89" s="218">
        <f t="shared" si="344"/>
        <v>-1.3002932064409833E-12</v>
      </c>
      <c r="AP89" s="218">
        <f t="shared" si="344"/>
        <v>-1.3571366253017914E-12</v>
      </c>
      <c r="AQ89" s="218">
        <f t="shared" si="344"/>
        <v>-1.4779288903810084E-12</v>
      </c>
      <c r="AR89" s="218">
        <f t="shared" si="344"/>
        <v>-1.5010215292932116E-12</v>
      </c>
      <c r="AS89" s="218">
        <f t="shared" si="344"/>
        <v>-1.6395773627664312E-12</v>
      </c>
      <c r="AT89" s="218">
        <f t="shared" si="344"/>
        <v>-2.1991297671775101E-12</v>
      </c>
      <c r="AU89" s="218">
        <f t="shared" si="344"/>
        <v>-1.9095836023552692E-12</v>
      </c>
      <c r="AV89" s="218">
        <f t="shared" si="344"/>
        <v>-1.6626700016786344E-12</v>
      </c>
      <c r="AW89" s="218">
        <f t="shared" si="344"/>
        <v>-1.6235901512118289E-12</v>
      </c>
      <c r="AX89" s="218">
        <f t="shared" si="344"/>
        <v>-1.6298074001497298E-12</v>
      </c>
      <c r="AY89" s="218">
        <f t="shared" si="344"/>
        <v>-1.5800694086465228E-12</v>
      </c>
      <c r="AZ89" s="218">
        <f t="shared" si="344"/>
        <v>-1.6902035326893383E-12</v>
      </c>
      <c r="BA89" s="218">
        <f t="shared" si="344"/>
        <v>-1.7017498521454399E-12</v>
      </c>
      <c r="BB89" s="218">
        <f t="shared" si="344"/>
        <v>-1.4459544672718039E-12</v>
      </c>
      <c r="BC89" s="218">
        <f t="shared" si="344"/>
        <v>-1.4530598946294049E-12</v>
      </c>
      <c r="BD89" s="218">
        <f t="shared" si="344"/>
        <v>-1.3820056210533949E-12</v>
      </c>
      <c r="BE89" s="218">
        <f t="shared" si="344"/>
        <v>-1.4814816040598089E-12</v>
      </c>
      <c r="BF89" s="218">
        <f t="shared" si="344"/>
        <v>-1.3518075547835906E-12</v>
      </c>
      <c r="BG89" s="218">
        <f t="shared" si="344"/>
        <v>-1.2594369991347776E-12</v>
      </c>
      <c r="BH89" s="218">
        <f t="shared" si="344"/>
        <v>-1.3482548411047901E-12</v>
      </c>
      <c r="BI89" s="218">
        <f t="shared" si="344"/>
        <v>-1.1048939541069558E-12</v>
      </c>
      <c r="BJ89" s="218">
        <f t="shared" si="344"/>
        <v>-1.3624656958199921E-12</v>
      </c>
      <c r="BK89" s="218">
        <f t="shared" si="344"/>
        <v>-1.4708234630234074E-12</v>
      </c>
      <c r="BL89" s="218">
        <f t="shared" si="344"/>
        <v>-1.3251622021925868E-12</v>
      </c>
      <c r="BM89" s="218">
        <f t="shared" si="344"/>
        <v>-1.6981971384666394E-12</v>
      </c>
      <c r="BN89" s="218">
        <f t="shared" si="344"/>
        <v>-1.6990853168863396E-12</v>
      </c>
      <c r="BO89" s="218">
        <f t="shared" ref="BO89:CJ89" si="345">SUM(BO86:BO88)</f>
        <v>-1.6200374375330284E-12</v>
      </c>
      <c r="BP89" s="218">
        <f t="shared" si="345"/>
        <v>-1.6040502259784262E-12</v>
      </c>
      <c r="BQ89" s="218">
        <f t="shared" si="345"/>
        <v>-1.6218137943724287E-12</v>
      </c>
      <c r="BR89" s="218">
        <f t="shared" si="345"/>
        <v>-1.3677947663381929E-12</v>
      </c>
      <c r="BS89" s="218">
        <f t="shared" si="345"/>
        <v>-1.1262102361797588E-12</v>
      </c>
      <c r="BT89" s="218">
        <f t="shared" si="345"/>
        <v>-1.084909939663703E-12</v>
      </c>
      <c r="BU89" s="218">
        <f t="shared" si="345"/>
        <v>-1.0800249583553523E-12</v>
      </c>
      <c r="BV89" s="218">
        <f t="shared" si="345"/>
        <v>-9.3347551910483162E-13</v>
      </c>
      <c r="BW89" s="218">
        <f t="shared" si="345"/>
        <v>-6.2660987509843835E-13</v>
      </c>
      <c r="BX89" s="218">
        <f t="shared" si="345"/>
        <v>-3.8102854205135372E-13</v>
      </c>
      <c r="BY89" s="218">
        <f t="shared" si="345"/>
        <v>-1.6342482922482304E-13</v>
      </c>
      <c r="BZ89" s="218">
        <f t="shared" si="345"/>
        <v>-5.0803805606847163E-13</v>
      </c>
      <c r="CA89" s="218">
        <f t="shared" si="345"/>
        <v>-9.2348351188320521E-13</v>
      </c>
      <c r="CB89" s="218">
        <f t="shared" si="345"/>
        <v>-1.0746958878371515E-12</v>
      </c>
      <c r="CC89" s="218">
        <f t="shared" si="345"/>
        <v>-9.5279339973330934E-13</v>
      </c>
      <c r="CD89" s="218">
        <f t="shared" si="345"/>
        <v>-8.7901907974696769E-13</v>
      </c>
      <c r="CE89" s="218">
        <f t="shared" si="345"/>
        <v>-8.4066087424616853E-13</v>
      </c>
      <c r="CF89" s="218">
        <f t="shared" si="345"/>
        <v>-4.6979087287013499E-13</v>
      </c>
      <c r="CG89" s="218">
        <f t="shared" si="345"/>
        <v>-5.6257776215318245E-13</v>
      </c>
      <c r="CH89" s="218">
        <f t="shared" si="345"/>
        <v>-5.5896953732315069E-13</v>
      </c>
      <c r="CI89" s="218">
        <f t="shared" si="345"/>
        <v>-2.7292057502847911E-13</v>
      </c>
      <c r="CJ89" s="218">
        <f t="shared" si="345"/>
        <v>-8.2087114883222512E-14</v>
      </c>
    </row>
    <row r="90" spans="1:88" s="29" customFormat="1" x14ac:dyDescent="0.25">
      <c r="A90" s="222" t="s">
        <v>186</v>
      </c>
      <c r="B90" s="219">
        <f>B82-B89</f>
        <v>0</v>
      </c>
      <c r="C90" s="219">
        <f t="shared" ref="C90:BN90" si="346">C82-C89</f>
        <v>-3.5527136788005009E-15</v>
      </c>
      <c r="D90" s="219">
        <f t="shared" si="346"/>
        <v>-3.5527136788005009E-15</v>
      </c>
      <c r="E90" s="219">
        <f t="shared" si="346"/>
        <v>3.5527136788005009E-15</v>
      </c>
      <c r="F90" s="219">
        <f t="shared" si="346"/>
        <v>0</v>
      </c>
      <c r="G90" s="219">
        <f t="shared" si="346"/>
        <v>0</v>
      </c>
      <c r="H90" s="219">
        <f t="shared" si="346"/>
        <v>0</v>
      </c>
      <c r="I90" s="219">
        <f t="shared" si="346"/>
        <v>0</v>
      </c>
      <c r="J90" s="219">
        <f t="shared" si="346"/>
        <v>3.5527136788005009E-15</v>
      </c>
      <c r="K90" s="219">
        <f t="shared" si="346"/>
        <v>0</v>
      </c>
      <c r="L90" s="219">
        <f t="shared" si="346"/>
        <v>0</v>
      </c>
      <c r="M90" s="219">
        <f t="shared" si="346"/>
        <v>0</v>
      </c>
      <c r="N90" s="219">
        <f t="shared" si="346"/>
        <v>0</v>
      </c>
      <c r="O90" s="219">
        <f t="shared" si="346"/>
        <v>3.5527136788005009E-15</v>
      </c>
      <c r="P90" s="219">
        <f t="shared" si="346"/>
        <v>-3.5527136788005009E-15</v>
      </c>
      <c r="Q90" s="219">
        <f t="shared" si="346"/>
        <v>0</v>
      </c>
      <c r="R90" s="219">
        <f t="shared" si="346"/>
        <v>0</v>
      </c>
      <c r="S90" s="219">
        <f t="shared" si="346"/>
        <v>3.5527136788005009E-15</v>
      </c>
      <c r="T90" s="219">
        <f t="shared" si="346"/>
        <v>0</v>
      </c>
      <c r="U90" s="219">
        <f t="shared" si="346"/>
        <v>-3.5527136788005009E-15</v>
      </c>
      <c r="V90" s="219">
        <f t="shared" si="346"/>
        <v>0</v>
      </c>
      <c r="W90" s="219">
        <f t="shared" si="346"/>
        <v>0</v>
      </c>
      <c r="X90" s="219">
        <f t="shared" si="346"/>
        <v>0</v>
      </c>
      <c r="Y90" s="219">
        <f t="shared" si="346"/>
        <v>0</v>
      </c>
      <c r="Z90" s="219">
        <f t="shared" si="346"/>
        <v>0</v>
      </c>
      <c r="AA90" s="219">
        <f t="shared" si="346"/>
        <v>0</v>
      </c>
      <c r="AB90" s="219">
        <f t="shared" si="346"/>
        <v>0</v>
      </c>
      <c r="AC90" s="219">
        <f t="shared" si="346"/>
        <v>0</v>
      </c>
      <c r="AD90" s="219">
        <f t="shared" si="346"/>
        <v>0</v>
      </c>
      <c r="AE90" s="219">
        <f t="shared" si="346"/>
        <v>0</v>
      </c>
      <c r="AF90" s="219">
        <f t="shared" si="346"/>
        <v>0</v>
      </c>
      <c r="AG90" s="219">
        <f t="shared" si="346"/>
        <v>0</v>
      </c>
      <c r="AH90" s="219">
        <f t="shared" si="346"/>
        <v>0</v>
      </c>
      <c r="AI90" s="219">
        <f t="shared" si="346"/>
        <v>0</v>
      </c>
      <c r="AJ90" s="219">
        <f t="shared" si="346"/>
        <v>0</v>
      </c>
      <c r="AK90" s="219">
        <f t="shared" si="346"/>
        <v>0</v>
      </c>
      <c r="AL90" s="219">
        <f t="shared" si="346"/>
        <v>0</v>
      </c>
      <c r="AM90" s="219">
        <f t="shared" si="346"/>
        <v>0</v>
      </c>
      <c r="AN90" s="219">
        <f t="shared" si="346"/>
        <v>0</v>
      </c>
      <c r="AO90" s="219">
        <f t="shared" si="346"/>
        <v>0</v>
      </c>
      <c r="AP90" s="219">
        <f t="shared" si="346"/>
        <v>0</v>
      </c>
      <c r="AQ90" s="219">
        <f t="shared" si="346"/>
        <v>0</v>
      </c>
      <c r="AR90" s="219">
        <f t="shared" si="346"/>
        <v>0</v>
      </c>
      <c r="AS90" s="219">
        <f t="shared" si="346"/>
        <v>0</v>
      </c>
      <c r="AT90" s="219">
        <f t="shared" si="346"/>
        <v>0</v>
      </c>
      <c r="AU90" s="219">
        <f t="shared" si="346"/>
        <v>0</v>
      </c>
      <c r="AV90" s="219">
        <f t="shared" si="346"/>
        <v>0</v>
      </c>
      <c r="AW90" s="219">
        <f t="shared" si="346"/>
        <v>0</v>
      </c>
      <c r="AX90" s="219">
        <f t="shared" si="346"/>
        <v>0</v>
      </c>
      <c r="AY90" s="219">
        <f t="shared" si="346"/>
        <v>0</v>
      </c>
      <c r="AZ90" s="219">
        <f t="shared" si="346"/>
        <v>0</v>
      </c>
      <c r="BA90" s="219">
        <f t="shared" si="346"/>
        <v>0</v>
      </c>
      <c r="BB90" s="219">
        <f t="shared" si="346"/>
        <v>0</v>
      </c>
      <c r="BC90" s="219">
        <f t="shared" si="346"/>
        <v>0</v>
      </c>
      <c r="BD90" s="219">
        <f t="shared" si="346"/>
        <v>0</v>
      </c>
      <c r="BE90" s="219">
        <f t="shared" si="346"/>
        <v>0</v>
      </c>
      <c r="BF90" s="219">
        <f t="shared" si="346"/>
        <v>0</v>
      </c>
      <c r="BG90" s="219">
        <f t="shared" si="346"/>
        <v>0</v>
      </c>
      <c r="BH90" s="219">
        <f t="shared" si="346"/>
        <v>0</v>
      </c>
      <c r="BI90" s="219">
        <f t="shared" si="346"/>
        <v>0</v>
      </c>
      <c r="BJ90" s="219">
        <f t="shared" si="346"/>
        <v>0</v>
      </c>
      <c r="BK90" s="219">
        <f t="shared" si="346"/>
        <v>0</v>
      </c>
      <c r="BL90" s="219">
        <f t="shared" si="346"/>
        <v>0</v>
      </c>
      <c r="BM90" s="219">
        <f t="shared" si="346"/>
        <v>0</v>
      </c>
      <c r="BN90" s="219">
        <f t="shared" si="346"/>
        <v>0</v>
      </c>
      <c r="BO90" s="219">
        <f t="shared" ref="BO90:CJ90" si="347">BO82-BO89</f>
        <v>0</v>
      </c>
      <c r="BP90" s="219">
        <f t="shared" si="347"/>
        <v>0</v>
      </c>
      <c r="BQ90" s="219">
        <f t="shared" si="347"/>
        <v>0</v>
      </c>
      <c r="BR90" s="219">
        <f t="shared" si="347"/>
        <v>0</v>
      </c>
      <c r="BS90" s="219">
        <f t="shared" si="347"/>
        <v>0</v>
      </c>
      <c r="BT90" s="219">
        <f t="shared" si="347"/>
        <v>0</v>
      </c>
      <c r="BU90" s="219">
        <f t="shared" si="347"/>
        <v>0</v>
      </c>
      <c r="BV90" s="219">
        <f t="shared" si="347"/>
        <v>0</v>
      </c>
      <c r="BW90" s="219">
        <f t="shared" si="347"/>
        <v>0</v>
      </c>
      <c r="BX90" s="219">
        <f t="shared" si="347"/>
        <v>0</v>
      </c>
      <c r="BY90" s="219">
        <f t="shared" si="347"/>
        <v>0</v>
      </c>
      <c r="BZ90" s="219">
        <f t="shared" si="347"/>
        <v>0</v>
      </c>
      <c r="CA90" s="219">
        <f t="shared" si="347"/>
        <v>0</v>
      </c>
      <c r="CB90" s="219">
        <f t="shared" si="347"/>
        <v>0</v>
      </c>
      <c r="CC90" s="219">
        <f t="shared" si="347"/>
        <v>0</v>
      </c>
      <c r="CD90" s="219">
        <f t="shared" si="347"/>
        <v>0</v>
      </c>
      <c r="CE90" s="219">
        <f t="shared" si="347"/>
        <v>0</v>
      </c>
      <c r="CF90" s="219">
        <f t="shared" si="347"/>
        <v>0</v>
      </c>
      <c r="CG90" s="219">
        <f t="shared" si="347"/>
        <v>0</v>
      </c>
      <c r="CH90" s="219">
        <f t="shared" si="347"/>
        <v>0</v>
      </c>
      <c r="CI90" s="219">
        <f t="shared" si="347"/>
        <v>0</v>
      </c>
      <c r="CJ90" s="219">
        <f t="shared" si="347"/>
        <v>0</v>
      </c>
    </row>
  </sheetData>
  <sheetProtection algorithmName="SHA-512" hashValue="HC1dwfEj5znD/IzXJLbwmog3OqyfuiQob74NMjbl77tRCmY8TwLIaEI2eG73bK6uKerJqis1vZ8cPzNyTU+UtA==" saltValue="EZs3xjfhz7HeZgsPZp9IDQ==" spinCount="100000" sheet="1" objects="1" scenarios="1"/>
  <mergeCells count="19">
    <mergeCell ref="A64:M64"/>
    <mergeCell ref="A66:CJ66"/>
    <mergeCell ref="A35:M35"/>
    <mergeCell ref="A37:CJ37"/>
    <mergeCell ref="A38:A39"/>
    <mergeCell ref="B38:B39"/>
    <mergeCell ref="C38:CJ38"/>
    <mergeCell ref="A1:E1"/>
    <mergeCell ref="A6:M6"/>
    <mergeCell ref="A8:CJ8"/>
    <mergeCell ref="C9:CJ9"/>
    <mergeCell ref="B9:B10"/>
    <mergeCell ref="A9:A10"/>
    <mergeCell ref="A67:A68"/>
    <mergeCell ref="B67:B68"/>
    <mergeCell ref="C67:CJ67"/>
    <mergeCell ref="A84:A85"/>
    <mergeCell ref="B84:B85"/>
    <mergeCell ref="C84:CJ84"/>
  </mergeCells>
  <pageMargins left="0.70866141732283472" right="0.70866141732283472" top="0.74803149606299213" bottom="0.74803149606299213" header="0.31496062992125984" footer="0.31496062992125984"/>
  <pageSetup paperSize="9" scale="1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4"/>
  <sheetViews>
    <sheetView workbookViewId="0">
      <selection sqref="A1:E1"/>
    </sheetView>
  </sheetViews>
  <sheetFormatPr defaultColWidth="9.140625" defaultRowHeight="15" x14ac:dyDescent="0.25"/>
  <cols>
    <col min="1" max="1" width="10.7109375" style="142" customWidth="1"/>
    <col min="2" max="2" width="25.7109375" style="142" customWidth="1"/>
    <col min="3" max="39" width="10.7109375" style="142" customWidth="1"/>
    <col min="40" max="16384" width="9.140625" style="142"/>
  </cols>
  <sheetData>
    <row r="1" spans="1:23" x14ac:dyDescent="0.25">
      <c r="A1" s="488" t="s">
        <v>253</v>
      </c>
      <c r="B1" s="484"/>
      <c r="C1" s="484"/>
      <c r="D1" s="484"/>
      <c r="E1" s="484"/>
      <c r="F1" s="148"/>
      <c r="G1" s="148"/>
      <c r="H1"/>
      <c r="I1"/>
      <c r="J1"/>
      <c r="K1"/>
      <c r="L1"/>
      <c r="M1"/>
      <c r="N1"/>
      <c r="O1"/>
      <c r="P1"/>
      <c r="Q1"/>
      <c r="R1"/>
      <c r="S1"/>
      <c r="T1"/>
      <c r="U1"/>
      <c r="V1"/>
      <c r="W1"/>
    </row>
    <row r="2" spans="1:23" x14ac:dyDescent="0.25">
      <c r="A2"/>
      <c r="B2"/>
      <c r="C2"/>
      <c r="D2"/>
      <c r="E2"/>
      <c r="F2"/>
      <c r="G2"/>
      <c r="H2"/>
      <c r="I2"/>
      <c r="J2"/>
      <c r="K2"/>
      <c r="L2"/>
      <c r="M2"/>
      <c r="N2"/>
      <c r="O2"/>
      <c r="P2"/>
      <c r="Q2"/>
      <c r="R2"/>
      <c r="S2"/>
      <c r="T2"/>
      <c r="U2"/>
      <c r="V2"/>
      <c r="W2"/>
    </row>
    <row r="3" spans="1:23" x14ac:dyDescent="0.25">
      <c r="A3" s="143" t="s">
        <v>306</v>
      </c>
      <c r="B3" s="144"/>
      <c r="C3" s="144"/>
      <c r="D3" s="144"/>
      <c r="E3" s="144"/>
      <c r="F3" s="144"/>
      <c r="G3" s="144"/>
      <c r="H3" s="144"/>
      <c r="I3" s="144"/>
      <c r="J3" s="144"/>
      <c r="K3" s="144"/>
      <c r="L3" s="144"/>
      <c r="M3" s="144"/>
      <c r="N3" s="144"/>
      <c r="O3" s="144"/>
      <c r="P3" s="144"/>
      <c r="Q3" s="144"/>
      <c r="R3" s="144"/>
      <c r="S3" s="144"/>
      <c r="T3" s="144"/>
      <c r="U3" s="144"/>
      <c r="V3" s="144"/>
      <c r="W3" s="144"/>
    </row>
    <row r="4" spans="1:23" x14ac:dyDescent="0.25">
      <c r="A4" s="517"/>
      <c r="B4" s="518"/>
      <c r="C4" s="518" t="s">
        <v>15</v>
      </c>
      <c r="D4" s="518"/>
      <c r="E4" s="518"/>
      <c r="F4" s="518"/>
      <c r="G4" s="518"/>
      <c r="H4" s="518"/>
      <c r="I4" s="518"/>
      <c r="J4" s="518"/>
      <c r="K4" s="518"/>
      <c r="L4" s="518"/>
      <c r="M4" s="518"/>
      <c r="N4" s="518"/>
      <c r="O4" s="518"/>
      <c r="P4" s="518"/>
      <c r="Q4" s="518"/>
      <c r="R4" s="518"/>
      <c r="S4" s="518"/>
      <c r="T4" s="518"/>
      <c r="U4" s="518"/>
      <c r="V4" s="518"/>
      <c r="W4" s="518"/>
    </row>
    <row r="5" spans="1:23" ht="76.5" x14ac:dyDescent="0.25">
      <c r="A5" s="518"/>
      <c r="B5" s="518"/>
      <c r="C5" s="151" t="s">
        <v>17</v>
      </c>
      <c r="D5" s="151" t="s">
        <v>18</v>
      </c>
      <c r="E5" s="151" t="s">
        <v>211</v>
      </c>
      <c r="F5" s="151" t="s">
        <v>212</v>
      </c>
      <c r="G5" s="151" t="s">
        <v>191</v>
      </c>
      <c r="H5" s="151" t="s">
        <v>177</v>
      </c>
      <c r="I5" s="151" t="s">
        <v>178</v>
      </c>
      <c r="J5" s="151" t="s">
        <v>213</v>
      </c>
      <c r="K5" s="151" t="s">
        <v>214</v>
      </c>
      <c r="L5" s="151" t="s">
        <v>192</v>
      </c>
      <c r="M5" s="151" t="s">
        <v>180</v>
      </c>
      <c r="N5" s="151" t="s">
        <v>181</v>
      </c>
      <c r="O5" s="151" t="s">
        <v>215</v>
      </c>
      <c r="P5" s="151" t="s">
        <v>216</v>
      </c>
      <c r="Q5" s="151" t="s">
        <v>194</v>
      </c>
      <c r="R5" s="151" t="s">
        <v>183</v>
      </c>
      <c r="S5" s="151" t="s">
        <v>184</v>
      </c>
      <c r="T5" s="151" t="s">
        <v>217</v>
      </c>
      <c r="U5" s="151" t="s">
        <v>218</v>
      </c>
      <c r="V5" s="151" t="s">
        <v>195</v>
      </c>
      <c r="W5" s="151" t="s">
        <v>0</v>
      </c>
    </row>
    <row r="6" spans="1:23" x14ac:dyDescent="0.25">
      <c r="A6" s="518" t="s">
        <v>14</v>
      </c>
      <c r="B6" s="151" t="s">
        <v>17</v>
      </c>
      <c r="C6" s="152">
        <f>(18/19)*(1-C26-'B. Andre input'!$B$6)</f>
        <v>0.93759684551697653</v>
      </c>
      <c r="D6" s="152">
        <v>0</v>
      </c>
      <c r="E6" s="152">
        <v>0</v>
      </c>
      <c r="F6" s="152">
        <v>0</v>
      </c>
      <c r="G6" s="152">
        <v>0</v>
      </c>
      <c r="H6" s="152">
        <f>(18/19)*'B. Andre input'!$B$10</f>
        <v>6.2905263157894728E-2</v>
      </c>
      <c r="I6" s="152">
        <v>0</v>
      </c>
      <c r="J6" s="152">
        <v>0</v>
      </c>
      <c r="K6" s="152">
        <v>0</v>
      </c>
      <c r="L6" s="152">
        <v>0</v>
      </c>
      <c r="M6" s="152">
        <v>0</v>
      </c>
      <c r="N6" s="152">
        <v>0</v>
      </c>
      <c r="O6" s="152">
        <v>0</v>
      </c>
      <c r="P6" s="152">
        <v>0</v>
      </c>
      <c r="Q6" s="152">
        <v>0</v>
      </c>
      <c r="R6" s="152">
        <v>0</v>
      </c>
      <c r="S6" s="152">
        <v>0</v>
      </c>
      <c r="T6" s="152">
        <v>0</v>
      </c>
      <c r="U6" s="152">
        <v>0</v>
      </c>
      <c r="V6" s="152">
        <v>0</v>
      </c>
      <c r="W6" s="152">
        <v>0</v>
      </c>
    </row>
    <row r="7" spans="1:23" x14ac:dyDescent="0.25">
      <c r="A7" s="518"/>
      <c r="B7" s="151" t="s">
        <v>18</v>
      </c>
      <c r="C7" s="152">
        <f>(1/19)*(1-C26-'B. Andre input'!$B$6)</f>
        <v>5.2088713639832029E-2</v>
      </c>
      <c r="D7" s="152">
        <f>(29/30)*(1-D26-'B. Andre input'!$B$6)</f>
        <v>0.95262921050987093</v>
      </c>
      <c r="E7" s="152">
        <v>0</v>
      </c>
      <c r="F7" s="152">
        <v>0</v>
      </c>
      <c r="G7" s="152">
        <v>0</v>
      </c>
      <c r="H7" s="152">
        <f>(1/19)*'B. Andre input'!$B$10</f>
        <v>3.4947368421052631E-3</v>
      </c>
      <c r="I7" s="152">
        <f>(29/30)*'B. Andre input'!$B$10</f>
        <v>6.418666666666667E-2</v>
      </c>
      <c r="J7" s="152">
        <v>0</v>
      </c>
      <c r="K7" s="152">
        <v>0</v>
      </c>
      <c r="L7" s="152">
        <v>0</v>
      </c>
      <c r="M7" s="152">
        <v>0</v>
      </c>
      <c r="N7" s="152">
        <v>0</v>
      </c>
      <c r="O7" s="152">
        <v>0</v>
      </c>
      <c r="P7" s="152">
        <v>0</v>
      </c>
      <c r="Q7" s="152">
        <v>0</v>
      </c>
      <c r="R7" s="152">
        <v>0</v>
      </c>
      <c r="S7" s="152">
        <v>0</v>
      </c>
      <c r="T7" s="152">
        <v>0</v>
      </c>
      <c r="U7" s="152">
        <v>0</v>
      </c>
      <c r="V7" s="152">
        <v>0</v>
      </c>
      <c r="W7" s="152">
        <v>0</v>
      </c>
    </row>
    <row r="8" spans="1:23" x14ac:dyDescent="0.25">
      <c r="A8" s="518"/>
      <c r="B8" s="151" t="s">
        <v>211</v>
      </c>
      <c r="C8" s="152">
        <v>0</v>
      </c>
      <c r="D8" s="152">
        <f>(1/30)*(1-D26-'B. Andre input'!$B$6)</f>
        <v>3.2849283121030033E-2</v>
      </c>
      <c r="E8" s="152">
        <f>(19/20)*(1-E26-'B. Andre input'!$B$6)</f>
        <v>0.90516092232216327</v>
      </c>
      <c r="F8" s="152">
        <v>0</v>
      </c>
      <c r="G8" s="152">
        <v>0</v>
      </c>
      <c r="H8" s="152">
        <v>0</v>
      </c>
      <c r="I8" s="152">
        <f>(1/30)*'B. Andre input'!$B$10</f>
        <v>2.2133333333333332E-3</v>
      </c>
      <c r="J8" s="152">
        <f>(19/20)*'B. Andre input'!$B$10</f>
        <v>6.3079999999999997E-2</v>
      </c>
      <c r="K8" s="152">
        <v>0</v>
      </c>
      <c r="L8" s="152">
        <v>0</v>
      </c>
      <c r="M8" s="152">
        <v>0</v>
      </c>
      <c r="N8" s="152">
        <v>0</v>
      </c>
      <c r="O8" s="152">
        <v>0</v>
      </c>
      <c r="P8" s="152">
        <v>0</v>
      </c>
      <c r="Q8" s="152">
        <v>0</v>
      </c>
      <c r="R8" s="152">
        <v>0</v>
      </c>
      <c r="S8" s="152">
        <v>0</v>
      </c>
      <c r="T8" s="152">
        <v>0</v>
      </c>
      <c r="U8" s="152">
        <v>0</v>
      </c>
      <c r="V8" s="152">
        <v>0</v>
      </c>
      <c r="W8" s="152">
        <v>0</v>
      </c>
    </row>
    <row r="9" spans="1:23" x14ac:dyDescent="0.25">
      <c r="A9" s="518"/>
      <c r="B9" s="151" t="s">
        <v>212</v>
      </c>
      <c r="C9" s="152">
        <v>0</v>
      </c>
      <c r="D9" s="152">
        <v>0</v>
      </c>
      <c r="E9" s="152">
        <f>(1/20)*(1-E26-'B. Andre input'!$B$6)</f>
        <v>4.7640048543271751E-2</v>
      </c>
      <c r="F9" s="152">
        <f>(14/15)*(1-F26-'B. Andre input'!$B$6)</f>
        <v>0.72370850872602421</v>
      </c>
      <c r="G9" s="152">
        <v>0</v>
      </c>
      <c r="H9" s="152">
        <v>0</v>
      </c>
      <c r="I9" s="152">
        <v>0</v>
      </c>
      <c r="J9" s="152">
        <f>(1/20)*'B. Andre input'!$B$10</f>
        <v>3.32E-3</v>
      </c>
      <c r="K9" s="152">
        <f>(14/15)*'B. Andre input'!$B$10</f>
        <v>6.1973333333333332E-2</v>
      </c>
      <c r="L9" s="152">
        <v>0</v>
      </c>
      <c r="M9" s="152">
        <v>0</v>
      </c>
      <c r="N9" s="152">
        <v>0</v>
      </c>
      <c r="O9" s="152">
        <v>0</v>
      </c>
      <c r="P9" s="152">
        <v>0</v>
      </c>
      <c r="Q9" s="152">
        <v>0</v>
      </c>
      <c r="R9" s="152">
        <v>0</v>
      </c>
      <c r="S9" s="152">
        <v>0</v>
      </c>
      <c r="T9" s="152">
        <v>0</v>
      </c>
      <c r="U9" s="152">
        <v>0</v>
      </c>
      <c r="V9" s="152">
        <v>0</v>
      </c>
      <c r="W9" s="152">
        <v>0</v>
      </c>
    </row>
    <row r="10" spans="1:23" x14ac:dyDescent="0.25">
      <c r="A10" s="518"/>
      <c r="B10" s="151" t="s">
        <v>191</v>
      </c>
      <c r="C10" s="152">
        <v>0</v>
      </c>
      <c r="D10" s="152">
        <v>0</v>
      </c>
      <c r="E10" s="152">
        <v>0</v>
      </c>
      <c r="F10" s="152">
        <f>(1/15)*(1-F26-'B. Andre input'!$B$6)</f>
        <v>5.169346490900173E-2</v>
      </c>
      <c r="G10" s="152">
        <v>0</v>
      </c>
      <c r="H10" s="152">
        <v>0</v>
      </c>
      <c r="I10" s="152">
        <v>0</v>
      </c>
      <c r="J10" s="152">
        <v>0</v>
      </c>
      <c r="K10" s="152">
        <f>(1/15)*'B. Andre input'!$B$10</f>
        <v>4.4266666666666664E-3</v>
      </c>
      <c r="L10" s="152">
        <v>0</v>
      </c>
      <c r="M10" s="152">
        <v>0</v>
      </c>
      <c r="N10" s="152">
        <v>0</v>
      </c>
      <c r="O10" s="152">
        <v>0</v>
      </c>
      <c r="P10" s="152">
        <v>0</v>
      </c>
      <c r="Q10" s="152">
        <v>0</v>
      </c>
      <c r="R10" s="152">
        <v>0</v>
      </c>
      <c r="S10" s="152">
        <v>0</v>
      </c>
      <c r="T10" s="152">
        <v>0</v>
      </c>
      <c r="U10" s="152">
        <v>0</v>
      </c>
      <c r="V10" s="152">
        <v>0</v>
      </c>
      <c r="W10" s="152">
        <v>0</v>
      </c>
    </row>
    <row r="11" spans="1:23" ht="25.5" x14ac:dyDescent="0.25">
      <c r="A11" s="518"/>
      <c r="B11" s="151" t="s">
        <v>177</v>
      </c>
      <c r="C11" s="152">
        <f>(18/19)*'B. Andre input'!$B$6</f>
        <v>9.4736842105263147E-3</v>
      </c>
      <c r="D11" s="152">
        <v>0</v>
      </c>
      <c r="E11" s="152">
        <v>0</v>
      </c>
      <c r="F11" s="152">
        <v>0</v>
      </c>
      <c r="G11" s="152">
        <v>0</v>
      </c>
      <c r="H11" s="152">
        <f>(18/19)*(1-H26-'B. Andre input'!$B$10)</f>
        <v>0.8844396158633604</v>
      </c>
      <c r="I11" s="152">
        <v>0</v>
      </c>
      <c r="J11" s="152">
        <v>0</v>
      </c>
      <c r="K11" s="152">
        <v>0</v>
      </c>
      <c r="L11" s="152">
        <v>0</v>
      </c>
      <c r="M11" s="152">
        <v>0</v>
      </c>
      <c r="N11" s="152">
        <v>0</v>
      </c>
      <c r="O11" s="152">
        <v>0</v>
      </c>
      <c r="P11" s="152">
        <v>0</v>
      </c>
      <c r="Q11" s="152">
        <v>0</v>
      </c>
      <c r="R11" s="152">
        <v>0</v>
      </c>
      <c r="S11" s="152">
        <v>0</v>
      </c>
      <c r="T11" s="152">
        <v>0</v>
      </c>
      <c r="U11" s="152">
        <v>0</v>
      </c>
      <c r="V11" s="152">
        <v>0</v>
      </c>
      <c r="W11" s="152">
        <v>0</v>
      </c>
    </row>
    <row r="12" spans="1:23" ht="25.5" x14ac:dyDescent="0.25">
      <c r="A12" s="518"/>
      <c r="B12" s="151" t="s">
        <v>178</v>
      </c>
      <c r="C12" s="152">
        <f>(1/19)*'B. Andre input'!$B$6</f>
        <v>5.263157894736842E-4</v>
      </c>
      <c r="D12" s="152">
        <f>(29/30)*'B. Andre input'!$B$6</f>
        <v>9.6666666666666672E-3</v>
      </c>
      <c r="E12" s="152">
        <v>0</v>
      </c>
      <c r="F12" s="152">
        <v>0</v>
      </c>
      <c r="G12" s="152">
        <v>0</v>
      </c>
      <c r="H12" s="152">
        <f>(1/19)*(1-H26-'B. Andre input'!$B$10)</f>
        <v>4.9135534214631134E-2</v>
      </c>
      <c r="I12" s="152">
        <f>(29/30)*(1-I26-'B. Andre input'!$B$10)</f>
        <v>0.9018802531059299</v>
      </c>
      <c r="J12" s="152">
        <v>0</v>
      </c>
      <c r="K12" s="152">
        <v>0</v>
      </c>
      <c r="L12" s="152">
        <v>0</v>
      </c>
      <c r="M12" s="152">
        <v>0</v>
      </c>
      <c r="N12" s="152">
        <v>0</v>
      </c>
      <c r="O12" s="152">
        <v>0</v>
      </c>
      <c r="P12" s="152">
        <v>0</v>
      </c>
      <c r="Q12" s="152">
        <v>0</v>
      </c>
      <c r="R12" s="152">
        <v>0</v>
      </c>
      <c r="S12" s="152">
        <v>0</v>
      </c>
      <c r="T12" s="152">
        <v>0</v>
      </c>
      <c r="U12" s="152">
        <v>0</v>
      </c>
      <c r="V12" s="152">
        <v>0</v>
      </c>
      <c r="W12" s="152">
        <v>0</v>
      </c>
    </row>
    <row r="13" spans="1:23" ht="25.5" x14ac:dyDescent="0.25">
      <c r="A13" s="518"/>
      <c r="B13" s="151" t="s">
        <v>213</v>
      </c>
      <c r="C13" s="152">
        <v>0</v>
      </c>
      <c r="D13" s="152">
        <f>(1/30)*'B. Andre input'!$B$6</f>
        <v>3.3333333333333332E-4</v>
      </c>
      <c r="E13" s="152">
        <f>(19/20)*'B. Andre input'!$B$6</f>
        <v>9.4999999999999998E-3</v>
      </c>
      <c r="F13" s="152">
        <v>0</v>
      </c>
      <c r="G13" s="152">
        <v>0</v>
      </c>
      <c r="H13" s="152">
        <v>0</v>
      </c>
      <c r="I13" s="152">
        <f>(1/30)*(1-I26-'B. Andre input'!$B$10)</f>
        <v>3.1099319072618273E-2</v>
      </c>
      <c r="J13" s="152">
        <f>(19/20)*(1-J26-'B. Andre input'!$B$10)</f>
        <v>0.88282599877809809</v>
      </c>
      <c r="K13" s="152">
        <v>0</v>
      </c>
      <c r="L13" s="152">
        <v>0</v>
      </c>
      <c r="M13" s="152">
        <v>0</v>
      </c>
      <c r="N13" s="152">
        <v>0</v>
      </c>
      <c r="O13" s="152">
        <v>0</v>
      </c>
      <c r="P13" s="152">
        <v>0</v>
      </c>
      <c r="Q13" s="152">
        <v>0</v>
      </c>
      <c r="R13" s="152">
        <v>0</v>
      </c>
      <c r="S13" s="152">
        <v>0</v>
      </c>
      <c r="T13" s="152">
        <v>0</v>
      </c>
      <c r="U13" s="152">
        <v>0</v>
      </c>
      <c r="V13" s="152">
        <v>0</v>
      </c>
      <c r="W13" s="152">
        <v>0</v>
      </c>
    </row>
    <row r="14" spans="1:23" ht="25.5" x14ac:dyDescent="0.25">
      <c r="A14" s="518"/>
      <c r="B14" s="151" t="s">
        <v>214</v>
      </c>
      <c r="C14" s="152">
        <v>0</v>
      </c>
      <c r="D14" s="152">
        <v>0</v>
      </c>
      <c r="E14" s="152">
        <f>(1/20)*'B. Andre input'!$B$6</f>
        <v>5.0000000000000001E-4</v>
      </c>
      <c r="F14" s="152">
        <f>(14/15)*'B. Andre input'!$B$6</f>
        <v>9.3333333333333341E-3</v>
      </c>
      <c r="G14" s="152">
        <v>0</v>
      </c>
      <c r="H14" s="152">
        <v>0</v>
      </c>
      <c r="I14" s="152">
        <v>0</v>
      </c>
      <c r="J14" s="152">
        <f>(1/20)*(1-J26-'B. Andre input'!$B$10)</f>
        <v>4.6464526251478851E-2</v>
      </c>
      <c r="K14" s="152">
        <f>(14/15)*(1-K26-'B. Andre input'!$B$10)</f>
        <v>0.84969402842110897</v>
      </c>
      <c r="L14" s="152">
        <v>0</v>
      </c>
      <c r="M14" s="152">
        <v>0</v>
      </c>
      <c r="N14" s="152">
        <v>0</v>
      </c>
      <c r="O14" s="152">
        <v>0</v>
      </c>
      <c r="P14" s="152">
        <v>0</v>
      </c>
      <c r="Q14" s="152">
        <v>0</v>
      </c>
      <c r="R14" s="152">
        <v>0</v>
      </c>
      <c r="S14" s="152">
        <v>0</v>
      </c>
      <c r="T14" s="152">
        <v>0</v>
      </c>
      <c r="U14" s="152">
        <v>0</v>
      </c>
      <c r="V14" s="152">
        <v>0</v>
      </c>
      <c r="W14" s="152">
        <v>0</v>
      </c>
    </row>
    <row r="15" spans="1:23" ht="25.5" x14ac:dyDescent="0.25">
      <c r="A15" s="518"/>
      <c r="B15" s="151" t="s">
        <v>192</v>
      </c>
      <c r="C15" s="152">
        <v>0</v>
      </c>
      <c r="D15" s="152">
        <v>0</v>
      </c>
      <c r="E15" s="152">
        <v>0</v>
      </c>
      <c r="F15" s="152">
        <f>(1/15)*'B. Andre input'!$B$6</f>
        <v>6.6666666666666664E-4</v>
      </c>
      <c r="G15" s="152">
        <v>0</v>
      </c>
      <c r="H15" s="152">
        <v>0</v>
      </c>
      <c r="I15" s="152">
        <v>0</v>
      </c>
      <c r="J15" s="152">
        <v>0</v>
      </c>
      <c r="K15" s="152">
        <f>(1/15)*(1-K26-'B. Andre input'!$B$10)</f>
        <v>6.069243060150778E-2</v>
      </c>
      <c r="L15" s="152">
        <v>0</v>
      </c>
      <c r="M15" s="152">
        <v>0</v>
      </c>
      <c r="N15" s="152">
        <v>0</v>
      </c>
      <c r="O15" s="152">
        <v>0</v>
      </c>
      <c r="P15" s="152">
        <v>0</v>
      </c>
      <c r="Q15" s="152">
        <v>0</v>
      </c>
      <c r="R15" s="152">
        <v>0</v>
      </c>
      <c r="S15" s="152">
        <v>0</v>
      </c>
      <c r="T15" s="152">
        <v>0</v>
      </c>
      <c r="U15" s="152">
        <v>0</v>
      </c>
      <c r="V15" s="152">
        <v>0</v>
      </c>
      <c r="W15" s="152">
        <v>0</v>
      </c>
    </row>
    <row r="16" spans="1:23" ht="25.5" x14ac:dyDescent="0.25">
      <c r="A16" s="518"/>
      <c r="B16" s="151" t="s">
        <v>180</v>
      </c>
      <c r="C16" s="152">
        <v>0</v>
      </c>
      <c r="D16" s="152">
        <v>0</v>
      </c>
      <c r="E16" s="152">
        <v>0</v>
      </c>
      <c r="F16" s="152">
        <v>0</v>
      </c>
      <c r="G16" s="152">
        <v>0</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row>
    <row r="17" spans="1:23" ht="25.5" x14ac:dyDescent="0.25">
      <c r="A17" s="518"/>
      <c r="B17" s="151" t="s">
        <v>181</v>
      </c>
      <c r="C17" s="152">
        <v>0</v>
      </c>
      <c r="D17" s="152">
        <v>0</v>
      </c>
      <c r="E17" s="152">
        <v>0</v>
      </c>
      <c r="F17" s="152">
        <v>0</v>
      </c>
      <c r="G17" s="152">
        <v>0</v>
      </c>
      <c r="H17" s="152">
        <v>0</v>
      </c>
      <c r="I17" s="152">
        <v>0</v>
      </c>
      <c r="J17" s="152">
        <v>0</v>
      </c>
      <c r="K17" s="152">
        <v>0</v>
      </c>
      <c r="L17" s="152">
        <v>0</v>
      </c>
      <c r="M17" s="152">
        <v>0</v>
      </c>
      <c r="N17" s="152">
        <v>0</v>
      </c>
      <c r="O17" s="152">
        <v>0</v>
      </c>
      <c r="P17" s="152">
        <v>0</v>
      </c>
      <c r="Q17" s="152">
        <v>0</v>
      </c>
      <c r="R17" s="152">
        <v>0</v>
      </c>
      <c r="S17" s="152">
        <v>0</v>
      </c>
      <c r="T17" s="152">
        <v>0</v>
      </c>
      <c r="U17" s="152">
        <v>0</v>
      </c>
      <c r="V17" s="152">
        <v>0</v>
      </c>
      <c r="W17" s="152">
        <v>0</v>
      </c>
    </row>
    <row r="18" spans="1:23" ht="25.5" x14ac:dyDescent="0.25">
      <c r="A18" s="518"/>
      <c r="B18" s="151" t="s">
        <v>215</v>
      </c>
      <c r="C18" s="152">
        <v>0</v>
      </c>
      <c r="D18" s="152">
        <v>0</v>
      </c>
      <c r="E18" s="152">
        <v>0</v>
      </c>
      <c r="F18" s="152">
        <v>0</v>
      </c>
      <c r="G18" s="152">
        <v>0</v>
      </c>
      <c r="H18" s="152">
        <v>0</v>
      </c>
      <c r="I18" s="152">
        <v>0</v>
      </c>
      <c r="J18" s="152">
        <v>0</v>
      </c>
      <c r="K18" s="152">
        <v>0</v>
      </c>
      <c r="L18" s="152">
        <v>0</v>
      </c>
      <c r="M18" s="152">
        <v>0</v>
      </c>
      <c r="N18" s="152">
        <v>0</v>
      </c>
      <c r="O18" s="152">
        <v>0</v>
      </c>
      <c r="P18" s="152">
        <v>0</v>
      </c>
      <c r="Q18" s="152">
        <v>0</v>
      </c>
      <c r="R18" s="152">
        <v>0</v>
      </c>
      <c r="S18" s="152">
        <v>0</v>
      </c>
      <c r="T18" s="152">
        <v>0</v>
      </c>
      <c r="U18" s="152">
        <v>0</v>
      </c>
      <c r="V18" s="152">
        <v>0</v>
      </c>
      <c r="W18" s="152">
        <v>0</v>
      </c>
    </row>
    <row r="19" spans="1:23" ht="25.5" x14ac:dyDescent="0.25">
      <c r="A19" s="518"/>
      <c r="B19" s="151" t="s">
        <v>216</v>
      </c>
      <c r="C19" s="152">
        <v>0</v>
      </c>
      <c r="D19" s="152">
        <v>0</v>
      </c>
      <c r="E19" s="152">
        <v>0</v>
      </c>
      <c r="F19" s="152">
        <v>0</v>
      </c>
      <c r="G19" s="152">
        <v>0</v>
      </c>
      <c r="H19" s="152">
        <v>0</v>
      </c>
      <c r="I19" s="152">
        <v>0</v>
      </c>
      <c r="J19" s="152">
        <v>0</v>
      </c>
      <c r="K19" s="152">
        <v>0</v>
      </c>
      <c r="L19" s="152">
        <v>0</v>
      </c>
      <c r="M19" s="152">
        <v>0</v>
      </c>
      <c r="N19" s="152">
        <v>0</v>
      </c>
      <c r="O19" s="152">
        <v>0</v>
      </c>
      <c r="P19" s="152">
        <v>0</v>
      </c>
      <c r="Q19" s="152">
        <v>0</v>
      </c>
      <c r="R19" s="152">
        <v>0</v>
      </c>
      <c r="S19" s="152">
        <v>0</v>
      </c>
      <c r="T19" s="152">
        <v>0</v>
      </c>
      <c r="U19" s="152">
        <v>0</v>
      </c>
      <c r="V19" s="152">
        <v>0</v>
      </c>
      <c r="W19" s="152">
        <v>0</v>
      </c>
    </row>
    <row r="20" spans="1:23" ht="25.5" x14ac:dyDescent="0.25">
      <c r="A20" s="518"/>
      <c r="B20" s="151" t="s">
        <v>194</v>
      </c>
      <c r="C20" s="152">
        <v>0</v>
      </c>
      <c r="D20" s="152">
        <v>0</v>
      </c>
      <c r="E20" s="152">
        <v>0</v>
      </c>
      <c r="F20" s="152">
        <v>0</v>
      </c>
      <c r="G20" s="152">
        <v>0</v>
      </c>
      <c r="H20" s="152">
        <v>0</v>
      </c>
      <c r="I20" s="152">
        <v>0</v>
      </c>
      <c r="J20" s="152">
        <v>0</v>
      </c>
      <c r="K20" s="152">
        <v>0</v>
      </c>
      <c r="L20" s="152">
        <v>0</v>
      </c>
      <c r="M20" s="152">
        <v>0</v>
      </c>
      <c r="N20" s="152">
        <v>0</v>
      </c>
      <c r="O20" s="152">
        <v>0</v>
      </c>
      <c r="P20" s="152">
        <v>0</v>
      </c>
      <c r="Q20" s="152">
        <v>0</v>
      </c>
      <c r="R20" s="152">
        <v>0</v>
      </c>
      <c r="S20" s="152">
        <v>0</v>
      </c>
      <c r="T20" s="152">
        <v>0</v>
      </c>
      <c r="U20" s="152">
        <v>0</v>
      </c>
      <c r="V20" s="152">
        <v>0</v>
      </c>
      <c r="W20" s="152">
        <v>0</v>
      </c>
    </row>
    <row r="21" spans="1:23" ht="25.5" x14ac:dyDescent="0.25">
      <c r="A21" s="518"/>
      <c r="B21" s="151" t="s">
        <v>183</v>
      </c>
      <c r="C21" s="152">
        <v>0</v>
      </c>
      <c r="D21" s="152">
        <v>0</v>
      </c>
      <c r="E21" s="152">
        <v>0</v>
      </c>
      <c r="F21" s="152">
        <v>0</v>
      </c>
      <c r="G21" s="152">
        <v>0</v>
      </c>
      <c r="H21" s="152">
        <v>0</v>
      </c>
      <c r="I21" s="152">
        <v>0</v>
      </c>
      <c r="J21" s="152">
        <v>0</v>
      </c>
      <c r="K21" s="152">
        <v>0</v>
      </c>
      <c r="L21" s="152">
        <v>0</v>
      </c>
      <c r="M21" s="152">
        <v>0</v>
      </c>
      <c r="N21" s="152">
        <v>0</v>
      </c>
      <c r="O21" s="152">
        <v>0</v>
      </c>
      <c r="P21" s="152">
        <v>0</v>
      </c>
      <c r="Q21" s="152">
        <v>0</v>
      </c>
      <c r="R21" s="152">
        <v>0</v>
      </c>
      <c r="S21" s="152">
        <v>0</v>
      </c>
      <c r="T21" s="152">
        <v>0</v>
      </c>
      <c r="U21" s="152">
        <v>0</v>
      </c>
      <c r="V21" s="152">
        <v>0</v>
      </c>
      <c r="W21" s="152">
        <v>0</v>
      </c>
    </row>
    <row r="22" spans="1:23" ht="25.5" x14ac:dyDescent="0.25">
      <c r="A22" s="518"/>
      <c r="B22" s="151" t="s">
        <v>184</v>
      </c>
      <c r="C22" s="152">
        <v>0</v>
      </c>
      <c r="D22" s="152">
        <v>0</v>
      </c>
      <c r="E22" s="152">
        <v>0</v>
      </c>
      <c r="F22" s="152">
        <v>0</v>
      </c>
      <c r="G22" s="152">
        <v>0</v>
      </c>
      <c r="H22" s="152">
        <v>0</v>
      </c>
      <c r="I22" s="152">
        <v>0</v>
      </c>
      <c r="J22" s="152">
        <v>0</v>
      </c>
      <c r="K22" s="152">
        <v>0</v>
      </c>
      <c r="L22" s="152">
        <v>0</v>
      </c>
      <c r="M22" s="152">
        <v>0</v>
      </c>
      <c r="N22" s="152">
        <v>0</v>
      </c>
      <c r="O22" s="152">
        <v>0</v>
      </c>
      <c r="P22" s="152">
        <v>0</v>
      </c>
      <c r="Q22" s="152">
        <v>0</v>
      </c>
      <c r="R22" s="152">
        <v>0</v>
      </c>
      <c r="S22" s="152">
        <v>0</v>
      </c>
      <c r="T22" s="152">
        <v>0</v>
      </c>
      <c r="U22" s="152">
        <v>0</v>
      </c>
      <c r="V22" s="152">
        <v>0</v>
      </c>
      <c r="W22" s="152">
        <v>0</v>
      </c>
    </row>
    <row r="23" spans="1:23" ht="25.5" x14ac:dyDescent="0.25">
      <c r="A23" s="518"/>
      <c r="B23" s="151" t="s">
        <v>217</v>
      </c>
      <c r="C23" s="152">
        <v>0</v>
      </c>
      <c r="D23" s="152">
        <v>0</v>
      </c>
      <c r="E23" s="152">
        <v>0</v>
      </c>
      <c r="F23" s="152">
        <v>0</v>
      </c>
      <c r="G23" s="152">
        <v>0</v>
      </c>
      <c r="H23" s="152">
        <v>0</v>
      </c>
      <c r="I23" s="152">
        <v>0</v>
      </c>
      <c r="J23" s="152">
        <v>0</v>
      </c>
      <c r="K23" s="152">
        <v>0</v>
      </c>
      <c r="L23" s="152">
        <v>0</v>
      </c>
      <c r="M23" s="152">
        <v>0</v>
      </c>
      <c r="N23" s="152">
        <v>0</v>
      </c>
      <c r="O23" s="152">
        <v>0</v>
      </c>
      <c r="P23" s="152">
        <v>0</v>
      </c>
      <c r="Q23" s="152">
        <v>0</v>
      </c>
      <c r="R23" s="152">
        <v>0</v>
      </c>
      <c r="S23" s="152">
        <v>0</v>
      </c>
      <c r="T23" s="152">
        <v>0</v>
      </c>
      <c r="U23" s="152">
        <v>0</v>
      </c>
      <c r="V23" s="152">
        <v>0</v>
      </c>
      <c r="W23" s="152">
        <v>0</v>
      </c>
    </row>
    <row r="24" spans="1:23" ht="25.5" x14ac:dyDescent="0.25">
      <c r="A24" s="518"/>
      <c r="B24" s="151" t="s">
        <v>218</v>
      </c>
      <c r="C24" s="152">
        <v>0</v>
      </c>
      <c r="D24" s="152">
        <v>0</v>
      </c>
      <c r="E24" s="152">
        <v>0</v>
      </c>
      <c r="F24" s="152">
        <v>0</v>
      </c>
      <c r="G24" s="152">
        <v>0</v>
      </c>
      <c r="H24" s="152">
        <v>0</v>
      </c>
      <c r="I24" s="152">
        <v>0</v>
      </c>
      <c r="J24" s="152">
        <v>0</v>
      </c>
      <c r="K24" s="152">
        <v>0</v>
      </c>
      <c r="L24" s="152">
        <v>0</v>
      </c>
      <c r="M24" s="152">
        <v>0</v>
      </c>
      <c r="N24" s="152">
        <v>0</v>
      </c>
      <c r="O24" s="152">
        <v>0</v>
      </c>
      <c r="P24" s="152">
        <v>0</v>
      </c>
      <c r="Q24" s="152">
        <v>0</v>
      </c>
      <c r="R24" s="152">
        <v>0</v>
      </c>
      <c r="S24" s="152">
        <v>0</v>
      </c>
      <c r="T24" s="152">
        <v>0</v>
      </c>
      <c r="U24" s="152">
        <v>0</v>
      </c>
      <c r="V24" s="152">
        <v>0</v>
      </c>
      <c r="W24" s="152">
        <v>0</v>
      </c>
    </row>
    <row r="25" spans="1:23" ht="25.5" x14ac:dyDescent="0.25">
      <c r="A25" s="518"/>
      <c r="B25" s="151" t="s">
        <v>195</v>
      </c>
      <c r="C25" s="152">
        <v>0</v>
      </c>
      <c r="D25" s="152">
        <v>0</v>
      </c>
      <c r="E25" s="152">
        <v>0</v>
      </c>
      <c r="F25" s="152">
        <v>0</v>
      </c>
      <c r="G25" s="152">
        <v>0</v>
      </c>
      <c r="H25" s="152">
        <v>0</v>
      </c>
      <c r="I25" s="152">
        <v>0</v>
      </c>
      <c r="J25" s="152">
        <v>0</v>
      </c>
      <c r="K25" s="152">
        <v>0</v>
      </c>
      <c r="L25" s="152">
        <v>0</v>
      </c>
      <c r="M25" s="152">
        <v>0</v>
      </c>
      <c r="N25" s="152">
        <v>0</v>
      </c>
      <c r="O25" s="152">
        <v>0</v>
      </c>
      <c r="P25" s="152">
        <v>0</v>
      </c>
      <c r="Q25" s="152">
        <v>0</v>
      </c>
      <c r="R25" s="152">
        <v>0</v>
      </c>
      <c r="S25" s="152">
        <v>0</v>
      </c>
      <c r="T25" s="152">
        <v>0</v>
      </c>
      <c r="U25" s="152">
        <v>0</v>
      </c>
      <c r="V25" s="152">
        <v>0</v>
      </c>
      <c r="W25" s="152">
        <v>0</v>
      </c>
    </row>
    <row r="26" spans="1:23" x14ac:dyDescent="0.25">
      <c r="A26" s="518"/>
      <c r="B26" s="151" t="s">
        <v>0</v>
      </c>
      <c r="C26" s="152">
        <f>'B. Andre input'!$B$36</f>
        <v>3.1444084319130685E-4</v>
      </c>
      <c r="D26" s="152">
        <f>'B. Andre input'!$B$37</f>
        <v>4.5215063690989647E-3</v>
      </c>
      <c r="E26" s="152">
        <f>'B. Andre input'!$B$38</f>
        <v>3.7199029134564944E-2</v>
      </c>
      <c r="F26" s="152">
        <f>'B. Andre input'!$B$39</f>
        <v>0.21459802636497408</v>
      </c>
      <c r="G26" s="152">
        <v>1</v>
      </c>
      <c r="H26" s="152">
        <f>'B. Andre input'!$B$40</f>
        <v>2.4849922008403889E-5</v>
      </c>
      <c r="I26" s="152">
        <f>'B. Andre input'!$B$41</f>
        <v>6.2042782145181738E-4</v>
      </c>
      <c r="J26" s="152">
        <f>'B. Andre input'!$B$42</f>
        <v>4.3094749704230481E-3</v>
      </c>
      <c r="K26" s="152">
        <f>'B. Andre input'!$B$43</f>
        <v>2.3213540977383235E-2</v>
      </c>
      <c r="L26" s="152">
        <v>1</v>
      </c>
      <c r="M26" s="152">
        <v>0</v>
      </c>
      <c r="N26" s="152">
        <v>0</v>
      </c>
      <c r="O26" s="152">
        <v>0</v>
      </c>
      <c r="P26" s="152">
        <v>0</v>
      </c>
      <c r="Q26" s="152">
        <v>0</v>
      </c>
      <c r="R26" s="152">
        <v>0</v>
      </c>
      <c r="S26" s="152">
        <v>0</v>
      </c>
      <c r="T26" s="152">
        <v>0</v>
      </c>
      <c r="U26" s="152">
        <v>0</v>
      </c>
      <c r="V26" s="152">
        <v>0</v>
      </c>
      <c r="W26" s="152">
        <v>1</v>
      </c>
    </row>
    <row r="27" spans="1:23" s="64" customFormat="1" x14ac:dyDescent="0.25">
      <c r="A27" s="153"/>
      <c r="B27" s="153" t="s">
        <v>186</v>
      </c>
      <c r="C27" s="153">
        <f>SUM(C6:C26)</f>
        <v>0.99999999999999989</v>
      </c>
      <c r="D27" s="153">
        <f t="shared" ref="D27:W27" si="0">SUM(D6:D26)</f>
        <v>1</v>
      </c>
      <c r="E27" s="153">
        <f t="shared" si="0"/>
        <v>0.99999999999999989</v>
      </c>
      <c r="F27" s="153">
        <f t="shared" si="0"/>
        <v>1</v>
      </c>
      <c r="G27" s="153">
        <f t="shared" si="0"/>
        <v>1</v>
      </c>
      <c r="H27" s="153">
        <f t="shared" si="0"/>
        <v>0.99999999999999989</v>
      </c>
      <c r="I27" s="153">
        <f t="shared" si="0"/>
        <v>1</v>
      </c>
      <c r="J27" s="153">
        <f t="shared" si="0"/>
        <v>1</v>
      </c>
      <c r="K27" s="153">
        <f t="shared" si="0"/>
        <v>1</v>
      </c>
      <c r="L27" s="153">
        <f t="shared" si="0"/>
        <v>1</v>
      </c>
      <c r="M27" s="153">
        <f t="shared" si="0"/>
        <v>0</v>
      </c>
      <c r="N27" s="153">
        <f t="shared" si="0"/>
        <v>0</v>
      </c>
      <c r="O27" s="153">
        <f t="shared" si="0"/>
        <v>0</v>
      </c>
      <c r="P27" s="153">
        <f t="shared" si="0"/>
        <v>0</v>
      </c>
      <c r="Q27" s="153">
        <f t="shared" si="0"/>
        <v>0</v>
      </c>
      <c r="R27" s="153">
        <f t="shared" si="0"/>
        <v>0</v>
      </c>
      <c r="S27" s="153">
        <f t="shared" si="0"/>
        <v>0</v>
      </c>
      <c r="T27" s="153">
        <f t="shared" si="0"/>
        <v>0</v>
      </c>
      <c r="U27" s="153">
        <f t="shared" si="0"/>
        <v>0</v>
      </c>
      <c r="V27" s="153">
        <f t="shared" si="0"/>
        <v>0</v>
      </c>
      <c r="W27" s="153">
        <f t="shared" si="0"/>
        <v>1</v>
      </c>
    </row>
    <row r="28" spans="1:23" s="158" customFormat="1" x14ac:dyDescent="0.25">
      <c r="A28" s="512" t="s">
        <v>237</v>
      </c>
      <c r="B28" s="512"/>
      <c r="C28" s="512"/>
      <c r="D28" s="512"/>
      <c r="E28" s="512"/>
      <c r="F28" s="512"/>
      <c r="G28" s="512"/>
      <c r="H28" s="512"/>
      <c r="I28" s="512"/>
      <c r="J28" s="512"/>
      <c r="K28" s="512"/>
      <c r="L28" s="512"/>
      <c r="M28" s="512"/>
      <c r="N28" s="512"/>
      <c r="O28" s="512"/>
      <c r="P28" s="512"/>
      <c r="Q28" s="512"/>
      <c r="R28" s="512"/>
      <c r="S28" s="512"/>
      <c r="T28" s="512"/>
      <c r="U28" s="512"/>
      <c r="V28" s="512"/>
      <c r="W28" s="512"/>
    </row>
    <row r="30" spans="1:23" x14ac:dyDescent="0.25">
      <c r="A30" s="143" t="s">
        <v>307</v>
      </c>
      <c r="B30" s="144"/>
      <c r="C30" s="144"/>
      <c r="D30" s="144"/>
      <c r="E30" s="144"/>
      <c r="F30" s="144"/>
      <c r="G30" s="144"/>
      <c r="H30" s="144"/>
      <c r="I30" s="144"/>
      <c r="J30" s="144"/>
      <c r="K30" s="144"/>
      <c r="L30" s="144"/>
      <c r="M30" s="144"/>
      <c r="N30" s="144"/>
      <c r="O30" s="144"/>
      <c r="P30" s="144"/>
      <c r="Q30" s="144"/>
      <c r="R30" s="144"/>
      <c r="S30" s="144"/>
      <c r="T30" s="144"/>
      <c r="U30" s="144"/>
      <c r="V30" s="144"/>
      <c r="W30" s="144"/>
    </row>
    <row r="31" spans="1:23" x14ac:dyDescent="0.25">
      <c r="A31" s="513"/>
      <c r="B31" s="514"/>
      <c r="C31" s="514" t="s">
        <v>15</v>
      </c>
      <c r="D31" s="514"/>
      <c r="E31" s="514"/>
      <c r="F31" s="514"/>
      <c r="G31" s="514"/>
      <c r="H31" s="514"/>
      <c r="I31" s="514"/>
      <c r="J31" s="514"/>
      <c r="K31" s="514"/>
      <c r="L31" s="514"/>
      <c r="M31" s="514"/>
      <c r="N31" s="514"/>
      <c r="O31" s="514"/>
      <c r="P31" s="514"/>
      <c r="Q31" s="514"/>
      <c r="R31" s="514"/>
      <c r="S31" s="514"/>
      <c r="T31" s="514"/>
      <c r="U31" s="514"/>
      <c r="V31" s="514"/>
      <c r="W31" s="514"/>
    </row>
    <row r="32" spans="1:23" ht="76.5" x14ac:dyDescent="0.25">
      <c r="A32" s="514"/>
      <c r="B32" s="514"/>
      <c r="C32" s="154" t="s">
        <v>17</v>
      </c>
      <c r="D32" s="154" t="s">
        <v>18</v>
      </c>
      <c r="E32" s="154" t="s">
        <v>211</v>
      </c>
      <c r="F32" s="154" t="s">
        <v>212</v>
      </c>
      <c r="G32" s="154" t="s">
        <v>191</v>
      </c>
      <c r="H32" s="154" t="s">
        <v>177</v>
      </c>
      <c r="I32" s="154" t="s">
        <v>178</v>
      </c>
      <c r="J32" s="154" t="s">
        <v>213</v>
      </c>
      <c r="K32" s="154" t="s">
        <v>214</v>
      </c>
      <c r="L32" s="154" t="s">
        <v>192</v>
      </c>
      <c r="M32" s="154" t="s">
        <v>180</v>
      </c>
      <c r="N32" s="154" t="s">
        <v>181</v>
      </c>
      <c r="O32" s="154" t="s">
        <v>215</v>
      </c>
      <c r="P32" s="154" t="s">
        <v>216</v>
      </c>
      <c r="Q32" s="154" t="s">
        <v>194</v>
      </c>
      <c r="R32" s="154" t="s">
        <v>183</v>
      </c>
      <c r="S32" s="154" t="s">
        <v>184</v>
      </c>
      <c r="T32" s="154" t="s">
        <v>217</v>
      </c>
      <c r="U32" s="154" t="s">
        <v>218</v>
      </c>
      <c r="V32" s="154" t="s">
        <v>195</v>
      </c>
      <c r="W32" s="154" t="s">
        <v>0</v>
      </c>
    </row>
    <row r="33" spans="1:23" x14ac:dyDescent="0.25">
      <c r="A33" s="514" t="s">
        <v>14</v>
      </c>
      <c r="B33" s="154" t="s">
        <v>17</v>
      </c>
      <c r="C33" s="155">
        <f>(13/14)*(1-C53-'B. Andre input'!$B$6)</f>
        <v>0.91899373350275093</v>
      </c>
      <c r="D33" s="155">
        <v>0</v>
      </c>
      <c r="E33" s="155">
        <v>0</v>
      </c>
      <c r="F33" s="155">
        <v>0</v>
      </c>
      <c r="G33" s="155">
        <v>0</v>
      </c>
      <c r="H33" s="155">
        <f>(13/14)*'B. Andre input'!$B$10</f>
        <v>6.1657142857142862E-2</v>
      </c>
      <c r="I33" s="155">
        <v>0</v>
      </c>
      <c r="J33" s="155">
        <v>0</v>
      </c>
      <c r="K33" s="155">
        <v>0</v>
      </c>
      <c r="L33" s="155">
        <v>0</v>
      </c>
      <c r="M33" s="155">
        <f>(13/14)*'B. Andre input'!$B$11</f>
        <v>7.6142857142857149E-3</v>
      </c>
      <c r="N33" s="155">
        <v>0</v>
      </c>
      <c r="O33" s="155">
        <v>0</v>
      </c>
      <c r="P33" s="155">
        <v>0</v>
      </c>
      <c r="Q33" s="155">
        <v>0</v>
      </c>
      <c r="R33" s="155">
        <v>0</v>
      </c>
      <c r="S33" s="155">
        <v>0</v>
      </c>
      <c r="T33" s="155">
        <v>0</v>
      </c>
      <c r="U33" s="155">
        <v>0</v>
      </c>
      <c r="V33" s="155">
        <v>0</v>
      </c>
      <c r="W33" s="155">
        <v>0</v>
      </c>
    </row>
    <row r="34" spans="1:23" x14ac:dyDescent="0.25">
      <c r="A34" s="514"/>
      <c r="B34" s="154" t="s">
        <v>18</v>
      </c>
      <c r="C34" s="155">
        <f>(1/14)*(1-C53-'B. Andre input'!$B$6)</f>
        <v>7.0691825654057752E-2</v>
      </c>
      <c r="D34" s="155">
        <f>(29/30)*(1-D53-'B. Andre input'!$B$6)</f>
        <v>0.95262921050987093</v>
      </c>
      <c r="E34" s="155">
        <v>0</v>
      </c>
      <c r="F34" s="155">
        <v>0</v>
      </c>
      <c r="G34" s="155">
        <v>0</v>
      </c>
      <c r="H34" s="155">
        <f>(1/14)*'B. Andre input'!$B$10</f>
        <v>4.7428571428571424E-3</v>
      </c>
      <c r="I34" s="155">
        <f>(29/30)*'B. Andre input'!$B$10</f>
        <v>6.418666666666667E-2</v>
      </c>
      <c r="J34" s="155">
        <v>0</v>
      </c>
      <c r="K34" s="155">
        <v>0</v>
      </c>
      <c r="L34" s="155">
        <v>0</v>
      </c>
      <c r="M34" s="155">
        <f>(1/14)*'B. Andre input'!$B$11</f>
        <v>5.8571428571428576E-4</v>
      </c>
      <c r="N34" s="155">
        <f>(29/30)*'B. Andre input'!$B$11</f>
        <v>7.9266666666666669E-3</v>
      </c>
      <c r="O34" s="155">
        <v>0</v>
      </c>
      <c r="P34" s="155">
        <v>0</v>
      </c>
      <c r="Q34" s="155">
        <v>0</v>
      </c>
      <c r="R34" s="155">
        <v>0</v>
      </c>
      <c r="S34" s="155">
        <v>0</v>
      </c>
      <c r="T34" s="155">
        <v>0</v>
      </c>
      <c r="U34" s="155">
        <v>0</v>
      </c>
      <c r="V34" s="155">
        <v>0</v>
      </c>
      <c r="W34" s="155">
        <v>0</v>
      </c>
    </row>
    <row r="35" spans="1:23" x14ac:dyDescent="0.25">
      <c r="A35" s="514"/>
      <c r="B35" s="154" t="s">
        <v>211</v>
      </c>
      <c r="C35" s="155">
        <v>0</v>
      </c>
      <c r="D35" s="155">
        <f>(1/30)*(1-D53-'B. Andre input'!$B$6)</f>
        <v>3.2849283121030033E-2</v>
      </c>
      <c r="E35" s="155">
        <f>(19/20)*(1-E53-'B. Andre input'!$B$6)</f>
        <v>0.90516092232216327</v>
      </c>
      <c r="F35" s="155">
        <v>0</v>
      </c>
      <c r="G35" s="155">
        <v>0</v>
      </c>
      <c r="H35" s="155">
        <v>0</v>
      </c>
      <c r="I35" s="155">
        <f>(1/30)*'B. Andre input'!$B$10</f>
        <v>2.2133333333333332E-3</v>
      </c>
      <c r="J35" s="155">
        <f>(19/20)*'B. Andre input'!$B$10</f>
        <v>6.3079999999999997E-2</v>
      </c>
      <c r="K35" s="155">
        <v>0</v>
      </c>
      <c r="L35" s="155">
        <v>0</v>
      </c>
      <c r="M35" s="155">
        <v>0</v>
      </c>
      <c r="N35" s="155">
        <f>(1/30)*'B. Andre input'!$B$11</f>
        <v>2.7333333333333333E-4</v>
      </c>
      <c r="O35" s="155">
        <f>(19/20)*'B. Andre input'!$B$11</f>
        <v>7.79E-3</v>
      </c>
      <c r="P35" s="155">
        <v>0</v>
      </c>
      <c r="Q35" s="155">
        <v>0</v>
      </c>
      <c r="R35" s="155">
        <v>0</v>
      </c>
      <c r="S35" s="155">
        <v>0</v>
      </c>
      <c r="T35" s="155">
        <v>0</v>
      </c>
      <c r="U35" s="155">
        <v>0</v>
      </c>
      <c r="V35" s="155">
        <v>0</v>
      </c>
      <c r="W35" s="155">
        <v>0</v>
      </c>
    </row>
    <row r="36" spans="1:23" x14ac:dyDescent="0.25">
      <c r="A36" s="514"/>
      <c r="B36" s="154" t="s">
        <v>212</v>
      </c>
      <c r="C36" s="155">
        <v>0</v>
      </c>
      <c r="D36" s="155">
        <v>0</v>
      </c>
      <c r="E36" s="155">
        <f>(1/20)*(1-E53-'B. Andre input'!$B$6)</f>
        <v>4.7640048543271751E-2</v>
      </c>
      <c r="F36" s="155">
        <f>(14/15)*(1-F53-'B. Andre input'!$B$6)</f>
        <v>0.72370850872602421</v>
      </c>
      <c r="G36" s="155">
        <v>0</v>
      </c>
      <c r="H36" s="155">
        <v>0</v>
      </c>
      <c r="I36" s="155">
        <v>0</v>
      </c>
      <c r="J36" s="155">
        <f>(1/20)*'B. Andre input'!$B$10</f>
        <v>3.32E-3</v>
      </c>
      <c r="K36" s="155">
        <f>(14/15)*'B. Andre input'!$B$10</f>
        <v>6.1973333333333332E-2</v>
      </c>
      <c r="L36" s="155">
        <v>0</v>
      </c>
      <c r="M36" s="155">
        <v>0</v>
      </c>
      <c r="N36" s="155">
        <v>0</v>
      </c>
      <c r="O36" s="155">
        <f>(1/20)*'B. Andre input'!$B$11</f>
        <v>4.1000000000000005E-4</v>
      </c>
      <c r="P36" s="155">
        <f>(14/15)*'B. Andre input'!$B$11</f>
        <v>7.653333333333334E-3</v>
      </c>
      <c r="Q36" s="155">
        <v>0</v>
      </c>
      <c r="R36" s="155">
        <v>0</v>
      </c>
      <c r="S36" s="155">
        <v>0</v>
      </c>
      <c r="T36" s="155">
        <v>0</v>
      </c>
      <c r="U36" s="155">
        <v>0</v>
      </c>
      <c r="V36" s="155">
        <v>0</v>
      </c>
      <c r="W36" s="155">
        <v>0</v>
      </c>
    </row>
    <row r="37" spans="1:23" x14ac:dyDescent="0.25">
      <c r="A37" s="514"/>
      <c r="B37" s="154" t="s">
        <v>191</v>
      </c>
      <c r="C37" s="155">
        <v>0</v>
      </c>
      <c r="D37" s="155">
        <v>0</v>
      </c>
      <c r="E37" s="155">
        <v>0</v>
      </c>
      <c r="F37" s="155">
        <f>(1/15)*(1-F53-'B. Andre input'!$B$6)</f>
        <v>5.169346490900173E-2</v>
      </c>
      <c r="G37" s="155">
        <v>0</v>
      </c>
      <c r="H37" s="155">
        <v>0</v>
      </c>
      <c r="I37" s="155">
        <v>0</v>
      </c>
      <c r="J37" s="155">
        <v>0</v>
      </c>
      <c r="K37" s="155">
        <f>(1/15)*'B. Andre input'!$B$10</f>
        <v>4.4266666666666664E-3</v>
      </c>
      <c r="L37" s="155">
        <v>0</v>
      </c>
      <c r="M37" s="155">
        <v>0</v>
      </c>
      <c r="N37" s="155">
        <v>0</v>
      </c>
      <c r="O37" s="155">
        <v>0</v>
      </c>
      <c r="P37" s="155">
        <f>(1/15)*'B. Andre input'!$B$11</f>
        <v>5.4666666666666665E-4</v>
      </c>
      <c r="Q37" s="155">
        <v>0</v>
      </c>
      <c r="R37" s="155">
        <v>0</v>
      </c>
      <c r="S37" s="155">
        <v>0</v>
      </c>
      <c r="T37" s="155">
        <v>0</v>
      </c>
      <c r="U37" s="155">
        <v>0</v>
      </c>
      <c r="V37" s="155">
        <v>0</v>
      </c>
      <c r="W37" s="155">
        <v>0</v>
      </c>
    </row>
    <row r="38" spans="1:23" ht="25.5" x14ac:dyDescent="0.25">
      <c r="A38" s="514"/>
      <c r="B38" s="154" t="s">
        <v>177</v>
      </c>
      <c r="C38" s="155">
        <f>(13/14)*'B. Andre input'!$B$6</f>
        <v>9.285714285714286E-3</v>
      </c>
      <c r="D38" s="155">
        <v>0</v>
      </c>
      <c r="E38" s="155">
        <v>0</v>
      </c>
      <c r="F38" s="155">
        <v>0</v>
      </c>
      <c r="G38" s="155">
        <v>0</v>
      </c>
      <c r="H38" s="155">
        <f>(1/5)*(13/14)*(1-H53-'B. Andre input'!$B$10)</f>
        <v>0.17337824215734132</v>
      </c>
      <c r="I38" s="155">
        <v>0</v>
      </c>
      <c r="J38" s="155">
        <v>0</v>
      </c>
      <c r="K38" s="155">
        <v>0</v>
      </c>
      <c r="L38" s="155">
        <v>0</v>
      </c>
      <c r="M38" s="155">
        <v>0</v>
      </c>
      <c r="N38" s="155">
        <v>0</v>
      </c>
      <c r="O38" s="155">
        <v>0</v>
      </c>
      <c r="P38" s="155">
        <v>0</v>
      </c>
      <c r="Q38" s="155">
        <v>0</v>
      </c>
      <c r="R38" s="155">
        <v>0</v>
      </c>
      <c r="S38" s="155">
        <v>0</v>
      </c>
      <c r="T38" s="155">
        <v>0</v>
      </c>
      <c r="U38" s="155">
        <v>0</v>
      </c>
      <c r="V38" s="155">
        <v>0</v>
      </c>
      <c r="W38" s="155">
        <v>0</v>
      </c>
    </row>
    <row r="39" spans="1:23" ht="25.5" x14ac:dyDescent="0.25">
      <c r="A39" s="514"/>
      <c r="B39" s="154" t="s">
        <v>178</v>
      </c>
      <c r="C39" s="155">
        <f>(1/14)*'B. Andre input'!$B$6</f>
        <v>7.1428571428571429E-4</v>
      </c>
      <c r="D39" s="155">
        <f>(29/30)*'B. Andre input'!$B$6</f>
        <v>9.6666666666666672E-3</v>
      </c>
      <c r="E39" s="155">
        <v>0</v>
      </c>
      <c r="F39" s="155">
        <v>0</v>
      </c>
      <c r="G39" s="155">
        <v>0</v>
      </c>
      <c r="H39" s="155">
        <f>(1/5)*(1/14)*(1-H53-'B. Andre input'!$B$10)</f>
        <v>1.3336787858257024E-2</v>
      </c>
      <c r="I39" s="155">
        <f>(1/5)*(29/30)*(1-I53-'B. Andre input'!$B$10)</f>
        <v>0.180376050621186</v>
      </c>
      <c r="J39" s="155">
        <v>0</v>
      </c>
      <c r="K39" s="155">
        <v>0</v>
      </c>
      <c r="L39" s="155">
        <v>0</v>
      </c>
      <c r="M39" s="155">
        <v>0</v>
      </c>
      <c r="N39" s="155">
        <v>0</v>
      </c>
      <c r="O39" s="155">
        <v>0</v>
      </c>
      <c r="P39" s="155">
        <v>0</v>
      </c>
      <c r="Q39" s="155">
        <v>0</v>
      </c>
      <c r="R39" s="155">
        <v>0</v>
      </c>
      <c r="S39" s="155">
        <v>0</v>
      </c>
      <c r="T39" s="155">
        <v>0</v>
      </c>
      <c r="U39" s="155">
        <v>0</v>
      </c>
      <c r="V39" s="155">
        <v>0</v>
      </c>
      <c r="W39" s="155">
        <v>0</v>
      </c>
    </row>
    <row r="40" spans="1:23" ht="25.5" x14ac:dyDescent="0.25">
      <c r="A40" s="514"/>
      <c r="B40" s="154" t="s">
        <v>213</v>
      </c>
      <c r="C40" s="155">
        <v>0</v>
      </c>
      <c r="D40" s="155">
        <f>(1/30)*'B. Andre input'!$B$6</f>
        <v>3.3333333333333332E-4</v>
      </c>
      <c r="E40" s="155">
        <f>(19/20)*'B. Andre input'!$B$6</f>
        <v>9.4999999999999998E-3</v>
      </c>
      <c r="F40" s="155">
        <v>0</v>
      </c>
      <c r="G40" s="155">
        <v>0</v>
      </c>
      <c r="H40" s="155">
        <v>0</v>
      </c>
      <c r="I40" s="155">
        <f>(1/5)*(1/30)*(1-I53-'B. Andre input'!$B$10)</f>
        <v>6.2198638145236551E-3</v>
      </c>
      <c r="J40" s="155">
        <f>(1/5)*(19/20)*(1-J53-'B. Andre input'!$B$10)</f>
        <v>0.17656519975561963</v>
      </c>
      <c r="K40" s="155">
        <v>0</v>
      </c>
      <c r="L40" s="155">
        <v>0</v>
      </c>
      <c r="M40" s="155">
        <v>0</v>
      </c>
      <c r="N40" s="155">
        <v>0</v>
      </c>
      <c r="O40" s="155">
        <v>0</v>
      </c>
      <c r="P40" s="155">
        <v>0</v>
      </c>
      <c r="Q40" s="155">
        <v>0</v>
      </c>
      <c r="R40" s="155">
        <v>0</v>
      </c>
      <c r="S40" s="155">
        <v>0</v>
      </c>
      <c r="T40" s="155">
        <v>0</v>
      </c>
      <c r="U40" s="155">
        <v>0</v>
      </c>
      <c r="V40" s="155">
        <v>0</v>
      </c>
      <c r="W40" s="155">
        <v>0</v>
      </c>
    </row>
    <row r="41" spans="1:23" ht="25.5" x14ac:dyDescent="0.25">
      <c r="A41" s="514"/>
      <c r="B41" s="154" t="s">
        <v>214</v>
      </c>
      <c r="C41" s="155">
        <v>0</v>
      </c>
      <c r="D41" s="155">
        <v>0</v>
      </c>
      <c r="E41" s="155">
        <f>(1/20)*'B. Andre input'!$B$6</f>
        <v>5.0000000000000001E-4</v>
      </c>
      <c r="F41" s="155">
        <f>(14/15)*'B. Andre input'!$B$6</f>
        <v>9.3333333333333341E-3</v>
      </c>
      <c r="G41" s="155">
        <v>0</v>
      </c>
      <c r="H41" s="155">
        <v>0</v>
      </c>
      <c r="I41" s="155">
        <v>0</v>
      </c>
      <c r="J41" s="155">
        <f>(1/5)*(1/20)*(1-J53-'B. Andre input'!$B$10)</f>
        <v>9.2929052502957708E-3</v>
      </c>
      <c r="K41" s="155">
        <f>(1/5)*(14/15)*(1-K53-'B. Andre input'!$B$10)</f>
        <v>0.16993880568422179</v>
      </c>
      <c r="L41" s="155">
        <v>0</v>
      </c>
      <c r="M41" s="155">
        <v>0</v>
      </c>
      <c r="N41" s="155">
        <v>0</v>
      </c>
      <c r="O41" s="155">
        <v>0</v>
      </c>
      <c r="P41" s="155">
        <v>0</v>
      </c>
      <c r="Q41" s="155">
        <v>0</v>
      </c>
      <c r="R41" s="155">
        <v>0</v>
      </c>
      <c r="S41" s="155">
        <v>0</v>
      </c>
      <c r="T41" s="155">
        <v>0</v>
      </c>
      <c r="U41" s="155">
        <v>0</v>
      </c>
      <c r="V41" s="155">
        <v>0</v>
      </c>
      <c r="W41" s="155">
        <v>0</v>
      </c>
    </row>
    <row r="42" spans="1:23" ht="25.5" x14ac:dyDescent="0.25">
      <c r="A42" s="514"/>
      <c r="B42" s="154" t="s">
        <v>192</v>
      </c>
      <c r="C42" s="155">
        <v>0</v>
      </c>
      <c r="D42" s="155">
        <v>0</v>
      </c>
      <c r="E42" s="155">
        <v>0</v>
      </c>
      <c r="F42" s="155">
        <f>(1/15)*'B. Andre input'!$B$6</f>
        <v>6.6666666666666664E-4</v>
      </c>
      <c r="G42" s="155">
        <v>0</v>
      </c>
      <c r="H42" s="155">
        <v>0</v>
      </c>
      <c r="I42" s="155">
        <v>0</v>
      </c>
      <c r="J42" s="155">
        <v>0</v>
      </c>
      <c r="K42" s="155">
        <f>(1/5)*(1/15)*(1-K53-'B. Andre input'!$B$10)</f>
        <v>1.2138486120301557E-2</v>
      </c>
      <c r="L42" s="155">
        <v>0</v>
      </c>
      <c r="M42" s="155">
        <v>0</v>
      </c>
      <c r="N42" s="155">
        <v>0</v>
      </c>
      <c r="O42" s="155">
        <v>0</v>
      </c>
      <c r="P42" s="155">
        <v>0</v>
      </c>
      <c r="Q42" s="155">
        <v>0</v>
      </c>
      <c r="R42" s="155">
        <v>0</v>
      </c>
      <c r="S42" s="155">
        <v>0</v>
      </c>
      <c r="T42" s="155">
        <v>0</v>
      </c>
      <c r="U42" s="155">
        <v>0</v>
      </c>
      <c r="V42" s="155">
        <v>0</v>
      </c>
      <c r="W42" s="155">
        <v>0</v>
      </c>
    </row>
    <row r="43" spans="1:23" ht="25.5" x14ac:dyDescent="0.25">
      <c r="A43" s="514"/>
      <c r="B43" s="154" t="s">
        <v>180</v>
      </c>
      <c r="C43" s="155">
        <v>0</v>
      </c>
      <c r="D43" s="155">
        <v>0</v>
      </c>
      <c r="E43" s="155">
        <v>0</v>
      </c>
      <c r="F43" s="155">
        <v>0</v>
      </c>
      <c r="G43" s="155">
        <v>0</v>
      </c>
      <c r="H43" s="155">
        <f>(4/5)*(13/14)*(1-H53-'B. Andre input'!$B$10)</f>
        <v>0.69351296862936529</v>
      </c>
      <c r="I43" s="155">
        <v>0</v>
      </c>
      <c r="J43" s="155">
        <v>0</v>
      </c>
      <c r="K43" s="155">
        <v>0</v>
      </c>
      <c r="L43" s="155">
        <v>0</v>
      </c>
      <c r="M43" s="155">
        <f>(13/14)*(1-M53-'B. Andre input'!$B$11)</f>
        <v>0.92089560971693152</v>
      </c>
      <c r="N43" s="155">
        <v>0</v>
      </c>
      <c r="O43" s="155">
        <v>0</v>
      </c>
      <c r="P43" s="155">
        <v>0</v>
      </c>
      <c r="Q43" s="155">
        <v>0</v>
      </c>
      <c r="R43" s="155">
        <v>0</v>
      </c>
      <c r="S43" s="155">
        <v>0</v>
      </c>
      <c r="T43" s="155">
        <v>0</v>
      </c>
      <c r="U43" s="155">
        <v>0</v>
      </c>
      <c r="V43" s="155">
        <v>0</v>
      </c>
      <c r="W43" s="155">
        <v>0</v>
      </c>
    </row>
    <row r="44" spans="1:23" ht="25.5" x14ac:dyDescent="0.25">
      <c r="A44" s="514"/>
      <c r="B44" s="154" t="s">
        <v>181</v>
      </c>
      <c r="C44" s="155">
        <v>0</v>
      </c>
      <c r="D44" s="155">
        <v>0</v>
      </c>
      <c r="E44" s="155">
        <v>0</v>
      </c>
      <c r="F44" s="155">
        <v>0</v>
      </c>
      <c r="G44" s="155">
        <v>0</v>
      </c>
      <c r="H44" s="155">
        <f>(4/5)*(1/14)*(1-H53-'B. Andre input'!$B$10)</f>
        <v>5.3347151433028095E-2</v>
      </c>
      <c r="I44" s="155">
        <f>(4/5)*(29/30)*(1-I53-'B. Andre input'!$B$10)</f>
        <v>0.72150420248474401</v>
      </c>
      <c r="J44" s="155">
        <v>0</v>
      </c>
      <c r="K44" s="155">
        <v>0</v>
      </c>
      <c r="L44" s="155">
        <v>0</v>
      </c>
      <c r="M44" s="155">
        <f>(1/14)*(1-M53-'B. Andre input'!$B$11)</f>
        <v>7.0838123824379345E-2</v>
      </c>
      <c r="N44" s="155">
        <f>(29/30)*(1-N53-'B. Andre input'!$B$11)</f>
        <v>0.95714067494914645</v>
      </c>
      <c r="O44" s="155">
        <v>0</v>
      </c>
      <c r="P44" s="155">
        <v>0</v>
      </c>
      <c r="Q44" s="155">
        <v>0</v>
      </c>
      <c r="R44" s="155">
        <v>0</v>
      </c>
      <c r="S44" s="155">
        <v>0</v>
      </c>
      <c r="T44" s="155">
        <v>0</v>
      </c>
      <c r="U44" s="155">
        <v>0</v>
      </c>
      <c r="V44" s="155">
        <v>0</v>
      </c>
      <c r="W44" s="155">
        <v>0</v>
      </c>
    </row>
    <row r="45" spans="1:23" ht="25.5" x14ac:dyDescent="0.25">
      <c r="A45" s="514"/>
      <c r="B45" s="154" t="s">
        <v>215</v>
      </c>
      <c r="C45" s="155">
        <v>0</v>
      </c>
      <c r="D45" s="155">
        <v>0</v>
      </c>
      <c r="E45" s="155">
        <v>0</v>
      </c>
      <c r="F45" s="155">
        <v>0</v>
      </c>
      <c r="G45" s="155">
        <v>0</v>
      </c>
      <c r="H45" s="155">
        <v>0</v>
      </c>
      <c r="I45" s="155">
        <f>(4/5)*(1/30)*(1-I53-'B. Andre input'!$B$10)</f>
        <v>2.487945525809462E-2</v>
      </c>
      <c r="J45" s="155">
        <f>(4/5)*(19/20)*(1-J53-'B. Andre input'!$B$10)</f>
        <v>0.70626079902247851</v>
      </c>
      <c r="K45" s="155">
        <v>0</v>
      </c>
      <c r="L45" s="155">
        <v>0</v>
      </c>
      <c r="M45" s="155">
        <v>0</v>
      </c>
      <c r="N45" s="155">
        <f>(1/30)*(1-N53-'B. Andre input'!$B$11)</f>
        <v>3.3004850860315391E-2</v>
      </c>
      <c r="O45" s="155">
        <f>(19/20)*(1-O53-'B. Andre input'!$B$11)</f>
        <v>0.93129266340826167</v>
      </c>
      <c r="P45" s="155">
        <v>0</v>
      </c>
      <c r="Q45" s="155">
        <v>0</v>
      </c>
      <c r="R45" s="155">
        <v>0</v>
      </c>
      <c r="S45" s="155">
        <v>0</v>
      </c>
      <c r="T45" s="155">
        <v>0</v>
      </c>
      <c r="U45" s="155">
        <v>0</v>
      </c>
      <c r="V45" s="155">
        <v>0</v>
      </c>
      <c r="W45" s="155">
        <v>0</v>
      </c>
    </row>
    <row r="46" spans="1:23" ht="25.5" x14ac:dyDescent="0.25">
      <c r="A46" s="514"/>
      <c r="B46" s="154" t="s">
        <v>216</v>
      </c>
      <c r="C46" s="155">
        <v>0</v>
      </c>
      <c r="D46" s="155">
        <v>0</v>
      </c>
      <c r="E46" s="155">
        <v>0</v>
      </c>
      <c r="F46" s="155">
        <v>0</v>
      </c>
      <c r="G46" s="155">
        <v>0</v>
      </c>
      <c r="H46" s="155">
        <v>0</v>
      </c>
      <c r="I46" s="155">
        <v>0</v>
      </c>
      <c r="J46" s="155">
        <f>(4/5)*(1/20)*(1-J53-'B. Andre input'!$B$10)</f>
        <v>3.7171621001183083E-2</v>
      </c>
      <c r="K46" s="155">
        <f>(4/5)*(14/15)*(1-K53-'B. Andre input'!$B$10)</f>
        <v>0.67975522273688715</v>
      </c>
      <c r="L46" s="155">
        <v>0</v>
      </c>
      <c r="M46" s="155">
        <v>0</v>
      </c>
      <c r="N46" s="155">
        <v>0</v>
      </c>
      <c r="O46" s="155">
        <f>(1/20)*(1-O53-'B. Andre input'!$B$11)</f>
        <v>4.9015403337276935E-2</v>
      </c>
      <c r="P46" s="155">
        <f>(14/15)*(1-P53-'B. Andre input'!$B$11)</f>
        <v>0.86790407578962392</v>
      </c>
      <c r="Q46" s="155">
        <v>0</v>
      </c>
      <c r="R46" s="155">
        <v>0</v>
      </c>
      <c r="S46" s="155">
        <v>0</v>
      </c>
      <c r="T46" s="155">
        <v>0</v>
      </c>
      <c r="U46" s="155">
        <v>0</v>
      </c>
      <c r="V46" s="155">
        <v>0</v>
      </c>
      <c r="W46" s="155">
        <v>0</v>
      </c>
    </row>
    <row r="47" spans="1:23" ht="25.5" x14ac:dyDescent="0.25">
      <c r="A47" s="514"/>
      <c r="B47" s="154" t="s">
        <v>194</v>
      </c>
      <c r="C47" s="155">
        <v>0</v>
      </c>
      <c r="D47" s="155">
        <v>0</v>
      </c>
      <c r="E47" s="155">
        <v>0</v>
      </c>
      <c r="F47" s="155">
        <v>0</v>
      </c>
      <c r="G47" s="155">
        <v>0</v>
      </c>
      <c r="H47" s="155">
        <v>0</v>
      </c>
      <c r="I47" s="155">
        <v>0</v>
      </c>
      <c r="J47" s="155">
        <v>0</v>
      </c>
      <c r="K47" s="155">
        <f>(4/5)*(1/15)*(1-K53-'B. Andre input'!$B$10)</f>
        <v>4.8553944481206229E-2</v>
      </c>
      <c r="L47" s="155">
        <v>0</v>
      </c>
      <c r="M47" s="155">
        <v>0</v>
      </c>
      <c r="N47" s="155">
        <v>0</v>
      </c>
      <c r="O47" s="155">
        <v>0</v>
      </c>
      <c r="P47" s="155">
        <f>(1/15)*(1-P53-'B. Andre input'!$B$11)</f>
        <v>6.1993148270687415E-2</v>
      </c>
      <c r="Q47" s="155">
        <v>0</v>
      </c>
      <c r="R47" s="155">
        <v>0</v>
      </c>
      <c r="S47" s="155">
        <v>0</v>
      </c>
      <c r="T47" s="155">
        <v>0</v>
      </c>
      <c r="U47" s="155">
        <v>0</v>
      </c>
      <c r="V47" s="155">
        <v>0</v>
      </c>
      <c r="W47" s="155">
        <v>0</v>
      </c>
    </row>
    <row r="48" spans="1:23" ht="25.5" x14ac:dyDescent="0.25">
      <c r="A48" s="514"/>
      <c r="B48" s="154" t="s">
        <v>183</v>
      </c>
      <c r="C48" s="155">
        <v>0</v>
      </c>
      <c r="D48" s="155">
        <v>0</v>
      </c>
      <c r="E48" s="155">
        <v>0</v>
      </c>
      <c r="F48" s="155">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row>
    <row r="49" spans="1:23" ht="25.5" x14ac:dyDescent="0.25">
      <c r="A49" s="514"/>
      <c r="B49" s="154" t="s">
        <v>184</v>
      </c>
      <c r="C49" s="155">
        <v>0</v>
      </c>
      <c r="D49" s="155">
        <v>0</v>
      </c>
      <c r="E49" s="155">
        <v>0</v>
      </c>
      <c r="F49" s="155">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row>
    <row r="50" spans="1:23" ht="25.5" x14ac:dyDescent="0.25">
      <c r="A50" s="514"/>
      <c r="B50" s="154" t="s">
        <v>217</v>
      </c>
      <c r="C50" s="155">
        <v>0</v>
      </c>
      <c r="D50" s="155">
        <v>0</v>
      </c>
      <c r="E50" s="155">
        <v>0</v>
      </c>
      <c r="F50" s="155">
        <v>0</v>
      </c>
      <c r="G50" s="155">
        <v>0</v>
      </c>
      <c r="H50" s="155">
        <v>0</v>
      </c>
      <c r="I50" s="155">
        <v>0</v>
      </c>
      <c r="J50" s="155">
        <v>0</v>
      </c>
      <c r="K50" s="155">
        <v>0</v>
      </c>
      <c r="L50" s="155">
        <v>0</v>
      </c>
      <c r="M50" s="155">
        <v>0</v>
      </c>
      <c r="N50" s="155">
        <v>0</v>
      </c>
      <c r="O50" s="155">
        <v>0</v>
      </c>
      <c r="P50" s="155">
        <v>0</v>
      </c>
      <c r="Q50" s="155">
        <v>0</v>
      </c>
      <c r="R50" s="155">
        <v>0</v>
      </c>
      <c r="S50" s="155">
        <v>0</v>
      </c>
      <c r="T50" s="155">
        <v>0</v>
      </c>
      <c r="U50" s="155">
        <v>0</v>
      </c>
      <c r="V50" s="155">
        <v>0</v>
      </c>
      <c r="W50" s="155">
        <v>0</v>
      </c>
    </row>
    <row r="51" spans="1:23" ht="25.5" x14ac:dyDescent="0.25">
      <c r="A51" s="514"/>
      <c r="B51" s="154" t="s">
        <v>218</v>
      </c>
      <c r="C51" s="155">
        <v>0</v>
      </c>
      <c r="D51" s="155">
        <v>0</v>
      </c>
      <c r="E51" s="155">
        <v>0</v>
      </c>
      <c r="F51" s="155">
        <v>0</v>
      </c>
      <c r="G51" s="155">
        <v>0</v>
      </c>
      <c r="H51" s="155">
        <v>0</v>
      </c>
      <c r="I51" s="155">
        <v>0</v>
      </c>
      <c r="J51" s="155">
        <v>0</v>
      </c>
      <c r="K51" s="155">
        <v>0</v>
      </c>
      <c r="L51" s="155">
        <v>0</v>
      </c>
      <c r="M51" s="155">
        <v>0</v>
      </c>
      <c r="N51" s="155">
        <v>0</v>
      </c>
      <c r="O51" s="155">
        <v>0</v>
      </c>
      <c r="P51" s="155">
        <v>0</v>
      </c>
      <c r="Q51" s="155">
        <v>0</v>
      </c>
      <c r="R51" s="155">
        <v>0</v>
      </c>
      <c r="S51" s="155">
        <v>0</v>
      </c>
      <c r="T51" s="155">
        <v>0</v>
      </c>
      <c r="U51" s="155">
        <v>0</v>
      </c>
      <c r="V51" s="155">
        <v>0</v>
      </c>
      <c r="W51" s="155">
        <v>0</v>
      </c>
    </row>
    <row r="52" spans="1:23" ht="25.5" x14ac:dyDescent="0.25">
      <c r="A52" s="514"/>
      <c r="B52" s="154" t="s">
        <v>195</v>
      </c>
      <c r="C52" s="155">
        <v>0</v>
      </c>
      <c r="D52" s="155">
        <v>0</v>
      </c>
      <c r="E52" s="155">
        <v>0</v>
      </c>
      <c r="F52" s="155">
        <v>0</v>
      </c>
      <c r="G52" s="155">
        <v>0</v>
      </c>
      <c r="H52" s="155">
        <v>0</v>
      </c>
      <c r="I52" s="155">
        <v>0</v>
      </c>
      <c r="J52" s="155">
        <v>0</v>
      </c>
      <c r="K52" s="155">
        <v>0</v>
      </c>
      <c r="L52" s="155">
        <v>0</v>
      </c>
      <c r="M52" s="155">
        <v>0</v>
      </c>
      <c r="N52" s="155">
        <v>0</v>
      </c>
      <c r="O52" s="155">
        <v>0</v>
      </c>
      <c r="P52" s="155">
        <v>0</v>
      </c>
      <c r="Q52" s="155">
        <v>0</v>
      </c>
      <c r="R52" s="155">
        <v>0</v>
      </c>
      <c r="S52" s="155">
        <v>0</v>
      </c>
      <c r="T52" s="155">
        <v>0</v>
      </c>
      <c r="U52" s="155">
        <v>0</v>
      </c>
      <c r="V52" s="155">
        <v>0</v>
      </c>
      <c r="W52" s="155">
        <v>0</v>
      </c>
    </row>
    <row r="53" spans="1:23" x14ac:dyDescent="0.25">
      <c r="A53" s="514"/>
      <c r="B53" s="154" t="s">
        <v>0</v>
      </c>
      <c r="C53" s="155">
        <f>'B. Andre input'!$B$36</f>
        <v>3.1444084319130685E-4</v>
      </c>
      <c r="D53" s="155">
        <f>'B. Andre input'!$B$37</f>
        <v>4.5215063690989647E-3</v>
      </c>
      <c r="E53" s="155">
        <f>'B. Andre input'!$B$38</f>
        <v>3.7199029134564944E-2</v>
      </c>
      <c r="F53" s="155">
        <f>'B. Andre input'!$B$39</f>
        <v>0.21459802636497408</v>
      </c>
      <c r="G53" s="155">
        <v>1</v>
      </c>
      <c r="H53" s="155">
        <f>'B. Andre input'!$B$40</f>
        <v>2.4849922008403889E-5</v>
      </c>
      <c r="I53" s="155">
        <f>'B. Andre input'!$B$41</f>
        <v>6.2042782145181738E-4</v>
      </c>
      <c r="J53" s="155">
        <f>'B. Andre input'!$B$42</f>
        <v>4.3094749704230481E-3</v>
      </c>
      <c r="K53" s="155">
        <f>'B. Andre input'!$B$43</f>
        <v>2.3213540977383235E-2</v>
      </c>
      <c r="L53" s="155">
        <v>1</v>
      </c>
      <c r="M53" s="155">
        <f>'B. Andre input'!$B$44</f>
        <v>6.6266458689077001E-5</v>
      </c>
      <c r="N53" s="155">
        <f>'B. Andre input'!$B$45</f>
        <v>1.6544741905381802E-3</v>
      </c>
      <c r="O53" s="155">
        <f>'B. Andre input'!$B$46</f>
        <v>1.1491933254461462E-2</v>
      </c>
      <c r="P53" s="155">
        <f>'B. Andre input'!$B$47</f>
        <v>6.1902775939688709E-2</v>
      </c>
      <c r="Q53" s="155">
        <v>1</v>
      </c>
      <c r="R53" s="155">
        <v>0</v>
      </c>
      <c r="S53" s="155">
        <v>0</v>
      </c>
      <c r="T53" s="155">
        <v>0</v>
      </c>
      <c r="U53" s="155">
        <v>0</v>
      </c>
      <c r="V53" s="155">
        <v>0</v>
      </c>
      <c r="W53" s="155">
        <v>1</v>
      </c>
    </row>
    <row r="54" spans="1:23" x14ac:dyDescent="0.25">
      <c r="A54" s="147"/>
      <c r="B54" s="147" t="s">
        <v>186</v>
      </c>
      <c r="C54" s="147">
        <f>SUM(C33:C53)</f>
        <v>0.99999999999999989</v>
      </c>
      <c r="D54" s="147">
        <f t="shared" ref="D54:W54" si="1">SUM(D33:D53)</f>
        <v>1</v>
      </c>
      <c r="E54" s="147">
        <f t="shared" si="1"/>
        <v>0.99999999999999989</v>
      </c>
      <c r="F54" s="147">
        <f t="shared" si="1"/>
        <v>1</v>
      </c>
      <c r="G54" s="147">
        <f t="shared" si="1"/>
        <v>1</v>
      </c>
      <c r="H54" s="147">
        <f t="shared" si="1"/>
        <v>1.0000000000000002</v>
      </c>
      <c r="I54" s="147">
        <f t="shared" si="1"/>
        <v>1.0000000000000002</v>
      </c>
      <c r="J54" s="147">
        <f t="shared" si="1"/>
        <v>1</v>
      </c>
      <c r="K54" s="147">
        <f t="shared" si="1"/>
        <v>1</v>
      </c>
      <c r="L54" s="147">
        <f t="shared" si="1"/>
        <v>1</v>
      </c>
      <c r="M54" s="147">
        <f t="shared" si="1"/>
        <v>1</v>
      </c>
      <c r="N54" s="147">
        <f t="shared" si="1"/>
        <v>1</v>
      </c>
      <c r="O54" s="147">
        <f t="shared" si="1"/>
        <v>1</v>
      </c>
      <c r="P54" s="147">
        <f t="shared" si="1"/>
        <v>1</v>
      </c>
      <c r="Q54" s="147">
        <f t="shared" si="1"/>
        <v>1</v>
      </c>
      <c r="R54" s="147">
        <f t="shared" si="1"/>
        <v>0</v>
      </c>
      <c r="S54" s="147">
        <f t="shared" si="1"/>
        <v>0</v>
      </c>
      <c r="T54" s="147">
        <f t="shared" si="1"/>
        <v>0</v>
      </c>
      <c r="U54" s="147">
        <f t="shared" si="1"/>
        <v>0</v>
      </c>
      <c r="V54" s="147">
        <f t="shared" si="1"/>
        <v>0</v>
      </c>
      <c r="W54" s="147">
        <f t="shared" si="1"/>
        <v>1</v>
      </c>
    </row>
    <row r="55" spans="1:23" s="145" customFormat="1" x14ac:dyDescent="0.25">
      <c r="A55" s="499" t="s">
        <v>239</v>
      </c>
      <c r="B55" s="499"/>
      <c r="C55" s="499"/>
      <c r="D55" s="499"/>
      <c r="E55" s="499"/>
      <c r="F55" s="499"/>
      <c r="G55" s="499"/>
      <c r="H55" s="499"/>
      <c r="I55" s="499"/>
      <c r="J55" s="499"/>
      <c r="K55" s="499"/>
      <c r="L55" s="499"/>
      <c r="M55" s="499"/>
      <c r="N55" s="499"/>
      <c r="O55" s="499"/>
      <c r="P55" s="499"/>
      <c r="Q55" s="499"/>
      <c r="R55" s="499"/>
      <c r="S55" s="499"/>
      <c r="T55" s="499"/>
      <c r="U55" s="499"/>
      <c r="V55" s="499"/>
      <c r="W55" s="499"/>
    </row>
    <row r="57" spans="1:23" x14ac:dyDescent="0.25">
      <c r="A57" s="143" t="s">
        <v>308</v>
      </c>
      <c r="B57" s="144"/>
      <c r="C57" s="144"/>
      <c r="D57" s="144"/>
      <c r="E57" s="144"/>
      <c r="F57" s="144"/>
      <c r="G57" s="144"/>
      <c r="H57" s="144"/>
      <c r="I57" s="144"/>
      <c r="J57" s="144"/>
      <c r="K57" s="144"/>
      <c r="L57" s="144"/>
      <c r="M57" s="144"/>
      <c r="N57" s="144"/>
      <c r="O57" s="144"/>
      <c r="P57" s="144"/>
      <c r="Q57" s="144"/>
      <c r="R57" s="144"/>
      <c r="S57" s="144"/>
      <c r="T57" s="144"/>
      <c r="U57" s="144"/>
      <c r="V57" s="144"/>
      <c r="W57" s="144"/>
    </row>
    <row r="58" spans="1:23" x14ac:dyDescent="0.25">
      <c r="A58" s="515"/>
      <c r="B58" s="516"/>
      <c r="C58" s="516" t="s">
        <v>15</v>
      </c>
      <c r="D58" s="516"/>
      <c r="E58" s="516"/>
      <c r="F58" s="516"/>
      <c r="G58" s="516"/>
      <c r="H58" s="516"/>
      <c r="I58" s="516"/>
      <c r="J58" s="516"/>
      <c r="K58" s="516"/>
      <c r="L58" s="516"/>
      <c r="M58" s="516"/>
      <c r="N58" s="516"/>
      <c r="O58" s="516"/>
      <c r="P58" s="516"/>
      <c r="Q58" s="516"/>
      <c r="R58" s="516"/>
      <c r="S58" s="516"/>
      <c r="T58" s="516"/>
      <c r="U58" s="516"/>
      <c r="V58" s="516"/>
      <c r="W58" s="516"/>
    </row>
    <row r="59" spans="1:23" ht="76.5" x14ac:dyDescent="0.25">
      <c r="A59" s="516"/>
      <c r="B59" s="516"/>
      <c r="C59" s="156" t="s">
        <v>17</v>
      </c>
      <c r="D59" s="156" t="s">
        <v>18</v>
      </c>
      <c r="E59" s="156" t="s">
        <v>211</v>
      </c>
      <c r="F59" s="156" t="s">
        <v>212</v>
      </c>
      <c r="G59" s="156" t="s">
        <v>191</v>
      </c>
      <c r="H59" s="156" t="s">
        <v>177</v>
      </c>
      <c r="I59" s="156" t="s">
        <v>178</v>
      </c>
      <c r="J59" s="156" t="s">
        <v>213</v>
      </c>
      <c r="K59" s="156" t="s">
        <v>214</v>
      </c>
      <c r="L59" s="156" t="s">
        <v>192</v>
      </c>
      <c r="M59" s="156" t="s">
        <v>180</v>
      </c>
      <c r="N59" s="156" t="s">
        <v>181</v>
      </c>
      <c r="O59" s="156" t="s">
        <v>215</v>
      </c>
      <c r="P59" s="156" t="s">
        <v>216</v>
      </c>
      <c r="Q59" s="156" t="s">
        <v>194</v>
      </c>
      <c r="R59" s="156" t="s">
        <v>183</v>
      </c>
      <c r="S59" s="156" t="s">
        <v>184</v>
      </c>
      <c r="T59" s="156" t="s">
        <v>217</v>
      </c>
      <c r="U59" s="156" t="s">
        <v>218</v>
      </c>
      <c r="V59" s="156" t="s">
        <v>195</v>
      </c>
      <c r="W59" s="156" t="s">
        <v>0</v>
      </c>
    </row>
    <row r="60" spans="1:23" x14ac:dyDescent="0.25">
      <c r="A60" s="516" t="s">
        <v>14</v>
      </c>
      <c r="B60" s="156" t="s">
        <v>17</v>
      </c>
      <c r="C60" s="157">
        <f>(8/9)*(1-C80-'B. Andre input'!$B$6)</f>
        <v>0.87972049702827437</v>
      </c>
      <c r="D60" s="157">
        <v>0</v>
      </c>
      <c r="E60" s="157">
        <v>0</v>
      </c>
      <c r="F60" s="157">
        <v>0</v>
      </c>
      <c r="G60" s="157">
        <v>0</v>
      </c>
      <c r="H60" s="157">
        <f>(8/9)*'B. Andre input'!$B$10</f>
        <v>5.9022222222222219E-2</v>
      </c>
      <c r="I60" s="157">
        <v>0</v>
      </c>
      <c r="J60" s="157">
        <v>0</v>
      </c>
      <c r="K60" s="157">
        <v>0</v>
      </c>
      <c r="L60" s="157">
        <v>0</v>
      </c>
      <c r="M60" s="157">
        <f>(8/9)*'B. Andre input'!$B$11</f>
        <v>7.288888888888889E-3</v>
      </c>
      <c r="N60" s="157">
        <v>0</v>
      </c>
      <c r="O60" s="157">
        <v>0</v>
      </c>
      <c r="P60" s="157">
        <v>0</v>
      </c>
      <c r="Q60" s="157">
        <v>0</v>
      </c>
      <c r="R60" s="157">
        <f>(8/9)*'B. Andre input'!$B$12</f>
        <v>0</v>
      </c>
      <c r="S60" s="157">
        <v>0</v>
      </c>
      <c r="T60" s="157">
        <v>0</v>
      </c>
      <c r="U60" s="157">
        <v>0</v>
      </c>
      <c r="V60" s="157">
        <v>0</v>
      </c>
      <c r="W60" s="157">
        <v>0</v>
      </c>
    </row>
    <row r="61" spans="1:23" x14ac:dyDescent="0.25">
      <c r="A61" s="516"/>
      <c r="B61" s="156" t="s">
        <v>18</v>
      </c>
      <c r="C61" s="157">
        <f>(1/9)*(1-C80-'B. Andre input'!$B$6)</f>
        <v>0.1099650621285343</v>
      </c>
      <c r="D61" s="157">
        <f>(29/30)*(1-D80-'B. Andre input'!$B$6)</f>
        <v>0.95262921050987093</v>
      </c>
      <c r="E61" s="157">
        <v>0</v>
      </c>
      <c r="F61" s="157">
        <v>0</v>
      </c>
      <c r="G61" s="157">
        <v>0</v>
      </c>
      <c r="H61" s="157">
        <f>(1/9)*'B. Andre input'!$B$10</f>
        <v>7.3777777777777774E-3</v>
      </c>
      <c r="I61" s="157">
        <f>(29/30)*'B. Andre input'!$B$10</f>
        <v>6.418666666666667E-2</v>
      </c>
      <c r="J61" s="157">
        <v>0</v>
      </c>
      <c r="K61" s="157">
        <v>0</v>
      </c>
      <c r="L61" s="157">
        <v>0</v>
      </c>
      <c r="M61" s="157">
        <f>(1/9)*'B. Andre input'!$B$11</f>
        <v>9.1111111111111113E-4</v>
      </c>
      <c r="N61" s="157">
        <f>(29/30)*'B. Andre input'!$B$11</f>
        <v>7.9266666666666669E-3</v>
      </c>
      <c r="O61" s="157">
        <v>0</v>
      </c>
      <c r="P61" s="157">
        <v>0</v>
      </c>
      <c r="Q61" s="157">
        <v>0</v>
      </c>
      <c r="R61" s="157">
        <f>(1/9)*'B. Andre input'!$B$12</f>
        <v>0</v>
      </c>
      <c r="S61" s="157">
        <f>(29/30)*'B. Andre input'!$B$12</f>
        <v>0</v>
      </c>
      <c r="T61" s="157">
        <v>0</v>
      </c>
      <c r="U61" s="157">
        <v>0</v>
      </c>
      <c r="V61" s="157">
        <v>0</v>
      </c>
      <c r="W61" s="157">
        <v>0</v>
      </c>
    </row>
    <row r="62" spans="1:23" x14ac:dyDescent="0.25">
      <c r="A62" s="516"/>
      <c r="B62" s="156" t="s">
        <v>211</v>
      </c>
      <c r="C62" s="157">
        <v>0</v>
      </c>
      <c r="D62" s="157">
        <f>(1/30)*(1-D80-'B. Andre input'!$B$6)</f>
        <v>3.2849283121030033E-2</v>
      </c>
      <c r="E62" s="157">
        <f>(19/20)*(1-E80-'B. Andre input'!$B$6)</f>
        <v>0.90516092232216327</v>
      </c>
      <c r="F62" s="157">
        <v>0</v>
      </c>
      <c r="G62" s="157">
        <v>0</v>
      </c>
      <c r="H62" s="157">
        <v>0</v>
      </c>
      <c r="I62" s="157">
        <f>(1/30)*'B. Andre input'!$B$10</f>
        <v>2.2133333333333332E-3</v>
      </c>
      <c r="J62" s="157">
        <f>(19/20)*'B. Andre input'!$B$10</f>
        <v>6.3079999999999997E-2</v>
      </c>
      <c r="K62" s="157">
        <v>0</v>
      </c>
      <c r="L62" s="157">
        <v>0</v>
      </c>
      <c r="M62" s="157">
        <v>0</v>
      </c>
      <c r="N62" s="157">
        <f>(1/30)*'B. Andre input'!$B$11</f>
        <v>2.7333333333333333E-4</v>
      </c>
      <c r="O62" s="157">
        <f>(19/20)*'B. Andre input'!$B$11</f>
        <v>7.79E-3</v>
      </c>
      <c r="P62" s="157">
        <v>0</v>
      </c>
      <c r="Q62" s="157">
        <v>0</v>
      </c>
      <c r="R62" s="157">
        <v>0</v>
      </c>
      <c r="S62" s="157">
        <f>(1/30)*'B. Andre input'!$B$12</f>
        <v>0</v>
      </c>
      <c r="T62" s="157">
        <f>(19/20)*'B. Andre input'!$B$12</f>
        <v>0</v>
      </c>
      <c r="U62" s="157">
        <v>0</v>
      </c>
      <c r="V62" s="157">
        <v>0</v>
      </c>
      <c r="W62" s="157">
        <v>0</v>
      </c>
    </row>
    <row r="63" spans="1:23" x14ac:dyDescent="0.25">
      <c r="A63" s="516"/>
      <c r="B63" s="156" t="s">
        <v>212</v>
      </c>
      <c r="C63" s="157">
        <v>0</v>
      </c>
      <c r="D63" s="157">
        <v>0</v>
      </c>
      <c r="E63" s="157">
        <f>(1/20)*(1-E80-'B. Andre input'!$B$6)</f>
        <v>4.7640048543271751E-2</v>
      </c>
      <c r="F63" s="157">
        <f>(14/15)*(1-F80-'B. Andre input'!$B$6)</f>
        <v>0.72370850872602421</v>
      </c>
      <c r="G63" s="157">
        <v>0</v>
      </c>
      <c r="H63" s="157">
        <v>0</v>
      </c>
      <c r="I63" s="157">
        <v>0</v>
      </c>
      <c r="J63" s="157">
        <f>(1/20)*'B. Andre input'!$B$10</f>
        <v>3.32E-3</v>
      </c>
      <c r="K63" s="157">
        <f>(14/15)*'B. Andre input'!$B$10</f>
        <v>6.1973333333333332E-2</v>
      </c>
      <c r="L63" s="157">
        <v>0</v>
      </c>
      <c r="M63" s="157">
        <v>0</v>
      </c>
      <c r="N63" s="157">
        <v>0</v>
      </c>
      <c r="O63" s="157">
        <f>(1/20)*'B. Andre input'!$B$11</f>
        <v>4.1000000000000005E-4</v>
      </c>
      <c r="P63" s="157">
        <f>(14/15)*'B. Andre input'!$B$11</f>
        <v>7.653333333333334E-3</v>
      </c>
      <c r="Q63" s="157">
        <v>0</v>
      </c>
      <c r="R63" s="157">
        <v>0</v>
      </c>
      <c r="S63" s="157">
        <v>0</v>
      </c>
      <c r="T63" s="157">
        <f>(1/20)*'B. Andre input'!$B$12</f>
        <v>0</v>
      </c>
      <c r="U63" s="157">
        <f>(14/15)*'B. Andre input'!$B$12</f>
        <v>0</v>
      </c>
      <c r="V63" s="157">
        <v>0</v>
      </c>
      <c r="W63" s="157">
        <v>0</v>
      </c>
    </row>
    <row r="64" spans="1:23" x14ac:dyDescent="0.25">
      <c r="A64" s="516"/>
      <c r="B64" s="156" t="s">
        <v>191</v>
      </c>
      <c r="C64" s="157">
        <v>0</v>
      </c>
      <c r="D64" s="157">
        <v>0</v>
      </c>
      <c r="E64" s="157">
        <v>0</v>
      </c>
      <c r="F64" s="157">
        <f>(1/15)*(1-F80-'B. Andre input'!$B$6)</f>
        <v>5.169346490900173E-2</v>
      </c>
      <c r="G64" s="157">
        <v>0</v>
      </c>
      <c r="H64" s="157">
        <v>0</v>
      </c>
      <c r="I64" s="157">
        <v>0</v>
      </c>
      <c r="J64" s="157">
        <v>0</v>
      </c>
      <c r="K64" s="157">
        <f>(1/15)*'B. Andre input'!$B$10</f>
        <v>4.4266666666666664E-3</v>
      </c>
      <c r="L64" s="157">
        <v>0</v>
      </c>
      <c r="M64" s="157">
        <v>0</v>
      </c>
      <c r="N64" s="157">
        <v>0</v>
      </c>
      <c r="O64" s="157">
        <v>0</v>
      </c>
      <c r="P64" s="157">
        <f>(1/15)*'B. Andre input'!$B$11</f>
        <v>5.4666666666666665E-4</v>
      </c>
      <c r="Q64" s="157">
        <v>0</v>
      </c>
      <c r="R64" s="157">
        <v>0</v>
      </c>
      <c r="S64" s="157">
        <v>0</v>
      </c>
      <c r="T64" s="157">
        <v>0</v>
      </c>
      <c r="U64" s="157">
        <f>(1/15)*'B. Andre input'!$B$12</f>
        <v>0</v>
      </c>
      <c r="V64" s="157">
        <v>0</v>
      </c>
      <c r="W64" s="157">
        <v>0</v>
      </c>
    </row>
    <row r="65" spans="1:23" ht="25.5" x14ac:dyDescent="0.25">
      <c r="A65" s="516"/>
      <c r="B65" s="156" t="s">
        <v>177</v>
      </c>
      <c r="C65" s="157">
        <f>(8/9)*'B. Andre input'!$B$6</f>
        <v>8.8888888888888889E-3</v>
      </c>
      <c r="D65" s="157">
        <v>0</v>
      </c>
      <c r="E65" s="157">
        <v>0</v>
      </c>
      <c r="F65" s="157">
        <v>0</v>
      </c>
      <c r="G65" s="157">
        <v>0</v>
      </c>
      <c r="H65" s="157">
        <f>(4/5)*(8/9)*(1-H80-'B. Andre input'!$B$10)</f>
        <v>0.66387566227768291</v>
      </c>
      <c r="I65" s="157">
        <v>0</v>
      </c>
      <c r="J65" s="157">
        <v>0</v>
      </c>
      <c r="K65" s="157">
        <v>0</v>
      </c>
      <c r="L65" s="157">
        <v>0</v>
      </c>
      <c r="M65" s="157">
        <v>0</v>
      </c>
      <c r="N65" s="157">
        <v>0</v>
      </c>
      <c r="O65" s="157">
        <v>0</v>
      </c>
      <c r="P65" s="157">
        <v>0</v>
      </c>
      <c r="Q65" s="157">
        <v>0</v>
      </c>
      <c r="R65" s="157">
        <v>0</v>
      </c>
      <c r="S65" s="157">
        <v>0</v>
      </c>
      <c r="T65" s="157">
        <v>0</v>
      </c>
      <c r="U65" s="157">
        <v>0</v>
      </c>
      <c r="V65" s="157">
        <v>0</v>
      </c>
      <c r="W65" s="157">
        <v>0</v>
      </c>
    </row>
    <row r="66" spans="1:23" ht="25.5" x14ac:dyDescent="0.25">
      <c r="A66" s="516"/>
      <c r="B66" s="156" t="s">
        <v>178</v>
      </c>
      <c r="C66" s="157">
        <f>(1/9)*'B. Andre input'!$B$6</f>
        <v>1.1111111111111111E-3</v>
      </c>
      <c r="D66" s="157">
        <f>(29/30)*'B. Andre input'!$B$6</f>
        <v>9.6666666666666672E-3</v>
      </c>
      <c r="E66" s="157">
        <v>0</v>
      </c>
      <c r="F66" s="157">
        <v>0</v>
      </c>
      <c r="G66" s="157">
        <v>0</v>
      </c>
      <c r="H66" s="157">
        <f>(4/5)*(1/9)*(1-H80-'B. Andre input'!$B$10)</f>
        <v>8.2984457784710364E-2</v>
      </c>
      <c r="I66" s="157">
        <f>(4/5)*(29/30)*(1-I80-'B. Andre input'!$B$10)</f>
        <v>0.72150420248474401</v>
      </c>
      <c r="J66" s="157">
        <v>0</v>
      </c>
      <c r="K66" s="157">
        <v>0</v>
      </c>
      <c r="L66" s="157">
        <v>0</v>
      </c>
      <c r="M66" s="157">
        <v>0</v>
      </c>
      <c r="N66" s="157">
        <v>0</v>
      </c>
      <c r="O66" s="157">
        <v>0</v>
      </c>
      <c r="P66" s="157">
        <v>0</v>
      </c>
      <c r="Q66" s="157">
        <v>0</v>
      </c>
      <c r="R66" s="157">
        <v>0</v>
      </c>
      <c r="S66" s="157">
        <v>0</v>
      </c>
      <c r="T66" s="157">
        <v>0</v>
      </c>
      <c r="U66" s="157">
        <v>0</v>
      </c>
      <c r="V66" s="157">
        <v>0</v>
      </c>
      <c r="W66" s="157">
        <v>0</v>
      </c>
    </row>
    <row r="67" spans="1:23" ht="25.5" x14ac:dyDescent="0.25">
      <c r="A67" s="516"/>
      <c r="B67" s="156" t="s">
        <v>213</v>
      </c>
      <c r="C67" s="157">
        <v>0</v>
      </c>
      <c r="D67" s="157">
        <f>(1/30)*'B. Andre input'!$B$6</f>
        <v>3.3333333333333332E-4</v>
      </c>
      <c r="E67" s="157">
        <f>(19/20)*'B. Andre input'!$B$6</f>
        <v>9.4999999999999998E-3</v>
      </c>
      <c r="F67" s="157">
        <v>0</v>
      </c>
      <c r="G67" s="157">
        <v>0</v>
      </c>
      <c r="H67" s="157">
        <v>0</v>
      </c>
      <c r="I67" s="157">
        <f>(4/5)*(1/30)*(1-I80-'B. Andre input'!$B$10)</f>
        <v>2.487945525809462E-2</v>
      </c>
      <c r="J67" s="157">
        <f>(4/5)*(19/20)*(1-J80-'B. Andre input'!$B$10)</f>
        <v>0.70626079902247851</v>
      </c>
      <c r="K67" s="157">
        <v>0</v>
      </c>
      <c r="L67" s="157">
        <v>0</v>
      </c>
      <c r="M67" s="157">
        <v>0</v>
      </c>
      <c r="N67" s="157">
        <v>0</v>
      </c>
      <c r="O67" s="157">
        <v>0</v>
      </c>
      <c r="P67" s="157">
        <v>0</v>
      </c>
      <c r="Q67" s="157">
        <v>0</v>
      </c>
      <c r="R67" s="157">
        <v>0</v>
      </c>
      <c r="S67" s="157">
        <v>0</v>
      </c>
      <c r="T67" s="157">
        <v>0</v>
      </c>
      <c r="U67" s="157">
        <v>0</v>
      </c>
      <c r="V67" s="157">
        <v>0</v>
      </c>
      <c r="W67" s="157">
        <v>0</v>
      </c>
    </row>
    <row r="68" spans="1:23" ht="25.5" x14ac:dyDescent="0.25">
      <c r="A68" s="516"/>
      <c r="B68" s="156" t="s">
        <v>214</v>
      </c>
      <c r="C68" s="157">
        <v>0</v>
      </c>
      <c r="D68" s="157">
        <v>0</v>
      </c>
      <c r="E68" s="157">
        <f>(1/20)*'B. Andre input'!$B$6</f>
        <v>5.0000000000000001E-4</v>
      </c>
      <c r="F68" s="157">
        <f>(14/15)*'B. Andre input'!$B$6</f>
        <v>9.3333333333333341E-3</v>
      </c>
      <c r="G68" s="157">
        <v>0</v>
      </c>
      <c r="H68" s="157">
        <v>0</v>
      </c>
      <c r="I68" s="157">
        <v>0</v>
      </c>
      <c r="J68" s="157">
        <f>(4/5)*(1/20)*(1-J80-'B. Andre input'!$B$10)</f>
        <v>3.7171621001183083E-2</v>
      </c>
      <c r="K68" s="157">
        <f>(4/5)*(14/15)*(1-K80-'B. Andre input'!$B$10)</f>
        <v>0.67975522273688715</v>
      </c>
      <c r="L68" s="157">
        <v>0</v>
      </c>
      <c r="M68" s="157">
        <v>0</v>
      </c>
      <c r="N68" s="157">
        <v>0</v>
      </c>
      <c r="O68" s="157">
        <v>0</v>
      </c>
      <c r="P68" s="157">
        <v>0</v>
      </c>
      <c r="Q68" s="157">
        <v>0</v>
      </c>
      <c r="R68" s="157">
        <v>0</v>
      </c>
      <c r="S68" s="157">
        <v>0</v>
      </c>
      <c r="T68" s="157">
        <v>0</v>
      </c>
      <c r="U68" s="157">
        <v>0</v>
      </c>
      <c r="V68" s="157">
        <v>0</v>
      </c>
      <c r="W68" s="157">
        <v>0</v>
      </c>
    </row>
    <row r="69" spans="1:23" ht="25.5" x14ac:dyDescent="0.25">
      <c r="A69" s="516"/>
      <c r="B69" s="156" t="s">
        <v>192</v>
      </c>
      <c r="C69" s="157">
        <v>0</v>
      </c>
      <c r="D69" s="157">
        <v>0</v>
      </c>
      <c r="E69" s="157">
        <v>0</v>
      </c>
      <c r="F69" s="157">
        <f>(1/15)*'B. Andre input'!$B$6</f>
        <v>6.6666666666666664E-4</v>
      </c>
      <c r="G69" s="157">
        <v>0</v>
      </c>
      <c r="H69" s="157">
        <v>0</v>
      </c>
      <c r="I69" s="157">
        <v>0</v>
      </c>
      <c r="J69" s="157">
        <v>0</v>
      </c>
      <c r="K69" s="157">
        <f>(4/5)*(1/15)*(1-K80-'B. Andre input'!$B$10)</f>
        <v>4.8553944481206229E-2</v>
      </c>
      <c r="L69" s="157">
        <v>0</v>
      </c>
      <c r="M69" s="157">
        <v>0</v>
      </c>
      <c r="N69" s="157">
        <v>0</v>
      </c>
      <c r="O69" s="157">
        <v>0</v>
      </c>
      <c r="P69" s="157">
        <v>0</v>
      </c>
      <c r="Q69" s="157">
        <v>0</v>
      </c>
      <c r="R69" s="157">
        <v>0</v>
      </c>
      <c r="S69" s="157">
        <v>0</v>
      </c>
      <c r="T69" s="157">
        <v>0</v>
      </c>
      <c r="U69" s="157">
        <v>0</v>
      </c>
      <c r="V69" s="157">
        <v>0</v>
      </c>
      <c r="W69" s="157">
        <v>0</v>
      </c>
    </row>
    <row r="70" spans="1:23" ht="25.5" x14ac:dyDescent="0.25">
      <c r="A70" s="516"/>
      <c r="B70" s="156" t="s">
        <v>180</v>
      </c>
      <c r="C70" s="157">
        <v>0</v>
      </c>
      <c r="D70" s="157">
        <v>0</v>
      </c>
      <c r="E70" s="157">
        <v>0</v>
      </c>
      <c r="F70" s="157">
        <v>0</v>
      </c>
      <c r="G70" s="157">
        <v>0</v>
      </c>
      <c r="H70" s="157">
        <f>(1/5)*(8/9)*(1-H80-'B. Andre input'!$B$10)</f>
        <v>0.16596891556942073</v>
      </c>
      <c r="I70" s="157">
        <v>0</v>
      </c>
      <c r="J70" s="157">
        <v>0</v>
      </c>
      <c r="K70" s="157">
        <v>0</v>
      </c>
      <c r="L70" s="157">
        <v>0</v>
      </c>
      <c r="M70" s="157">
        <f>(1/5)*(8/9)*(1-M80-'B. Andre input'!$B$11)</f>
        <v>0.17630821929623305</v>
      </c>
      <c r="N70" s="157">
        <v>0</v>
      </c>
      <c r="O70" s="157">
        <v>0</v>
      </c>
      <c r="P70" s="157">
        <v>0</v>
      </c>
      <c r="Q70" s="157">
        <v>0</v>
      </c>
      <c r="R70" s="157">
        <v>0</v>
      </c>
      <c r="S70" s="157">
        <v>0</v>
      </c>
      <c r="T70" s="157">
        <v>0</v>
      </c>
      <c r="U70" s="157">
        <v>0</v>
      </c>
      <c r="V70" s="157">
        <v>0</v>
      </c>
      <c r="W70" s="157">
        <v>0</v>
      </c>
    </row>
    <row r="71" spans="1:23" ht="25.5" x14ac:dyDescent="0.25">
      <c r="A71" s="516"/>
      <c r="B71" s="156" t="s">
        <v>181</v>
      </c>
      <c r="C71" s="157">
        <v>0</v>
      </c>
      <c r="D71" s="157">
        <v>0</v>
      </c>
      <c r="E71" s="157">
        <v>0</v>
      </c>
      <c r="F71" s="157">
        <v>0</v>
      </c>
      <c r="G71" s="157">
        <v>0</v>
      </c>
      <c r="H71" s="157">
        <f>(1/5)*(1/9)*(1-H80-'B. Andre input'!$B$10)</f>
        <v>2.0746114446177591E-2</v>
      </c>
      <c r="I71" s="157">
        <f>(1/5)*(29/30)*(1-I80-'B. Andre input'!$B$10)</f>
        <v>0.180376050621186</v>
      </c>
      <c r="J71" s="157">
        <v>0</v>
      </c>
      <c r="K71" s="157">
        <v>0</v>
      </c>
      <c r="L71" s="157">
        <v>0</v>
      </c>
      <c r="M71" s="157">
        <f>(1/5)*(1/9)*(1-M80-'B. Andre input'!$B$11)</f>
        <v>2.2038527412029132E-2</v>
      </c>
      <c r="N71" s="157">
        <f>(1/5)*(29/30)*(1-N80-'B. Andre input'!$B$11)</f>
        <v>0.1914281349898293</v>
      </c>
      <c r="O71" s="157">
        <v>0</v>
      </c>
      <c r="P71" s="157">
        <v>0</v>
      </c>
      <c r="Q71" s="157">
        <v>0</v>
      </c>
      <c r="R71" s="157">
        <v>0</v>
      </c>
      <c r="S71" s="157">
        <v>0</v>
      </c>
      <c r="T71" s="157">
        <v>0</v>
      </c>
      <c r="U71" s="157">
        <v>0</v>
      </c>
      <c r="V71" s="157">
        <v>0</v>
      </c>
      <c r="W71" s="157">
        <v>0</v>
      </c>
    </row>
    <row r="72" spans="1:23" ht="25.5" x14ac:dyDescent="0.25">
      <c r="A72" s="516"/>
      <c r="B72" s="156" t="s">
        <v>215</v>
      </c>
      <c r="C72" s="157">
        <v>0</v>
      </c>
      <c r="D72" s="157">
        <v>0</v>
      </c>
      <c r="E72" s="157">
        <v>0</v>
      </c>
      <c r="F72" s="157">
        <v>0</v>
      </c>
      <c r="G72" s="157">
        <v>0</v>
      </c>
      <c r="H72" s="157">
        <v>0</v>
      </c>
      <c r="I72" s="157">
        <f>(1/5)*(1/30)*(1-I80-'B. Andre input'!$B$10)</f>
        <v>6.2198638145236551E-3</v>
      </c>
      <c r="J72" s="157">
        <f>(1/5)*(19/20)*(1-J80-'B. Andre input'!$B$10)</f>
        <v>0.17656519975561963</v>
      </c>
      <c r="K72" s="157">
        <v>0</v>
      </c>
      <c r="L72" s="157">
        <v>0</v>
      </c>
      <c r="M72" s="157">
        <v>0</v>
      </c>
      <c r="N72" s="157">
        <f>(1/5)*(1/30)*(1-N80-'B. Andre input'!$B$11)</f>
        <v>6.6009701720630793E-3</v>
      </c>
      <c r="O72" s="157">
        <f>(1/5)*(19/20)*(1-O80-'B. Andre input'!$B$11)</f>
        <v>0.18625853268165235</v>
      </c>
      <c r="P72" s="157">
        <v>0</v>
      </c>
      <c r="Q72" s="157">
        <v>0</v>
      </c>
      <c r="R72" s="157">
        <v>0</v>
      </c>
      <c r="S72" s="157">
        <v>0</v>
      </c>
      <c r="T72" s="157">
        <v>0</v>
      </c>
      <c r="U72" s="157">
        <v>0</v>
      </c>
      <c r="V72" s="157">
        <v>0</v>
      </c>
      <c r="W72" s="157">
        <v>0</v>
      </c>
    </row>
    <row r="73" spans="1:23" ht="25.5" x14ac:dyDescent="0.25">
      <c r="A73" s="516"/>
      <c r="B73" s="156" t="s">
        <v>216</v>
      </c>
      <c r="C73" s="157">
        <v>0</v>
      </c>
      <c r="D73" s="157">
        <v>0</v>
      </c>
      <c r="E73" s="157">
        <v>0</v>
      </c>
      <c r="F73" s="157">
        <v>0</v>
      </c>
      <c r="G73" s="157">
        <v>0</v>
      </c>
      <c r="H73" s="157">
        <v>0</v>
      </c>
      <c r="I73" s="157">
        <v>0</v>
      </c>
      <c r="J73" s="157">
        <f>(1/5)*(1/20)*(1-J80-'B. Andre input'!$B$10)</f>
        <v>9.2929052502957708E-3</v>
      </c>
      <c r="K73" s="157">
        <f>(1/5)*(14/15)*(1-K80-'B. Andre input'!$B$10)</f>
        <v>0.16993880568422179</v>
      </c>
      <c r="L73" s="157">
        <v>0</v>
      </c>
      <c r="M73" s="157">
        <v>0</v>
      </c>
      <c r="N73" s="157">
        <v>0</v>
      </c>
      <c r="O73" s="157">
        <f>(1/5)*(1/20)*(1-O80-'B. Andre input'!$B$11)</f>
        <v>9.8030806674553883E-3</v>
      </c>
      <c r="P73" s="157">
        <f>(1/5)*(14/15)*(1-P80-'B. Andre input'!$B$11)</f>
        <v>0.17358081515792478</v>
      </c>
      <c r="Q73" s="157">
        <v>0</v>
      </c>
      <c r="R73" s="157">
        <v>0</v>
      </c>
      <c r="S73" s="157">
        <v>0</v>
      </c>
      <c r="T73" s="157">
        <v>0</v>
      </c>
      <c r="U73" s="157">
        <v>0</v>
      </c>
      <c r="V73" s="157">
        <v>0</v>
      </c>
      <c r="W73" s="157">
        <v>0</v>
      </c>
    </row>
    <row r="74" spans="1:23" ht="25.5" x14ac:dyDescent="0.25">
      <c r="A74" s="516"/>
      <c r="B74" s="156" t="s">
        <v>194</v>
      </c>
      <c r="C74" s="157">
        <v>0</v>
      </c>
      <c r="D74" s="157">
        <v>0</v>
      </c>
      <c r="E74" s="157">
        <v>0</v>
      </c>
      <c r="F74" s="157">
        <v>0</v>
      </c>
      <c r="G74" s="157">
        <v>0</v>
      </c>
      <c r="H74" s="157">
        <v>0</v>
      </c>
      <c r="I74" s="157">
        <v>0</v>
      </c>
      <c r="J74" s="157">
        <v>0</v>
      </c>
      <c r="K74" s="157">
        <f>(1/5)*(1/15)*(1-K80-'B. Andre input'!$B$10)</f>
        <v>1.2138486120301557E-2</v>
      </c>
      <c r="L74" s="157">
        <v>0</v>
      </c>
      <c r="M74" s="157">
        <v>0</v>
      </c>
      <c r="N74" s="157">
        <v>0</v>
      </c>
      <c r="O74" s="157">
        <v>0</v>
      </c>
      <c r="P74" s="157">
        <f>(1/5)*(1/15)*(1-P80-'B. Andre input'!$B$11)</f>
        <v>1.2398629654137485E-2</v>
      </c>
      <c r="Q74" s="157">
        <v>0</v>
      </c>
      <c r="R74" s="157">
        <v>0</v>
      </c>
      <c r="S74" s="157">
        <v>0</v>
      </c>
      <c r="T74" s="157">
        <v>0</v>
      </c>
      <c r="U74" s="157">
        <v>0</v>
      </c>
      <c r="V74" s="157">
        <v>0</v>
      </c>
      <c r="W74" s="157">
        <v>0</v>
      </c>
    </row>
    <row r="75" spans="1:23" ht="25.5" x14ac:dyDescent="0.25">
      <c r="A75" s="516"/>
      <c r="B75" s="156" t="s">
        <v>183</v>
      </c>
      <c r="C75" s="157">
        <v>0</v>
      </c>
      <c r="D75" s="157">
        <v>0</v>
      </c>
      <c r="E75" s="157">
        <v>0</v>
      </c>
      <c r="F75" s="157">
        <v>0</v>
      </c>
      <c r="G75" s="157">
        <v>0</v>
      </c>
      <c r="H75" s="157">
        <v>0</v>
      </c>
      <c r="I75" s="157">
        <v>0</v>
      </c>
      <c r="J75" s="157">
        <v>0</v>
      </c>
      <c r="K75" s="157">
        <v>0</v>
      </c>
      <c r="L75" s="157">
        <v>0</v>
      </c>
      <c r="M75" s="157">
        <f>(4/5)*(8/9)*(1-M80-'B. Andre input'!$B$11)</f>
        <v>0.70523287718493222</v>
      </c>
      <c r="N75" s="157">
        <v>0</v>
      </c>
      <c r="O75" s="157">
        <v>0</v>
      </c>
      <c r="P75" s="157">
        <v>0</v>
      </c>
      <c r="Q75" s="157">
        <v>0</v>
      </c>
      <c r="R75" s="157">
        <f>(8/9)*(1-R80-'B. Andre input'!$B$12)</f>
        <v>0.88873008038222656</v>
      </c>
      <c r="S75" s="157">
        <v>0</v>
      </c>
      <c r="T75" s="157">
        <v>0</v>
      </c>
      <c r="U75" s="157">
        <v>0</v>
      </c>
      <c r="V75" s="157">
        <v>0</v>
      </c>
      <c r="W75" s="157">
        <v>0</v>
      </c>
    </row>
    <row r="76" spans="1:23" ht="25.5" x14ac:dyDescent="0.25">
      <c r="A76" s="516"/>
      <c r="B76" s="156" t="s">
        <v>184</v>
      </c>
      <c r="C76" s="157">
        <v>0</v>
      </c>
      <c r="D76" s="157">
        <v>0</v>
      </c>
      <c r="E76" s="157">
        <v>0</v>
      </c>
      <c r="F76" s="157">
        <v>0</v>
      </c>
      <c r="G76" s="157">
        <v>0</v>
      </c>
      <c r="H76" s="157">
        <v>0</v>
      </c>
      <c r="I76" s="157">
        <v>0</v>
      </c>
      <c r="J76" s="157">
        <v>0</v>
      </c>
      <c r="K76" s="157">
        <v>0</v>
      </c>
      <c r="L76" s="157">
        <v>0</v>
      </c>
      <c r="M76" s="157">
        <f>(4/5)*(1/9)*(1-M80-'B. Andre input'!$B$11)</f>
        <v>8.8154109648116527E-2</v>
      </c>
      <c r="N76" s="157">
        <f>(4/5)*(29/30)*(1-N80-'B. Andre input'!$B$11)</f>
        <v>0.76571253995931721</v>
      </c>
      <c r="O76" s="157">
        <v>0</v>
      </c>
      <c r="P76" s="157">
        <v>0</v>
      </c>
      <c r="Q76" s="157">
        <v>0</v>
      </c>
      <c r="R76" s="157">
        <f>(1/9)*(1-R80-'B. Andre input'!$B$12)</f>
        <v>0.11109126004777832</v>
      </c>
      <c r="S76" s="157">
        <f>(29/30)*(1-S80-'B. Andre input'!$B$12)</f>
        <v>0.96492929263050242</v>
      </c>
      <c r="T76" s="157">
        <v>0</v>
      </c>
      <c r="U76" s="157">
        <v>0</v>
      </c>
      <c r="V76" s="157">
        <v>0</v>
      </c>
      <c r="W76" s="157">
        <v>0</v>
      </c>
    </row>
    <row r="77" spans="1:23" ht="25.5" x14ac:dyDescent="0.25">
      <c r="A77" s="516"/>
      <c r="B77" s="156" t="s">
        <v>217</v>
      </c>
      <c r="C77" s="157">
        <v>0</v>
      </c>
      <c r="D77" s="157">
        <v>0</v>
      </c>
      <c r="E77" s="157">
        <v>0</v>
      </c>
      <c r="F77" s="157">
        <v>0</v>
      </c>
      <c r="G77" s="157">
        <v>0</v>
      </c>
      <c r="H77" s="157">
        <v>0</v>
      </c>
      <c r="I77" s="157">
        <v>0</v>
      </c>
      <c r="J77" s="157">
        <v>0</v>
      </c>
      <c r="K77" s="157">
        <v>0</v>
      </c>
      <c r="L77" s="157">
        <v>0</v>
      </c>
      <c r="M77" s="157">
        <v>0</v>
      </c>
      <c r="N77" s="157">
        <f>(4/5)*(1/30)*(1-N80-'B. Andre input'!$B$11)</f>
        <v>2.6403880688252317E-2</v>
      </c>
      <c r="O77" s="157">
        <f>(4/5)*(19/20)*(1-O80-'B. Andre input'!$B$11)</f>
        <v>0.7450341307266094</v>
      </c>
      <c r="P77" s="157">
        <v>0</v>
      </c>
      <c r="Q77" s="157">
        <v>0</v>
      </c>
      <c r="R77" s="157">
        <v>0</v>
      </c>
      <c r="S77" s="157">
        <f>(1/30)*(1-S80-'B. Andre input'!$B$12)</f>
        <v>3.3273423883810424E-2</v>
      </c>
      <c r="T77" s="157">
        <f>(19/20)*(1-T80-'B. Andre input'!$B$12)</f>
        <v>0.93373780810864282</v>
      </c>
      <c r="U77" s="157">
        <v>0</v>
      </c>
      <c r="V77" s="157">
        <v>0</v>
      </c>
      <c r="W77" s="157">
        <v>0</v>
      </c>
    </row>
    <row r="78" spans="1:23" ht="25.5" x14ac:dyDescent="0.25">
      <c r="A78" s="516"/>
      <c r="B78" s="156" t="s">
        <v>218</v>
      </c>
      <c r="C78" s="157">
        <v>0</v>
      </c>
      <c r="D78" s="157">
        <v>0</v>
      </c>
      <c r="E78" s="157">
        <v>0</v>
      </c>
      <c r="F78" s="157">
        <v>0</v>
      </c>
      <c r="G78" s="157">
        <v>0</v>
      </c>
      <c r="H78" s="157">
        <v>0</v>
      </c>
      <c r="I78" s="157">
        <v>0</v>
      </c>
      <c r="J78" s="157">
        <v>0</v>
      </c>
      <c r="K78" s="157">
        <v>0</v>
      </c>
      <c r="L78" s="157">
        <v>0</v>
      </c>
      <c r="M78" s="157">
        <v>0</v>
      </c>
      <c r="N78" s="157">
        <v>0</v>
      </c>
      <c r="O78" s="157">
        <f>(4/5)*(1/20)*(1-O80-'B. Andre input'!$B$11)</f>
        <v>3.9212322669821553E-2</v>
      </c>
      <c r="P78" s="157">
        <f>(4/5)*(14/15)*(1-P80-'B. Andre input'!$B$11)</f>
        <v>0.69432326063169914</v>
      </c>
      <c r="Q78" s="157">
        <v>0</v>
      </c>
      <c r="R78" s="157">
        <v>0</v>
      </c>
      <c r="S78" s="157">
        <v>0</v>
      </c>
      <c r="T78" s="157">
        <f>(1/20)*(1-T80-'B. Andre input'!$B$12)</f>
        <v>4.9144095163612789E-2</v>
      </c>
      <c r="U78" s="157">
        <f>(14/15)*(1-U80-'B. Andre input'!$B$12)</f>
        <v>0.83665365694556637</v>
      </c>
      <c r="V78" s="157">
        <v>0</v>
      </c>
      <c r="W78" s="157">
        <v>0</v>
      </c>
    </row>
    <row r="79" spans="1:23" ht="25.5" x14ac:dyDescent="0.25">
      <c r="A79" s="516"/>
      <c r="B79" s="156" t="s">
        <v>195</v>
      </c>
      <c r="C79" s="157">
        <v>0</v>
      </c>
      <c r="D79" s="157">
        <v>0</v>
      </c>
      <c r="E79" s="157">
        <v>0</v>
      </c>
      <c r="F79" s="157">
        <v>0</v>
      </c>
      <c r="G79" s="157">
        <v>0</v>
      </c>
      <c r="H79" s="157">
        <v>0</v>
      </c>
      <c r="I79" s="157">
        <v>0</v>
      </c>
      <c r="J79" s="157">
        <v>0</v>
      </c>
      <c r="K79" s="157">
        <v>0</v>
      </c>
      <c r="L79" s="157">
        <v>0</v>
      </c>
      <c r="M79" s="157">
        <v>0</v>
      </c>
      <c r="N79" s="157">
        <v>0</v>
      </c>
      <c r="O79" s="157">
        <v>0</v>
      </c>
      <c r="P79" s="157">
        <f>(4/5)*(1/15)*(1-P80-'B. Andre input'!$B$11)</f>
        <v>4.959451861654994E-2</v>
      </c>
      <c r="Q79" s="157">
        <v>0</v>
      </c>
      <c r="R79" s="157">
        <v>0</v>
      </c>
      <c r="S79" s="157">
        <v>0</v>
      </c>
      <c r="T79" s="157">
        <v>0</v>
      </c>
      <c r="U79" s="157">
        <f>(1/15)*(1-U80-'B. Andre input'!$B$12)</f>
        <v>5.9760975496111889E-2</v>
      </c>
      <c r="V79" s="157">
        <v>0</v>
      </c>
      <c r="W79" s="157">
        <v>0</v>
      </c>
    </row>
    <row r="80" spans="1:23" x14ac:dyDescent="0.25">
      <c r="A80" s="516"/>
      <c r="B80" s="156" t="s">
        <v>0</v>
      </c>
      <c r="C80" s="157">
        <f>'B. Andre input'!$B$36</f>
        <v>3.1444084319130685E-4</v>
      </c>
      <c r="D80" s="157">
        <f>'B. Andre input'!$B$37</f>
        <v>4.5215063690989647E-3</v>
      </c>
      <c r="E80" s="157">
        <f>'B. Andre input'!$B$38</f>
        <v>3.7199029134564944E-2</v>
      </c>
      <c r="F80" s="157">
        <f>'B. Andre input'!$B$39</f>
        <v>0.21459802636497408</v>
      </c>
      <c r="G80" s="157">
        <v>1</v>
      </c>
      <c r="H80" s="157">
        <f>'B. Andre input'!$B$40</f>
        <v>2.4849922008403889E-5</v>
      </c>
      <c r="I80" s="157">
        <f>'B. Andre input'!$B$41</f>
        <v>6.2042782145181738E-4</v>
      </c>
      <c r="J80" s="157">
        <f>'B. Andre input'!$B$42</f>
        <v>4.3094749704230481E-3</v>
      </c>
      <c r="K80" s="157">
        <f>'B. Andre input'!$B$43</f>
        <v>2.3213540977383235E-2</v>
      </c>
      <c r="L80" s="157">
        <v>1</v>
      </c>
      <c r="M80" s="157">
        <f>'B. Andre input'!$B$44</f>
        <v>6.6266458689077001E-5</v>
      </c>
      <c r="N80" s="157">
        <f>'B. Andre input'!$B$45</f>
        <v>1.6544741905381802E-3</v>
      </c>
      <c r="O80" s="157">
        <f>'B. Andre input'!$B$46</f>
        <v>1.1491933254461462E-2</v>
      </c>
      <c r="P80" s="157">
        <f>'B. Andre input'!$B$47</f>
        <v>6.1902775939688709E-2</v>
      </c>
      <c r="Q80" s="157">
        <v>1</v>
      </c>
      <c r="R80" s="157">
        <f>'B. Andre input'!$B$48</f>
        <v>1.7865956999506074E-4</v>
      </c>
      <c r="S80" s="157">
        <f>'B. Andre input'!$B$49</f>
        <v>1.7972834856871734E-3</v>
      </c>
      <c r="T80" s="157">
        <f>'B. Andre input'!$B$50</f>
        <v>1.7118096727744343E-2</v>
      </c>
      <c r="U80" s="157">
        <f>'B. Andre input'!$B$51</f>
        <v>0.10358536755832168</v>
      </c>
      <c r="V80" s="157">
        <v>1</v>
      </c>
      <c r="W80" s="157">
        <v>1</v>
      </c>
    </row>
    <row r="81" spans="1:23" x14ac:dyDescent="0.25">
      <c r="A81" s="147"/>
      <c r="B81" s="147" t="s">
        <v>186</v>
      </c>
      <c r="C81" s="147">
        <f>SUM(C60:C80)</f>
        <v>0.99999999999999989</v>
      </c>
      <c r="D81" s="147">
        <f t="shared" ref="D81:W81" si="2">SUM(D60:D80)</f>
        <v>1</v>
      </c>
      <c r="E81" s="147">
        <f t="shared" si="2"/>
        <v>0.99999999999999989</v>
      </c>
      <c r="F81" s="147">
        <f t="shared" si="2"/>
        <v>1</v>
      </c>
      <c r="G81" s="147">
        <f t="shared" si="2"/>
        <v>1</v>
      </c>
      <c r="H81" s="147">
        <f t="shared" si="2"/>
        <v>0.99999999999999989</v>
      </c>
      <c r="I81" s="147">
        <f t="shared" si="2"/>
        <v>1.0000000000000002</v>
      </c>
      <c r="J81" s="147">
        <f t="shared" si="2"/>
        <v>1</v>
      </c>
      <c r="K81" s="147">
        <f t="shared" si="2"/>
        <v>1</v>
      </c>
      <c r="L81" s="147">
        <f t="shared" si="2"/>
        <v>1</v>
      </c>
      <c r="M81" s="147">
        <f t="shared" si="2"/>
        <v>1</v>
      </c>
      <c r="N81" s="147">
        <f t="shared" si="2"/>
        <v>1</v>
      </c>
      <c r="O81" s="147">
        <f t="shared" si="2"/>
        <v>1.0000000000000002</v>
      </c>
      <c r="P81" s="147">
        <f t="shared" si="2"/>
        <v>1</v>
      </c>
      <c r="Q81" s="147">
        <f t="shared" si="2"/>
        <v>1</v>
      </c>
      <c r="R81" s="147">
        <f t="shared" si="2"/>
        <v>1</v>
      </c>
      <c r="S81" s="147">
        <f t="shared" si="2"/>
        <v>1</v>
      </c>
      <c r="T81" s="147">
        <f t="shared" si="2"/>
        <v>0.99999999999999989</v>
      </c>
      <c r="U81" s="147">
        <f t="shared" si="2"/>
        <v>1</v>
      </c>
      <c r="V81" s="147">
        <f t="shared" si="2"/>
        <v>1</v>
      </c>
      <c r="W81" s="147">
        <f t="shared" si="2"/>
        <v>1</v>
      </c>
    </row>
    <row r="82" spans="1:23" x14ac:dyDescent="0.25">
      <c r="A82" s="499" t="s">
        <v>238</v>
      </c>
      <c r="B82" s="499"/>
      <c r="C82" s="499"/>
      <c r="D82" s="499"/>
      <c r="E82" s="499"/>
      <c r="F82" s="499"/>
      <c r="G82" s="499"/>
      <c r="H82" s="499"/>
      <c r="I82" s="499"/>
      <c r="J82" s="499"/>
      <c r="K82" s="499"/>
      <c r="L82" s="499"/>
      <c r="M82" s="499"/>
      <c r="N82" s="499"/>
      <c r="O82" s="499"/>
      <c r="P82" s="499"/>
      <c r="Q82" s="499"/>
      <c r="R82" s="499"/>
      <c r="S82" s="499"/>
      <c r="T82" s="499"/>
      <c r="U82" s="499"/>
      <c r="V82" s="499"/>
      <c r="W82" s="499"/>
    </row>
    <row r="84" spans="1:23" x14ac:dyDescent="0.25">
      <c r="A84" s="143" t="s">
        <v>309</v>
      </c>
      <c r="B84" s="144"/>
      <c r="C84" s="144"/>
      <c r="D84" s="144"/>
      <c r="E84" s="144"/>
      <c r="F84" s="144"/>
      <c r="G84" s="144"/>
      <c r="H84" s="144"/>
      <c r="I84" s="144"/>
      <c r="J84" s="144"/>
      <c r="K84" s="144"/>
      <c r="L84" s="144"/>
      <c r="M84" s="144"/>
      <c r="N84" s="144"/>
      <c r="O84" s="144"/>
      <c r="P84" s="144"/>
      <c r="Q84" s="144"/>
      <c r="R84" s="144"/>
      <c r="S84" s="144"/>
      <c r="T84" s="144"/>
      <c r="U84" s="144"/>
      <c r="V84" s="144"/>
      <c r="W84" s="144"/>
    </row>
    <row r="85" spans="1:23" x14ac:dyDescent="0.25">
      <c r="A85" s="510"/>
      <c r="B85" s="511"/>
      <c r="C85" s="511" t="s">
        <v>15</v>
      </c>
      <c r="D85" s="511"/>
      <c r="E85" s="511"/>
      <c r="F85" s="511"/>
      <c r="G85" s="511"/>
      <c r="H85" s="511"/>
      <c r="I85" s="511"/>
      <c r="J85" s="511"/>
      <c r="K85" s="511"/>
      <c r="L85" s="511"/>
      <c r="M85" s="511"/>
      <c r="N85" s="511"/>
      <c r="O85" s="511"/>
      <c r="P85" s="511"/>
      <c r="Q85" s="511"/>
      <c r="R85" s="511"/>
      <c r="S85" s="511"/>
      <c r="T85" s="511"/>
      <c r="U85" s="511"/>
      <c r="V85" s="511"/>
      <c r="W85" s="511"/>
    </row>
    <row r="86" spans="1:23" ht="76.5" x14ac:dyDescent="0.25">
      <c r="A86" s="511"/>
      <c r="B86" s="511"/>
      <c r="C86" s="159" t="s">
        <v>17</v>
      </c>
      <c r="D86" s="159" t="s">
        <v>18</v>
      </c>
      <c r="E86" s="159" t="s">
        <v>211</v>
      </c>
      <c r="F86" s="159" t="s">
        <v>212</v>
      </c>
      <c r="G86" s="159" t="s">
        <v>191</v>
      </c>
      <c r="H86" s="159" t="s">
        <v>177</v>
      </c>
      <c r="I86" s="159" t="s">
        <v>178</v>
      </c>
      <c r="J86" s="159" t="s">
        <v>213</v>
      </c>
      <c r="K86" s="159" t="s">
        <v>214</v>
      </c>
      <c r="L86" s="159" t="s">
        <v>192</v>
      </c>
      <c r="M86" s="159" t="s">
        <v>180</v>
      </c>
      <c r="N86" s="159" t="s">
        <v>181</v>
      </c>
      <c r="O86" s="159" t="s">
        <v>215</v>
      </c>
      <c r="P86" s="159" t="s">
        <v>216</v>
      </c>
      <c r="Q86" s="159" t="s">
        <v>194</v>
      </c>
      <c r="R86" s="159" t="s">
        <v>183</v>
      </c>
      <c r="S86" s="159" t="s">
        <v>184</v>
      </c>
      <c r="T86" s="159" t="s">
        <v>217</v>
      </c>
      <c r="U86" s="159" t="s">
        <v>218</v>
      </c>
      <c r="V86" s="159" t="s">
        <v>195</v>
      </c>
      <c r="W86" s="159" t="s">
        <v>0</v>
      </c>
    </row>
    <row r="87" spans="1:23" x14ac:dyDescent="0.25">
      <c r="A87" s="511" t="s">
        <v>14</v>
      </c>
      <c r="B87" s="159" t="s">
        <v>17</v>
      </c>
      <c r="C87" s="160">
        <v>0</v>
      </c>
      <c r="D87" s="160">
        <v>0</v>
      </c>
      <c r="E87" s="160">
        <v>0</v>
      </c>
      <c r="F87" s="160">
        <v>0</v>
      </c>
      <c r="G87" s="160">
        <v>0</v>
      </c>
      <c r="H87" s="160">
        <v>0</v>
      </c>
      <c r="I87" s="160">
        <v>0</v>
      </c>
      <c r="J87" s="160">
        <v>0</v>
      </c>
      <c r="K87" s="160">
        <v>0</v>
      </c>
      <c r="L87" s="160">
        <v>0</v>
      </c>
      <c r="M87" s="160">
        <v>0</v>
      </c>
      <c r="N87" s="160">
        <v>0</v>
      </c>
      <c r="O87" s="160">
        <v>0</v>
      </c>
      <c r="P87" s="160">
        <v>0</v>
      </c>
      <c r="Q87" s="160">
        <v>0</v>
      </c>
      <c r="R87" s="160">
        <v>0</v>
      </c>
      <c r="S87" s="160">
        <v>0</v>
      </c>
      <c r="T87" s="160">
        <v>0</v>
      </c>
      <c r="U87" s="160">
        <v>0</v>
      </c>
      <c r="V87" s="160">
        <v>0</v>
      </c>
      <c r="W87" s="160">
        <v>0</v>
      </c>
    </row>
    <row r="88" spans="1:23" x14ac:dyDescent="0.25">
      <c r="A88" s="511"/>
      <c r="B88" s="159" t="s">
        <v>18</v>
      </c>
      <c r="C88" s="160">
        <f>(1-C107-'B. Andre input'!$B$6)</f>
        <v>0.98968555915680867</v>
      </c>
      <c r="D88" s="160">
        <f>(29/30)*(1-D107-'B. Andre input'!$B$6)</f>
        <v>0.95262921050987093</v>
      </c>
      <c r="E88" s="160">
        <v>0</v>
      </c>
      <c r="F88" s="160">
        <v>0</v>
      </c>
      <c r="G88" s="160">
        <v>0</v>
      </c>
      <c r="H88" s="160">
        <f>'B. Andre input'!$B$10</f>
        <v>6.6400000000000001E-2</v>
      </c>
      <c r="I88" s="160">
        <f>(29/30)*'B. Andre input'!$B$10</f>
        <v>6.418666666666667E-2</v>
      </c>
      <c r="J88" s="160">
        <v>0</v>
      </c>
      <c r="K88" s="160">
        <v>0</v>
      </c>
      <c r="L88" s="160">
        <v>0</v>
      </c>
      <c r="M88" s="160">
        <f>'B. Andre input'!$B$11</f>
        <v>8.2000000000000007E-3</v>
      </c>
      <c r="N88" s="160">
        <f>(29/30)*'B. Andre input'!$B$11</f>
        <v>7.9266666666666669E-3</v>
      </c>
      <c r="O88" s="160">
        <v>0</v>
      </c>
      <c r="P88" s="160">
        <v>0</v>
      </c>
      <c r="Q88" s="160">
        <v>0</v>
      </c>
      <c r="R88" s="160">
        <f>'B. Andre input'!$B$12</f>
        <v>0</v>
      </c>
      <c r="S88" s="160">
        <f>(29/30)*'B. Andre input'!$B$12</f>
        <v>0</v>
      </c>
      <c r="T88" s="160">
        <v>0</v>
      </c>
      <c r="U88" s="160">
        <v>0</v>
      </c>
      <c r="V88" s="160">
        <v>0</v>
      </c>
      <c r="W88" s="160">
        <v>0</v>
      </c>
    </row>
    <row r="89" spans="1:23" x14ac:dyDescent="0.25">
      <c r="A89" s="511"/>
      <c r="B89" s="159" t="s">
        <v>211</v>
      </c>
      <c r="C89" s="160">
        <v>0</v>
      </c>
      <c r="D89" s="160">
        <f>(1/30)*(1-D107-'B. Andre input'!$B$6)</f>
        <v>3.2849283121030033E-2</v>
      </c>
      <c r="E89" s="160">
        <f>(19/20)*(1-E107-'B. Andre input'!$B$6)</f>
        <v>0.90516092232216327</v>
      </c>
      <c r="F89" s="160">
        <v>0</v>
      </c>
      <c r="G89" s="160">
        <v>0</v>
      </c>
      <c r="H89" s="160">
        <v>0</v>
      </c>
      <c r="I89" s="160">
        <f>(1/30)*'B. Andre input'!$B$10</f>
        <v>2.2133333333333332E-3</v>
      </c>
      <c r="J89" s="160">
        <f>(19/20)*'B. Andre input'!$B$10</f>
        <v>6.3079999999999997E-2</v>
      </c>
      <c r="K89" s="160">
        <v>0</v>
      </c>
      <c r="L89" s="160">
        <v>0</v>
      </c>
      <c r="M89" s="160">
        <v>0</v>
      </c>
      <c r="N89" s="160">
        <f>(1/30)*'B. Andre input'!$B$11</f>
        <v>2.7333333333333333E-4</v>
      </c>
      <c r="O89" s="160">
        <f>(19/20)*'B. Andre input'!$B$11</f>
        <v>7.79E-3</v>
      </c>
      <c r="P89" s="160">
        <v>0</v>
      </c>
      <c r="Q89" s="160">
        <v>0</v>
      </c>
      <c r="R89" s="160">
        <v>0</v>
      </c>
      <c r="S89" s="160">
        <f>(1/30)*'B. Andre input'!$B$12</f>
        <v>0</v>
      </c>
      <c r="T89" s="160">
        <f>(19/20)*'B. Andre input'!$B$12</f>
        <v>0</v>
      </c>
      <c r="U89" s="160">
        <v>0</v>
      </c>
      <c r="V89" s="160">
        <v>0</v>
      </c>
      <c r="W89" s="160">
        <v>0</v>
      </c>
    </row>
    <row r="90" spans="1:23" x14ac:dyDescent="0.25">
      <c r="A90" s="511"/>
      <c r="B90" s="159" t="s">
        <v>212</v>
      </c>
      <c r="C90" s="160">
        <v>0</v>
      </c>
      <c r="D90" s="160">
        <v>0</v>
      </c>
      <c r="E90" s="160">
        <f>(1/20)*(1-E107-'B. Andre input'!$B$6)</f>
        <v>4.7640048543271751E-2</v>
      </c>
      <c r="F90" s="160">
        <f>(14/15)*(1-F107-'B. Andre input'!$B$6)</f>
        <v>0.72370850872602421</v>
      </c>
      <c r="G90" s="160">
        <v>0</v>
      </c>
      <c r="H90" s="160">
        <v>0</v>
      </c>
      <c r="I90" s="160">
        <v>0</v>
      </c>
      <c r="J90" s="160">
        <f>(1/20)*'B. Andre input'!$B$10</f>
        <v>3.32E-3</v>
      </c>
      <c r="K90" s="160">
        <f>(14/15)*'B. Andre input'!$B$10</f>
        <v>6.1973333333333332E-2</v>
      </c>
      <c r="L90" s="160">
        <v>0</v>
      </c>
      <c r="M90" s="160">
        <v>0</v>
      </c>
      <c r="N90" s="160">
        <v>0</v>
      </c>
      <c r="O90" s="160">
        <f>(1/20)*'B. Andre input'!$B$11</f>
        <v>4.1000000000000005E-4</v>
      </c>
      <c r="P90" s="160">
        <f>(14/15)*'B. Andre input'!$B$11</f>
        <v>7.653333333333334E-3</v>
      </c>
      <c r="Q90" s="160">
        <v>0</v>
      </c>
      <c r="R90" s="160">
        <v>0</v>
      </c>
      <c r="S90" s="160">
        <v>0</v>
      </c>
      <c r="T90" s="160">
        <f>(1/20)*'B. Andre input'!$B$12</f>
        <v>0</v>
      </c>
      <c r="U90" s="160">
        <f>(14/15)*'B. Andre input'!$B$12</f>
        <v>0</v>
      </c>
      <c r="V90" s="160">
        <v>0</v>
      </c>
      <c r="W90" s="160">
        <v>0</v>
      </c>
    </row>
    <row r="91" spans="1:23" x14ac:dyDescent="0.25">
      <c r="A91" s="511"/>
      <c r="B91" s="159" t="s">
        <v>191</v>
      </c>
      <c r="C91" s="160">
        <v>0</v>
      </c>
      <c r="D91" s="160">
        <v>0</v>
      </c>
      <c r="E91" s="160">
        <v>0</v>
      </c>
      <c r="F91" s="160">
        <f>(1/15)*(1-F107-'B. Andre input'!$B$6)</f>
        <v>5.169346490900173E-2</v>
      </c>
      <c r="G91" s="160">
        <v>0</v>
      </c>
      <c r="H91" s="160">
        <v>0</v>
      </c>
      <c r="I91" s="160">
        <v>0</v>
      </c>
      <c r="J91" s="160">
        <v>0</v>
      </c>
      <c r="K91" s="160">
        <f>(1/15)*'B. Andre input'!$B$10</f>
        <v>4.4266666666666664E-3</v>
      </c>
      <c r="L91" s="160">
        <v>0</v>
      </c>
      <c r="M91" s="160">
        <v>0</v>
      </c>
      <c r="N91" s="160">
        <v>0</v>
      </c>
      <c r="O91" s="160">
        <v>0</v>
      </c>
      <c r="P91" s="160">
        <f>(1/15)*'B. Andre input'!$B$11</f>
        <v>5.4666666666666665E-4</v>
      </c>
      <c r="Q91" s="160">
        <v>0</v>
      </c>
      <c r="R91" s="160">
        <v>0</v>
      </c>
      <c r="S91" s="160">
        <v>0</v>
      </c>
      <c r="T91" s="160">
        <v>0</v>
      </c>
      <c r="U91" s="160">
        <f>(1/15)*'B. Andre input'!$B$12</f>
        <v>0</v>
      </c>
      <c r="V91" s="160">
        <v>0</v>
      </c>
      <c r="W91" s="160">
        <v>0</v>
      </c>
    </row>
    <row r="92" spans="1:23" ht="25.5" x14ac:dyDescent="0.25">
      <c r="A92" s="511"/>
      <c r="B92" s="159" t="s">
        <v>177</v>
      </c>
      <c r="C92" s="160">
        <v>0</v>
      </c>
      <c r="D92" s="160">
        <v>0</v>
      </c>
      <c r="E92" s="160">
        <v>0</v>
      </c>
      <c r="F92" s="160">
        <v>0</v>
      </c>
      <c r="G92" s="160">
        <v>0</v>
      </c>
      <c r="H92" s="160">
        <v>0</v>
      </c>
      <c r="I92" s="160">
        <v>0</v>
      </c>
      <c r="J92" s="160">
        <v>0</v>
      </c>
      <c r="K92" s="160">
        <v>0</v>
      </c>
      <c r="L92" s="160">
        <v>0</v>
      </c>
      <c r="M92" s="160">
        <v>0</v>
      </c>
      <c r="N92" s="160">
        <v>0</v>
      </c>
      <c r="O92" s="160">
        <v>0</v>
      </c>
      <c r="P92" s="160">
        <v>0</v>
      </c>
      <c r="Q92" s="160">
        <v>0</v>
      </c>
      <c r="R92" s="160">
        <v>0</v>
      </c>
      <c r="S92" s="160">
        <v>0</v>
      </c>
      <c r="T92" s="160">
        <v>0</v>
      </c>
      <c r="U92" s="160">
        <v>0</v>
      </c>
      <c r="V92" s="160">
        <v>0</v>
      </c>
      <c r="W92" s="160">
        <v>0</v>
      </c>
    </row>
    <row r="93" spans="1:23" ht="25.5" x14ac:dyDescent="0.25">
      <c r="A93" s="511"/>
      <c r="B93" s="159" t="s">
        <v>178</v>
      </c>
      <c r="C93" s="160">
        <f>'B. Andre input'!$B$6</f>
        <v>0.01</v>
      </c>
      <c r="D93" s="160">
        <f>(29/30)*'B. Andre input'!$B$6</f>
        <v>9.6666666666666672E-3</v>
      </c>
      <c r="E93" s="160">
        <v>0</v>
      </c>
      <c r="F93" s="160">
        <v>0</v>
      </c>
      <c r="G93" s="160">
        <v>0</v>
      </c>
      <c r="H93" s="160">
        <f>(4/5)*(1-H107-'B. Andre input'!$B$10)</f>
        <v>0.74686012006239333</v>
      </c>
      <c r="I93" s="160">
        <f>(4/5)*(29/30)*(1-I107-'B. Andre input'!$B$10)</f>
        <v>0.72150420248474401</v>
      </c>
      <c r="J93" s="160">
        <v>0</v>
      </c>
      <c r="K93" s="160">
        <v>0</v>
      </c>
      <c r="L93" s="160">
        <v>0</v>
      </c>
      <c r="M93" s="160">
        <v>0</v>
      </c>
      <c r="N93" s="160">
        <v>0</v>
      </c>
      <c r="O93" s="160">
        <v>0</v>
      </c>
      <c r="P93" s="160">
        <v>0</v>
      </c>
      <c r="Q93" s="160">
        <v>0</v>
      </c>
      <c r="R93" s="160">
        <v>0</v>
      </c>
      <c r="S93" s="160">
        <v>0</v>
      </c>
      <c r="T93" s="160">
        <v>0</v>
      </c>
      <c r="U93" s="160">
        <v>0</v>
      </c>
      <c r="V93" s="160">
        <v>0</v>
      </c>
      <c r="W93" s="160">
        <v>0</v>
      </c>
    </row>
    <row r="94" spans="1:23" ht="25.5" x14ac:dyDescent="0.25">
      <c r="A94" s="511"/>
      <c r="B94" s="159" t="s">
        <v>213</v>
      </c>
      <c r="C94" s="160">
        <v>0</v>
      </c>
      <c r="D94" s="160">
        <f>(1/30)*'B. Andre input'!$B$6</f>
        <v>3.3333333333333332E-4</v>
      </c>
      <c r="E94" s="160">
        <f>(19/20)*'B. Andre input'!$B$6</f>
        <v>9.4999999999999998E-3</v>
      </c>
      <c r="F94" s="160">
        <v>0</v>
      </c>
      <c r="G94" s="160">
        <v>0</v>
      </c>
      <c r="H94" s="160">
        <v>0</v>
      </c>
      <c r="I94" s="160">
        <f>(4/5)*(1/30)*(1-I107-'B. Andre input'!$B$10)</f>
        <v>2.487945525809462E-2</v>
      </c>
      <c r="J94" s="160">
        <f>(4/5)*(19/20)*(1-J107-'B. Andre input'!$B$10)</f>
        <v>0.70626079902247851</v>
      </c>
      <c r="K94" s="160">
        <v>0</v>
      </c>
      <c r="L94" s="160">
        <v>0</v>
      </c>
      <c r="M94" s="160">
        <v>0</v>
      </c>
      <c r="N94" s="160">
        <v>0</v>
      </c>
      <c r="O94" s="160">
        <v>0</v>
      </c>
      <c r="P94" s="160">
        <v>0</v>
      </c>
      <c r="Q94" s="160">
        <v>0</v>
      </c>
      <c r="R94" s="160">
        <v>0</v>
      </c>
      <c r="S94" s="160">
        <v>0</v>
      </c>
      <c r="T94" s="160">
        <v>0</v>
      </c>
      <c r="U94" s="160">
        <v>0</v>
      </c>
      <c r="V94" s="160">
        <v>0</v>
      </c>
      <c r="W94" s="160">
        <v>0</v>
      </c>
    </row>
    <row r="95" spans="1:23" ht="25.5" x14ac:dyDescent="0.25">
      <c r="A95" s="511"/>
      <c r="B95" s="159" t="s">
        <v>214</v>
      </c>
      <c r="C95" s="160">
        <v>0</v>
      </c>
      <c r="D95" s="160">
        <v>0</v>
      </c>
      <c r="E95" s="160">
        <f>(1/20)*'B. Andre input'!$B$6</f>
        <v>5.0000000000000001E-4</v>
      </c>
      <c r="F95" s="160">
        <f>(14/15)*'B. Andre input'!$B$6</f>
        <v>9.3333333333333341E-3</v>
      </c>
      <c r="G95" s="160">
        <v>0</v>
      </c>
      <c r="H95" s="160">
        <v>0</v>
      </c>
      <c r="I95" s="160">
        <v>0</v>
      </c>
      <c r="J95" s="160">
        <f>(4/5)*(1/20)*(1-J107-'B. Andre input'!$B$10)</f>
        <v>3.7171621001183083E-2</v>
      </c>
      <c r="K95" s="160">
        <f>(4/5)*(14/15)*(1-K107-'B. Andre input'!$B$10)</f>
        <v>0.67975522273688715</v>
      </c>
      <c r="L95" s="160">
        <v>0</v>
      </c>
      <c r="M95" s="160">
        <v>0</v>
      </c>
      <c r="N95" s="160">
        <v>0</v>
      </c>
      <c r="O95" s="160">
        <v>0</v>
      </c>
      <c r="P95" s="160">
        <v>0</v>
      </c>
      <c r="Q95" s="160">
        <v>0</v>
      </c>
      <c r="R95" s="160">
        <v>0</v>
      </c>
      <c r="S95" s="160">
        <v>0</v>
      </c>
      <c r="T95" s="160">
        <v>0</v>
      </c>
      <c r="U95" s="160">
        <v>0</v>
      </c>
      <c r="V95" s="160">
        <v>0</v>
      </c>
      <c r="W95" s="160">
        <v>0</v>
      </c>
    </row>
    <row r="96" spans="1:23" ht="25.5" x14ac:dyDescent="0.25">
      <c r="A96" s="511"/>
      <c r="B96" s="159" t="s">
        <v>192</v>
      </c>
      <c r="C96" s="160">
        <v>0</v>
      </c>
      <c r="D96" s="160">
        <v>0</v>
      </c>
      <c r="E96" s="160">
        <v>0</v>
      </c>
      <c r="F96" s="160">
        <f>(1/15)*'B. Andre input'!$B$6</f>
        <v>6.6666666666666664E-4</v>
      </c>
      <c r="G96" s="160">
        <v>0</v>
      </c>
      <c r="H96" s="160">
        <v>0</v>
      </c>
      <c r="I96" s="160">
        <v>0</v>
      </c>
      <c r="J96" s="160">
        <v>0</v>
      </c>
      <c r="K96" s="160">
        <f>(4/5)*(1/15)*(1-K107-'B. Andre input'!$B$10)</f>
        <v>4.8553944481206229E-2</v>
      </c>
      <c r="L96" s="160">
        <v>0</v>
      </c>
      <c r="M96" s="160">
        <v>0</v>
      </c>
      <c r="N96" s="160">
        <v>0</v>
      </c>
      <c r="O96" s="160">
        <v>0</v>
      </c>
      <c r="P96" s="160">
        <v>0</v>
      </c>
      <c r="Q96" s="160">
        <v>0</v>
      </c>
      <c r="R96" s="160">
        <v>0</v>
      </c>
      <c r="S96" s="160">
        <v>0</v>
      </c>
      <c r="T96" s="160">
        <v>0</v>
      </c>
      <c r="U96" s="160">
        <v>0</v>
      </c>
      <c r="V96" s="160">
        <v>0</v>
      </c>
      <c r="W96" s="160">
        <v>0</v>
      </c>
    </row>
    <row r="97" spans="1:23" ht="25.5" x14ac:dyDescent="0.25">
      <c r="A97" s="511"/>
      <c r="B97" s="159" t="s">
        <v>180</v>
      </c>
      <c r="C97" s="160">
        <v>0</v>
      </c>
      <c r="D97" s="160">
        <v>0</v>
      </c>
      <c r="E97" s="160">
        <v>0</v>
      </c>
      <c r="F97" s="160">
        <v>0</v>
      </c>
      <c r="G97" s="160">
        <v>0</v>
      </c>
      <c r="H97" s="160">
        <v>0</v>
      </c>
      <c r="I97" s="160">
        <v>0</v>
      </c>
      <c r="J97" s="160">
        <v>0</v>
      </c>
      <c r="K97" s="160">
        <v>0</v>
      </c>
      <c r="L97" s="160">
        <v>0</v>
      </c>
      <c r="M97" s="160">
        <v>0</v>
      </c>
      <c r="N97" s="160">
        <v>0</v>
      </c>
      <c r="O97" s="160">
        <v>0</v>
      </c>
      <c r="P97" s="160">
        <v>0</v>
      </c>
      <c r="Q97" s="160">
        <v>0</v>
      </c>
      <c r="R97" s="160">
        <v>0</v>
      </c>
      <c r="S97" s="160">
        <v>0</v>
      </c>
      <c r="T97" s="160">
        <v>0</v>
      </c>
      <c r="U97" s="160">
        <v>0</v>
      </c>
      <c r="V97" s="160">
        <v>0</v>
      </c>
      <c r="W97" s="160">
        <v>0</v>
      </c>
    </row>
    <row r="98" spans="1:23" ht="25.5" x14ac:dyDescent="0.25">
      <c r="A98" s="511"/>
      <c r="B98" s="159" t="s">
        <v>181</v>
      </c>
      <c r="C98" s="160">
        <v>0</v>
      </c>
      <c r="D98" s="160">
        <v>0</v>
      </c>
      <c r="E98" s="160">
        <v>0</v>
      </c>
      <c r="F98" s="160">
        <v>0</v>
      </c>
      <c r="G98" s="160">
        <v>0</v>
      </c>
      <c r="H98" s="160">
        <f>(1/5)*(1-H107-'B. Andre input'!$B$10)</f>
        <v>0.18671503001559833</v>
      </c>
      <c r="I98" s="160">
        <f>(1/5)*(29/30)*(1-I107-'B. Andre input'!$B$10)</f>
        <v>0.180376050621186</v>
      </c>
      <c r="J98" s="160">
        <v>0</v>
      </c>
      <c r="K98" s="160">
        <v>0</v>
      </c>
      <c r="L98" s="160">
        <v>0</v>
      </c>
      <c r="M98" s="160">
        <f>(4/5)*(1-M107-'B. Andre input'!$B$11)</f>
        <v>0.79338698683304876</v>
      </c>
      <c r="N98" s="160">
        <f>(4/5)*(29/30)*(1-N107-'B. Andre input'!$B$11)</f>
        <v>0.76571253995931721</v>
      </c>
      <c r="O98" s="160">
        <v>0</v>
      </c>
      <c r="P98" s="160">
        <v>0</v>
      </c>
      <c r="Q98" s="160">
        <v>0</v>
      </c>
      <c r="R98" s="160">
        <v>0</v>
      </c>
      <c r="S98" s="160">
        <v>0</v>
      </c>
      <c r="T98" s="160">
        <v>0</v>
      </c>
      <c r="U98" s="160">
        <v>0</v>
      </c>
      <c r="V98" s="160">
        <v>0</v>
      </c>
      <c r="W98" s="160">
        <v>0</v>
      </c>
    </row>
    <row r="99" spans="1:23" ht="25.5" x14ac:dyDescent="0.25">
      <c r="A99" s="511"/>
      <c r="B99" s="159" t="s">
        <v>215</v>
      </c>
      <c r="C99" s="160">
        <v>0</v>
      </c>
      <c r="D99" s="160">
        <v>0</v>
      </c>
      <c r="E99" s="160">
        <v>0</v>
      </c>
      <c r="F99" s="160">
        <v>0</v>
      </c>
      <c r="G99" s="160">
        <v>0</v>
      </c>
      <c r="H99" s="160">
        <v>0</v>
      </c>
      <c r="I99" s="160">
        <f>(1/5)*(1/30)*(1-I107-'B. Andre input'!$B$10)</f>
        <v>6.2198638145236551E-3</v>
      </c>
      <c r="J99" s="160">
        <f>(1/5)*(19/20)*(1-J107-'B. Andre input'!$B$10)</f>
        <v>0.17656519975561963</v>
      </c>
      <c r="K99" s="160">
        <v>0</v>
      </c>
      <c r="L99" s="160">
        <v>0</v>
      </c>
      <c r="M99" s="160">
        <v>0</v>
      </c>
      <c r="N99" s="160">
        <f>(4/5)*(1/30)*(1-N107-'B. Andre input'!$B$11)</f>
        <v>2.6403880688252317E-2</v>
      </c>
      <c r="O99" s="160">
        <f>(4/5)*(19/20)*(1-O107-'B. Andre input'!$B$11)</f>
        <v>0.7450341307266094</v>
      </c>
      <c r="P99" s="160">
        <v>0</v>
      </c>
      <c r="Q99" s="160">
        <v>0</v>
      </c>
      <c r="R99" s="160">
        <v>0</v>
      </c>
      <c r="S99" s="160">
        <v>0</v>
      </c>
      <c r="T99" s="160">
        <v>0</v>
      </c>
      <c r="U99" s="160">
        <v>0</v>
      </c>
      <c r="V99" s="160">
        <v>0</v>
      </c>
      <c r="W99" s="160">
        <v>0</v>
      </c>
    </row>
    <row r="100" spans="1:23" ht="25.5" x14ac:dyDescent="0.25">
      <c r="A100" s="511"/>
      <c r="B100" s="159" t="s">
        <v>216</v>
      </c>
      <c r="C100" s="160">
        <v>0</v>
      </c>
      <c r="D100" s="160">
        <v>0</v>
      </c>
      <c r="E100" s="160">
        <v>0</v>
      </c>
      <c r="F100" s="160">
        <v>0</v>
      </c>
      <c r="G100" s="160">
        <v>0</v>
      </c>
      <c r="H100" s="160">
        <v>0</v>
      </c>
      <c r="I100" s="160">
        <v>0</v>
      </c>
      <c r="J100" s="160">
        <f>(1/5)*(1/20)*(1-J107-'B. Andre input'!$B$10)</f>
        <v>9.2929052502957708E-3</v>
      </c>
      <c r="K100" s="160">
        <f>(1/5)*(14/15)*(1-K107-'B. Andre input'!$B$10)</f>
        <v>0.16993880568422179</v>
      </c>
      <c r="L100" s="160">
        <v>0</v>
      </c>
      <c r="M100" s="160">
        <v>0</v>
      </c>
      <c r="N100" s="160">
        <v>0</v>
      </c>
      <c r="O100" s="160">
        <f>(4/5)*(1/20)*(1-O107-'B. Andre input'!$B$11)</f>
        <v>3.9212322669821553E-2</v>
      </c>
      <c r="P100" s="160">
        <f>(4/5)*(14/15)*(1-P107-'B. Andre input'!$B$11)</f>
        <v>0.69432326063169914</v>
      </c>
      <c r="Q100" s="160">
        <v>0</v>
      </c>
      <c r="R100" s="160">
        <v>0</v>
      </c>
      <c r="S100" s="160">
        <v>0</v>
      </c>
      <c r="T100" s="160">
        <v>0</v>
      </c>
      <c r="U100" s="160">
        <v>0</v>
      </c>
      <c r="V100" s="160">
        <v>0</v>
      </c>
      <c r="W100" s="160">
        <v>0</v>
      </c>
    </row>
    <row r="101" spans="1:23" ht="25.5" x14ac:dyDescent="0.25">
      <c r="A101" s="511"/>
      <c r="B101" s="159" t="s">
        <v>194</v>
      </c>
      <c r="C101" s="160">
        <v>0</v>
      </c>
      <c r="D101" s="160">
        <v>0</v>
      </c>
      <c r="E101" s="160">
        <v>0</v>
      </c>
      <c r="F101" s="160">
        <v>0</v>
      </c>
      <c r="G101" s="160">
        <v>0</v>
      </c>
      <c r="H101" s="160">
        <v>0</v>
      </c>
      <c r="I101" s="160">
        <v>0</v>
      </c>
      <c r="J101" s="160">
        <v>0</v>
      </c>
      <c r="K101" s="160">
        <f>(1/5)*(1/15)*(1-K107-'B. Andre input'!$B$10)</f>
        <v>1.2138486120301557E-2</v>
      </c>
      <c r="L101" s="160">
        <v>0</v>
      </c>
      <c r="M101" s="160">
        <v>0</v>
      </c>
      <c r="N101" s="160">
        <v>0</v>
      </c>
      <c r="O101" s="160">
        <v>0</v>
      </c>
      <c r="P101" s="160">
        <f>(4/5)*(1/15)*(1-P107-'B. Andre input'!$B$11)</f>
        <v>4.959451861654994E-2</v>
      </c>
      <c r="Q101" s="160">
        <v>0</v>
      </c>
      <c r="R101" s="160">
        <v>0</v>
      </c>
      <c r="S101" s="160">
        <v>0</v>
      </c>
      <c r="T101" s="160">
        <v>0</v>
      </c>
      <c r="U101" s="160">
        <v>0</v>
      </c>
      <c r="V101" s="160">
        <v>0</v>
      </c>
      <c r="W101" s="160">
        <v>0</v>
      </c>
    </row>
    <row r="102" spans="1:23" ht="25.5" x14ac:dyDescent="0.25">
      <c r="A102" s="511"/>
      <c r="B102" s="159" t="s">
        <v>183</v>
      </c>
      <c r="C102" s="160">
        <v>0</v>
      </c>
      <c r="D102" s="160">
        <v>0</v>
      </c>
      <c r="E102" s="160">
        <v>0</v>
      </c>
      <c r="F102" s="160">
        <v>0</v>
      </c>
      <c r="G102" s="160">
        <v>0</v>
      </c>
      <c r="H102" s="160">
        <v>0</v>
      </c>
      <c r="I102" s="160">
        <v>0</v>
      </c>
      <c r="J102" s="160">
        <v>0</v>
      </c>
      <c r="K102" s="160">
        <v>0</v>
      </c>
      <c r="L102" s="160">
        <v>0</v>
      </c>
      <c r="M102" s="160">
        <v>0</v>
      </c>
      <c r="N102" s="160">
        <v>0</v>
      </c>
      <c r="O102" s="160">
        <v>0</v>
      </c>
      <c r="P102" s="160">
        <v>0</v>
      </c>
      <c r="Q102" s="160">
        <v>0</v>
      </c>
      <c r="R102" s="160">
        <v>0</v>
      </c>
      <c r="S102" s="160">
        <v>0</v>
      </c>
      <c r="T102" s="160">
        <v>0</v>
      </c>
      <c r="U102" s="160">
        <v>0</v>
      </c>
      <c r="V102" s="160">
        <v>0</v>
      </c>
      <c r="W102" s="160">
        <v>0</v>
      </c>
    </row>
    <row r="103" spans="1:23" ht="25.5" x14ac:dyDescent="0.25">
      <c r="A103" s="511"/>
      <c r="B103" s="159" t="s">
        <v>184</v>
      </c>
      <c r="C103" s="160">
        <v>0</v>
      </c>
      <c r="D103" s="160">
        <v>0</v>
      </c>
      <c r="E103" s="160">
        <v>0</v>
      </c>
      <c r="F103" s="160">
        <v>0</v>
      </c>
      <c r="G103" s="160">
        <v>0</v>
      </c>
      <c r="H103" s="160">
        <v>0</v>
      </c>
      <c r="I103" s="160">
        <v>0</v>
      </c>
      <c r="J103" s="160">
        <v>0</v>
      </c>
      <c r="K103" s="160">
        <v>0</v>
      </c>
      <c r="L103" s="160">
        <v>0</v>
      </c>
      <c r="M103" s="160">
        <f>(1/5)*(1-M107-'B. Andre input'!$B$11)</f>
        <v>0.19834674670826219</v>
      </c>
      <c r="N103" s="160">
        <f>(1/5)*(29/30)*(1-N107-'B. Andre input'!$B$11)</f>
        <v>0.1914281349898293</v>
      </c>
      <c r="O103" s="160">
        <v>0</v>
      </c>
      <c r="P103" s="160">
        <v>0</v>
      </c>
      <c r="Q103" s="160">
        <v>0</v>
      </c>
      <c r="R103" s="160">
        <f>(1-R107-'B. Andre input'!$B$12)</f>
        <v>0.99982134043000492</v>
      </c>
      <c r="S103" s="160">
        <f>(29/30)*(1-S107-'B. Andre input'!$B$12)</f>
        <v>0.96492929263050242</v>
      </c>
      <c r="T103" s="160">
        <v>0</v>
      </c>
      <c r="U103" s="160">
        <v>0</v>
      </c>
      <c r="V103" s="160">
        <v>0</v>
      </c>
      <c r="W103" s="160">
        <v>0</v>
      </c>
    </row>
    <row r="104" spans="1:23" ht="25.5" x14ac:dyDescent="0.25">
      <c r="A104" s="511"/>
      <c r="B104" s="159" t="s">
        <v>217</v>
      </c>
      <c r="C104" s="160">
        <v>0</v>
      </c>
      <c r="D104" s="160">
        <v>0</v>
      </c>
      <c r="E104" s="160">
        <v>0</v>
      </c>
      <c r="F104" s="160">
        <v>0</v>
      </c>
      <c r="G104" s="160">
        <v>0</v>
      </c>
      <c r="H104" s="160">
        <v>0</v>
      </c>
      <c r="I104" s="160">
        <v>0</v>
      </c>
      <c r="J104" s="160">
        <v>0</v>
      </c>
      <c r="K104" s="160">
        <v>0</v>
      </c>
      <c r="L104" s="160">
        <v>0</v>
      </c>
      <c r="M104" s="160">
        <v>0</v>
      </c>
      <c r="N104" s="160">
        <f>(1/5)*(1/30)*(1-N107-'B. Andre input'!$B$11)</f>
        <v>6.6009701720630793E-3</v>
      </c>
      <c r="O104" s="160">
        <f>(1/5)*(19/20)*(1-O107-'B. Andre input'!$B$11)</f>
        <v>0.18625853268165235</v>
      </c>
      <c r="P104" s="160">
        <v>0</v>
      </c>
      <c r="Q104" s="160">
        <v>0</v>
      </c>
      <c r="R104" s="160">
        <v>0</v>
      </c>
      <c r="S104" s="160">
        <f>(1/30)*(1-S107-'B. Andre input'!$B$12)</f>
        <v>3.3273423883810424E-2</v>
      </c>
      <c r="T104" s="160">
        <f>(19/20)*(1-T107-'B. Andre input'!$B$12)</f>
        <v>0.93373780810864282</v>
      </c>
      <c r="U104" s="160">
        <v>0</v>
      </c>
      <c r="V104" s="160">
        <v>0</v>
      </c>
      <c r="W104" s="160">
        <v>0</v>
      </c>
    </row>
    <row r="105" spans="1:23" ht="25.5" x14ac:dyDescent="0.25">
      <c r="A105" s="511"/>
      <c r="B105" s="159" t="s">
        <v>218</v>
      </c>
      <c r="C105" s="160">
        <v>0</v>
      </c>
      <c r="D105" s="160">
        <v>0</v>
      </c>
      <c r="E105" s="160">
        <v>0</v>
      </c>
      <c r="F105" s="160">
        <v>0</v>
      </c>
      <c r="G105" s="160">
        <v>0</v>
      </c>
      <c r="H105" s="160">
        <v>0</v>
      </c>
      <c r="I105" s="160">
        <v>0</v>
      </c>
      <c r="J105" s="160">
        <v>0</v>
      </c>
      <c r="K105" s="160">
        <v>0</v>
      </c>
      <c r="L105" s="160">
        <v>0</v>
      </c>
      <c r="M105" s="160">
        <v>0</v>
      </c>
      <c r="N105" s="160">
        <v>0</v>
      </c>
      <c r="O105" s="160">
        <f>(1/5)*(1/20)*(1-O107-'B. Andre input'!$B$11)</f>
        <v>9.8030806674553883E-3</v>
      </c>
      <c r="P105" s="160">
        <f>(1/5)*(14/15)*(1-P107-'B. Andre input'!$B$11)</f>
        <v>0.17358081515792478</v>
      </c>
      <c r="Q105" s="160">
        <v>0</v>
      </c>
      <c r="R105" s="160">
        <v>0</v>
      </c>
      <c r="S105" s="160">
        <v>0</v>
      </c>
      <c r="T105" s="160">
        <f>(1/20)*(1-T107-'B. Andre input'!$B$12)</f>
        <v>4.9144095163612789E-2</v>
      </c>
      <c r="U105" s="160">
        <f>(14/15)*(1-U107-'B. Andre input'!$B$12)</f>
        <v>0.83665365694556637</v>
      </c>
      <c r="V105" s="160">
        <v>0</v>
      </c>
      <c r="W105" s="160">
        <v>0</v>
      </c>
    </row>
    <row r="106" spans="1:23" ht="25.5" x14ac:dyDescent="0.25">
      <c r="A106" s="511"/>
      <c r="B106" s="159" t="s">
        <v>195</v>
      </c>
      <c r="C106" s="160">
        <v>0</v>
      </c>
      <c r="D106" s="160">
        <v>0</v>
      </c>
      <c r="E106" s="160">
        <v>0</v>
      </c>
      <c r="F106" s="160">
        <v>0</v>
      </c>
      <c r="G106" s="160">
        <v>0</v>
      </c>
      <c r="H106" s="160">
        <v>0</v>
      </c>
      <c r="I106" s="160">
        <v>0</v>
      </c>
      <c r="J106" s="160">
        <v>0</v>
      </c>
      <c r="K106" s="160">
        <v>0</v>
      </c>
      <c r="L106" s="160">
        <v>0</v>
      </c>
      <c r="M106" s="160">
        <v>0</v>
      </c>
      <c r="N106" s="160">
        <v>0</v>
      </c>
      <c r="O106" s="160">
        <v>0</v>
      </c>
      <c r="P106" s="160">
        <f>(1/5)*(1/15)*(1-P107-'B. Andre input'!$B$11)</f>
        <v>1.2398629654137485E-2</v>
      </c>
      <c r="Q106" s="160">
        <v>0</v>
      </c>
      <c r="R106" s="160">
        <v>0</v>
      </c>
      <c r="S106" s="160">
        <v>0</v>
      </c>
      <c r="T106" s="160">
        <v>0</v>
      </c>
      <c r="U106" s="160">
        <f>(1/15)*(1-U107-'B. Andre input'!$B$12)</f>
        <v>5.9760975496111889E-2</v>
      </c>
      <c r="V106" s="160">
        <v>0</v>
      </c>
      <c r="W106" s="160">
        <v>0</v>
      </c>
    </row>
    <row r="107" spans="1:23" x14ac:dyDescent="0.25">
      <c r="A107" s="511"/>
      <c r="B107" s="159" t="s">
        <v>0</v>
      </c>
      <c r="C107" s="160">
        <f>'B. Andre input'!$B$36</f>
        <v>3.1444084319130685E-4</v>
      </c>
      <c r="D107" s="160">
        <f>'B. Andre input'!$B$37</f>
        <v>4.5215063690989647E-3</v>
      </c>
      <c r="E107" s="160">
        <f>'B. Andre input'!$B$38</f>
        <v>3.7199029134564944E-2</v>
      </c>
      <c r="F107" s="160">
        <f>'B. Andre input'!$B$39</f>
        <v>0.21459802636497408</v>
      </c>
      <c r="G107" s="160">
        <v>1</v>
      </c>
      <c r="H107" s="160">
        <f>'B. Andre input'!$B$40</f>
        <v>2.4849922008403889E-5</v>
      </c>
      <c r="I107" s="160">
        <f>'B. Andre input'!$B$41</f>
        <v>6.2042782145181738E-4</v>
      </c>
      <c r="J107" s="160">
        <f>'B. Andre input'!$B$42</f>
        <v>4.3094749704230481E-3</v>
      </c>
      <c r="K107" s="160">
        <f>'B. Andre input'!$B$43</f>
        <v>2.3213540977383235E-2</v>
      </c>
      <c r="L107" s="160">
        <v>1</v>
      </c>
      <c r="M107" s="160">
        <f>'B. Andre input'!$B$44</f>
        <v>6.6266458689077001E-5</v>
      </c>
      <c r="N107" s="160">
        <f>'B. Andre input'!$B$45</f>
        <v>1.6544741905381802E-3</v>
      </c>
      <c r="O107" s="160">
        <f>'B. Andre input'!$B$46</f>
        <v>1.1491933254461462E-2</v>
      </c>
      <c r="P107" s="160">
        <f>'B. Andre input'!$B$47</f>
        <v>6.1902775939688709E-2</v>
      </c>
      <c r="Q107" s="160">
        <v>1</v>
      </c>
      <c r="R107" s="160">
        <f>'B. Andre input'!$B$48</f>
        <v>1.7865956999506074E-4</v>
      </c>
      <c r="S107" s="160">
        <f>'B. Andre input'!$B$49</f>
        <v>1.7972834856871734E-3</v>
      </c>
      <c r="T107" s="160">
        <f>'B. Andre input'!$B$50</f>
        <v>1.7118096727744343E-2</v>
      </c>
      <c r="U107" s="160">
        <f>'B. Andre input'!$B$51</f>
        <v>0.10358536755832168</v>
      </c>
      <c r="V107" s="160">
        <v>1</v>
      </c>
      <c r="W107" s="160">
        <v>1</v>
      </c>
    </row>
    <row r="108" spans="1:23" x14ac:dyDescent="0.25">
      <c r="A108" s="147"/>
      <c r="B108" s="147" t="s">
        <v>186</v>
      </c>
      <c r="C108" s="147">
        <f>SUM(C87:C107)</f>
        <v>1</v>
      </c>
      <c r="D108" s="147">
        <f t="shared" ref="D108:W108" si="3">SUM(D87:D107)</f>
        <v>1</v>
      </c>
      <c r="E108" s="147">
        <f t="shared" si="3"/>
        <v>0.99999999999999989</v>
      </c>
      <c r="F108" s="147">
        <f t="shared" si="3"/>
        <v>1</v>
      </c>
      <c r="G108" s="147">
        <f t="shared" si="3"/>
        <v>1</v>
      </c>
      <c r="H108" s="147">
        <f t="shared" si="3"/>
        <v>1</v>
      </c>
      <c r="I108" s="147">
        <f t="shared" si="3"/>
        <v>1.0000000000000002</v>
      </c>
      <c r="J108" s="147">
        <f t="shared" si="3"/>
        <v>1</v>
      </c>
      <c r="K108" s="147">
        <f t="shared" si="3"/>
        <v>1</v>
      </c>
      <c r="L108" s="147">
        <f t="shared" si="3"/>
        <v>1</v>
      </c>
      <c r="M108" s="147">
        <f t="shared" si="3"/>
        <v>1</v>
      </c>
      <c r="N108" s="147">
        <f t="shared" si="3"/>
        <v>1</v>
      </c>
      <c r="O108" s="147">
        <f t="shared" si="3"/>
        <v>1.0000000000000002</v>
      </c>
      <c r="P108" s="147">
        <f t="shared" si="3"/>
        <v>1</v>
      </c>
      <c r="Q108" s="147">
        <f t="shared" si="3"/>
        <v>1</v>
      </c>
      <c r="R108" s="147">
        <f t="shared" si="3"/>
        <v>1</v>
      </c>
      <c r="S108" s="147">
        <f t="shared" si="3"/>
        <v>1</v>
      </c>
      <c r="T108" s="147">
        <f t="shared" si="3"/>
        <v>0.99999999999999989</v>
      </c>
      <c r="U108" s="147">
        <f t="shared" si="3"/>
        <v>1</v>
      </c>
      <c r="V108" s="147">
        <f t="shared" si="3"/>
        <v>1</v>
      </c>
      <c r="W108" s="147">
        <f t="shared" si="3"/>
        <v>1</v>
      </c>
    </row>
    <row r="109" spans="1:23" x14ac:dyDescent="0.25">
      <c r="A109" s="499" t="s">
        <v>240</v>
      </c>
      <c r="B109" s="499"/>
      <c r="C109" s="499"/>
      <c r="D109" s="499"/>
      <c r="E109" s="499"/>
      <c r="F109" s="499"/>
      <c r="G109" s="499"/>
      <c r="H109" s="499"/>
      <c r="I109" s="499"/>
      <c r="J109" s="499"/>
      <c r="K109" s="499"/>
      <c r="L109" s="499"/>
      <c r="M109" s="499"/>
      <c r="N109" s="499"/>
      <c r="O109" s="499"/>
      <c r="P109" s="499"/>
      <c r="Q109" s="499"/>
      <c r="R109" s="499"/>
      <c r="S109" s="499"/>
      <c r="T109" s="499"/>
      <c r="U109" s="499"/>
      <c r="V109" s="499"/>
      <c r="W109" s="499"/>
    </row>
    <row r="111" spans="1:23" x14ac:dyDescent="0.25">
      <c r="A111" s="143" t="s">
        <v>310</v>
      </c>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row>
    <row r="112" spans="1:23" x14ac:dyDescent="0.25">
      <c r="A112" s="508"/>
      <c r="B112" s="509"/>
      <c r="C112" s="509" t="s">
        <v>15</v>
      </c>
      <c r="D112" s="509"/>
      <c r="E112" s="509"/>
      <c r="F112" s="509"/>
      <c r="G112" s="509"/>
      <c r="H112" s="509"/>
      <c r="I112" s="509"/>
      <c r="J112" s="509"/>
      <c r="K112" s="509"/>
      <c r="L112" s="509"/>
      <c r="M112" s="509"/>
      <c r="N112" s="509"/>
      <c r="O112" s="509"/>
      <c r="P112" s="509"/>
      <c r="Q112" s="509"/>
      <c r="R112" s="509"/>
      <c r="S112" s="509"/>
      <c r="T112" s="509"/>
      <c r="U112" s="509"/>
      <c r="V112" s="509"/>
      <c r="W112" s="509"/>
    </row>
    <row r="113" spans="1:23" ht="76.5" x14ac:dyDescent="0.25">
      <c r="A113" s="509"/>
      <c r="B113" s="509"/>
      <c r="C113" s="161" t="s">
        <v>17</v>
      </c>
      <c r="D113" s="161" t="s">
        <v>18</v>
      </c>
      <c r="E113" s="161" t="s">
        <v>211</v>
      </c>
      <c r="F113" s="161" t="s">
        <v>212</v>
      </c>
      <c r="G113" s="161" t="s">
        <v>191</v>
      </c>
      <c r="H113" s="161" t="s">
        <v>177</v>
      </c>
      <c r="I113" s="161" t="s">
        <v>178</v>
      </c>
      <c r="J113" s="161" t="s">
        <v>213</v>
      </c>
      <c r="K113" s="161" t="s">
        <v>214</v>
      </c>
      <c r="L113" s="161" t="s">
        <v>192</v>
      </c>
      <c r="M113" s="161" t="s">
        <v>180</v>
      </c>
      <c r="N113" s="161" t="s">
        <v>181</v>
      </c>
      <c r="O113" s="161" t="s">
        <v>215</v>
      </c>
      <c r="P113" s="161" t="s">
        <v>216</v>
      </c>
      <c r="Q113" s="161" t="s">
        <v>194</v>
      </c>
      <c r="R113" s="161" t="s">
        <v>183</v>
      </c>
      <c r="S113" s="161" t="s">
        <v>184</v>
      </c>
      <c r="T113" s="161" t="s">
        <v>217</v>
      </c>
      <c r="U113" s="161" t="s">
        <v>218</v>
      </c>
      <c r="V113" s="161" t="s">
        <v>195</v>
      </c>
      <c r="W113" s="161" t="s">
        <v>0</v>
      </c>
    </row>
    <row r="114" spans="1:23" x14ac:dyDescent="0.25">
      <c r="A114" s="509" t="s">
        <v>14</v>
      </c>
      <c r="B114" s="161" t="s">
        <v>17</v>
      </c>
      <c r="C114" s="162">
        <v>0</v>
      </c>
      <c r="D114" s="162">
        <v>0</v>
      </c>
      <c r="E114" s="162">
        <v>0</v>
      </c>
      <c r="F114" s="162">
        <v>0</v>
      </c>
      <c r="G114" s="162">
        <v>0</v>
      </c>
      <c r="H114" s="162">
        <v>0</v>
      </c>
      <c r="I114" s="162">
        <v>0</v>
      </c>
      <c r="J114" s="162">
        <v>0</v>
      </c>
      <c r="K114" s="162">
        <v>0</v>
      </c>
      <c r="L114" s="162">
        <v>0</v>
      </c>
      <c r="M114" s="162">
        <v>0</v>
      </c>
      <c r="N114" s="162">
        <v>0</v>
      </c>
      <c r="O114" s="162">
        <v>0</v>
      </c>
      <c r="P114" s="162">
        <v>0</v>
      </c>
      <c r="Q114" s="162">
        <v>0</v>
      </c>
      <c r="R114" s="162">
        <v>0</v>
      </c>
      <c r="S114" s="162">
        <v>0</v>
      </c>
      <c r="T114" s="162">
        <v>0</v>
      </c>
      <c r="U114" s="162">
        <v>0</v>
      </c>
      <c r="V114" s="162">
        <v>0</v>
      </c>
      <c r="W114" s="162">
        <v>0</v>
      </c>
    </row>
    <row r="115" spans="1:23" x14ac:dyDescent="0.25">
      <c r="A115" s="509"/>
      <c r="B115" s="161" t="s">
        <v>18</v>
      </c>
      <c r="C115" s="162">
        <v>0</v>
      </c>
      <c r="D115" s="162">
        <f>(19/20)*(1-D134-'B. Andre input'!$B$6)</f>
        <v>0.93620456894935589</v>
      </c>
      <c r="E115" s="162">
        <v>0</v>
      </c>
      <c r="F115" s="162">
        <v>0</v>
      </c>
      <c r="G115" s="162">
        <v>0</v>
      </c>
      <c r="H115" s="162">
        <v>0</v>
      </c>
      <c r="I115" s="162">
        <f>(19/20)*'B. Andre input'!$B$10</f>
        <v>6.3079999999999997E-2</v>
      </c>
      <c r="J115" s="162">
        <v>0</v>
      </c>
      <c r="K115" s="162">
        <v>0</v>
      </c>
      <c r="L115" s="162">
        <v>0</v>
      </c>
      <c r="M115" s="162">
        <v>0</v>
      </c>
      <c r="N115" s="162">
        <f>(19/20)*'B. Andre input'!$B$11</f>
        <v>7.79E-3</v>
      </c>
      <c r="O115" s="162">
        <v>0</v>
      </c>
      <c r="P115" s="162">
        <v>0</v>
      </c>
      <c r="Q115" s="162">
        <v>0</v>
      </c>
      <c r="R115" s="162">
        <v>0</v>
      </c>
      <c r="S115" s="162">
        <f>(19/20)*'B. Andre input'!$B$12</f>
        <v>0</v>
      </c>
      <c r="T115" s="162">
        <v>0</v>
      </c>
      <c r="U115" s="162">
        <v>0</v>
      </c>
      <c r="V115" s="162">
        <v>0</v>
      </c>
      <c r="W115" s="162">
        <v>0</v>
      </c>
    </row>
    <row r="116" spans="1:23" x14ac:dyDescent="0.25">
      <c r="A116" s="509"/>
      <c r="B116" s="161" t="s">
        <v>211</v>
      </c>
      <c r="C116" s="162">
        <v>0</v>
      </c>
      <c r="D116" s="162">
        <f>(1/20)*(1-D134-'B. Andre input'!$B$6)</f>
        <v>4.9273924681545053E-2</v>
      </c>
      <c r="E116" s="162">
        <f>(19/20)*(1-E134-'B. Andre input'!$B$6)</f>
        <v>0.90516092232216327</v>
      </c>
      <c r="F116" s="162">
        <v>0</v>
      </c>
      <c r="G116" s="162">
        <v>0</v>
      </c>
      <c r="H116" s="162">
        <v>0</v>
      </c>
      <c r="I116" s="162">
        <f>(1/20)*'B. Andre input'!$B$10</f>
        <v>3.32E-3</v>
      </c>
      <c r="J116" s="162">
        <f>(19/20)*'B. Andre input'!$B$10</f>
        <v>6.3079999999999997E-2</v>
      </c>
      <c r="K116" s="162">
        <v>0</v>
      </c>
      <c r="L116" s="162">
        <v>0</v>
      </c>
      <c r="M116" s="162">
        <v>0</v>
      </c>
      <c r="N116" s="162">
        <f>(1/20)*'B. Andre input'!$B$11</f>
        <v>4.1000000000000005E-4</v>
      </c>
      <c r="O116" s="162">
        <f>(19/20)*'B. Andre input'!$B$11</f>
        <v>7.79E-3</v>
      </c>
      <c r="P116" s="162">
        <v>0</v>
      </c>
      <c r="Q116" s="162">
        <v>0</v>
      </c>
      <c r="R116" s="162">
        <v>0</v>
      </c>
      <c r="S116" s="162">
        <f>(1/20)*'B. Andre input'!$B$12</f>
        <v>0</v>
      </c>
      <c r="T116" s="162">
        <f>(19/20)*'B. Andre input'!$B$12</f>
        <v>0</v>
      </c>
      <c r="U116" s="162">
        <v>0</v>
      </c>
      <c r="V116" s="162">
        <v>0</v>
      </c>
      <c r="W116" s="162">
        <v>0</v>
      </c>
    </row>
    <row r="117" spans="1:23" x14ac:dyDescent="0.25">
      <c r="A117" s="509"/>
      <c r="B117" s="161" t="s">
        <v>212</v>
      </c>
      <c r="C117" s="162">
        <v>0</v>
      </c>
      <c r="D117" s="162">
        <v>0</v>
      </c>
      <c r="E117" s="162">
        <f>(1/20)*(1-E134-'B. Andre input'!$B$6)</f>
        <v>4.7640048543271751E-2</v>
      </c>
      <c r="F117" s="162">
        <f>(14/15)*(1-F134-'B. Andre input'!$B$6)</f>
        <v>0.72370850872602421</v>
      </c>
      <c r="G117" s="162">
        <v>0</v>
      </c>
      <c r="H117" s="162">
        <v>0</v>
      </c>
      <c r="I117" s="162">
        <v>0</v>
      </c>
      <c r="J117" s="162">
        <f>(1/20)*'B. Andre input'!$B$10</f>
        <v>3.32E-3</v>
      </c>
      <c r="K117" s="162">
        <f>(14/15)*'B. Andre input'!$B$10</f>
        <v>6.1973333333333332E-2</v>
      </c>
      <c r="L117" s="162">
        <v>0</v>
      </c>
      <c r="M117" s="162">
        <v>0</v>
      </c>
      <c r="N117" s="162">
        <v>0</v>
      </c>
      <c r="O117" s="162">
        <f>(1/20)*'B. Andre input'!$B$11</f>
        <v>4.1000000000000005E-4</v>
      </c>
      <c r="P117" s="162">
        <f>(14/15)*'B. Andre input'!$B$11</f>
        <v>7.653333333333334E-3</v>
      </c>
      <c r="Q117" s="162">
        <v>0</v>
      </c>
      <c r="R117" s="162">
        <v>0</v>
      </c>
      <c r="S117" s="162">
        <v>0</v>
      </c>
      <c r="T117" s="162">
        <f>(1/20)*'B. Andre input'!$B$12</f>
        <v>0</v>
      </c>
      <c r="U117" s="162">
        <f>(14/15)*'B. Andre input'!$B$12</f>
        <v>0</v>
      </c>
      <c r="V117" s="162">
        <v>0</v>
      </c>
      <c r="W117" s="162">
        <v>0</v>
      </c>
    </row>
    <row r="118" spans="1:23" x14ac:dyDescent="0.25">
      <c r="A118" s="509"/>
      <c r="B118" s="161" t="s">
        <v>191</v>
      </c>
      <c r="C118" s="162">
        <v>0</v>
      </c>
      <c r="D118" s="162">
        <v>0</v>
      </c>
      <c r="E118" s="162">
        <v>0</v>
      </c>
      <c r="F118" s="162">
        <f>(1/15)*(1-F134-'B. Andre input'!$B$6)</f>
        <v>5.169346490900173E-2</v>
      </c>
      <c r="G118" s="162">
        <v>0</v>
      </c>
      <c r="H118" s="162">
        <v>0</v>
      </c>
      <c r="I118" s="162">
        <v>0</v>
      </c>
      <c r="J118" s="162">
        <v>0</v>
      </c>
      <c r="K118" s="162">
        <f>(1/15)*'B. Andre input'!$B$10</f>
        <v>4.4266666666666664E-3</v>
      </c>
      <c r="L118" s="162">
        <v>0</v>
      </c>
      <c r="M118" s="162">
        <v>0</v>
      </c>
      <c r="N118" s="162">
        <v>0</v>
      </c>
      <c r="O118" s="162">
        <v>0</v>
      </c>
      <c r="P118" s="162">
        <f>(1/15)*'B. Andre input'!$B$11</f>
        <v>5.4666666666666665E-4</v>
      </c>
      <c r="Q118" s="162">
        <v>0</v>
      </c>
      <c r="R118" s="162">
        <v>0</v>
      </c>
      <c r="S118" s="162">
        <v>0</v>
      </c>
      <c r="T118" s="162">
        <v>0</v>
      </c>
      <c r="U118" s="162">
        <f>(1/15)*'B. Andre input'!$B$12</f>
        <v>0</v>
      </c>
      <c r="V118" s="162">
        <v>0</v>
      </c>
      <c r="W118" s="162">
        <v>0</v>
      </c>
    </row>
    <row r="119" spans="1:23" ht="25.5" x14ac:dyDescent="0.25">
      <c r="A119" s="509"/>
      <c r="B119" s="161" t="s">
        <v>177</v>
      </c>
      <c r="C119" s="162">
        <v>0</v>
      </c>
      <c r="D119" s="162">
        <v>0</v>
      </c>
      <c r="E119" s="162">
        <v>0</v>
      </c>
      <c r="F119" s="162">
        <v>0</v>
      </c>
      <c r="G119" s="162">
        <v>0</v>
      </c>
      <c r="H119" s="162">
        <v>0</v>
      </c>
      <c r="I119" s="162">
        <v>0</v>
      </c>
      <c r="J119" s="162">
        <v>0</v>
      </c>
      <c r="K119" s="162">
        <v>0</v>
      </c>
      <c r="L119" s="162">
        <v>0</v>
      </c>
      <c r="M119" s="162">
        <v>0</v>
      </c>
      <c r="N119" s="162">
        <v>0</v>
      </c>
      <c r="O119" s="162">
        <v>0</v>
      </c>
      <c r="P119" s="162">
        <v>0</v>
      </c>
      <c r="Q119" s="162">
        <v>0</v>
      </c>
      <c r="R119" s="162">
        <v>0</v>
      </c>
      <c r="S119" s="162">
        <v>0</v>
      </c>
      <c r="T119" s="162">
        <v>0</v>
      </c>
      <c r="U119" s="162">
        <v>0</v>
      </c>
      <c r="V119" s="162">
        <v>0</v>
      </c>
      <c r="W119" s="162">
        <v>0</v>
      </c>
    </row>
    <row r="120" spans="1:23" ht="25.5" x14ac:dyDescent="0.25">
      <c r="A120" s="509"/>
      <c r="B120" s="161" t="s">
        <v>178</v>
      </c>
      <c r="C120" s="162">
        <v>0</v>
      </c>
      <c r="D120" s="162">
        <f>(19/20)*'B. Andre input'!$B$6</f>
        <v>9.4999999999999998E-3</v>
      </c>
      <c r="E120" s="162">
        <v>0</v>
      </c>
      <c r="F120" s="162">
        <v>0</v>
      </c>
      <c r="G120" s="162">
        <v>0</v>
      </c>
      <c r="H120" s="162">
        <v>0</v>
      </c>
      <c r="I120" s="162">
        <f>(4/5)*(19/20)*(1-I134-'B. Andre input'!$B$10)</f>
        <v>0.70906447485569668</v>
      </c>
      <c r="J120" s="162">
        <v>0</v>
      </c>
      <c r="K120" s="162">
        <v>0</v>
      </c>
      <c r="L120" s="162">
        <v>0</v>
      </c>
      <c r="M120" s="162">
        <v>0</v>
      </c>
      <c r="N120" s="162">
        <v>0</v>
      </c>
      <c r="O120" s="162">
        <v>0</v>
      </c>
      <c r="P120" s="162">
        <v>0</v>
      </c>
      <c r="Q120" s="162">
        <v>0</v>
      </c>
      <c r="R120" s="162">
        <v>0</v>
      </c>
      <c r="S120" s="162">
        <v>0</v>
      </c>
      <c r="T120" s="162">
        <v>0</v>
      </c>
      <c r="U120" s="162">
        <v>0</v>
      </c>
      <c r="V120" s="162">
        <v>0</v>
      </c>
      <c r="W120" s="162">
        <v>0</v>
      </c>
    </row>
    <row r="121" spans="1:23" ht="25.5" x14ac:dyDescent="0.25">
      <c r="A121" s="509"/>
      <c r="B121" s="161" t="s">
        <v>213</v>
      </c>
      <c r="C121" s="162">
        <v>0</v>
      </c>
      <c r="D121" s="162">
        <f>(1/20)*'B. Andre input'!$B$6</f>
        <v>5.0000000000000001E-4</v>
      </c>
      <c r="E121" s="162">
        <f>(19/20)*'B. Andre input'!$B$6</f>
        <v>9.4999999999999998E-3</v>
      </c>
      <c r="F121" s="162">
        <v>0</v>
      </c>
      <c r="G121" s="162">
        <v>0</v>
      </c>
      <c r="H121" s="162">
        <v>0</v>
      </c>
      <c r="I121" s="162">
        <f>(4/5)*(1/20)*(1-I134-'B. Andre input'!$B$10)</f>
        <v>3.7319182887141936E-2</v>
      </c>
      <c r="J121" s="162">
        <f>(4/5)*(19/20)*(1-J134-'B. Andre input'!$B$10)</f>
        <v>0.70626079902247851</v>
      </c>
      <c r="K121" s="162">
        <v>0</v>
      </c>
      <c r="L121" s="162">
        <v>0</v>
      </c>
      <c r="M121" s="162">
        <v>0</v>
      </c>
      <c r="N121" s="162">
        <v>0</v>
      </c>
      <c r="O121" s="162">
        <v>0</v>
      </c>
      <c r="P121" s="162">
        <v>0</v>
      </c>
      <c r="Q121" s="162">
        <v>0</v>
      </c>
      <c r="R121" s="162">
        <v>0</v>
      </c>
      <c r="S121" s="162">
        <v>0</v>
      </c>
      <c r="T121" s="162">
        <v>0</v>
      </c>
      <c r="U121" s="162">
        <v>0</v>
      </c>
      <c r="V121" s="162">
        <v>0</v>
      </c>
      <c r="W121" s="162">
        <v>0</v>
      </c>
    </row>
    <row r="122" spans="1:23" ht="25.5" x14ac:dyDescent="0.25">
      <c r="A122" s="509"/>
      <c r="B122" s="161" t="s">
        <v>214</v>
      </c>
      <c r="C122" s="162">
        <v>0</v>
      </c>
      <c r="D122" s="162">
        <v>0</v>
      </c>
      <c r="E122" s="162">
        <f>(1/20)*'B. Andre input'!$B$6</f>
        <v>5.0000000000000001E-4</v>
      </c>
      <c r="F122" s="162">
        <f>(14/15)*'B. Andre input'!$B$6</f>
        <v>9.3333333333333341E-3</v>
      </c>
      <c r="G122" s="162">
        <v>0</v>
      </c>
      <c r="H122" s="162">
        <v>0</v>
      </c>
      <c r="I122" s="162">
        <v>0</v>
      </c>
      <c r="J122" s="162">
        <f>(4/5)*(1/20)*(1-J134-'B. Andre input'!$B$10)</f>
        <v>3.7171621001183083E-2</v>
      </c>
      <c r="K122" s="162">
        <f>(4/5)*(14/15)*(1-K134-'B. Andre input'!$B$10)</f>
        <v>0.67975522273688715</v>
      </c>
      <c r="L122" s="162">
        <v>0</v>
      </c>
      <c r="M122" s="162">
        <v>0</v>
      </c>
      <c r="N122" s="162">
        <v>0</v>
      </c>
      <c r="O122" s="162">
        <v>0</v>
      </c>
      <c r="P122" s="162">
        <v>0</v>
      </c>
      <c r="Q122" s="162">
        <v>0</v>
      </c>
      <c r="R122" s="162">
        <v>0</v>
      </c>
      <c r="S122" s="162">
        <v>0</v>
      </c>
      <c r="T122" s="162">
        <v>0</v>
      </c>
      <c r="U122" s="162">
        <v>0</v>
      </c>
      <c r="V122" s="162">
        <v>0</v>
      </c>
      <c r="W122" s="162">
        <v>0</v>
      </c>
    </row>
    <row r="123" spans="1:23" ht="25.5" x14ac:dyDescent="0.25">
      <c r="A123" s="509"/>
      <c r="B123" s="161" t="s">
        <v>192</v>
      </c>
      <c r="C123" s="162">
        <v>0</v>
      </c>
      <c r="D123" s="162">
        <v>0</v>
      </c>
      <c r="E123" s="162">
        <v>0</v>
      </c>
      <c r="F123" s="162">
        <f>(1/15)*'B. Andre input'!$B$6</f>
        <v>6.6666666666666664E-4</v>
      </c>
      <c r="G123" s="162">
        <v>0</v>
      </c>
      <c r="H123" s="162">
        <v>0</v>
      </c>
      <c r="I123" s="162">
        <v>0</v>
      </c>
      <c r="J123" s="162">
        <v>0</v>
      </c>
      <c r="K123" s="162">
        <f>(4/5)*(1/15)*(1-K134-'B. Andre input'!$B$10)</f>
        <v>4.8553944481206229E-2</v>
      </c>
      <c r="L123" s="162">
        <v>0</v>
      </c>
      <c r="M123" s="162">
        <v>0</v>
      </c>
      <c r="N123" s="162">
        <v>0</v>
      </c>
      <c r="O123" s="162">
        <v>0</v>
      </c>
      <c r="P123" s="162">
        <v>0</v>
      </c>
      <c r="Q123" s="162">
        <v>0</v>
      </c>
      <c r="R123" s="162">
        <v>0</v>
      </c>
      <c r="S123" s="162">
        <v>0</v>
      </c>
      <c r="T123" s="162">
        <v>0</v>
      </c>
      <c r="U123" s="162">
        <v>0</v>
      </c>
      <c r="V123" s="162">
        <v>0</v>
      </c>
      <c r="W123" s="162">
        <v>0</v>
      </c>
    </row>
    <row r="124" spans="1:23" ht="25.5" x14ac:dyDescent="0.25">
      <c r="A124" s="509"/>
      <c r="B124" s="161" t="s">
        <v>180</v>
      </c>
      <c r="C124" s="162">
        <v>0</v>
      </c>
      <c r="D124" s="162">
        <v>0</v>
      </c>
      <c r="E124" s="162">
        <v>0</v>
      </c>
      <c r="F124" s="162">
        <v>0</v>
      </c>
      <c r="G124" s="162">
        <v>0</v>
      </c>
      <c r="H124" s="162">
        <v>0</v>
      </c>
      <c r="I124" s="162">
        <v>0</v>
      </c>
      <c r="J124" s="162">
        <v>0</v>
      </c>
      <c r="K124" s="162">
        <v>0</v>
      </c>
      <c r="L124" s="162">
        <v>0</v>
      </c>
      <c r="M124" s="162">
        <v>0</v>
      </c>
      <c r="N124" s="162">
        <v>0</v>
      </c>
      <c r="O124" s="162">
        <v>0</v>
      </c>
      <c r="P124" s="162">
        <v>0</v>
      </c>
      <c r="Q124" s="162">
        <v>0</v>
      </c>
      <c r="R124" s="162">
        <v>0</v>
      </c>
      <c r="S124" s="162">
        <v>0</v>
      </c>
      <c r="T124" s="162">
        <v>0</v>
      </c>
      <c r="U124" s="162">
        <v>0</v>
      </c>
      <c r="V124" s="162">
        <v>0</v>
      </c>
      <c r="W124" s="162">
        <v>0</v>
      </c>
    </row>
    <row r="125" spans="1:23" ht="25.5" x14ac:dyDescent="0.25">
      <c r="A125" s="509"/>
      <c r="B125" s="161" t="s">
        <v>181</v>
      </c>
      <c r="C125" s="162">
        <v>0</v>
      </c>
      <c r="D125" s="162">
        <v>0</v>
      </c>
      <c r="E125" s="162">
        <v>0</v>
      </c>
      <c r="F125" s="162">
        <v>0</v>
      </c>
      <c r="G125" s="162">
        <v>0</v>
      </c>
      <c r="H125" s="162">
        <v>0</v>
      </c>
      <c r="I125" s="162">
        <f>(1/5)*(19/20)*(1-I134-'B. Andre input'!$B$10)</f>
        <v>0.17726611871392417</v>
      </c>
      <c r="J125" s="162">
        <v>0</v>
      </c>
      <c r="K125" s="162">
        <v>0</v>
      </c>
      <c r="L125" s="162">
        <v>0</v>
      </c>
      <c r="M125" s="162">
        <v>0</v>
      </c>
      <c r="N125" s="162">
        <f>(4/5)*(19/20)*(1-N134-'B. Andre input'!$B$11)</f>
        <v>0.75251059961519096</v>
      </c>
      <c r="O125" s="162">
        <v>0</v>
      </c>
      <c r="P125" s="162">
        <v>0</v>
      </c>
      <c r="Q125" s="162">
        <v>0</v>
      </c>
      <c r="R125" s="162">
        <v>0</v>
      </c>
      <c r="S125" s="162">
        <v>0</v>
      </c>
      <c r="T125" s="162">
        <v>0</v>
      </c>
      <c r="U125" s="162">
        <v>0</v>
      </c>
      <c r="V125" s="162">
        <v>0</v>
      </c>
      <c r="W125" s="162">
        <v>0</v>
      </c>
    </row>
    <row r="126" spans="1:23" ht="25.5" x14ac:dyDescent="0.25">
      <c r="A126" s="509"/>
      <c r="B126" s="161" t="s">
        <v>215</v>
      </c>
      <c r="C126" s="162">
        <v>0</v>
      </c>
      <c r="D126" s="162">
        <v>0</v>
      </c>
      <c r="E126" s="162">
        <v>0</v>
      </c>
      <c r="F126" s="162">
        <v>0</v>
      </c>
      <c r="G126" s="162">
        <v>0</v>
      </c>
      <c r="H126" s="162">
        <v>0</v>
      </c>
      <c r="I126" s="162">
        <f>(1/5)*(1/20)*(1-I134-'B. Andre input'!$B$10)</f>
        <v>9.3297957217854839E-3</v>
      </c>
      <c r="J126" s="162">
        <f>(1/5)*(19/20)*(1-J134-'B. Andre input'!$B$10)</f>
        <v>0.17656519975561963</v>
      </c>
      <c r="K126" s="162">
        <v>0</v>
      </c>
      <c r="L126" s="162">
        <v>0</v>
      </c>
      <c r="M126" s="162">
        <v>0</v>
      </c>
      <c r="N126" s="162">
        <f>(4/5)*(1/20)*(1-N134-'B. Andre input'!$B$11)</f>
        <v>3.9605821032378481E-2</v>
      </c>
      <c r="O126" s="162">
        <f>(4/5)*(19/20)*(1-O134-'B. Andre input'!$B$11)</f>
        <v>0.7450341307266094</v>
      </c>
      <c r="P126" s="162">
        <v>0</v>
      </c>
      <c r="Q126" s="162">
        <v>0</v>
      </c>
      <c r="R126" s="162">
        <v>0</v>
      </c>
      <c r="S126" s="162">
        <v>0</v>
      </c>
      <c r="T126" s="162">
        <v>0</v>
      </c>
      <c r="U126" s="162">
        <v>0</v>
      </c>
      <c r="V126" s="162">
        <v>0</v>
      </c>
      <c r="W126" s="162">
        <v>0</v>
      </c>
    </row>
    <row r="127" spans="1:23" ht="25.5" x14ac:dyDescent="0.25">
      <c r="A127" s="509"/>
      <c r="B127" s="161" t="s">
        <v>216</v>
      </c>
      <c r="C127" s="162">
        <v>0</v>
      </c>
      <c r="D127" s="162">
        <v>0</v>
      </c>
      <c r="E127" s="162">
        <v>0</v>
      </c>
      <c r="F127" s="162">
        <v>0</v>
      </c>
      <c r="G127" s="162">
        <v>0</v>
      </c>
      <c r="H127" s="162">
        <v>0</v>
      </c>
      <c r="I127" s="162">
        <v>0</v>
      </c>
      <c r="J127" s="162">
        <f>(1/5)*(1/20)*(1-J134-'B. Andre input'!$B$10)</f>
        <v>9.2929052502957708E-3</v>
      </c>
      <c r="K127" s="162">
        <f>(1/5)*(14/15)*(1-K134-'B. Andre input'!$B$10)</f>
        <v>0.16993880568422179</v>
      </c>
      <c r="L127" s="162">
        <v>0</v>
      </c>
      <c r="M127" s="162">
        <v>0</v>
      </c>
      <c r="N127" s="162">
        <v>0</v>
      </c>
      <c r="O127" s="162">
        <f>(4/5)*(1/20)*(1-O134-'B. Andre input'!$B$11)</f>
        <v>3.9212322669821553E-2</v>
      </c>
      <c r="P127" s="162">
        <f>(4/5)*(14/15)*(1-P134-'B. Andre input'!$B$11)</f>
        <v>0.69432326063169914</v>
      </c>
      <c r="Q127" s="162">
        <v>0</v>
      </c>
      <c r="R127" s="162">
        <v>0</v>
      </c>
      <c r="S127" s="162">
        <v>0</v>
      </c>
      <c r="T127" s="162">
        <v>0</v>
      </c>
      <c r="U127" s="162">
        <v>0</v>
      </c>
      <c r="V127" s="162">
        <v>0</v>
      </c>
      <c r="W127" s="162">
        <v>0</v>
      </c>
    </row>
    <row r="128" spans="1:23" ht="25.5" x14ac:dyDescent="0.25">
      <c r="A128" s="509"/>
      <c r="B128" s="161" t="s">
        <v>194</v>
      </c>
      <c r="C128" s="162">
        <v>0</v>
      </c>
      <c r="D128" s="162">
        <v>0</v>
      </c>
      <c r="E128" s="162">
        <v>0</v>
      </c>
      <c r="F128" s="162">
        <v>0</v>
      </c>
      <c r="G128" s="162">
        <v>0</v>
      </c>
      <c r="H128" s="162">
        <v>0</v>
      </c>
      <c r="I128" s="162">
        <v>0</v>
      </c>
      <c r="J128" s="162">
        <v>0</v>
      </c>
      <c r="K128" s="162">
        <f>(1/5)*(1/15)*(1-K134-'B. Andre input'!$B$10)</f>
        <v>1.2138486120301557E-2</v>
      </c>
      <c r="L128" s="162">
        <v>0</v>
      </c>
      <c r="M128" s="162">
        <v>0</v>
      </c>
      <c r="N128" s="162">
        <v>0</v>
      </c>
      <c r="O128" s="162">
        <v>0</v>
      </c>
      <c r="P128" s="162">
        <f>(4/5)*(1/15)*(1-P134-'B. Andre input'!$B$11)</f>
        <v>4.959451861654994E-2</v>
      </c>
      <c r="Q128" s="162">
        <v>0</v>
      </c>
      <c r="R128" s="162">
        <v>0</v>
      </c>
      <c r="S128" s="162">
        <v>0</v>
      </c>
      <c r="T128" s="162">
        <v>0</v>
      </c>
      <c r="U128" s="162">
        <v>0</v>
      </c>
      <c r="V128" s="162">
        <v>0</v>
      </c>
      <c r="W128" s="162">
        <v>0</v>
      </c>
    </row>
    <row r="129" spans="1:23" ht="25.5" x14ac:dyDescent="0.25">
      <c r="A129" s="509"/>
      <c r="B129" s="161" t="s">
        <v>183</v>
      </c>
      <c r="C129" s="162">
        <v>0</v>
      </c>
      <c r="D129" s="162">
        <v>0</v>
      </c>
      <c r="E129" s="162">
        <v>0</v>
      </c>
      <c r="F129" s="162">
        <v>0</v>
      </c>
      <c r="G129" s="162">
        <v>0</v>
      </c>
      <c r="H129" s="162">
        <v>0</v>
      </c>
      <c r="I129" s="162">
        <v>0</v>
      </c>
      <c r="J129" s="162">
        <v>0</v>
      </c>
      <c r="K129" s="162">
        <v>0</v>
      </c>
      <c r="L129" s="162">
        <v>0</v>
      </c>
      <c r="M129" s="162">
        <v>0</v>
      </c>
      <c r="N129" s="162">
        <v>0</v>
      </c>
      <c r="O129" s="162">
        <v>0</v>
      </c>
      <c r="P129" s="162">
        <v>0</v>
      </c>
      <c r="Q129" s="162">
        <v>0</v>
      </c>
      <c r="R129" s="162">
        <v>0</v>
      </c>
      <c r="S129" s="162">
        <v>0</v>
      </c>
      <c r="T129" s="162">
        <v>0</v>
      </c>
      <c r="U129" s="162">
        <v>0</v>
      </c>
      <c r="V129" s="162">
        <v>0</v>
      </c>
      <c r="W129" s="162">
        <v>0</v>
      </c>
    </row>
    <row r="130" spans="1:23" ht="25.5" x14ac:dyDescent="0.25">
      <c r="A130" s="509"/>
      <c r="B130" s="161" t="s">
        <v>184</v>
      </c>
      <c r="C130" s="162">
        <v>0</v>
      </c>
      <c r="D130" s="162">
        <v>0</v>
      </c>
      <c r="E130" s="162">
        <v>0</v>
      </c>
      <c r="F130" s="162">
        <v>0</v>
      </c>
      <c r="G130" s="162">
        <v>0</v>
      </c>
      <c r="H130" s="162">
        <v>0</v>
      </c>
      <c r="I130" s="162">
        <v>0</v>
      </c>
      <c r="J130" s="162">
        <v>0</v>
      </c>
      <c r="K130" s="162">
        <v>0</v>
      </c>
      <c r="L130" s="162">
        <v>0</v>
      </c>
      <c r="M130" s="162">
        <v>0</v>
      </c>
      <c r="N130" s="162">
        <f>(1/5)*(19/20)*(1-N134-'B. Andre input'!$B$11)</f>
        <v>0.18812764990379774</v>
      </c>
      <c r="O130" s="162">
        <v>0</v>
      </c>
      <c r="P130" s="162">
        <v>0</v>
      </c>
      <c r="Q130" s="162">
        <v>0</v>
      </c>
      <c r="R130" s="162">
        <v>0</v>
      </c>
      <c r="S130" s="162">
        <f>(19/20)*(1-S134-'B. Andre input'!$B$12)</f>
        <v>0.94829258068859712</v>
      </c>
      <c r="T130" s="162">
        <v>0</v>
      </c>
      <c r="U130" s="162">
        <v>0</v>
      </c>
      <c r="V130" s="162">
        <v>0</v>
      </c>
      <c r="W130" s="162">
        <v>0</v>
      </c>
    </row>
    <row r="131" spans="1:23" ht="25.5" x14ac:dyDescent="0.25">
      <c r="A131" s="509"/>
      <c r="B131" s="161" t="s">
        <v>217</v>
      </c>
      <c r="C131" s="162">
        <v>0</v>
      </c>
      <c r="D131" s="162">
        <v>0</v>
      </c>
      <c r="E131" s="162">
        <v>0</v>
      </c>
      <c r="F131" s="162">
        <v>0</v>
      </c>
      <c r="G131" s="162">
        <v>0</v>
      </c>
      <c r="H131" s="162">
        <v>0</v>
      </c>
      <c r="I131" s="162">
        <v>0</v>
      </c>
      <c r="J131" s="162">
        <v>0</v>
      </c>
      <c r="K131" s="162">
        <v>0</v>
      </c>
      <c r="L131" s="162">
        <v>0</v>
      </c>
      <c r="M131" s="162">
        <v>0</v>
      </c>
      <c r="N131" s="162">
        <f>(1/5)*(1/20)*(1-N134-'B. Andre input'!$B$11)</f>
        <v>9.9014552580946203E-3</v>
      </c>
      <c r="O131" s="162">
        <f>(1/5)*(19/20)*(1-O134-'B. Andre input'!$B$11)</f>
        <v>0.18625853268165235</v>
      </c>
      <c r="P131" s="162">
        <v>0</v>
      </c>
      <c r="Q131" s="162">
        <v>0</v>
      </c>
      <c r="R131" s="162">
        <v>0</v>
      </c>
      <c r="S131" s="162">
        <f>(1/20)*(1-S134-'B. Andre input'!$B$12)</f>
        <v>4.9910135825715643E-2</v>
      </c>
      <c r="T131" s="162">
        <f>(19/20)*(1-T134-'B. Andre input'!$B$12)</f>
        <v>0.93373780810864282</v>
      </c>
      <c r="U131" s="162">
        <v>0</v>
      </c>
      <c r="V131" s="162">
        <v>0</v>
      </c>
      <c r="W131" s="162">
        <v>0</v>
      </c>
    </row>
    <row r="132" spans="1:23" ht="25.5" x14ac:dyDescent="0.25">
      <c r="A132" s="509"/>
      <c r="B132" s="161" t="s">
        <v>218</v>
      </c>
      <c r="C132" s="162">
        <v>0</v>
      </c>
      <c r="D132" s="162">
        <v>0</v>
      </c>
      <c r="E132" s="162">
        <v>0</v>
      </c>
      <c r="F132" s="162">
        <v>0</v>
      </c>
      <c r="G132" s="162">
        <v>0</v>
      </c>
      <c r="H132" s="162">
        <v>0</v>
      </c>
      <c r="I132" s="162">
        <v>0</v>
      </c>
      <c r="J132" s="162">
        <v>0</v>
      </c>
      <c r="K132" s="162">
        <v>0</v>
      </c>
      <c r="L132" s="162">
        <v>0</v>
      </c>
      <c r="M132" s="162">
        <v>0</v>
      </c>
      <c r="N132" s="162">
        <v>0</v>
      </c>
      <c r="O132" s="162">
        <f>(1/5)*(1/20)*(1-O134-'B. Andre input'!$B$11)</f>
        <v>9.8030806674553883E-3</v>
      </c>
      <c r="P132" s="162">
        <f>(1/5)*(14/15)*(1-P134-'B. Andre input'!$B$11)</f>
        <v>0.17358081515792478</v>
      </c>
      <c r="Q132" s="162">
        <v>0</v>
      </c>
      <c r="R132" s="162">
        <v>0</v>
      </c>
      <c r="S132" s="162">
        <v>0</v>
      </c>
      <c r="T132" s="162">
        <f>(1/20)*(1-T134-'B. Andre input'!$B$12)</f>
        <v>4.9144095163612789E-2</v>
      </c>
      <c r="U132" s="162">
        <f>(14/15)*(1-U134-'B. Andre input'!$B$12)</f>
        <v>0.83665365694556637</v>
      </c>
      <c r="V132" s="162">
        <v>0</v>
      </c>
      <c r="W132" s="162">
        <v>0</v>
      </c>
    </row>
    <row r="133" spans="1:23" ht="25.5" x14ac:dyDescent="0.25">
      <c r="A133" s="509"/>
      <c r="B133" s="161" t="s">
        <v>195</v>
      </c>
      <c r="C133" s="162">
        <v>0</v>
      </c>
      <c r="D133" s="162">
        <v>0</v>
      </c>
      <c r="E133" s="162">
        <v>0</v>
      </c>
      <c r="F133" s="162">
        <v>0</v>
      </c>
      <c r="G133" s="162">
        <v>0</v>
      </c>
      <c r="H133" s="162">
        <v>0</v>
      </c>
      <c r="I133" s="162">
        <v>0</v>
      </c>
      <c r="J133" s="162">
        <v>0</v>
      </c>
      <c r="K133" s="162">
        <v>0</v>
      </c>
      <c r="L133" s="162">
        <v>0</v>
      </c>
      <c r="M133" s="162">
        <v>0</v>
      </c>
      <c r="N133" s="162">
        <v>0</v>
      </c>
      <c r="O133" s="162">
        <v>0</v>
      </c>
      <c r="P133" s="162">
        <f>(1/5)*(1/15)*(1-P134-'B. Andre input'!$B$11)</f>
        <v>1.2398629654137485E-2</v>
      </c>
      <c r="Q133" s="162">
        <v>0</v>
      </c>
      <c r="R133" s="162">
        <v>0</v>
      </c>
      <c r="S133" s="162">
        <v>0</v>
      </c>
      <c r="T133" s="162">
        <v>0</v>
      </c>
      <c r="U133" s="162">
        <f>(1/15)*(1-U134-'B. Andre input'!$B$12)</f>
        <v>5.9760975496111889E-2</v>
      </c>
      <c r="V133" s="162">
        <v>0</v>
      </c>
      <c r="W133" s="162">
        <v>0</v>
      </c>
    </row>
    <row r="134" spans="1:23" x14ac:dyDescent="0.25">
      <c r="A134" s="509"/>
      <c r="B134" s="161" t="s">
        <v>0</v>
      </c>
      <c r="C134" s="162">
        <v>0</v>
      </c>
      <c r="D134" s="162">
        <f>'B. Andre input'!$B$37</f>
        <v>4.5215063690989647E-3</v>
      </c>
      <c r="E134" s="162">
        <f>'B. Andre input'!$B$38</f>
        <v>3.7199029134564944E-2</v>
      </c>
      <c r="F134" s="162">
        <f>'B. Andre input'!$B$39</f>
        <v>0.21459802636497408</v>
      </c>
      <c r="G134" s="162">
        <v>1</v>
      </c>
      <c r="H134" s="162">
        <v>0</v>
      </c>
      <c r="I134" s="162">
        <f>'B. Andre input'!$B$41</f>
        <v>6.2042782145181738E-4</v>
      </c>
      <c r="J134" s="162">
        <f>'B. Andre input'!$B$42</f>
        <v>4.3094749704230481E-3</v>
      </c>
      <c r="K134" s="162">
        <f>'B. Andre input'!$B$43</f>
        <v>2.3213540977383235E-2</v>
      </c>
      <c r="L134" s="162">
        <v>1</v>
      </c>
      <c r="M134" s="162">
        <v>0</v>
      </c>
      <c r="N134" s="162">
        <f>'B. Andre input'!$B$45</f>
        <v>1.6544741905381802E-3</v>
      </c>
      <c r="O134" s="162">
        <f>'B. Andre input'!$B$46</f>
        <v>1.1491933254461462E-2</v>
      </c>
      <c r="P134" s="162">
        <f>'B. Andre input'!$B$47</f>
        <v>6.1902775939688709E-2</v>
      </c>
      <c r="Q134" s="162">
        <v>1</v>
      </c>
      <c r="R134" s="162">
        <v>0</v>
      </c>
      <c r="S134" s="162">
        <f>'B. Andre input'!$B$49</f>
        <v>1.7972834856871734E-3</v>
      </c>
      <c r="T134" s="162">
        <f>'B. Andre input'!$B$50</f>
        <v>1.7118096727744343E-2</v>
      </c>
      <c r="U134" s="162">
        <f>'B. Andre input'!$B$51</f>
        <v>0.10358536755832168</v>
      </c>
      <c r="V134" s="162">
        <v>1</v>
      </c>
      <c r="W134" s="162">
        <v>1</v>
      </c>
    </row>
    <row r="135" spans="1:23" x14ac:dyDescent="0.25">
      <c r="A135" s="147"/>
      <c r="B135" s="147" t="s">
        <v>186</v>
      </c>
      <c r="C135" s="147">
        <f>SUM(C114:C134)</f>
        <v>0</v>
      </c>
      <c r="D135" s="147">
        <f t="shared" ref="D135:W135" si="4">SUM(D114:D134)</f>
        <v>0.99999999999999978</v>
      </c>
      <c r="E135" s="147">
        <f t="shared" si="4"/>
        <v>0.99999999999999989</v>
      </c>
      <c r="F135" s="147">
        <f t="shared" si="4"/>
        <v>1</v>
      </c>
      <c r="G135" s="147">
        <f t="shared" si="4"/>
        <v>1</v>
      </c>
      <c r="H135" s="147">
        <f t="shared" si="4"/>
        <v>0</v>
      </c>
      <c r="I135" s="147">
        <f t="shared" si="4"/>
        <v>1.0000000000000002</v>
      </c>
      <c r="J135" s="147">
        <f t="shared" si="4"/>
        <v>1</v>
      </c>
      <c r="K135" s="147">
        <f t="shared" si="4"/>
        <v>1</v>
      </c>
      <c r="L135" s="147">
        <f t="shared" si="4"/>
        <v>1</v>
      </c>
      <c r="M135" s="147">
        <f t="shared" si="4"/>
        <v>0</v>
      </c>
      <c r="N135" s="147">
        <f t="shared" si="4"/>
        <v>1</v>
      </c>
      <c r="O135" s="147">
        <f t="shared" si="4"/>
        <v>1.0000000000000002</v>
      </c>
      <c r="P135" s="147">
        <f t="shared" si="4"/>
        <v>1</v>
      </c>
      <c r="Q135" s="147">
        <f t="shared" si="4"/>
        <v>1</v>
      </c>
      <c r="R135" s="147">
        <f t="shared" si="4"/>
        <v>0</v>
      </c>
      <c r="S135" s="147">
        <f t="shared" si="4"/>
        <v>1</v>
      </c>
      <c r="T135" s="147">
        <f t="shared" si="4"/>
        <v>0.99999999999999989</v>
      </c>
      <c r="U135" s="147">
        <f t="shared" si="4"/>
        <v>1</v>
      </c>
      <c r="V135" s="147">
        <f t="shared" si="4"/>
        <v>1</v>
      </c>
      <c r="W135" s="147">
        <f t="shared" si="4"/>
        <v>1</v>
      </c>
    </row>
    <row r="136" spans="1:23" x14ac:dyDescent="0.25">
      <c r="A136" s="499" t="s">
        <v>247</v>
      </c>
      <c r="B136" s="499"/>
      <c r="C136" s="499"/>
      <c r="D136" s="499"/>
      <c r="E136" s="499"/>
      <c r="F136" s="499"/>
      <c r="G136" s="499"/>
      <c r="H136" s="499"/>
      <c r="I136" s="499"/>
      <c r="J136" s="499"/>
      <c r="K136" s="499"/>
      <c r="L136" s="499"/>
      <c r="M136" s="499"/>
      <c r="N136" s="499"/>
      <c r="O136" s="499"/>
      <c r="P136" s="499"/>
      <c r="Q136" s="499"/>
      <c r="R136" s="499"/>
      <c r="S136" s="499"/>
      <c r="T136" s="499"/>
      <c r="U136" s="499"/>
      <c r="V136" s="499"/>
      <c r="W136" s="499"/>
    </row>
    <row r="138" spans="1:23" x14ac:dyDescent="0.25">
      <c r="A138" s="143" t="s">
        <v>311</v>
      </c>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row>
    <row r="139" spans="1:23" x14ac:dyDescent="0.25">
      <c r="A139" s="505"/>
      <c r="B139" s="506"/>
      <c r="C139" s="506" t="s">
        <v>15</v>
      </c>
      <c r="D139" s="506"/>
      <c r="E139" s="506"/>
      <c r="F139" s="506"/>
      <c r="G139" s="506"/>
      <c r="H139" s="506"/>
      <c r="I139" s="506"/>
      <c r="J139" s="506"/>
      <c r="K139" s="506"/>
      <c r="L139" s="506"/>
      <c r="M139" s="506"/>
      <c r="N139" s="506"/>
      <c r="O139" s="506"/>
      <c r="P139" s="506"/>
      <c r="Q139" s="506"/>
      <c r="R139" s="506"/>
      <c r="S139" s="506"/>
      <c r="T139" s="506"/>
      <c r="U139" s="506"/>
      <c r="V139" s="506"/>
      <c r="W139" s="506"/>
    </row>
    <row r="140" spans="1:23" ht="76.5" x14ac:dyDescent="0.25">
      <c r="A140" s="506"/>
      <c r="B140" s="506"/>
      <c r="C140" s="174" t="s">
        <v>17</v>
      </c>
      <c r="D140" s="174" t="s">
        <v>18</v>
      </c>
      <c r="E140" s="174" t="s">
        <v>211</v>
      </c>
      <c r="F140" s="174" t="s">
        <v>212</v>
      </c>
      <c r="G140" s="174" t="s">
        <v>191</v>
      </c>
      <c r="H140" s="174" t="s">
        <v>177</v>
      </c>
      <c r="I140" s="174" t="s">
        <v>178</v>
      </c>
      <c r="J140" s="174" t="s">
        <v>213</v>
      </c>
      <c r="K140" s="174" t="s">
        <v>214</v>
      </c>
      <c r="L140" s="174" t="s">
        <v>192</v>
      </c>
      <c r="M140" s="174" t="s">
        <v>180</v>
      </c>
      <c r="N140" s="174" t="s">
        <v>181</v>
      </c>
      <c r="O140" s="174" t="s">
        <v>215</v>
      </c>
      <c r="P140" s="174" t="s">
        <v>216</v>
      </c>
      <c r="Q140" s="174" t="s">
        <v>194</v>
      </c>
      <c r="R140" s="174" t="s">
        <v>183</v>
      </c>
      <c r="S140" s="174" t="s">
        <v>184</v>
      </c>
      <c r="T140" s="174" t="s">
        <v>217</v>
      </c>
      <c r="U140" s="174" t="s">
        <v>218</v>
      </c>
      <c r="V140" s="174" t="s">
        <v>195</v>
      </c>
      <c r="W140" s="174" t="s">
        <v>0</v>
      </c>
    </row>
    <row r="141" spans="1:23" x14ac:dyDescent="0.25">
      <c r="A141" s="506" t="s">
        <v>14</v>
      </c>
      <c r="B141" s="174" t="s">
        <v>17</v>
      </c>
      <c r="C141" s="175">
        <v>0</v>
      </c>
      <c r="D141" s="175">
        <v>0</v>
      </c>
      <c r="E141" s="175">
        <v>0</v>
      </c>
      <c r="F141" s="175">
        <v>0</v>
      </c>
      <c r="G141" s="175">
        <v>0</v>
      </c>
      <c r="H141" s="175">
        <v>0</v>
      </c>
      <c r="I141" s="175">
        <v>0</v>
      </c>
      <c r="J141" s="175">
        <v>0</v>
      </c>
      <c r="K141" s="175">
        <v>0</v>
      </c>
      <c r="L141" s="175">
        <v>0</v>
      </c>
      <c r="M141" s="175">
        <v>0</v>
      </c>
      <c r="N141" s="175">
        <v>0</v>
      </c>
      <c r="O141" s="175">
        <v>0</v>
      </c>
      <c r="P141" s="175">
        <v>0</v>
      </c>
      <c r="Q141" s="175">
        <v>0</v>
      </c>
      <c r="R141" s="175">
        <v>0</v>
      </c>
      <c r="S141" s="175">
        <v>0</v>
      </c>
      <c r="T141" s="175">
        <v>0</v>
      </c>
      <c r="U141" s="175">
        <v>0</v>
      </c>
      <c r="V141" s="175">
        <v>0</v>
      </c>
      <c r="W141" s="175">
        <v>0</v>
      </c>
    </row>
    <row r="142" spans="1:23" x14ac:dyDescent="0.25">
      <c r="A142" s="506"/>
      <c r="B142" s="174" t="s">
        <v>18</v>
      </c>
      <c r="C142" s="175">
        <v>0</v>
      </c>
      <c r="D142" s="175">
        <f>(9/10)*(1-D161-'B. Andre input'!$B$6)</f>
        <v>0.88693064426781087</v>
      </c>
      <c r="E142" s="175">
        <v>0</v>
      </c>
      <c r="F142" s="175">
        <v>0</v>
      </c>
      <c r="G142" s="175">
        <v>0</v>
      </c>
      <c r="H142" s="175">
        <v>0</v>
      </c>
      <c r="I142" s="175">
        <f>(9/10)*'B. Andre input'!$B$10</f>
        <v>5.9760000000000001E-2</v>
      </c>
      <c r="J142" s="175">
        <v>0</v>
      </c>
      <c r="K142" s="175">
        <v>0</v>
      </c>
      <c r="L142" s="175">
        <v>0</v>
      </c>
      <c r="M142" s="175">
        <v>0</v>
      </c>
      <c r="N142" s="175">
        <f>(9/10)*'B. Andre input'!$B$11</f>
        <v>7.3800000000000011E-3</v>
      </c>
      <c r="O142" s="175">
        <v>0</v>
      </c>
      <c r="P142" s="175">
        <v>0</v>
      </c>
      <c r="Q142" s="175">
        <v>0</v>
      </c>
      <c r="R142" s="175">
        <v>0</v>
      </c>
      <c r="S142" s="175">
        <f>(9/10)*'B. Andre input'!$B$12</f>
        <v>0</v>
      </c>
      <c r="T142" s="175">
        <v>0</v>
      </c>
      <c r="U142" s="175">
        <v>0</v>
      </c>
      <c r="V142" s="175">
        <v>0</v>
      </c>
      <c r="W142" s="175">
        <v>0</v>
      </c>
    </row>
    <row r="143" spans="1:23" x14ac:dyDescent="0.25">
      <c r="A143" s="506"/>
      <c r="B143" s="174" t="s">
        <v>211</v>
      </c>
      <c r="C143" s="175">
        <v>0</v>
      </c>
      <c r="D143" s="175">
        <f>(1/10)*(1-D161-'B. Andre input'!$B$6)</f>
        <v>9.8547849363090106E-2</v>
      </c>
      <c r="E143" s="175">
        <f>(19/20)*(1-E161-'B. Andre input'!$B$6)</f>
        <v>0.90516092232216327</v>
      </c>
      <c r="F143" s="175">
        <v>0</v>
      </c>
      <c r="G143" s="175">
        <v>0</v>
      </c>
      <c r="H143" s="175">
        <v>0</v>
      </c>
      <c r="I143" s="175">
        <f>(1/10)*'B. Andre input'!$B$10</f>
        <v>6.6400000000000001E-3</v>
      </c>
      <c r="J143" s="175">
        <f>(19/20)*'B. Andre input'!$B$10</f>
        <v>6.3079999999999997E-2</v>
      </c>
      <c r="K143" s="175">
        <v>0</v>
      </c>
      <c r="L143" s="175">
        <v>0</v>
      </c>
      <c r="M143" s="175">
        <v>0</v>
      </c>
      <c r="N143" s="175">
        <f>(1/10)*'B. Andre input'!$B$11</f>
        <v>8.2000000000000009E-4</v>
      </c>
      <c r="O143" s="175">
        <f>(19/20)*'B. Andre input'!$B$11</f>
        <v>7.79E-3</v>
      </c>
      <c r="P143" s="175">
        <v>0</v>
      </c>
      <c r="Q143" s="175">
        <v>0</v>
      </c>
      <c r="R143" s="175">
        <v>0</v>
      </c>
      <c r="S143" s="175">
        <f>(1/10)*'B. Andre input'!$B$12</f>
        <v>0</v>
      </c>
      <c r="T143" s="175">
        <f>(19/20)*'B. Andre input'!$B$12</f>
        <v>0</v>
      </c>
      <c r="U143" s="175">
        <v>0</v>
      </c>
      <c r="V143" s="175">
        <v>0</v>
      </c>
      <c r="W143" s="175">
        <v>0</v>
      </c>
    </row>
    <row r="144" spans="1:23" x14ac:dyDescent="0.25">
      <c r="A144" s="506"/>
      <c r="B144" s="174" t="s">
        <v>212</v>
      </c>
      <c r="C144" s="175">
        <v>0</v>
      </c>
      <c r="D144" s="175">
        <v>0</v>
      </c>
      <c r="E144" s="175">
        <f>(1/20)*(1-E161-'B. Andre input'!$B$6)</f>
        <v>4.7640048543271751E-2</v>
      </c>
      <c r="F144" s="175">
        <f>(14/15)*(1-F161-'B. Andre input'!$B$6)</f>
        <v>0.72370850872602421</v>
      </c>
      <c r="G144" s="175">
        <v>0</v>
      </c>
      <c r="H144" s="175">
        <v>0</v>
      </c>
      <c r="I144" s="175">
        <v>0</v>
      </c>
      <c r="J144" s="175">
        <f>(1/20)*'B. Andre input'!$B$10</f>
        <v>3.32E-3</v>
      </c>
      <c r="K144" s="175">
        <f>(14/15)*'B. Andre input'!$B$10</f>
        <v>6.1973333333333332E-2</v>
      </c>
      <c r="L144" s="175">
        <v>0</v>
      </c>
      <c r="M144" s="175">
        <v>0</v>
      </c>
      <c r="N144" s="175">
        <v>0</v>
      </c>
      <c r="O144" s="175">
        <f>(1/20)*'B. Andre input'!$B$11</f>
        <v>4.1000000000000005E-4</v>
      </c>
      <c r="P144" s="175">
        <f>(14/15)*'B. Andre input'!$B$11</f>
        <v>7.653333333333334E-3</v>
      </c>
      <c r="Q144" s="175">
        <v>0</v>
      </c>
      <c r="R144" s="175">
        <v>0</v>
      </c>
      <c r="S144" s="175">
        <v>0</v>
      </c>
      <c r="T144" s="175">
        <f>(1/20)*'B. Andre input'!$B$12</f>
        <v>0</v>
      </c>
      <c r="U144" s="175">
        <f>(14/15)*'B. Andre input'!$B$12</f>
        <v>0</v>
      </c>
      <c r="V144" s="175">
        <v>0</v>
      </c>
      <c r="W144" s="175">
        <v>0</v>
      </c>
    </row>
    <row r="145" spans="1:23" x14ac:dyDescent="0.25">
      <c r="A145" s="506"/>
      <c r="B145" s="174" t="s">
        <v>191</v>
      </c>
      <c r="C145" s="175">
        <v>0</v>
      </c>
      <c r="D145" s="175">
        <v>0</v>
      </c>
      <c r="E145" s="175">
        <v>0</v>
      </c>
      <c r="F145" s="175">
        <f>(1/15)*(1-F161-'B. Andre input'!$B$6)</f>
        <v>5.169346490900173E-2</v>
      </c>
      <c r="G145" s="175">
        <v>0</v>
      </c>
      <c r="H145" s="175">
        <v>0</v>
      </c>
      <c r="I145" s="175">
        <v>0</v>
      </c>
      <c r="J145" s="175">
        <v>0</v>
      </c>
      <c r="K145" s="175">
        <f>(1/15)*'B. Andre input'!$B$10</f>
        <v>4.4266666666666664E-3</v>
      </c>
      <c r="L145" s="175">
        <v>0</v>
      </c>
      <c r="M145" s="175">
        <v>0</v>
      </c>
      <c r="N145" s="175">
        <v>0</v>
      </c>
      <c r="O145" s="175">
        <v>0</v>
      </c>
      <c r="P145" s="175">
        <f>(1/15)*'B. Andre input'!$B$11</f>
        <v>5.4666666666666665E-4</v>
      </c>
      <c r="Q145" s="175">
        <v>0</v>
      </c>
      <c r="R145" s="175">
        <v>0</v>
      </c>
      <c r="S145" s="175">
        <v>0</v>
      </c>
      <c r="T145" s="175">
        <v>0</v>
      </c>
      <c r="U145" s="175">
        <f>(1/15)*'B. Andre input'!$B$12</f>
        <v>0</v>
      </c>
      <c r="V145" s="175">
        <v>0</v>
      </c>
      <c r="W145" s="175">
        <v>0</v>
      </c>
    </row>
    <row r="146" spans="1:23" ht="25.5" x14ac:dyDescent="0.25">
      <c r="A146" s="506"/>
      <c r="B146" s="174" t="s">
        <v>177</v>
      </c>
      <c r="C146" s="175">
        <v>0</v>
      </c>
      <c r="D146" s="175">
        <v>0</v>
      </c>
      <c r="E146" s="175">
        <v>0</v>
      </c>
      <c r="F146" s="175">
        <v>0</v>
      </c>
      <c r="G146" s="175">
        <v>0</v>
      </c>
      <c r="H146" s="175">
        <v>0</v>
      </c>
      <c r="I146" s="175">
        <v>0</v>
      </c>
      <c r="J146" s="175">
        <v>0</v>
      </c>
      <c r="K146" s="175">
        <v>0</v>
      </c>
      <c r="L146" s="175">
        <v>0</v>
      </c>
      <c r="M146" s="175">
        <v>0</v>
      </c>
      <c r="N146" s="175">
        <v>0</v>
      </c>
      <c r="O146" s="175">
        <v>0</v>
      </c>
      <c r="P146" s="175">
        <v>0</v>
      </c>
      <c r="Q146" s="175">
        <v>0</v>
      </c>
      <c r="R146" s="175">
        <v>0</v>
      </c>
      <c r="S146" s="175">
        <v>0</v>
      </c>
      <c r="T146" s="175">
        <v>0</v>
      </c>
      <c r="U146" s="175">
        <v>0</v>
      </c>
      <c r="V146" s="175">
        <v>0</v>
      </c>
      <c r="W146" s="175">
        <v>0</v>
      </c>
    </row>
    <row r="147" spans="1:23" ht="25.5" x14ac:dyDescent="0.25">
      <c r="A147" s="506"/>
      <c r="B147" s="174" t="s">
        <v>178</v>
      </c>
      <c r="C147" s="175">
        <v>0</v>
      </c>
      <c r="D147" s="175">
        <f>(9/10)*'B. Andre input'!$B$6</f>
        <v>9.0000000000000011E-3</v>
      </c>
      <c r="E147" s="175">
        <v>0</v>
      </c>
      <c r="F147" s="175">
        <v>0</v>
      </c>
      <c r="G147" s="175">
        <v>0</v>
      </c>
      <c r="H147" s="175">
        <v>0</v>
      </c>
      <c r="I147" s="175">
        <f>(4/5)*(9/10)*(1-I161-'B. Andre input'!$B$10)</f>
        <v>0.67174529196855481</v>
      </c>
      <c r="J147" s="175">
        <v>0</v>
      </c>
      <c r="K147" s="175">
        <v>0</v>
      </c>
      <c r="L147" s="175">
        <v>0</v>
      </c>
      <c r="M147" s="175">
        <v>0</v>
      </c>
      <c r="N147" s="175">
        <v>0</v>
      </c>
      <c r="O147" s="175">
        <v>0</v>
      </c>
      <c r="P147" s="175">
        <v>0</v>
      </c>
      <c r="Q147" s="175">
        <v>0</v>
      </c>
      <c r="R147" s="175">
        <v>0</v>
      </c>
      <c r="S147" s="175">
        <v>0</v>
      </c>
      <c r="T147" s="175">
        <v>0</v>
      </c>
      <c r="U147" s="175">
        <v>0</v>
      </c>
      <c r="V147" s="175">
        <v>0</v>
      </c>
      <c r="W147" s="175">
        <v>0</v>
      </c>
    </row>
    <row r="148" spans="1:23" ht="25.5" x14ac:dyDescent="0.25">
      <c r="A148" s="506"/>
      <c r="B148" s="174" t="s">
        <v>213</v>
      </c>
      <c r="C148" s="175">
        <v>0</v>
      </c>
      <c r="D148" s="175">
        <f>(1/10)*'B. Andre input'!$B$6</f>
        <v>1E-3</v>
      </c>
      <c r="E148" s="175">
        <f>(19/20)*'B. Andre input'!$B$6</f>
        <v>9.4999999999999998E-3</v>
      </c>
      <c r="F148" s="175">
        <v>0</v>
      </c>
      <c r="G148" s="175">
        <v>0</v>
      </c>
      <c r="H148" s="175">
        <v>0</v>
      </c>
      <c r="I148" s="175">
        <f>(4/5)*(1/10)*(1-I161-'B. Andre input'!$B$10)</f>
        <v>7.4638365774283871E-2</v>
      </c>
      <c r="J148" s="175">
        <f>(4/5)*(19/20)*(1-J161-'B. Andre input'!$B$10)</f>
        <v>0.70626079902247851</v>
      </c>
      <c r="K148" s="175">
        <v>0</v>
      </c>
      <c r="L148" s="175">
        <v>0</v>
      </c>
      <c r="M148" s="175">
        <v>0</v>
      </c>
      <c r="N148" s="175">
        <v>0</v>
      </c>
      <c r="O148" s="175">
        <v>0</v>
      </c>
      <c r="P148" s="175">
        <v>0</v>
      </c>
      <c r="Q148" s="175">
        <v>0</v>
      </c>
      <c r="R148" s="175">
        <v>0</v>
      </c>
      <c r="S148" s="175">
        <v>0</v>
      </c>
      <c r="T148" s="175">
        <v>0</v>
      </c>
      <c r="U148" s="175">
        <v>0</v>
      </c>
      <c r="V148" s="175">
        <v>0</v>
      </c>
      <c r="W148" s="175">
        <v>0</v>
      </c>
    </row>
    <row r="149" spans="1:23" ht="25.5" x14ac:dyDescent="0.25">
      <c r="A149" s="506"/>
      <c r="B149" s="174" t="s">
        <v>214</v>
      </c>
      <c r="C149" s="175">
        <v>0</v>
      </c>
      <c r="D149" s="175">
        <v>0</v>
      </c>
      <c r="E149" s="175">
        <f>(1/20)*'B. Andre input'!$B$6</f>
        <v>5.0000000000000001E-4</v>
      </c>
      <c r="F149" s="175">
        <f>(14/15)*'B. Andre input'!$B$6</f>
        <v>9.3333333333333341E-3</v>
      </c>
      <c r="G149" s="175">
        <v>0</v>
      </c>
      <c r="H149" s="175">
        <v>0</v>
      </c>
      <c r="I149" s="175">
        <v>0</v>
      </c>
      <c r="J149" s="175">
        <f>(4/5)*(1/20)*(1-J161-'B. Andre input'!$B$10)</f>
        <v>3.7171621001183083E-2</v>
      </c>
      <c r="K149" s="175">
        <f>(4/5)*(14/15)*(1-K161-'B. Andre input'!$B$10)</f>
        <v>0.67975522273688715</v>
      </c>
      <c r="L149" s="175">
        <v>0</v>
      </c>
      <c r="M149" s="175">
        <v>0</v>
      </c>
      <c r="N149" s="175">
        <v>0</v>
      </c>
      <c r="O149" s="175">
        <v>0</v>
      </c>
      <c r="P149" s="175">
        <v>0</v>
      </c>
      <c r="Q149" s="175">
        <v>0</v>
      </c>
      <c r="R149" s="175">
        <v>0</v>
      </c>
      <c r="S149" s="175">
        <v>0</v>
      </c>
      <c r="T149" s="175">
        <v>0</v>
      </c>
      <c r="U149" s="175">
        <v>0</v>
      </c>
      <c r="V149" s="175">
        <v>0</v>
      </c>
      <c r="W149" s="175">
        <v>0</v>
      </c>
    </row>
    <row r="150" spans="1:23" ht="25.5" x14ac:dyDescent="0.25">
      <c r="A150" s="506"/>
      <c r="B150" s="174" t="s">
        <v>192</v>
      </c>
      <c r="C150" s="175">
        <v>0</v>
      </c>
      <c r="D150" s="175">
        <v>0</v>
      </c>
      <c r="E150" s="175">
        <v>0</v>
      </c>
      <c r="F150" s="175">
        <f>(1/15)*'B. Andre input'!$B$6</f>
        <v>6.6666666666666664E-4</v>
      </c>
      <c r="G150" s="175">
        <v>0</v>
      </c>
      <c r="H150" s="175">
        <v>0</v>
      </c>
      <c r="I150" s="175">
        <v>0</v>
      </c>
      <c r="J150" s="175">
        <v>0</v>
      </c>
      <c r="K150" s="175">
        <f>(4/5)*(1/15)*(1-K161-'B. Andre input'!$B$10)</f>
        <v>4.8553944481206229E-2</v>
      </c>
      <c r="L150" s="175">
        <v>0</v>
      </c>
      <c r="M150" s="175">
        <v>0</v>
      </c>
      <c r="N150" s="175">
        <v>0</v>
      </c>
      <c r="O150" s="175">
        <v>0</v>
      </c>
      <c r="P150" s="175">
        <v>0</v>
      </c>
      <c r="Q150" s="175">
        <v>0</v>
      </c>
      <c r="R150" s="175">
        <v>0</v>
      </c>
      <c r="S150" s="175">
        <v>0</v>
      </c>
      <c r="T150" s="175">
        <v>0</v>
      </c>
      <c r="U150" s="175">
        <v>0</v>
      </c>
      <c r="V150" s="175">
        <v>0</v>
      </c>
      <c r="W150" s="175">
        <v>0</v>
      </c>
    </row>
    <row r="151" spans="1:23" ht="25.5" x14ac:dyDescent="0.25">
      <c r="A151" s="506"/>
      <c r="B151" s="174" t="s">
        <v>180</v>
      </c>
      <c r="C151" s="175">
        <v>0</v>
      </c>
      <c r="D151" s="175">
        <v>0</v>
      </c>
      <c r="E151" s="175">
        <v>0</v>
      </c>
      <c r="F151" s="175">
        <v>0</v>
      </c>
      <c r="G151" s="175">
        <v>0</v>
      </c>
      <c r="H151" s="175">
        <v>0</v>
      </c>
      <c r="I151" s="175">
        <v>0</v>
      </c>
      <c r="J151" s="175">
        <v>0</v>
      </c>
      <c r="K151" s="175">
        <v>0</v>
      </c>
      <c r="L151" s="175">
        <v>0</v>
      </c>
      <c r="M151" s="175">
        <v>0</v>
      </c>
      <c r="N151" s="175">
        <v>0</v>
      </c>
      <c r="O151" s="175">
        <v>0</v>
      </c>
      <c r="P151" s="175">
        <v>0</v>
      </c>
      <c r="Q151" s="175">
        <v>0</v>
      </c>
      <c r="R151" s="175">
        <v>0</v>
      </c>
      <c r="S151" s="175">
        <v>0</v>
      </c>
      <c r="T151" s="175">
        <v>0</v>
      </c>
      <c r="U151" s="175">
        <v>0</v>
      </c>
      <c r="V151" s="175">
        <v>0</v>
      </c>
      <c r="W151" s="175">
        <v>0</v>
      </c>
    </row>
    <row r="152" spans="1:23" ht="25.5" x14ac:dyDescent="0.25">
      <c r="A152" s="506"/>
      <c r="B152" s="174" t="s">
        <v>181</v>
      </c>
      <c r="C152" s="175">
        <v>0</v>
      </c>
      <c r="D152" s="175">
        <v>0</v>
      </c>
      <c r="E152" s="175">
        <v>0</v>
      </c>
      <c r="F152" s="175">
        <v>0</v>
      </c>
      <c r="G152" s="175">
        <v>0</v>
      </c>
      <c r="H152" s="175">
        <v>0</v>
      </c>
      <c r="I152" s="175">
        <f>(1/5)*(9/10)*(1-I161-'B. Andre input'!$B$10)</f>
        <v>0.1679363229921387</v>
      </c>
      <c r="J152" s="175">
        <v>0</v>
      </c>
      <c r="K152" s="175">
        <v>0</v>
      </c>
      <c r="L152" s="175">
        <v>0</v>
      </c>
      <c r="M152" s="175">
        <v>0</v>
      </c>
      <c r="N152" s="175">
        <f>(4/5)*(9/10)*(1-N161-'B. Andre input'!$B$11)</f>
        <v>0.71290477858281254</v>
      </c>
      <c r="O152" s="175">
        <v>0</v>
      </c>
      <c r="P152" s="175">
        <v>0</v>
      </c>
      <c r="Q152" s="175">
        <v>0</v>
      </c>
      <c r="R152" s="175">
        <v>0</v>
      </c>
      <c r="S152" s="175">
        <v>0</v>
      </c>
      <c r="T152" s="175">
        <v>0</v>
      </c>
      <c r="U152" s="175">
        <v>0</v>
      </c>
      <c r="V152" s="175">
        <v>0</v>
      </c>
      <c r="W152" s="175">
        <v>0</v>
      </c>
    </row>
    <row r="153" spans="1:23" ht="25.5" x14ac:dyDescent="0.25">
      <c r="A153" s="506"/>
      <c r="B153" s="174" t="s">
        <v>215</v>
      </c>
      <c r="C153" s="175">
        <v>0</v>
      </c>
      <c r="D153" s="175">
        <v>0</v>
      </c>
      <c r="E153" s="175">
        <v>0</v>
      </c>
      <c r="F153" s="175">
        <v>0</v>
      </c>
      <c r="G153" s="175">
        <v>0</v>
      </c>
      <c r="H153" s="175">
        <v>0</v>
      </c>
      <c r="I153" s="175">
        <f>(1/5)*(1/10)*(1-I161-'B. Andre input'!$B$10)</f>
        <v>1.8659591443570968E-2</v>
      </c>
      <c r="J153" s="175">
        <f>(1/5)*(19/20)*(1-J161-'B. Andre input'!$B$10)</f>
        <v>0.17656519975561963</v>
      </c>
      <c r="K153" s="175">
        <v>0</v>
      </c>
      <c r="L153" s="175">
        <v>0</v>
      </c>
      <c r="M153" s="175">
        <v>0</v>
      </c>
      <c r="N153" s="175">
        <f>(4/5)*(1/10)*(1-N161-'B. Andre input'!$B$11)</f>
        <v>7.9211642064756962E-2</v>
      </c>
      <c r="O153" s="175">
        <f>(4/5)*(19/20)*(1-O161-'B. Andre input'!$B$11)</f>
        <v>0.7450341307266094</v>
      </c>
      <c r="P153" s="175">
        <v>0</v>
      </c>
      <c r="Q153" s="175">
        <v>0</v>
      </c>
      <c r="R153" s="175">
        <v>0</v>
      </c>
      <c r="S153" s="175">
        <v>0</v>
      </c>
      <c r="T153" s="175">
        <v>0</v>
      </c>
      <c r="U153" s="175">
        <v>0</v>
      </c>
      <c r="V153" s="175">
        <v>0</v>
      </c>
      <c r="W153" s="175">
        <v>0</v>
      </c>
    </row>
    <row r="154" spans="1:23" ht="25.5" x14ac:dyDescent="0.25">
      <c r="A154" s="506"/>
      <c r="B154" s="174" t="s">
        <v>216</v>
      </c>
      <c r="C154" s="175">
        <v>0</v>
      </c>
      <c r="D154" s="175">
        <v>0</v>
      </c>
      <c r="E154" s="175">
        <v>0</v>
      </c>
      <c r="F154" s="175">
        <v>0</v>
      </c>
      <c r="G154" s="175">
        <v>0</v>
      </c>
      <c r="H154" s="175">
        <v>0</v>
      </c>
      <c r="I154" s="175">
        <v>0</v>
      </c>
      <c r="J154" s="175">
        <f>(1/5)*(1/20)*(1-J161-'B. Andre input'!$B$10)</f>
        <v>9.2929052502957708E-3</v>
      </c>
      <c r="K154" s="175">
        <f>(1/5)*(14/15)*(1-K161-'B. Andre input'!$B$10)</f>
        <v>0.16993880568422179</v>
      </c>
      <c r="L154" s="175">
        <v>0</v>
      </c>
      <c r="M154" s="175">
        <v>0</v>
      </c>
      <c r="N154" s="175">
        <v>0</v>
      </c>
      <c r="O154" s="175">
        <f>(4/5)*(1/20)*(1-O161-'B. Andre input'!$B$11)</f>
        <v>3.9212322669821553E-2</v>
      </c>
      <c r="P154" s="175">
        <f>(4/5)*(14/15)*(1-P161-'B. Andre input'!$B$11)</f>
        <v>0.69432326063169914</v>
      </c>
      <c r="Q154" s="175">
        <v>0</v>
      </c>
      <c r="R154" s="175">
        <v>0</v>
      </c>
      <c r="S154" s="175">
        <v>0</v>
      </c>
      <c r="T154" s="175">
        <v>0</v>
      </c>
      <c r="U154" s="175">
        <v>0</v>
      </c>
      <c r="V154" s="175">
        <v>0</v>
      </c>
      <c r="W154" s="175">
        <v>0</v>
      </c>
    </row>
    <row r="155" spans="1:23" ht="25.5" x14ac:dyDescent="0.25">
      <c r="A155" s="506"/>
      <c r="B155" s="174" t="s">
        <v>194</v>
      </c>
      <c r="C155" s="175">
        <v>0</v>
      </c>
      <c r="D155" s="175">
        <v>0</v>
      </c>
      <c r="E155" s="175">
        <v>0</v>
      </c>
      <c r="F155" s="175">
        <v>0</v>
      </c>
      <c r="G155" s="175">
        <v>0</v>
      </c>
      <c r="H155" s="175">
        <v>0</v>
      </c>
      <c r="I155" s="175">
        <v>0</v>
      </c>
      <c r="J155" s="175">
        <v>0</v>
      </c>
      <c r="K155" s="175">
        <f>(1/5)*(1/15)*(1-K161-'B. Andre input'!$B$10)</f>
        <v>1.2138486120301557E-2</v>
      </c>
      <c r="L155" s="175">
        <v>0</v>
      </c>
      <c r="M155" s="175">
        <v>0</v>
      </c>
      <c r="N155" s="175">
        <v>0</v>
      </c>
      <c r="O155" s="175">
        <v>0</v>
      </c>
      <c r="P155" s="175">
        <f>(4/5)*(1/15)*(1-P161-'B. Andre input'!$B$11)</f>
        <v>4.959451861654994E-2</v>
      </c>
      <c r="Q155" s="175">
        <v>0</v>
      </c>
      <c r="R155" s="175">
        <v>0</v>
      </c>
      <c r="S155" s="175">
        <v>0</v>
      </c>
      <c r="T155" s="175">
        <v>0</v>
      </c>
      <c r="U155" s="175">
        <v>0</v>
      </c>
      <c r="V155" s="175">
        <v>0</v>
      </c>
      <c r="W155" s="175">
        <v>0</v>
      </c>
    </row>
    <row r="156" spans="1:23" ht="25.5" x14ac:dyDescent="0.25">
      <c r="A156" s="506"/>
      <c r="B156" s="174" t="s">
        <v>183</v>
      </c>
      <c r="C156" s="175">
        <v>0</v>
      </c>
      <c r="D156" s="175">
        <v>0</v>
      </c>
      <c r="E156" s="175">
        <v>0</v>
      </c>
      <c r="F156" s="175">
        <v>0</v>
      </c>
      <c r="G156" s="175">
        <v>0</v>
      </c>
      <c r="H156" s="175">
        <v>0</v>
      </c>
      <c r="I156" s="175">
        <v>0</v>
      </c>
      <c r="J156" s="175">
        <v>0</v>
      </c>
      <c r="K156" s="175">
        <v>0</v>
      </c>
      <c r="L156" s="175">
        <v>0</v>
      </c>
      <c r="M156" s="175">
        <v>0</v>
      </c>
      <c r="N156" s="175">
        <v>0</v>
      </c>
      <c r="O156" s="175">
        <v>0</v>
      </c>
      <c r="P156" s="175">
        <v>0</v>
      </c>
      <c r="Q156" s="175">
        <v>0</v>
      </c>
      <c r="R156" s="175">
        <v>0</v>
      </c>
      <c r="S156" s="175">
        <v>0</v>
      </c>
      <c r="T156" s="175">
        <v>0</v>
      </c>
      <c r="U156" s="175">
        <v>0</v>
      </c>
      <c r="V156" s="175">
        <v>0</v>
      </c>
      <c r="W156" s="175">
        <v>0</v>
      </c>
    </row>
    <row r="157" spans="1:23" ht="25.5" x14ac:dyDescent="0.25">
      <c r="A157" s="506"/>
      <c r="B157" s="174" t="s">
        <v>184</v>
      </c>
      <c r="C157" s="175">
        <v>0</v>
      </c>
      <c r="D157" s="175">
        <v>0</v>
      </c>
      <c r="E157" s="175">
        <v>0</v>
      </c>
      <c r="F157" s="175">
        <v>0</v>
      </c>
      <c r="G157" s="175">
        <v>0</v>
      </c>
      <c r="H157" s="175">
        <v>0</v>
      </c>
      <c r="I157" s="175">
        <v>0</v>
      </c>
      <c r="J157" s="175">
        <v>0</v>
      </c>
      <c r="K157" s="175">
        <v>0</v>
      </c>
      <c r="L157" s="175">
        <v>0</v>
      </c>
      <c r="M157" s="175">
        <v>0</v>
      </c>
      <c r="N157" s="175">
        <f>(1/5)*(9/10)*(1-N161-'B. Andre input'!$B$11)</f>
        <v>0.17822619464570313</v>
      </c>
      <c r="O157" s="175">
        <v>0</v>
      </c>
      <c r="P157" s="175">
        <v>0</v>
      </c>
      <c r="Q157" s="175">
        <v>0</v>
      </c>
      <c r="R157" s="175">
        <v>0</v>
      </c>
      <c r="S157" s="175">
        <f>(9/10)*(1-S161-'B. Andre input'!$B$12)</f>
        <v>0.89838244486288155</v>
      </c>
      <c r="T157" s="175">
        <v>0</v>
      </c>
      <c r="U157" s="175">
        <v>0</v>
      </c>
      <c r="V157" s="175">
        <v>0</v>
      </c>
      <c r="W157" s="175">
        <v>0</v>
      </c>
    </row>
    <row r="158" spans="1:23" ht="25.5" x14ac:dyDescent="0.25">
      <c r="A158" s="506"/>
      <c r="B158" s="174" t="s">
        <v>217</v>
      </c>
      <c r="C158" s="175">
        <v>0</v>
      </c>
      <c r="D158" s="175">
        <v>0</v>
      </c>
      <c r="E158" s="175">
        <v>0</v>
      </c>
      <c r="F158" s="175">
        <v>0</v>
      </c>
      <c r="G158" s="175">
        <v>0</v>
      </c>
      <c r="H158" s="175">
        <v>0</v>
      </c>
      <c r="I158" s="175">
        <v>0</v>
      </c>
      <c r="J158" s="175">
        <v>0</v>
      </c>
      <c r="K158" s="175">
        <v>0</v>
      </c>
      <c r="L158" s="175">
        <v>0</v>
      </c>
      <c r="M158" s="175">
        <v>0</v>
      </c>
      <c r="N158" s="175">
        <f>(1/5)*(1/10)*(1-N161-'B. Andre input'!$B$11)</f>
        <v>1.9802910516189241E-2</v>
      </c>
      <c r="O158" s="175">
        <f>(1/5)*(19/20)*(1-O161-'B. Andre input'!$B$11)</f>
        <v>0.18625853268165235</v>
      </c>
      <c r="P158" s="175">
        <v>0</v>
      </c>
      <c r="Q158" s="175">
        <v>0</v>
      </c>
      <c r="R158" s="175">
        <v>0</v>
      </c>
      <c r="S158" s="175">
        <f>(1/10)*(1-S161-'B. Andre input'!$B$12)</f>
        <v>9.9820271651431286E-2</v>
      </c>
      <c r="T158" s="175">
        <f>(19/20)*(1-T161-'B. Andre input'!$B$12)</f>
        <v>0.93373780810864282</v>
      </c>
      <c r="U158" s="175">
        <v>0</v>
      </c>
      <c r="V158" s="175">
        <v>0</v>
      </c>
      <c r="W158" s="175">
        <v>0</v>
      </c>
    </row>
    <row r="159" spans="1:23" ht="25.5" x14ac:dyDescent="0.25">
      <c r="A159" s="506"/>
      <c r="B159" s="174" t="s">
        <v>218</v>
      </c>
      <c r="C159" s="175">
        <v>0</v>
      </c>
      <c r="D159" s="175">
        <v>0</v>
      </c>
      <c r="E159" s="175">
        <v>0</v>
      </c>
      <c r="F159" s="175">
        <v>0</v>
      </c>
      <c r="G159" s="175">
        <v>0</v>
      </c>
      <c r="H159" s="175">
        <v>0</v>
      </c>
      <c r="I159" s="175">
        <v>0</v>
      </c>
      <c r="J159" s="175">
        <v>0</v>
      </c>
      <c r="K159" s="175">
        <v>0</v>
      </c>
      <c r="L159" s="175">
        <v>0</v>
      </c>
      <c r="M159" s="175">
        <v>0</v>
      </c>
      <c r="N159" s="175">
        <v>0</v>
      </c>
      <c r="O159" s="175">
        <f>(1/5)*(1/20)*(1-O161-'B. Andre input'!$B$11)</f>
        <v>9.8030806674553883E-3</v>
      </c>
      <c r="P159" s="175">
        <f>(1/5)*(14/15)*(1-P161-'B. Andre input'!$B$11)</f>
        <v>0.17358081515792478</v>
      </c>
      <c r="Q159" s="175">
        <v>0</v>
      </c>
      <c r="R159" s="175">
        <v>0</v>
      </c>
      <c r="S159" s="175">
        <v>0</v>
      </c>
      <c r="T159" s="175">
        <f>(1/20)*(1-T161-'B. Andre input'!$B$12)</f>
        <v>4.9144095163612789E-2</v>
      </c>
      <c r="U159" s="175">
        <f>(14/15)*(1-U161-'B. Andre input'!$B$12)</f>
        <v>0.83665365694556637</v>
      </c>
      <c r="V159" s="175">
        <v>0</v>
      </c>
      <c r="W159" s="175">
        <v>0</v>
      </c>
    </row>
    <row r="160" spans="1:23" ht="25.5" x14ac:dyDescent="0.25">
      <c r="A160" s="506"/>
      <c r="B160" s="174" t="s">
        <v>195</v>
      </c>
      <c r="C160" s="175">
        <v>0</v>
      </c>
      <c r="D160" s="175">
        <v>0</v>
      </c>
      <c r="E160" s="175">
        <v>0</v>
      </c>
      <c r="F160" s="175">
        <v>0</v>
      </c>
      <c r="G160" s="175">
        <v>0</v>
      </c>
      <c r="H160" s="175">
        <v>0</v>
      </c>
      <c r="I160" s="175">
        <v>0</v>
      </c>
      <c r="J160" s="175">
        <v>0</v>
      </c>
      <c r="K160" s="175">
        <v>0</v>
      </c>
      <c r="L160" s="175">
        <v>0</v>
      </c>
      <c r="M160" s="175">
        <v>0</v>
      </c>
      <c r="N160" s="175">
        <v>0</v>
      </c>
      <c r="O160" s="175">
        <v>0</v>
      </c>
      <c r="P160" s="175">
        <f>(1/5)*(1/15)*(1-P161-'B. Andre input'!$B$11)</f>
        <v>1.2398629654137485E-2</v>
      </c>
      <c r="Q160" s="175">
        <v>0</v>
      </c>
      <c r="R160" s="175">
        <v>0</v>
      </c>
      <c r="S160" s="175">
        <v>0</v>
      </c>
      <c r="T160" s="175">
        <v>0</v>
      </c>
      <c r="U160" s="175">
        <f>(1/15)*(1-U161-'B. Andre input'!$B$12)</f>
        <v>5.9760975496111889E-2</v>
      </c>
      <c r="V160" s="175">
        <v>0</v>
      </c>
      <c r="W160" s="175">
        <v>0</v>
      </c>
    </row>
    <row r="161" spans="1:23" x14ac:dyDescent="0.25">
      <c r="A161" s="506"/>
      <c r="B161" s="174" t="s">
        <v>0</v>
      </c>
      <c r="C161" s="175">
        <v>0</v>
      </c>
      <c r="D161" s="175">
        <f>'B. Andre input'!$B$37</f>
        <v>4.5215063690989647E-3</v>
      </c>
      <c r="E161" s="175">
        <f>'B. Andre input'!$B$38</f>
        <v>3.7199029134564944E-2</v>
      </c>
      <c r="F161" s="175">
        <f>'B. Andre input'!$B$39</f>
        <v>0.21459802636497408</v>
      </c>
      <c r="G161" s="175">
        <v>1</v>
      </c>
      <c r="H161" s="175">
        <v>0</v>
      </c>
      <c r="I161" s="175">
        <f>'B. Andre input'!$B$41</f>
        <v>6.2042782145181738E-4</v>
      </c>
      <c r="J161" s="175">
        <f>'B. Andre input'!$B$42</f>
        <v>4.3094749704230481E-3</v>
      </c>
      <c r="K161" s="175">
        <f>'B. Andre input'!$B$43</f>
        <v>2.3213540977383235E-2</v>
      </c>
      <c r="L161" s="175">
        <v>1</v>
      </c>
      <c r="M161" s="175">
        <v>0</v>
      </c>
      <c r="N161" s="175">
        <f>'B. Andre input'!$B$45</f>
        <v>1.6544741905381802E-3</v>
      </c>
      <c r="O161" s="175">
        <f>'B. Andre input'!$B$46</f>
        <v>1.1491933254461462E-2</v>
      </c>
      <c r="P161" s="175">
        <f>'B. Andre input'!$B$47</f>
        <v>6.1902775939688709E-2</v>
      </c>
      <c r="Q161" s="175">
        <v>1</v>
      </c>
      <c r="R161" s="175">
        <v>0</v>
      </c>
      <c r="S161" s="175">
        <f>'B. Andre input'!$B$49</f>
        <v>1.7972834856871734E-3</v>
      </c>
      <c r="T161" s="175">
        <f>'B. Andre input'!$B$50</f>
        <v>1.7118096727744343E-2</v>
      </c>
      <c r="U161" s="175">
        <f>'B. Andre input'!$B$51</f>
        <v>0.10358536755832168</v>
      </c>
      <c r="V161" s="175">
        <v>1</v>
      </c>
      <c r="W161" s="175">
        <v>1</v>
      </c>
    </row>
    <row r="162" spans="1:23" x14ac:dyDescent="0.25">
      <c r="A162" s="147"/>
      <c r="B162" s="147" t="s">
        <v>186</v>
      </c>
      <c r="C162" s="147">
        <f>SUM(C141:C161)</f>
        <v>0</v>
      </c>
      <c r="D162" s="147">
        <f t="shared" ref="D162:W162" si="5">SUM(D141:D161)</f>
        <v>1</v>
      </c>
      <c r="E162" s="147">
        <f t="shared" si="5"/>
        <v>0.99999999999999989</v>
      </c>
      <c r="F162" s="147">
        <f t="shared" si="5"/>
        <v>1</v>
      </c>
      <c r="G162" s="147">
        <f t="shared" si="5"/>
        <v>1</v>
      </c>
      <c r="H162" s="147">
        <f t="shared" si="5"/>
        <v>0</v>
      </c>
      <c r="I162" s="147">
        <f t="shared" si="5"/>
        <v>1.0000000000000002</v>
      </c>
      <c r="J162" s="147">
        <f t="shared" si="5"/>
        <v>1</v>
      </c>
      <c r="K162" s="147">
        <f t="shared" si="5"/>
        <v>1</v>
      </c>
      <c r="L162" s="147">
        <f t="shared" si="5"/>
        <v>1</v>
      </c>
      <c r="M162" s="147">
        <f t="shared" si="5"/>
        <v>0</v>
      </c>
      <c r="N162" s="147">
        <f t="shared" si="5"/>
        <v>1</v>
      </c>
      <c r="O162" s="147">
        <f t="shared" si="5"/>
        <v>1.0000000000000002</v>
      </c>
      <c r="P162" s="147">
        <f t="shared" si="5"/>
        <v>1</v>
      </c>
      <c r="Q162" s="147">
        <f t="shared" si="5"/>
        <v>1</v>
      </c>
      <c r="R162" s="147">
        <f t="shared" si="5"/>
        <v>0</v>
      </c>
      <c r="S162" s="147">
        <f t="shared" si="5"/>
        <v>1</v>
      </c>
      <c r="T162" s="147">
        <f t="shared" si="5"/>
        <v>0.99999999999999989</v>
      </c>
      <c r="U162" s="147">
        <f t="shared" si="5"/>
        <v>1</v>
      </c>
      <c r="V162" s="147">
        <f t="shared" si="5"/>
        <v>1</v>
      </c>
      <c r="W162" s="147">
        <f t="shared" si="5"/>
        <v>1</v>
      </c>
    </row>
    <row r="163" spans="1:23" x14ac:dyDescent="0.25">
      <c r="A163" s="499" t="s">
        <v>248</v>
      </c>
      <c r="B163" s="499"/>
      <c r="C163" s="499"/>
      <c r="D163" s="499"/>
      <c r="E163" s="499"/>
      <c r="F163" s="499"/>
      <c r="G163" s="499"/>
      <c r="H163" s="499"/>
      <c r="I163" s="499"/>
      <c r="J163" s="499"/>
      <c r="K163" s="499"/>
      <c r="L163" s="499"/>
      <c r="M163" s="499"/>
      <c r="N163" s="499"/>
      <c r="O163" s="499"/>
      <c r="P163" s="499"/>
      <c r="Q163" s="499"/>
      <c r="R163" s="499"/>
      <c r="S163" s="499"/>
      <c r="T163" s="499"/>
      <c r="U163" s="499"/>
      <c r="V163" s="499"/>
      <c r="W163" s="499"/>
    </row>
    <row r="165" spans="1:23" x14ac:dyDescent="0.25">
      <c r="A165" s="143" t="s">
        <v>312</v>
      </c>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row>
    <row r="166" spans="1:23" x14ac:dyDescent="0.25">
      <c r="A166" s="507"/>
      <c r="B166" s="502"/>
      <c r="C166" s="502" t="s">
        <v>15</v>
      </c>
      <c r="D166" s="502"/>
      <c r="E166" s="502"/>
      <c r="F166" s="502"/>
      <c r="G166" s="502"/>
      <c r="H166" s="502"/>
      <c r="I166" s="502"/>
      <c r="J166" s="502"/>
      <c r="K166" s="502"/>
      <c r="L166" s="502"/>
      <c r="M166" s="502"/>
      <c r="N166" s="502"/>
      <c r="O166" s="502"/>
      <c r="P166" s="502"/>
      <c r="Q166" s="502"/>
      <c r="R166" s="502"/>
      <c r="S166" s="502"/>
      <c r="T166" s="502"/>
      <c r="U166" s="502"/>
      <c r="V166" s="502"/>
      <c r="W166" s="502"/>
    </row>
    <row r="167" spans="1:23" ht="76.5" x14ac:dyDescent="0.25">
      <c r="A167" s="502"/>
      <c r="B167" s="502"/>
      <c r="C167" s="176" t="s">
        <v>17</v>
      </c>
      <c r="D167" s="176" t="s">
        <v>18</v>
      </c>
      <c r="E167" s="176" t="s">
        <v>211</v>
      </c>
      <c r="F167" s="176" t="s">
        <v>212</v>
      </c>
      <c r="G167" s="176" t="s">
        <v>191</v>
      </c>
      <c r="H167" s="176" t="s">
        <v>177</v>
      </c>
      <c r="I167" s="176" t="s">
        <v>178</v>
      </c>
      <c r="J167" s="176" t="s">
        <v>213</v>
      </c>
      <c r="K167" s="176" t="s">
        <v>214</v>
      </c>
      <c r="L167" s="176" t="s">
        <v>192</v>
      </c>
      <c r="M167" s="176" t="s">
        <v>180</v>
      </c>
      <c r="N167" s="176" t="s">
        <v>181</v>
      </c>
      <c r="O167" s="176" t="s">
        <v>215</v>
      </c>
      <c r="P167" s="176" t="s">
        <v>216</v>
      </c>
      <c r="Q167" s="176" t="s">
        <v>194</v>
      </c>
      <c r="R167" s="176" t="s">
        <v>183</v>
      </c>
      <c r="S167" s="176" t="s">
        <v>184</v>
      </c>
      <c r="T167" s="176" t="s">
        <v>217</v>
      </c>
      <c r="U167" s="176" t="s">
        <v>218</v>
      </c>
      <c r="V167" s="176" t="s">
        <v>195</v>
      </c>
      <c r="W167" s="176" t="s">
        <v>0</v>
      </c>
    </row>
    <row r="168" spans="1:23" x14ac:dyDescent="0.25">
      <c r="A168" s="502" t="s">
        <v>14</v>
      </c>
      <c r="B168" s="176" t="s">
        <v>17</v>
      </c>
      <c r="C168" s="177">
        <v>0</v>
      </c>
      <c r="D168" s="177">
        <v>0</v>
      </c>
      <c r="E168" s="177">
        <v>0</v>
      </c>
      <c r="F168" s="177">
        <v>0</v>
      </c>
      <c r="G168" s="177">
        <v>0</v>
      </c>
      <c r="H168" s="177">
        <v>0</v>
      </c>
      <c r="I168" s="177">
        <v>0</v>
      </c>
      <c r="J168" s="177">
        <v>0</v>
      </c>
      <c r="K168" s="177">
        <v>0</v>
      </c>
      <c r="L168" s="177">
        <v>0</v>
      </c>
      <c r="M168" s="177">
        <v>0</v>
      </c>
      <c r="N168" s="177">
        <v>0</v>
      </c>
      <c r="O168" s="177">
        <v>0</v>
      </c>
      <c r="P168" s="177">
        <v>0</v>
      </c>
      <c r="Q168" s="177">
        <v>0</v>
      </c>
      <c r="R168" s="177">
        <v>0</v>
      </c>
      <c r="S168" s="177">
        <v>0</v>
      </c>
      <c r="T168" s="177">
        <v>0</v>
      </c>
      <c r="U168" s="177">
        <v>0</v>
      </c>
      <c r="V168" s="177">
        <v>0</v>
      </c>
      <c r="W168" s="177">
        <v>0</v>
      </c>
    </row>
    <row r="169" spans="1:23" x14ac:dyDescent="0.25">
      <c r="A169" s="502"/>
      <c r="B169" s="176" t="s">
        <v>18</v>
      </c>
      <c r="C169" s="177">
        <v>0</v>
      </c>
      <c r="D169" s="177">
        <v>0</v>
      </c>
      <c r="E169" s="177">
        <v>0</v>
      </c>
      <c r="F169" s="177">
        <v>0</v>
      </c>
      <c r="G169" s="177">
        <v>0</v>
      </c>
      <c r="H169" s="177">
        <v>0</v>
      </c>
      <c r="I169" s="177">
        <v>0</v>
      </c>
      <c r="J169" s="177">
        <v>0</v>
      </c>
      <c r="K169" s="177">
        <v>0</v>
      </c>
      <c r="L169" s="177">
        <v>0</v>
      </c>
      <c r="M169" s="177">
        <v>0</v>
      </c>
      <c r="N169" s="177">
        <v>0</v>
      </c>
      <c r="O169" s="177">
        <v>0</v>
      </c>
      <c r="P169" s="177">
        <v>0</v>
      </c>
      <c r="Q169" s="177">
        <v>0</v>
      </c>
      <c r="R169" s="177">
        <v>0</v>
      </c>
      <c r="S169" s="177">
        <v>0</v>
      </c>
      <c r="T169" s="177">
        <v>0</v>
      </c>
      <c r="U169" s="177">
        <v>0</v>
      </c>
      <c r="V169" s="177">
        <v>0</v>
      </c>
      <c r="W169" s="177">
        <v>0</v>
      </c>
    </row>
    <row r="170" spans="1:23" x14ac:dyDescent="0.25">
      <c r="A170" s="502"/>
      <c r="B170" s="176" t="s">
        <v>211</v>
      </c>
      <c r="C170" s="177">
        <v>0</v>
      </c>
      <c r="D170" s="177">
        <f>(1-D188-'B. Andre input'!$B$6)</f>
        <v>0.98547849363090101</v>
      </c>
      <c r="E170" s="177">
        <f>(19/20)*(1-E188-'B. Andre input'!$B$6)</f>
        <v>0.90516092232216327</v>
      </c>
      <c r="F170" s="177">
        <v>0</v>
      </c>
      <c r="G170" s="177">
        <v>0</v>
      </c>
      <c r="H170" s="177">
        <v>0</v>
      </c>
      <c r="I170" s="177">
        <f>'B. Andre input'!$B$10</f>
        <v>6.6400000000000001E-2</v>
      </c>
      <c r="J170" s="177">
        <f>(19/20)*'B. Andre input'!$B$10</f>
        <v>6.3079999999999997E-2</v>
      </c>
      <c r="K170" s="177">
        <v>0</v>
      </c>
      <c r="L170" s="177">
        <v>0</v>
      </c>
      <c r="M170" s="177">
        <v>0</v>
      </c>
      <c r="N170" s="177">
        <f>'B. Andre input'!$B$11</f>
        <v>8.2000000000000007E-3</v>
      </c>
      <c r="O170" s="177">
        <f>(19/20)*'B. Andre input'!$B$11</f>
        <v>7.79E-3</v>
      </c>
      <c r="P170" s="177">
        <v>0</v>
      </c>
      <c r="Q170" s="177">
        <v>0</v>
      </c>
      <c r="R170" s="177">
        <v>0</v>
      </c>
      <c r="S170" s="177">
        <f>'B. Andre input'!$B$12</f>
        <v>0</v>
      </c>
      <c r="T170" s="177">
        <f>(19/20)*'B. Andre input'!$B$12</f>
        <v>0</v>
      </c>
      <c r="U170" s="177">
        <v>0</v>
      </c>
      <c r="V170" s="177">
        <v>0</v>
      </c>
      <c r="W170" s="177">
        <v>0</v>
      </c>
    </row>
    <row r="171" spans="1:23" x14ac:dyDescent="0.25">
      <c r="A171" s="502"/>
      <c r="B171" s="176" t="s">
        <v>212</v>
      </c>
      <c r="C171" s="177">
        <v>0</v>
      </c>
      <c r="D171" s="177">
        <v>0</v>
      </c>
      <c r="E171" s="177">
        <f>(1/20)*(1-E188-'B. Andre input'!$B$6)</f>
        <v>4.7640048543271751E-2</v>
      </c>
      <c r="F171" s="177">
        <f>(14/15)*(1-F188-'B. Andre input'!$B$6)</f>
        <v>0.72370850872602421</v>
      </c>
      <c r="G171" s="177">
        <v>0</v>
      </c>
      <c r="H171" s="177">
        <v>0</v>
      </c>
      <c r="I171" s="177">
        <v>0</v>
      </c>
      <c r="J171" s="177">
        <f>(1/20)*'B. Andre input'!$B$10</f>
        <v>3.32E-3</v>
      </c>
      <c r="K171" s="177">
        <f>(14/15)*'B. Andre input'!$B$10</f>
        <v>6.1973333333333332E-2</v>
      </c>
      <c r="L171" s="177">
        <v>0</v>
      </c>
      <c r="M171" s="177">
        <v>0</v>
      </c>
      <c r="N171" s="177">
        <v>0</v>
      </c>
      <c r="O171" s="177">
        <f>(1/20)*'B. Andre input'!$B$11</f>
        <v>4.1000000000000005E-4</v>
      </c>
      <c r="P171" s="177">
        <f>(14/15)*'B. Andre input'!$B$11</f>
        <v>7.653333333333334E-3</v>
      </c>
      <c r="Q171" s="177">
        <v>0</v>
      </c>
      <c r="R171" s="177">
        <v>0</v>
      </c>
      <c r="S171" s="177">
        <v>0</v>
      </c>
      <c r="T171" s="177">
        <f>(1/20)*'B. Andre input'!$B$12</f>
        <v>0</v>
      </c>
      <c r="U171" s="177">
        <f>(14/15)*'B. Andre input'!$B$12</f>
        <v>0</v>
      </c>
      <c r="V171" s="177">
        <v>0</v>
      </c>
      <c r="W171" s="177">
        <v>0</v>
      </c>
    </row>
    <row r="172" spans="1:23" x14ac:dyDescent="0.25">
      <c r="A172" s="502"/>
      <c r="B172" s="176" t="s">
        <v>191</v>
      </c>
      <c r="C172" s="177">
        <v>0</v>
      </c>
      <c r="D172" s="177">
        <v>0</v>
      </c>
      <c r="E172" s="177">
        <v>0</v>
      </c>
      <c r="F172" s="177">
        <f>(1/15)*(1-F188-'B. Andre input'!$B$6)</f>
        <v>5.169346490900173E-2</v>
      </c>
      <c r="G172" s="177">
        <v>0</v>
      </c>
      <c r="H172" s="177">
        <v>0</v>
      </c>
      <c r="I172" s="177">
        <v>0</v>
      </c>
      <c r="J172" s="177">
        <v>0</v>
      </c>
      <c r="K172" s="177">
        <f>(1/15)*'B. Andre input'!$B$10</f>
        <v>4.4266666666666664E-3</v>
      </c>
      <c r="L172" s="177">
        <v>0</v>
      </c>
      <c r="M172" s="177">
        <v>0</v>
      </c>
      <c r="N172" s="177">
        <v>0</v>
      </c>
      <c r="O172" s="177">
        <v>0</v>
      </c>
      <c r="P172" s="177">
        <f>(1/15)*'B. Andre input'!$B$11</f>
        <v>5.4666666666666665E-4</v>
      </c>
      <c r="Q172" s="177">
        <v>0</v>
      </c>
      <c r="R172" s="177">
        <v>0</v>
      </c>
      <c r="S172" s="177">
        <v>0</v>
      </c>
      <c r="T172" s="177">
        <v>0</v>
      </c>
      <c r="U172" s="177">
        <f>(1/15)*'B. Andre input'!$B$12</f>
        <v>0</v>
      </c>
      <c r="V172" s="177">
        <v>0</v>
      </c>
      <c r="W172" s="177">
        <v>0</v>
      </c>
    </row>
    <row r="173" spans="1:23" ht="25.5" x14ac:dyDescent="0.25">
      <c r="A173" s="502"/>
      <c r="B173" s="176" t="s">
        <v>177</v>
      </c>
      <c r="C173" s="177">
        <v>0</v>
      </c>
      <c r="D173" s="177">
        <v>0</v>
      </c>
      <c r="E173" s="177">
        <v>0</v>
      </c>
      <c r="F173" s="177">
        <v>0</v>
      </c>
      <c r="G173" s="177">
        <v>0</v>
      </c>
      <c r="H173" s="177">
        <v>0</v>
      </c>
      <c r="I173" s="177">
        <v>0</v>
      </c>
      <c r="J173" s="177">
        <v>0</v>
      </c>
      <c r="K173" s="177">
        <v>0</v>
      </c>
      <c r="L173" s="177">
        <v>0</v>
      </c>
      <c r="M173" s="177">
        <v>0</v>
      </c>
      <c r="N173" s="177">
        <v>0</v>
      </c>
      <c r="O173" s="177">
        <v>0</v>
      </c>
      <c r="P173" s="177">
        <v>0</v>
      </c>
      <c r="Q173" s="177">
        <v>0</v>
      </c>
      <c r="R173" s="177">
        <v>0</v>
      </c>
      <c r="S173" s="177">
        <v>0</v>
      </c>
      <c r="T173" s="177">
        <v>0</v>
      </c>
      <c r="U173" s="177">
        <v>0</v>
      </c>
      <c r="V173" s="177">
        <v>0</v>
      </c>
      <c r="W173" s="177">
        <v>0</v>
      </c>
    </row>
    <row r="174" spans="1:23" ht="25.5" x14ac:dyDescent="0.25">
      <c r="A174" s="502"/>
      <c r="B174" s="176" t="s">
        <v>178</v>
      </c>
      <c r="C174" s="177">
        <v>0</v>
      </c>
      <c r="D174" s="177">
        <v>0</v>
      </c>
      <c r="E174" s="177">
        <v>0</v>
      </c>
      <c r="F174" s="177">
        <v>0</v>
      </c>
      <c r="G174" s="177">
        <v>0</v>
      </c>
      <c r="H174" s="177">
        <v>0</v>
      </c>
      <c r="I174" s="177">
        <v>0</v>
      </c>
      <c r="J174" s="177">
        <v>0</v>
      </c>
      <c r="K174" s="177">
        <v>0</v>
      </c>
      <c r="L174" s="177">
        <v>0</v>
      </c>
      <c r="M174" s="177">
        <v>0</v>
      </c>
      <c r="N174" s="177">
        <v>0</v>
      </c>
      <c r="O174" s="177">
        <v>0</v>
      </c>
      <c r="P174" s="177">
        <v>0</v>
      </c>
      <c r="Q174" s="177">
        <v>0</v>
      </c>
      <c r="R174" s="177">
        <v>0</v>
      </c>
      <c r="S174" s="177">
        <v>0</v>
      </c>
      <c r="T174" s="177">
        <v>0</v>
      </c>
      <c r="U174" s="177">
        <v>0</v>
      </c>
      <c r="V174" s="177">
        <v>0</v>
      </c>
      <c r="W174" s="177">
        <v>0</v>
      </c>
    </row>
    <row r="175" spans="1:23" ht="25.5" x14ac:dyDescent="0.25">
      <c r="A175" s="502"/>
      <c r="B175" s="176" t="s">
        <v>213</v>
      </c>
      <c r="C175" s="177">
        <v>0</v>
      </c>
      <c r="D175" s="177">
        <f>'B. Andre input'!$B$6</f>
        <v>0.01</v>
      </c>
      <c r="E175" s="177">
        <f>(19/20)*'B. Andre input'!$B$6</f>
        <v>9.4999999999999998E-3</v>
      </c>
      <c r="F175" s="177">
        <v>0</v>
      </c>
      <c r="G175" s="177">
        <v>0</v>
      </c>
      <c r="H175" s="177">
        <v>0</v>
      </c>
      <c r="I175" s="177">
        <f>(4/5)*(1-I188-'B. Andre input'!$B$10)</f>
        <v>0.74638365774283866</v>
      </c>
      <c r="J175" s="177">
        <f>(4/5)*(19/20)*(1-J188-'B. Andre input'!$B$10)</f>
        <v>0.70626079902247851</v>
      </c>
      <c r="K175" s="177">
        <v>0</v>
      </c>
      <c r="L175" s="177">
        <v>0</v>
      </c>
      <c r="M175" s="177">
        <v>0</v>
      </c>
      <c r="N175" s="177">
        <v>0</v>
      </c>
      <c r="O175" s="177">
        <v>0</v>
      </c>
      <c r="P175" s="177">
        <v>0</v>
      </c>
      <c r="Q175" s="177">
        <v>0</v>
      </c>
      <c r="R175" s="177">
        <v>0</v>
      </c>
      <c r="S175" s="177">
        <v>0</v>
      </c>
      <c r="T175" s="177">
        <v>0</v>
      </c>
      <c r="U175" s="177">
        <v>0</v>
      </c>
      <c r="V175" s="177">
        <v>0</v>
      </c>
      <c r="W175" s="177">
        <v>0</v>
      </c>
    </row>
    <row r="176" spans="1:23" ht="25.5" x14ac:dyDescent="0.25">
      <c r="A176" s="502"/>
      <c r="B176" s="176" t="s">
        <v>214</v>
      </c>
      <c r="C176" s="177">
        <v>0</v>
      </c>
      <c r="D176" s="177">
        <v>0</v>
      </c>
      <c r="E176" s="177">
        <f>(1/20)*'B. Andre input'!$B$6</f>
        <v>5.0000000000000001E-4</v>
      </c>
      <c r="F176" s="177">
        <f>(14/15)*'B. Andre input'!$B$6</f>
        <v>9.3333333333333341E-3</v>
      </c>
      <c r="G176" s="177">
        <v>0</v>
      </c>
      <c r="H176" s="177">
        <v>0</v>
      </c>
      <c r="I176" s="177">
        <v>0</v>
      </c>
      <c r="J176" s="177">
        <f>(4/5)*(1/20)*(1-J188-'B. Andre input'!$B$10)</f>
        <v>3.7171621001183083E-2</v>
      </c>
      <c r="K176" s="177">
        <f>(4/5)*(14/15)*(1-K188-'B. Andre input'!$B$10)</f>
        <v>0.67975522273688715</v>
      </c>
      <c r="L176" s="177">
        <v>0</v>
      </c>
      <c r="M176" s="177">
        <v>0</v>
      </c>
      <c r="N176" s="177">
        <v>0</v>
      </c>
      <c r="O176" s="177">
        <v>0</v>
      </c>
      <c r="P176" s="177">
        <v>0</v>
      </c>
      <c r="Q176" s="177">
        <v>0</v>
      </c>
      <c r="R176" s="177">
        <v>0</v>
      </c>
      <c r="S176" s="177">
        <v>0</v>
      </c>
      <c r="T176" s="177">
        <v>0</v>
      </c>
      <c r="U176" s="177">
        <v>0</v>
      </c>
      <c r="V176" s="177">
        <v>0</v>
      </c>
      <c r="W176" s="177">
        <v>0</v>
      </c>
    </row>
    <row r="177" spans="1:23" ht="25.5" x14ac:dyDescent="0.25">
      <c r="A177" s="502"/>
      <c r="B177" s="176" t="s">
        <v>192</v>
      </c>
      <c r="C177" s="177">
        <v>0</v>
      </c>
      <c r="D177" s="177">
        <v>0</v>
      </c>
      <c r="E177" s="177">
        <v>0</v>
      </c>
      <c r="F177" s="177">
        <f>(1/15)*'B. Andre input'!$B$6</f>
        <v>6.6666666666666664E-4</v>
      </c>
      <c r="G177" s="177">
        <v>0</v>
      </c>
      <c r="H177" s="177">
        <v>0</v>
      </c>
      <c r="I177" s="177">
        <v>0</v>
      </c>
      <c r="J177" s="177">
        <v>0</v>
      </c>
      <c r="K177" s="177">
        <f>(4/5)*(1/15)*(1-K188-'B. Andre input'!$B$10)</f>
        <v>4.8553944481206229E-2</v>
      </c>
      <c r="L177" s="177">
        <v>0</v>
      </c>
      <c r="M177" s="177">
        <v>0</v>
      </c>
      <c r="N177" s="177">
        <v>0</v>
      </c>
      <c r="O177" s="177">
        <v>0</v>
      </c>
      <c r="P177" s="177">
        <v>0</v>
      </c>
      <c r="Q177" s="177">
        <v>0</v>
      </c>
      <c r="R177" s="177">
        <v>0</v>
      </c>
      <c r="S177" s="177">
        <v>0</v>
      </c>
      <c r="T177" s="177">
        <v>0</v>
      </c>
      <c r="U177" s="177">
        <v>0</v>
      </c>
      <c r="V177" s="177">
        <v>0</v>
      </c>
      <c r="W177" s="177">
        <v>0</v>
      </c>
    </row>
    <row r="178" spans="1:23" ht="25.5" x14ac:dyDescent="0.25">
      <c r="A178" s="502"/>
      <c r="B178" s="176" t="s">
        <v>180</v>
      </c>
      <c r="C178" s="177">
        <v>0</v>
      </c>
      <c r="D178" s="177">
        <v>0</v>
      </c>
      <c r="E178" s="177">
        <v>0</v>
      </c>
      <c r="F178" s="177">
        <v>0</v>
      </c>
      <c r="G178" s="177">
        <v>0</v>
      </c>
      <c r="H178" s="177">
        <v>0</v>
      </c>
      <c r="I178" s="177">
        <v>0</v>
      </c>
      <c r="J178" s="177">
        <v>0</v>
      </c>
      <c r="K178" s="177">
        <v>0</v>
      </c>
      <c r="L178" s="177">
        <v>0</v>
      </c>
      <c r="M178" s="177">
        <v>0</v>
      </c>
      <c r="N178" s="177">
        <v>0</v>
      </c>
      <c r="O178" s="177">
        <v>0</v>
      </c>
      <c r="P178" s="177">
        <v>0</v>
      </c>
      <c r="Q178" s="177">
        <v>0</v>
      </c>
      <c r="R178" s="177">
        <v>0</v>
      </c>
      <c r="S178" s="177">
        <v>0</v>
      </c>
      <c r="T178" s="177">
        <v>0</v>
      </c>
      <c r="U178" s="177">
        <v>0</v>
      </c>
      <c r="V178" s="177">
        <v>0</v>
      </c>
      <c r="W178" s="177">
        <v>0</v>
      </c>
    </row>
    <row r="179" spans="1:23" ht="25.5" x14ac:dyDescent="0.25">
      <c r="A179" s="502"/>
      <c r="B179" s="176" t="s">
        <v>181</v>
      </c>
      <c r="C179" s="177">
        <v>0</v>
      </c>
      <c r="D179" s="177">
        <v>0</v>
      </c>
      <c r="E179" s="177">
        <v>0</v>
      </c>
      <c r="F179" s="177">
        <v>0</v>
      </c>
      <c r="G179" s="177">
        <v>0</v>
      </c>
      <c r="H179" s="177">
        <v>0</v>
      </c>
      <c r="I179" s="177">
        <v>0</v>
      </c>
      <c r="J179" s="177">
        <v>0</v>
      </c>
      <c r="K179" s="177">
        <v>0</v>
      </c>
      <c r="L179" s="177">
        <v>0</v>
      </c>
      <c r="M179" s="177">
        <v>0</v>
      </c>
      <c r="N179" s="177">
        <v>0</v>
      </c>
      <c r="O179" s="177">
        <v>0</v>
      </c>
      <c r="P179" s="177">
        <v>0</v>
      </c>
      <c r="Q179" s="177">
        <v>0</v>
      </c>
      <c r="R179" s="177">
        <v>0</v>
      </c>
      <c r="S179" s="177">
        <v>0</v>
      </c>
      <c r="T179" s="177">
        <v>0</v>
      </c>
      <c r="U179" s="177">
        <v>0</v>
      </c>
      <c r="V179" s="177">
        <v>0</v>
      </c>
      <c r="W179" s="177">
        <v>0</v>
      </c>
    </row>
    <row r="180" spans="1:23" ht="25.5" x14ac:dyDescent="0.25">
      <c r="A180" s="502"/>
      <c r="B180" s="176" t="s">
        <v>215</v>
      </c>
      <c r="C180" s="177">
        <v>0</v>
      </c>
      <c r="D180" s="177">
        <v>0</v>
      </c>
      <c r="E180" s="177">
        <v>0</v>
      </c>
      <c r="F180" s="177">
        <v>0</v>
      </c>
      <c r="G180" s="177">
        <v>0</v>
      </c>
      <c r="H180" s="177">
        <v>0</v>
      </c>
      <c r="I180" s="177">
        <f>(1/5)*(1-I188-'B. Andre input'!$B$10)</f>
        <v>0.18659591443570966</v>
      </c>
      <c r="J180" s="177">
        <f>(1/5)*(19/20)*(1-J188-'B. Andre input'!$B$10)</f>
        <v>0.17656519975561963</v>
      </c>
      <c r="K180" s="177">
        <v>0</v>
      </c>
      <c r="L180" s="177">
        <v>0</v>
      </c>
      <c r="M180" s="177">
        <v>0</v>
      </c>
      <c r="N180" s="177">
        <f>(4/5)*(1-N188-'B. Andre input'!$B$11)</f>
        <v>0.79211642064756949</v>
      </c>
      <c r="O180" s="177">
        <f>(4/5)*(19/20)*(1-O188-'B. Andre input'!$B$11)</f>
        <v>0.7450341307266094</v>
      </c>
      <c r="P180" s="177">
        <v>0</v>
      </c>
      <c r="Q180" s="177">
        <v>0</v>
      </c>
      <c r="R180" s="177">
        <v>0</v>
      </c>
      <c r="S180" s="177">
        <v>0</v>
      </c>
      <c r="T180" s="177">
        <v>0</v>
      </c>
      <c r="U180" s="177">
        <v>0</v>
      </c>
      <c r="V180" s="177">
        <v>0</v>
      </c>
      <c r="W180" s="177">
        <v>0</v>
      </c>
    </row>
    <row r="181" spans="1:23" ht="25.5" x14ac:dyDescent="0.25">
      <c r="A181" s="502"/>
      <c r="B181" s="176" t="s">
        <v>216</v>
      </c>
      <c r="C181" s="177">
        <v>0</v>
      </c>
      <c r="D181" s="177">
        <v>0</v>
      </c>
      <c r="E181" s="177">
        <v>0</v>
      </c>
      <c r="F181" s="177">
        <v>0</v>
      </c>
      <c r="G181" s="177">
        <v>0</v>
      </c>
      <c r="H181" s="177">
        <v>0</v>
      </c>
      <c r="I181" s="177">
        <v>0</v>
      </c>
      <c r="J181" s="177">
        <f>(1/5)*(1/20)*(1-J188-'B. Andre input'!$B$10)</f>
        <v>9.2929052502957708E-3</v>
      </c>
      <c r="K181" s="177">
        <f>(1/5)*(14/15)*(1-K188-'B. Andre input'!$B$10)</f>
        <v>0.16993880568422179</v>
      </c>
      <c r="L181" s="177">
        <v>0</v>
      </c>
      <c r="M181" s="177">
        <v>0</v>
      </c>
      <c r="N181" s="177">
        <v>0</v>
      </c>
      <c r="O181" s="177">
        <f>(4/5)*(1/20)*(1-O188-'B. Andre input'!$B$11)</f>
        <v>3.9212322669821553E-2</v>
      </c>
      <c r="P181" s="177">
        <f>(4/5)*(14/15)*(1-P188-'B. Andre input'!$B$11)</f>
        <v>0.69432326063169914</v>
      </c>
      <c r="Q181" s="177">
        <v>0</v>
      </c>
      <c r="R181" s="177">
        <v>0</v>
      </c>
      <c r="S181" s="177">
        <v>0</v>
      </c>
      <c r="T181" s="177">
        <v>0</v>
      </c>
      <c r="U181" s="177">
        <v>0</v>
      </c>
      <c r="V181" s="177">
        <v>0</v>
      </c>
      <c r="W181" s="177">
        <v>0</v>
      </c>
    </row>
    <row r="182" spans="1:23" ht="25.5" x14ac:dyDescent="0.25">
      <c r="A182" s="502"/>
      <c r="B182" s="176" t="s">
        <v>194</v>
      </c>
      <c r="C182" s="177">
        <v>0</v>
      </c>
      <c r="D182" s="177">
        <v>0</v>
      </c>
      <c r="E182" s="177">
        <v>0</v>
      </c>
      <c r="F182" s="177">
        <v>0</v>
      </c>
      <c r="G182" s="177">
        <v>0</v>
      </c>
      <c r="H182" s="177">
        <v>0</v>
      </c>
      <c r="I182" s="177">
        <v>0</v>
      </c>
      <c r="J182" s="177">
        <v>0</v>
      </c>
      <c r="K182" s="177">
        <f>(1/5)*(1/15)*(1-K188-'B. Andre input'!$B$10)</f>
        <v>1.2138486120301557E-2</v>
      </c>
      <c r="L182" s="177">
        <v>0</v>
      </c>
      <c r="M182" s="177">
        <v>0</v>
      </c>
      <c r="N182" s="177">
        <v>0</v>
      </c>
      <c r="O182" s="177">
        <v>0</v>
      </c>
      <c r="P182" s="177">
        <f>(4/5)*(1/15)*(1-P188-'B. Andre input'!$B$11)</f>
        <v>4.959451861654994E-2</v>
      </c>
      <c r="Q182" s="177">
        <v>0</v>
      </c>
      <c r="R182" s="177">
        <v>0</v>
      </c>
      <c r="S182" s="177">
        <v>0</v>
      </c>
      <c r="T182" s="177">
        <v>0</v>
      </c>
      <c r="U182" s="177">
        <v>0</v>
      </c>
      <c r="V182" s="177">
        <v>0</v>
      </c>
      <c r="W182" s="177">
        <v>0</v>
      </c>
    </row>
    <row r="183" spans="1:23" ht="25.5" x14ac:dyDescent="0.25">
      <c r="A183" s="502"/>
      <c r="B183" s="176" t="s">
        <v>183</v>
      </c>
      <c r="C183" s="177">
        <v>0</v>
      </c>
      <c r="D183" s="177">
        <v>0</v>
      </c>
      <c r="E183" s="177">
        <v>0</v>
      </c>
      <c r="F183" s="177">
        <v>0</v>
      </c>
      <c r="G183" s="177">
        <v>0</v>
      </c>
      <c r="H183" s="177">
        <v>0</v>
      </c>
      <c r="I183" s="177">
        <v>0</v>
      </c>
      <c r="J183" s="177">
        <v>0</v>
      </c>
      <c r="K183" s="177">
        <v>0</v>
      </c>
      <c r="L183" s="177">
        <v>0</v>
      </c>
      <c r="M183" s="177">
        <v>0</v>
      </c>
      <c r="N183" s="177">
        <v>0</v>
      </c>
      <c r="O183" s="177">
        <v>0</v>
      </c>
      <c r="P183" s="177">
        <v>0</v>
      </c>
      <c r="Q183" s="177">
        <v>0</v>
      </c>
      <c r="R183" s="177">
        <v>0</v>
      </c>
      <c r="S183" s="177">
        <v>0</v>
      </c>
      <c r="T183" s="177">
        <v>0</v>
      </c>
      <c r="U183" s="177">
        <v>0</v>
      </c>
      <c r="V183" s="177">
        <v>0</v>
      </c>
      <c r="W183" s="177">
        <v>0</v>
      </c>
    </row>
    <row r="184" spans="1:23" ht="25.5" x14ac:dyDescent="0.25">
      <c r="A184" s="502"/>
      <c r="B184" s="176" t="s">
        <v>184</v>
      </c>
      <c r="C184" s="177">
        <v>0</v>
      </c>
      <c r="D184" s="177">
        <v>0</v>
      </c>
      <c r="E184" s="177">
        <v>0</v>
      </c>
      <c r="F184" s="177">
        <v>0</v>
      </c>
      <c r="G184" s="177">
        <v>0</v>
      </c>
      <c r="H184" s="177">
        <v>0</v>
      </c>
      <c r="I184" s="177">
        <v>0</v>
      </c>
      <c r="J184" s="177">
        <v>0</v>
      </c>
      <c r="K184" s="177">
        <v>0</v>
      </c>
      <c r="L184" s="177">
        <v>0</v>
      </c>
      <c r="M184" s="177">
        <v>0</v>
      </c>
      <c r="N184" s="177">
        <v>0</v>
      </c>
      <c r="O184" s="177">
        <v>0</v>
      </c>
      <c r="P184" s="177">
        <v>0</v>
      </c>
      <c r="Q184" s="177">
        <v>0</v>
      </c>
      <c r="R184" s="177">
        <v>0</v>
      </c>
      <c r="S184" s="177">
        <v>0</v>
      </c>
      <c r="T184" s="177">
        <v>0</v>
      </c>
      <c r="U184" s="177">
        <v>0</v>
      </c>
      <c r="V184" s="177">
        <v>0</v>
      </c>
      <c r="W184" s="177">
        <v>0</v>
      </c>
    </row>
    <row r="185" spans="1:23" ht="25.5" x14ac:dyDescent="0.25">
      <c r="A185" s="502"/>
      <c r="B185" s="176" t="s">
        <v>217</v>
      </c>
      <c r="C185" s="177">
        <v>0</v>
      </c>
      <c r="D185" s="177">
        <v>0</v>
      </c>
      <c r="E185" s="177">
        <v>0</v>
      </c>
      <c r="F185" s="177">
        <v>0</v>
      </c>
      <c r="G185" s="177">
        <v>0</v>
      </c>
      <c r="H185" s="177">
        <v>0</v>
      </c>
      <c r="I185" s="177">
        <v>0</v>
      </c>
      <c r="J185" s="177">
        <v>0</v>
      </c>
      <c r="K185" s="177">
        <v>0</v>
      </c>
      <c r="L185" s="177">
        <v>0</v>
      </c>
      <c r="M185" s="177">
        <v>0</v>
      </c>
      <c r="N185" s="177">
        <f>(1/5)*(1-N188-'B. Andre input'!$B$11)</f>
        <v>0.19802910516189237</v>
      </c>
      <c r="O185" s="177">
        <f>(1/5)*(19/20)*(1-O188-'B. Andre input'!$B$11)</f>
        <v>0.18625853268165235</v>
      </c>
      <c r="P185" s="177">
        <v>0</v>
      </c>
      <c r="Q185" s="177">
        <v>0</v>
      </c>
      <c r="R185" s="177">
        <v>0</v>
      </c>
      <c r="S185" s="177">
        <f>(1-S188-'B. Andre input'!$B$12)</f>
        <v>0.9982027165143128</v>
      </c>
      <c r="T185" s="177">
        <f>(19/20)*(1-T188-'B. Andre input'!$B$12)</f>
        <v>0.93373780810864282</v>
      </c>
      <c r="U185" s="177">
        <v>0</v>
      </c>
      <c r="V185" s="177">
        <v>0</v>
      </c>
      <c r="W185" s="177">
        <v>0</v>
      </c>
    </row>
    <row r="186" spans="1:23" ht="25.5" x14ac:dyDescent="0.25">
      <c r="A186" s="502"/>
      <c r="B186" s="176" t="s">
        <v>218</v>
      </c>
      <c r="C186" s="177">
        <v>0</v>
      </c>
      <c r="D186" s="177">
        <v>0</v>
      </c>
      <c r="E186" s="177">
        <v>0</v>
      </c>
      <c r="F186" s="177">
        <v>0</v>
      </c>
      <c r="G186" s="177">
        <v>0</v>
      </c>
      <c r="H186" s="177">
        <v>0</v>
      </c>
      <c r="I186" s="177">
        <v>0</v>
      </c>
      <c r="J186" s="177">
        <v>0</v>
      </c>
      <c r="K186" s="177">
        <v>0</v>
      </c>
      <c r="L186" s="177">
        <v>0</v>
      </c>
      <c r="M186" s="177">
        <v>0</v>
      </c>
      <c r="N186" s="177">
        <v>0</v>
      </c>
      <c r="O186" s="177">
        <f>(1/5)*(1/20)*(1-O188-'B. Andre input'!$B$11)</f>
        <v>9.8030806674553883E-3</v>
      </c>
      <c r="P186" s="177">
        <f>(1/5)*(14/15)*(1-P188-'B. Andre input'!$B$11)</f>
        <v>0.17358081515792478</v>
      </c>
      <c r="Q186" s="177">
        <v>0</v>
      </c>
      <c r="R186" s="177">
        <v>0</v>
      </c>
      <c r="S186" s="177">
        <v>0</v>
      </c>
      <c r="T186" s="177">
        <f>(1/20)*(1-T188-'B. Andre input'!$B$12)</f>
        <v>4.9144095163612789E-2</v>
      </c>
      <c r="U186" s="177">
        <f>(14/15)*(1-U188-'B. Andre input'!$B$12)</f>
        <v>0.83665365694556637</v>
      </c>
      <c r="V186" s="177">
        <v>0</v>
      </c>
      <c r="W186" s="177">
        <v>0</v>
      </c>
    </row>
    <row r="187" spans="1:23" ht="25.5" x14ac:dyDescent="0.25">
      <c r="A187" s="502"/>
      <c r="B187" s="176" t="s">
        <v>195</v>
      </c>
      <c r="C187" s="177">
        <v>0</v>
      </c>
      <c r="D187" s="177">
        <v>0</v>
      </c>
      <c r="E187" s="177">
        <v>0</v>
      </c>
      <c r="F187" s="177">
        <v>0</v>
      </c>
      <c r="G187" s="177">
        <v>0</v>
      </c>
      <c r="H187" s="177">
        <v>0</v>
      </c>
      <c r="I187" s="177">
        <v>0</v>
      </c>
      <c r="J187" s="177">
        <v>0</v>
      </c>
      <c r="K187" s="177">
        <v>0</v>
      </c>
      <c r="L187" s="177">
        <v>0</v>
      </c>
      <c r="M187" s="177">
        <v>0</v>
      </c>
      <c r="N187" s="177">
        <v>0</v>
      </c>
      <c r="O187" s="177">
        <v>0</v>
      </c>
      <c r="P187" s="177">
        <f>(1/5)*(1/15)*(1-P188-'B. Andre input'!$B$11)</f>
        <v>1.2398629654137485E-2</v>
      </c>
      <c r="Q187" s="177">
        <v>0</v>
      </c>
      <c r="R187" s="177">
        <v>0</v>
      </c>
      <c r="S187" s="177">
        <v>0</v>
      </c>
      <c r="T187" s="177">
        <v>0</v>
      </c>
      <c r="U187" s="177">
        <f>(1/15)*(1-U188-'B. Andre input'!$B$12)</f>
        <v>5.9760975496111889E-2</v>
      </c>
      <c r="V187" s="177">
        <v>0</v>
      </c>
      <c r="W187" s="177">
        <v>0</v>
      </c>
    </row>
    <row r="188" spans="1:23" x14ac:dyDescent="0.25">
      <c r="A188" s="502"/>
      <c r="B188" s="176" t="s">
        <v>0</v>
      </c>
      <c r="C188" s="177">
        <v>0</v>
      </c>
      <c r="D188" s="177">
        <f>'B. Andre input'!$B$37</f>
        <v>4.5215063690989647E-3</v>
      </c>
      <c r="E188" s="177">
        <f>'B. Andre input'!$B$38</f>
        <v>3.7199029134564944E-2</v>
      </c>
      <c r="F188" s="177">
        <f>'B. Andre input'!$B$39</f>
        <v>0.21459802636497408</v>
      </c>
      <c r="G188" s="177">
        <v>1</v>
      </c>
      <c r="H188" s="177">
        <v>0</v>
      </c>
      <c r="I188" s="177">
        <f>'B. Andre input'!$B$41</f>
        <v>6.2042782145181738E-4</v>
      </c>
      <c r="J188" s="177">
        <f>'B. Andre input'!$B$42</f>
        <v>4.3094749704230481E-3</v>
      </c>
      <c r="K188" s="177">
        <f>'B. Andre input'!$B$43</f>
        <v>2.3213540977383235E-2</v>
      </c>
      <c r="L188" s="177">
        <v>1</v>
      </c>
      <c r="M188" s="177">
        <v>0</v>
      </c>
      <c r="N188" s="177">
        <f>'B. Andre input'!$B$45</f>
        <v>1.6544741905381802E-3</v>
      </c>
      <c r="O188" s="177">
        <f>'B. Andre input'!$B$46</f>
        <v>1.1491933254461462E-2</v>
      </c>
      <c r="P188" s="177">
        <f>'B. Andre input'!$B$47</f>
        <v>6.1902775939688709E-2</v>
      </c>
      <c r="Q188" s="177">
        <v>1</v>
      </c>
      <c r="R188" s="177">
        <v>0</v>
      </c>
      <c r="S188" s="177">
        <f>'B. Andre input'!$B$49</f>
        <v>1.7972834856871734E-3</v>
      </c>
      <c r="T188" s="177">
        <f>'B. Andre input'!$B$50</f>
        <v>1.7118096727744343E-2</v>
      </c>
      <c r="U188" s="177">
        <f>'B. Andre input'!$B$51</f>
        <v>0.10358536755832168</v>
      </c>
      <c r="V188" s="177">
        <v>1</v>
      </c>
      <c r="W188" s="177">
        <v>1</v>
      </c>
    </row>
    <row r="189" spans="1:23" x14ac:dyDescent="0.25">
      <c r="A189" s="147"/>
      <c r="B189" s="147" t="s">
        <v>186</v>
      </c>
      <c r="C189" s="147">
        <f>SUM(C168:C188)</f>
        <v>0</v>
      </c>
      <c r="D189" s="147">
        <f t="shared" ref="D189:W189" si="6">SUM(D168:D188)</f>
        <v>1</v>
      </c>
      <c r="E189" s="147">
        <f t="shared" si="6"/>
        <v>0.99999999999999989</v>
      </c>
      <c r="F189" s="147">
        <f t="shared" si="6"/>
        <v>1</v>
      </c>
      <c r="G189" s="147">
        <f t="shared" si="6"/>
        <v>1</v>
      </c>
      <c r="H189" s="147">
        <f t="shared" si="6"/>
        <v>0</v>
      </c>
      <c r="I189" s="147">
        <f t="shared" si="6"/>
        <v>1.0000000000000002</v>
      </c>
      <c r="J189" s="147">
        <f t="shared" si="6"/>
        <v>1</v>
      </c>
      <c r="K189" s="147">
        <f t="shared" si="6"/>
        <v>1</v>
      </c>
      <c r="L189" s="147">
        <f t="shared" si="6"/>
        <v>1</v>
      </c>
      <c r="M189" s="147">
        <f t="shared" si="6"/>
        <v>0</v>
      </c>
      <c r="N189" s="147">
        <f t="shared" si="6"/>
        <v>1</v>
      </c>
      <c r="O189" s="147">
        <f t="shared" si="6"/>
        <v>1.0000000000000002</v>
      </c>
      <c r="P189" s="147">
        <f t="shared" si="6"/>
        <v>1</v>
      </c>
      <c r="Q189" s="147">
        <f t="shared" si="6"/>
        <v>1</v>
      </c>
      <c r="R189" s="147">
        <f t="shared" si="6"/>
        <v>0</v>
      </c>
      <c r="S189" s="147">
        <f t="shared" si="6"/>
        <v>1</v>
      </c>
      <c r="T189" s="147">
        <f t="shared" si="6"/>
        <v>0.99999999999999989</v>
      </c>
      <c r="U189" s="147">
        <f t="shared" si="6"/>
        <v>1</v>
      </c>
      <c r="V189" s="147">
        <f t="shared" si="6"/>
        <v>1</v>
      </c>
      <c r="W189" s="147">
        <f t="shared" si="6"/>
        <v>1</v>
      </c>
    </row>
    <row r="190" spans="1:23" x14ac:dyDescent="0.25">
      <c r="A190" s="499" t="s">
        <v>249</v>
      </c>
      <c r="B190" s="499"/>
      <c r="C190" s="499"/>
      <c r="D190" s="499"/>
      <c r="E190" s="499"/>
      <c r="F190" s="499"/>
      <c r="G190" s="499"/>
      <c r="H190" s="499"/>
      <c r="I190" s="499"/>
      <c r="J190" s="499"/>
      <c r="K190" s="499"/>
      <c r="L190" s="499"/>
      <c r="M190" s="499"/>
      <c r="N190" s="499"/>
      <c r="O190" s="499"/>
      <c r="P190" s="499"/>
      <c r="Q190" s="499"/>
      <c r="R190" s="499"/>
      <c r="S190" s="499"/>
      <c r="T190" s="499"/>
      <c r="U190" s="499"/>
      <c r="V190" s="499"/>
      <c r="W190" s="499"/>
    </row>
    <row r="192" spans="1:23" x14ac:dyDescent="0.25">
      <c r="A192" s="143" t="s">
        <v>313</v>
      </c>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row>
    <row r="193" spans="1:23" x14ac:dyDescent="0.25">
      <c r="A193" s="503"/>
      <c r="B193" s="504"/>
      <c r="C193" s="504" t="s">
        <v>15</v>
      </c>
      <c r="D193" s="504"/>
      <c r="E193" s="504"/>
      <c r="F193" s="504"/>
      <c r="G193" s="504"/>
      <c r="H193" s="504"/>
      <c r="I193" s="504"/>
      <c r="J193" s="504"/>
      <c r="K193" s="504"/>
      <c r="L193" s="504"/>
      <c r="M193" s="504"/>
      <c r="N193" s="504"/>
      <c r="O193" s="504"/>
      <c r="P193" s="504"/>
      <c r="Q193" s="504"/>
      <c r="R193" s="504"/>
      <c r="S193" s="504"/>
      <c r="T193" s="504"/>
      <c r="U193" s="504"/>
      <c r="V193" s="504"/>
      <c r="W193" s="504"/>
    </row>
    <row r="194" spans="1:23" ht="76.5" x14ac:dyDescent="0.25">
      <c r="A194" s="504"/>
      <c r="B194" s="504"/>
      <c r="C194" s="178" t="s">
        <v>17</v>
      </c>
      <c r="D194" s="178" t="s">
        <v>18</v>
      </c>
      <c r="E194" s="178" t="s">
        <v>211</v>
      </c>
      <c r="F194" s="178" t="s">
        <v>212</v>
      </c>
      <c r="G194" s="178" t="s">
        <v>191</v>
      </c>
      <c r="H194" s="178" t="s">
        <v>177</v>
      </c>
      <c r="I194" s="178" t="s">
        <v>178</v>
      </c>
      <c r="J194" s="178" t="s">
        <v>213</v>
      </c>
      <c r="K194" s="178" t="s">
        <v>214</v>
      </c>
      <c r="L194" s="178" t="s">
        <v>192</v>
      </c>
      <c r="M194" s="178" t="s">
        <v>180</v>
      </c>
      <c r="N194" s="178" t="s">
        <v>181</v>
      </c>
      <c r="O194" s="178" t="s">
        <v>215</v>
      </c>
      <c r="P194" s="178" t="s">
        <v>216</v>
      </c>
      <c r="Q194" s="178" t="s">
        <v>194</v>
      </c>
      <c r="R194" s="178" t="s">
        <v>183</v>
      </c>
      <c r="S194" s="178" t="s">
        <v>184</v>
      </c>
      <c r="T194" s="178" t="s">
        <v>217</v>
      </c>
      <c r="U194" s="178" t="s">
        <v>218</v>
      </c>
      <c r="V194" s="178" t="s">
        <v>195</v>
      </c>
      <c r="W194" s="178" t="s">
        <v>0</v>
      </c>
    </row>
    <row r="195" spans="1:23" x14ac:dyDescent="0.25">
      <c r="A195" s="504" t="s">
        <v>14</v>
      </c>
      <c r="B195" s="178" t="s">
        <v>17</v>
      </c>
      <c r="C195" s="179">
        <v>0</v>
      </c>
      <c r="D195" s="179">
        <v>0</v>
      </c>
      <c r="E195" s="179">
        <v>0</v>
      </c>
      <c r="F195" s="179">
        <v>0</v>
      </c>
      <c r="G195" s="179">
        <v>0</v>
      </c>
      <c r="H195" s="179">
        <v>0</v>
      </c>
      <c r="I195" s="179">
        <v>0</v>
      </c>
      <c r="J195" s="179">
        <v>0</v>
      </c>
      <c r="K195" s="179">
        <v>0</v>
      </c>
      <c r="L195" s="179">
        <v>0</v>
      </c>
      <c r="M195" s="179">
        <v>0</v>
      </c>
      <c r="N195" s="179">
        <v>0</v>
      </c>
      <c r="O195" s="179">
        <v>0</v>
      </c>
      <c r="P195" s="179">
        <v>0</v>
      </c>
      <c r="Q195" s="179">
        <v>0</v>
      </c>
      <c r="R195" s="179">
        <v>0</v>
      </c>
      <c r="S195" s="179">
        <v>0</v>
      </c>
      <c r="T195" s="179">
        <v>0</v>
      </c>
      <c r="U195" s="179">
        <v>0</v>
      </c>
      <c r="V195" s="179">
        <v>0</v>
      </c>
      <c r="W195" s="179">
        <v>0</v>
      </c>
    </row>
    <row r="196" spans="1:23" x14ac:dyDescent="0.25">
      <c r="A196" s="504"/>
      <c r="B196" s="178" t="s">
        <v>18</v>
      </c>
      <c r="C196" s="179">
        <v>0</v>
      </c>
      <c r="D196" s="179">
        <v>0</v>
      </c>
      <c r="E196" s="179">
        <v>0</v>
      </c>
      <c r="F196" s="179">
        <v>0</v>
      </c>
      <c r="G196" s="179">
        <v>0</v>
      </c>
      <c r="H196" s="179">
        <v>0</v>
      </c>
      <c r="I196" s="179">
        <v>0</v>
      </c>
      <c r="J196" s="179">
        <v>0</v>
      </c>
      <c r="K196" s="179">
        <v>0</v>
      </c>
      <c r="L196" s="179">
        <v>0</v>
      </c>
      <c r="M196" s="179">
        <v>0</v>
      </c>
      <c r="N196" s="179">
        <v>0</v>
      </c>
      <c r="O196" s="179">
        <v>0</v>
      </c>
      <c r="P196" s="179">
        <v>0</v>
      </c>
      <c r="Q196" s="179">
        <v>0</v>
      </c>
      <c r="R196" s="179">
        <v>0</v>
      </c>
      <c r="S196" s="179">
        <v>0</v>
      </c>
      <c r="T196" s="179">
        <v>0</v>
      </c>
      <c r="U196" s="179">
        <v>0</v>
      </c>
      <c r="V196" s="179">
        <v>0</v>
      </c>
      <c r="W196" s="179">
        <v>0</v>
      </c>
    </row>
    <row r="197" spans="1:23" x14ac:dyDescent="0.25">
      <c r="A197" s="504"/>
      <c r="B197" s="178" t="s">
        <v>211</v>
      </c>
      <c r="C197" s="179">
        <v>0</v>
      </c>
      <c r="D197" s="179">
        <v>0</v>
      </c>
      <c r="E197" s="179">
        <v>0</v>
      </c>
      <c r="F197" s="179">
        <v>0</v>
      </c>
      <c r="G197" s="179">
        <v>0</v>
      </c>
      <c r="H197" s="179">
        <v>0</v>
      </c>
      <c r="I197" s="179">
        <v>0</v>
      </c>
      <c r="J197" s="179">
        <v>0</v>
      </c>
      <c r="K197" s="179">
        <v>0</v>
      </c>
      <c r="L197" s="179">
        <v>0</v>
      </c>
      <c r="M197" s="179">
        <v>0</v>
      </c>
      <c r="N197" s="179">
        <v>0</v>
      </c>
      <c r="O197" s="179">
        <v>0</v>
      </c>
      <c r="P197" s="179">
        <v>0</v>
      </c>
      <c r="Q197" s="179">
        <v>0</v>
      </c>
      <c r="R197" s="179">
        <v>0</v>
      </c>
      <c r="S197" s="179">
        <v>0</v>
      </c>
      <c r="T197" s="179">
        <v>0</v>
      </c>
      <c r="U197" s="179">
        <v>0</v>
      </c>
      <c r="V197" s="179">
        <v>0</v>
      </c>
      <c r="W197" s="179">
        <v>0</v>
      </c>
    </row>
    <row r="198" spans="1:23" x14ac:dyDescent="0.25">
      <c r="A198" s="504"/>
      <c r="B198" s="178" t="s">
        <v>212</v>
      </c>
      <c r="C198" s="179">
        <v>0</v>
      </c>
      <c r="D198" s="179">
        <v>0</v>
      </c>
      <c r="E198" s="179">
        <f>(1-E215-'B. Andre input'!$B$6)</f>
        <v>0.95280097086543503</v>
      </c>
      <c r="F198" s="179">
        <f>(14/15)*(1-F215-'B. Andre input'!$B$6)</f>
        <v>0.72370850872602421</v>
      </c>
      <c r="G198" s="179">
        <v>0</v>
      </c>
      <c r="H198" s="179">
        <v>0</v>
      </c>
      <c r="I198" s="179">
        <v>0</v>
      </c>
      <c r="J198" s="179">
        <f>'B. Andre input'!$B$10</f>
        <v>6.6400000000000001E-2</v>
      </c>
      <c r="K198" s="179">
        <f>(14/15)*'B. Andre input'!$B$10</f>
        <v>6.1973333333333332E-2</v>
      </c>
      <c r="L198" s="179">
        <v>0</v>
      </c>
      <c r="M198" s="179">
        <v>0</v>
      </c>
      <c r="N198" s="179">
        <v>0</v>
      </c>
      <c r="O198" s="179">
        <f>'B. Andre input'!$B$11</f>
        <v>8.2000000000000007E-3</v>
      </c>
      <c r="P198" s="179">
        <f>(14/15)*'B. Andre input'!$B$11</f>
        <v>7.653333333333334E-3</v>
      </c>
      <c r="Q198" s="179">
        <v>0</v>
      </c>
      <c r="R198" s="179">
        <v>0</v>
      </c>
      <c r="S198" s="179">
        <v>0</v>
      </c>
      <c r="T198" s="179">
        <f>'B. Andre input'!$B$12</f>
        <v>0</v>
      </c>
      <c r="U198" s="179">
        <f>(14/15)*'B. Andre input'!$B$12</f>
        <v>0</v>
      </c>
      <c r="V198" s="179">
        <v>0</v>
      </c>
      <c r="W198" s="179">
        <v>0</v>
      </c>
    </row>
    <row r="199" spans="1:23" x14ac:dyDescent="0.25">
      <c r="A199" s="504"/>
      <c r="B199" s="178" t="s">
        <v>191</v>
      </c>
      <c r="C199" s="179">
        <v>0</v>
      </c>
      <c r="D199" s="179">
        <v>0</v>
      </c>
      <c r="E199" s="179">
        <v>0</v>
      </c>
      <c r="F199" s="179">
        <f>(1/15)*(1-F215-'B. Andre input'!$B$6)</f>
        <v>5.169346490900173E-2</v>
      </c>
      <c r="G199" s="179">
        <v>0</v>
      </c>
      <c r="H199" s="179">
        <v>0</v>
      </c>
      <c r="I199" s="179">
        <v>0</v>
      </c>
      <c r="J199" s="179">
        <v>0</v>
      </c>
      <c r="K199" s="179">
        <f>(1/15)*'B. Andre input'!$B$10</f>
        <v>4.4266666666666664E-3</v>
      </c>
      <c r="L199" s="179">
        <v>0</v>
      </c>
      <c r="M199" s="179">
        <v>0</v>
      </c>
      <c r="N199" s="179">
        <v>0</v>
      </c>
      <c r="O199" s="179">
        <v>0</v>
      </c>
      <c r="P199" s="179">
        <f>(1/15)*'B. Andre input'!$B$11</f>
        <v>5.4666666666666665E-4</v>
      </c>
      <c r="Q199" s="179">
        <v>0</v>
      </c>
      <c r="R199" s="179">
        <v>0</v>
      </c>
      <c r="S199" s="179">
        <v>0</v>
      </c>
      <c r="T199" s="179">
        <v>0</v>
      </c>
      <c r="U199" s="179">
        <f>(1/15)*'B. Andre input'!$B$12</f>
        <v>0</v>
      </c>
      <c r="V199" s="179">
        <v>0</v>
      </c>
      <c r="W199" s="179">
        <v>0</v>
      </c>
    </row>
    <row r="200" spans="1:23" ht="25.5" x14ac:dyDescent="0.25">
      <c r="A200" s="504"/>
      <c r="B200" s="178" t="s">
        <v>177</v>
      </c>
      <c r="C200" s="179">
        <v>0</v>
      </c>
      <c r="D200" s="179">
        <v>0</v>
      </c>
      <c r="E200" s="179">
        <v>0</v>
      </c>
      <c r="F200" s="179">
        <v>0</v>
      </c>
      <c r="G200" s="179">
        <v>0</v>
      </c>
      <c r="H200" s="179">
        <v>0</v>
      </c>
      <c r="I200" s="179">
        <v>0</v>
      </c>
      <c r="J200" s="179">
        <v>0</v>
      </c>
      <c r="K200" s="179">
        <v>0</v>
      </c>
      <c r="L200" s="179">
        <v>0</v>
      </c>
      <c r="M200" s="179">
        <v>0</v>
      </c>
      <c r="N200" s="179">
        <v>0</v>
      </c>
      <c r="O200" s="179">
        <v>0</v>
      </c>
      <c r="P200" s="179">
        <v>0</v>
      </c>
      <c r="Q200" s="179">
        <v>0</v>
      </c>
      <c r="R200" s="179">
        <v>0</v>
      </c>
      <c r="S200" s="179">
        <v>0</v>
      </c>
      <c r="T200" s="179">
        <v>0</v>
      </c>
      <c r="U200" s="179">
        <v>0</v>
      </c>
      <c r="V200" s="179">
        <v>0</v>
      </c>
      <c r="W200" s="179">
        <v>0</v>
      </c>
    </row>
    <row r="201" spans="1:23" ht="25.5" x14ac:dyDescent="0.25">
      <c r="A201" s="504"/>
      <c r="B201" s="178" t="s">
        <v>178</v>
      </c>
      <c r="C201" s="179">
        <v>0</v>
      </c>
      <c r="D201" s="179">
        <v>0</v>
      </c>
      <c r="E201" s="179">
        <v>0</v>
      </c>
      <c r="F201" s="179">
        <v>0</v>
      </c>
      <c r="G201" s="179">
        <v>0</v>
      </c>
      <c r="H201" s="179">
        <v>0</v>
      </c>
      <c r="I201" s="179">
        <v>0</v>
      </c>
      <c r="J201" s="179">
        <v>0</v>
      </c>
      <c r="K201" s="179">
        <v>0</v>
      </c>
      <c r="L201" s="179">
        <v>0</v>
      </c>
      <c r="M201" s="179">
        <v>0</v>
      </c>
      <c r="N201" s="179">
        <v>0</v>
      </c>
      <c r="O201" s="179">
        <v>0</v>
      </c>
      <c r="P201" s="179">
        <v>0</v>
      </c>
      <c r="Q201" s="179">
        <v>0</v>
      </c>
      <c r="R201" s="179">
        <v>0</v>
      </c>
      <c r="S201" s="179">
        <v>0</v>
      </c>
      <c r="T201" s="179">
        <v>0</v>
      </c>
      <c r="U201" s="179">
        <v>0</v>
      </c>
      <c r="V201" s="179">
        <v>0</v>
      </c>
      <c r="W201" s="179">
        <v>0</v>
      </c>
    </row>
    <row r="202" spans="1:23" ht="25.5" x14ac:dyDescent="0.25">
      <c r="A202" s="504"/>
      <c r="B202" s="178" t="s">
        <v>213</v>
      </c>
      <c r="C202" s="179">
        <v>0</v>
      </c>
      <c r="D202" s="179">
        <v>0</v>
      </c>
      <c r="E202" s="179">
        <v>0</v>
      </c>
      <c r="F202" s="179">
        <v>0</v>
      </c>
      <c r="G202" s="179">
        <v>0</v>
      </c>
      <c r="H202" s="179">
        <v>0</v>
      </c>
      <c r="I202" s="179">
        <v>0</v>
      </c>
      <c r="J202" s="179">
        <v>0</v>
      </c>
      <c r="K202" s="179">
        <v>0</v>
      </c>
      <c r="L202" s="179">
        <v>0</v>
      </c>
      <c r="M202" s="179">
        <v>0</v>
      </c>
      <c r="N202" s="179">
        <v>0</v>
      </c>
      <c r="O202" s="179">
        <v>0</v>
      </c>
      <c r="P202" s="179">
        <v>0</v>
      </c>
      <c r="Q202" s="179">
        <v>0</v>
      </c>
      <c r="R202" s="179">
        <v>0</v>
      </c>
      <c r="S202" s="179">
        <v>0</v>
      </c>
      <c r="T202" s="179">
        <v>0</v>
      </c>
      <c r="U202" s="179">
        <v>0</v>
      </c>
      <c r="V202" s="179">
        <v>0</v>
      </c>
      <c r="W202" s="179">
        <v>0</v>
      </c>
    </row>
    <row r="203" spans="1:23" ht="25.5" x14ac:dyDescent="0.25">
      <c r="A203" s="504"/>
      <c r="B203" s="178" t="s">
        <v>214</v>
      </c>
      <c r="C203" s="179">
        <v>0</v>
      </c>
      <c r="D203" s="179">
        <v>0</v>
      </c>
      <c r="E203" s="179">
        <f>'B. Andre input'!$B$6</f>
        <v>0.01</v>
      </c>
      <c r="F203" s="179">
        <f>(14/15)*'B. Andre input'!$B$6</f>
        <v>9.3333333333333341E-3</v>
      </c>
      <c r="G203" s="179">
        <v>0</v>
      </c>
      <c r="H203" s="179">
        <v>0</v>
      </c>
      <c r="I203" s="179">
        <v>0</v>
      </c>
      <c r="J203" s="179">
        <f>(4/5)*(1-J215-'B. Andre input'!$B$10)</f>
        <v>0.74343242002366161</v>
      </c>
      <c r="K203" s="179">
        <f>(4/5)*(14/15)*(1-K215-'B. Andre input'!$B$10)</f>
        <v>0.67975522273688715</v>
      </c>
      <c r="L203" s="179">
        <v>0</v>
      </c>
      <c r="M203" s="179">
        <v>0</v>
      </c>
      <c r="N203" s="179">
        <v>0</v>
      </c>
      <c r="O203" s="179">
        <v>0</v>
      </c>
      <c r="P203" s="179">
        <v>0</v>
      </c>
      <c r="Q203" s="179">
        <v>0</v>
      </c>
      <c r="R203" s="179">
        <v>0</v>
      </c>
      <c r="S203" s="179">
        <v>0</v>
      </c>
      <c r="T203" s="179">
        <v>0</v>
      </c>
      <c r="U203" s="179">
        <v>0</v>
      </c>
      <c r="V203" s="179">
        <v>0</v>
      </c>
      <c r="W203" s="179">
        <v>0</v>
      </c>
    </row>
    <row r="204" spans="1:23" ht="25.5" x14ac:dyDescent="0.25">
      <c r="A204" s="504"/>
      <c r="B204" s="178" t="s">
        <v>192</v>
      </c>
      <c r="C204" s="179">
        <v>0</v>
      </c>
      <c r="D204" s="179">
        <v>0</v>
      </c>
      <c r="E204" s="179">
        <v>0</v>
      </c>
      <c r="F204" s="179">
        <f>(1/15)*'B. Andre input'!$B$6</f>
        <v>6.6666666666666664E-4</v>
      </c>
      <c r="G204" s="179">
        <v>0</v>
      </c>
      <c r="H204" s="179">
        <v>0</v>
      </c>
      <c r="I204" s="179">
        <v>0</v>
      </c>
      <c r="J204" s="179">
        <v>0</v>
      </c>
      <c r="K204" s="179">
        <f>(4/5)*(1/15)*(1-K215-'B. Andre input'!$B$10)</f>
        <v>4.8553944481206229E-2</v>
      </c>
      <c r="L204" s="179">
        <v>0</v>
      </c>
      <c r="M204" s="179">
        <v>0</v>
      </c>
      <c r="N204" s="179">
        <v>0</v>
      </c>
      <c r="O204" s="179">
        <v>0</v>
      </c>
      <c r="P204" s="179">
        <v>0</v>
      </c>
      <c r="Q204" s="179">
        <v>0</v>
      </c>
      <c r="R204" s="179">
        <v>0</v>
      </c>
      <c r="S204" s="179">
        <v>0</v>
      </c>
      <c r="T204" s="179">
        <v>0</v>
      </c>
      <c r="U204" s="179">
        <v>0</v>
      </c>
      <c r="V204" s="179">
        <v>0</v>
      </c>
      <c r="W204" s="179">
        <v>0</v>
      </c>
    </row>
    <row r="205" spans="1:23" ht="25.5" x14ac:dyDescent="0.25">
      <c r="A205" s="504"/>
      <c r="B205" s="178" t="s">
        <v>180</v>
      </c>
      <c r="C205" s="179">
        <v>0</v>
      </c>
      <c r="D205" s="179">
        <v>0</v>
      </c>
      <c r="E205" s="179">
        <v>0</v>
      </c>
      <c r="F205" s="179">
        <v>0</v>
      </c>
      <c r="G205" s="179">
        <v>0</v>
      </c>
      <c r="H205" s="179">
        <v>0</v>
      </c>
      <c r="I205" s="179">
        <v>0</v>
      </c>
      <c r="J205" s="179">
        <v>0</v>
      </c>
      <c r="K205" s="179">
        <v>0</v>
      </c>
      <c r="L205" s="179">
        <v>0</v>
      </c>
      <c r="M205" s="179">
        <v>0</v>
      </c>
      <c r="N205" s="179">
        <v>0</v>
      </c>
      <c r="O205" s="179">
        <v>0</v>
      </c>
      <c r="P205" s="179">
        <v>0</v>
      </c>
      <c r="Q205" s="179">
        <v>0</v>
      </c>
      <c r="R205" s="179">
        <v>0</v>
      </c>
      <c r="S205" s="179">
        <v>0</v>
      </c>
      <c r="T205" s="179">
        <v>0</v>
      </c>
      <c r="U205" s="179">
        <v>0</v>
      </c>
      <c r="V205" s="179">
        <v>0</v>
      </c>
      <c r="W205" s="179">
        <v>0</v>
      </c>
    </row>
    <row r="206" spans="1:23" ht="25.5" x14ac:dyDescent="0.25">
      <c r="A206" s="504"/>
      <c r="B206" s="178" t="s">
        <v>181</v>
      </c>
      <c r="C206" s="179">
        <v>0</v>
      </c>
      <c r="D206" s="179">
        <v>0</v>
      </c>
      <c r="E206" s="179">
        <v>0</v>
      </c>
      <c r="F206" s="179">
        <v>0</v>
      </c>
      <c r="G206" s="179">
        <v>0</v>
      </c>
      <c r="H206" s="179">
        <v>0</v>
      </c>
      <c r="I206" s="179">
        <v>0</v>
      </c>
      <c r="J206" s="179">
        <v>0</v>
      </c>
      <c r="K206" s="179">
        <v>0</v>
      </c>
      <c r="L206" s="179">
        <v>0</v>
      </c>
      <c r="M206" s="179">
        <v>0</v>
      </c>
      <c r="N206" s="179">
        <v>0</v>
      </c>
      <c r="O206" s="179">
        <v>0</v>
      </c>
      <c r="P206" s="179">
        <v>0</v>
      </c>
      <c r="Q206" s="179">
        <v>0</v>
      </c>
      <c r="R206" s="179">
        <v>0</v>
      </c>
      <c r="S206" s="179">
        <v>0</v>
      </c>
      <c r="T206" s="179">
        <v>0</v>
      </c>
      <c r="U206" s="179">
        <v>0</v>
      </c>
      <c r="V206" s="179">
        <v>0</v>
      </c>
      <c r="W206" s="179">
        <v>0</v>
      </c>
    </row>
    <row r="207" spans="1:23" ht="25.5" x14ac:dyDescent="0.25">
      <c r="A207" s="504"/>
      <c r="B207" s="178" t="s">
        <v>215</v>
      </c>
      <c r="C207" s="179">
        <v>0</v>
      </c>
      <c r="D207" s="179">
        <v>0</v>
      </c>
      <c r="E207" s="179">
        <v>0</v>
      </c>
      <c r="F207" s="179">
        <v>0</v>
      </c>
      <c r="G207" s="179">
        <v>0</v>
      </c>
      <c r="H207" s="179">
        <v>0</v>
      </c>
      <c r="I207" s="179">
        <v>0</v>
      </c>
      <c r="J207" s="179">
        <v>0</v>
      </c>
      <c r="K207" s="179">
        <v>0</v>
      </c>
      <c r="L207" s="179">
        <v>0</v>
      </c>
      <c r="M207" s="179">
        <v>0</v>
      </c>
      <c r="N207" s="179">
        <v>0</v>
      </c>
      <c r="O207" s="179">
        <v>0</v>
      </c>
      <c r="P207" s="179">
        <v>0</v>
      </c>
      <c r="Q207" s="179">
        <v>0</v>
      </c>
      <c r="R207" s="179">
        <v>0</v>
      </c>
      <c r="S207" s="179">
        <v>0</v>
      </c>
      <c r="T207" s="179">
        <v>0</v>
      </c>
      <c r="U207" s="179">
        <v>0</v>
      </c>
      <c r="V207" s="179">
        <v>0</v>
      </c>
      <c r="W207" s="179">
        <v>0</v>
      </c>
    </row>
    <row r="208" spans="1:23" ht="25.5" x14ac:dyDescent="0.25">
      <c r="A208" s="504"/>
      <c r="B208" s="178" t="s">
        <v>216</v>
      </c>
      <c r="C208" s="179">
        <v>0</v>
      </c>
      <c r="D208" s="179">
        <v>0</v>
      </c>
      <c r="E208" s="179">
        <v>0</v>
      </c>
      <c r="F208" s="179">
        <v>0</v>
      </c>
      <c r="G208" s="179">
        <v>0</v>
      </c>
      <c r="H208" s="179">
        <v>0</v>
      </c>
      <c r="I208" s="179">
        <v>0</v>
      </c>
      <c r="J208" s="179">
        <f>(1/5)*(1-J215-'B. Andre input'!$B$10)</f>
        <v>0.1858581050059154</v>
      </c>
      <c r="K208" s="179">
        <f>(1/5)*(14/15)*(1-K215-'B. Andre input'!$B$10)</f>
        <v>0.16993880568422179</v>
      </c>
      <c r="L208" s="179">
        <v>0</v>
      </c>
      <c r="M208" s="179">
        <v>0</v>
      </c>
      <c r="N208" s="179">
        <v>0</v>
      </c>
      <c r="O208" s="179">
        <f>(4/5)*(1-O215-'B. Andre input'!$B$11)</f>
        <v>0.78424645339643095</v>
      </c>
      <c r="P208" s="179">
        <f>(4/5)*(14/15)*(1-P215-'B. Andre input'!$B$11)</f>
        <v>0.69432326063169914</v>
      </c>
      <c r="Q208" s="179">
        <v>0</v>
      </c>
      <c r="R208" s="179">
        <v>0</v>
      </c>
      <c r="S208" s="179">
        <v>0</v>
      </c>
      <c r="T208" s="179">
        <v>0</v>
      </c>
      <c r="U208" s="179">
        <v>0</v>
      </c>
      <c r="V208" s="179">
        <v>0</v>
      </c>
      <c r="W208" s="179">
        <v>0</v>
      </c>
    </row>
    <row r="209" spans="1:23" ht="25.5" x14ac:dyDescent="0.25">
      <c r="A209" s="504"/>
      <c r="B209" s="178" t="s">
        <v>194</v>
      </c>
      <c r="C209" s="179">
        <v>0</v>
      </c>
      <c r="D209" s="179">
        <v>0</v>
      </c>
      <c r="E209" s="179">
        <v>0</v>
      </c>
      <c r="F209" s="179">
        <v>0</v>
      </c>
      <c r="G209" s="179">
        <v>0</v>
      </c>
      <c r="H209" s="179">
        <v>0</v>
      </c>
      <c r="I209" s="179">
        <v>0</v>
      </c>
      <c r="J209" s="179">
        <v>0</v>
      </c>
      <c r="K209" s="179">
        <f>(1/5)*(1/15)*(1-K215-'B. Andre input'!$B$10)</f>
        <v>1.2138486120301557E-2</v>
      </c>
      <c r="L209" s="179">
        <v>0</v>
      </c>
      <c r="M209" s="179">
        <v>0</v>
      </c>
      <c r="N209" s="179">
        <v>0</v>
      </c>
      <c r="O209" s="179">
        <v>0</v>
      </c>
      <c r="P209" s="179">
        <f>(4/5)*(1/15)*(1-P215-'B. Andre input'!$B$11)</f>
        <v>4.959451861654994E-2</v>
      </c>
      <c r="Q209" s="179">
        <v>0</v>
      </c>
      <c r="R209" s="179">
        <v>0</v>
      </c>
      <c r="S209" s="179">
        <v>0</v>
      </c>
      <c r="T209" s="179">
        <v>0</v>
      </c>
      <c r="U209" s="179">
        <v>0</v>
      </c>
      <c r="V209" s="179">
        <v>0</v>
      </c>
      <c r="W209" s="179">
        <v>0</v>
      </c>
    </row>
    <row r="210" spans="1:23" ht="25.5" x14ac:dyDescent="0.25">
      <c r="A210" s="504"/>
      <c r="B210" s="178" t="s">
        <v>183</v>
      </c>
      <c r="C210" s="179">
        <v>0</v>
      </c>
      <c r="D210" s="179">
        <v>0</v>
      </c>
      <c r="E210" s="179">
        <v>0</v>
      </c>
      <c r="F210" s="179">
        <v>0</v>
      </c>
      <c r="G210" s="179">
        <v>0</v>
      </c>
      <c r="H210" s="179">
        <v>0</v>
      </c>
      <c r="I210" s="179">
        <v>0</v>
      </c>
      <c r="J210" s="179">
        <v>0</v>
      </c>
      <c r="K210" s="179">
        <v>0</v>
      </c>
      <c r="L210" s="179">
        <v>0</v>
      </c>
      <c r="M210" s="179">
        <v>0</v>
      </c>
      <c r="N210" s="179">
        <v>0</v>
      </c>
      <c r="O210" s="179">
        <v>0</v>
      </c>
      <c r="P210" s="179">
        <v>0</v>
      </c>
      <c r="Q210" s="179">
        <v>0</v>
      </c>
      <c r="R210" s="179">
        <v>0</v>
      </c>
      <c r="S210" s="179">
        <v>0</v>
      </c>
      <c r="T210" s="179">
        <v>0</v>
      </c>
      <c r="U210" s="179">
        <v>0</v>
      </c>
      <c r="V210" s="179">
        <v>0</v>
      </c>
      <c r="W210" s="179">
        <v>0</v>
      </c>
    </row>
    <row r="211" spans="1:23" ht="25.5" x14ac:dyDescent="0.25">
      <c r="A211" s="504"/>
      <c r="B211" s="178" t="s">
        <v>184</v>
      </c>
      <c r="C211" s="179">
        <v>0</v>
      </c>
      <c r="D211" s="179">
        <v>0</v>
      </c>
      <c r="E211" s="179">
        <v>0</v>
      </c>
      <c r="F211" s="179">
        <v>0</v>
      </c>
      <c r="G211" s="179">
        <v>0</v>
      </c>
      <c r="H211" s="179">
        <v>0</v>
      </c>
      <c r="I211" s="179">
        <v>0</v>
      </c>
      <c r="J211" s="179">
        <v>0</v>
      </c>
      <c r="K211" s="179">
        <v>0</v>
      </c>
      <c r="L211" s="179">
        <v>0</v>
      </c>
      <c r="M211" s="179">
        <v>0</v>
      </c>
      <c r="N211" s="179">
        <v>0</v>
      </c>
      <c r="O211" s="179">
        <v>0</v>
      </c>
      <c r="P211" s="179">
        <v>0</v>
      </c>
      <c r="Q211" s="179">
        <v>0</v>
      </c>
      <c r="R211" s="179">
        <v>0</v>
      </c>
      <c r="S211" s="179">
        <v>0</v>
      </c>
      <c r="T211" s="179">
        <v>0</v>
      </c>
      <c r="U211" s="179">
        <v>0</v>
      </c>
      <c r="V211" s="179">
        <v>0</v>
      </c>
      <c r="W211" s="179">
        <v>0</v>
      </c>
    </row>
    <row r="212" spans="1:23" ht="25.5" x14ac:dyDescent="0.25">
      <c r="A212" s="504"/>
      <c r="B212" s="178" t="s">
        <v>217</v>
      </c>
      <c r="C212" s="179">
        <v>0</v>
      </c>
      <c r="D212" s="179">
        <v>0</v>
      </c>
      <c r="E212" s="179">
        <v>0</v>
      </c>
      <c r="F212" s="179">
        <v>0</v>
      </c>
      <c r="G212" s="179">
        <v>0</v>
      </c>
      <c r="H212" s="179">
        <v>0</v>
      </c>
      <c r="I212" s="179">
        <v>0</v>
      </c>
      <c r="J212" s="179">
        <v>0</v>
      </c>
      <c r="K212" s="179">
        <v>0</v>
      </c>
      <c r="L212" s="179">
        <v>0</v>
      </c>
      <c r="M212" s="179">
        <v>0</v>
      </c>
      <c r="N212" s="179">
        <v>0</v>
      </c>
      <c r="O212" s="179">
        <v>0</v>
      </c>
      <c r="P212" s="179">
        <v>0</v>
      </c>
      <c r="Q212" s="179">
        <v>0</v>
      </c>
      <c r="R212" s="179">
        <v>0</v>
      </c>
      <c r="S212" s="179">
        <v>0</v>
      </c>
      <c r="T212" s="179">
        <v>0</v>
      </c>
      <c r="U212" s="179">
        <v>0</v>
      </c>
      <c r="V212" s="179">
        <v>0</v>
      </c>
      <c r="W212" s="179">
        <v>0</v>
      </c>
    </row>
    <row r="213" spans="1:23" ht="25.5" x14ac:dyDescent="0.25">
      <c r="A213" s="504"/>
      <c r="B213" s="178" t="s">
        <v>218</v>
      </c>
      <c r="C213" s="179">
        <v>0</v>
      </c>
      <c r="D213" s="179">
        <v>0</v>
      </c>
      <c r="E213" s="179">
        <v>0</v>
      </c>
      <c r="F213" s="179">
        <v>0</v>
      </c>
      <c r="G213" s="179">
        <v>0</v>
      </c>
      <c r="H213" s="179">
        <v>0</v>
      </c>
      <c r="I213" s="179">
        <v>0</v>
      </c>
      <c r="J213" s="179">
        <v>0</v>
      </c>
      <c r="K213" s="179">
        <v>0</v>
      </c>
      <c r="L213" s="179">
        <v>0</v>
      </c>
      <c r="M213" s="179">
        <v>0</v>
      </c>
      <c r="N213" s="179">
        <v>0</v>
      </c>
      <c r="O213" s="179">
        <f>(1/5)*(1-O215-'B. Andre input'!$B$11)</f>
        <v>0.19606161334910774</v>
      </c>
      <c r="P213" s="179">
        <f>(1/5)*(14/15)*(1-P215-'B. Andre input'!$B$11)</f>
        <v>0.17358081515792478</v>
      </c>
      <c r="Q213" s="179">
        <v>0</v>
      </c>
      <c r="R213" s="179">
        <v>0</v>
      </c>
      <c r="S213" s="179">
        <v>0</v>
      </c>
      <c r="T213" s="179">
        <f>(1-T215-'B. Andre input'!$B$12)</f>
        <v>0.98288190327225566</v>
      </c>
      <c r="U213" s="179">
        <f>(14/15)*(1-U215-'B. Andre input'!$B$12)</f>
        <v>0.83665365694556637</v>
      </c>
      <c r="V213" s="179">
        <v>0</v>
      </c>
      <c r="W213" s="179">
        <v>0</v>
      </c>
    </row>
    <row r="214" spans="1:23" ht="25.5" x14ac:dyDescent="0.25">
      <c r="A214" s="504"/>
      <c r="B214" s="178" t="s">
        <v>195</v>
      </c>
      <c r="C214" s="179">
        <v>0</v>
      </c>
      <c r="D214" s="179">
        <v>0</v>
      </c>
      <c r="E214" s="179">
        <v>0</v>
      </c>
      <c r="F214" s="179">
        <v>0</v>
      </c>
      <c r="G214" s="179">
        <v>0</v>
      </c>
      <c r="H214" s="179">
        <v>0</v>
      </c>
      <c r="I214" s="179">
        <v>0</v>
      </c>
      <c r="J214" s="179">
        <v>0</v>
      </c>
      <c r="K214" s="179">
        <v>0</v>
      </c>
      <c r="L214" s="179">
        <v>0</v>
      </c>
      <c r="M214" s="179">
        <v>0</v>
      </c>
      <c r="N214" s="179">
        <v>0</v>
      </c>
      <c r="O214" s="179">
        <v>0</v>
      </c>
      <c r="P214" s="179">
        <f>(1/5)*(1/15)*(1-P215-'B. Andre input'!$B$11)</f>
        <v>1.2398629654137485E-2</v>
      </c>
      <c r="Q214" s="179">
        <v>0</v>
      </c>
      <c r="R214" s="179">
        <v>0</v>
      </c>
      <c r="S214" s="179">
        <v>0</v>
      </c>
      <c r="T214" s="179">
        <v>0</v>
      </c>
      <c r="U214" s="179">
        <f>(1/15)*(1-U215-'B. Andre input'!$B$12)</f>
        <v>5.9760975496111889E-2</v>
      </c>
      <c r="V214" s="179">
        <v>0</v>
      </c>
      <c r="W214" s="179">
        <v>0</v>
      </c>
    </row>
    <row r="215" spans="1:23" x14ac:dyDescent="0.25">
      <c r="A215" s="504"/>
      <c r="B215" s="178" t="s">
        <v>0</v>
      </c>
      <c r="C215" s="179">
        <v>0</v>
      </c>
      <c r="D215" s="179">
        <v>0</v>
      </c>
      <c r="E215" s="179">
        <f>'B. Andre input'!$B$38</f>
        <v>3.7199029134564944E-2</v>
      </c>
      <c r="F215" s="179">
        <f>'B. Andre input'!$B$39</f>
        <v>0.21459802636497408</v>
      </c>
      <c r="G215" s="179">
        <v>1</v>
      </c>
      <c r="H215" s="179">
        <v>0</v>
      </c>
      <c r="I215" s="179">
        <v>0</v>
      </c>
      <c r="J215" s="179">
        <f>'B. Andre input'!$B$42</f>
        <v>4.3094749704230481E-3</v>
      </c>
      <c r="K215" s="179">
        <f>'B. Andre input'!$B$43</f>
        <v>2.3213540977383235E-2</v>
      </c>
      <c r="L215" s="179">
        <v>1</v>
      </c>
      <c r="M215" s="179">
        <v>0</v>
      </c>
      <c r="N215" s="179">
        <v>0</v>
      </c>
      <c r="O215" s="179">
        <f>'B. Andre input'!$B$46</f>
        <v>1.1491933254461462E-2</v>
      </c>
      <c r="P215" s="179">
        <f>'B. Andre input'!$B$47</f>
        <v>6.1902775939688709E-2</v>
      </c>
      <c r="Q215" s="179">
        <v>1</v>
      </c>
      <c r="R215" s="179">
        <v>0</v>
      </c>
      <c r="S215" s="179">
        <v>0</v>
      </c>
      <c r="T215" s="179">
        <f>'B. Andre input'!$B$50</f>
        <v>1.7118096727744343E-2</v>
      </c>
      <c r="U215" s="179">
        <f>'B. Andre input'!$B$51</f>
        <v>0.10358536755832168</v>
      </c>
      <c r="V215" s="179">
        <v>1</v>
      </c>
      <c r="W215" s="179">
        <v>1</v>
      </c>
    </row>
    <row r="216" spans="1:23" x14ac:dyDescent="0.25">
      <c r="A216" s="147"/>
      <c r="B216" s="147" t="s">
        <v>186</v>
      </c>
      <c r="C216" s="147">
        <f>SUM(C195:C215)</f>
        <v>0</v>
      </c>
      <c r="D216" s="147">
        <f t="shared" ref="D216:W216" si="7">SUM(D195:D215)</f>
        <v>0</v>
      </c>
      <c r="E216" s="147">
        <f t="shared" si="7"/>
        <v>1</v>
      </c>
      <c r="F216" s="147">
        <f t="shared" si="7"/>
        <v>1</v>
      </c>
      <c r="G216" s="147">
        <f t="shared" si="7"/>
        <v>1</v>
      </c>
      <c r="H216" s="147">
        <f t="shared" si="7"/>
        <v>0</v>
      </c>
      <c r="I216" s="147">
        <f t="shared" si="7"/>
        <v>0</v>
      </c>
      <c r="J216" s="147">
        <f t="shared" si="7"/>
        <v>1</v>
      </c>
      <c r="K216" s="147">
        <f t="shared" si="7"/>
        <v>1</v>
      </c>
      <c r="L216" s="147">
        <f t="shared" si="7"/>
        <v>1</v>
      </c>
      <c r="M216" s="147">
        <f t="shared" si="7"/>
        <v>0</v>
      </c>
      <c r="N216" s="147">
        <f t="shared" si="7"/>
        <v>0</v>
      </c>
      <c r="O216" s="147">
        <f t="shared" si="7"/>
        <v>1.0000000000000002</v>
      </c>
      <c r="P216" s="147">
        <f t="shared" si="7"/>
        <v>1</v>
      </c>
      <c r="Q216" s="147">
        <f t="shared" si="7"/>
        <v>1</v>
      </c>
      <c r="R216" s="147">
        <f t="shared" si="7"/>
        <v>0</v>
      </c>
      <c r="S216" s="147">
        <f t="shared" si="7"/>
        <v>0</v>
      </c>
      <c r="T216" s="147">
        <f t="shared" si="7"/>
        <v>1</v>
      </c>
      <c r="U216" s="147">
        <f t="shared" si="7"/>
        <v>1</v>
      </c>
      <c r="V216" s="147">
        <f t="shared" si="7"/>
        <v>1</v>
      </c>
      <c r="W216" s="147">
        <f t="shared" si="7"/>
        <v>1</v>
      </c>
    </row>
    <row r="217" spans="1:23" x14ac:dyDescent="0.25">
      <c r="A217" s="499" t="s">
        <v>250</v>
      </c>
      <c r="B217" s="499"/>
      <c r="C217" s="499"/>
      <c r="D217" s="499"/>
      <c r="E217" s="499"/>
      <c r="F217" s="499"/>
      <c r="G217" s="499"/>
      <c r="H217" s="499"/>
      <c r="I217" s="499"/>
      <c r="J217" s="499"/>
      <c r="K217" s="499"/>
      <c r="L217" s="499"/>
      <c r="M217" s="499"/>
      <c r="N217" s="499"/>
      <c r="O217" s="499"/>
      <c r="P217" s="499"/>
      <c r="Q217" s="499"/>
      <c r="R217" s="499"/>
      <c r="S217" s="499"/>
      <c r="T217" s="499"/>
      <c r="U217" s="499"/>
      <c r="V217" s="499"/>
      <c r="W217" s="499"/>
    </row>
    <row r="219" spans="1:23" x14ac:dyDescent="0.25">
      <c r="A219" s="143" t="s">
        <v>314</v>
      </c>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row>
    <row r="220" spans="1:23" x14ac:dyDescent="0.25">
      <c r="A220" s="500"/>
      <c r="B220" s="501"/>
      <c r="C220" s="501" t="s">
        <v>15</v>
      </c>
      <c r="D220" s="501"/>
      <c r="E220" s="501"/>
      <c r="F220" s="501"/>
      <c r="G220" s="501"/>
      <c r="H220" s="501"/>
      <c r="I220" s="501"/>
      <c r="J220" s="501"/>
      <c r="K220" s="501"/>
      <c r="L220" s="501"/>
      <c r="M220" s="501"/>
      <c r="N220" s="501"/>
      <c r="O220" s="501"/>
      <c r="P220" s="501"/>
      <c r="Q220" s="501"/>
      <c r="R220" s="501"/>
      <c r="S220" s="501"/>
      <c r="T220" s="501"/>
      <c r="U220" s="501"/>
      <c r="V220" s="501"/>
      <c r="W220" s="501"/>
    </row>
    <row r="221" spans="1:23" ht="76.5" x14ac:dyDescent="0.25">
      <c r="A221" s="501"/>
      <c r="B221" s="501"/>
      <c r="C221" s="180" t="s">
        <v>17</v>
      </c>
      <c r="D221" s="180" t="s">
        <v>18</v>
      </c>
      <c r="E221" s="180" t="s">
        <v>211</v>
      </c>
      <c r="F221" s="180" t="s">
        <v>212</v>
      </c>
      <c r="G221" s="180" t="s">
        <v>191</v>
      </c>
      <c r="H221" s="180" t="s">
        <v>177</v>
      </c>
      <c r="I221" s="180" t="s">
        <v>178</v>
      </c>
      <c r="J221" s="180" t="s">
        <v>213</v>
      </c>
      <c r="K221" s="180" t="s">
        <v>214</v>
      </c>
      <c r="L221" s="180" t="s">
        <v>192</v>
      </c>
      <c r="M221" s="180" t="s">
        <v>180</v>
      </c>
      <c r="N221" s="180" t="s">
        <v>181</v>
      </c>
      <c r="O221" s="180" t="s">
        <v>215</v>
      </c>
      <c r="P221" s="180" t="s">
        <v>216</v>
      </c>
      <c r="Q221" s="180" t="s">
        <v>194</v>
      </c>
      <c r="R221" s="180" t="s">
        <v>183</v>
      </c>
      <c r="S221" s="180" t="s">
        <v>184</v>
      </c>
      <c r="T221" s="180" t="s">
        <v>217</v>
      </c>
      <c r="U221" s="180" t="s">
        <v>218</v>
      </c>
      <c r="V221" s="180" t="s">
        <v>195</v>
      </c>
      <c r="W221" s="180" t="s">
        <v>0</v>
      </c>
    </row>
    <row r="222" spans="1:23" x14ac:dyDescent="0.25">
      <c r="A222" s="501" t="s">
        <v>14</v>
      </c>
      <c r="B222" s="180" t="s">
        <v>17</v>
      </c>
      <c r="C222" s="181">
        <v>0</v>
      </c>
      <c r="D222" s="181">
        <v>0</v>
      </c>
      <c r="E222" s="181">
        <v>0</v>
      </c>
      <c r="F222" s="181">
        <v>0</v>
      </c>
      <c r="G222" s="181">
        <v>0</v>
      </c>
      <c r="H222" s="181">
        <v>0</v>
      </c>
      <c r="I222" s="181">
        <v>0</v>
      </c>
      <c r="J222" s="181">
        <v>0</v>
      </c>
      <c r="K222" s="181">
        <v>0</v>
      </c>
      <c r="L222" s="181">
        <v>0</v>
      </c>
      <c r="M222" s="181">
        <v>0</v>
      </c>
      <c r="N222" s="181">
        <v>0</v>
      </c>
      <c r="O222" s="181">
        <v>0</v>
      </c>
      <c r="P222" s="181">
        <v>0</v>
      </c>
      <c r="Q222" s="181">
        <v>0</v>
      </c>
      <c r="R222" s="181">
        <v>0</v>
      </c>
      <c r="S222" s="181">
        <v>0</v>
      </c>
      <c r="T222" s="181">
        <v>0</v>
      </c>
      <c r="U222" s="181">
        <v>0</v>
      </c>
      <c r="V222" s="181">
        <v>0</v>
      </c>
      <c r="W222" s="181">
        <v>0</v>
      </c>
    </row>
    <row r="223" spans="1:23" x14ac:dyDescent="0.25">
      <c r="A223" s="501"/>
      <c r="B223" s="180" t="s">
        <v>18</v>
      </c>
      <c r="C223" s="181">
        <v>0</v>
      </c>
      <c r="D223" s="181">
        <v>0</v>
      </c>
      <c r="E223" s="181">
        <v>0</v>
      </c>
      <c r="F223" s="181">
        <v>0</v>
      </c>
      <c r="G223" s="181">
        <v>0</v>
      </c>
      <c r="H223" s="181">
        <v>0</v>
      </c>
      <c r="I223" s="181">
        <v>0</v>
      </c>
      <c r="J223" s="181">
        <v>0</v>
      </c>
      <c r="K223" s="181">
        <v>0</v>
      </c>
      <c r="L223" s="181">
        <v>0</v>
      </c>
      <c r="M223" s="181">
        <v>0</v>
      </c>
      <c r="N223" s="181">
        <v>0</v>
      </c>
      <c r="O223" s="181">
        <v>0</v>
      </c>
      <c r="P223" s="181">
        <v>0</v>
      </c>
      <c r="Q223" s="181">
        <v>0</v>
      </c>
      <c r="R223" s="181">
        <v>0</v>
      </c>
      <c r="S223" s="181">
        <v>0</v>
      </c>
      <c r="T223" s="181">
        <v>0</v>
      </c>
      <c r="U223" s="181">
        <v>0</v>
      </c>
      <c r="V223" s="181">
        <v>0</v>
      </c>
      <c r="W223" s="181">
        <v>0</v>
      </c>
    </row>
    <row r="224" spans="1:23" x14ac:dyDescent="0.25">
      <c r="A224" s="501"/>
      <c r="B224" s="180" t="s">
        <v>211</v>
      </c>
      <c r="C224" s="181">
        <v>0</v>
      </c>
      <c r="D224" s="181">
        <v>0</v>
      </c>
      <c r="E224" s="181">
        <v>0</v>
      </c>
      <c r="F224" s="181">
        <v>0</v>
      </c>
      <c r="G224" s="181">
        <v>0</v>
      </c>
      <c r="H224" s="181">
        <v>0</v>
      </c>
      <c r="I224" s="181">
        <v>0</v>
      </c>
      <c r="J224" s="181">
        <v>0</v>
      </c>
      <c r="K224" s="181">
        <v>0</v>
      </c>
      <c r="L224" s="181">
        <v>0</v>
      </c>
      <c r="M224" s="181">
        <v>0</v>
      </c>
      <c r="N224" s="181">
        <v>0</v>
      </c>
      <c r="O224" s="181">
        <v>0</v>
      </c>
      <c r="P224" s="181">
        <v>0</v>
      </c>
      <c r="Q224" s="181">
        <v>0</v>
      </c>
      <c r="R224" s="181">
        <v>0</v>
      </c>
      <c r="S224" s="181">
        <v>0</v>
      </c>
      <c r="T224" s="181">
        <v>0</v>
      </c>
      <c r="U224" s="181">
        <v>0</v>
      </c>
      <c r="V224" s="181">
        <v>0</v>
      </c>
      <c r="W224" s="181">
        <v>0</v>
      </c>
    </row>
    <row r="225" spans="1:23" x14ac:dyDescent="0.25">
      <c r="A225" s="501"/>
      <c r="B225" s="180" t="s">
        <v>212</v>
      </c>
      <c r="C225" s="181">
        <v>0</v>
      </c>
      <c r="D225" s="181">
        <v>0</v>
      </c>
      <c r="E225" s="181">
        <v>0</v>
      </c>
      <c r="F225" s="181">
        <v>0</v>
      </c>
      <c r="G225" s="181">
        <v>0</v>
      </c>
      <c r="H225" s="181">
        <v>0</v>
      </c>
      <c r="I225" s="181">
        <v>0</v>
      </c>
      <c r="J225" s="181">
        <v>0</v>
      </c>
      <c r="K225" s="181">
        <v>0</v>
      </c>
      <c r="L225" s="181">
        <v>0</v>
      </c>
      <c r="M225" s="181">
        <v>0</v>
      </c>
      <c r="N225" s="181">
        <v>0</v>
      </c>
      <c r="O225" s="181">
        <v>0</v>
      </c>
      <c r="P225" s="181">
        <v>0</v>
      </c>
      <c r="Q225" s="181">
        <v>0</v>
      </c>
      <c r="R225" s="181">
        <v>0</v>
      </c>
      <c r="S225" s="181">
        <v>0</v>
      </c>
      <c r="T225" s="181">
        <v>0</v>
      </c>
      <c r="U225" s="181">
        <v>0</v>
      </c>
      <c r="V225" s="181">
        <v>0</v>
      </c>
      <c r="W225" s="181">
        <v>0</v>
      </c>
    </row>
    <row r="226" spans="1:23" x14ac:dyDescent="0.25">
      <c r="A226" s="501"/>
      <c r="B226" s="180" t="s">
        <v>191</v>
      </c>
      <c r="C226" s="181">
        <v>0</v>
      </c>
      <c r="D226" s="181">
        <v>0</v>
      </c>
      <c r="E226" s="181">
        <v>0</v>
      </c>
      <c r="F226" s="181">
        <f>(1-F242-'B. Andre input'!$B$6)</f>
        <v>0.77540197363502594</v>
      </c>
      <c r="G226" s="181">
        <v>0</v>
      </c>
      <c r="H226" s="181">
        <v>0</v>
      </c>
      <c r="I226" s="181">
        <v>0</v>
      </c>
      <c r="J226" s="181">
        <v>0</v>
      </c>
      <c r="K226" s="181">
        <f>'B. Andre input'!$B$10</f>
        <v>6.6400000000000001E-2</v>
      </c>
      <c r="L226" s="181">
        <v>0</v>
      </c>
      <c r="M226" s="181">
        <v>0</v>
      </c>
      <c r="N226" s="181">
        <v>0</v>
      </c>
      <c r="O226" s="181">
        <v>0</v>
      </c>
      <c r="P226" s="181">
        <f>'B. Andre input'!$B$11</f>
        <v>8.2000000000000007E-3</v>
      </c>
      <c r="Q226" s="181">
        <v>0</v>
      </c>
      <c r="R226" s="181">
        <v>0</v>
      </c>
      <c r="S226" s="181">
        <v>0</v>
      </c>
      <c r="T226" s="181">
        <v>0</v>
      </c>
      <c r="U226" s="181">
        <f>'B. Andre input'!$B$12</f>
        <v>0</v>
      </c>
      <c r="V226" s="181">
        <v>0</v>
      </c>
      <c r="W226" s="181">
        <v>0</v>
      </c>
    </row>
    <row r="227" spans="1:23" ht="25.5" x14ac:dyDescent="0.25">
      <c r="A227" s="501"/>
      <c r="B227" s="180" t="s">
        <v>177</v>
      </c>
      <c r="C227" s="181">
        <v>0</v>
      </c>
      <c r="D227" s="181">
        <v>0</v>
      </c>
      <c r="E227" s="181">
        <v>0</v>
      </c>
      <c r="F227" s="181">
        <v>0</v>
      </c>
      <c r="G227" s="181">
        <v>0</v>
      </c>
      <c r="H227" s="181">
        <v>0</v>
      </c>
      <c r="I227" s="181">
        <v>0</v>
      </c>
      <c r="J227" s="181">
        <v>0</v>
      </c>
      <c r="K227" s="181">
        <v>0</v>
      </c>
      <c r="L227" s="181">
        <v>0</v>
      </c>
      <c r="M227" s="181">
        <v>0</v>
      </c>
      <c r="N227" s="181">
        <v>0</v>
      </c>
      <c r="O227" s="181">
        <v>0</v>
      </c>
      <c r="P227" s="181">
        <v>0</v>
      </c>
      <c r="Q227" s="181">
        <v>0</v>
      </c>
      <c r="R227" s="181">
        <v>0</v>
      </c>
      <c r="S227" s="181">
        <v>0</v>
      </c>
      <c r="T227" s="181">
        <v>0</v>
      </c>
      <c r="U227" s="181">
        <v>0</v>
      </c>
      <c r="V227" s="181">
        <v>0</v>
      </c>
      <c r="W227" s="181">
        <v>0</v>
      </c>
    </row>
    <row r="228" spans="1:23" ht="25.5" x14ac:dyDescent="0.25">
      <c r="A228" s="501"/>
      <c r="B228" s="180" t="s">
        <v>178</v>
      </c>
      <c r="C228" s="181">
        <v>0</v>
      </c>
      <c r="D228" s="181">
        <v>0</v>
      </c>
      <c r="E228" s="181">
        <v>0</v>
      </c>
      <c r="F228" s="181">
        <v>0</v>
      </c>
      <c r="G228" s="181">
        <v>0</v>
      </c>
      <c r="H228" s="181">
        <v>0</v>
      </c>
      <c r="I228" s="181">
        <v>0</v>
      </c>
      <c r="J228" s="181">
        <v>0</v>
      </c>
      <c r="K228" s="181">
        <v>0</v>
      </c>
      <c r="L228" s="181">
        <v>0</v>
      </c>
      <c r="M228" s="181">
        <v>0</v>
      </c>
      <c r="N228" s="181">
        <v>0</v>
      </c>
      <c r="O228" s="181">
        <v>0</v>
      </c>
      <c r="P228" s="181">
        <v>0</v>
      </c>
      <c r="Q228" s="181">
        <v>0</v>
      </c>
      <c r="R228" s="181">
        <v>0</v>
      </c>
      <c r="S228" s="181">
        <v>0</v>
      </c>
      <c r="T228" s="181">
        <v>0</v>
      </c>
      <c r="U228" s="181">
        <v>0</v>
      </c>
      <c r="V228" s="181">
        <v>0</v>
      </c>
      <c r="W228" s="181">
        <v>0</v>
      </c>
    </row>
    <row r="229" spans="1:23" ht="25.5" x14ac:dyDescent="0.25">
      <c r="A229" s="501"/>
      <c r="B229" s="180" t="s">
        <v>213</v>
      </c>
      <c r="C229" s="181">
        <v>0</v>
      </c>
      <c r="D229" s="181">
        <v>0</v>
      </c>
      <c r="E229" s="181">
        <v>0</v>
      </c>
      <c r="F229" s="181">
        <v>0</v>
      </c>
      <c r="G229" s="181">
        <v>0</v>
      </c>
      <c r="H229" s="181">
        <v>0</v>
      </c>
      <c r="I229" s="181">
        <v>0</v>
      </c>
      <c r="J229" s="181">
        <v>0</v>
      </c>
      <c r="K229" s="181">
        <v>0</v>
      </c>
      <c r="L229" s="181">
        <v>0</v>
      </c>
      <c r="M229" s="181">
        <v>0</v>
      </c>
      <c r="N229" s="181">
        <v>0</v>
      </c>
      <c r="O229" s="181">
        <v>0</v>
      </c>
      <c r="P229" s="181">
        <v>0</v>
      </c>
      <c r="Q229" s="181">
        <v>0</v>
      </c>
      <c r="R229" s="181">
        <v>0</v>
      </c>
      <c r="S229" s="181">
        <v>0</v>
      </c>
      <c r="T229" s="181">
        <v>0</v>
      </c>
      <c r="U229" s="181">
        <v>0</v>
      </c>
      <c r="V229" s="181">
        <v>0</v>
      </c>
      <c r="W229" s="181">
        <v>0</v>
      </c>
    </row>
    <row r="230" spans="1:23" ht="25.5" x14ac:dyDescent="0.25">
      <c r="A230" s="501"/>
      <c r="B230" s="180" t="s">
        <v>214</v>
      </c>
      <c r="C230" s="181">
        <v>0</v>
      </c>
      <c r="D230" s="181">
        <v>0</v>
      </c>
      <c r="E230" s="181">
        <v>0</v>
      </c>
      <c r="F230" s="181">
        <v>0</v>
      </c>
      <c r="G230" s="181">
        <v>0</v>
      </c>
      <c r="H230" s="181">
        <v>0</v>
      </c>
      <c r="I230" s="181">
        <v>0</v>
      </c>
      <c r="J230" s="181">
        <v>0</v>
      </c>
      <c r="K230" s="181">
        <v>0</v>
      </c>
      <c r="L230" s="181">
        <v>0</v>
      </c>
      <c r="M230" s="181">
        <v>0</v>
      </c>
      <c r="N230" s="181">
        <v>0</v>
      </c>
      <c r="O230" s="181">
        <v>0</v>
      </c>
      <c r="P230" s="181">
        <v>0</v>
      </c>
      <c r="Q230" s="181">
        <v>0</v>
      </c>
      <c r="R230" s="181">
        <v>0</v>
      </c>
      <c r="S230" s="181">
        <v>0</v>
      </c>
      <c r="T230" s="181">
        <v>0</v>
      </c>
      <c r="U230" s="181">
        <v>0</v>
      </c>
      <c r="V230" s="181">
        <v>0</v>
      </c>
      <c r="W230" s="181">
        <v>0</v>
      </c>
    </row>
    <row r="231" spans="1:23" ht="25.5" x14ac:dyDescent="0.25">
      <c r="A231" s="501"/>
      <c r="B231" s="180" t="s">
        <v>192</v>
      </c>
      <c r="C231" s="181">
        <v>0</v>
      </c>
      <c r="D231" s="181">
        <v>0</v>
      </c>
      <c r="E231" s="181">
        <v>0</v>
      </c>
      <c r="F231" s="181">
        <f>'B. Andre input'!$B$6</f>
        <v>0.01</v>
      </c>
      <c r="G231" s="181">
        <v>0</v>
      </c>
      <c r="H231" s="181">
        <v>0</v>
      </c>
      <c r="I231" s="181">
        <v>0</v>
      </c>
      <c r="J231" s="181">
        <v>0</v>
      </c>
      <c r="K231" s="181">
        <f>(4/5)*(1-K242-'B. Andre input'!$B$10)</f>
        <v>0.72830916721809347</v>
      </c>
      <c r="L231" s="181">
        <v>0</v>
      </c>
      <c r="M231" s="181">
        <v>0</v>
      </c>
      <c r="N231" s="181">
        <v>0</v>
      </c>
      <c r="O231" s="181">
        <v>0</v>
      </c>
      <c r="P231" s="181">
        <v>0</v>
      </c>
      <c r="Q231" s="181">
        <v>0</v>
      </c>
      <c r="R231" s="181">
        <v>0</v>
      </c>
      <c r="S231" s="181">
        <v>0</v>
      </c>
      <c r="T231" s="181">
        <v>0</v>
      </c>
      <c r="U231" s="181">
        <v>0</v>
      </c>
      <c r="V231" s="181">
        <v>0</v>
      </c>
      <c r="W231" s="181">
        <v>0</v>
      </c>
    </row>
    <row r="232" spans="1:23" ht="25.5" x14ac:dyDescent="0.25">
      <c r="A232" s="501"/>
      <c r="B232" s="180" t="s">
        <v>180</v>
      </c>
      <c r="C232" s="181">
        <v>0</v>
      </c>
      <c r="D232" s="181">
        <v>0</v>
      </c>
      <c r="E232" s="181">
        <v>0</v>
      </c>
      <c r="F232" s="181">
        <v>0</v>
      </c>
      <c r="G232" s="181">
        <v>0</v>
      </c>
      <c r="H232" s="181">
        <v>0</v>
      </c>
      <c r="I232" s="181">
        <v>0</v>
      </c>
      <c r="J232" s="181">
        <v>0</v>
      </c>
      <c r="K232" s="181">
        <v>0</v>
      </c>
      <c r="L232" s="181">
        <v>0</v>
      </c>
      <c r="M232" s="181">
        <v>0</v>
      </c>
      <c r="N232" s="181">
        <v>0</v>
      </c>
      <c r="O232" s="181">
        <v>0</v>
      </c>
      <c r="P232" s="181">
        <v>0</v>
      </c>
      <c r="Q232" s="181">
        <v>0</v>
      </c>
      <c r="R232" s="181">
        <v>0</v>
      </c>
      <c r="S232" s="181">
        <v>0</v>
      </c>
      <c r="T232" s="181">
        <v>0</v>
      </c>
      <c r="U232" s="181">
        <v>0</v>
      </c>
      <c r="V232" s="181">
        <v>0</v>
      </c>
      <c r="W232" s="181">
        <v>0</v>
      </c>
    </row>
    <row r="233" spans="1:23" ht="25.5" x14ac:dyDescent="0.25">
      <c r="A233" s="501"/>
      <c r="B233" s="180" t="s">
        <v>181</v>
      </c>
      <c r="C233" s="181">
        <v>0</v>
      </c>
      <c r="D233" s="181">
        <v>0</v>
      </c>
      <c r="E233" s="181">
        <v>0</v>
      </c>
      <c r="F233" s="181">
        <v>0</v>
      </c>
      <c r="G233" s="181">
        <v>0</v>
      </c>
      <c r="H233" s="181">
        <v>0</v>
      </c>
      <c r="I233" s="181">
        <v>0</v>
      </c>
      <c r="J233" s="181">
        <v>0</v>
      </c>
      <c r="K233" s="181">
        <v>0</v>
      </c>
      <c r="L233" s="181">
        <v>0</v>
      </c>
      <c r="M233" s="181">
        <v>0</v>
      </c>
      <c r="N233" s="181">
        <v>0</v>
      </c>
      <c r="O233" s="181">
        <v>0</v>
      </c>
      <c r="P233" s="181">
        <v>0</v>
      </c>
      <c r="Q233" s="181">
        <v>0</v>
      </c>
      <c r="R233" s="181">
        <v>0</v>
      </c>
      <c r="S233" s="181">
        <v>0</v>
      </c>
      <c r="T233" s="181">
        <v>0</v>
      </c>
      <c r="U233" s="181">
        <v>0</v>
      </c>
      <c r="V233" s="181">
        <v>0</v>
      </c>
      <c r="W233" s="181">
        <v>0</v>
      </c>
    </row>
    <row r="234" spans="1:23" ht="25.5" x14ac:dyDescent="0.25">
      <c r="A234" s="501"/>
      <c r="B234" s="180" t="s">
        <v>215</v>
      </c>
      <c r="C234" s="181">
        <v>0</v>
      </c>
      <c r="D234" s="181">
        <v>0</v>
      </c>
      <c r="E234" s="181">
        <v>0</v>
      </c>
      <c r="F234" s="181">
        <v>0</v>
      </c>
      <c r="G234" s="181">
        <v>0</v>
      </c>
      <c r="H234" s="181">
        <v>0</v>
      </c>
      <c r="I234" s="181">
        <v>0</v>
      </c>
      <c r="J234" s="181">
        <v>0</v>
      </c>
      <c r="K234" s="181">
        <v>0</v>
      </c>
      <c r="L234" s="181">
        <v>0</v>
      </c>
      <c r="M234" s="181">
        <v>0</v>
      </c>
      <c r="N234" s="181">
        <v>0</v>
      </c>
      <c r="O234" s="181">
        <v>0</v>
      </c>
      <c r="P234" s="181">
        <v>0</v>
      </c>
      <c r="Q234" s="181">
        <v>0</v>
      </c>
      <c r="R234" s="181">
        <v>0</v>
      </c>
      <c r="S234" s="181">
        <v>0</v>
      </c>
      <c r="T234" s="181">
        <v>0</v>
      </c>
      <c r="U234" s="181">
        <v>0</v>
      </c>
      <c r="V234" s="181">
        <v>0</v>
      </c>
      <c r="W234" s="181">
        <v>0</v>
      </c>
    </row>
    <row r="235" spans="1:23" ht="25.5" x14ac:dyDescent="0.25">
      <c r="A235" s="501"/>
      <c r="B235" s="180" t="s">
        <v>216</v>
      </c>
      <c r="C235" s="181">
        <v>0</v>
      </c>
      <c r="D235" s="181">
        <v>0</v>
      </c>
      <c r="E235" s="181">
        <v>0</v>
      </c>
      <c r="F235" s="181">
        <v>0</v>
      </c>
      <c r="G235" s="181">
        <v>0</v>
      </c>
      <c r="H235" s="181">
        <v>0</v>
      </c>
      <c r="I235" s="181">
        <v>0</v>
      </c>
      <c r="J235" s="181">
        <v>0</v>
      </c>
      <c r="K235" s="181">
        <v>0</v>
      </c>
      <c r="L235" s="181">
        <v>0</v>
      </c>
      <c r="M235" s="181">
        <v>0</v>
      </c>
      <c r="N235" s="181">
        <v>0</v>
      </c>
      <c r="O235" s="181">
        <v>0</v>
      </c>
      <c r="P235" s="181">
        <v>0</v>
      </c>
      <c r="Q235" s="181">
        <v>0</v>
      </c>
      <c r="R235" s="181">
        <v>0</v>
      </c>
      <c r="S235" s="181">
        <v>0</v>
      </c>
      <c r="T235" s="181">
        <v>0</v>
      </c>
      <c r="U235" s="181">
        <v>0</v>
      </c>
      <c r="V235" s="181">
        <v>0</v>
      </c>
      <c r="W235" s="181">
        <v>0</v>
      </c>
    </row>
    <row r="236" spans="1:23" ht="25.5" x14ac:dyDescent="0.25">
      <c r="A236" s="501"/>
      <c r="B236" s="180" t="s">
        <v>194</v>
      </c>
      <c r="C236" s="181">
        <v>0</v>
      </c>
      <c r="D236" s="181">
        <v>0</v>
      </c>
      <c r="E236" s="181">
        <v>0</v>
      </c>
      <c r="F236" s="181">
        <v>0</v>
      </c>
      <c r="G236" s="181">
        <v>0</v>
      </c>
      <c r="H236" s="181">
        <v>0</v>
      </c>
      <c r="I236" s="181">
        <v>0</v>
      </c>
      <c r="J236" s="181">
        <v>0</v>
      </c>
      <c r="K236" s="181">
        <f>(1/5)*(1-K242-'B. Andre input'!$B$10)</f>
        <v>0.18207729180452337</v>
      </c>
      <c r="L236" s="181">
        <v>0</v>
      </c>
      <c r="M236" s="181">
        <v>0</v>
      </c>
      <c r="N236" s="181">
        <v>0</v>
      </c>
      <c r="O236" s="181">
        <v>0</v>
      </c>
      <c r="P236" s="181">
        <f>(4/5)*(1-P242-'B. Andre input'!$B$11)</f>
        <v>0.74391777924824909</v>
      </c>
      <c r="Q236" s="181">
        <v>0</v>
      </c>
      <c r="R236" s="181">
        <v>0</v>
      </c>
      <c r="S236" s="181">
        <v>0</v>
      </c>
      <c r="T236" s="181">
        <v>0</v>
      </c>
      <c r="U236" s="181">
        <v>0</v>
      </c>
      <c r="V236" s="181">
        <v>0</v>
      </c>
      <c r="W236" s="181">
        <v>0</v>
      </c>
    </row>
    <row r="237" spans="1:23" ht="25.5" x14ac:dyDescent="0.25">
      <c r="A237" s="501"/>
      <c r="B237" s="180" t="s">
        <v>183</v>
      </c>
      <c r="C237" s="181">
        <v>0</v>
      </c>
      <c r="D237" s="181">
        <v>0</v>
      </c>
      <c r="E237" s="181">
        <v>0</v>
      </c>
      <c r="F237" s="181">
        <v>0</v>
      </c>
      <c r="G237" s="181">
        <v>0</v>
      </c>
      <c r="H237" s="181">
        <v>0</v>
      </c>
      <c r="I237" s="181">
        <v>0</v>
      </c>
      <c r="J237" s="181">
        <v>0</v>
      </c>
      <c r="K237" s="181">
        <v>0</v>
      </c>
      <c r="L237" s="181">
        <v>0</v>
      </c>
      <c r="M237" s="181">
        <v>0</v>
      </c>
      <c r="N237" s="181">
        <v>0</v>
      </c>
      <c r="O237" s="181">
        <v>0</v>
      </c>
      <c r="P237" s="181">
        <v>0</v>
      </c>
      <c r="Q237" s="181">
        <v>0</v>
      </c>
      <c r="R237" s="181">
        <v>0</v>
      </c>
      <c r="S237" s="181">
        <v>0</v>
      </c>
      <c r="T237" s="181">
        <v>0</v>
      </c>
      <c r="U237" s="181">
        <v>0</v>
      </c>
      <c r="V237" s="181">
        <v>0</v>
      </c>
      <c r="W237" s="181">
        <v>0</v>
      </c>
    </row>
    <row r="238" spans="1:23" ht="25.5" x14ac:dyDescent="0.25">
      <c r="A238" s="501"/>
      <c r="B238" s="180" t="s">
        <v>184</v>
      </c>
      <c r="C238" s="181">
        <v>0</v>
      </c>
      <c r="D238" s="181">
        <v>0</v>
      </c>
      <c r="E238" s="181">
        <v>0</v>
      </c>
      <c r="F238" s="181">
        <v>0</v>
      </c>
      <c r="G238" s="181">
        <v>0</v>
      </c>
      <c r="H238" s="181">
        <v>0</v>
      </c>
      <c r="I238" s="181">
        <v>0</v>
      </c>
      <c r="J238" s="181">
        <v>0</v>
      </c>
      <c r="K238" s="181">
        <v>0</v>
      </c>
      <c r="L238" s="181">
        <v>0</v>
      </c>
      <c r="M238" s="181">
        <v>0</v>
      </c>
      <c r="N238" s="181">
        <v>0</v>
      </c>
      <c r="O238" s="181">
        <v>0</v>
      </c>
      <c r="P238" s="181">
        <v>0</v>
      </c>
      <c r="Q238" s="181">
        <v>0</v>
      </c>
      <c r="R238" s="181">
        <v>0</v>
      </c>
      <c r="S238" s="181">
        <v>0</v>
      </c>
      <c r="T238" s="181">
        <v>0</v>
      </c>
      <c r="U238" s="181">
        <v>0</v>
      </c>
      <c r="V238" s="181">
        <v>0</v>
      </c>
      <c r="W238" s="181">
        <v>0</v>
      </c>
    </row>
    <row r="239" spans="1:23" ht="25.5" x14ac:dyDescent="0.25">
      <c r="A239" s="501"/>
      <c r="B239" s="180" t="s">
        <v>217</v>
      </c>
      <c r="C239" s="181">
        <v>0</v>
      </c>
      <c r="D239" s="181">
        <v>0</v>
      </c>
      <c r="E239" s="181">
        <v>0</v>
      </c>
      <c r="F239" s="181">
        <v>0</v>
      </c>
      <c r="G239" s="181">
        <v>0</v>
      </c>
      <c r="H239" s="181">
        <v>0</v>
      </c>
      <c r="I239" s="181">
        <v>0</v>
      </c>
      <c r="J239" s="181">
        <v>0</v>
      </c>
      <c r="K239" s="181">
        <v>0</v>
      </c>
      <c r="L239" s="181">
        <v>0</v>
      </c>
      <c r="M239" s="181">
        <v>0</v>
      </c>
      <c r="N239" s="181">
        <v>0</v>
      </c>
      <c r="O239" s="181">
        <v>0</v>
      </c>
      <c r="P239" s="181">
        <v>0</v>
      </c>
      <c r="Q239" s="181">
        <v>0</v>
      </c>
      <c r="R239" s="181">
        <v>0</v>
      </c>
      <c r="S239" s="181">
        <v>0</v>
      </c>
      <c r="T239" s="181">
        <v>0</v>
      </c>
      <c r="U239" s="181">
        <v>0</v>
      </c>
      <c r="V239" s="181">
        <v>0</v>
      </c>
      <c r="W239" s="181">
        <v>0</v>
      </c>
    </row>
    <row r="240" spans="1:23" ht="25.5" x14ac:dyDescent="0.25">
      <c r="A240" s="501"/>
      <c r="B240" s="180" t="s">
        <v>218</v>
      </c>
      <c r="C240" s="181">
        <v>0</v>
      </c>
      <c r="D240" s="181">
        <v>0</v>
      </c>
      <c r="E240" s="181">
        <v>0</v>
      </c>
      <c r="F240" s="181">
        <v>0</v>
      </c>
      <c r="G240" s="181">
        <v>0</v>
      </c>
      <c r="H240" s="181">
        <v>0</v>
      </c>
      <c r="I240" s="181">
        <v>0</v>
      </c>
      <c r="J240" s="181">
        <v>0</v>
      </c>
      <c r="K240" s="181">
        <v>0</v>
      </c>
      <c r="L240" s="181">
        <v>0</v>
      </c>
      <c r="M240" s="181">
        <v>0</v>
      </c>
      <c r="N240" s="181">
        <v>0</v>
      </c>
      <c r="O240" s="181">
        <v>0</v>
      </c>
      <c r="P240" s="181">
        <v>0</v>
      </c>
      <c r="Q240" s="181">
        <v>0</v>
      </c>
      <c r="R240" s="181">
        <v>0</v>
      </c>
      <c r="S240" s="181">
        <v>0</v>
      </c>
      <c r="T240" s="181">
        <v>0</v>
      </c>
      <c r="U240" s="181">
        <v>0</v>
      </c>
      <c r="V240" s="181">
        <v>0</v>
      </c>
      <c r="W240" s="181">
        <v>0</v>
      </c>
    </row>
    <row r="241" spans="1:23" ht="25.5" x14ac:dyDescent="0.25">
      <c r="A241" s="501"/>
      <c r="B241" s="180" t="s">
        <v>195</v>
      </c>
      <c r="C241" s="181">
        <v>0</v>
      </c>
      <c r="D241" s="181">
        <v>0</v>
      </c>
      <c r="E241" s="181">
        <v>0</v>
      </c>
      <c r="F241" s="181">
        <v>0</v>
      </c>
      <c r="G241" s="181">
        <v>0</v>
      </c>
      <c r="H241" s="181">
        <v>0</v>
      </c>
      <c r="I241" s="181">
        <v>0</v>
      </c>
      <c r="J241" s="181">
        <v>0</v>
      </c>
      <c r="K241" s="181">
        <v>0</v>
      </c>
      <c r="L241" s="181">
        <v>0</v>
      </c>
      <c r="M241" s="181">
        <v>0</v>
      </c>
      <c r="N241" s="181">
        <v>0</v>
      </c>
      <c r="O241" s="181">
        <v>0</v>
      </c>
      <c r="P241" s="181">
        <f>(1/5)*(1-P242-'B. Andre input'!$B$11)</f>
        <v>0.18597944481206227</v>
      </c>
      <c r="Q241" s="181">
        <v>0</v>
      </c>
      <c r="R241" s="181">
        <v>0</v>
      </c>
      <c r="S241" s="181">
        <v>0</v>
      </c>
      <c r="T241" s="181">
        <v>0</v>
      </c>
      <c r="U241" s="181">
        <f>(1-U242-'B. Andre input'!$B$12)</f>
        <v>0.89641463244167829</v>
      </c>
      <c r="V241" s="181">
        <v>0</v>
      </c>
      <c r="W241" s="181">
        <v>0</v>
      </c>
    </row>
    <row r="242" spans="1:23" x14ac:dyDescent="0.25">
      <c r="A242" s="501"/>
      <c r="B242" s="180" t="s">
        <v>0</v>
      </c>
      <c r="C242" s="181">
        <v>0</v>
      </c>
      <c r="D242" s="181">
        <v>0</v>
      </c>
      <c r="E242" s="181">
        <v>0</v>
      </c>
      <c r="F242" s="181">
        <f>'B. Andre input'!$B$39</f>
        <v>0.21459802636497408</v>
      </c>
      <c r="G242" s="181">
        <v>1</v>
      </c>
      <c r="H242" s="181">
        <v>0</v>
      </c>
      <c r="I242" s="181">
        <v>0</v>
      </c>
      <c r="J242" s="181">
        <v>0</v>
      </c>
      <c r="K242" s="181">
        <f>'B. Andre input'!$B$43</f>
        <v>2.3213540977383235E-2</v>
      </c>
      <c r="L242" s="181">
        <v>1</v>
      </c>
      <c r="M242" s="181">
        <v>0</v>
      </c>
      <c r="N242" s="181">
        <v>0</v>
      </c>
      <c r="O242" s="181">
        <v>0</v>
      </c>
      <c r="P242" s="181">
        <f>'B. Andre input'!$B$47</f>
        <v>6.1902775939688709E-2</v>
      </c>
      <c r="Q242" s="181">
        <v>1</v>
      </c>
      <c r="R242" s="181">
        <v>0</v>
      </c>
      <c r="S242" s="181">
        <v>0</v>
      </c>
      <c r="T242" s="181">
        <v>0</v>
      </c>
      <c r="U242" s="181">
        <f>'B. Andre input'!$B$51</f>
        <v>0.10358536755832168</v>
      </c>
      <c r="V242" s="181">
        <v>1</v>
      </c>
      <c r="W242" s="181">
        <v>1</v>
      </c>
    </row>
    <row r="243" spans="1:23" x14ac:dyDescent="0.25">
      <c r="A243" s="147"/>
      <c r="B243" s="147" t="s">
        <v>186</v>
      </c>
      <c r="C243" s="147">
        <f>SUM(C222:C242)</f>
        <v>0</v>
      </c>
      <c r="D243" s="147">
        <f t="shared" ref="D243:W243" si="8">SUM(D222:D242)</f>
        <v>0</v>
      </c>
      <c r="E243" s="147">
        <f t="shared" si="8"/>
        <v>0</v>
      </c>
      <c r="F243" s="147">
        <f t="shared" si="8"/>
        <v>1</v>
      </c>
      <c r="G243" s="147">
        <f t="shared" si="8"/>
        <v>1</v>
      </c>
      <c r="H243" s="147">
        <f t="shared" si="8"/>
        <v>0</v>
      </c>
      <c r="I243" s="147">
        <f t="shared" si="8"/>
        <v>0</v>
      </c>
      <c r="J243" s="147">
        <f t="shared" si="8"/>
        <v>0</v>
      </c>
      <c r="K243" s="147">
        <f t="shared" si="8"/>
        <v>1</v>
      </c>
      <c r="L243" s="147">
        <f t="shared" si="8"/>
        <v>1</v>
      </c>
      <c r="M243" s="147">
        <f t="shared" si="8"/>
        <v>0</v>
      </c>
      <c r="N243" s="147">
        <f t="shared" si="8"/>
        <v>0</v>
      </c>
      <c r="O243" s="147">
        <f t="shared" si="8"/>
        <v>0</v>
      </c>
      <c r="P243" s="147">
        <f t="shared" si="8"/>
        <v>1</v>
      </c>
      <c r="Q243" s="147">
        <f t="shared" si="8"/>
        <v>1</v>
      </c>
      <c r="R243" s="147">
        <f t="shared" si="8"/>
        <v>0</v>
      </c>
      <c r="S243" s="147">
        <f t="shared" si="8"/>
        <v>0</v>
      </c>
      <c r="T243" s="147">
        <f t="shared" si="8"/>
        <v>0</v>
      </c>
      <c r="U243" s="147">
        <f t="shared" si="8"/>
        <v>1</v>
      </c>
      <c r="V243" s="147">
        <f t="shared" si="8"/>
        <v>1</v>
      </c>
      <c r="W243" s="147">
        <f t="shared" si="8"/>
        <v>1</v>
      </c>
    </row>
    <row r="244" spans="1:23" x14ac:dyDescent="0.25">
      <c r="A244" s="499" t="s">
        <v>251</v>
      </c>
      <c r="B244" s="499"/>
      <c r="C244" s="499"/>
      <c r="D244" s="499"/>
      <c r="E244" s="499"/>
      <c r="F244" s="499"/>
      <c r="G244" s="499"/>
      <c r="H244" s="499"/>
      <c r="I244" s="499"/>
      <c r="J244" s="499"/>
      <c r="K244" s="499"/>
      <c r="L244" s="499"/>
      <c r="M244" s="499"/>
      <c r="N244" s="499"/>
      <c r="O244" s="499"/>
      <c r="P244" s="499"/>
      <c r="Q244" s="499"/>
      <c r="R244" s="499"/>
      <c r="S244" s="499"/>
      <c r="T244" s="499"/>
      <c r="U244" s="499"/>
      <c r="V244" s="499"/>
      <c r="W244" s="499"/>
    </row>
  </sheetData>
  <sheetProtection algorithmName="SHA-512" hashValue="7XvPp1qsQ6mS5JA0T1wVJQK6jk8TA7rD9TAsbx1xmqjGbTs58iapbWFOI/wUvdUOZX66UfQf8TXT/q+vDufsfQ==" saltValue="Wb9lCgZjqLNpd7BH7L5lJg==" spinCount="100000" sheet="1" objects="1" scenarios="1"/>
  <mergeCells count="37">
    <mergeCell ref="A244:W244"/>
    <mergeCell ref="A166:B167"/>
    <mergeCell ref="C166:W166"/>
    <mergeCell ref="A168:A188"/>
    <mergeCell ref="A190:W190"/>
    <mergeCell ref="A193:B194"/>
    <mergeCell ref="C193:W193"/>
    <mergeCell ref="A195:A215"/>
    <mergeCell ref="A217:W217"/>
    <mergeCell ref="A220:B221"/>
    <mergeCell ref="C220:W220"/>
    <mergeCell ref="A222:A242"/>
    <mergeCell ref="A163:W163"/>
    <mergeCell ref="A85:B86"/>
    <mergeCell ref="C85:W85"/>
    <mergeCell ref="A87:A107"/>
    <mergeCell ref="A109:W109"/>
    <mergeCell ref="A112:B113"/>
    <mergeCell ref="C112:W112"/>
    <mergeCell ref="A114:A134"/>
    <mergeCell ref="A136:W136"/>
    <mergeCell ref="A139:B140"/>
    <mergeCell ref="C139:W139"/>
    <mergeCell ref="A141:A161"/>
    <mergeCell ref="A82:W82"/>
    <mergeCell ref="A1:E1"/>
    <mergeCell ref="A4:B5"/>
    <mergeCell ref="C4:W4"/>
    <mergeCell ref="A6:A26"/>
    <mergeCell ref="A28:W28"/>
    <mergeCell ref="A31:B32"/>
    <mergeCell ref="C31:W31"/>
    <mergeCell ref="A33:A53"/>
    <mergeCell ref="A55:W55"/>
    <mergeCell ref="A58:B59"/>
    <mergeCell ref="C58:W58"/>
    <mergeCell ref="A60:A80"/>
  </mergeCells>
  <pageMargins left="0.70866141732283472" right="0.70866141732283472" top="0.74803149606299213" bottom="0.74803149606299213" header="0.31496062992125984" footer="0.31496062992125984"/>
  <pageSetup paperSize="9" scale="5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90"/>
  <sheetViews>
    <sheetView workbookViewId="0">
      <selection sqref="A1:E1"/>
    </sheetView>
  </sheetViews>
  <sheetFormatPr defaultRowHeight="15" x14ac:dyDescent="0.25"/>
  <cols>
    <col min="1" max="1" width="20" customWidth="1"/>
    <col min="2" max="2" width="17.5703125" customWidth="1"/>
    <col min="3" max="118" width="8.7109375" customWidth="1"/>
  </cols>
  <sheetData>
    <row r="1" spans="1:88" x14ac:dyDescent="0.25">
      <c r="A1" s="488" t="s">
        <v>254</v>
      </c>
      <c r="B1" s="484"/>
      <c r="C1" s="484"/>
      <c r="D1" s="484"/>
      <c r="E1" s="484"/>
    </row>
    <row r="3" spans="1:88" x14ac:dyDescent="0.25">
      <c r="A3" s="143" t="s">
        <v>255</v>
      </c>
      <c r="B3" s="143"/>
      <c r="C3" s="143"/>
      <c r="D3" s="143"/>
      <c r="E3" s="143"/>
      <c r="F3" s="143"/>
      <c r="G3" s="143"/>
      <c r="H3" s="143"/>
      <c r="I3" s="143"/>
      <c r="J3" s="143"/>
      <c r="K3" s="144"/>
      <c r="L3" s="144"/>
      <c r="M3" s="144"/>
    </row>
    <row r="4" spans="1:88" x14ac:dyDescent="0.25">
      <c r="A4" s="143" t="s">
        <v>21</v>
      </c>
      <c r="B4" s="144"/>
      <c r="C4" s="144"/>
      <c r="D4" s="144"/>
      <c r="E4" s="144"/>
      <c r="F4" s="144"/>
      <c r="G4" s="144"/>
      <c r="H4" s="144"/>
      <c r="I4" s="144"/>
      <c r="J4" s="144"/>
      <c r="K4" s="144"/>
      <c r="L4" s="144"/>
      <c r="M4" s="144"/>
    </row>
    <row r="5" spans="1:88" x14ac:dyDescent="0.25">
      <c r="A5" s="143"/>
      <c r="B5" s="143"/>
      <c r="C5" s="143"/>
      <c r="D5" s="143"/>
      <c r="E5" s="143"/>
      <c r="F5" s="143"/>
      <c r="G5" s="143"/>
      <c r="H5" s="143"/>
      <c r="I5" s="143"/>
      <c r="J5" s="143"/>
    </row>
    <row r="6" spans="1:88" x14ac:dyDescent="0.25">
      <c r="A6" s="522" t="s">
        <v>315</v>
      </c>
      <c r="B6" s="410"/>
      <c r="C6" s="410"/>
      <c r="D6" s="410"/>
      <c r="E6" s="410"/>
      <c r="F6" s="410"/>
      <c r="G6" s="410"/>
      <c r="H6" s="410"/>
      <c r="I6" s="410"/>
      <c r="J6" s="410"/>
      <c r="K6" s="410"/>
      <c r="L6" s="410"/>
      <c r="M6" s="410"/>
    </row>
    <row r="7" spans="1:88" x14ac:dyDescent="0.25">
      <c r="A7" s="1"/>
      <c r="B7" s="143"/>
      <c r="C7" s="143"/>
      <c r="D7" s="143"/>
      <c r="E7" s="143"/>
      <c r="F7" s="143"/>
      <c r="G7" s="143"/>
      <c r="H7" s="143"/>
      <c r="I7" s="143"/>
      <c r="J7" s="143"/>
    </row>
    <row r="8" spans="1:88" x14ac:dyDescent="0.25">
      <c r="A8" s="464" t="s">
        <v>256</v>
      </c>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row>
    <row r="9" spans="1:88" x14ac:dyDescent="0.25">
      <c r="A9" s="457"/>
      <c r="B9" s="519" t="s">
        <v>24</v>
      </c>
      <c r="C9" s="521" t="s">
        <v>20</v>
      </c>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1"/>
      <c r="BD9" s="521"/>
      <c r="BE9" s="521"/>
      <c r="BF9" s="521"/>
      <c r="BG9" s="521"/>
      <c r="BH9" s="521"/>
      <c r="BI9" s="521"/>
      <c r="BJ9" s="521"/>
      <c r="BK9" s="521"/>
      <c r="BL9" s="521"/>
      <c r="BM9" s="521"/>
      <c r="BN9" s="521"/>
      <c r="BO9" s="521"/>
      <c r="BP9" s="521"/>
      <c r="BQ9" s="521"/>
      <c r="BR9" s="521"/>
      <c r="BS9" s="521"/>
      <c r="BT9" s="521"/>
      <c r="BU9" s="521"/>
      <c r="BV9" s="521"/>
      <c r="BW9" s="521"/>
      <c r="BX9" s="521"/>
      <c r="BY9" s="521"/>
      <c r="BZ9" s="521"/>
      <c r="CA9" s="521"/>
      <c r="CB9" s="521"/>
      <c r="CC9" s="521"/>
      <c r="CD9" s="521"/>
      <c r="CE9" s="521"/>
      <c r="CF9" s="521"/>
      <c r="CG9" s="521"/>
      <c r="CH9" s="521"/>
      <c r="CI9" s="521"/>
      <c r="CJ9" s="521"/>
    </row>
    <row r="10" spans="1:88" s="115" customFormat="1" ht="12.75" x14ac:dyDescent="0.2">
      <c r="A10" s="432"/>
      <c r="B10" s="520"/>
      <c r="C10" s="182">
        <v>0</v>
      </c>
      <c r="D10" s="183">
        <f>C10+1</f>
        <v>1</v>
      </c>
      <c r="E10" s="183">
        <f t="shared" ref="E10:BP10" si="0">D10+1</f>
        <v>2</v>
      </c>
      <c r="F10" s="183">
        <f t="shared" si="0"/>
        <v>3</v>
      </c>
      <c r="G10" s="183">
        <f t="shared" si="0"/>
        <v>4</v>
      </c>
      <c r="H10" s="183">
        <f t="shared" si="0"/>
        <v>5</v>
      </c>
      <c r="I10" s="184">
        <f t="shared" si="0"/>
        <v>6</v>
      </c>
      <c r="J10" s="184">
        <f t="shared" si="0"/>
        <v>7</v>
      </c>
      <c r="K10" s="184">
        <f t="shared" si="0"/>
        <v>8</v>
      </c>
      <c r="L10" s="184">
        <f t="shared" si="0"/>
        <v>9</v>
      </c>
      <c r="M10" s="184">
        <f t="shared" si="0"/>
        <v>10</v>
      </c>
      <c r="N10" s="185">
        <f t="shared" si="0"/>
        <v>11</v>
      </c>
      <c r="O10" s="185">
        <f t="shared" si="0"/>
        <v>12</v>
      </c>
      <c r="P10" s="185">
        <f t="shared" si="0"/>
        <v>13</v>
      </c>
      <c r="Q10" s="185">
        <f t="shared" si="0"/>
        <v>14</v>
      </c>
      <c r="R10" s="185">
        <f t="shared" si="0"/>
        <v>15</v>
      </c>
      <c r="S10" s="185">
        <f t="shared" si="0"/>
        <v>16</v>
      </c>
      <c r="T10" s="185">
        <f t="shared" si="0"/>
        <v>17</v>
      </c>
      <c r="U10" s="185">
        <f t="shared" si="0"/>
        <v>18</v>
      </c>
      <c r="V10" s="185">
        <f t="shared" si="0"/>
        <v>19</v>
      </c>
      <c r="W10" s="186">
        <f t="shared" si="0"/>
        <v>20</v>
      </c>
      <c r="X10" s="186">
        <f t="shared" si="0"/>
        <v>21</v>
      </c>
      <c r="Y10" s="186">
        <f t="shared" si="0"/>
        <v>22</v>
      </c>
      <c r="Z10" s="186">
        <f t="shared" si="0"/>
        <v>23</v>
      </c>
      <c r="AA10" s="186">
        <f t="shared" si="0"/>
        <v>24</v>
      </c>
      <c r="AB10" s="186">
        <f t="shared" si="0"/>
        <v>25</v>
      </c>
      <c r="AC10" s="186">
        <f t="shared" si="0"/>
        <v>26</v>
      </c>
      <c r="AD10" s="186">
        <f t="shared" si="0"/>
        <v>27</v>
      </c>
      <c r="AE10" s="186">
        <f t="shared" si="0"/>
        <v>28</v>
      </c>
      <c r="AF10" s="186">
        <f t="shared" si="0"/>
        <v>29</v>
      </c>
      <c r="AG10" s="187">
        <f t="shared" si="0"/>
        <v>30</v>
      </c>
      <c r="AH10" s="187">
        <f t="shared" si="0"/>
        <v>31</v>
      </c>
      <c r="AI10" s="187">
        <f t="shared" si="0"/>
        <v>32</v>
      </c>
      <c r="AJ10" s="187">
        <f t="shared" si="0"/>
        <v>33</v>
      </c>
      <c r="AK10" s="187">
        <f t="shared" si="0"/>
        <v>34</v>
      </c>
      <c r="AL10" s="187">
        <f t="shared" si="0"/>
        <v>35</v>
      </c>
      <c r="AM10" s="187">
        <f t="shared" si="0"/>
        <v>36</v>
      </c>
      <c r="AN10" s="187">
        <f t="shared" si="0"/>
        <v>37</v>
      </c>
      <c r="AO10" s="187">
        <f t="shared" si="0"/>
        <v>38</v>
      </c>
      <c r="AP10" s="187">
        <f t="shared" si="0"/>
        <v>39</v>
      </c>
      <c r="AQ10" s="188">
        <f t="shared" si="0"/>
        <v>40</v>
      </c>
      <c r="AR10" s="188">
        <f t="shared" si="0"/>
        <v>41</v>
      </c>
      <c r="AS10" s="188">
        <f t="shared" si="0"/>
        <v>42</v>
      </c>
      <c r="AT10" s="188">
        <f t="shared" si="0"/>
        <v>43</v>
      </c>
      <c r="AU10" s="188">
        <f>AT10+1</f>
        <v>44</v>
      </c>
      <c r="AV10" s="188">
        <f t="shared" si="0"/>
        <v>45</v>
      </c>
      <c r="AW10" s="188">
        <f t="shared" si="0"/>
        <v>46</v>
      </c>
      <c r="AX10" s="188">
        <f t="shared" si="0"/>
        <v>47</v>
      </c>
      <c r="AY10" s="188">
        <f t="shared" si="0"/>
        <v>48</v>
      </c>
      <c r="AZ10" s="188">
        <f t="shared" si="0"/>
        <v>49</v>
      </c>
      <c r="BA10" s="189">
        <f t="shared" si="0"/>
        <v>50</v>
      </c>
      <c r="BB10" s="189">
        <f t="shared" si="0"/>
        <v>51</v>
      </c>
      <c r="BC10" s="189">
        <f t="shared" si="0"/>
        <v>52</v>
      </c>
      <c r="BD10" s="189">
        <f t="shared" si="0"/>
        <v>53</v>
      </c>
      <c r="BE10" s="189">
        <f t="shared" si="0"/>
        <v>54</v>
      </c>
      <c r="BF10" s="189">
        <f t="shared" si="0"/>
        <v>55</v>
      </c>
      <c r="BG10" s="189">
        <f t="shared" si="0"/>
        <v>56</v>
      </c>
      <c r="BH10" s="189">
        <f t="shared" si="0"/>
        <v>57</v>
      </c>
      <c r="BI10" s="189">
        <f t="shared" si="0"/>
        <v>58</v>
      </c>
      <c r="BJ10" s="189">
        <f t="shared" si="0"/>
        <v>59</v>
      </c>
      <c r="BK10" s="189">
        <f t="shared" si="0"/>
        <v>60</v>
      </c>
      <c r="BL10" s="189">
        <f t="shared" si="0"/>
        <v>61</v>
      </c>
      <c r="BM10" s="189">
        <f t="shared" si="0"/>
        <v>62</v>
      </c>
      <c r="BN10" s="189">
        <f t="shared" si="0"/>
        <v>63</v>
      </c>
      <c r="BO10" s="189">
        <f t="shared" si="0"/>
        <v>64</v>
      </c>
      <c r="BP10" s="189">
        <f t="shared" si="0"/>
        <v>65</v>
      </c>
      <c r="BQ10" s="189">
        <f t="shared" ref="BQ10:CB10" si="1">BP10+1</f>
        <v>66</v>
      </c>
      <c r="BR10" s="189">
        <f t="shared" si="1"/>
        <v>67</v>
      </c>
      <c r="BS10" s="189">
        <f t="shared" si="1"/>
        <v>68</v>
      </c>
      <c r="BT10" s="189">
        <f t="shared" si="1"/>
        <v>69</v>
      </c>
      <c r="BU10" s="190">
        <f t="shared" si="1"/>
        <v>70</v>
      </c>
      <c r="BV10" s="190">
        <f t="shared" si="1"/>
        <v>71</v>
      </c>
      <c r="BW10" s="190">
        <f t="shared" si="1"/>
        <v>72</v>
      </c>
      <c r="BX10" s="190">
        <f t="shared" si="1"/>
        <v>73</v>
      </c>
      <c r="BY10" s="190">
        <f t="shared" si="1"/>
        <v>74</v>
      </c>
      <c r="BZ10" s="190">
        <f t="shared" si="1"/>
        <v>75</v>
      </c>
      <c r="CA10" s="190">
        <f t="shared" si="1"/>
        <v>76</v>
      </c>
      <c r="CB10" s="190">
        <f t="shared" si="1"/>
        <v>77</v>
      </c>
      <c r="CC10" s="190">
        <f>CB10+1</f>
        <v>78</v>
      </c>
      <c r="CD10" s="190">
        <f t="shared" ref="CD10:CG10" si="2">CC10+1</f>
        <v>79</v>
      </c>
      <c r="CE10" s="190">
        <f t="shared" si="2"/>
        <v>80</v>
      </c>
      <c r="CF10" s="190">
        <f t="shared" si="2"/>
        <v>81</v>
      </c>
      <c r="CG10" s="190">
        <f t="shared" si="2"/>
        <v>82</v>
      </c>
      <c r="CH10" s="190">
        <f>CG10+1</f>
        <v>83</v>
      </c>
      <c r="CI10" s="190">
        <f t="shared" ref="CI10:CJ10" si="3">CH10+1</f>
        <v>84</v>
      </c>
      <c r="CJ10" s="191">
        <f t="shared" si="3"/>
        <v>85</v>
      </c>
    </row>
    <row r="11" spans="1:88" s="115" customFormat="1" ht="12.75" x14ac:dyDescent="0.2">
      <c r="A11" s="140" t="s">
        <v>17</v>
      </c>
      <c r="B11" s="192">
        <f>'D. Beregninger_pop'!J93</f>
        <v>728.30121884521452</v>
      </c>
      <c r="C11" s="192">
        <f>B11-C16-B11*'B. Andre input'!$B$36</f>
        <v>710.87324676390756</v>
      </c>
      <c r="D11" s="193">
        <f>MMULT(H.Transitionsmatricer_kvinder!$C6:$W6,C$11:C$31)</f>
        <v>667.5944191118864</v>
      </c>
      <c r="E11" s="193">
        <f>MMULT(H.Transitionsmatricer_kvinder!$C6:$W6,D$11:D$31)</f>
        <v>627.31494249745799</v>
      </c>
      <c r="F11" s="193">
        <f>MMULT(H.Transitionsmatricer_kvinder!$C6:$W6,E$11:E$31)</f>
        <v>589.78734802940403</v>
      </c>
      <c r="G11" s="193">
        <f>MMULT(H.Transitionsmatricer_kvinder!$C6:$W6,F$11:F$31)</f>
        <v>554.78836538550865</v>
      </c>
      <c r="H11" s="193">
        <f>MMULT(H.Transitionsmatricer_kvinder!$C6:$W6,G$11:G$31)</f>
        <v>522.11625345229891</v>
      </c>
      <c r="I11" s="194">
        <f>MMULT(H.Transitionsmatricer_kvinder!$C33:$W33,H$11:H$31)</f>
        <v>481.83470692410185</v>
      </c>
      <c r="J11" s="194">
        <f>MMULT(H.Transitionsmatricer_kvinder!$C33:$W33,I$11:I$31)</f>
        <v>443.62345365573265</v>
      </c>
      <c r="K11" s="194">
        <f>MMULT(H.Transitionsmatricer_kvinder!$C33:$W33,J$11:J$31)</f>
        <v>408.28965231143115</v>
      </c>
      <c r="L11" s="194">
        <f>MMULT(H.Transitionsmatricer_kvinder!$C33:$W33,K$11:K$31)</f>
        <v>375.76749552647942</v>
      </c>
      <c r="M11" s="194">
        <f>MMULT(H.Transitionsmatricer_kvinder!$C33:$W33,L$11:L$31)</f>
        <v>345.85728449048503</v>
      </c>
      <c r="N11" s="195">
        <f>MMULT(H.Transitionsmatricer_kvinder!$C60:$W60,M$11:M$31)</f>
        <v>304.74689523690051</v>
      </c>
      <c r="O11" s="195">
        <f>MMULT(H.Transitionsmatricer_kvinder!$C60:$W60,N$11:N$31)</f>
        <v>268.48882436281548</v>
      </c>
      <c r="P11" s="195">
        <f>MMULT(H.Transitionsmatricer_kvinder!$C60:$W60,O$11:O$31)</f>
        <v>236.60280866530186</v>
      </c>
      <c r="Q11" s="195">
        <f>MMULT(H.Transitionsmatricer_kvinder!$C60:$W60,P$11:P$31)</f>
        <v>208.55638455037362</v>
      </c>
      <c r="R11" s="195">
        <f>MMULT(H.Transitionsmatricer_kvinder!$C60:$W60,Q$11:Q$31)</f>
        <v>183.87198470507184</v>
      </c>
      <c r="S11" s="195">
        <f>MMULT(H.Transitionsmatricer_kvinder!$C60:$W60,R$11:R$31)</f>
        <v>162.13442831855954</v>
      </c>
      <c r="T11" s="195">
        <f>MMULT(H.Transitionsmatricer_kvinder!$C60:$W60,S$11:S$31)</f>
        <v>142.98349072178397</v>
      </c>
      <c r="U11" s="195">
        <f>MMULT(H.Transitionsmatricer_kvinder!$C60:$W60,T$11:T$31)</f>
        <v>126.10573369708798</v>
      </c>
      <c r="V11" s="195">
        <f>MMULT(H.Transitionsmatricer_kvinder!$C60:$W60,U$11:U$31)</f>
        <v>111.22758281677808</v>
      </c>
      <c r="W11" s="196">
        <f>MMULT(H.Transitionsmatricer_kvinder!$C87:$W87,V$11:V$31)</f>
        <v>0</v>
      </c>
      <c r="X11" s="196">
        <f>MMULT(H.Transitionsmatricer_kvinder!$C87:$W87,W$11:W$31)</f>
        <v>0</v>
      </c>
      <c r="Y11" s="196">
        <f>MMULT(H.Transitionsmatricer_kvinder!$C87:$W87,X$11:X$31)</f>
        <v>0</v>
      </c>
      <c r="Z11" s="196">
        <f>MMULT(H.Transitionsmatricer_kvinder!$C87:$W87,Y$11:Y$31)</f>
        <v>0</v>
      </c>
      <c r="AA11" s="196">
        <f>MMULT(H.Transitionsmatricer_kvinder!$C87:$W87,Z$11:Z$31)</f>
        <v>0</v>
      </c>
      <c r="AB11" s="196">
        <f>MMULT(H.Transitionsmatricer_kvinder!$C87:$W87,AA$11:AA$31)</f>
        <v>0</v>
      </c>
      <c r="AC11" s="196">
        <f>MMULT(H.Transitionsmatricer_kvinder!$C87:$W87,AB$11:AB$31)</f>
        <v>0</v>
      </c>
      <c r="AD11" s="196">
        <f>MMULT(H.Transitionsmatricer_kvinder!$C87:$W87,AC$11:AC$31)</f>
        <v>0</v>
      </c>
      <c r="AE11" s="196">
        <f>MMULT(H.Transitionsmatricer_kvinder!$C87:$W87,AD$11:AD$31)</f>
        <v>0</v>
      </c>
      <c r="AF11" s="196">
        <f>MMULT(H.Transitionsmatricer_kvinder!$C87:$W87,AE$11:AE$31)</f>
        <v>0</v>
      </c>
      <c r="AG11" s="197">
        <f>MMULT(H.Transitionsmatricer_kvinder!$C114:$W114,AF$11:AF$31)</f>
        <v>0</v>
      </c>
      <c r="AH11" s="197">
        <f>MMULT(H.Transitionsmatricer_kvinder!$C114:$W114,AG$11:AG$31)</f>
        <v>0</v>
      </c>
      <c r="AI11" s="197">
        <f>MMULT(H.Transitionsmatricer_kvinder!$C114:$W114,AH$11:AH$31)</f>
        <v>0</v>
      </c>
      <c r="AJ11" s="197">
        <f>MMULT(H.Transitionsmatricer_kvinder!$C114:$W114,AI$11:AI$31)</f>
        <v>0</v>
      </c>
      <c r="AK11" s="197">
        <f>MMULT(H.Transitionsmatricer_kvinder!$C114:$W114,AJ$11:AJ$31)</f>
        <v>0</v>
      </c>
      <c r="AL11" s="197">
        <f>MMULT(H.Transitionsmatricer_kvinder!$C114:$W114,AK$11:AK$31)</f>
        <v>0</v>
      </c>
      <c r="AM11" s="197">
        <f>MMULT(H.Transitionsmatricer_kvinder!$C114:$W114,AL$11:AL$31)</f>
        <v>0</v>
      </c>
      <c r="AN11" s="197">
        <f>MMULT(H.Transitionsmatricer_kvinder!$C114:$W114,AM$11:AM$31)</f>
        <v>0</v>
      </c>
      <c r="AO11" s="197">
        <f>MMULT(H.Transitionsmatricer_kvinder!$C114:$W114,AN$11:AN$31)</f>
        <v>0</v>
      </c>
      <c r="AP11" s="197">
        <f>MMULT(H.Transitionsmatricer_kvinder!$C114:$W114,AO$11:AO$31)</f>
        <v>0</v>
      </c>
      <c r="AQ11" s="198">
        <f>MMULT(H.Transitionsmatricer_kvinder!$C141:$W141,AP$11:AP$31)</f>
        <v>0</v>
      </c>
      <c r="AR11" s="198">
        <f>MMULT(H.Transitionsmatricer_kvinder!$C141:$W141,AQ$11:AQ$31)</f>
        <v>0</v>
      </c>
      <c r="AS11" s="198">
        <f>MMULT(H.Transitionsmatricer_kvinder!$C141:$W141,AR$11:AR$31)</f>
        <v>0</v>
      </c>
      <c r="AT11" s="198">
        <f>MMULT(H.Transitionsmatricer_kvinder!$C141:$W141,AS$11:AS$31)</f>
        <v>0</v>
      </c>
      <c r="AU11" s="198">
        <f>MMULT(H.Transitionsmatricer_kvinder!$C141:$W141,AT$11:AT$31)</f>
        <v>0</v>
      </c>
      <c r="AV11" s="198">
        <f>MMULT(H.Transitionsmatricer_kvinder!$C141:$W141,AU$11:AU$31)</f>
        <v>0</v>
      </c>
      <c r="AW11" s="198">
        <f>MMULT(H.Transitionsmatricer_kvinder!$C141:$W141,AV$11:AV$31)</f>
        <v>0</v>
      </c>
      <c r="AX11" s="198">
        <f>MMULT(H.Transitionsmatricer_kvinder!$C141:$W141,AW$11:AW$31)</f>
        <v>0</v>
      </c>
      <c r="AY11" s="198">
        <f>MMULT(H.Transitionsmatricer_kvinder!$C141:$W141,AX$11:AX$31)</f>
        <v>0</v>
      </c>
      <c r="AZ11" s="198">
        <f>MMULT(H.Transitionsmatricer_kvinder!$C141:$W141,AY$11:AY$31)</f>
        <v>0</v>
      </c>
      <c r="BA11" s="199">
        <f>MMULT(H.Transitionsmatricer_kvinder!$C168:$W168,AZ$11:AZ$31)</f>
        <v>0</v>
      </c>
      <c r="BB11" s="199">
        <f>MMULT(H.Transitionsmatricer_kvinder!$C168:$W168,BA$11:BA$31)</f>
        <v>0</v>
      </c>
      <c r="BC11" s="199">
        <f>MMULT(H.Transitionsmatricer_kvinder!$C168:$W168,BB$11:BB$31)</f>
        <v>0</v>
      </c>
      <c r="BD11" s="199">
        <f>MMULT(H.Transitionsmatricer_kvinder!$C168:$W168,BC$11:BC$31)</f>
        <v>0</v>
      </c>
      <c r="BE11" s="199">
        <f>MMULT(H.Transitionsmatricer_kvinder!$C168:$W168,BD$11:BD$31)</f>
        <v>0</v>
      </c>
      <c r="BF11" s="199">
        <f>MMULT(H.Transitionsmatricer_kvinder!$C168:$W168,BE$11:BE$31)</f>
        <v>0</v>
      </c>
      <c r="BG11" s="199">
        <f>MMULT(H.Transitionsmatricer_kvinder!$C168:$W168,BF$11:BF$31)</f>
        <v>0</v>
      </c>
      <c r="BH11" s="199">
        <f>MMULT(H.Transitionsmatricer_kvinder!$C168:$W168,BG$11:BG$31)</f>
        <v>0</v>
      </c>
      <c r="BI11" s="199">
        <f>MMULT(H.Transitionsmatricer_kvinder!$C168:$W168,BH$11:BH$31)</f>
        <v>0</v>
      </c>
      <c r="BJ11" s="199">
        <f>MMULT(H.Transitionsmatricer_kvinder!$C168:$W168,BI$11:BI$31)</f>
        <v>0</v>
      </c>
      <c r="BK11" s="199">
        <f>MMULT(H.Transitionsmatricer_kvinder!$C168:$W168,BJ$11:BJ$31)</f>
        <v>0</v>
      </c>
      <c r="BL11" s="199">
        <f>MMULT(H.Transitionsmatricer_kvinder!$C168:$W168,BK$11:BK$31)</f>
        <v>0</v>
      </c>
      <c r="BM11" s="199">
        <f>MMULT(H.Transitionsmatricer_kvinder!$C168:$W168,BL$11:BL$31)</f>
        <v>0</v>
      </c>
      <c r="BN11" s="199">
        <f>MMULT(H.Transitionsmatricer_kvinder!$C168:$W168,BM$11:BM$31)</f>
        <v>0</v>
      </c>
      <c r="BO11" s="199">
        <f>MMULT(H.Transitionsmatricer_kvinder!$C168:$W168,BN$11:BN$31)</f>
        <v>0</v>
      </c>
      <c r="BP11" s="199">
        <f>MMULT(H.Transitionsmatricer_kvinder!$C168:$W168,BO$11:BO$31)</f>
        <v>0</v>
      </c>
      <c r="BQ11" s="199">
        <f>MMULT(H.Transitionsmatricer_kvinder!$C168:$W168,BP$11:BP$31)</f>
        <v>0</v>
      </c>
      <c r="BR11" s="199">
        <f>MMULT(H.Transitionsmatricer_kvinder!$C168:$W168,BQ$11:BQ$31)</f>
        <v>0</v>
      </c>
      <c r="BS11" s="199">
        <f>MMULT(H.Transitionsmatricer_kvinder!$C168:$W168,BR$11:BR$31)</f>
        <v>0</v>
      </c>
      <c r="BT11" s="199">
        <f>MMULT(H.Transitionsmatricer_kvinder!$C168:$W168,BS$11:BS$31)</f>
        <v>0</v>
      </c>
      <c r="BU11" s="200">
        <f>MMULT(H.Transitionsmatricer_kvinder!$C195:$W195,BT$11:BT$31)</f>
        <v>0</v>
      </c>
      <c r="BV11" s="200">
        <f>MMULT(H.Transitionsmatricer_kvinder!$C195:$W195,BU$11:BU$31)</f>
        <v>0</v>
      </c>
      <c r="BW11" s="200">
        <f>MMULT(H.Transitionsmatricer_kvinder!$C195:$W195,BV$11:BV$31)</f>
        <v>0</v>
      </c>
      <c r="BX11" s="200">
        <f>MMULT(H.Transitionsmatricer_kvinder!$C195:$W195,BW$11:BW$31)</f>
        <v>0</v>
      </c>
      <c r="BY11" s="200">
        <f>MMULT(H.Transitionsmatricer_kvinder!$C195:$W195,BX$11:BX$31)</f>
        <v>0</v>
      </c>
      <c r="BZ11" s="200">
        <f>MMULT(H.Transitionsmatricer_kvinder!$C195:$W195,BY$11:BY$31)</f>
        <v>0</v>
      </c>
      <c r="CA11" s="200">
        <f>MMULT(H.Transitionsmatricer_kvinder!$C195:$W195,BZ$11:BZ$31)</f>
        <v>0</v>
      </c>
      <c r="CB11" s="200">
        <f>MMULT(H.Transitionsmatricer_kvinder!$C195:$W195,CA$11:CA$31)</f>
        <v>0</v>
      </c>
      <c r="CC11" s="200">
        <f>MMULT(H.Transitionsmatricer_kvinder!$C195:$W195,CB$11:CB$31)</f>
        <v>0</v>
      </c>
      <c r="CD11" s="200">
        <f>MMULT(H.Transitionsmatricer_kvinder!$C195:$W195,CC$11:CC$31)</f>
        <v>0</v>
      </c>
      <c r="CE11" s="200">
        <f>MMULT(H.Transitionsmatricer_kvinder!$C195:$W195,CD$11:CD$31)</f>
        <v>0</v>
      </c>
      <c r="CF11" s="200">
        <f>MMULT(H.Transitionsmatricer_kvinder!$C195:$W195,CE$11:CE$31)</f>
        <v>0</v>
      </c>
      <c r="CG11" s="200">
        <f>MMULT(H.Transitionsmatricer_kvinder!$C195:$W195,CF$11:CF$31)</f>
        <v>0</v>
      </c>
      <c r="CH11" s="200">
        <f>MMULT(H.Transitionsmatricer_kvinder!$C195:$W195,CG$11:CG$31)</f>
        <v>0</v>
      </c>
      <c r="CI11" s="200">
        <f>MMULT(H.Transitionsmatricer_kvinder!$C195:$W195,CH$11:CH$31)</f>
        <v>0</v>
      </c>
      <c r="CJ11" s="201">
        <f>MMULT(H.Transitionsmatricer_kvinder!C222:W222,CI$11:CI$31)</f>
        <v>0</v>
      </c>
    </row>
    <row r="12" spans="1:88" s="115" customFormat="1" ht="12.75" x14ac:dyDescent="0.2">
      <c r="A12" s="140" t="s">
        <v>18</v>
      </c>
      <c r="B12" s="192">
        <f>'D. Beregninger_pop'!J94</f>
        <v>1785.9598735291124</v>
      </c>
      <c r="C12" s="192">
        <f>B12-C17-B12*'B. Andre input'!$B$37</f>
        <v>1732.3457480447232</v>
      </c>
      <c r="D12" s="193">
        <f>MMULT(H.Transitionsmatricer_kvinder!$C7:$W7,C$11:C$31)</f>
        <v>1690.2947311021883</v>
      </c>
      <c r="E12" s="193">
        <f>MMULT(H.Transitionsmatricer_kvinder!$C7:$W7,D$11:D$31)</f>
        <v>1648.8642807172516</v>
      </c>
      <c r="F12" s="193">
        <f>MMULT(H.Transitionsmatricer_kvinder!$C7:$W7,E$11:E$31)</f>
        <v>1608.0802968971946</v>
      </c>
      <c r="G12" s="193">
        <f>MMULT(H.Transitionsmatricer_kvinder!$C7:$W7,F$11:F$31)</f>
        <v>1567.9620870590124</v>
      </c>
      <c r="H12" s="193">
        <f>MMULT(H.Transitionsmatricer_kvinder!$C7:$W7,G$11:G$31)</f>
        <v>1528.5236304956188</v>
      </c>
      <c r="I12" s="194">
        <f>MMULT(H.Transitionsmatricer_kvinder!$C34:$W34,H$11:H$31)</f>
        <v>1499.5283536854208</v>
      </c>
      <c r="J12" s="194">
        <f>MMULT(H.Transitionsmatricer_kvinder!$C34:$W34,I$11:I$31)</f>
        <v>1465.3441047364047</v>
      </c>
      <c r="K12" s="194">
        <f>MMULT(H.Transitionsmatricer_kvinder!$C34:$W34,J$11:J$31)</f>
        <v>1429.4478429141536</v>
      </c>
      <c r="L12" s="194">
        <f>MMULT(H.Transitionsmatricer_kvinder!$C34:$W34,K$11:K$31)</f>
        <v>1392.6859286646402</v>
      </c>
      <c r="M12" s="194">
        <f>MMULT(H.Transitionsmatricer_kvinder!$C34:$W34,L$11:L$31)</f>
        <v>1355.3960767239826</v>
      </c>
      <c r="N12" s="195">
        <f>MMULT(H.Transitionsmatricer_kvinder!$C61:$W61,M$11:M$31)</f>
        <v>1331.4056063457308</v>
      </c>
      <c r="O12" s="195">
        <f>MMULT(H.Transitionsmatricer_kvinder!$C61:$W61,N$11:N$31)</f>
        <v>1303.7990498583338</v>
      </c>
      <c r="P12" s="195">
        <f>MMULT(H.Transitionsmatricer_kvinder!$C61:$W61,O$11:O$31)</f>
        <v>1273.7823828146863</v>
      </c>
      <c r="Q12" s="195">
        <f>MMULT(H.Transitionsmatricer_kvinder!$C61:$W61,P$11:P$31)</f>
        <v>1241.9448981994967</v>
      </c>
      <c r="R12" s="195">
        <f>MMULT(H.Transitionsmatricer_kvinder!$C61:$W61,Q$11:Q$31)</f>
        <v>1208.7161705409139</v>
      </c>
      <c r="S12" s="195">
        <f>MMULT(H.Transitionsmatricer_kvinder!$C61:$W61,R$11:R$31)</f>
        <v>1174.4586082113274</v>
      </c>
      <c r="T12" s="195">
        <f>MMULT(H.Transitionsmatricer_kvinder!$C61:$W61,S$11:S$31)</f>
        <v>1139.4880731923745</v>
      </c>
      <c r="U12" s="195">
        <f>MMULT(H.Transitionsmatricer_kvinder!$C61:$W61,T$11:T$31)</f>
        <v>1104.0804404009682</v>
      </c>
      <c r="V12" s="195">
        <f>MMULT(H.Transitionsmatricer_kvinder!$C61:$W61,U$11:U$31)</f>
        <v>1068.4754513740811</v>
      </c>
      <c r="W12" s="196">
        <f>MMULT(H.Transitionsmatricer_kvinder!$C88:$W88,V$11:V$31)</f>
        <v>1130.9896779220085</v>
      </c>
      <c r="X12" s="196">
        <f>MMULT(H.Transitionsmatricer_kvinder!$C88:$W88,W$11:W$31)</f>
        <v>1080.417499303916</v>
      </c>
      <c r="Y12" s="196">
        <f>MMULT(H.Transitionsmatricer_kvinder!$C88:$W88,X$11:X$31)</f>
        <v>1032.1759653395761</v>
      </c>
      <c r="Z12" s="196">
        <f>MMULT(H.Transitionsmatricer_kvinder!$C88:$W88,Y$11:Y$31)</f>
        <v>986.14068027209032</v>
      </c>
      <c r="AA12" s="196">
        <f>MMULT(H.Transitionsmatricer_kvinder!$C88:$W88,Z$11:Z$31)</f>
        <v>942.19795216949956</v>
      </c>
      <c r="AB12" s="196">
        <f>MMULT(H.Transitionsmatricer_kvinder!$C88:$W88,AA$11:AA$31)</f>
        <v>900.24302555971019</v>
      </c>
      <c r="AC12" s="196">
        <f>MMULT(H.Transitionsmatricer_kvinder!$C88:$W88,AB$11:AB$31)</f>
        <v>860.17871697995645</v>
      </c>
      <c r="AD12" s="196">
        <f>MMULT(H.Transitionsmatricer_kvinder!$C88:$W88,AC$11:AC$31)</f>
        <v>821.91435351812424</v>
      </c>
      <c r="AE12" s="196">
        <f>MMULT(H.Transitionsmatricer_kvinder!$C88:$W88,AD$11:AD$31)</f>
        <v>785.36493975009319</v>
      </c>
      <c r="AF12" s="196">
        <f>MMULT(H.Transitionsmatricer_kvinder!$C88:$W88,AE$11:AE$31)</f>
        <v>750.45049732093082</v>
      </c>
      <c r="AG12" s="197">
        <f>MMULT(H.Transitionsmatricer_kvinder!$C115:$W115,AF$11:AF$31)</f>
        <v>704.73181932230739</v>
      </c>
      <c r="AH12" s="197">
        <f>MMULT(H.Transitionsmatricer_kvinder!$C115:$W115,AG$11:AG$31)</f>
        <v>661.80374256082303</v>
      </c>
      <c r="AI12" s="197">
        <f>MMULT(H.Transitionsmatricer_kvinder!$C115:$W115,AH$11:AH$31)</f>
        <v>621.49456531066812</v>
      </c>
      <c r="AJ12" s="197">
        <f>MMULT(H.Transitionsmatricer_kvinder!$C115:$W115,AI$11:AI$31)</f>
        <v>583.64350101655668</v>
      </c>
      <c r="AK12" s="197">
        <f>MMULT(H.Transitionsmatricer_kvinder!$C115:$W115,AJ$11:AJ$31)</f>
        <v>548.09989485179324</v>
      </c>
      <c r="AL12" s="197">
        <f>MMULT(H.Transitionsmatricer_kvinder!$C115:$W115,AK$11:AK$31)</f>
        <v>514.72251875907455</v>
      </c>
      <c r="AM12" s="197">
        <f>MMULT(H.Transitionsmatricer_kvinder!$C115:$W115,AL$11:AL$31)</f>
        <v>483.37893218493394</v>
      </c>
      <c r="AN12" s="197">
        <f>MMULT(H.Transitionsmatricer_kvinder!$C115:$W115,AM$11:AM$31)</f>
        <v>453.94489859305145</v>
      </c>
      <c r="AO12" s="197">
        <f>MMULT(H.Transitionsmatricer_kvinder!$C115:$W115,AN$11:AN$31)</f>
        <v>426.30384998963694</v>
      </c>
      <c r="AP12" s="197">
        <f>MMULT(H.Transitionsmatricer_kvinder!$C115:$W115,AO$11:AO$31)</f>
        <v>400.34639330588624</v>
      </c>
      <c r="AQ12" s="198">
        <f>MMULT(H.Transitionsmatricer_kvinder!$C142:$W142,AP$11:AP$31)</f>
        <v>356.18196666106405</v>
      </c>
      <c r="AR12" s="198">
        <f>MMULT(H.Transitionsmatricer_kvinder!$C142:$W142,AQ$11:AQ$31)</f>
        <v>316.88981618120931</v>
      </c>
      <c r="AS12" s="198">
        <f>MMULT(H.Transitionsmatricer_kvinder!$C142:$W142,AR$11:AR$31)</f>
        <v>281.93235187307079</v>
      </c>
      <c r="AT12" s="198">
        <f>MMULT(H.Transitionsmatricer_kvinder!$C142:$W142,AS$11:AS$31)</f>
        <v>250.83132130430974</v>
      </c>
      <c r="AU12" s="198">
        <f>MMULT(H.Transitionsmatricer_kvinder!$C142:$W142,AT$11:AT$31)</f>
        <v>223.16125371814348</v>
      </c>
      <c r="AV12" s="198">
        <f>MMULT(H.Transitionsmatricer_kvinder!$C142:$W142,AU$11:AU$31)</f>
        <v>198.54363034933127</v>
      </c>
      <c r="AW12" s="198">
        <f>MMULT(H.Transitionsmatricer_kvinder!$C142:$W142,AV$11:AV$31)</f>
        <v>176.64169994689959</v>
      </c>
      <c r="AX12" s="198">
        <f>MMULT(H.Transitionsmatricer_kvinder!$C142:$W142,AW$11:AW$31)</f>
        <v>157.15586770516634</v>
      </c>
      <c r="AY12" s="198">
        <f>MMULT(H.Transitionsmatricer_kvinder!$C142:$W142,AX$11:AX$31)</f>
        <v>139.81959390895301</v>
      </c>
      <c r="AZ12" s="198">
        <f>MMULT(H.Transitionsmatricer_kvinder!$C142:$W142,AY$11:AY$31)</f>
        <v>124.39574575478109</v>
      </c>
      <c r="BA12" s="199">
        <f>MMULT(H.Transitionsmatricer_kvinder!$C169:$W169,AZ$11:AZ$31)</f>
        <v>0</v>
      </c>
      <c r="BB12" s="199">
        <f>MMULT(H.Transitionsmatricer_kvinder!$C169:$W169,BA$11:BA$31)</f>
        <v>0</v>
      </c>
      <c r="BC12" s="199">
        <f>MMULT(H.Transitionsmatricer_kvinder!$C169:$W169,BB$11:BB$31)</f>
        <v>0</v>
      </c>
      <c r="BD12" s="199">
        <f>MMULT(H.Transitionsmatricer_kvinder!$C169:$W169,BC$11:BC$31)</f>
        <v>0</v>
      </c>
      <c r="BE12" s="199">
        <f>MMULT(H.Transitionsmatricer_kvinder!$C169:$W169,BD$11:BD$31)</f>
        <v>0</v>
      </c>
      <c r="BF12" s="199">
        <f>MMULT(H.Transitionsmatricer_kvinder!$C169:$W169,BE$11:BE$31)</f>
        <v>0</v>
      </c>
      <c r="BG12" s="199">
        <f>MMULT(H.Transitionsmatricer_kvinder!$C169:$W169,BF$11:BF$31)</f>
        <v>0</v>
      </c>
      <c r="BH12" s="199">
        <f>MMULT(H.Transitionsmatricer_kvinder!$C169:$W169,BG$11:BG$31)</f>
        <v>0</v>
      </c>
      <c r="BI12" s="199">
        <f>MMULT(H.Transitionsmatricer_kvinder!$C169:$W169,BH$11:BH$31)</f>
        <v>0</v>
      </c>
      <c r="BJ12" s="199">
        <f>MMULT(H.Transitionsmatricer_kvinder!$C169:$W169,BI$11:BI$31)</f>
        <v>0</v>
      </c>
      <c r="BK12" s="199">
        <f>MMULT(H.Transitionsmatricer_kvinder!$C169:$W169,BJ$11:BJ$31)</f>
        <v>0</v>
      </c>
      <c r="BL12" s="199">
        <f>MMULT(H.Transitionsmatricer_kvinder!$C169:$W169,BK$11:BK$31)</f>
        <v>0</v>
      </c>
      <c r="BM12" s="199">
        <f>MMULT(H.Transitionsmatricer_kvinder!$C169:$W169,BL$11:BL$31)</f>
        <v>0</v>
      </c>
      <c r="BN12" s="199">
        <f>MMULT(H.Transitionsmatricer_kvinder!$C169:$W169,BM$11:BM$31)</f>
        <v>0</v>
      </c>
      <c r="BO12" s="199">
        <f>MMULT(H.Transitionsmatricer_kvinder!$C169:$W169,BN$11:BN$31)</f>
        <v>0</v>
      </c>
      <c r="BP12" s="199">
        <f>MMULT(H.Transitionsmatricer_kvinder!$C169:$W169,BO$11:BO$31)</f>
        <v>0</v>
      </c>
      <c r="BQ12" s="199">
        <f>MMULT(H.Transitionsmatricer_kvinder!$C169:$W169,BP$11:BP$31)</f>
        <v>0</v>
      </c>
      <c r="BR12" s="199">
        <f>MMULT(H.Transitionsmatricer_kvinder!$C169:$W169,BQ$11:BQ$31)</f>
        <v>0</v>
      </c>
      <c r="BS12" s="199">
        <f>MMULT(H.Transitionsmatricer_kvinder!$C169:$W169,BR$11:BR$31)</f>
        <v>0</v>
      </c>
      <c r="BT12" s="199">
        <f>MMULT(H.Transitionsmatricer_kvinder!$C169:$W169,BS$11:BS$31)</f>
        <v>0</v>
      </c>
      <c r="BU12" s="200">
        <f>MMULT(H.Transitionsmatricer_kvinder!$C196:$W196,BT$11:BT$31)</f>
        <v>0</v>
      </c>
      <c r="BV12" s="200">
        <f>MMULT(H.Transitionsmatricer_kvinder!$C196:$W196,BU$11:BU$31)</f>
        <v>0</v>
      </c>
      <c r="BW12" s="200">
        <f>MMULT(H.Transitionsmatricer_kvinder!$C196:$W196,BV$11:BV$31)</f>
        <v>0</v>
      </c>
      <c r="BX12" s="200">
        <f>MMULT(H.Transitionsmatricer_kvinder!$C196:$W196,BW$11:BW$31)</f>
        <v>0</v>
      </c>
      <c r="BY12" s="200">
        <f>MMULT(H.Transitionsmatricer_kvinder!$C196:$W196,BX$11:BX$31)</f>
        <v>0</v>
      </c>
      <c r="BZ12" s="200">
        <f>MMULT(H.Transitionsmatricer_kvinder!$C196:$W196,BY$11:BY$31)</f>
        <v>0</v>
      </c>
      <c r="CA12" s="200">
        <f>MMULT(H.Transitionsmatricer_kvinder!$C196:$W196,BZ$11:BZ$31)</f>
        <v>0</v>
      </c>
      <c r="CB12" s="200">
        <f>MMULT(H.Transitionsmatricer_kvinder!$C196:$W196,CA$11:CA$31)</f>
        <v>0</v>
      </c>
      <c r="CC12" s="200">
        <f>MMULT(H.Transitionsmatricer_kvinder!$C196:$W196,CB$11:CB$31)</f>
        <v>0</v>
      </c>
      <c r="CD12" s="200">
        <f>MMULT(H.Transitionsmatricer_kvinder!$C196:$W196,CC$11:CC$31)</f>
        <v>0</v>
      </c>
      <c r="CE12" s="200">
        <f>MMULT(H.Transitionsmatricer_kvinder!$C196:$W196,CD$11:CD$31)</f>
        <v>0</v>
      </c>
      <c r="CF12" s="200">
        <f>MMULT(H.Transitionsmatricer_kvinder!$C196:$W196,CE$11:CE$31)</f>
        <v>0</v>
      </c>
      <c r="CG12" s="200">
        <f>MMULT(H.Transitionsmatricer_kvinder!$C196:$W196,CF$11:CF$31)</f>
        <v>0</v>
      </c>
      <c r="CH12" s="200">
        <f>MMULT(H.Transitionsmatricer_kvinder!$C196:$W196,CG$11:CG$31)</f>
        <v>0</v>
      </c>
      <c r="CI12" s="200">
        <f>MMULT(H.Transitionsmatricer_kvinder!$C196:$W196,CH$11:CH$31)</f>
        <v>0</v>
      </c>
      <c r="CJ12" s="201">
        <f>MMULT(H.Transitionsmatricer_kvinder!C223:W223,CI$11:CI$31)</f>
        <v>0</v>
      </c>
    </row>
    <row r="13" spans="1:88" s="115" customFormat="1" ht="12.75" x14ac:dyDescent="0.2">
      <c r="A13" s="140" t="s">
        <v>211</v>
      </c>
      <c r="B13" s="192">
        <f>'D. Beregninger_pop'!J95</f>
        <v>611.98015075702222</v>
      </c>
      <c r="C13" s="192">
        <f>B13-C18-B13*'B. Andre input'!$B$38</f>
        <v>573.41572250498984</v>
      </c>
      <c r="D13" s="193">
        <f>MMULT(H.Transitionsmatricer_kvinder!$C8:$W8,C$11:C$31)</f>
        <v>577.03723663425899</v>
      </c>
      <c r="E13" s="193">
        <f>MMULT(H.Transitionsmatricer_kvinder!$C8:$W8,D$11:D$31)</f>
        <v>579.31642511487917</v>
      </c>
      <c r="F13" s="193">
        <f>MMULT(H.Transitionsmatricer_kvinder!$C8:$W8,E$11:E$31)</f>
        <v>580.3840601884234</v>
      </c>
      <c r="G13" s="193">
        <f>MMULT(H.Transitionsmatricer_kvinder!$C8:$W8,F$11:F$31)</f>
        <v>580.35741943638868</v>
      </c>
      <c r="H13" s="193">
        <f>MMULT(H.Transitionsmatricer_kvinder!$C8:$W8,G$11:G$31)</f>
        <v>579.34189077342148</v>
      </c>
      <c r="I13" s="194">
        <f>MMULT(H.Transitionsmatricer_kvinder!$C35:$W35,H$11:H$31)</f>
        <v>577.43238532709961</v>
      </c>
      <c r="J13" s="194">
        <f>MMULT(H.Transitionsmatricer_kvinder!$C35:$W35,I$11:I$31)</f>
        <v>573.14604704798523</v>
      </c>
      <c r="K13" s="194">
        <f>MMULT(H.Transitionsmatricer_kvinder!$C35:$W35,J$11:J$31)</f>
        <v>567.87471963412463</v>
      </c>
      <c r="L13" s="194">
        <f>MMULT(H.Transitionsmatricer_kvinder!$C35:$W35,K$11:K$31)</f>
        <v>561.90874413557538</v>
      </c>
      <c r="M13" s="194">
        <f>MMULT(H.Transitionsmatricer_kvinder!$C35:$W35,L$11:L$31)</f>
        <v>555.33235628707473</v>
      </c>
      <c r="N13" s="195">
        <f>MMULT(H.Transitionsmatricer_kvinder!$C62:$W62,M$11:M$31)</f>
        <v>548.1936060396315</v>
      </c>
      <c r="O13" s="195">
        <f>MMULT(H.Transitionsmatricer_kvinder!$C62:$W62,N$11:N$31)</f>
        <v>540.81988849303821</v>
      </c>
      <c r="P13" s="195">
        <f>MMULT(H.Transitionsmatricer_kvinder!$C62:$W62,O$11:O$31)</f>
        <v>533.36878271614978</v>
      </c>
      <c r="Q13" s="195">
        <f>MMULT(H.Transitionsmatricer_kvinder!$C62:$W62,P$11:P$31)</f>
        <v>525.77688701972409</v>
      </c>
      <c r="R13" s="195">
        <f>MMULT(H.Transitionsmatricer_kvinder!$C62:$W62,Q$11:Q$31)</f>
        <v>517.96676436045379</v>
      </c>
      <c r="S13" s="195">
        <f>MMULT(H.Transitionsmatricer_kvinder!$C62:$W62,R$11:R$31)</f>
        <v>509.88208663980123</v>
      </c>
      <c r="T13" s="195">
        <f>MMULT(H.Transitionsmatricer_kvinder!$C62:$W62,S$11:S$31)</f>
        <v>501.48949982834438</v>
      </c>
      <c r="U13" s="195">
        <f>MMULT(H.Transitionsmatricer_kvinder!$C62:$W62,T$11:T$31)</f>
        <v>492.77478921024652</v>
      </c>
      <c r="V13" s="195">
        <f>MMULT(H.Transitionsmatricer_kvinder!$C62:$W62,U$11:U$31)</f>
        <v>483.73869497768334</v>
      </c>
      <c r="W13" s="196">
        <f>MMULT(H.Transitionsmatricer_kvinder!$C89:$W89,V$11:V$31)</f>
        <v>474.39330545188204</v>
      </c>
      <c r="X13" s="196">
        <f>MMULT(H.Transitionsmatricer_kvinder!$C89:$W89,W$11:W$31)</f>
        <v>468.01491003057595</v>
      </c>
      <c r="Y13" s="196">
        <f>MMULT(H.Transitionsmatricer_kvinder!$C89:$W89,X$11:X$31)</f>
        <v>460.59385814430567</v>
      </c>
      <c r="Z13" s="196">
        <f>MMULT(H.Transitionsmatricer_kvinder!$C89:$W89,Y$11:Y$31)</f>
        <v>452.29459481792071</v>
      </c>
      <c r="AA13" s="196">
        <f>MMULT(H.Transitionsmatricer_kvinder!$C89:$W89,Z$11:Z$31)</f>
        <v>443.26390582096286</v>
      </c>
      <c r="AB13" s="196">
        <f>MMULT(H.Transitionsmatricer_kvinder!$C89:$W89,AA$11:AA$31)</f>
        <v>433.63262471682816</v>
      </c>
      <c r="AC13" s="196">
        <f>MMULT(H.Transitionsmatricer_kvinder!$C89:$W89,AB$11:AB$31)</f>
        <v>423.51716240587149</v>
      </c>
      <c r="AD13" s="196">
        <f>MMULT(H.Transitionsmatricer_kvinder!$C89:$W89,AC$11:AC$31)</f>
        <v>413.02088698305175</v>
      </c>
      <c r="AE13" s="196">
        <f>MMULT(H.Transitionsmatricer_kvinder!$C89:$W89,AD$11:AD$31)</f>
        <v>402.23537428491284</v>
      </c>
      <c r="AF13" s="196">
        <f>MMULT(H.Transitionsmatricer_kvinder!$C89:$W89,AE$11:AE$31)</f>
        <v>391.24154452972215</v>
      </c>
      <c r="AG13" s="197">
        <f>MMULT(H.Transitionsmatricer_kvinder!$C116:$W116,AF$11:AF$31)</f>
        <v>392.47441325206626</v>
      </c>
      <c r="AH13" s="197">
        <f>MMULT(H.Transitionsmatricer_kvinder!$C116:$W116,AG$11:AG$31)</f>
        <v>391.33543337650991</v>
      </c>
      <c r="AI13" s="197">
        <f>MMULT(H.Transitionsmatricer_kvinder!$C116:$W116,AH$11:AH$31)</f>
        <v>388.18066009863844</v>
      </c>
      <c r="AJ13" s="197">
        <f>MMULT(H.Transitionsmatricer_kvinder!$C116:$W116,AI$11:AI$31)</f>
        <v>383.32463745006555</v>
      </c>
      <c r="AK13" s="197">
        <f>MMULT(H.Transitionsmatricer_kvinder!$C116:$W116,AJ$11:AJ$31)</f>
        <v>377.04488228316455</v>
      </c>
      <c r="AL13" s="197">
        <f>MMULT(H.Transitionsmatricer_kvinder!$C116:$W116,AK$11:AK$31)</f>
        <v>369.58587385297136</v>
      </c>
      <c r="AM13" s="197">
        <f>MMULT(H.Transitionsmatricer_kvinder!$C116:$W116,AL$11:AL$31)</f>
        <v>361.16261187961476</v>
      </c>
      <c r="AN13" s="197">
        <f>MMULT(H.Transitionsmatricer_kvinder!$C116:$W116,AM$11:AM$31)</f>
        <v>351.96379546895787</v>
      </c>
      <c r="AO13" s="197">
        <f>MMULT(H.Transitionsmatricer_kvinder!$C116:$W116,AN$11:AN$31)</f>
        <v>342.15466708915824</v>
      </c>
      <c r="AP13" s="197">
        <f>MMULT(H.Transitionsmatricer_kvinder!$C116:$W116,AO$11:AO$31)</f>
        <v>331.87955933726801</v>
      </c>
      <c r="AQ13" s="198">
        <f>MMULT(H.Transitionsmatricer_kvinder!$C143:$W143,AP$11:AP$31)</f>
        <v>341.05206408135308</v>
      </c>
      <c r="AR13" s="198">
        <f>MMULT(H.Transitionsmatricer_kvinder!$C143:$W143,AQ$11:AQ$31)</f>
        <v>345.01333444938854</v>
      </c>
      <c r="AS13" s="198">
        <f>MMULT(H.Transitionsmatricer_kvinder!$C143:$W143,AR$11:AR$31)</f>
        <v>344.72544586029363</v>
      </c>
      <c r="AT13" s="198">
        <f>MMULT(H.Transitionsmatricer_kvinder!$C143:$W143,AS$11:AS$31)</f>
        <v>341.00808412175252</v>
      </c>
      <c r="AU13" s="198">
        <f>MMULT(H.Transitionsmatricer_kvinder!$C143:$W143,AT$11:AT$31)</f>
        <v>334.55780163813932</v>
      </c>
      <c r="AV13" s="198">
        <f>MMULT(H.Transitionsmatricer_kvinder!$C143:$W143,AU$11:AU$31)</f>
        <v>325.96476041768864</v>
      </c>
      <c r="AW13" s="198">
        <f>MMULT(H.Transitionsmatricer_kvinder!$C143:$W143,AV$11:AV$31)</f>
        <v>315.727292658887</v>
      </c>
      <c r="AX13" s="198">
        <f>MMULT(H.Transitionsmatricer_kvinder!$C143:$W143,AW$11:AW$31)</f>
        <v>304.26456327439979</v>
      </c>
      <c r="AY13" s="198">
        <f>MMULT(H.Transitionsmatricer_kvinder!$C143:$W143,AX$11:AX$31)</f>
        <v>291.92757973668495</v>
      </c>
      <c r="AZ13" s="198">
        <f>MMULT(H.Transitionsmatricer_kvinder!$C143:$W143,AY$11:AY$31)</f>
        <v>279.00876166721366</v>
      </c>
      <c r="BA13" s="199">
        <f>MMULT(H.Transitionsmatricer_kvinder!$C170:$W170,AZ$11:AZ$31)</f>
        <v>376.42360667197102</v>
      </c>
      <c r="BB13" s="199">
        <f>MMULT(H.Transitionsmatricer_kvinder!$C170:$W170,BA$11:BA$31)</f>
        <v>341.90989812634632</v>
      </c>
      <c r="BC13" s="199">
        <f>MMULT(H.Transitionsmatricer_kvinder!$C170:$W170,BB$11:BB$31)</f>
        <v>310.5747200280274</v>
      </c>
      <c r="BD13" s="199">
        <f>MMULT(H.Transitionsmatricer_kvinder!$C170:$W170,BC$11:BC$31)</f>
        <v>282.12152505787191</v>
      </c>
      <c r="BE13" s="199">
        <f>MMULT(H.Transitionsmatricer_kvinder!$C170:$W170,BD$11:BD$31)</f>
        <v>256.28247480542137</v>
      </c>
      <c r="BF13" s="199">
        <f>MMULT(H.Transitionsmatricer_kvinder!$C170:$W170,BE$11:BE$31)</f>
        <v>232.81537862883226</v>
      </c>
      <c r="BG13" s="199">
        <f>MMULT(H.Transitionsmatricer_kvinder!$C170:$W170,BF$11:BF$31)</f>
        <v>211.50103275397672</v>
      </c>
      <c r="BH13" s="199">
        <f>MMULT(H.Transitionsmatricer_kvinder!$C170:$W170,BG$11:BG$31)</f>
        <v>192.14088961097826</v>
      </c>
      <c r="BI13" s="199">
        <f>MMULT(H.Transitionsmatricer_kvinder!$C170:$W170,BH$11:BH$31)</f>
        <v>174.55500312731849</v>
      </c>
      <c r="BJ13" s="199">
        <f>MMULT(H.Transitionsmatricer_kvinder!$C170:$W170,BI$11:BI$31)</f>
        <v>158.58020736752317</v>
      </c>
      <c r="BK13" s="199">
        <f>MMULT(H.Transitionsmatricer_kvinder!$C170:$W170,BJ$11:BJ$31)</f>
        <v>144.06849463619687</v>
      </c>
      <c r="BL13" s="199">
        <f>MMULT(H.Transitionsmatricer_kvinder!$C170:$W170,BK$11:BK$31)</f>
        <v>130.88556574062272</v>
      </c>
      <c r="BM13" s="199">
        <f>MMULT(H.Transitionsmatricer_kvinder!$C170:$W170,BL$11:BL$31)</f>
        <v>118.90953011627386</v>
      </c>
      <c r="BN13" s="199">
        <f>MMULT(H.Transitionsmatricer_kvinder!$C170:$W170,BM$11:BM$31)</f>
        <v>108.02973736909819</v>
      </c>
      <c r="BO13" s="199">
        <f>MMULT(H.Transitionsmatricer_kvinder!$C170:$W170,BN$11:BN$31)</f>
        <v>98.145724783513174</v>
      </c>
      <c r="BP13" s="199">
        <f>MMULT(H.Transitionsmatricer_kvinder!$C170:$W170,BO$11:BO$31)</f>
        <v>89.166267703417432</v>
      </c>
      <c r="BQ13" s="199">
        <f>MMULT(H.Transitionsmatricer_kvinder!$C170:$W170,BP$11:BP$31)</f>
        <v>81.008521574524551</v>
      </c>
      <c r="BR13" s="199">
        <f>MMULT(H.Transitionsmatricer_kvinder!$C170:$W170,BQ$11:BQ$31)</f>
        <v>73.597245956405132</v>
      </c>
      <c r="BS13" s="199">
        <f>MMULT(H.Transitionsmatricer_kvinder!$C170:$W170,BR$11:BR$31)</f>
        <v>66.864102057242633</v>
      </c>
      <c r="BT13" s="199">
        <f>MMULT(H.Transitionsmatricer_kvinder!$C170:$W170,BS$11:BS$31)</f>
        <v>60.747016376478911</v>
      </c>
      <c r="BU13" s="200">
        <f>MMULT(H.Transitionsmatricer_kvinder!$C197:$W197,BT$11:BT$31)</f>
        <v>0</v>
      </c>
      <c r="BV13" s="200">
        <f>MMULT(H.Transitionsmatricer_kvinder!$C197:$W197,BU$11:BU$31)</f>
        <v>0</v>
      </c>
      <c r="BW13" s="200">
        <f>MMULT(H.Transitionsmatricer_kvinder!$C197:$W197,BV$11:BV$31)</f>
        <v>0</v>
      </c>
      <c r="BX13" s="200">
        <f>MMULT(H.Transitionsmatricer_kvinder!$C197:$W197,BW$11:BW$31)</f>
        <v>0</v>
      </c>
      <c r="BY13" s="200">
        <f>MMULT(H.Transitionsmatricer_kvinder!$C197:$W197,BX$11:BX$31)</f>
        <v>0</v>
      </c>
      <c r="BZ13" s="200">
        <f>MMULT(H.Transitionsmatricer_kvinder!$C197:$W197,BY$11:BY$31)</f>
        <v>0</v>
      </c>
      <c r="CA13" s="200">
        <f>MMULT(H.Transitionsmatricer_kvinder!$C197:$W197,BZ$11:BZ$31)</f>
        <v>0</v>
      </c>
      <c r="CB13" s="200">
        <f>MMULT(H.Transitionsmatricer_kvinder!$C197:$W197,CA$11:CA$31)</f>
        <v>0</v>
      </c>
      <c r="CC13" s="200">
        <f>MMULT(H.Transitionsmatricer_kvinder!$C197:$W197,CB$11:CB$31)</f>
        <v>0</v>
      </c>
      <c r="CD13" s="200">
        <f>MMULT(H.Transitionsmatricer_kvinder!$C197:$W197,CC$11:CC$31)</f>
        <v>0</v>
      </c>
      <c r="CE13" s="200">
        <f>MMULT(H.Transitionsmatricer_kvinder!$C197:$W197,CD$11:CD$31)</f>
        <v>0</v>
      </c>
      <c r="CF13" s="200">
        <f>MMULT(H.Transitionsmatricer_kvinder!$C197:$W197,CE$11:CE$31)</f>
        <v>0</v>
      </c>
      <c r="CG13" s="200">
        <f>MMULT(H.Transitionsmatricer_kvinder!$C197:$W197,CF$11:CF$31)</f>
        <v>0</v>
      </c>
      <c r="CH13" s="200">
        <f>MMULT(H.Transitionsmatricer_kvinder!$C197:$W197,CG$11:CG$31)</f>
        <v>0</v>
      </c>
      <c r="CI13" s="200">
        <f>MMULT(H.Transitionsmatricer_kvinder!$C197:$W197,CH$11:CH$31)</f>
        <v>0</v>
      </c>
      <c r="CJ13" s="201">
        <f>MMULT(H.Transitionsmatricer_kvinder!C224:W224,CI$11:CI$31)</f>
        <v>0</v>
      </c>
    </row>
    <row r="14" spans="1:88" s="115" customFormat="1" ht="12.75" x14ac:dyDescent="0.2">
      <c r="A14" s="140" t="s">
        <v>212</v>
      </c>
      <c r="B14" s="192">
        <f>'D. Beregninger_pop'!J96</f>
        <v>75.087035233633003</v>
      </c>
      <c r="C14" s="192">
        <f>B14-C19-B14*'B. Andre input'!$B$39</f>
        <v>57.024006892729062</v>
      </c>
      <c r="D14" s="193">
        <f>MMULT(H.Transitionsmatricer_kvinder!$C9:$W9,C$11:C$31)</f>
        <v>68.759582660733827</v>
      </c>
      <c r="E14" s="193">
        <f>MMULT(H.Transitionsmatricer_kvinder!$C9:$W9,D$11:D$31)</f>
        <v>77.52189378366748</v>
      </c>
      <c r="F14" s="193">
        <f>MMULT(H.Transitionsmatricer_kvinder!$C9:$W9,E$11:E$31)</f>
        <v>84.079025783979063</v>
      </c>
      <c r="G14" s="193">
        <f>MMULT(H.Transitionsmatricer_kvinder!$C9:$W9,F$11:F$31)</f>
        <v>88.988891200364492</v>
      </c>
      <c r="H14" s="193">
        <f>MMULT(H.Transitionsmatricer_kvinder!$C9:$W9,G$11:G$31)</f>
        <v>92.657645320358341</v>
      </c>
      <c r="I14" s="194">
        <f>MMULT(H.Transitionsmatricer_kvinder!$C36:$W36,H$11:H$31)</f>
        <v>95.381793122328645</v>
      </c>
      <c r="J14" s="194">
        <f>MMULT(H.Transitionsmatricer_kvinder!$C36:$W36,I$11:I$31)</f>
        <v>96.852985309348711</v>
      </c>
      <c r="K14" s="194">
        <f>MMULT(H.Transitionsmatricer_kvinder!$C36:$W36,J$11:J$31)</f>
        <v>97.643668878010033</v>
      </c>
      <c r="L14" s="194">
        <f>MMULT(H.Transitionsmatricer_kvinder!$C36:$W36,K$11:K$31)</f>
        <v>97.964748445328169</v>
      </c>
      <c r="M14" s="194">
        <f>MMULT(H.Transitionsmatricer_kvinder!$C36:$W36,L$11:L$31)</f>
        <v>97.92691288610493</v>
      </c>
      <c r="N14" s="195">
        <f>MMULT(H.Transitionsmatricer_kvinder!$C63:$W63,M$11:M$31)</f>
        <v>97.602888111108214</v>
      </c>
      <c r="O14" s="195">
        <f>MMULT(H.Transitionsmatricer_kvinder!$C63:$W63,N$11:N$31)</f>
        <v>96.979712296538182</v>
      </c>
      <c r="P14" s="195">
        <f>MMULT(H.Transitionsmatricer_kvinder!$C63:$W63,O$11:O$31)</f>
        <v>96.21375469672212</v>
      </c>
      <c r="Q14" s="195">
        <f>MMULT(H.Transitionsmatricer_kvinder!$C63:$W63,P$11:P$31)</f>
        <v>95.348599598879105</v>
      </c>
      <c r="R14" s="195">
        <f>MMULT(H.Transitionsmatricer_kvinder!$C63:$W63,Q$11:Q$31)</f>
        <v>94.398244135815858</v>
      </c>
      <c r="S14" s="195">
        <f>MMULT(H.Transitionsmatricer_kvinder!$C63:$W63,R$11:R$31)</f>
        <v>93.36751715250341</v>
      </c>
      <c r="T14" s="195">
        <f>MMULT(H.Transitionsmatricer_kvinder!$C63:$W63,S$11:S$31)</f>
        <v>92.25812600107021</v>
      </c>
      <c r="U14" s="195">
        <f>MMULT(H.Transitionsmatricer_kvinder!$C63:$W63,T$11:T$31)</f>
        <v>91.070952607733602</v>
      </c>
      <c r="V14" s="195">
        <f>MMULT(H.Transitionsmatricer_kvinder!$C63:$W63,U$11:U$31)</f>
        <v>89.807092457115857</v>
      </c>
      <c r="W14" s="196">
        <f>MMULT(H.Transitionsmatricer_kvinder!$C90:$W90,V$11:V$31)</f>
        <v>88.468333631533525</v>
      </c>
      <c r="X14" s="196">
        <f>MMULT(H.Transitionsmatricer_kvinder!$C90:$W90,W$11:W$31)</f>
        <v>87.065250510205686</v>
      </c>
      <c r="Y14" s="196">
        <f>MMULT(H.Transitionsmatricer_kvinder!$C90:$W90,X$11:X$31)</f>
        <v>85.753434367357272</v>
      </c>
      <c r="Z14" s="196">
        <f>MMULT(H.Transitionsmatricer_kvinder!$C90:$W90,Y$11:Y$31)</f>
        <v>84.45502689840977</v>
      </c>
      <c r="AA14" s="196">
        <f>MMULT(H.Transitionsmatricer_kvinder!$C90:$W90,Z$11:Z$31)</f>
        <v>83.121964052647783</v>
      </c>
      <c r="AB14" s="196">
        <f>MMULT(H.Transitionsmatricer_kvinder!$C90:$W90,AA$11:AA$31)</f>
        <v>81.726813051746205</v>
      </c>
      <c r="AC14" s="196">
        <f>MMULT(H.Transitionsmatricer_kvinder!$C90:$W90,AB$11:AB$31)</f>
        <v>80.25625286702585</v>
      </c>
      <c r="AD14" s="196">
        <f>MMULT(H.Transitionsmatricer_kvinder!$C90:$W90,AC$11:AC$31)</f>
        <v>78.706446680524422</v>
      </c>
      <c r="AE14" s="196">
        <f>MMULT(H.Transitionsmatricer_kvinder!$C90:$W90,AD$11:AD$31)</f>
        <v>77.079769023887266</v>
      </c>
      <c r="AF14" s="196">
        <f>MMULT(H.Transitionsmatricer_kvinder!$C90:$W90,AE$11:AE$31)</f>
        <v>75.382502876468905</v>
      </c>
      <c r="AG14" s="197">
        <f>MMULT(H.Transitionsmatricer_kvinder!$C117:$W117,AF$11:AF$31)</f>
        <v>73.623230916393894</v>
      </c>
      <c r="AH14" s="197">
        <f>MMULT(H.Transitionsmatricer_kvinder!$C117:$W117,AG$11:AG$31)</f>
        <v>72.402606000481484</v>
      </c>
      <c r="AI14" s="197">
        <f>MMULT(H.Transitionsmatricer_kvinder!$C117:$W117,AH$11:AH$31)</f>
        <v>71.459558069620073</v>
      </c>
      <c r="AJ14" s="197">
        <f>MMULT(H.Transitionsmatricer_kvinder!$C117:$W117,AI$11:AI$31)</f>
        <v>70.621803312486932</v>
      </c>
      <c r="AK14" s="197">
        <f>MMULT(H.Transitionsmatricer_kvinder!$C117:$W117,AJ$11:AJ$31)</f>
        <v>69.779327060496669</v>
      </c>
      <c r="AL14" s="197">
        <f>MMULT(H.Transitionsmatricer_kvinder!$C117:$W117,AK$11:AK$31)</f>
        <v>68.865458441509759</v>
      </c>
      <c r="AM14" s="197">
        <f>MMULT(H.Transitionsmatricer_kvinder!$C117:$W117,AL$11:AL$31)</f>
        <v>67.843383988398969</v>
      </c>
      <c r="AN14" s="197">
        <f>MMULT(H.Transitionsmatricer_kvinder!$C117:$W117,AM$11:AM$31)</f>
        <v>66.696559509836334</v>
      </c>
      <c r="AO14" s="197">
        <f>MMULT(H.Transitionsmatricer_kvinder!$C117:$W117,AN$11:AN$31)</f>
        <v>65.421916350499274</v>
      </c>
      <c r="AP14" s="197">
        <f>MMULT(H.Transitionsmatricer_kvinder!$C117:$W117,AO$11:AO$31)</f>
        <v>64.025070330502771</v>
      </c>
      <c r="AQ14" s="198">
        <f>MMULT(H.Transitionsmatricer_kvinder!$C144:$W144,AP$11:AP$31)</f>
        <v>62.516965035921366</v>
      </c>
      <c r="AR14" s="198">
        <f>MMULT(H.Transitionsmatricer_kvinder!$C144:$W144,AQ$11:AQ$31)</f>
        <v>61.857265223504754</v>
      </c>
      <c r="AS14" s="198">
        <f>MMULT(H.Transitionsmatricer_kvinder!$C144:$W144,AR$11:AR$31)</f>
        <v>61.564871123692811</v>
      </c>
      <c r="AT14" s="198">
        <f>MMULT(H.Transitionsmatricer_kvinder!$C144:$W144,AS$11:AS$31)</f>
        <v>61.33666525128455</v>
      </c>
      <c r="AU14" s="198">
        <f>MMULT(H.Transitionsmatricer_kvinder!$C144:$W144,AT$11:AT$31)</f>
        <v>60.991638639295395</v>
      </c>
      <c r="AV14" s="198">
        <f>MMULT(H.Transitionsmatricer_kvinder!$C144:$W144,AU$11:AU$31)</f>
        <v>60.431436818421631</v>
      </c>
      <c r="AW14" s="198">
        <f>MMULT(H.Transitionsmatricer_kvinder!$C144:$W144,AV$11:AV$31)</f>
        <v>59.612617079519218</v>
      </c>
      <c r="AX14" s="198">
        <f>MMULT(H.Transitionsmatricer_kvinder!$C144:$W144,AW$11:AW$31)</f>
        <v>58.527250937968482</v>
      </c>
      <c r="AY14" s="198">
        <f>MMULT(H.Transitionsmatricer_kvinder!$C144:$W144,AX$11:AX$31)</f>
        <v>57.189464344783531</v>
      </c>
      <c r="AZ14" s="198">
        <f>MMULT(H.Transitionsmatricer_kvinder!$C144:$W144,AY$11:AY$31)</f>
        <v>55.626193478635273</v>
      </c>
      <c r="BA14" s="199">
        <f>MMULT(H.Transitionsmatricer_kvinder!$C171:$W171,AZ$11:AZ$31)</f>
        <v>53.870924299662676</v>
      </c>
      <c r="BB14" s="199">
        <f>MMULT(H.Transitionsmatricer_kvinder!$C171:$W171,BA$11:BA$31)</f>
        <v>57.248970680464751</v>
      </c>
      <c r="BC14" s="199">
        <f>MMULT(H.Transitionsmatricer_kvinder!$C171:$W171,BB$11:BB$31)</f>
        <v>58.051977616696291</v>
      </c>
      <c r="BD14" s="199">
        <f>MMULT(H.Transitionsmatricer_kvinder!$C171:$W171,BC$11:BC$31)</f>
        <v>57.138148835467021</v>
      </c>
      <c r="BE14" s="199">
        <f>MMULT(H.Transitionsmatricer_kvinder!$C171:$W171,BD$11:BD$31)</f>
        <v>55.114753418611343</v>
      </c>
      <c r="BF14" s="199">
        <f>MMULT(H.Transitionsmatricer_kvinder!$C171:$W171,BE$11:BE$31)</f>
        <v>52.409232450612635</v>
      </c>
      <c r="BG14" s="199">
        <f>MMULT(H.Transitionsmatricer_kvinder!$C171:$W171,BF$11:BF$31)</f>
        <v>49.320235336668958</v>
      </c>
      <c r="BH14" s="199">
        <f>MMULT(H.Transitionsmatricer_kvinder!$C171:$W171,BG$11:BG$31)</f>
        <v>46.054278478185566</v>
      </c>
      <c r="BI14" s="199">
        <f>MMULT(H.Transitionsmatricer_kvinder!$C171:$W171,BH$11:BH$31)</f>
        <v>42.752091668316574</v>
      </c>
      <c r="BJ14" s="199">
        <f>MMULT(H.Transitionsmatricer_kvinder!$C171:$W171,BI$11:BI$31)</f>
        <v>39.507559508083176</v>
      </c>
      <c r="BK14" s="199">
        <f>MMULT(H.Transitionsmatricer_kvinder!$C171:$W171,BJ$11:BJ$31)</f>
        <v>36.381339827042062</v>
      </c>
      <c r="BL14" s="199">
        <f>MMULT(H.Transitionsmatricer_kvinder!$C171:$W171,BK$11:BK$31)</f>
        <v>33.410652060424461</v>
      </c>
      <c r="BM14" s="199">
        <f>MMULT(H.Transitionsmatricer_kvinder!$C171:$W171,BL$11:BL$31)</f>
        <v>30.616307534110057</v>
      </c>
      <c r="BN14" s="199">
        <f>MMULT(H.Transitionsmatricer_kvinder!$C171:$W171,BM$11:BM$31)</f>
        <v>28.007752277339293</v>
      </c>
      <c r="BO14" s="199">
        <f>MMULT(H.Transitionsmatricer_kvinder!$C171:$W171,BN$11:BN$31)</f>
        <v>25.586677002881761</v>
      </c>
      <c r="BP14" s="199">
        <f>MMULT(H.Transitionsmatricer_kvinder!$C171:$W171,BO$11:BO$31)</f>
        <v>23.349593878120025</v>
      </c>
      <c r="BQ14" s="199">
        <f>MMULT(H.Transitionsmatricer_kvinder!$C171:$W171,BP$11:BP$31)</f>
        <v>21.289668302271895</v>
      </c>
      <c r="BR14" s="199">
        <f>MMULT(H.Transitionsmatricer_kvinder!$C171:$W171,BQ$11:BQ$31)</f>
        <v>19.398013734735216</v>
      </c>
      <c r="BS14" s="199">
        <f>MMULT(H.Transitionsmatricer_kvinder!$C171:$W171,BR$11:BR$31)</f>
        <v>17.664599857835938</v>
      </c>
      <c r="BT14" s="199">
        <f>MMULT(H.Transitionsmatricer_kvinder!$C171:$W171,BS$11:BS$31)</f>
        <v>16.07888269254067</v>
      </c>
      <c r="BU14" s="200">
        <f>MMULT(H.Transitionsmatricer_kvinder!$C198:$W198,BT$11:BT$31)</f>
        <v>69.819839106660197</v>
      </c>
      <c r="BV14" s="200">
        <f>MMULT(H.Transitionsmatricer_kvinder!$C198:$W198,BU$11:BU$31)</f>
        <v>50.792363445187902</v>
      </c>
      <c r="BW14" s="200">
        <f>MMULT(H.Transitionsmatricer_kvinder!$C198:$W198,BV$11:BV$31)</f>
        <v>36.98344236867338</v>
      </c>
      <c r="BX14" s="200">
        <f>MMULT(H.Transitionsmatricer_kvinder!$C198:$W198,BW$11:BW$31)</f>
        <v>26.951804776573205</v>
      </c>
      <c r="BY14" s="200">
        <f>MMULT(H.Transitionsmatricer_kvinder!$C198:$W198,BX$11:BX$31)</f>
        <v>19.657232498163832</v>
      </c>
      <c r="BZ14" s="200">
        <f>MMULT(H.Transitionsmatricer_kvinder!$C198:$W198,BY$11:BY$31)</f>
        <v>14.348070387922723</v>
      </c>
      <c r="CA14" s="200">
        <f>MMULT(H.Transitionsmatricer_kvinder!$C198:$W198,BZ$11:BZ$31)</f>
        <v>10.480550915147415</v>
      </c>
      <c r="CB14" s="200">
        <f>MMULT(H.Transitionsmatricer_kvinder!$C198:$W198,CA$11:CA$31)</f>
        <v>7.6608588438265075</v>
      </c>
      <c r="CC14" s="200">
        <f>MMULT(H.Transitionsmatricer_kvinder!$C198:$W198,CB$11:CB$31)</f>
        <v>5.6034719946466769</v>
      </c>
      <c r="CD14" s="200">
        <f>MMULT(H.Transitionsmatricer_kvinder!$C198:$W198,CC$11:CC$31)</f>
        <v>4.1011672380002651</v>
      </c>
      <c r="CE14" s="200">
        <f>MMULT(H.Transitionsmatricer_kvinder!$C198:$W198,CD$11:CD$31)</f>
        <v>3.0033982336711991</v>
      </c>
      <c r="CF14" s="200">
        <f>MMULT(H.Transitionsmatricer_kvinder!$C198:$W198,CE$11:CE$31)</f>
        <v>2.2006891989614981</v>
      </c>
      <c r="CG14" s="200">
        <f>MMULT(H.Transitionsmatricer_kvinder!$C198:$W198,CF$11:CF$31)</f>
        <v>1.6133574514682385</v>
      </c>
      <c r="CH14" s="200">
        <f>MMULT(H.Transitionsmatricer_kvinder!$C198:$W198,CG$11:CG$31)</f>
        <v>1.183354627029652</v>
      </c>
      <c r="CI14" s="200">
        <f>MMULT(H.Transitionsmatricer_kvinder!$C198:$W198,CH$11:CH$31)</f>
        <v>0.86835753663003379</v>
      </c>
      <c r="CJ14" s="201">
        <f>MMULT(H.Transitionsmatricer_kvinder!C225:W225,CI$11:CI$31)</f>
        <v>0</v>
      </c>
    </row>
    <row r="15" spans="1:88" s="115" customFormat="1" ht="12.75" x14ac:dyDescent="0.2">
      <c r="A15" s="140" t="s">
        <v>191</v>
      </c>
      <c r="B15" s="192">
        <f>'D. Beregninger_pop'!J97</f>
        <v>0.93652489889109314</v>
      </c>
      <c r="C15" s="192">
        <f>B15-C20-(B15*1)</f>
        <v>0</v>
      </c>
      <c r="D15" s="193">
        <f>MMULT(H.Transitionsmatricer_kvinder!$C10:$W10,C$11:C$31)</f>
        <v>2.9563982805202844</v>
      </c>
      <c r="E15" s="193">
        <f>MMULT(H.Transitionsmatricer_kvinder!$C10:$W10,D$11:D$31)</f>
        <v>3.5686285451189765</v>
      </c>
      <c r="F15" s="193">
        <f>MMULT(H.Transitionsmatricer_kvinder!$C10:$W10,E$11:E$31)</f>
        <v>4.027964712811249</v>
      </c>
      <c r="G15" s="193">
        <f>MMULT(H.Transitionsmatricer_kvinder!$C10:$W10,F$11:F$31)</f>
        <v>4.3738208969341228</v>
      </c>
      <c r="H15" s="193">
        <f>MMULT(H.Transitionsmatricer_kvinder!$C10:$W10,G$11:G$31)</f>
        <v>4.6348152594061061</v>
      </c>
      <c r="I15" s="194">
        <f>MMULT(H.Transitionsmatricer_kvinder!$C37:$W37,H$11:H$31)</f>
        <v>4.8317724891596692</v>
      </c>
      <c r="J15" s="194">
        <f>MMULT(H.Transitionsmatricer_kvinder!$C37:$W37,I$11:I$31)</f>
        <v>4.9489212814033623</v>
      </c>
      <c r="K15" s="194">
        <f>MMULT(H.Transitionsmatricer_kvinder!$C37:$W37,J$11:J$31)</f>
        <v>5.0209146524470354</v>
      </c>
      <c r="L15" s="194">
        <f>MMULT(H.Transitionsmatricer_kvinder!$C37:$W37,K$11:K$31)</f>
        <v>5.0618360837626657</v>
      </c>
      <c r="M15" s="194">
        <f>MMULT(H.Transitionsmatricer_kvinder!$C37:$W37,L$11:L$31)</f>
        <v>5.0793210186859437</v>
      </c>
      <c r="N15" s="195">
        <f>MMULT(H.Transitionsmatricer_kvinder!$C64:$W64,M$11:M$31)</f>
        <v>5.0784144436754497</v>
      </c>
      <c r="O15" s="195">
        <f>MMULT(H.Transitionsmatricer_kvinder!$C64:$W64,N$11:N$31)</f>
        <v>5.0586314047066896</v>
      </c>
      <c r="P15" s="195">
        <f>MMULT(H.Transitionsmatricer_kvinder!$C64:$W64,O$11:O$31)</f>
        <v>5.0285573205674181</v>
      </c>
      <c r="Q15" s="195">
        <f>MMULT(H.Transitionsmatricer_kvinder!$C64:$W64,P$11:P$31)</f>
        <v>4.9916287277082052</v>
      </c>
      <c r="R15" s="195">
        <f>MMULT(H.Transitionsmatricer_kvinder!$C64:$W64,Q$11:Q$31)</f>
        <v>4.9491999643290328</v>
      </c>
      <c r="S15" s="195">
        <f>MMULT(H.Transitionsmatricer_kvinder!$C64:$W64,R$11:R$31)</f>
        <v>4.9018814160158994</v>
      </c>
      <c r="T15" s="195">
        <f>MMULT(H.Transitionsmatricer_kvinder!$C64:$W64,S$11:S$31)</f>
        <v>4.8499672113585488</v>
      </c>
      <c r="U15" s="195">
        <f>MMULT(H.Transitionsmatricer_kvinder!$C64:$W64,T$11:T$31)</f>
        <v>4.7936146258041088</v>
      </c>
      <c r="V15" s="195">
        <f>MMULT(H.Transitionsmatricer_kvinder!$C64:$W64,U$11:U$31)</f>
        <v>4.7329346374176824</v>
      </c>
      <c r="W15" s="196">
        <f>MMULT(H.Transitionsmatricer_kvinder!$C91:$W91,V$11:V$31)</f>
        <v>4.668040225289495</v>
      </c>
      <c r="X15" s="196">
        <f>MMULT(H.Transitionsmatricer_kvinder!$C91:$W91,W$11:W$31)</f>
        <v>4.5995512236894669</v>
      </c>
      <c r="Y15" s="196">
        <f>MMULT(H.Transitionsmatricer_kvinder!$C91:$W91,X$11:X$31)</f>
        <v>4.5274949981291908</v>
      </c>
      <c r="Z15" s="196">
        <f>MMULT(H.Transitionsmatricer_kvinder!$C91:$W91,Y$11:Y$31)</f>
        <v>4.4599840875779329</v>
      </c>
      <c r="AA15" s="196">
        <f>MMULT(H.Transitionsmatricer_kvinder!$C91:$W91,Z$11:Z$31)</f>
        <v>4.393018780965841</v>
      </c>
      <c r="AB15" s="196">
        <f>MMULT(H.Transitionsmatricer_kvinder!$C91:$W91,AA$11:AA$31)</f>
        <v>4.3241341587093407</v>
      </c>
      <c r="AC15" s="196">
        <f>MMULT(H.Transitionsmatricer_kvinder!$C91:$W91,AB$11:AB$31)</f>
        <v>4.2519284854732859</v>
      </c>
      <c r="AD15" s="196">
        <f>MMULT(H.Transitionsmatricer_kvinder!$C91:$W91,AC$11:AC$31)</f>
        <v>4.1757273466396914</v>
      </c>
      <c r="AE15" s="196">
        <f>MMULT(H.Transitionsmatricer_kvinder!$C91:$W91,AD$11:AD$31)</f>
        <v>4.0953450632161639</v>
      </c>
      <c r="AF15" s="196">
        <f>MMULT(H.Transitionsmatricer_kvinder!$C91:$W91,AE$11:AE$31)</f>
        <v>4.0109158401469225</v>
      </c>
      <c r="AG15" s="197">
        <f>MMULT(H.Transitionsmatricer_kvinder!$C118:$W118,AF$11:AF$31)</f>
        <v>3.9227748967849716</v>
      </c>
      <c r="AH15" s="197">
        <f>MMULT(H.Transitionsmatricer_kvinder!$C118:$W118,AG$11:AG$31)</f>
        <v>3.83137540058982</v>
      </c>
      <c r="AI15" s="197">
        <f>MMULT(H.Transitionsmatricer_kvinder!$C118:$W118,AH$11:AH$31)</f>
        <v>3.7678991861039535</v>
      </c>
      <c r="AJ15" s="197">
        <f>MMULT(H.Transitionsmatricer_kvinder!$C118:$W118,AI$11:AI$31)</f>
        <v>3.718825956722021</v>
      </c>
      <c r="AK15" s="197">
        <f>MMULT(H.Transitionsmatricer_kvinder!$C118:$W118,AJ$11:AJ$31)</f>
        <v>3.6752244163654462</v>
      </c>
      <c r="AL15" s="197">
        <f>MMULT(H.Transitionsmatricer_kvinder!$C118:$W118,AK$11:AK$31)</f>
        <v>3.6313853211194393</v>
      </c>
      <c r="AM15" s="197">
        <f>MMULT(H.Transitionsmatricer_kvinder!$C118:$W118,AL$11:AL$31)</f>
        <v>3.5838446628975622</v>
      </c>
      <c r="AN15" s="197">
        <f>MMULT(H.Transitionsmatricer_kvinder!$C118:$W118,AM$11:AM$31)</f>
        <v>3.5306867367894283</v>
      </c>
      <c r="AO15" s="197">
        <f>MMULT(H.Transitionsmatricer_kvinder!$C118:$W118,AN$11:AN$31)</f>
        <v>3.4710480763406939</v>
      </c>
      <c r="AP15" s="197">
        <f>MMULT(H.Transitionsmatricer_kvinder!$C118:$W118,AO$11:AO$31)</f>
        <v>3.4047655629618703</v>
      </c>
      <c r="AQ15" s="198">
        <f>MMULT(H.Transitionsmatricer_kvinder!$C145:$W145,AP$11:AP$31)</f>
        <v>3.3321279912579107</v>
      </c>
      <c r="AR15" s="198">
        <f>MMULT(H.Transitionsmatricer_kvinder!$C145:$W145,AQ$11:AQ$31)</f>
        <v>3.2537018209507202</v>
      </c>
      <c r="AS15" s="198">
        <f>MMULT(H.Transitionsmatricer_kvinder!$C145:$W145,AR$11:AR$31)</f>
        <v>3.2192967006190054</v>
      </c>
      <c r="AT15" s="198">
        <f>MMULT(H.Transitionsmatricer_kvinder!$C145:$W145,AS$11:AS$31)</f>
        <v>3.2039800844520445</v>
      </c>
      <c r="AU15" s="198">
        <f>MMULT(H.Transitionsmatricer_kvinder!$C145:$W145,AT$11:AT$31)</f>
        <v>3.1920264186693412</v>
      </c>
      <c r="AV15" s="198">
        <f>MMULT(H.Transitionsmatricer_kvinder!$C145:$W145,AU$11:AU$31)</f>
        <v>3.1740336184378579</v>
      </c>
      <c r="AW15" s="198">
        <f>MMULT(H.Transitionsmatricer_kvinder!$C145:$W145,AV$11:AV$31)</f>
        <v>3.1448845391038862</v>
      </c>
      <c r="AX15" s="198">
        <f>MMULT(H.Transitionsmatricer_kvinder!$C145:$W145,AW$11:AW$31)</f>
        <v>3.1023119083659894</v>
      </c>
      <c r="AY15" s="198">
        <f>MMULT(H.Transitionsmatricer_kvinder!$C145:$W145,AX$11:AX$31)</f>
        <v>3.0458938092050007</v>
      </c>
      <c r="AZ15" s="198">
        <f>MMULT(H.Transitionsmatricer_kvinder!$C145:$W145,AY$11:AY$31)</f>
        <v>2.9763558795306984</v>
      </c>
      <c r="BA15" s="199">
        <f>MMULT(H.Transitionsmatricer_kvinder!$C172:$W172,AZ$11:AZ$31)</f>
        <v>2.8950915273915787</v>
      </c>
      <c r="BB15" s="199">
        <f>MMULT(H.Transitionsmatricer_kvinder!$C172:$W172,BA$11:BA$31)</f>
        <v>2.8038366345958048</v>
      </c>
      <c r="BC15" s="199">
        <f>MMULT(H.Transitionsmatricer_kvinder!$C172:$W172,BB$11:BB$31)</f>
        <v>2.9789956943203091</v>
      </c>
      <c r="BD15" s="199">
        <f>MMULT(H.Transitionsmatricer_kvinder!$C172:$W172,BC$11:BC$31)</f>
        <v>3.0206891083308332</v>
      </c>
      <c r="BE15" s="199">
        <f>MMULT(H.Transitionsmatricer_kvinder!$C172:$W172,BD$11:BD$31)</f>
        <v>2.9733001509330608</v>
      </c>
      <c r="BF15" s="199">
        <f>MMULT(H.Transitionsmatricer_kvinder!$C172:$W172,BE$11:BE$31)</f>
        <v>2.8682708192962698</v>
      </c>
      <c r="BG15" s="199">
        <f>MMULT(H.Transitionsmatricer_kvinder!$C172:$W172,BF$11:BF$31)</f>
        <v>2.7277572881305772</v>
      </c>
      <c r="BH15" s="199">
        <f>MMULT(H.Transitionsmatricer_kvinder!$C172:$W172,BG$11:BG$31)</f>
        <v>2.5672571484005546</v>
      </c>
      <c r="BI15" s="199">
        <f>MMULT(H.Transitionsmatricer_kvinder!$C172:$W172,BH$11:BH$31)</f>
        <v>2.397499017183069</v>
      </c>
      <c r="BJ15" s="199">
        <f>MMULT(H.Transitionsmatricer_kvinder!$C172:$W172,BI$11:BI$31)</f>
        <v>2.2258023431806655</v>
      </c>
      <c r="BK15" s="199">
        <f>MMULT(H.Transitionsmatricer_kvinder!$C172:$W172,BJ$11:BJ$31)</f>
        <v>2.0570562484120383</v>
      </c>
      <c r="BL15" s="199">
        <f>MMULT(H.Transitionsmatricer_kvinder!$C172:$W172,BK$11:BK$31)</f>
        <v>1.8944241481482786</v>
      </c>
      <c r="BM15" s="199">
        <f>MMULT(H.Transitionsmatricer_kvinder!$C172:$W172,BL$11:BL$31)</f>
        <v>1.7398508008714932</v>
      </c>
      <c r="BN15" s="199">
        <f>MMULT(H.Transitionsmatricer_kvinder!$C172:$W172,BM$11:BM$31)</f>
        <v>1.5944269018810091</v>
      </c>
      <c r="BO15" s="199">
        <f>MMULT(H.Transitionsmatricer_kvinder!$C172:$W172,BN$11:BN$31)</f>
        <v>1.4586508957565425</v>
      </c>
      <c r="BP15" s="199">
        <f>MMULT(H.Transitionsmatricer_kvinder!$C172:$W172,BO$11:BO$31)</f>
        <v>1.3326166014318159</v>
      </c>
      <c r="BQ15" s="199">
        <f>MMULT(H.Transitionsmatricer_kvinder!$C172:$W172,BP$11:BP$31)</f>
        <v>1.2161472788294789</v>
      </c>
      <c r="BR15" s="199">
        <f>MMULT(H.Transitionsmatricer_kvinder!$C172:$W172,BQ$11:BQ$31)</f>
        <v>1.1088910338479847</v>
      </c>
      <c r="BS15" s="199">
        <f>MMULT(H.Transitionsmatricer_kvinder!$C172:$W172,BR$11:BR$31)</f>
        <v>1.0103883279760912</v>
      </c>
      <c r="BT15" s="199">
        <f>MMULT(H.Transitionsmatricer_kvinder!$C172:$W172,BS$11:BS$31)</f>
        <v>0.92011937887892425</v>
      </c>
      <c r="BU15" s="200">
        <f>MMULT(H.Transitionsmatricer_kvinder!$C199:$W199,BT$11:BT$31)</f>
        <v>0.83753708604264232</v>
      </c>
      <c r="BV15" s="200">
        <f>MMULT(H.Transitionsmatricer_kvinder!$C199:$W199,BU$11:BU$31)</f>
        <v>3.6280259603705645</v>
      </c>
      <c r="BW15" s="200">
        <f>MMULT(H.Transitionsmatricer_kvinder!$C199:$W199,BV$11:BV$31)</f>
        <v>2.6416744549052416</v>
      </c>
      <c r="BX15" s="200">
        <f>MMULT(H.Transitionsmatricer_kvinder!$C199:$W199,BW$11:BW$31)</f>
        <v>1.9251289126123721</v>
      </c>
      <c r="BY15" s="200">
        <f>MMULT(H.Transitionsmatricer_kvinder!$C199:$W199,BX$11:BX$31)</f>
        <v>1.4040880355831311</v>
      </c>
      <c r="BZ15" s="200">
        <f>MMULT(H.Transitionsmatricer_kvinder!$C199:$W199,BY$11:BY$31)</f>
        <v>1.0248621705659089</v>
      </c>
      <c r="CA15" s="200">
        <f>MMULT(H.Transitionsmatricer_kvinder!$C199:$W199,BZ$11:BZ$31)</f>
        <v>0.74861077965338685</v>
      </c>
      <c r="CB15" s="200">
        <f>MMULT(H.Transitionsmatricer_kvinder!$C199:$W199,CA$11:CA$31)</f>
        <v>0.54720420313046481</v>
      </c>
      <c r="CC15" s="200">
        <f>MMULT(H.Transitionsmatricer_kvinder!$C199:$W199,CB$11:CB$31)</f>
        <v>0.40024799961761975</v>
      </c>
      <c r="CD15" s="200">
        <f>MMULT(H.Transitionsmatricer_kvinder!$C199:$W199,CC$11:CC$31)</f>
        <v>0.29294051700001894</v>
      </c>
      <c r="CE15" s="200">
        <f>MMULT(H.Transitionsmatricer_kvinder!$C199:$W199,CD$11:CD$31)</f>
        <v>0.21452844526222853</v>
      </c>
      <c r="CF15" s="200">
        <f>MMULT(H.Transitionsmatricer_kvinder!$C199:$W199,CE$11:CE$31)</f>
        <v>0.15719208564010703</v>
      </c>
      <c r="CG15" s="200">
        <f>MMULT(H.Transitionsmatricer_kvinder!$C199:$W199,CF$11:CF$31)</f>
        <v>0.11523981796201704</v>
      </c>
      <c r="CH15" s="200">
        <f>MMULT(H.Transitionsmatricer_kvinder!$C199:$W199,CG$11:CG$31)</f>
        <v>8.4525330502117996E-2</v>
      </c>
      <c r="CI15" s="200">
        <f>MMULT(H.Transitionsmatricer_kvinder!$C199:$W199,CH$11:CH$31)</f>
        <v>6.2025538330716702E-2</v>
      </c>
      <c r="CJ15" s="201">
        <f>MMULT(H.Transitionsmatricer_kvinder!C226:W226,CI$11:CI$31)</f>
        <v>0.68301829945468118</v>
      </c>
    </row>
    <row r="16" spans="1:88" s="115" customFormat="1" ht="38.25" x14ac:dyDescent="0.2">
      <c r="A16" s="140" t="s">
        <v>177</v>
      </c>
      <c r="B16" s="192">
        <v>0</v>
      </c>
      <c r="C16" s="192">
        <f>('D. Beregninger_pop'!F153+'D. Beregninger_pop'!B170)*('D. Beregninger_pop'!J93/'D. Beregninger_pop'!K93)</f>
        <v>17.198964431956068</v>
      </c>
      <c r="D16" s="193">
        <f>MMULT(H.Transitionsmatricer_kvinder!$C11:$W11,C$11:C$31)</f>
        <v>21.94603414899963</v>
      </c>
      <c r="E16" s="193">
        <f>MMULT(H.Transitionsmatricer_kvinder!$C11:$W11,D$11:D$31)</f>
        <v>25.734520719841186</v>
      </c>
      <c r="F16" s="193">
        <f>MMULT(H.Transitionsmatricer_kvinder!$C11:$W11,E$11:E$31)</f>
        <v>28.703613285649418</v>
      </c>
      <c r="G16" s="193">
        <f>MMULT(H.Transitionsmatricer_kvinder!$C11:$W11,F$11:F$31)</f>
        <v>30.974071794844573</v>
      </c>
      <c r="H16" s="193">
        <f>MMULT(H.Transitionsmatricer_kvinder!$C11:$W11,G$11:G$31)</f>
        <v>32.650585937292874</v>
      </c>
      <c r="I16" s="194">
        <f>MMULT(H.Transitionsmatricer_kvinder!$C38:$W38,H$11:H$31)</f>
        <v>10.509123548700678</v>
      </c>
      <c r="J16" s="194">
        <f>MMULT(H.Transitionsmatricer_kvinder!$C38:$W38,I$11:I$31)</f>
        <v>6.2962327889261331</v>
      </c>
      <c r="K16" s="194">
        <f>MMULT(H.Transitionsmatricer_kvinder!$C38:$W38,J$11:J$31)</f>
        <v>5.210990414246373</v>
      </c>
      <c r="L16" s="194">
        <f>MMULT(H.Transitionsmatricer_kvinder!$C38:$W38,K$11:K$31)</f>
        <v>4.6947334150983675</v>
      </c>
      <c r="M16" s="194">
        <f>MMULT(H.Transitionsmatricer_kvinder!$C38:$W38,L$11:L$31)</f>
        <v>4.3032342282243956</v>
      </c>
      <c r="N16" s="195">
        <f>MMULT(H.Transitionsmatricer_kvinder!$C65:$W65,M$11:M$31)</f>
        <v>5.9310994464472202</v>
      </c>
      <c r="O16" s="195">
        <f>MMULT(H.Transitionsmatricer_kvinder!$C65:$W65,N$11:N$31)</f>
        <v>6.6463738640396182</v>
      </c>
      <c r="P16" s="195">
        <f>MMULT(H.Transitionsmatricer_kvinder!$C65:$W65,O$11:O$31)</f>
        <v>6.7989331784038551</v>
      </c>
      <c r="Q16" s="195">
        <f>MMULT(H.Transitionsmatricer_kvinder!$C65:$W65,P$11:P$31)</f>
        <v>6.6167823436194766</v>
      </c>
      <c r="R16" s="195">
        <f>MMULT(H.Transitionsmatricer_kvinder!$C65:$W65,Q$11:Q$31)</f>
        <v>6.2465552898543137</v>
      </c>
      <c r="S16" s="195">
        <f>MMULT(H.Transitionsmatricer_kvinder!$C65:$W65,R$11:R$31)</f>
        <v>5.7813536718290566</v>
      </c>
      <c r="T16" s="195">
        <f>MMULT(H.Transitionsmatricer_kvinder!$C65:$W65,S$11:S$31)</f>
        <v>5.2792949161342246</v>
      </c>
      <c r="U16" s="195">
        <f>MMULT(H.Transitionsmatricer_kvinder!$C65:$W65,T$11:T$31)</f>
        <v>4.7757597707792261</v>
      </c>
      <c r="V16" s="195">
        <f>MMULT(H.Transitionsmatricer_kvinder!$C65:$W65,U$11:U$31)</f>
        <v>4.2914505357903998</v>
      </c>
      <c r="W16" s="196">
        <f>MMULT(H.Transitionsmatricer_kvinder!$C92:$W92,V$11:V$31)</f>
        <v>0</v>
      </c>
      <c r="X16" s="196">
        <f>MMULT(H.Transitionsmatricer_kvinder!$C92:$W92,W$11:W$31)</f>
        <v>0</v>
      </c>
      <c r="Y16" s="196">
        <f>MMULT(H.Transitionsmatricer_kvinder!$C92:$W92,X$11:X$31)</f>
        <v>0</v>
      </c>
      <c r="Z16" s="196">
        <f>MMULT(H.Transitionsmatricer_kvinder!$C92:$W92,Y$11:Y$31)</f>
        <v>0</v>
      </c>
      <c r="AA16" s="196">
        <f>MMULT(H.Transitionsmatricer_kvinder!$C92:$W92,Z$11:Z$31)</f>
        <v>0</v>
      </c>
      <c r="AB16" s="196">
        <f>MMULT(H.Transitionsmatricer_kvinder!$C92:$W92,AA$11:AA$31)</f>
        <v>0</v>
      </c>
      <c r="AC16" s="196">
        <f>MMULT(H.Transitionsmatricer_kvinder!$C92:$W92,AB$11:AB$31)</f>
        <v>0</v>
      </c>
      <c r="AD16" s="196">
        <f>MMULT(H.Transitionsmatricer_kvinder!$C92:$W92,AC$11:AC$31)</f>
        <v>0</v>
      </c>
      <c r="AE16" s="196">
        <f>MMULT(H.Transitionsmatricer_kvinder!$C92:$W92,AD$11:AD$31)</f>
        <v>0</v>
      </c>
      <c r="AF16" s="196">
        <f>MMULT(H.Transitionsmatricer_kvinder!$C92:$W92,AE$11:AE$31)</f>
        <v>0</v>
      </c>
      <c r="AG16" s="197">
        <f>MMULT(H.Transitionsmatricer_kvinder!$C119:$W119,AF$11:AF$31)</f>
        <v>0</v>
      </c>
      <c r="AH16" s="197">
        <f>MMULT(H.Transitionsmatricer_kvinder!$C119:$W119,AG$11:AG$31)</f>
        <v>0</v>
      </c>
      <c r="AI16" s="197">
        <f>MMULT(H.Transitionsmatricer_kvinder!$C119:$W119,AH$11:AH$31)</f>
        <v>0</v>
      </c>
      <c r="AJ16" s="197">
        <f>MMULT(H.Transitionsmatricer_kvinder!$C119:$W119,AI$11:AI$31)</f>
        <v>0</v>
      </c>
      <c r="AK16" s="197">
        <f>MMULT(H.Transitionsmatricer_kvinder!$C119:$W119,AJ$11:AJ$31)</f>
        <v>0</v>
      </c>
      <c r="AL16" s="197">
        <f>MMULT(H.Transitionsmatricer_kvinder!$C119:$W119,AK$11:AK$31)</f>
        <v>0</v>
      </c>
      <c r="AM16" s="197">
        <f>MMULT(H.Transitionsmatricer_kvinder!$C119:$W119,AL$11:AL$31)</f>
        <v>0</v>
      </c>
      <c r="AN16" s="197">
        <f>MMULT(H.Transitionsmatricer_kvinder!$C119:$W119,AM$11:AM$31)</f>
        <v>0</v>
      </c>
      <c r="AO16" s="197">
        <f>MMULT(H.Transitionsmatricer_kvinder!$C119:$W119,AN$11:AN$31)</f>
        <v>0</v>
      </c>
      <c r="AP16" s="197">
        <f>MMULT(H.Transitionsmatricer_kvinder!$C119:$W119,AO$11:AO$31)</f>
        <v>0</v>
      </c>
      <c r="AQ16" s="198">
        <f>MMULT(H.Transitionsmatricer_kvinder!$C146:$W146,AP$11:AP$31)</f>
        <v>0</v>
      </c>
      <c r="AR16" s="198">
        <f>MMULT(H.Transitionsmatricer_kvinder!$C146:$W146,AQ$11:AQ$31)</f>
        <v>0</v>
      </c>
      <c r="AS16" s="198">
        <f>MMULT(H.Transitionsmatricer_kvinder!$C146:$W146,AR$11:AR$31)</f>
        <v>0</v>
      </c>
      <c r="AT16" s="198">
        <f>MMULT(H.Transitionsmatricer_kvinder!$C146:$W146,AS$11:AS$31)</f>
        <v>0</v>
      </c>
      <c r="AU16" s="198">
        <f>MMULT(H.Transitionsmatricer_kvinder!$C146:$W146,AT$11:AT$31)</f>
        <v>0</v>
      </c>
      <c r="AV16" s="198">
        <f>MMULT(H.Transitionsmatricer_kvinder!$C146:$W146,AU$11:AU$31)</f>
        <v>0</v>
      </c>
      <c r="AW16" s="198">
        <f>MMULT(H.Transitionsmatricer_kvinder!$C146:$W146,AV$11:AV$31)</f>
        <v>0</v>
      </c>
      <c r="AX16" s="198">
        <f>MMULT(H.Transitionsmatricer_kvinder!$C146:$W146,AW$11:AW$31)</f>
        <v>0</v>
      </c>
      <c r="AY16" s="198">
        <f>MMULT(H.Transitionsmatricer_kvinder!$C146:$W146,AX$11:AX$31)</f>
        <v>0</v>
      </c>
      <c r="AZ16" s="198">
        <f>MMULT(H.Transitionsmatricer_kvinder!$C146:$W146,AY$11:AY$31)</f>
        <v>0</v>
      </c>
      <c r="BA16" s="199">
        <f>MMULT(H.Transitionsmatricer_kvinder!$C173:$W173,AZ$11:AZ$31)</f>
        <v>0</v>
      </c>
      <c r="BB16" s="199">
        <f>MMULT(H.Transitionsmatricer_kvinder!$C173:$W173,BA$11:BA$31)</f>
        <v>0</v>
      </c>
      <c r="BC16" s="199">
        <f>MMULT(H.Transitionsmatricer_kvinder!$C173:$W173,BB$11:BB$31)</f>
        <v>0</v>
      </c>
      <c r="BD16" s="199">
        <f>MMULT(H.Transitionsmatricer_kvinder!$C173:$W173,BC$11:BC$31)</f>
        <v>0</v>
      </c>
      <c r="BE16" s="199">
        <f>MMULT(H.Transitionsmatricer_kvinder!$C173:$W173,BD$11:BD$31)</f>
        <v>0</v>
      </c>
      <c r="BF16" s="199">
        <f>MMULT(H.Transitionsmatricer_kvinder!$C173:$W173,BE$11:BE$31)</f>
        <v>0</v>
      </c>
      <c r="BG16" s="199">
        <f>MMULT(H.Transitionsmatricer_kvinder!$C173:$W173,BF$11:BF$31)</f>
        <v>0</v>
      </c>
      <c r="BH16" s="199">
        <f>MMULT(H.Transitionsmatricer_kvinder!$C173:$W173,BG$11:BG$31)</f>
        <v>0</v>
      </c>
      <c r="BI16" s="199">
        <f>MMULT(H.Transitionsmatricer_kvinder!$C173:$W173,BH$11:BH$31)</f>
        <v>0</v>
      </c>
      <c r="BJ16" s="199">
        <f>MMULT(H.Transitionsmatricer_kvinder!$C173:$W173,BI$11:BI$31)</f>
        <v>0</v>
      </c>
      <c r="BK16" s="199">
        <f>MMULT(H.Transitionsmatricer_kvinder!$C173:$W173,BJ$11:BJ$31)</f>
        <v>0</v>
      </c>
      <c r="BL16" s="199">
        <f>MMULT(H.Transitionsmatricer_kvinder!$C173:$W173,BK$11:BK$31)</f>
        <v>0</v>
      </c>
      <c r="BM16" s="199">
        <f>MMULT(H.Transitionsmatricer_kvinder!$C173:$W173,BL$11:BL$31)</f>
        <v>0</v>
      </c>
      <c r="BN16" s="199">
        <f>MMULT(H.Transitionsmatricer_kvinder!$C173:$W173,BM$11:BM$31)</f>
        <v>0</v>
      </c>
      <c r="BO16" s="199">
        <f>MMULT(H.Transitionsmatricer_kvinder!$C173:$W173,BN$11:BN$31)</f>
        <v>0</v>
      </c>
      <c r="BP16" s="199">
        <f>MMULT(H.Transitionsmatricer_kvinder!$C173:$W173,BO$11:BO$31)</f>
        <v>0</v>
      </c>
      <c r="BQ16" s="199">
        <f>MMULT(H.Transitionsmatricer_kvinder!$C173:$W173,BP$11:BP$31)</f>
        <v>0</v>
      </c>
      <c r="BR16" s="199">
        <f>MMULT(H.Transitionsmatricer_kvinder!$C173:$W173,BQ$11:BQ$31)</f>
        <v>0</v>
      </c>
      <c r="BS16" s="199">
        <f>MMULT(H.Transitionsmatricer_kvinder!$C173:$W173,BR$11:BR$31)</f>
        <v>0</v>
      </c>
      <c r="BT16" s="199">
        <f>MMULT(H.Transitionsmatricer_kvinder!$C173:$W173,BS$11:BS$31)</f>
        <v>0</v>
      </c>
      <c r="BU16" s="200">
        <f>MMULT(H.Transitionsmatricer_kvinder!$C200:$W200,BT$11:BT$31)</f>
        <v>0</v>
      </c>
      <c r="BV16" s="200">
        <f>MMULT(H.Transitionsmatricer_kvinder!$C200:$W200,BU$11:BU$31)</f>
        <v>0</v>
      </c>
      <c r="BW16" s="200">
        <f>MMULT(H.Transitionsmatricer_kvinder!$C200:$W200,BV$11:BV$31)</f>
        <v>0</v>
      </c>
      <c r="BX16" s="200">
        <f>MMULT(H.Transitionsmatricer_kvinder!$C200:$W200,BW$11:BW$31)</f>
        <v>0</v>
      </c>
      <c r="BY16" s="200">
        <f>MMULT(H.Transitionsmatricer_kvinder!$C200:$W200,BX$11:BX$31)</f>
        <v>0</v>
      </c>
      <c r="BZ16" s="200">
        <f>MMULT(H.Transitionsmatricer_kvinder!$C200:$W200,BY$11:BY$31)</f>
        <v>0</v>
      </c>
      <c r="CA16" s="200">
        <f>MMULT(H.Transitionsmatricer_kvinder!$C200:$W200,BZ$11:BZ$31)</f>
        <v>0</v>
      </c>
      <c r="CB16" s="200">
        <f>MMULT(H.Transitionsmatricer_kvinder!$C200:$W200,CA$11:CA$31)</f>
        <v>0</v>
      </c>
      <c r="CC16" s="200">
        <f>MMULT(H.Transitionsmatricer_kvinder!$C200:$W200,CB$11:CB$31)</f>
        <v>0</v>
      </c>
      <c r="CD16" s="200">
        <f>MMULT(H.Transitionsmatricer_kvinder!$C200:$W200,CC$11:CC$31)</f>
        <v>0</v>
      </c>
      <c r="CE16" s="200">
        <f>MMULT(H.Transitionsmatricer_kvinder!$C200:$W200,CD$11:CD$31)</f>
        <v>0</v>
      </c>
      <c r="CF16" s="200">
        <f>MMULT(H.Transitionsmatricer_kvinder!$C200:$W200,CE$11:CE$31)</f>
        <v>0</v>
      </c>
      <c r="CG16" s="200">
        <f>MMULT(H.Transitionsmatricer_kvinder!$C200:$W200,CF$11:CF$31)</f>
        <v>0</v>
      </c>
      <c r="CH16" s="200">
        <f>MMULT(H.Transitionsmatricer_kvinder!$C200:$W200,CG$11:CG$31)</f>
        <v>0</v>
      </c>
      <c r="CI16" s="200">
        <f>MMULT(H.Transitionsmatricer_kvinder!$C200:$W200,CH$11:CH$31)</f>
        <v>0</v>
      </c>
      <c r="CJ16" s="201">
        <f>MMULT(H.Transitionsmatricer_kvinder!C227:W227,CI$11:CI$31)</f>
        <v>0</v>
      </c>
    </row>
    <row r="17" spans="1:88" s="115" customFormat="1" ht="38.25" x14ac:dyDescent="0.2">
      <c r="A17" s="140" t="s">
        <v>178</v>
      </c>
      <c r="B17" s="192">
        <v>0</v>
      </c>
      <c r="C17" s="192">
        <f>('D. Beregninger_pop'!F154+'D. Beregninger_pop'!B171)*('D. Beregninger_pop'!J94/'D. Beregninger_pop'!K94)</f>
        <v>45.538896541272194</v>
      </c>
      <c r="D17" s="193">
        <f>MMULT(H.Transitionsmatricer_kvinder!$C12:$W12,C$11:C$31)</f>
        <v>59.035864555961851</v>
      </c>
      <c r="E17" s="193">
        <f>MMULT(H.Transitionsmatricer_kvinder!$C12:$W12,D$11:D$31)</f>
        <v>71.012491797592816</v>
      </c>
      <c r="F17" s="193">
        <f>MMULT(H.Transitionsmatricer_kvinder!$C12:$W12,E$11:E$31)</f>
        <v>81.578430638898624</v>
      </c>
      <c r="G17" s="193">
        <f>MMULT(H.Transitionsmatricer_kvinder!$C12:$W12,F$11:F$31)</f>
        <v>90.839533642314251</v>
      </c>
      <c r="H17" s="193">
        <f>MMULT(H.Transitionsmatricer_kvinder!$C12:$W12,G$11:G$31)</f>
        <v>98.897269875886195</v>
      </c>
      <c r="I17" s="194">
        <f>MMULT(H.Transitionsmatricer_kvinder!$C39:$W39,H$11:H$31)</f>
        <v>33.422821504685075</v>
      </c>
      <c r="J17" s="194">
        <f>MMULT(H.Transitionsmatricer_kvinder!$C39:$W39,I$11:I$31)</f>
        <v>21.008442895072506</v>
      </c>
      <c r="K17" s="194">
        <f>MMULT(H.Transitionsmatricer_kvinder!$C39:$W39,J$11:J$31)</f>
        <v>18.355258388046295</v>
      </c>
      <c r="L17" s="194">
        <f>MMULT(H.Transitionsmatricer_kvinder!$C39:$W39,K$11:K$31)</f>
        <v>17.489978170626955</v>
      </c>
      <c r="M17" s="194">
        <f>MMULT(H.Transitionsmatricer_kvinder!$C39:$W39,L$11:L$31)</f>
        <v>16.94842184918236</v>
      </c>
      <c r="N17" s="195">
        <f>MMULT(H.Transitionsmatricer_kvinder!$C66:$W66,M$11:M$31)</f>
        <v>26.07190709547373</v>
      </c>
      <c r="O17" s="195">
        <f>MMULT(H.Transitionsmatricer_kvinder!$C66:$W66,N$11:N$31)</f>
        <v>32.512041463856463</v>
      </c>
      <c r="P17" s="195">
        <f>MMULT(H.Transitionsmatricer_kvinder!$C66:$W66,O$11:O$31)</f>
        <v>36.910832010128395</v>
      </c>
      <c r="Q17" s="195">
        <f>MMULT(H.Transitionsmatricer_kvinder!$C66:$W66,P$11:P$31)</f>
        <v>39.77164790601045</v>
      </c>
      <c r="R17" s="195">
        <f>MMULT(H.Transitionsmatricer_kvinder!$C66:$W66,Q$11:Q$31)</f>
        <v>41.481697864423701</v>
      </c>
      <c r="S17" s="195">
        <f>MMULT(H.Transitionsmatricer_kvinder!$C66:$W66,R$11:R$31)</f>
        <v>42.336144859591599</v>
      </c>
      <c r="T17" s="195">
        <f>MMULT(H.Transitionsmatricer_kvinder!$C66:$W66,S$11:S$31)</f>
        <v>42.558718177091173</v>
      </c>
      <c r="U17" s="195">
        <f>MMULT(H.Transitionsmatricer_kvinder!$C66:$W66,T$11:T$31)</f>
        <v>42.318315362675506</v>
      </c>
      <c r="V17" s="195">
        <f>MMULT(H.Transitionsmatricer_kvinder!$C66:$W66,U$11:U$31)</f>
        <v>41.742051283761576</v>
      </c>
      <c r="W17" s="196">
        <f>MMULT(H.Transitionsmatricer_kvinder!$C93:$W93,V$11:V$31)</f>
        <v>44.763050542087157</v>
      </c>
      <c r="X17" s="196">
        <f>MMULT(H.Transitionsmatricer_kvinder!$C93:$W93,W$11:W$31)</f>
        <v>43.229629302065632</v>
      </c>
      <c r="Y17" s="196">
        <f>MMULT(H.Transitionsmatricer_kvinder!$C93:$W93,X$11:X$31)</f>
        <v>41.634395039902508</v>
      </c>
      <c r="Z17" s="196">
        <f>MMULT(H.Transitionsmatricer_kvinder!$C93:$W93,Y$11:Y$31)</f>
        <v>40.01709198748221</v>
      </c>
      <c r="AA17" s="196">
        <f>MMULT(H.Transitionsmatricer_kvinder!$C93:$W93,Z$11:Z$31)</f>
        <v>38.405193282817201</v>
      </c>
      <c r="AB17" s="196">
        <f>MMULT(H.Transitionsmatricer_kvinder!$C93:$W93,AA$11:AA$31)</f>
        <v>36.817421888429969</v>
      </c>
      <c r="AC17" s="196">
        <f>MMULT(H.Transitionsmatricer_kvinder!$C93:$W93,AB$11:AB$31)</f>
        <v>35.26627386423322</v>
      </c>
      <c r="AD17" s="196">
        <f>MMULT(H.Transitionsmatricer_kvinder!$C93:$W93,AC$11:AC$31)</f>
        <v>33.759825729828407</v>
      </c>
      <c r="AE17" s="196">
        <f>MMULT(H.Transitionsmatricer_kvinder!$C93:$W93,AD$11:AD$31)</f>
        <v>32.303028223232317</v>
      </c>
      <c r="AF17" s="196">
        <f>MMULT(H.Transitionsmatricer_kvinder!$C93:$W93,AE$11:AE$31)</f>
        <v>30.89863170029631</v>
      </c>
      <c r="AG17" s="197">
        <f>MMULT(H.Transitionsmatricer_kvinder!$C120:$W120,AF$11:AF$31)</f>
        <v>29.038401784879028</v>
      </c>
      <c r="AH17" s="197">
        <f>MMULT(H.Transitionsmatricer_kvinder!$C120:$W120,AG$11:AG$31)</f>
        <v>27.285051395805894</v>
      </c>
      <c r="AI17" s="197">
        <f>MMULT(H.Transitionsmatricer_kvinder!$C120:$W120,AH$11:AH$31)</f>
        <v>25.633996193705617</v>
      </c>
      <c r="AJ17" s="197">
        <f>MMULT(H.Transitionsmatricer_kvinder!$C120:$W120,AI$11:AI$31)</f>
        <v>24.080354419994148</v>
      </c>
      <c r="AK17" s="197">
        <f>MMULT(H.Transitionsmatricer_kvinder!$C120:$W120,AJ$11:AJ$31)</f>
        <v>22.619137120809494</v>
      </c>
      <c r="AL17" s="197">
        <f>MMULT(H.Transitionsmatricer_kvinder!$C120:$W120,AK$11:AK$31)</f>
        <v>21.245375585347812</v>
      </c>
      <c r="AM17" s="197">
        <f>MMULT(H.Transitionsmatricer_kvinder!$C120:$W120,AL$11:AL$31)</f>
        <v>19.954205010747895</v>
      </c>
      <c r="AN17" s="197">
        <f>MMULT(H.Transitionsmatricer_kvinder!$C120:$W120,AM$11:AM$31)</f>
        <v>18.740917752865741</v>
      </c>
      <c r="AO17" s="197">
        <f>MMULT(H.Transitionsmatricer_kvinder!$C120:$W120,AN$11:AN$31)</f>
        <v>17.60099554138354</v>
      </c>
      <c r="AP17" s="197">
        <f>MMULT(H.Transitionsmatricer_kvinder!$C120:$W120,AO$11:AO$31)</f>
        <v>16.530127235390129</v>
      </c>
      <c r="AQ17" s="198">
        <f>MMULT(H.Transitionsmatricer_kvinder!$C147:$W147,AP$11:AP$31)</f>
        <v>14.707152685767479</v>
      </c>
      <c r="AR17" s="198">
        <f>MMULT(H.Transitionsmatricer_kvinder!$C147:$W147,AQ$11:AQ$31)</f>
        <v>13.085098274876566</v>
      </c>
      <c r="AS17" s="198">
        <f>MMULT(H.Transitionsmatricer_kvinder!$C147:$W147,AR$11:AR$31)</f>
        <v>11.641861506725075</v>
      </c>
      <c r="AT17" s="198">
        <f>MMULT(H.Transitionsmatricer_kvinder!$C147:$W147,AS$11:AS$31)</f>
        <v>10.357756823750151</v>
      </c>
      <c r="AU17" s="198">
        <f>MMULT(H.Transitionsmatricer_kvinder!$C147:$W147,AT$11:AT$31)</f>
        <v>9.2152562734481229</v>
      </c>
      <c r="AV17" s="198">
        <f>MMULT(H.Transitionsmatricer_kvinder!$C147:$W147,AU$11:AU$31)</f>
        <v>8.1987562994357575</v>
      </c>
      <c r="AW17" s="198">
        <f>MMULT(H.Transitionsmatricer_kvinder!$C147:$W147,AV$11:AV$31)</f>
        <v>7.294368617287482</v>
      </c>
      <c r="AX17" s="198">
        <f>MMULT(H.Transitionsmatricer_kvinder!$C147:$W147,AW$11:AW$31)</f>
        <v>6.4897330760681395</v>
      </c>
      <c r="AY17" s="198">
        <f>MMULT(H.Transitionsmatricer_kvinder!$C147:$W147,AX$11:AX$31)</f>
        <v>5.7738504493278775</v>
      </c>
      <c r="AZ17" s="198">
        <f>MMULT(H.Transitionsmatricer_kvinder!$C147:$W147,AY$11:AY$31)</f>
        <v>5.1369332010471034</v>
      </c>
      <c r="BA17" s="199">
        <f>MMULT(H.Transitionsmatricer_kvinder!$C174:$W174,AZ$11:AZ$31)</f>
        <v>0</v>
      </c>
      <c r="BB17" s="199">
        <f>MMULT(H.Transitionsmatricer_kvinder!$C174:$W174,BA$11:BA$31)</f>
        <v>0</v>
      </c>
      <c r="BC17" s="199">
        <f>MMULT(H.Transitionsmatricer_kvinder!$C174:$W174,BB$11:BB$31)</f>
        <v>0</v>
      </c>
      <c r="BD17" s="199">
        <f>MMULT(H.Transitionsmatricer_kvinder!$C174:$W174,BC$11:BC$31)</f>
        <v>0</v>
      </c>
      <c r="BE17" s="199">
        <f>MMULT(H.Transitionsmatricer_kvinder!$C174:$W174,BD$11:BD$31)</f>
        <v>0</v>
      </c>
      <c r="BF17" s="199">
        <f>MMULT(H.Transitionsmatricer_kvinder!$C174:$W174,BE$11:BE$31)</f>
        <v>0</v>
      </c>
      <c r="BG17" s="199">
        <f>MMULT(H.Transitionsmatricer_kvinder!$C174:$W174,BF$11:BF$31)</f>
        <v>0</v>
      </c>
      <c r="BH17" s="199">
        <f>MMULT(H.Transitionsmatricer_kvinder!$C174:$W174,BG$11:BG$31)</f>
        <v>0</v>
      </c>
      <c r="BI17" s="199">
        <f>MMULT(H.Transitionsmatricer_kvinder!$C174:$W174,BH$11:BH$31)</f>
        <v>0</v>
      </c>
      <c r="BJ17" s="199">
        <f>MMULT(H.Transitionsmatricer_kvinder!$C174:$W174,BI$11:BI$31)</f>
        <v>0</v>
      </c>
      <c r="BK17" s="199">
        <f>MMULT(H.Transitionsmatricer_kvinder!$C174:$W174,BJ$11:BJ$31)</f>
        <v>0</v>
      </c>
      <c r="BL17" s="199">
        <f>MMULT(H.Transitionsmatricer_kvinder!$C174:$W174,BK$11:BK$31)</f>
        <v>0</v>
      </c>
      <c r="BM17" s="199">
        <f>MMULT(H.Transitionsmatricer_kvinder!$C174:$W174,BL$11:BL$31)</f>
        <v>0</v>
      </c>
      <c r="BN17" s="199">
        <f>MMULT(H.Transitionsmatricer_kvinder!$C174:$W174,BM$11:BM$31)</f>
        <v>0</v>
      </c>
      <c r="BO17" s="199">
        <f>MMULT(H.Transitionsmatricer_kvinder!$C174:$W174,BN$11:BN$31)</f>
        <v>0</v>
      </c>
      <c r="BP17" s="199">
        <f>MMULT(H.Transitionsmatricer_kvinder!$C174:$W174,BO$11:BO$31)</f>
        <v>0</v>
      </c>
      <c r="BQ17" s="199">
        <f>MMULT(H.Transitionsmatricer_kvinder!$C174:$W174,BP$11:BP$31)</f>
        <v>0</v>
      </c>
      <c r="BR17" s="199">
        <f>MMULT(H.Transitionsmatricer_kvinder!$C174:$W174,BQ$11:BQ$31)</f>
        <v>0</v>
      </c>
      <c r="BS17" s="199">
        <f>MMULT(H.Transitionsmatricer_kvinder!$C174:$W174,BR$11:BR$31)</f>
        <v>0</v>
      </c>
      <c r="BT17" s="199">
        <f>MMULT(H.Transitionsmatricer_kvinder!$C174:$W174,BS$11:BS$31)</f>
        <v>0</v>
      </c>
      <c r="BU17" s="200">
        <f>MMULT(H.Transitionsmatricer_kvinder!$C201:$W201,BT$11:BT$31)</f>
        <v>0</v>
      </c>
      <c r="BV17" s="200">
        <f>MMULT(H.Transitionsmatricer_kvinder!$C201:$W201,BU$11:BU$31)</f>
        <v>0</v>
      </c>
      <c r="BW17" s="200">
        <f>MMULT(H.Transitionsmatricer_kvinder!$C201:$W201,BV$11:BV$31)</f>
        <v>0</v>
      </c>
      <c r="BX17" s="200">
        <f>MMULT(H.Transitionsmatricer_kvinder!$C201:$W201,BW$11:BW$31)</f>
        <v>0</v>
      </c>
      <c r="BY17" s="200">
        <f>MMULT(H.Transitionsmatricer_kvinder!$C201:$W201,BX$11:BX$31)</f>
        <v>0</v>
      </c>
      <c r="BZ17" s="200">
        <f>MMULT(H.Transitionsmatricer_kvinder!$C201:$W201,BY$11:BY$31)</f>
        <v>0</v>
      </c>
      <c r="CA17" s="200">
        <f>MMULT(H.Transitionsmatricer_kvinder!$C201:$W201,BZ$11:BZ$31)</f>
        <v>0</v>
      </c>
      <c r="CB17" s="200">
        <f>MMULT(H.Transitionsmatricer_kvinder!$C201:$W201,CA$11:CA$31)</f>
        <v>0</v>
      </c>
      <c r="CC17" s="200">
        <f>MMULT(H.Transitionsmatricer_kvinder!$C201:$W201,CB$11:CB$31)</f>
        <v>0</v>
      </c>
      <c r="CD17" s="200">
        <f>MMULT(H.Transitionsmatricer_kvinder!$C201:$W201,CC$11:CC$31)</f>
        <v>0</v>
      </c>
      <c r="CE17" s="200">
        <f>MMULT(H.Transitionsmatricer_kvinder!$C201:$W201,CD$11:CD$31)</f>
        <v>0</v>
      </c>
      <c r="CF17" s="200">
        <f>MMULT(H.Transitionsmatricer_kvinder!$C201:$W201,CE$11:CE$31)</f>
        <v>0</v>
      </c>
      <c r="CG17" s="200">
        <f>MMULT(H.Transitionsmatricer_kvinder!$C201:$W201,CF$11:CF$31)</f>
        <v>0</v>
      </c>
      <c r="CH17" s="200">
        <f>MMULT(H.Transitionsmatricer_kvinder!$C201:$W201,CG$11:CG$31)</f>
        <v>0</v>
      </c>
      <c r="CI17" s="200">
        <f>MMULT(H.Transitionsmatricer_kvinder!$C201:$W201,CH$11:CH$31)</f>
        <v>0</v>
      </c>
      <c r="CJ17" s="201">
        <f>MMULT(H.Transitionsmatricer_kvinder!C228:W228,CI$11:CI$31)</f>
        <v>0</v>
      </c>
    </row>
    <row r="18" spans="1:88" s="115" customFormat="1" ht="38.25" x14ac:dyDescent="0.2">
      <c r="A18" s="140" t="s">
        <v>213</v>
      </c>
      <c r="B18" s="192">
        <v>0</v>
      </c>
      <c r="C18" s="192">
        <f>('D. Beregninger_pop'!F155+'D. Beregninger_pop'!B172)*('D. Beregninger_pop'!J95/'D. Beregninger_pop'!K95)</f>
        <v>15.799360794246491</v>
      </c>
      <c r="D18" s="193">
        <f>MMULT(H.Transitionsmatricer_kvinder!$C13:$W13,C$11:C$31)</f>
        <v>21.389213093467138</v>
      </c>
      <c r="E18" s="193">
        <f>MMULT(H.Transitionsmatricer_kvinder!$C13:$W13,D$11:D$31)</f>
        <v>26.764213925930957</v>
      </c>
      <c r="F18" s="193">
        <f>MMULT(H.Transitionsmatricer_kvinder!$C13:$W13,E$11:E$31)</f>
        <v>31.889711496722807</v>
      </c>
      <c r="G18" s="193">
        <f>MMULT(H.Transitionsmatricer_kvinder!$C13:$W13,F$11:F$31)</f>
        <v>36.739775384144693</v>
      </c>
      <c r="H18" s="193">
        <f>MMULT(H.Transitionsmatricer_kvinder!$C13:$W13,G$11:G$31)</f>
        <v>41.29592605320606</v>
      </c>
      <c r="I18" s="194">
        <f>MMULT(H.Transitionsmatricer_kvinder!$C40:$W40,H$11:H$31)</f>
        <v>13.919806822113205</v>
      </c>
      <c r="J18" s="194">
        <f>MMULT(H.Transitionsmatricer_kvinder!$C40:$W40,I$11:I$31)</f>
        <v>8.651089315331582</v>
      </c>
      <c r="K18" s="194">
        <f>MMULT(H.Transitionsmatricer_kvinder!$C40:$W40,J$11:J$31)</f>
        <v>7.5914864486957701</v>
      </c>
      <c r="L18" s="194">
        <f>MMULT(H.Transitionsmatricer_kvinder!$C40:$W40,K$11:K$31)</f>
        <v>7.3258519795389905</v>
      </c>
      <c r="M18" s="194">
        <f>MMULT(H.Transitionsmatricer_kvinder!$C40:$W40,L$11:L$31)</f>
        <v>7.2046375126638731</v>
      </c>
      <c r="N18" s="195">
        <f>MMULT(H.Transitionsmatricer_kvinder!$C67:$W67,M$11:M$31)</f>
        <v>11.237476626421891</v>
      </c>
      <c r="O18" s="195">
        <f>MMULT(H.Transitionsmatricer_kvinder!$C67:$W67,N$11:N$31)</f>
        <v>14.2368851934066</v>
      </c>
      <c r="P18" s="195">
        <f>MMULT(H.Transitionsmatricer_kvinder!$C67:$W67,O$11:O$31)</f>
        <v>16.436224417205949</v>
      </c>
      <c r="Q18" s="195">
        <f>MMULT(H.Transitionsmatricer_kvinder!$C67:$W67,P$11:P$31)</f>
        <v>18.018179946751999</v>
      </c>
      <c r="R18" s="195">
        <f>MMULT(H.Transitionsmatricer_kvinder!$C67:$W67,Q$11:Q$31)</f>
        <v>19.123893160162691</v>
      </c>
      <c r="S18" s="195">
        <f>MMULT(H.Transitionsmatricer_kvinder!$C67:$W67,R$11:R$31)</f>
        <v>19.862087761369359</v>
      </c>
      <c r="T18" s="195">
        <f>MMULT(H.Transitionsmatricer_kvinder!$C67:$W67,S$11:S$31)</f>
        <v>20.316480220248955</v>
      </c>
      <c r="U18" s="195">
        <f>MMULT(H.Transitionsmatricer_kvinder!$C67:$W67,T$11:T$31)</f>
        <v>20.55155088450627</v>
      </c>
      <c r="V18" s="195">
        <f>MMULT(H.Transitionsmatricer_kvinder!$C67:$W67,U$11:U$31)</f>
        <v>20.616998693470478</v>
      </c>
      <c r="W18" s="196">
        <f>MMULT(H.Transitionsmatricer_kvinder!$C94:$W94,V$11:V$31)</f>
        <v>20.551173554070644</v>
      </c>
      <c r="X18" s="196">
        <f>MMULT(H.Transitionsmatricer_kvinder!$C94:$W94,W$11:W$31)</f>
        <v>20.511901529425465</v>
      </c>
      <c r="Y18" s="196">
        <f>MMULT(H.Transitionsmatricer_kvinder!$C94:$W94,X$11:X$31)</f>
        <v>20.368562403412298</v>
      </c>
      <c r="Z18" s="196">
        <f>MMULT(H.Transitionsmatricer_kvinder!$C94:$W94,Y$11:Y$31)</f>
        <v>20.141058534050373</v>
      </c>
      <c r="AA18" s="196">
        <f>MMULT(H.Transitionsmatricer_kvinder!$C94:$W94,Z$11:Z$31)</f>
        <v>19.845955753939492</v>
      </c>
      <c r="AB18" s="196">
        <f>MMULT(H.Transitionsmatricer_kvinder!$C94:$W94,AA$11:AA$31)</f>
        <v>19.496993945456033</v>
      </c>
      <c r="AC18" s="196">
        <f>MMULT(H.Transitionsmatricer_kvinder!$C94:$W94,AB$11:AB$31)</f>
        <v>19.105550866375562</v>
      </c>
      <c r="AD18" s="196">
        <f>MMULT(H.Transitionsmatricer_kvinder!$C94:$W94,AC$11:AC$31)</f>
        <v>18.681046585225012</v>
      </c>
      <c r="AE18" s="196">
        <f>MMULT(H.Transitionsmatricer_kvinder!$C94:$W94,AD$11:AD$31)</f>
        <v>18.231286839135198</v>
      </c>
      <c r="AF18" s="196">
        <f>MMULT(H.Transitionsmatricer_kvinder!$C94:$W94,AE$11:AE$31)</f>
        <v>17.762749324553202</v>
      </c>
      <c r="AG18" s="197">
        <f>MMULT(H.Transitionsmatricer_kvinder!$C121:$W121,AF$11:AF$31)</f>
        <v>17.790265139873561</v>
      </c>
      <c r="AH18" s="197">
        <f>MMULT(H.Transitionsmatricer_kvinder!$C121:$W121,AG$11:AG$31)</f>
        <v>17.729129135024838</v>
      </c>
      <c r="AI18" s="197">
        <f>MMULT(H.Transitionsmatricer_kvinder!$C121:$W121,AH$11:AH$31)</f>
        <v>17.588233220357747</v>
      </c>
      <c r="AJ18" s="197">
        <f>MMULT(H.Transitionsmatricer_kvinder!$C121:$W121,AI$11:AI$31)</f>
        <v>17.37698299327716</v>
      </c>
      <c r="AK18" s="197">
        <f>MMULT(H.Transitionsmatricer_kvinder!$C121:$W121,AJ$11:AJ$31)</f>
        <v>17.104746850302806</v>
      </c>
      <c r="AL18" s="197">
        <f>MMULT(H.Transitionsmatricer_kvinder!$C121:$W121,AK$11:AK$31)</f>
        <v>16.780516221648874</v>
      </c>
      <c r="AM18" s="197">
        <f>MMULT(H.Transitionsmatricer_kvinder!$C121:$W121,AL$11:AL$31)</f>
        <v>16.412707912669777</v>
      </c>
      <c r="AN18" s="197">
        <f>MMULT(H.Transitionsmatricer_kvinder!$C121:$W121,AM$11:AM$31)</f>
        <v>16.009061109637145</v>
      </c>
      <c r="AO18" s="197">
        <f>MMULT(H.Transitionsmatricer_kvinder!$C121:$W121,AN$11:AN$31)</f>
        <v>15.576596534235723</v>
      </c>
      <c r="AP18" s="197">
        <f>MMULT(H.Transitionsmatricer_kvinder!$C121:$W121,AO$11:AO$31)</f>
        <v>15.121615548266576</v>
      </c>
      <c r="AQ18" s="198">
        <f>MMULT(H.Transitionsmatricer_kvinder!$C148:$W148,AP$11:AP$31)</f>
        <v>15.46678816952992</v>
      </c>
      <c r="AR18" s="198">
        <f>MMULT(H.Transitionsmatricer_kvinder!$C148:$W148,AQ$11:AQ$31)</f>
        <v>15.617480588016091</v>
      </c>
      <c r="AS18" s="198">
        <f>MMULT(H.Transitionsmatricer_kvinder!$C148:$W148,AR$11:AR$31)</f>
        <v>15.601181163493379</v>
      </c>
      <c r="AT18" s="198">
        <f>MMULT(H.Transitionsmatricer_kvinder!$C148:$W148,AS$11:AS$31)</f>
        <v>15.444256279201635</v>
      </c>
      <c r="AU18" s="198">
        <f>MMULT(H.Transitionsmatricer_kvinder!$C148:$W148,AT$11:AT$31)</f>
        <v>15.171166942929984</v>
      </c>
      <c r="AV18" s="198">
        <f>MMULT(H.Transitionsmatricer_kvinder!$C148:$W148,AU$11:AU$31)</f>
        <v>14.804072524938995</v>
      </c>
      <c r="AW18" s="198">
        <f>MMULT(H.Transitionsmatricer_kvinder!$C148:$W148,AV$11:AV$31)</f>
        <v>14.362686716139009</v>
      </c>
      <c r="AX18" s="198">
        <f>MMULT(H.Transitionsmatricer_kvinder!$C148:$W148,AW$11:AW$31)</f>
        <v>13.864293329405761</v>
      </c>
      <c r="AY18" s="198">
        <f>MMULT(H.Transitionsmatricer_kvinder!$C148:$W148,AX$11:AX$31)</f>
        <v>13.323859174629138</v>
      </c>
      <c r="AZ18" s="198">
        <f>MMULT(H.Transitionsmatricer_kvinder!$C148:$W148,AY$11:AY$31)</f>
        <v>12.754201789906965</v>
      </c>
      <c r="BA18" s="199">
        <f>MMULT(H.Transitionsmatricer_kvinder!$C175:$W175,AZ$11:AZ$31)</f>
        <v>16.736456432598125</v>
      </c>
      <c r="BB18" s="199">
        <f>MMULT(H.Transitionsmatricer_kvinder!$C175:$W175,BA$11:BA$31)</f>
        <v>15.396327356275377</v>
      </c>
      <c r="BC18" s="199">
        <f>MMULT(H.Transitionsmatricer_kvinder!$C175:$W175,BB$11:BB$31)</f>
        <v>14.121966492854982</v>
      </c>
      <c r="BD18" s="199">
        <f>MMULT(H.Transitionsmatricer_kvinder!$C175:$W175,BC$11:BC$31)</f>
        <v>12.92425117927869</v>
      </c>
      <c r="BE18" s="199">
        <f>MMULT(H.Transitionsmatricer_kvinder!$C175:$W175,BD$11:BD$31)</f>
        <v>11.808046452694361</v>
      </c>
      <c r="BF18" s="199">
        <f>MMULT(H.Transitionsmatricer_kvinder!$C175:$W175,BE$11:BE$31)</f>
        <v>10.774243833225965</v>
      </c>
      <c r="BG18" s="199">
        <f>MMULT(H.Transitionsmatricer_kvinder!$C175:$W175,BF$11:BF$31)</f>
        <v>9.8211721554910874</v>
      </c>
      <c r="BH18" s="199">
        <f>MMULT(H.Transitionsmatricer_kvinder!$C175:$W175,BG$11:BG$31)</f>
        <v>8.9455687050372319</v>
      </c>
      <c r="BI18" s="199">
        <f>MMULT(H.Transitionsmatricer_kvinder!$C175:$W175,BH$11:BH$31)</f>
        <v>8.1432429526343668</v>
      </c>
      <c r="BJ18" s="199">
        <f>MMULT(H.Transitionsmatricer_kvinder!$C175:$W175,BI$11:BI$31)</f>
        <v>7.4095258040712402</v>
      </c>
      <c r="BK18" s="199">
        <f>MMULT(H.Transitionsmatricer_kvinder!$C175:$W175,BJ$11:BJ$31)</f>
        <v>6.7395695847524966</v>
      </c>
      <c r="BL18" s="199">
        <f>MMULT(H.Transitionsmatricer_kvinder!$C175:$W175,BK$11:BK$31)</f>
        <v>6.1285444990387621</v>
      </c>
      <c r="BM18" s="199">
        <f>MMULT(H.Transitionsmatricer_kvinder!$C175:$W175,BL$11:BL$31)</f>
        <v>5.571763609271847</v>
      </c>
      <c r="BN18" s="199">
        <f>MMULT(H.Transitionsmatricer_kvinder!$C175:$W175,BM$11:BM$31)</f>
        <v>5.0647587547533046</v>
      </c>
      <c r="BO18" s="199">
        <f>MMULT(H.Transitionsmatricer_kvinder!$C175:$W175,BN$11:BN$31)</f>
        <v>4.6033230699945946</v>
      </c>
      <c r="BP18" s="199">
        <f>MMULT(H.Transitionsmatricer_kvinder!$C175:$W175,BO$11:BO$31)</f>
        <v>4.1835310150163663</v>
      </c>
      <c r="BQ18" s="199">
        <f>MMULT(H.Transitionsmatricer_kvinder!$C175:$W175,BP$11:BP$31)</f>
        <v>3.8017435005832452</v>
      </c>
      <c r="BR18" s="199">
        <f>MMULT(H.Transitionsmatricer_kvinder!$C175:$W175,BQ$11:BQ$31)</f>
        <v>3.4546033573584207</v>
      </c>
      <c r="BS18" s="199">
        <f>MMULT(H.Transitionsmatricer_kvinder!$C175:$W175,BR$11:BR$31)</f>
        <v>3.1390247640595437</v>
      </c>
      <c r="BT18" s="199">
        <f>MMULT(H.Transitionsmatricer_kvinder!$C175:$W175,BS$11:BS$31)</f>
        <v>2.8521791075598451</v>
      </c>
      <c r="BU18" s="200">
        <f>MMULT(H.Transitionsmatricer_kvinder!$C202:$W202,BT$11:BT$31)</f>
        <v>0</v>
      </c>
      <c r="BV18" s="200">
        <f>MMULT(H.Transitionsmatricer_kvinder!$C202:$W202,BU$11:BU$31)</f>
        <v>0</v>
      </c>
      <c r="BW18" s="200">
        <f>MMULT(H.Transitionsmatricer_kvinder!$C202:$W202,BV$11:BV$31)</f>
        <v>0</v>
      </c>
      <c r="BX18" s="200">
        <f>MMULT(H.Transitionsmatricer_kvinder!$C202:$W202,BW$11:BW$31)</f>
        <v>0</v>
      </c>
      <c r="BY18" s="200">
        <f>MMULT(H.Transitionsmatricer_kvinder!$C202:$W202,BX$11:BX$31)</f>
        <v>0</v>
      </c>
      <c r="BZ18" s="200">
        <f>MMULT(H.Transitionsmatricer_kvinder!$C202:$W202,BY$11:BY$31)</f>
        <v>0</v>
      </c>
      <c r="CA18" s="200">
        <f>MMULT(H.Transitionsmatricer_kvinder!$C202:$W202,BZ$11:BZ$31)</f>
        <v>0</v>
      </c>
      <c r="CB18" s="200">
        <f>MMULT(H.Transitionsmatricer_kvinder!$C202:$W202,CA$11:CA$31)</f>
        <v>0</v>
      </c>
      <c r="CC18" s="200">
        <f>MMULT(H.Transitionsmatricer_kvinder!$C202:$W202,CB$11:CB$31)</f>
        <v>0</v>
      </c>
      <c r="CD18" s="200">
        <f>MMULT(H.Transitionsmatricer_kvinder!$C202:$W202,CC$11:CC$31)</f>
        <v>0</v>
      </c>
      <c r="CE18" s="200">
        <f>MMULT(H.Transitionsmatricer_kvinder!$C202:$W202,CD$11:CD$31)</f>
        <v>0</v>
      </c>
      <c r="CF18" s="200">
        <f>MMULT(H.Transitionsmatricer_kvinder!$C202:$W202,CE$11:CE$31)</f>
        <v>0</v>
      </c>
      <c r="CG18" s="200">
        <f>MMULT(H.Transitionsmatricer_kvinder!$C202:$W202,CF$11:CF$31)</f>
        <v>0</v>
      </c>
      <c r="CH18" s="200">
        <f>MMULT(H.Transitionsmatricer_kvinder!$C202:$W202,CG$11:CG$31)</f>
        <v>0</v>
      </c>
      <c r="CI18" s="200">
        <f>MMULT(H.Transitionsmatricer_kvinder!$C202:$W202,CH$11:CH$31)</f>
        <v>0</v>
      </c>
      <c r="CJ18" s="201">
        <f>MMULT(H.Transitionsmatricer_kvinder!C229:W229,CI$11:CI$31)</f>
        <v>0</v>
      </c>
    </row>
    <row r="19" spans="1:88" s="115" customFormat="1" ht="38.25" x14ac:dyDescent="0.2">
      <c r="A19" s="140" t="s">
        <v>214</v>
      </c>
      <c r="B19" s="192">
        <v>0</v>
      </c>
      <c r="C19" s="192">
        <f>('D. Beregninger_pop'!F156+'D. Beregninger_pop'!B173)*('D. Beregninger_pop'!J96/'D. Beregninger_pop'!K96)</f>
        <v>1.9494987741690279</v>
      </c>
      <c r="D19" s="193">
        <f>MMULT(H.Transitionsmatricer_kvinder!$C14:$W14,C$11:C$31)</f>
        <v>3.20951920679118</v>
      </c>
      <c r="E19" s="193">
        <f>MMULT(H.Transitionsmatricer_kvinder!$C14:$W14,D$11:D$31)</f>
        <v>4.6512236805438443</v>
      </c>
      <c r="F19" s="193">
        <f>MMULT(H.Transitionsmatricer_kvinder!$C14:$W14,E$11:E$31)</f>
        <v>6.2088993946422404</v>
      </c>
      <c r="G19" s="193">
        <f>MMULT(H.Transitionsmatricer_kvinder!$C14:$W14,F$11:F$31)</f>
        <v>7.8323346797645303</v>
      </c>
      <c r="H19" s="193">
        <f>MMULT(H.Transitionsmatricer_kvinder!$C14:$W14,G$11:G$31)</f>
        <v>9.4829259580564376</v>
      </c>
      <c r="I19" s="194">
        <f>MMULT(H.Transitionsmatricer_kvinder!$C41:$W41,H$11:H$31)</f>
        <v>3.1497518747830688</v>
      </c>
      <c r="J19" s="194">
        <f>MMULT(H.Transitionsmatricer_kvinder!$C41:$W41,I$11:I$31)</f>
        <v>1.8435667795078761</v>
      </c>
      <c r="K19" s="194">
        <f>MMULT(H.Transitionsmatricer_kvinder!$C41:$W41,J$11:J$31)</f>
        <v>1.5842215097724788</v>
      </c>
      <c r="L19" s="194">
        <f>MMULT(H.Transitionsmatricer_kvinder!$C41:$W41,K$11:K$31)</f>
        <v>1.5350459449317799</v>
      </c>
      <c r="M19" s="194">
        <f>MMULT(H.Transitionsmatricer_kvinder!$C41:$W41,L$11:L$31)</f>
        <v>1.5242343470998458</v>
      </c>
      <c r="N19" s="195">
        <f>MMULT(H.Transitionsmatricer_kvinder!$C68:$W68,M$11:M$31)</f>
        <v>2.4955650116015677</v>
      </c>
      <c r="O19" s="195">
        <f>MMULT(H.Transitionsmatricer_kvinder!$C68:$W68,N$11:N$31)</f>
        <v>3.2991456645394397</v>
      </c>
      <c r="P19" s="195">
        <f>MMULT(H.Transitionsmatricer_kvinder!$C68:$W68,O$11:O$31)</f>
        <v>3.9473735223679833</v>
      </c>
      <c r="Q19" s="195">
        <f>MMULT(H.Transitionsmatricer_kvinder!$C68:$W68,P$11:P$31)</f>
        <v>4.4588883078438579</v>
      </c>
      <c r="R19" s="195">
        <f>MMULT(H.Transitionsmatricer_kvinder!$C68:$W68,Q$11:Q$31)</f>
        <v>4.8535262774018193</v>
      </c>
      <c r="S19" s="195">
        <f>MMULT(H.Transitionsmatricer_kvinder!$C68:$W68,R$11:R$31)</f>
        <v>5.1501096051524682</v>
      </c>
      <c r="T19" s="195">
        <f>MMULT(H.Transitionsmatricer_kvinder!$C68:$W68,S$11:S$31)</f>
        <v>5.3654911037375896</v>
      </c>
      <c r="U19" s="195">
        <f>MMULT(H.Transitionsmatricer_kvinder!$C68:$W68,T$11:T$31)</f>
        <v>5.5142376957298858</v>
      </c>
      <c r="V19" s="195">
        <f>MMULT(H.Transitionsmatricer_kvinder!$C68:$W68,U$11:U$31)</f>
        <v>5.6086492858277079</v>
      </c>
      <c r="W19" s="196">
        <f>MMULT(H.Transitionsmatricer_kvinder!$C95:$W95,V$11:V$31)</f>
        <v>5.6589447832450581</v>
      </c>
      <c r="X19" s="196">
        <f>MMULT(H.Transitionsmatricer_kvinder!$C95:$W95,W$11:W$31)</f>
        <v>5.6735188060255277</v>
      </c>
      <c r="Y19" s="196">
        <f>MMULT(H.Transitionsmatricer_kvinder!$C95:$W95,X$11:X$31)</f>
        <v>5.6656811291343994</v>
      </c>
      <c r="Z19" s="196">
        <f>MMULT(H.Transitionsmatricer_kvinder!$C95:$W95,Y$11:Y$31)</f>
        <v>5.6390711363903421</v>
      </c>
      <c r="AA19" s="196">
        <f>MMULT(H.Transitionsmatricer_kvinder!$C95:$W95,Z$11:Z$31)</f>
        <v>5.5962580658639851</v>
      </c>
      <c r="AB19" s="196">
        <f>MMULT(H.Transitionsmatricer_kvinder!$C95:$W95,AA$11:AA$31)</f>
        <v>5.5392289444813567</v>
      </c>
      <c r="AC19" s="196">
        <f>MMULT(H.Transitionsmatricer_kvinder!$C95:$W95,AB$11:AB$31)</f>
        <v>5.4696545753907682</v>
      </c>
      <c r="AD19" s="196">
        <f>MMULT(H.Transitionsmatricer_kvinder!$C95:$W95,AC$11:AC$31)</f>
        <v>5.3890275013075009</v>
      </c>
      <c r="AE19" s="196">
        <f>MMULT(H.Transitionsmatricer_kvinder!$C95:$W95,AD$11:AD$31)</f>
        <v>5.2987283189010075</v>
      </c>
      <c r="AF19" s="196">
        <f>MMULT(H.Transitionsmatricer_kvinder!$C95:$W95,AE$11:AE$31)</f>
        <v>5.2000535980837341</v>
      </c>
      <c r="AG19" s="197">
        <f>MMULT(H.Transitionsmatricer_kvinder!$C122:$W122,AF$11:AF$31)</f>
        <v>5.0942245767523771</v>
      </c>
      <c r="AH19" s="197">
        <f>MMULT(H.Transitionsmatricer_kvinder!$C122:$W122,AG$11:AG$31)</f>
        <v>5.0075061169776856</v>
      </c>
      <c r="AI19" s="197">
        <f>MMULT(H.Transitionsmatricer_kvinder!$C122:$W122,AH$11:AH$31)</f>
        <v>4.9343242774834168</v>
      </c>
      <c r="AJ19" s="197">
        <f>MMULT(H.Transitionsmatricer_kvinder!$C122:$W122,AI$11:AI$31)</f>
        <v>4.8689620430100984</v>
      </c>
      <c r="AK19" s="197">
        <f>MMULT(H.Transitionsmatricer_kvinder!$C122:$W122,AJ$11:AJ$31)</f>
        <v>4.8064321536554591</v>
      </c>
      <c r="AL19" s="197">
        <f>MMULT(H.Transitionsmatricer_kvinder!$C122:$W122,AK$11:AK$31)</f>
        <v>4.7428046867913238</v>
      </c>
      <c r="AM19" s="197">
        <f>MMULT(H.Transitionsmatricer_kvinder!$C122:$W122,AL$11:AL$31)</f>
        <v>4.6752424611766354</v>
      </c>
      <c r="AN19" s="197">
        <f>MMULT(H.Transitionsmatricer_kvinder!$C122:$W122,AM$11:AM$31)</f>
        <v>4.6018936618438202</v>
      </c>
      <c r="AO19" s="197">
        <f>MMULT(H.Transitionsmatricer_kvinder!$C122:$W122,AN$11:AN$31)</f>
        <v>4.5217271230966114</v>
      </c>
      <c r="AP19" s="197">
        <f>MMULT(H.Transitionsmatricer_kvinder!$C122:$W122,AO$11:AO$31)</f>
        <v>4.4343568567241523</v>
      </c>
      <c r="AQ19" s="198">
        <f>MMULT(H.Transitionsmatricer_kvinder!$C149:$W149,AP$11:AP$31)</f>
        <v>4.3398792976764575</v>
      </c>
      <c r="AR19" s="198">
        <f>MMULT(H.Transitionsmatricer_kvinder!$C149:$W149,AQ$11:AQ$31)</f>
        <v>4.27899891229589</v>
      </c>
      <c r="AS19" s="198">
        <f>MMULT(H.Transitionsmatricer_kvinder!$C149:$W149,AR$11:AR$31)</f>
        <v>4.239040070773731</v>
      </c>
      <c r="AT19" s="198">
        <f>MMULT(H.Transitionsmatricer_kvinder!$C149:$W149,AS$11:AS$31)</f>
        <v>4.20839900763084</v>
      </c>
      <c r="AU19" s="198">
        <f>MMULT(H.Transitionsmatricer_kvinder!$C149:$W149,AT$11:AT$31)</f>
        <v>4.1777488302596204</v>
      </c>
      <c r="AV19" s="198">
        <f>MMULT(H.Transitionsmatricer_kvinder!$C149:$W149,AU$11:AU$31)</f>
        <v>4.1403176491859952</v>
      </c>
      <c r="AW19" s="198">
        <f>MMULT(H.Transitionsmatricer_kvinder!$C149:$W149,AV$11:AV$31)</f>
        <v>4.0917030428423971</v>
      </c>
      <c r="AX19" s="198">
        <f>MMULT(H.Transitionsmatricer_kvinder!$C149:$W149,AW$11:AW$31)</f>
        <v>4.0294889328365349</v>
      </c>
      <c r="AY19" s="198">
        <f>MMULT(H.Transitionsmatricer_kvinder!$C149:$W149,AX$11:AX$31)</f>
        <v>3.9528110278709279</v>
      </c>
      <c r="AZ19" s="198">
        <f>MMULT(H.Transitionsmatricer_kvinder!$C149:$W149,AY$11:AY$31)</f>
        <v>3.8619455079526657</v>
      </c>
      <c r="BA19" s="199">
        <f>MMULT(H.Transitionsmatricer_kvinder!$C176:$W176,AZ$11:AZ$31)</f>
        <v>3.7579541706973201</v>
      </c>
      <c r="BB19" s="199">
        <f>MMULT(H.Transitionsmatricer_kvinder!$C176:$W176,BA$11:BA$31)</f>
        <v>3.8676172865522247</v>
      </c>
      <c r="BC19" s="199">
        <f>MMULT(H.Transitionsmatricer_kvinder!$C176:$W176,BB$11:BB$31)</f>
        <v>3.906618170793136</v>
      </c>
      <c r="BD19" s="199">
        <f>MMULT(H.Transitionsmatricer_kvinder!$C176:$W176,BC$11:BC$31)</f>
        <v>3.8775863088691169</v>
      </c>
      <c r="BE19" s="199">
        <f>MMULT(H.Transitionsmatricer_kvinder!$C176:$W176,BD$11:BD$31)</f>
        <v>3.7905750632870334</v>
      </c>
      <c r="BF19" s="199">
        <f>MMULT(H.Transitionsmatricer_kvinder!$C176:$W176,BE$11:BE$31)</f>
        <v>3.6581330265925702</v>
      </c>
      <c r="BG19" s="199">
        <f>MMULT(H.Transitionsmatricer_kvinder!$C176:$W176,BF$11:BF$31)</f>
        <v>3.4926916641557395</v>
      </c>
      <c r="BH19" s="199">
        <f>MMULT(H.Transitionsmatricer_kvinder!$C176:$W176,BG$11:BG$31)</f>
        <v>3.305317002123306</v>
      </c>
      <c r="BI19" s="199">
        <f>MMULT(H.Transitionsmatricer_kvinder!$C176:$W176,BH$11:BH$31)</f>
        <v>3.1052381618065907</v>
      </c>
      <c r="BJ19" s="199">
        <f>MMULT(H.Transitionsmatricer_kvinder!$C176:$W176,BI$11:BI$31)</f>
        <v>2.8997964228870816</v>
      </c>
      <c r="BK19" s="199">
        <f>MMULT(H.Transitionsmatricer_kvinder!$C176:$W176,BJ$11:BJ$31)</f>
        <v>2.694603174077864</v>
      </c>
      <c r="BL19" s="199">
        <f>MMULT(H.Transitionsmatricer_kvinder!$C176:$W176,BK$11:BK$31)</f>
        <v>2.4937847261355</v>
      </c>
      <c r="BM19" s="199">
        <f>MMULT(H.Transitionsmatricer_kvinder!$C176:$W176,BL$11:BL$31)</f>
        <v>2.300246660813511</v>
      </c>
      <c r="BN19" s="199">
        <f>MMULT(H.Transitionsmatricer_kvinder!$C176:$W176,BM$11:BM$31)</f>
        <v>2.1159231351729368</v>
      </c>
      <c r="BO19" s="199">
        <f>MMULT(H.Transitionsmatricer_kvinder!$C176:$W176,BN$11:BN$31)</f>
        <v>1.9419956515441086</v>
      </c>
      <c r="BP19" s="199">
        <f>MMULT(H.Transitionsmatricer_kvinder!$C176:$W176,BO$11:BO$31)</f>
        <v>1.7790765149252599</v>
      </c>
      <c r="BQ19" s="199">
        <f>MMULT(H.Transitionsmatricer_kvinder!$C176:$W176,BP$11:BP$31)</f>
        <v>1.6273578587200304</v>
      </c>
      <c r="BR19" s="199">
        <f>MMULT(H.Transitionsmatricer_kvinder!$C176:$W176,BQ$11:BQ$31)</f>
        <v>1.4867298038827161</v>
      </c>
      <c r="BS19" s="199">
        <f>MMULT(H.Transitionsmatricer_kvinder!$C176:$W176,BR$11:BR$31)</f>
        <v>1.3568723068660706</v>
      </c>
      <c r="BT19" s="199">
        <f>MMULT(H.Transitionsmatricer_kvinder!$C176:$W176,BS$11:BS$31)</f>
        <v>1.237325325723966</v>
      </c>
      <c r="BU19" s="200">
        <f>MMULT(H.Transitionsmatricer_kvinder!$C203:$W203,BT$11:BT$31)</f>
        <v>3.7190205042214646</v>
      </c>
      <c r="BV19" s="200">
        <f>MMULT(H.Transitionsmatricer_kvinder!$C203:$W203,BU$11:BU$31)</f>
        <v>3.179675442872274</v>
      </c>
      <c r="BW19" s="200">
        <f>MMULT(H.Transitionsmatricer_kvinder!$C203:$W203,BV$11:BV$31)</f>
        <v>2.6354630477224066</v>
      </c>
      <c r="BX19" s="200">
        <f>MMULT(H.Transitionsmatricer_kvinder!$C203:$W203,BW$11:BW$31)</f>
        <v>2.1366485664603316</v>
      </c>
      <c r="BY19" s="200">
        <f>MMULT(H.Transitionsmatricer_kvinder!$C203:$W203,BX$11:BX$31)</f>
        <v>1.7039482001193766</v>
      </c>
      <c r="BZ19" s="200">
        <f>MMULT(H.Transitionsmatricer_kvinder!$C203:$W203,BY$11:BY$31)</f>
        <v>1.3417351916204607</v>
      </c>
      <c r="CA19" s="200">
        <f>MMULT(H.Transitionsmatricer_kvinder!$C203:$W203,BZ$11:BZ$31)</f>
        <v>1.0459668276544982</v>
      </c>
      <c r="CB19" s="200">
        <f>MMULT(H.Transitionsmatricer_kvinder!$C203:$W203,CA$11:CA$31)</f>
        <v>0.80881988911572122</v>
      </c>
      <c r="CC19" s="200">
        <f>MMULT(H.Transitionsmatricer_kvinder!$C203:$W203,CB$11:CB$31)</f>
        <v>0.62130089308892888</v>
      </c>
      <c r="CD19" s="200">
        <f>MMULT(H.Transitionsmatricer_kvinder!$C203:$W203,CC$11:CC$31)</f>
        <v>0.4746315989183274</v>
      </c>
      <c r="CE19" s="200">
        <f>MMULT(H.Transitionsmatricer_kvinder!$C203:$W203,CD$11:CD$31)</f>
        <v>0.36091086912869502</v>
      </c>
      <c r="CF19" s="200">
        <f>MMULT(H.Transitionsmatricer_kvinder!$C203:$W203,CE$11:CE$31)</f>
        <v>0.27336276508033747</v>
      </c>
      <c r="CG19" s="200">
        <f>MMULT(H.Transitionsmatricer_kvinder!$C203:$W203,CF$11:CF$31)</f>
        <v>0.20635953312213012</v>
      </c>
      <c r="CH19" s="200">
        <f>MMULT(H.Transitionsmatricer_kvinder!$C203:$W203,CG$11:CG$31)</f>
        <v>0.15533197328168383</v>
      </c>
      <c r="CI19" s="200">
        <f>MMULT(H.Transitionsmatricer_kvinder!$C203:$W203,CH$11:CH$31)</f>
        <v>0.11663236328186129</v>
      </c>
      <c r="CJ19" s="201">
        <f>MMULT(H.Transitionsmatricer_kvinder!C230:W230,CI$11:CI$31)</f>
        <v>0</v>
      </c>
    </row>
    <row r="20" spans="1:88" s="115" customFormat="1" ht="38.25" x14ac:dyDescent="0.2">
      <c r="A20" s="140" t="s">
        <v>192</v>
      </c>
      <c r="B20" s="192">
        <v>0</v>
      </c>
      <c r="C20" s="192">
        <v>0</v>
      </c>
      <c r="D20" s="193">
        <f>MMULT(H.Transitionsmatricer_kvinder!$C15:$W15,C$11:C$31)</f>
        <v>0.15633582365413093</v>
      </c>
      <c r="E20" s="193">
        <f>MMULT(H.Transitionsmatricer_kvinder!$C15:$W15,D$11:D$31)</f>
        <v>0.24063324349620252</v>
      </c>
      <c r="F20" s="193">
        <f>MMULT(H.Transitionsmatricer_kvinder!$C15:$W15,E$11:E$31)</f>
        <v>0.33397533296594184</v>
      </c>
      <c r="G20" s="193">
        <f>MMULT(H.Transitionsmatricer_kvinder!$C15:$W15,F$11:F$31)</f>
        <v>0.43288587947705387</v>
      </c>
      <c r="H20" s="193">
        <f>MMULT(H.Transitionsmatricer_kvinder!$C15:$W15,G$11:G$31)</f>
        <v>0.53468935646630111</v>
      </c>
      <c r="I20" s="194">
        <f>MMULT(H.Transitionsmatricer_kvinder!$C42:$W42,H$11:H$31)</f>
        <v>0.17688012866862096</v>
      </c>
      <c r="J20" s="194">
        <f>MMULT(H.Transitionsmatricer_kvinder!$C42:$W42,I$11:I$31)</f>
        <v>0.10182108149600053</v>
      </c>
      <c r="K20" s="194">
        <f>MMULT(H.Transitionsmatricer_kvinder!$C42:$W42,J$11:J$31)</f>
        <v>8.694676663780454E-2</v>
      </c>
      <c r="L20" s="194">
        <f>MMULT(H.Transitionsmatricer_kvinder!$C42:$W42,K$11:K$31)</f>
        <v>8.4325830059863105E-2</v>
      </c>
      <c r="M20" s="194">
        <f>MMULT(H.Transitionsmatricer_kvinder!$C42:$W42,L$11:L$31)</f>
        <v>8.3942966193465043E-2</v>
      </c>
      <c r="N20" s="195">
        <f>MMULT(H.Transitionsmatricer_kvinder!$C69:$W69,M$11:M$31)</f>
        <v>0.13929219845617016</v>
      </c>
      <c r="O20" s="195">
        <f>MMULT(H.Transitionsmatricer_kvinder!$C69:$W69,N$11:N$31)</f>
        <v>0.18623811709661545</v>
      </c>
      <c r="P20" s="195">
        <f>MMULT(H.Transitionsmatricer_kvinder!$C69:$W69,O$11:O$31)</f>
        <v>0.22483967696248564</v>
      </c>
      <c r="Q20" s="195">
        <f>MMULT(H.Transitionsmatricer_kvinder!$C69:$W69,P$11:P$31)</f>
        <v>0.25580305798278663</v>
      </c>
      <c r="R20" s="195">
        <f>MMULT(H.Transitionsmatricer_kvinder!$C69:$W69,Q$11:Q$31)</f>
        <v>0.2800623484128697</v>
      </c>
      <c r="S20" s="195">
        <f>MMULT(H.Transitionsmatricer_kvinder!$C69:$W69,R$11:R$31)</f>
        <v>0.29859000816825404</v>
      </c>
      <c r="T20" s="195">
        <f>MMULT(H.Transitionsmatricer_kvinder!$C69:$W69,S$11:S$31)</f>
        <v>0.31230314727570213</v>
      </c>
      <c r="U20" s="195">
        <f>MMULT(H.Transitionsmatricer_kvinder!$C69:$W69,T$11:T$31)</f>
        <v>0.32202117449932766</v>
      </c>
      <c r="V20" s="195">
        <f>MMULT(H.Transitionsmatricer_kvinder!$C69:$W69,U$11:U$31)</f>
        <v>0.3284519593397992</v>
      </c>
      <c r="W20" s="196">
        <f>MMULT(H.Transitionsmatricer_kvinder!$C96:$W96,V$11:V$31)</f>
        <v>0.33219344101004611</v>
      </c>
      <c r="X20" s="196">
        <f>MMULT(H.Transitionsmatricer_kvinder!$C96:$W96,W$11:W$31)</f>
        <v>0.33374297991558116</v>
      </c>
      <c r="Y20" s="196">
        <f>MMULT(H.Transitionsmatricer_kvinder!$C96:$W96,X$11:X$31)</f>
        <v>0.33351521746098006</v>
      </c>
      <c r="Z20" s="196">
        <f>MMULT(H.Transitionsmatricer_kvinder!$C96:$W96,Y$11:Y$31)</f>
        <v>0.33226012323711429</v>
      </c>
      <c r="AA20" s="196">
        <f>MMULT(H.Transitionsmatricer_kvinder!$C96:$W96,Z$11:Z$31)</f>
        <v>0.33010249814747572</v>
      </c>
      <c r="AB20" s="196">
        <f>MMULT(H.Transitionsmatricer_kvinder!$C96:$W96,AA$11:AA$31)</f>
        <v>0.32713504613422772</v>
      </c>
      <c r="AC20" s="196">
        <f>MMULT(H.Transitionsmatricer_kvinder!$C96:$W96,AB$11:AB$31)</f>
        <v>0.32343595667353586</v>
      </c>
      <c r="AD20" s="196">
        <f>MMULT(H.Transitionsmatricer_kvinder!$C96:$W96,AC$11:AC$31)</f>
        <v>0.31907747316291618</v>
      </c>
      <c r="AE20" s="196">
        <f>MMULT(H.Transitionsmatricer_kvinder!$C96:$W96,AD$11:AD$31)</f>
        <v>0.31412950655986088</v>
      </c>
      <c r="AF20" s="196">
        <f>MMULT(H.Transitionsmatricer_kvinder!$C96:$W96,AE$11:AE$31)</f>
        <v>0.30866067329950619</v>
      </c>
      <c r="AG20" s="197">
        <f>MMULT(H.Transitionsmatricer_kvinder!$C123:$W123,AF$11:AF$31)</f>
        <v>0.30273811561830022</v>
      </c>
      <c r="AH20" s="197">
        <f>MMULT(H.Transitionsmatricer_kvinder!$C123:$W123,AG$11:AG$31)</f>
        <v>0.29642685121869383</v>
      </c>
      <c r="AI20" s="197">
        <f>MMULT(H.Transitionsmatricer_kvinder!$C123:$W123,AH$11:AH$31)</f>
        <v>0.29140257799335612</v>
      </c>
      <c r="AJ20" s="197">
        <f>MMULT(H.Transitionsmatricer_kvinder!$C123:$W123,AI$11:AI$31)</f>
        <v>0.28722061240094454</v>
      </c>
      <c r="AK20" s="197">
        <f>MMULT(H.Transitionsmatricer_kvinder!$C123:$W123,AJ$11:AJ$31)</f>
        <v>0.2834885149257374</v>
      </c>
      <c r="AL20" s="197">
        <f>MMULT(H.Transitionsmatricer_kvinder!$C123:$W123,AK$11:AK$31)</f>
        <v>0.2798907913149361</v>
      </c>
      <c r="AM20" s="197">
        <f>MMULT(H.Transitionsmatricer_kvinder!$C123:$W123,AL$11:AL$31)</f>
        <v>0.27619218107534382</v>
      </c>
      <c r="AN20" s="197">
        <f>MMULT(H.Transitionsmatricer_kvinder!$C123:$W123,AM$11:AM$31)</f>
        <v>0.272230385555081</v>
      </c>
      <c r="AO20" s="197">
        <f>MMULT(H.Transitionsmatricer_kvinder!$C123:$W123,AN$11:AN$31)</f>
        <v>0.26790446237213722</v>
      </c>
      <c r="AP20" s="197">
        <f>MMULT(H.Transitionsmatricer_kvinder!$C123:$W123,AO$11:AO$31)</f>
        <v>0.2631622985943301</v>
      </c>
      <c r="AQ20" s="198">
        <f>MMULT(H.Transitionsmatricer_kvinder!$C150:$W150,AP$11:AP$31)</f>
        <v>0.25798889685157583</v>
      </c>
      <c r="AR20" s="198">
        <f>MMULT(H.Transitionsmatricer_kvinder!$C150:$W150,AQ$11:AQ$31)</f>
        <v>0.25239623516513326</v>
      </c>
      <c r="AS20" s="198">
        <f>MMULT(H.Transitionsmatricer_kvinder!$C150:$W150,AR$11:AR$31)</f>
        <v>0.24900045243842631</v>
      </c>
      <c r="AT20" s="198">
        <f>MMULT(H.Transitionsmatricer_kvinder!$C150:$W150,AS$11:AS$31)</f>
        <v>0.24686536366575146</v>
      </c>
      <c r="AU20" s="198">
        <f>MMULT(H.Transitionsmatricer_kvinder!$C150:$W150,AT$11:AT$31)</f>
        <v>0.24522548193879423</v>
      </c>
      <c r="AV20" s="198">
        <f>MMULT(H.Transitionsmatricer_kvinder!$C150:$W150,AU$11:AU$31)</f>
        <v>0.24350727718704679</v>
      </c>
      <c r="AW20" s="198">
        <f>MMULT(H.Transitionsmatricer_kvinder!$C150:$W150,AV$11:AV$31)</f>
        <v>0.24131637781874951</v>
      </c>
      <c r="AX20" s="198">
        <f>MMULT(H.Transitionsmatricer_kvinder!$C150:$W150,AW$11:AW$31)</f>
        <v>0.2384100670954318</v>
      </c>
      <c r="AY20" s="198">
        <f>MMULT(H.Transitionsmatricer_kvinder!$C150:$W150,AX$11:AX$31)</f>
        <v>0.23466574922455904</v>
      </c>
      <c r="AZ20" s="198">
        <f>MMULT(H.Transitionsmatricer_kvinder!$C150:$W150,AY$11:AY$31)</f>
        <v>0.23005087675513378</v>
      </c>
      <c r="BA20" s="199">
        <f>MMULT(H.Transitionsmatricer_kvinder!$C177:$W177,AZ$11:AZ$31)</f>
        <v>0.22459681676833437</v>
      </c>
      <c r="BB20" s="199">
        <f>MMULT(H.Transitionsmatricer_kvinder!$C177:$W177,BA$11:BA$31)</f>
        <v>0.21837744770006351</v>
      </c>
      <c r="BC20" s="199">
        <f>MMULT(H.Transitionsmatricer_kvinder!$C177:$W177,BB$11:BB$31)</f>
        <v>0.22595405545945338</v>
      </c>
      <c r="BD20" s="199">
        <f>MMULT(H.Transitionsmatricer_kvinder!$C177:$W177,BC$11:BC$31)</f>
        <v>0.22838304018509223</v>
      </c>
      <c r="BE20" s="199">
        <f>MMULT(H.Transitionsmatricer_kvinder!$C177:$W177,BD$11:BD$31)</f>
        <v>0.22636420958556117</v>
      </c>
      <c r="BF20" s="199">
        <f>MMULT(H.Transitionsmatricer_kvinder!$C177:$W177,BE$11:BE$31)</f>
        <v>0.22079054012042432</v>
      </c>
      <c r="BG20" s="199">
        <f>MMULT(H.Transitionsmatricer_kvinder!$C177:$W177,BF$11:BF$31)</f>
        <v>0.21255627617845096</v>
      </c>
      <c r="BH20" s="199">
        <f>MMULT(H.Transitionsmatricer_kvinder!$C177:$W177,BG$11:BG$31)</f>
        <v>0.2024641140425022</v>
      </c>
      <c r="BI20" s="199">
        <f>MMULT(H.Transitionsmatricer_kvinder!$C177:$W177,BH$11:BH$31)</f>
        <v>0.19118903053267239</v>
      </c>
      <c r="BJ20" s="199">
        <f>MMULT(H.Transitionsmatricer_kvinder!$C177:$W177,BI$11:BI$31)</f>
        <v>0.17927295575482449</v>
      </c>
      <c r="BK20" s="199">
        <f>MMULT(H.Transitionsmatricer_kvinder!$C177:$W177,BJ$11:BJ$31)</f>
        <v>0.16713492752904857</v>
      </c>
      <c r="BL20" s="199">
        <f>MMULT(H.Transitionsmatricer_kvinder!$C177:$W177,BK$11:BK$31)</f>
        <v>0.15508783946442006</v>
      </c>
      <c r="BM20" s="199">
        <f>MMULT(H.Transitionsmatricer_kvinder!$C177:$W177,BL$11:BL$31)</f>
        <v>0.14335685318114613</v>
      </c>
      <c r="BN20" s="199">
        <f>MMULT(H.Transitionsmatricer_kvinder!$C177:$W177,BM$11:BM$31)</f>
        <v>0.13209692035162593</v>
      </c>
      <c r="BO20" s="199">
        <f>MMULT(H.Transitionsmatricer_kvinder!$C177:$W177,BN$11:BN$31)</f>
        <v>0.12140824928324613</v>
      </c>
      <c r="BP20" s="199">
        <f>MMULT(H.Transitionsmatricer_kvinder!$C177:$W177,BO$11:BO$31)</f>
        <v>0.11134933371640442</v>
      </c>
      <c r="BQ20" s="199">
        <f>MMULT(H.Transitionsmatricer_kvinder!$C177:$W177,BP$11:BP$31)</f>
        <v>0.10194757825224562</v>
      </c>
      <c r="BR20" s="199">
        <f>MMULT(H.Transitionsmatricer_kvinder!$C177:$W177,BQ$11:BQ$31)</f>
        <v>9.3207755324861599E-2</v>
      </c>
      <c r="BS20" s="199">
        <f>MMULT(H.Transitionsmatricer_kvinder!$C177:$W177,BR$11:BR$31)</f>
        <v>8.5118605512766177E-2</v>
      </c>
      <c r="BT20" s="199">
        <f>MMULT(H.Transitionsmatricer_kvinder!$C177:$W177,BS$11:BS$31)</f>
        <v>7.7657902560885367E-2</v>
      </c>
      <c r="BU20" s="200">
        <f>MMULT(H.Transitionsmatricer_kvinder!$C204:$W204,BT$11:BT$31)</f>
        <v>7.0796280298752304E-2</v>
      </c>
      <c r="BV20" s="200">
        <f>MMULT(H.Transitionsmatricer_kvinder!$C204:$W204,BU$11:BU$31)</f>
        <v>0.22711967449087672</v>
      </c>
      <c r="BW20" s="200">
        <f>MMULT(H.Transitionsmatricer_kvinder!$C204:$W204,BV$11:BV$31)</f>
        <v>0.18824736055160049</v>
      </c>
      <c r="BX20" s="200">
        <f>MMULT(H.Transitionsmatricer_kvinder!$C204:$W204,BW$11:BW$31)</f>
        <v>0.15261775474716655</v>
      </c>
      <c r="BY20" s="200">
        <f>MMULT(H.Transitionsmatricer_kvinder!$C204:$W204,BX$11:BX$31)</f>
        <v>0.12171058572281263</v>
      </c>
      <c r="BZ20" s="200">
        <f>MMULT(H.Transitionsmatricer_kvinder!$C204:$W204,BY$11:BY$31)</f>
        <v>9.5838227972890044E-2</v>
      </c>
      <c r="CA20" s="200">
        <f>MMULT(H.Transitionsmatricer_kvinder!$C204:$W204,BZ$11:BZ$31)</f>
        <v>7.4711916261035599E-2</v>
      </c>
      <c r="CB20" s="200">
        <f>MMULT(H.Transitionsmatricer_kvinder!$C204:$W204,CA$11:CA$31)</f>
        <v>5.777284922255152E-2</v>
      </c>
      <c r="CC20" s="200">
        <f>MMULT(H.Transitionsmatricer_kvinder!$C204:$W204,CB$11:CB$31)</f>
        <v>4.4378635220637778E-2</v>
      </c>
      <c r="CD20" s="200">
        <f>MMULT(H.Transitionsmatricer_kvinder!$C204:$W204,CC$11:CC$31)</f>
        <v>3.3902257065594819E-2</v>
      </c>
      <c r="CE20" s="200">
        <f>MMULT(H.Transitionsmatricer_kvinder!$C204:$W204,CD$11:CD$31)</f>
        <v>2.5779347794906787E-2</v>
      </c>
      <c r="CF20" s="200">
        <f>MMULT(H.Transitionsmatricer_kvinder!$C204:$W204,CE$11:CE$31)</f>
        <v>1.9525911791452681E-2</v>
      </c>
      <c r="CG20" s="200">
        <f>MMULT(H.Transitionsmatricer_kvinder!$C204:$W204,CF$11:CF$31)</f>
        <v>1.4739966651580724E-2</v>
      </c>
      <c r="CH20" s="200">
        <f>MMULT(H.Transitionsmatricer_kvinder!$C204:$W204,CG$11:CG$31)</f>
        <v>1.1095140948691703E-2</v>
      </c>
      <c r="CI20" s="200">
        <f>MMULT(H.Transitionsmatricer_kvinder!$C204:$W204,CH$11:CH$31)</f>
        <v>8.3308830915615195E-3</v>
      </c>
      <c r="CJ20" s="201">
        <f>MMULT(H.Transitionsmatricer_kvinder!C231:W231,CI$11:CI$31)</f>
        <v>9.3627994738790868E-2</v>
      </c>
    </row>
    <row r="21" spans="1:88" s="115" customFormat="1" ht="38.25" x14ac:dyDescent="0.2">
      <c r="A21" s="140" t="s">
        <v>180</v>
      </c>
      <c r="B21" s="192">
        <v>0</v>
      </c>
      <c r="C21" s="192">
        <v>0</v>
      </c>
      <c r="D21" s="193">
        <f>MMULT(H.Transitionsmatricer_kvinder!$C16:$W16,C$11:C$31)</f>
        <v>0</v>
      </c>
      <c r="E21" s="193">
        <f>MMULT(H.Transitionsmatricer_kvinder!$C16:$W16,D$11:D$31)</f>
        <v>0</v>
      </c>
      <c r="F21" s="193">
        <f>MMULT(H.Transitionsmatricer_kvinder!$C16:$W16,E$11:E$31)</f>
        <v>0</v>
      </c>
      <c r="G21" s="193">
        <f>MMULT(H.Transitionsmatricer_kvinder!$C16:$W16,F$11:F$31)</f>
        <v>0</v>
      </c>
      <c r="H21" s="193">
        <f>MMULT(H.Transitionsmatricer_kvinder!$C16:$W16,G$11:G$31)</f>
        <v>0</v>
      </c>
      <c r="I21" s="194">
        <f>MMULT(H.Transitionsmatricer_kvinder!$C43:$W43,H$11:H$31)</f>
        <v>22.643604780860187</v>
      </c>
      <c r="J21" s="194">
        <f>MMULT(H.Transitionsmatricer_kvinder!$C43:$W43,I$11:I$31)</f>
        <v>28.140609700811645</v>
      </c>
      <c r="K21" s="194">
        <f>MMULT(H.Transitionsmatricer_kvinder!$C43:$W43,J$11:J$31)</f>
        <v>30.281083020864848</v>
      </c>
      <c r="L21" s="194">
        <f>MMULT(H.Transitionsmatricer_kvinder!$C43:$W43,K$11:K$31)</f>
        <v>31.499605843071528</v>
      </c>
      <c r="M21" s="194">
        <f>MMULT(H.Transitionsmatricer_kvinder!$C43:$W43,L$11:L$31)</f>
        <v>32.263707236326724</v>
      </c>
      <c r="N21" s="195">
        <f>MMULT(H.Transitionsmatricer_kvinder!$C70:$W70,M$11:M$31)</f>
        <v>6.4025598890313695</v>
      </c>
      <c r="O21" s="195">
        <f>MMULT(H.Transitionsmatricer_kvinder!$C70:$W70,N$11:N$31)</f>
        <v>2.1132020762338448</v>
      </c>
      <c r="P21" s="195">
        <f>MMULT(H.Transitionsmatricer_kvinder!$C70:$W70,O$11:O$31)</f>
        <v>1.4756663577574876</v>
      </c>
      <c r="Q21" s="195">
        <f>MMULT(H.Transitionsmatricer_kvinder!$C70:$W70,P$11:P$31)</f>
        <v>1.3885836744602233</v>
      </c>
      <c r="R21" s="195">
        <f>MMULT(H.Transitionsmatricer_kvinder!$C70:$W70,Q$11:Q$31)</f>
        <v>1.342998905117317</v>
      </c>
      <c r="S21" s="195">
        <f>MMULT(H.Transitionsmatricer_kvinder!$C70:$W70,R$11:R$31)</f>
        <v>1.2735157529795738</v>
      </c>
      <c r="T21" s="195">
        <f>MMULT(H.Transitionsmatricer_kvinder!$C70:$W70,S$11:S$31)</f>
        <v>1.1840562940902872</v>
      </c>
      <c r="U21" s="195">
        <f>MMULT(H.Transitionsmatricer_kvinder!$C70:$W70,T$11:T$31)</f>
        <v>1.0849577089595086</v>
      </c>
      <c r="V21" s="195">
        <f>MMULT(H.Transitionsmatricer_kvinder!$C70:$W70,U$11:U$31)</f>
        <v>0.9839146318546651</v>
      </c>
      <c r="W21" s="196">
        <f>MMULT(H.Transitionsmatricer_kvinder!$C97:$W97,V$11:V$31)</f>
        <v>0</v>
      </c>
      <c r="X21" s="196">
        <f>MMULT(H.Transitionsmatricer_kvinder!$C97:$W97,W$11:W$31)</f>
        <v>0</v>
      </c>
      <c r="Y21" s="196">
        <f>MMULT(H.Transitionsmatricer_kvinder!$C97:$W97,X$11:X$31)</f>
        <v>0</v>
      </c>
      <c r="Z21" s="196">
        <f>MMULT(H.Transitionsmatricer_kvinder!$C97:$W97,Y$11:Y$31)</f>
        <v>0</v>
      </c>
      <c r="AA21" s="196">
        <f>MMULT(H.Transitionsmatricer_kvinder!$C97:$W97,Z$11:Z$31)</f>
        <v>0</v>
      </c>
      <c r="AB21" s="196">
        <f>MMULT(H.Transitionsmatricer_kvinder!$C97:$W97,AA$11:AA$31)</f>
        <v>0</v>
      </c>
      <c r="AC21" s="196">
        <f>MMULT(H.Transitionsmatricer_kvinder!$C97:$W97,AB$11:AB$31)</f>
        <v>0</v>
      </c>
      <c r="AD21" s="196">
        <f>MMULT(H.Transitionsmatricer_kvinder!$C97:$W97,AC$11:AC$31)</f>
        <v>0</v>
      </c>
      <c r="AE21" s="196">
        <f>MMULT(H.Transitionsmatricer_kvinder!$C97:$W97,AD$11:AD$31)</f>
        <v>0</v>
      </c>
      <c r="AF21" s="196">
        <f>MMULT(H.Transitionsmatricer_kvinder!$C97:$W97,AE$11:AE$31)</f>
        <v>0</v>
      </c>
      <c r="AG21" s="197">
        <f>MMULT(H.Transitionsmatricer_kvinder!$C124:$W124,AF$11:AF$31)</f>
        <v>0</v>
      </c>
      <c r="AH21" s="197">
        <f>MMULT(H.Transitionsmatricer_kvinder!$C124:$W124,AG$11:AG$31)</f>
        <v>0</v>
      </c>
      <c r="AI21" s="197">
        <f>MMULT(H.Transitionsmatricer_kvinder!$C124:$W124,AH$11:AH$31)</f>
        <v>0</v>
      </c>
      <c r="AJ21" s="197">
        <f>MMULT(H.Transitionsmatricer_kvinder!$C124:$W124,AI$11:AI$31)</f>
        <v>0</v>
      </c>
      <c r="AK21" s="197">
        <f>MMULT(H.Transitionsmatricer_kvinder!$C124:$W124,AJ$11:AJ$31)</f>
        <v>0</v>
      </c>
      <c r="AL21" s="197">
        <f>MMULT(H.Transitionsmatricer_kvinder!$C124:$W124,AK$11:AK$31)</f>
        <v>0</v>
      </c>
      <c r="AM21" s="197">
        <f>MMULT(H.Transitionsmatricer_kvinder!$C124:$W124,AL$11:AL$31)</f>
        <v>0</v>
      </c>
      <c r="AN21" s="197">
        <f>MMULT(H.Transitionsmatricer_kvinder!$C124:$W124,AM$11:AM$31)</f>
        <v>0</v>
      </c>
      <c r="AO21" s="197">
        <f>MMULT(H.Transitionsmatricer_kvinder!$C124:$W124,AN$11:AN$31)</f>
        <v>0</v>
      </c>
      <c r="AP21" s="197">
        <f>MMULT(H.Transitionsmatricer_kvinder!$C124:$W124,AO$11:AO$31)</f>
        <v>0</v>
      </c>
      <c r="AQ21" s="198">
        <f>MMULT(H.Transitionsmatricer_kvinder!$C151:$W151,AP$11:AP$31)</f>
        <v>0</v>
      </c>
      <c r="AR21" s="198">
        <f>MMULT(H.Transitionsmatricer_kvinder!$C151:$W151,AQ$11:AQ$31)</f>
        <v>0</v>
      </c>
      <c r="AS21" s="198">
        <f>MMULT(H.Transitionsmatricer_kvinder!$C151:$W151,AR$11:AR$31)</f>
        <v>0</v>
      </c>
      <c r="AT21" s="198">
        <f>MMULT(H.Transitionsmatricer_kvinder!$C151:$W151,AS$11:AS$31)</f>
        <v>0</v>
      </c>
      <c r="AU21" s="198">
        <f>MMULT(H.Transitionsmatricer_kvinder!$C151:$W151,AT$11:AT$31)</f>
        <v>0</v>
      </c>
      <c r="AV21" s="198">
        <f>MMULT(H.Transitionsmatricer_kvinder!$C151:$W151,AU$11:AU$31)</f>
        <v>0</v>
      </c>
      <c r="AW21" s="198">
        <f>MMULT(H.Transitionsmatricer_kvinder!$C151:$W151,AV$11:AV$31)</f>
        <v>0</v>
      </c>
      <c r="AX21" s="198">
        <f>MMULT(H.Transitionsmatricer_kvinder!$C151:$W151,AW$11:AW$31)</f>
        <v>0</v>
      </c>
      <c r="AY21" s="198">
        <f>MMULT(H.Transitionsmatricer_kvinder!$C151:$W151,AX$11:AX$31)</f>
        <v>0</v>
      </c>
      <c r="AZ21" s="198">
        <f>MMULT(H.Transitionsmatricer_kvinder!$C151:$W151,AY$11:AY$31)</f>
        <v>0</v>
      </c>
      <c r="BA21" s="199">
        <f>MMULT(H.Transitionsmatricer_kvinder!$C178:$W178,AZ$11:AZ$31)</f>
        <v>0</v>
      </c>
      <c r="BB21" s="199">
        <f>MMULT(H.Transitionsmatricer_kvinder!$C178:$W178,BA$11:BA$31)</f>
        <v>0</v>
      </c>
      <c r="BC21" s="199">
        <f>MMULT(H.Transitionsmatricer_kvinder!$C178:$W178,BB$11:BB$31)</f>
        <v>0</v>
      </c>
      <c r="BD21" s="199">
        <f>MMULT(H.Transitionsmatricer_kvinder!$C178:$W178,BC$11:BC$31)</f>
        <v>0</v>
      </c>
      <c r="BE21" s="199">
        <f>MMULT(H.Transitionsmatricer_kvinder!$C178:$W178,BD$11:BD$31)</f>
        <v>0</v>
      </c>
      <c r="BF21" s="199">
        <f>MMULT(H.Transitionsmatricer_kvinder!$C178:$W178,BE$11:BE$31)</f>
        <v>0</v>
      </c>
      <c r="BG21" s="199">
        <f>MMULT(H.Transitionsmatricer_kvinder!$C178:$W178,BF$11:BF$31)</f>
        <v>0</v>
      </c>
      <c r="BH21" s="199">
        <f>MMULT(H.Transitionsmatricer_kvinder!$C178:$W178,BG$11:BG$31)</f>
        <v>0</v>
      </c>
      <c r="BI21" s="199">
        <f>MMULT(H.Transitionsmatricer_kvinder!$C178:$W178,BH$11:BH$31)</f>
        <v>0</v>
      </c>
      <c r="BJ21" s="199">
        <f>MMULT(H.Transitionsmatricer_kvinder!$C178:$W178,BI$11:BI$31)</f>
        <v>0</v>
      </c>
      <c r="BK21" s="199">
        <f>MMULT(H.Transitionsmatricer_kvinder!$C178:$W178,BJ$11:BJ$31)</f>
        <v>0</v>
      </c>
      <c r="BL21" s="199">
        <f>MMULT(H.Transitionsmatricer_kvinder!$C178:$W178,BK$11:BK$31)</f>
        <v>0</v>
      </c>
      <c r="BM21" s="199">
        <f>MMULT(H.Transitionsmatricer_kvinder!$C178:$W178,BL$11:BL$31)</f>
        <v>0</v>
      </c>
      <c r="BN21" s="199">
        <f>MMULT(H.Transitionsmatricer_kvinder!$C178:$W178,BM$11:BM$31)</f>
        <v>0</v>
      </c>
      <c r="BO21" s="199">
        <f>MMULT(H.Transitionsmatricer_kvinder!$C178:$W178,BN$11:BN$31)</f>
        <v>0</v>
      </c>
      <c r="BP21" s="199">
        <f>MMULT(H.Transitionsmatricer_kvinder!$C178:$W178,BO$11:BO$31)</f>
        <v>0</v>
      </c>
      <c r="BQ21" s="199">
        <f>MMULT(H.Transitionsmatricer_kvinder!$C178:$W178,BP$11:BP$31)</f>
        <v>0</v>
      </c>
      <c r="BR21" s="199">
        <f>MMULT(H.Transitionsmatricer_kvinder!$C178:$W178,BQ$11:BQ$31)</f>
        <v>0</v>
      </c>
      <c r="BS21" s="199">
        <f>MMULT(H.Transitionsmatricer_kvinder!$C178:$W178,BR$11:BR$31)</f>
        <v>0</v>
      </c>
      <c r="BT21" s="199">
        <f>MMULT(H.Transitionsmatricer_kvinder!$C178:$W178,BS$11:BS$31)</f>
        <v>0</v>
      </c>
      <c r="BU21" s="200">
        <f>MMULT(H.Transitionsmatricer_kvinder!$C205:$W205,BT$11:BT$31)</f>
        <v>0</v>
      </c>
      <c r="BV21" s="200">
        <f>MMULT(H.Transitionsmatricer_kvinder!$C205:$W205,BU$11:BU$31)</f>
        <v>0</v>
      </c>
      <c r="BW21" s="200">
        <f>MMULT(H.Transitionsmatricer_kvinder!$C205:$W205,BV$11:BV$31)</f>
        <v>0</v>
      </c>
      <c r="BX21" s="200">
        <f>MMULT(H.Transitionsmatricer_kvinder!$C205:$W205,BW$11:BW$31)</f>
        <v>0</v>
      </c>
      <c r="BY21" s="200">
        <f>MMULT(H.Transitionsmatricer_kvinder!$C205:$W205,BX$11:BX$31)</f>
        <v>0</v>
      </c>
      <c r="BZ21" s="200">
        <f>MMULT(H.Transitionsmatricer_kvinder!$C205:$W205,BY$11:BY$31)</f>
        <v>0</v>
      </c>
      <c r="CA21" s="200">
        <f>MMULT(H.Transitionsmatricer_kvinder!$C205:$W205,BZ$11:BZ$31)</f>
        <v>0</v>
      </c>
      <c r="CB21" s="200">
        <f>MMULT(H.Transitionsmatricer_kvinder!$C205:$W205,CA$11:CA$31)</f>
        <v>0</v>
      </c>
      <c r="CC21" s="200">
        <f>MMULT(H.Transitionsmatricer_kvinder!$C205:$W205,CB$11:CB$31)</f>
        <v>0</v>
      </c>
      <c r="CD21" s="200">
        <f>MMULT(H.Transitionsmatricer_kvinder!$C205:$W205,CC$11:CC$31)</f>
        <v>0</v>
      </c>
      <c r="CE21" s="200">
        <f>MMULT(H.Transitionsmatricer_kvinder!$C205:$W205,CD$11:CD$31)</f>
        <v>0</v>
      </c>
      <c r="CF21" s="200">
        <f>MMULT(H.Transitionsmatricer_kvinder!$C205:$W205,CE$11:CE$31)</f>
        <v>0</v>
      </c>
      <c r="CG21" s="200">
        <f>MMULT(H.Transitionsmatricer_kvinder!$C205:$W205,CF$11:CF$31)</f>
        <v>0</v>
      </c>
      <c r="CH21" s="200">
        <f>MMULT(H.Transitionsmatricer_kvinder!$C205:$W205,CG$11:CG$31)</f>
        <v>0</v>
      </c>
      <c r="CI21" s="200">
        <f>MMULT(H.Transitionsmatricer_kvinder!$C205:$W205,CH$11:CH$31)</f>
        <v>0</v>
      </c>
      <c r="CJ21" s="201">
        <f>MMULT(H.Transitionsmatricer_kvinder!C232:W232,CI$11:CI$31)</f>
        <v>0</v>
      </c>
    </row>
    <row r="22" spans="1:88" s="115" customFormat="1" ht="38.25" x14ac:dyDescent="0.2">
      <c r="A22" s="140" t="s">
        <v>181</v>
      </c>
      <c r="B22" s="192">
        <v>0</v>
      </c>
      <c r="C22" s="192">
        <v>0</v>
      </c>
      <c r="D22" s="193">
        <f>MMULT(H.Transitionsmatricer_kvinder!$C17:$W17,C$11:C$31)</f>
        <v>0</v>
      </c>
      <c r="E22" s="193">
        <f>MMULT(H.Transitionsmatricer_kvinder!$C17:$W17,D$11:D$31)</f>
        <v>0</v>
      </c>
      <c r="F22" s="193">
        <f>MMULT(H.Transitionsmatricer_kvinder!$C17:$W17,E$11:E$31)</f>
        <v>0</v>
      </c>
      <c r="G22" s="193">
        <f>MMULT(H.Transitionsmatricer_kvinder!$C17:$W17,F$11:F$31)</f>
        <v>0</v>
      </c>
      <c r="H22" s="193">
        <f>MMULT(H.Transitionsmatricer_kvinder!$C17:$W17,G$11:G$31)</f>
        <v>0</v>
      </c>
      <c r="I22" s="194">
        <f>MMULT(H.Transitionsmatricer_kvinder!$C44:$W44,H$11:H$31)</f>
        <v>73.09661158209363</v>
      </c>
      <c r="J22" s="194">
        <f>MMULT(H.Transitionsmatricer_kvinder!$C44:$W44,I$11:I$31)</f>
        <v>96.243108605386269</v>
      </c>
      <c r="K22" s="194">
        <f>MMULT(H.Transitionsmatricer_kvinder!$C44:$W44,J$11:J$31)</f>
        <v>109.60518784474706</v>
      </c>
      <c r="L22" s="194">
        <f>MMULT(H.Transitionsmatricer_kvinder!$C44:$W44,K$11:K$31)</f>
        <v>120.57402613963113</v>
      </c>
      <c r="M22" s="194">
        <f>MMULT(H.Transitionsmatricer_kvinder!$C44:$W44,L$11:L$31)</f>
        <v>130.50722114565994</v>
      </c>
      <c r="N22" s="195">
        <f>MMULT(H.Transitionsmatricer_kvinder!$C71:$W71,M$11:M$31)</f>
        <v>28.840163330165151</v>
      </c>
      <c r="O22" s="195">
        <f>MMULT(H.Transitionsmatricer_kvinder!$C71:$W71,N$11:N$31)</f>
        <v>10.487716572668838</v>
      </c>
      <c r="P22" s="195">
        <f>MMULT(H.Transitionsmatricer_kvinder!$C71:$W71,O$11:O$31)</f>
        <v>8.0564959554102771</v>
      </c>
      <c r="Q22" s="195">
        <f>MMULT(H.Transitionsmatricer_kvinder!$C71:$W71,P$11:P$31)</f>
        <v>8.3736430577338314</v>
      </c>
      <c r="R22" s="195">
        <f>MMULT(H.Transitionsmatricer_kvinder!$C71:$W71,Q$11:Q$31)</f>
        <v>8.9446785127347095</v>
      </c>
      <c r="S22" s="195">
        <f>MMULT(H.Transitionsmatricer_kvinder!$C71:$W71,R$11:R$31)</f>
        <v>9.3537574287448866</v>
      </c>
      <c r="T22" s="195">
        <f>MMULT(H.Transitionsmatricer_kvinder!$C71:$W71,S$11:S$31)</f>
        <v>9.5750059847927389</v>
      </c>
      <c r="U22" s="195">
        <f>MMULT(H.Transitionsmatricer_kvinder!$C71:$W71,T$11:T$31)</f>
        <v>9.6451187560890528</v>
      </c>
      <c r="V22" s="195">
        <f>MMULT(H.Transitionsmatricer_kvinder!$C71:$W71,U$11:U$31)</f>
        <v>9.6025470182766526</v>
      </c>
      <c r="W22" s="196">
        <f>MMULT(H.Transitionsmatricer_kvinder!$C98:$W98,V$11:V$31)</f>
        <v>16.463960403503986</v>
      </c>
      <c r="X22" s="196">
        <f>MMULT(H.Transitionsmatricer_kvinder!$C98:$W98,W$11:W$31)</f>
        <v>20.680843208894881</v>
      </c>
      <c r="Y22" s="196">
        <f>MMULT(H.Transitionsmatricer_kvinder!$C98:$W98,X$11:X$31)</f>
        <v>23.63317078530779</v>
      </c>
      <c r="Z22" s="196">
        <f>MMULT(H.Transitionsmatricer_kvinder!$C98:$W98,Y$11:Y$31)</f>
        <v>25.606062976610268</v>
      </c>
      <c r="AA22" s="196">
        <f>MMULT(H.Transitionsmatricer_kvinder!$C98:$W98,Z$11:Z$31)</f>
        <v>26.825008530225229</v>
      </c>
      <c r="AB22" s="196">
        <f>MMULT(H.Transitionsmatricer_kvinder!$C98:$W98,AA$11:AA$31)</f>
        <v>27.467622503806979</v>
      </c>
      <c r="AC22" s="196">
        <f>MMULT(H.Transitionsmatricer_kvinder!$C98:$W98,AB$11:AB$31)</f>
        <v>27.673284148322747</v>
      </c>
      <c r="AD22" s="196">
        <f>MMULT(H.Transitionsmatricer_kvinder!$C98:$W98,AC$11:AC$31)</f>
        <v>27.550971893983657</v>
      </c>
      <c r="AE22" s="196">
        <f>MMULT(H.Transitionsmatricer_kvinder!$C98:$W98,AD$11:AD$31)</f>
        <v>27.185588702095934</v>
      </c>
      <c r="AF22" s="196">
        <f>MMULT(H.Transitionsmatricer_kvinder!$C98:$W98,AE$11:AE$31)</f>
        <v>26.643038829382547</v>
      </c>
      <c r="AG22" s="197">
        <f>MMULT(H.Transitionsmatricer_kvinder!$C125:$W125,AF$11:AF$31)</f>
        <v>25.526449640152023</v>
      </c>
      <c r="AH22" s="197">
        <f>MMULT(H.Transitionsmatricer_kvinder!$C125:$W125,AG$11:AG$31)</f>
        <v>24.356448702818767</v>
      </c>
      <c r="AI22" s="197">
        <f>MMULT(H.Transitionsmatricer_kvinder!$C125:$W125,AH$11:AH$31)</f>
        <v>23.165200977699239</v>
      </c>
      <c r="AJ22" s="197">
        <f>MMULT(H.Transitionsmatricer_kvinder!$C125:$W125,AI$11:AI$31)</f>
        <v>21.976098290320561</v>
      </c>
      <c r="AK22" s="197">
        <f>MMULT(H.Transitionsmatricer_kvinder!$C125:$W125,AJ$11:AJ$31)</f>
        <v>20.80587786693955</v>
      </c>
      <c r="AL22" s="197">
        <f>MMULT(H.Transitionsmatricer_kvinder!$C125:$W125,AK$11:AK$31)</f>
        <v>19.666250275235054</v>
      </c>
      <c r="AM22" s="197">
        <f>MMULT(H.Transitionsmatricer_kvinder!$C125:$W125,AL$11:AL$31)</f>
        <v>18.565147057433716</v>
      </c>
      <c r="AN22" s="197">
        <f>MMULT(H.Transitionsmatricer_kvinder!$C125:$W125,AM$11:AM$31)</f>
        <v>17.507674418410861</v>
      </c>
      <c r="AO22" s="197">
        <f>MMULT(H.Transitionsmatricer_kvinder!$C125:$W125,AN$11:AN$31)</f>
        <v>16.496840325653285</v>
      </c>
      <c r="AP22" s="197">
        <f>MMULT(H.Transitionsmatricer_kvinder!$C125:$W125,AO$11:AO$31)</f>
        <v>15.534107370335558</v>
      </c>
      <c r="AQ22" s="198">
        <f>MMULT(H.Transitionsmatricer_kvinder!$C152:$W152,AP$11:AP$31)</f>
        <v>13.850348161834333</v>
      </c>
      <c r="AR22" s="198">
        <f>MMULT(H.Transitionsmatricer_kvinder!$C152:$W152,AQ$11:AQ$31)</f>
        <v>12.343844533339116</v>
      </c>
      <c r="AS22" s="198">
        <f>MMULT(H.Transitionsmatricer_kvinder!$C152:$W152,AR$11:AR$31)</f>
        <v>10.997449044174331</v>
      </c>
      <c r="AT22" s="198">
        <f>MMULT(H.Transitionsmatricer_kvinder!$C152:$W152,AS$11:AS$31)</f>
        <v>9.7952253900359931</v>
      </c>
      <c r="AU22" s="198">
        <f>MMULT(H.Transitionsmatricer_kvinder!$C152:$W152,AT$11:AT$31)</f>
        <v>8.7225065832796869</v>
      </c>
      <c r="AV22" s="198">
        <f>MMULT(H.Transitionsmatricer_kvinder!$C152:$W152,AU$11:AU$31)</f>
        <v>7.7658928784332462</v>
      </c>
      <c r="AW22" s="198">
        <f>MMULT(H.Transitionsmatricer_kvinder!$C152:$W152,AV$11:AV$31)</f>
        <v>6.9132111290331695</v>
      </c>
      <c r="AX22" s="198">
        <f>MMULT(H.Transitionsmatricer_kvinder!$C152:$W152,AW$11:AW$31)</f>
        <v>6.1534506933761381</v>
      </c>
      <c r="AY22" s="198">
        <f>MMULT(H.Transitionsmatricer_kvinder!$C152:$W152,AX$11:AX$31)</f>
        <v>5.4766863140769146</v>
      </c>
      <c r="AZ22" s="198">
        <f>MMULT(H.Transitionsmatricer_kvinder!$C152:$W152,AY$11:AY$31)</f>
        <v>4.873995058071154</v>
      </c>
      <c r="BA22" s="199">
        <f>MMULT(H.Transitionsmatricer_kvinder!$C179:$W179,AZ$11:AZ$31)</f>
        <v>0</v>
      </c>
      <c r="BB22" s="199">
        <f>MMULT(H.Transitionsmatricer_kvinder!$C179:$W179,BA$11:BA$31)</f>
        <v>0</v>
      </c>
      <c r="BC22" s="199">
        <f>MMULT(H.Transitionsmatricer_kvinder!$C179:$W179,BB$11:BB$31)</f>
        <v>0</v>
      </c>
      <c r="BD22" s="199">
        <f>MMULT(H.Transitionsmatricer_kvinder!$C179:$W179,BC$11:BC$31)</f>
        <v>0</v>
      </c>
      <c r="BE22" s="199">
        <f>MMULT(H.Transitionsmatricer_kvinder!$C179:$W179,BD$11:BD$31)</f>
        <v>0</v>
      </c>
      <c r="BF22" s="199">
        <f>MMULT(H.Transitionsmatricer_kvinder!$C179:$W179,BE$11:BE$31)</f>
        <v>0</v>
      </c>
      <c r="BG22" s="199">
        <f>MMULT(H.Transitionsmatricer_kvinder!$C179:$W179,BF$11:BF$31)</f>
        <v>0</v>
      </c>
      <c r="BH22" s="199">
        <f>MMULT(H.Transitionsmatricer_kvinder!$C179:$W179,BG$11:BG$31)</f>
        <v>0</v>
      </c>
      <c r="BI22" s="199">
        <f>MMULT(H.Transitionsmatricer_kvinder!$C179:$W179,BH$11:BH$31)</f>
        <v>0</v>
      </c>
      <c r="BJ22" s="199">
        <f>MMULT(H.Transitionsmatricer_kvinder!$C179:$W179,BI$11:BI$31)</f>
        <v>0</v>
      </c>
      <c r="BK22" s="199">
        <f>MMULT(H.Transitionsmatricer_kvinder!$C179:$W179,BJ$11:BJ$31)</f>
        <v>0</v>
      </c>
      <c r="BL22" s="199">
        <f>MMULT(H.Transitionsmatricer_kvinder!$C179:$W179,BK$11:BK$31)</f>
        <v>0</v>
      </c>
      <c r="BM22" s="199">
        <f>MMULT(H.Transitionsmatricer_kvinder!$C179:$W179,BL$11:BL$31)</f>
        <v>0</v>
      </c>
      <c r="BN22" s="199">
        <f>MMULT(H.Transitionsmatricer_kvinder!$C179:$W179,BM$11:BM$31)</f>
        <v>0</v>
      </c>
      <c r="BO22" s="199">
        <f>MMULT(H.Transitionsmatricer_kvinder!$C179:$W179,BN$11:BN$31)</f>
        <v>0</v>
      </c>
      <c r="BP22" s="199">
        <f>MMULT(H.Transitionsmatricer_kvinder!$C179:$W179,BO$11:BO$31)</f>
        <v>0</v>
      </c>
      <c r="BQ22" s="199">
        <f>MMULT(H.Transitionsmatricer_kvinder!$C179:$W179,BP$11:BP$31)</f>
        <v>0</v>
      </c>
      <c r="BR22" s="199">
        <f>MMULT(H.Transitionsmatricer_kvinder!$C179:$W179,BQ$11:BQ$31)</f>
        <v>0</v>
      </c>
      <c r="BS22" s="199">
        <f>MMULT(H.Transitionsmatricer_kvinder!$C179:$W179,BR$11:BR$31)</f>
        <v>0</v>
      </c>
      <c r="BT22" s="199">
        <f>MMULT(H.Transitionsmatricer_kvinder!$C179:$W179,BS$11:BS$31)</f>
        <v>0</v>
      </c>
      <c r="BU22" s="200">
        <f>MMULT(H.Transitionsmatricer_kvinder!$C206:$W206,BT$11:BT$31)</f>
        <v>0</v>
      </c>
      <c r="BV22" s="200">
        <f>MMULT(H.Transitionsmatricer_kvinder!$C206:$W206,BU$11:BU$31)</f>
        <v>0</v>
      </c>
      <c r="BW22" s="200">
        <f>MMULT(H.Transitionsmatricer_kvinder!$C206:$W206,BV$11:BV$31)</f>
        <v>0</v>
      </c>
      <c r="BX22" s="200">
        <f>MMULT(H.Transitionsmatricer_kvinder!$C206:$W206,BW$11:BW$31)</f>
        <v>0</v>
      </c>
      <c r="BY22" s="200">
        <f>MMULT(H.Transitionsmatricer_kvinder!$C206:$W206,BX$11:BX$31)</f>
        <v>0</v>
      </c>
      <c r="BZ22" s="200">
        <f>MMULT(H.Transitionsmatricer_kvinder!$C206:$W206,BY$11:BY$31)</f>
        <v>0</v>
      </c>
      <c r="CA22" s="200">
        <f>MMULT(H.Transitionsmatricer_kvinder!$C206:$W206,BZ$11:BZ$31)</f>
        <v>0</v>
      </c>
      <c r="CB22" s="200">
        <f>MMULT(H.Transitionsmatricer_kvinder!$C206:$W206,CA$11:CA$31)</f>
        <v>0</v>
      </c>
      <c r="CC22" s="200">
        <f>MMULT(H.Transitionsmatricer_kvinder!$C206:$W206,CB$11:CB$31)</f>
        <v>0</v>
      </c>
      <c r="CD22" s="200">
        <f>MMULT(H.Transitionsmatricer_kvinder!$C206:$W206,CC$11:CC$31)</f>
        <v>0</v>
      </c>
      <c r="CE22" s="200">
        <f>MMULT(H.Transitionsmatricer_kvinder!$C206:$W206,CD$11:CD$31)</f>
        <v>0</v>
      </c>
      <c r="CF22" s="200">
        <f>MMULT(H.Transitionsmatricer_kvinder!$C206:$W206,CE$11:CE$31)</f>
        <v>0</v>
      </c>
      <c r="CG22" s="200">
        <f>MMULT(H.Transitionsmatricer_kvinder!$C206:$W206,CF$11:CF$31)</f>
        <v>0</v>
      </c>
      <c r="CH22" s="200">
        <f>MMULT(H.Transitionsmatricer_kvinder!$C206:$W206,CG$11:CG$31)</f>
        <v>0</v>
      </c>
      <c r="CI22" s="200">
        <f>MMULT(H.Transitionsmatricer_kvinder!$C206:$W206,CH$11:CH$31)</f>
        <v>0</v>
      </c>
      <c r="CJ22" s="201">
        <f>MMULT(H.Transitionsmatricer_kvinder!C233:W233,CI$11:CI$31)</f>
        <v>0</v>
      </c>
    </row>
    <row r="23" spans="1:88" s="115" customFormat="1" ht="38.25" x14ac:dyDescent="0.2">
      <c r="A23" s="140" t="s">
        <v>215</v>
      </c>
      <c r="B23" s="192">
        <v>0</v>
      </c>
      <c r="C23" s="192">
        <v>0</v>
      </c>
      <c r="D23" s="193">
        <f>MMULT(H.Transitionsmatricer_kvinder!$C18:$W18,C$11:C$31)</f>
        <v>0</v>
      </c>
      <c r="E23" s="193">
        <f>MMULT(H.Transitionsmatricer_kvinder!$C18:$W18,D$11:D$31)</f>
        <v>0</v>
      </c>
      <c r="F23" s="193">
        <f>MMULT(H.Transitionsmatricer_kvinder!$C18:$W18,E$11:E$31)</f>
        <v>0</v>
      </c>
      <c r="G23" s="193">
        <f>MMULT(H.Transitionsmatricer_kvinder!$C18:$W18,F$11:F$31)</f>
        <v>0</v>
      </c>
      <c r="H23" s="193">
        <f>MMULT(H.Transitionsmatricer_kvinder!$C18:$W18,G$11:G$31)</f>
        <v>0</v>
      </c>
      <c r="I23" s="194">
        <f>MMULT(H.Transitionsmatricer_kvinder!$C45:$W45,H$11:H$31)</f>
        <v>31.626203931735319</v>
      </c>
      <c r="J23" s="194">
        <f>MMULT(H.Transitionsmatricer_kvinder!$C45:$W45,I$11:I$31)</f>
        <v>42.528349937389336</v>
      </c>
      <c r="K23" s="194">
        <f>MMULT(H.Transitionsmatricer_kvinder!$C45:$W45,J$11:J$31)</f>
        <v>49.415433596714905</v>
      </c>
      <c r="L23" s="194">
        <f>MMULT(H.Transitionsmatricer_kvinder!$C45:$W45,K$11:K$31)</f>
        <v>55.455971760931803</v>
      </c>
      <c r="M23" s="194">
        <f>MMULT(H.Transitionsmatricer_kvinder!$C45:$W45,L$11:L$31)</f>
        <v>61.234370595448603</v>
      </c>
      <c r="N23" s="195">
        <f>MMULT(H.Transitionsmatricer_kvinder!$C72:$W72,M$11:M$31)</f>
        <v>13.644403428177455</v>
      </c>
      <c r="O23" s="195">
        <f>MMULT(H.Transitionsmatricer_kvinder!$C72:$W72,N$11:N$31)</f>
        <v>4.8780706365607358</v>
      </c>
      <c r="P23" s="195">
        <f>MMULT(H.Transitionsmatricer_kvinder!$C72:$W72,O$11:O$31)</f>
        <v>3.6937703316614883</v>
      </c>
      <c r="Q23" s="195">
        <f>MMULT(H.Transitionsmatricer_kvinder!$C72:$W72,P$11:P$31)</f>
        <v>3.8728225273672194</v>
      </c>
      <c r="R23" s="195">
        <f>MMULT(H.Transitionsmatricer_kvinder!$C72:$W72,Q$11:Q$31)</f>
        <v>4.2053781845250064</v>
      </c>
      <c r="S23" s="195">
        <f>MMULT(H.Transitionsmatricer_kvinder!$C72:$W72,R$11:R$31)</f>
        <v>4.4769556535234996</v>
      </c>
      <c r="T23" s="195">
        <f>MMULT(H.Transitionsmatricer_kvinder!$C72:$W72,S$11:S$31)</f>
        <v>4.6658936132984072</v>
      </c>
      <c r="U23" s="195">
        <f>MMULT(H.Transitionsmatricer_kvinder!$C72:$W72,T$11:T$31)</f>
        <v>4.784159646566148</v>
      </c>
      <c r="V23" s="195">
        <f>MMULT(H.Transitionsmatricer_kvinder!$C72:$W72,U$11:U$31)</f>
        <v>4.8466605427256706</v>
      </c>
      <c r="W23" s="196">
        <f>MMULT(H.Transitionsmatricer_kvinder!$C99:$W99,V$11:V$31)</f>
        <v>7.7643463971483104</v>
      </c>
      <c r="X23" s="196">
        <f>MMULT(H.Transitionsmatricer_kvinder!$C99:$W99,W$11:W$31)</f>
        <v>10.126457656891215</v>
      </c>
      <c r="Y23" s="196">
        <f>MMULT(H.Transitionsmatricer_kvinder!$C99:$W99,X$11:X$31)</f>
        <v>11.981181492283675</v>
      </c>
      <c r="Z23" s="196">
        <f>MMULT(H.Transitionsmatricer_kvinder!$C99:$W99,Y$11:Y$31)</f>
        <v>13.405736116523235</v>
      </c>
      <c r="AA23" s="196">
        <f>MMULT(H.Transitionsmatricer_kvinder!$C99:$W99,Z$11:Z$31)</f>
        <v>14.46894127182413</v>
      </c>
      <c r="AB23" s="196">
        <f>MMULT(H.Transitionsmatricer_kvinder!$C99:$W99,AA$11:AA$31)</f>
        <v>15.231119621706366</v>
      </c>
      <c r="AC23" s="196">
        <f>MMULT(H.Transitionsmatricer_kvinder!$C99:$W99,AB$11:AB$31)</f>
        <v>15.744445775492927</v>
      </c>
      <c r="AD23" s="196">
        <f>MMULT(H.Transitionsmatricer_kvinder!$C99:$W99,AC$11:AC$31)</f>
        <v>16.053558390865007</v>
      </c>
      <c r="AE23" s="196">
        <f>MMULT(H.Transitionsmatricer_kvinder!$C99:$W99,AD$11:AD$31)</f>
        <v>16.196305735946989</v>
      </c>
      <c r="AF23" s="196">
        <f>MMULT(H.Transitionsmatricer_kvinder!$C99:$W99,AE$11:AE$31)</f>
        <v>16.204536844392827</v>
      </c>
      <c r="AG23" s="197">
        <f>MMULT(H.Transitionsmatricer_kvinder!$C126:$W126,AF$11:AF$31)</f>
        <v>16.552713753869945</v>
      </c>
      <c r="AH23" s="197">
        <f>MMULT(H.Transitionsmatricer_kvinder!$C126:$W126,AG$11:AG$31)</f>
        <v>16.755396773688034</v>
      </c>
      <c r="AI23" s="197">
        <f>MMULT(H.Transitionsmatricer_kvinder!$C126:$W126,AH$11:AH$31)</f>
        <v>16.832910801572371</v>
      </c>
      <c r="AJ23" s="197">
        <f>MMULT(H.Transitionsmatricer_kvinder!$C126:$W126,AI$11:AI$31)</f>
        <v>16.803199730671054</v>
      </c>
      <c r="AK23" s="197">
        <f>MMULT(H.Transitionsmatricer_kvinder!$C126:$W126,AJ$11:AJ$31)</f>
        <v>16.682173981647228</v>
      </c>
      <c r="AL23" s="197">
        <f>MMULT(H.Transitionsmatricer_kvinder!$C126:$W126,AK$11:AK$31)</f>
        <v>16.483957839399366</v>
      </c>
      <c r="AM23" s="197">
        <f>MMULT(H.Transitionsmatricer_kvinder!$C126:$W126,AL$11:AL$31)</f>
        <v>16.221079401511659</v>
      </c>
      <c r="AN23" s="197">
        <f>MMULT(H.Transitionsmatricer_kvinder!$C126:$W126,AM$11:AM$31)</f>
        <v>15.90462739082114</v>
      </c>
      <c r="AO23" s="197">
        <f>MMULT(H.Transitionsmatricer_kvinder!$C126:$W126,AN$11:AN$31)</f>
        <v>15.544388069355808</v>
      </c>
      <c r="AP23" s="197">
        <f>MMULT(H.Transitionsmatricer_kvinder!$C126:$W126,AO$11:AO$31)</f>
        <v>15.14896912994832</v>
      </c>
      <c r="AQ23" s="198">
        <f>MMULT(H.Transitionsmatricer_kvinder!$C153:$W153,AP$11:AP$31)</f>
        <v>15.495377690579808</v>
      </c>
      <c r="AR23" s="198">
        <f>MMULT(H.Transitionsmatricer_kvinder!$C153:$W153,AQ$11:AQ$31)</f>
        <v>15.647020072194653</v>
      </c>
      <c r="AS23" s="198">
        <f>MMULT(H.Transitionsmatricer_kvinder!$C153:$W153,AR$11:AR$31)</f>
        <v>15.637006360337963</v>
      </c>
      <c r="AT23" s="198">
        <f>MMULT(H.Transitionsmatricer_kvinder!$C153:$W153,AS$11:AS$31)</f>
        <v>15.493087486067342</v>
      </c>
      <c r="AU23" s="198">
        <f>MMULT(H.Transitionsmatricer_kvinder!$C153:$W153,AT$11:AT$31)</f>
        <v>15.238964560609897</v>
      </c>
      <c r="AV23" s="198">
        <f>MMULT(H.Transitionsmatricer_kvinder!$C153:$W153,AU$11:AU$31)</f>
        <v>14.89512582288447</v>
      </c>
      <c r="AW23" s="198">
        <f>MMULT(H.Transitionsmatricer_kvinder!$C153:$W153,AV$11:AV$31)</f>
        <v>14.479395711971311</v>
      </c>
      <c r="AX23" s="198">
        <f>MMULT(H.Transitionsmatricer_kvinder!$C153:$W153,AW$11:AW$31)</f>
        <v>14.00731139048607</v>
      </c>
      <c r="AY23" s="198">
        <f>MMULT(H.Transitionsmatricer_kvinder!$C153:$W153,AX$11:AX$31)</f>
        <v>13.492397488368857</v>
      </c>
      <c r="AZ23" s="198">
        <f>MMULT(H.Transitionsmatricer_kvinder!$C153:$W153,AY$11:AY$31)</f>
        <v>12.946381497301269</v>
      </c>
      <c r="BA23" s="199">
        <f>MMULT(H.Transitionsmatricer_kvinder!$C180:$W180,AZ$11:AZ$31)</f>
        <v>16.716746539353121</v>
      </c>
      <c r="BB23" s="199">
        <f>MMULT(H.Transitionsmatricer_kvinder!$C180:$W180,BA$11:BA$31)</f>
        <v>15.40962249974692</v>
      </c>
      <c r="BC23" s="199">
        <f>MMULT(H.Transitionsmatricer_kvinder!$C180:$W180,BB$11:BB$31)</f>
        <v>14.199150319087822</v>
      </c>
      <c r="BD23" s="199">
        <f>MMULT(H.Transitionsmatricer_kvinder!$C180:$W180,BC$11:BC$31)</f>
        <v>13.072299449791162</v>
      </c>
      <c r="BE23" s="199">
        <f>MMULT(H.Transitionsmatricer_kvinder!$C180:$W180,BD$11:BD$31)</f>
        <v>12.021282248334236</v>
      </c>
      <c r="BF23" s="199">
        <f>MMULT(H.Transitionsmatricer_kvinder!$C180:$W180,BE$11:BE$31)</f>
        <v>11.041155650750534</v>
      </c>
      <c r="BG23" s="199">
        <f>MMULT(H.Transitionsmatricer_kvinder!$C180:$W180,BF$11:BF$31)</f>
        <v>10.12839431710341</v>
      </c>
      <c r="BH23" s="199">
        <f>MMULT(H.Transitionsmatricer_kvinder!$C180:$W180,BG$11:BG$31)</f>
        <v>9.2800766791680829</v>
      </c>
      <c r="BI23" s="199">
        <f>MMULT(H.Transitionsmatricer_kvinder!$C180:$W180,BH$11:BH$31)</f>
        <v>8.4934499870727915</v>
      </c>
      <c r="BJ23" s="199">
        <f>MMULT(H.Transitionsmatricer_kvinder!$C180:$W180,BI$11:BI$31)</f>
        <v>7.7657234465791376</v>
      </c>
      <c r="BK23" s="199">
        <f>MMULT(H.Transitionsmatricer_kvinder!$C180:$W180,BJ$11:BJ$31)</f>
        <v>7.0939934211755933</v>
      </c>
      <c r="BL23" s="199">
        <f>MMULT(H.Transitionsmatricer_kvinder!$C180:$W180,BK$11:BK$31)</f>
        <v>6.475240671924567</v>
      </c>
      <c r="BM23" s="199">
        <f>MMULT(H.Transitionsmatricer_kvinder!$C180:$W180,BL$11:BL$31)</f>
        <v>5.9063629889368885</v>
      </c>
      <c r="BN23" s="199">
        <f>MMULT(H.Transitionsmatricer_kvinder!$C180:$W180,BM$11:BM$31)</f>
        <v>5.3842215698805891</v>
      </c>
      <c r="BO23" s="199">
        <f>MMULT(H.Transitionsmatricer_kvinder!$C180:$W180,BN$11:BN$31)</f>
        <v>4.9056889782024857</v>
      </c>
      <c r="BP23" s="199">
        <f>MMULT(H.Transitionsmatricer_kvinder!$C180:$W180,BO$11:BO$31)</f>
        <v>4.4676923808834452</v>
      </c>
      <c r="BQ23" s="199">
        <f>MMULT(H.Transitionsmatricer_kvinder!$C180:$W180,BP$11:BP$31)</f>
        <v>4.0672492986955886</v>
      </c>
      <c r="BR23" s="199">
        <f>MMULT(H.Transitionsmatricer_kvinder!$C180:$W180,BQ$11:BQ$31)</f>
        <v>3.7014951463021886</v>
      </c>
      <c r="BS23" s="199">
        <f>MMULT(H.Transitionsmatricer_kvinder!$C180:$W180,BR$11:BR$31)</f>
        <v>3.367702950582439</v>
      </c>
      <c r="BT23" s="199">
        <f>MMULT(H.Transitionsmatricer_kvinder!$C180:$W180,BS$11:BS$31)</f>
        <v>3.0632961748366352</v>
      </c>
      <c r="BU23" s="200">
        <f>MMULT(H.Transitionsmatricer_kvinder!$C207:$W207,BT$11:BT$31)</f>
        <v>0</v>
      </c>
      <c r="BV23" s="200">
        <f>MMULT(H.Transitionsmatricer_kvinder!$C207:$W207,BU$11:BU$31)</f>
        <v>0</v>
      </c>
      <c r="BW23" s="200">
        <f>MMULT(H.Transitionsmatricer_kvinder!$C207:$W207,BV$11:BV$31)</f>
        <v>0</v>
      </c>
      <c r="BX23" s="200">
        <f>MMULT(H.Transitionsmatricer_kvinder!$C207:$W207,BW$11:BW$31)</f>
        <v>0</v>
      </c>
      <c r="BY23" s="200">
        <f>MMULT(H.Transitionsmatricer_kvinder!$C207:$W207,BX$11:BX$31)</f>
        <v>0</v>
      </c>
      <c r="BZ23" s="200">
        <f>MMULT(H.Transitionsmatricer_kvinder!$C207:$W207,BY$11:BY$31)</f>
        <v>0</v>
      </c>
      <c r="CA23" s="200">
        <f>MMULT(H.Transitionsmatricer_kvinder!$C207:$W207,BZ$11:BZ$31)</f>
        <v>0</v>
      </c>
      <c r="CB23" s="200">
        <f>MMULT(H.Transitionsmatricer_kvinder!$C207:$W207,CA$11:CA$31)</f>
        <v>0</v>
      </c>
      <c r="CC23" s="200">
        <f>MMULT(H.Transitionsmatricer_kvinder!$C207:$W207,CB$11:CB$31)</f>
        <v>0</v>
      </c>
      <c r="CD23" s="200">
        <f>MMULT(H.Transitionsmatricer_kvinder!$C207:$W207,CC$11:CC$31)</f>
        <v>0</v>
      </c>
      <c r="CE23" s="200">
        <f>MMULT(H.Transitionsmatricer_kvinder!$C207:$W207,CD$11:CD$31)</f>
        <v>0</v>
      </c>
      <c r="CF23" s="200">
        <f>MMULT(H.Transitionsmatricer_kvinder!$C207:$W207,CE$11:CE$31)</f>
        <v>0</v>
      </c>
      <c r="CG23" s="200">
        <f>MMULT(H.Transitionsmatricer_kvinder!$C207:$W207,CF$11:CF$31)</f>
        <v>0</v>
      </c>
      <c r="CH23" s="200">
        <f>MMULT(H.Transitionsmatricer_kvinder!$C207:$W207,CG$11:CG$31)</f>
        <v>0</v>
      </c>
      <c r="CI23" s="200">
        <f>MMULT(H.Transitionsmatricer_kvinder!$C207:$W207,CH$11:CH$31)</f>
        <v>0</v>
      </c>
      <c r="CJ23" s="201">
        <f>MMULT(H.Transitionsmatricer_kvinder!C234:W234,CI$11:CI$31)</f>
        <v>0</v>
      </c>
    </row>
    <row r="24" spans="1:88" s="115" customFormat="1" ht="38.25" x14ac:dyDescent="0.2">
      <c r="A24" s="140" t="s">
        <v>216</v>
      </c>
      <c r="B24" s="192">
        <v>0</v>
      </c>
      <c r="C24" s="192">
        <v>0</v>
      </c>
      <c r="D24" s="193">
        <f>MMULT(H.Transitionsmatricer_kvinder!$C19:$W19,C$11:C$31)</f>
        <v>0</v>
      </c>
      <c r="E24" s="193">
        <f>MMULT(H.Transitionsmatricer_kvinder!$C19:$W19,D$11:D$31)</f>
        <v>0</v>
      </c>
      <c r="F24" s="193">
        <f>MMULT(H.Transitionsmatricer_kvinder!$C19:$W19,E$11:E$31)</f>
        <v>0</v>
      </c>
      <c r="G24" s="193">
        <f>MMULT(H.Transitionsmatricer_kvinder!$C19:$W19,F$11:F$31)</f>
        <v>0</v>
      </c>
      <c r="H24" s="193">
        <f>MMULT(H.Transitionsmatricer_kvinder!$C19:$W19,G$11:G$31)</f>
        <v>0</v>
      </c>
      <c r="I24" s="194">
        <f>MMULT(H.Transitionsmatricer_kvinder!$C46:$W46,H$11:H$31)</f>
        <v>7.9811049589587206</v>
      </c>
      <c r="J24" s="194">
        <f>MMULT(H.Transitionsmatricer_kvinder!$C46:$W46,I$11:I$31)</f>
        <v>11.1354867357364</v>
      </c>
      <c r="K24" s="194">
        <f>MMULT(H.Transitionsmatricer_kvinder!$C46:$W46,J$11:J$31)</f>
        <v>13.323827709408503</v>
      </c>
      <c r="L24" s="194">
        <f>MMULT(H.Transitionsmatricer_kvinder!$C46:$W46,K$11:K$31)</f>
        <v>15.344992485290271</v>
      </c>
      <c r="M24" s="194">
        <f>MMULT(H.Transitionsmatricer_kvinder!$C46:$W46,L$11:L$31)</f>
        <v>17.351947635769939</v>
      </c>
      <c r="N24" s="195">
        <f>MMULT(H.Transitionsmatricer_kvinder!$C73:$W73,M$11:M$31)</f>
        <v>3.9382292680595423</v>
      </c>
      <c r="O24" s="195">
        <f>MMULT(H.Transitionsmatricer_kvinder!$C73:$W73,N$11:N$31)</f>
        <v>1.3458803772149546</v>
      </c>
      <c r="P24" s="195">
        <f>MMULT(H.Transitionsmatricer_kvinder!$C73:$W73,O$11:O$31)</f>
        <v>0.97439403210555453</v>
      </c>
      <c r="Q24" s="195">
        <f>MMULT(H.Transitionsmatricer_kvinder!$C73:$W73,P$11:P$31)</f>
        <v>1.0288986570686578</v>
      </c>
      <c r="R24" s="195">
        <f>MMULT(H.Transitionsmatricer_kvinder!$C73:$W73,Q$11:Q$31)</f>
        <v>1.1417420519976624</v>
      </c>
      <c r="S24" s="195">
        <f>MMULT(H.Transitionsmatricer_kvinder!$C73:$W73,R$11:R$31)</f>
        <v>1.2419291637587151</v>
      </c>
      <c r="T24" s="195">
        <f>MMULT(H.Transitionsmatricer_kvinder!$C73:$W73,S$11:S$31)</f>
        <v>1.3192430091116631</v>
      </c>
      <c r="U24" s="195">
        <f>MMULT(H.Transitionsmatricer_kvinder!$C73:$W73,T$11:T$31)</f>
        <v>1.3753396841746901</v>
      </c>
      <c r="V24" s="195">
        <f>MMULT(H.Transitionsmatricer_kvinder!$C73:$W73,U$11:U$31)</f>
        <v>1.4136986698269594</v>
      </c>
      <c r="W24" s="196">
        <f>MMULT(H.Transitionsmatricer_kvinder!$C100:$W100,V$11:V$31)</f>
        <v>2.316331663596519</v>
      </c>
      <c r="X24" s="196">
        <f>MMULT(H.Transitionsmatricer_kvinder!$C100:$W100,W$11:W$31)</f>
        <v>3.0653954361360141</v>
      </c>
      <c r="Y24" s="196">
        <f>MMULT(H.Transitionsmatricer_kvinder!$C100:$W100,X$11:X$31)</f>
        <v>3.680223446827088</v>
      </c>
      <c r="Z24" s="196">
        <f>MMULT(H.Transitionsmatricer_kvinder!$C100:$W100,Y$11:Y$31)</f>
        <v>4.1771769030677159</v>
      </c>
      <c r="AA24" s="196">
        <f>MMULT(H.Transitionsmatricer_kvinder!$C100:$W100,Z$11:Z$31)</f>
        <v>4.5714471004851225</v>
      </c>
      <c r="AB24" s="196">
        <f>MMULT(H.Transitionsmatricer_kvinder!$C100:$W100,AA$11:AA$31)</f>
        <v>4.8768708488921639</v>
      </c>
      <c r="AC24" s="196">
        <f>MMULT(H.Transitionsmatricer_kvinder!$C100:$W100,AB$11:AB$31)</f>
        <v>5.105886115348838</v>
      </c>
      <c r="AD24" s="196">
        <f>MMULT(H.Transitionsmatricer_kvinder!$C100:$W100,AC$11:AC$31)</f>
        <v>5.2695644240323434</v>
      </c>
      <c r="AE24" s="196">
        <f>MMULT(H.Transitionsmatricer_kvinder!$C100:$W100,AD$11:AD$31)</f>
        <v>5.3776845578888377</v>
      </c>
      <c r="AF24" s="196">
        <f>MMULT(H.Transitionsmatricer_kvinder!$C100:$W100,AE$11:AE$31)</f>
        <v>5.4388274268053998</v>
      </c>
      <c r="AG24" s="197">
        <f>MMULT(H.Transitionsmatricer_kvinder!$C127:$W127,AF$11:AF$31)</f>
        <v>5.4604803648601008</v>
      </c>
      <c r="AH24" s="197">
        <f>MMULT(H.Transitionsmatricer_kvinder!$C127:$W127,AG$11:AG$31)</f>
        <v>5.4714385731059707</v>
      </c>
      <c r="AI24" s="197">
        <f>MMULT(H.Transitionsmatricer_kvinder!$C127:$W127,AH$11:AH$31)</f>
        <v>5.4716898213733982</v>
      </c>
      <c r="AJ24" s="197">
        <f>MMULT(H.Transitionsmatricer_kvinder!$C127:$W127,AI$11:AI$31)</f>
        <v>5.4611580071759196</v>
      </c>
      <c r="AK24" s="197">
        <f>MMULT(H.Transitionsmatricer_kvinder!$C127:$W127,AJ$11:AJ$31)</f>
        <v>5.439609775095299</v>
      </c>
      <c r="AL24" s="197">
        <f>MMULT(H.Transitionsmatricer_kvinder!$C127:$W127,AK$11:AK$31)</f>
        <v>5.4067465162152946</v>
      </c>
      <c r="AM24" s="197">
        <f>MMULT(H.Transitionsmatricer_kvinder!$C127:$W127,AL$11:AL$31)</f>
        <v>5.3623304555876272</v>
      </c>
      <c r="AN24" s="197">
        <f>MMULT(H.Transitionsmatricer_kvinder!$C127:$W127,AM$11:AM$31)</f>
        <v>5.3062838257228755</v>
      </c>
      <c r="AO24" s="197">
        <f>MMULT(H.Transitionsmatricer_kvinder!$C127:$W127,AN$11:AN$31)</f>
        <v>5.2387446697228963</v>
      </c>
      <c r="AP24" s="197">
        <f>MMULT(H.Transitionsmatricer_kvinder!$C127:$W127,AO$11:AO$31)</f>
        <v>5.1600825840231686</v>
      </c>
      <c r="AQ24" s="198">
        <f>MMULT(H.Transitionsmatricer_kvinder!$C154:$W154,AP$11:AP$31)</f>
        <v>5.0708846792372917</v>
      </c>
      <c r="AR24" s="198">
        <f>MMULT(H.Transitionsmatricer_kvinder!$C154:$W154,AQ$11:AQ$31)</f>
        <v>5.0096882363157871</v>
      </c>
      <c r="AS24" s="198">
        <f>MMULT(H.Transitionsmatricer_kvinder!$C154:$W154,AR$11:AR$31)</f>
        <v>4.9641988029115289</v>
      </c>
      <c r="AT24" s="198">
        <f>MMULT(H.Transitionsmatricer_kvinder!$C154:$W154,AS$11:AS$31)</f>
        <v>4.9252797434730251</v>
      </c>
      <c r="AU24" s="198">
        <f>MMULT(H.Transitionsmatricer_kvinder!$C154:$W154,AT$11:AT$31)</f>
        <v>4.8859485481302523</v>
      </c>
      <c r="AV24" s="198">
        <f>MMULT(H.Transitionsmatricer_kvinder!$C154:$W154,AU$11:AU$31)</f>
        <v>4.8409287863211663</v>
      </c>
      <c r="AW24" s="198">
        <f>MMULT(H.Transitionsmatricer_kvinder!$C154:$W154,AV$11:AV$31)</f>
        <v>4.7864154191276409</v>
      </c>
      <c r="AX24" s="198">
        <f>MMULT(H.Transitionsmatricer_kvinder!$C154:$W154,AW$11:AW$31)</f>
        <v>4.7199005123762889</v>
      </c>
      <c r="AY24" s="198">
        <f>MMULT(H.Transitionsmatricer_kvinder!$C154:$W154,AX$11:AX$31)</f>
        <v>4.6400020286272445</v>
      </c>
      <c r="AZ24" s="198">
        <f>MMULT(H.Transitionsmatricer_kvinder!$C154:$W154,AY$11:AY$31)</f>
        <v>4.5462829278074963</v>
      </c>
      <c r="BA24" s="199">
        <f>MMULT(H.Transitionsmatricer_kvinder!$C181:$W181,AZ$11:AZ$31)</f>
        <v>4.4390656708840925</v>
      </c>
      <c r="BB24" s="199">
        <f>MMULT(H.Transitionsmatricer_kvinder!$C181:$W181,BA$11:BA$31)</f>
        <v>4.5318015574954025</v>
      </c>
      <c r="BC24" s="199">
        <f>MMULT(H.Transitionsmatricer_kvinder!$C181:$W181,BB$11:BB$31)</f>
        <v>4.5511171974609788</v>
      </c>
      <c r="BD24" s="199">
        <f>MMULT(H.Transitionsmatricer_kvinder!$C181:$W181,BC$11:BC$31)</f>
        <v>4.5118483187822971</v>
      </c>
      <c r="BE24" s="199">
        <f>MMULT(H.Transitionsmatricer_kvinder!$C181:$W181,BD$11:BD$31)</f>
        <v>4.4243326881410834</v>
      </c>
      <c r="BF24" s="199">
        <f>MMULT(H.Transitionsmatricer_kvinder!$C181:$W181,BE$11:BE$31)</f>
        <v>4.2971963525635797</v>
      </c>
      <c r="BG24" s="199">
        <f>MMULT(H.Transitionsmatricer_kvinder!$C181:$W181,BF$11:BF$31)</f>
        <v>4.138375525770444</v>
      </c>
      <c r="BH24" s="199">
        <f>MMULT(H.Transitionsmatricer_kvinder!$C181:$W181,BG$11:BG$31)</f>
        <v>3.9553393271784882</v>
      </c>
      <c r="BI24" s="199">
        <f>MMULT(H.Transitionsmatricer_kvinder!$C181:$W181,BH$11:BH$31)</f>
        <v>3.7550094058300925</v>
      </c>
      <c r="BJ24" s="199">
        <f>MMULT(H.Transitionsmatricer_kvinder!$C181:$W181,BI$11:BI$31)</f>
        <v>3.5436131256031893</v>
      </c>
      <c r="BK24" s="199">
        <f>MMULT(H.Transitionsmatricer_kvinder!$C181:$W181,BJ$11:BJ$31)</f>
        <v>3.3265690354176178</v>
      </c>
      <c r="BL24" s="199">
        <f>MMULT(H.Transitionsmatricer_kvinder!$C181:$W181,BK$11:BK$31)</f>
        <v>3.1084340452109207</v>
      </c>
      <c r="BM24" s="199">
        <f>MMULT(H.Transitionsmatricer_kvinder!$C181:$W181,BL$11:BL$31)</f>
        <v>2.8929100696664971</v>
      </c>
      <c r="BN24" s="199">
        <f>MMULT(H.Transitionsmatricer_kvinder!$C181:$W181,BM$11:BM$31)</f>
        <v>2.6828960052281801</v>
      </c>
      <c r="BO24" s="199">
        <f>MMULT(H.Transitionsmatricer_kvinder!$C181:$W181,BN$11:BN$31)</f>
        <v>2.4805687095441922</v>
      </c>
      <c r="BP24" s="199">
        <f>MMULT(H.Transitionsmatricer_kvinder!$C181:$W181,BO$11:BO$31)</f>
        <v>2.2874786805560712</v>
      </c>
      <c r="BQ24" s="199">
        <f>MMULT(H.Transitionsmatricer_kvinder!$C181:$W181,BP$11:BP$31)</f>
        <v>2.1046495468393602</v>
      </c>
      <c r="BR24" s="199">
        <f>MMULT(H.Transitionsmatricer_kvinder!$C181:$W181,BQ$11:BQ$31)</f>
        <v>1.9326739207961516</v>
      </c>
      <c r="BS24" s="199">
        <f>MMULT(H.Transitionsmatricer_kvinder!$C181:$W181,BR$11:BR$31)</f>
        <v>1.7718010693868655</v>
      </c>
      <c r="BT24" s="199">
        <f>MMULT(H.Transitionsmatricer_kvinder!$C181:$W181,BS$11:BS$31)</f>
        <v>1.6220140694473208</v>
      </c>
      <c r="BU24" s="200">
        <f>MMULT(H.Transitionsmatricer_kvinder!$C208:$W208,BT$11:BT$31)</f>
        <v>4.2689514504725476</v>
      </c>
      <c r="BV24" s="200">
        <f>MMULT(H.Transitionsmatricer_kvinder!$C208:$W208,BU$11:BU$31)</f>
        <v>3.5960381933730492</v>
      </c>
      <c r="BW24" s="200">
        <f>MMULT(H.Transitionsmatricer_kvinder!$C208:$W208,BV$11:BV$31)</f>
        <v>3.0371632110040632</v>
      </c>
      <c r="BX24" s="200">
        <f>MMULT(H.Transitionsmatricer_kvinder!$C208:$W208,BW$11:BW$31)</f>
        <v>2.5566405064898272</v>
      </c>
      <c r="BY24" s="200">
        <f>MMULT(H.Transitionsmatricer_kvinder!$C208:$W208,BX$11:BX$31)</f>
        <v>2.1382344782802689</v>
      </c>
      <c r="BZ24" s="200">
        <f>MMULT(H.Transitionsmatricer_kvinder!$C208:$W208,BY$11:BY$31)</f>
        <v>1.7741928570307426</v>
      </c>
      <c r="CA24" s="200">
        <f>MMULT(H.Transitionsmatricer_kvinder!$C208:$W208,BZ$11:BZ$31)</f>
        <v>1.4598762454915268</v>
      </c>
      <c r="CB24" s="200">
        <f>MMULT(H.Transitionsmatricer_kvinder!$C208:$W208,CA$11:CA$31)</f>
        <v>1.1913763883653594</v>
      </c>
      <c r="CC24" s="200">
        <f>MMULT(H.Transitionsmatricer_kvinder!$C208:$W208,CB$11:CB$31)</f>
        <v>0.96465022457942418</v>
      </c>
      <c r="CD24" s="200">
        <f>MMULT(H.Transitionsmatricer_kvinder!$C208:$W208,CC$11:CC$31)</f>
        <v>0.77536222104115948</v>
      </c>
      <c r="CE24" s="200">
        <f>MMULT(H.Transitionsmatricer_kvinder!$C208:$W208,CD$11:CD$31)</f>
        <v>0.6190103525441073</v>
      </c>
      <c r="CF24" s="200">
        <f>MMULT(H.Transitionsmatricer_kvinder!$C208:$W208,CE$11:CE$31)</f>
        <v>0.49112604840138707</v>
      </c>
      <c r="CG24" s="200">
        <f>MMULT(H.Transitionsmatricer_kvinder!$C208:$W208,CF$11:CF$31)</f>
        <v>0.38745518112350175</v>
      </c>
      <c r="CH24" s="200">
        <f>MMULT(H.Transitionsmatricer_kvinder!$C208:$W208,CG$11:CG$31)</f>
        <v>0.30408763730664368</v>
      </c>
      <c r="CI24" s="200">
        <f>MMULT(H.Transitionsmatricer_kvinder!$C208:$W208,CH$11:CH$31)</f>
        <v>0.23753204987660115</v>
      </c>
      <c r="CJ24" s="201">
        <f>MMULT(H.Transitionsmatricer_kvinder!C235:W235,CI$11:CI$31)</f>
        <v>0</v>
      </c>
    </row>
    <row r="25" spans="1:88" s="115" customFormat="1" ht="38.25" x14ac:dyDescent="0.2">
      <c r="A25" s="140" t="s">
        <v>194</v>
      </c>
      <c r="B25" s="192">
        <v>0</v>
      </c>
      <c r="C25" s="192">
        <v>0</v>
      </c>
      <c r="D25" s="193">
        <f>MMULT(H.Transitionsmatricer_kvinder!$C20:$W20,C$11:C$31)</f>
        <v>0</v>
      </c>
      <c r="E25" s="193">
        <f>MMULT(H.Transitionsmatricer_kvinder!$C20:$W20,D$11:D$31)</f>
        <v>0</v>
      </c>
      <c r="F25" s="193">
        <f>MMULT(H.Transitionsmatricer_kvinder!$C20:$W20,E$11:E$31)</f>
        <v>0</v>
      </c>
      <c r="G25" s="193">
        <f>MMULT(H.Transitionsmatricer_kvinder!$C20:$W20,F$11:F$31)</f>
        <v>0</v>
      </c>
      <c r="H25" s="193">
        <f>MMULT(H.Transitionsmatricer_kvinder!$C20:$W20,G$11:G$31)</f>
        <v>0</v>
      </c>
      <c r="I25" s="194">
        <f>MMULT(H.Transitionsmatricer_kvinder!$C47:$W47,H$11:H$31)</f>
        <v>0.46043346048686168</v>
      </c>
      <c r="J25" s="194">
        <f>MMULT(H.Transitionsmatricer_kvinder!$C47:$W47,I$11:I$31)</f>
        <v>0.64770670074243897</v>
      </c>
      <c r="K25" s="194">
        <f>MMULT(H.Transitionsmatricer_kvinder!$C47:$W47,J$11:J$31)</f>
        <v>0.77983631933440123</v>
      </c>
      <c r="L25" s="194">
        <f>MMULT(H.Transitionsmatricer_kvinder!$C47:$W47,K$11:K$31)</f>
        <v>0.90290622995388048</v>
      </c>
      <c r="M25" s="194">
        <f>MMULT(H.Transitionsmatricer_kvinder!$C47:$W47,L$11:L$31)</f>
        <v>1.0258169299395024</v>
      </c>
      <c r="N25" s="195">
        <f>MMULT(H.Transitionsmatricer_kvinder!$C74:$W74,M$11:M$31)</f>
        <v>0.23364226998025636</v>
      </c>
      <c r="O25" s="195">
        <f>MMULT(H.Transitionsmatricer_kvinder!$C74:$W74,N$11:N$31)</f>
        <v>7.9121027443391029E-2</v>
      </c>
      <c r="P25" s="195">
        <f>MMULT(H.Transitionsmatricer_kvinder!$C74:$W74,O$11:O$31)</f>
        <v>5.673370621372413E-2</v>
      </c>
      <c r="Q25" s="195">
        <f>MMULT(H.Transitionsmatricer_kvinder!$C74:$W74,P$11:P$31)</f>
        <v>5.9996289454188161E-2</v>
      </c>
      <c r="R25" s="195">
        <f>MMULT(H.Transitionsmatricer_kvinder!$C74:$W74,Q$11:Q$31)</f>
        <v>6.6881087237371267E-2</v>
      </c>
      <c r="S25" s="195">
        <f>MMULT(H.Transitionsmatricer_kvinder!$C74:$W74,R$11:R$31)</f>
        <v>7.3070498216034868E-2</v>
      </c>
      <c r="T25" s="195">
        <f>MMULT(H.Transitionsmatricer_kvinder!$C74:$W74,S$11:S$31)</f>
        <v>7.7912753718291941E-2</v>
      </c>
      <c r="U25" s="195">
        <f>MMULT(H.Transitionsmatricer_kvinder!$C74:$W74,T$11:T$31)</f>
        <v>8.1485744785105646E-2</v>
      </c>
      <c r="V25" s="195">
        <f>MMULT(H.Transitionsmatricer_kvinder!$C74:$W74,U$11:U$31)</f>
        <v>8.3986825126381254E-2</v>
      </c>
      <c r="W25" s="196">
        <f>MMULT(H.Transitionsmatricer_kvinder!$C101:$W101,V$11:V$31)</f>
        <v>0.1381922165085839</v>
      </c>
      <c r="X25" s="196">
        <f>MMULT(H.Transitionsmatricer_kvinder!$C101:$W101,W$11:W$31)</f>
        <v>0.18356837651931468</v>
      </c>
      <c r="Y25" s="196">
        <f>MMULT(H.Transitionsmatricer_kvinder!$C101:$W101,X$11:X$31)</f>
        <v>0.22089474030474551</v>
      </c>
      <c r="Z25" s="196">
        <f>MMULT(H.Transitionsmatricer_kvinder!$C101:$W101,Y$11:Y$31)</f>
        <v>0.25129170199478196</v>
      </c>
      <c r="AA25" s="196">
        <f>MMULT(H.Transitionsmatricer_kvinder!$C101:$W101,Z$11:Z$31)</f>
        <v>0.27561486440428157</v>
      </c>
      <c r="AB25" s="196">
        <f>MMULT(H.Transitionsmatricer_kvinder!$C101:$W101,AA$11:AA$31)</f>
        <v>0.29464881918769825</v>
      </c>
      <c r="AC25" s="196">
        <f>MMULT(H.Transitionsmatricer_kvinder!$C101:$W101,AB$11:AB$31)</f>
        <v>0.30910391576565172</v>
      </c>
      <c r="AD25" s="196">
        <f>MMULT(H.Transitionsmatricer_kvinder!$C101:$W101,AC$11:AC$31)</f>
        <v>0.31961729014787654</v>
      </c>
      <c r="AE25" s="196">
        <f>MMULT(H.Transitionsmatricer_kvinder!$C101:$W101,AD$11:AD$31)</f>
        <v>0.3267561464553258</v>
      </c>
      <c r="AF25" s="196">
        <f>MMULT(H.Transitionsmatricer_kvinder!$C101:$W101,AE$11:AE$31)</f>
        <v>0.33102221707437979</v>
      </c>
      <c r="AG25" s="197">
        <f>MMULT(H.Transitionsmatricer_kvinder!$C128:$W128,AF$11:AF$31)</f>
        <v>0.33285680649606636</v>
      </c>
      <c r="AH25" s="197">
        <f>MMULT(H.Transitionsmatricer_kvinder!$C128:$W128,AG$11:AG$31)</f>
        <v>0.33264606942896752</v>
      </c>
      <c r="AI25" s="197">
        <f>MMULT(H.Transitionsmatricer_kvinder!$C128:$W128,AH$11:AH$31)</f>
        <v>0.33213690567147225</v>
      </c>
      <c r="AJ25" s="197">
        <f>MMULT(H.Transitionsmatricer_kvinder!$C128:$W128,AI$11:AI$31)</f>
        <v>0.33126104946538926</v>
      </c>
      <c r="AK25" s="197">
        <f>MMULT(H.Transitionsmatricer_kvinder!$C128:$W128,AJ$11:AJ$31)</f>
        <v>0.32994533063416009</v>
      </c>
      <c r="AL25" s="197">
        <f>MMULT(H.Transitionsmatricer_kvinder!$C128:$W128,AK$11:AK$31)</f>
        <v>0.32811763824304879</v>
      </c>
      <c r="AM25" s="197">
        <f>MMULT(H.Transitionsmatricer_kvinder!$C128:$W128,AL$11:AL$31)</f>
        <v>0.32571545961532367</v>
      </c>
      <c r="AN25" s="197">
        <f>MMULT(H.Transitionsmatricer_kvinder!$C128:$W128,AM$11:AM$31)</f>
        <v>0.32269256333177038</v>
      </c>
      <c r="AO25" s="197">
        <f>MMULT(H.Transitionsmatricer_kvinder!$C128:$W128,AN$11:AN$31)</f>
        <v>0.3190226143209059</v>
      </c>
      <c r="AP25" s="197">
        <f>MMULT(H.Transitionsmatricer_kvinder!$C128:$W128,AO$11:AO$31)</f>
        <v>0.31469994197342327</v>
      </c>
      <c r="AQ25" s="198">
        <f>MMULT(H.Transitionsmatricer_kvinder!$C155:$W155,AP$11:AP$31)</f>
        <v>0.30973819093408228</v>
      </c>
      <c r="AR25" s="198">
        <f>MMULT(H.Transitionsmatricer_kvinder!$C155:$W155,AQ$11:AQ$31)</f>
        <v>0.30416764924544148</v>
      </c>
      <c r="AS25" s="198">
        <f>MMULT(H.Transitionsmatricer_kvinder!$C155:$W155,AR$11:AR$31)</f>
        <v>0.30039364540476365</v>
      </c>
      <c r="AT25" s="198">
        <f>MMULT(H.Transitionsmatricer_kvinder!$C155:$W155,AS$11:AS$31)</f>
        <v>0.29765257900973979</v>
      </c>
      <c r="AU25" s="198">
        <f>MMULT(H.Transitionsmatricer_kvinder!$C155:$W155,AT$11:AT$31)</f>
        <v>0.29535047087220706</v>
      </c>
      <c r="AV25" s="198">
        <f>MMULT(H.Transitionsmatricer_kvinder!$C155:$W155,AU$11:AU$31)</f>
        <v>0.2930278124199634</v>
      </c>
      <c r="AW25" s="198">
        <f>MMULT(H.Transitionsmatricer_kvinder!$C155:$W155,AV$11:AV$31)</f>
        <v>0.2903407211328814</v>
      </c>
      <c r="AX25" s="198">
        <f>MMULT(H.Transitionsmatricer_kvinder!$C155:$W155,AW$11:AW$31)</f>
        <v>0.28704704920440555</v>
      </c>
      <c r="AY25" s="198">
        <f>MMULT(H.Transitionsmatricer_kvinder!$C155:$W155,AX$11:AX$31)</f>
        <v>0.28299308931245448</v>
      </c>
      <c r="AZ25" s="198">
        <f>MMULT(H.Transitionsmatricer_kvinder!$C155:$W155,AY$11:AY$31)</f>
        <v>0.27809980878756957</v>
      </c>
      <c r="BA25" s="199">
        <f>MMULT(H.Transitionsmatricer_kvinder!$C182:$W182,AZ$11:AZ$31)</f>
        <v>0.27234888524489642</v>
      </c>
      <c r="BB25" s="199">
        <f>MMULT(H.Transitionsmatricer_kvinder!$C182:$W182,BA$11:BA$31)</f>
        <v>0.26576919959648765</v>
      </c>
      <c r="BC25" s="199">
        <f>MMULT(H.Transitionsmatricer_kvinder!$C182:$W182,BB$11:BB$31)</f>
        <v>0.27169953546116832</v>
      </c>
      <c r="BD25" s="199">
        <f>MMULT(H.Transitionsmatricer_kvinder!$C182:$W182,BC$11:BC$31)</f>
        <v>0.27313089701906945</v>
      </c>
      <c r="BE25" s="199">
        <f>MMULT(H.Transitionsmatricer_kvinder!$C182:$W182,BD$11:BD$31)</f>
        <v>0.27083097303137726</v>
      </c>
      <c r="BF25" s="199">
        <f>MMULT(H.Transitionsmatricer_kvinder!$C182:$W182,BE$11:BE$31)</f>
        <v>0.26543449266149427</v>
      </c>
      <c r="BG25" s="199">
        <f>MMULT(H.Transitionsmatricer_kvinder!$C182:$W182,BF$11:BF$31)</f>
        <v>0.25752158147569559</v>
      </c>
      <c r="BH25" s="199">
        <f>MMULT(H.Transitionsmatricer_kvinder!$C182:$W182,BG$11:BG$31)</f>
        <v>0.24763673134294434</v>
      </c>
      <c r="BI25" s="199">
        <f>MMULT(H.Transitionsmatricer_kvinder!$C182:$W182,BH$11:BH$31)</f>
        <v>0.23628469444999614</v>
      </c>
      <c r="BJ25" s="199">
        <f>MMULT(H.Transitionsmatricer_kvinder!$C182:$W182,BI$11:BI$31)</f>
        <v>0.22392077421008066</v>
      </c>
      <c r="BK25" s="199">
        <f>MMULT(H.Transitionsmatricer_kvinder!$C182:$W182,BJ$11:BJ$31)</f>
        <v>0.21094292575849305</v>
      </c>
      <c r="BL25" s="199">
        <f>MMULT(H.Transitionsmatricer_kvinder!$C182:$W182,BK$11:BK$31)</f>
        <v>0.19768799318452232</v>
      </c>
      <c r="BM25" s="199">
        <f>MMULT(H.Transitionsmatricer_kvinder!$C182:$W182,BL$11:BL$31)</f>
        <v>0.18443206140874643</v>
      </c>
      <c r="BN25" s="199">
        <f>MMULT(H.Transitionsmatricer_kvinder!$C182:$W182,BM$11:BM$31)</f>
        <v>0.17139399447163467</v>
      </c>
      <c r="BO25" s="199">
        <f>MMULT(H.Transitionsmatricer_kvinder!$C182:$W182,BN$11:BN$31)</f>
        <v>0.15874103948547807</v>
      </c>
      <c r="BP25" s="199">
        <f>MMULT(H.Transitionsmatricer_kvinder!$C182:$W182,BO$11:BO$31)</f>
        <v>0.14659549830707486</v>
      </c>
      <c r="BQ25" s="199">
        <f>MMULT(H.Transitionsmatricer_kvinder!$C182:$W182,BP$11:BP$31)</f>
        <v>0.1350416995911739</v>
      </c>
      <c r="BR25" s="199">
        <f>MMULT(H.Transitionsmatricer_kvinder!$C182:$W182,BQ$11:BQ$31)</f>
        <v>0.12413274191287479</v>
      </c>
      <c r="BS25" s="199">
        <f>MMULT(H.Transitionsmatricer_kvinder!$C182:$W182,BR$11:BR$31)</f>
        <v>0.11389668183371432</v>
      </c>
      <c r="BT25" s="199">
        <f>MMULT(H.Transitionsmatricer_kvinder!$C182:$W182,BS$11:BS$31)</f>
        <v>0.10434199678444535</v>
      </c>
      <c r="BU25" s="200">
        <f>MMULT(H.Transitionsmatricer_kvinder!$C209:$W209,BT$11:BT$31)</f>
        <v>9.5462263256109056E-2</v>
      </c>
      <c r="BV25" s="200">
        <f>MMULT(H.Transitionsmatricer_kvinder!$C209:$W209,BU$11:BU$31)</f>
        <v>0.25685987095521778</v>
      </c>
      <c r="BW25" s="200">
        <f>MMULT(H.Transitionsmatricer_kvinder!$C209:$W209,BV$11:BV$31)</f>
        <v>0.21694022935743312</v>
      </c>
      <c r="BX25" s="200">
        <f>MMULT(H.Transitionsmatricer_kvinder!$C209:$W209,BW$11:BW$31)</f>
        <v>0.18261717903498767</v>
      </c>
      <c r="BY25" s="200">
        <f>MMULT(H.Transitionsmatricer_kvinder!$C209:$W209,BX$11:BX$31)</f>
        <v>0.15273103416287637</v>
      </c>
      <c r="BZ25" s="200">
        <f>MMULT(H.Transitionsmatricer_kvinder!$C209:$W209,BY$11:BY$31)</f>
        <v>0.12672806121648161</v>
      </c>
      <c r="CA25" s="200">
        <f>MMULT(H.Transitionsmatricer_kvinder!$C209:$W209,BZ$11:BZ$31)</f>
        <v>0.1042768746779662</v>
      </c>
      <c r="CB25" s="200">
        <f>MMULT(H.Transitionsmatricer_kvinder!$C209:$W209,CA$11:CA$31)</f>
        <v>8.5098313454668534E-2</v>
      </c>
      <c r="CC25" s="200">
        <f>MMULT(H.Transitionsmatricer_kvinder!$C209:$W209,CB$11:CB$31)</f>
        <v>6.890358746995888E-2</v>
      </c>
      <c r="CD25" s="200">
        <f>MMULT(H.Transitionsmatricer_kvinder!$C209:$W209,CC$11:CC$31)</f>
        <v>5.5383015788654261E-2</v>
      </c>
      <c r="CE25" s="200">
        <f>MMULT(H.Transitionsmatricer_kvinder!$C209:$W209,CD$11:CD$31)</f>
        <v>4.4215025181721948E-2</v>
      </c>
      <c r="CF25" s="200">
        <f>MMULT(H.Transitionsmatricer_kvinder!$C209:$W209,CE$11:CE$31)</f>
        <v>3.5080432028670505E-2</v>
      </c>
      <c r="CG25" s="200">
        <f>MMULT(H.Transitionsmatricer_kvinder!$C209:$W209,CF$11:CF$31)</f>
        <v>2.7675370080250131E-2</v>
      </c>
      <c r="CH25" s="200">
        <f>MMULT(H.Transitionsmatricer_kvinder!$C209:$W209,CG$11:CG$31)</f>
        <v>2.1720545521903122E-2</v>
      </c>
      <c r="CI25" s="200">
        <f>MMULT(H.Transitionsmatricer_kvinder!$C209:$W209,CH$11:CH$31)</f>
        <v>1.6966574991185798E-2</v>
      </c>
      <c r="CJ25" s="201">
        <f>MMULT(H.Transitionsmatricer_kvinder!C236:W236,CI$11:CI$31)</f>
        <v>0.1979404198876081</v>
      </c>
    </row>
    <row r="26" spans="1:88" s="115" customFormat="1" ht="38.25" x14ac:dyDescent="0.2">
      <c r="A26" s="140" t="s">
        <v>183</v>
      </c>
      <c r="B26" s="192">
        <v>0</v>
      </c>
      <c r="C26" s="192">
        <v>0</v>
      </c>
      <c r="D26" s="193">
        <f>MMULT(H.Transitionsmatricer_kvinder!$C21:$W21,C$11:C$31)</f>
        <v>0</v>
      </c>
      <c r="E26" s="193">
        <f>MMULT(H.Transitionsmatricer_kvinder!$C21:$W21,D$11:D$31)</f>
        <v>0</v>
      </c>
      <c r="F26" s="193">
        <f>MMULT(H.Transitionsmatricer_kvinder!$C21:$W21,E$11:E$31)</f>
        <v>0</v>
      </c>
      <c r="G26" s="193">
        <f>MMULT(H.Transitionsmatricer_kvinder!$C21:$W21,F$11:F$31)</f>
        <v>0</v>
      </c>
      <c r="H26" s="193">
        <f>MMULT(H.Transitionsmatricer_kvinder!$C21:$W21,G$11:G$31)</f>
        <v>0</v>
      </c>
      <c r="I26" s="194">
        <f>MMULT(H.Transitionsmatricer_kvinder!$C48:$W48,H$11:H$31)</f>
        <v>0</v>
      </c>
      <c r="J26" s="194">
        <f>MMULT(H.Transitionsmatricer_kvinder!$C48:$W48,I$11:I$31)</f>
        <v>0</v>
      </c>
      <c r="K26" s="194">
        <f>MMULT(H.Transitionsmatricer_kvinder!$C48:$W48,J$11:J$31)</f>
        <v>0</v>
      </c>
      <c r="L26" s="194">
        <f>MMULT(H.Transitionsmatricer_kvinder!$C48:$W48,K$11:K$31)</f>
        <v>0</v>
      </c>
      <c r="M26" s="194">
        <f>MMULT(H.Transitionsmatricer_kvinder!$C48:$W48,L$11:L$31)</f>
        <v>0</v>
      </c>
      <c r="N26" s="195">
        <f>MMULT(H.Transitionsmatricer_kvinder!$C75:$W75,M$11:M$31)</f>
        <v>22.753427082927015</v>
      </c>
      <c r="O26" s="195">
        <f>MMULT(H.Transitionsmatricer_kvinder!$C75:$W75,N$11:N$31)</f>
        <v>24.736950812271289</v>
      </c>
      <c r="P26" s="195">
        <f>MMULT(H.Transitionsmatricer_kvinder!$C75:$W75,O$11:O$31)</f>
        <v>23.474771864096613</v>
      </c>
      <c r="Q26" s="195">
        <f>MMULT(H.Transitionsmatricer_kvinder!$C75:$W75,P$11:P$31)</f>
        <v>21.903424316979336</v>
      </c>
      <c r="R26" s="195">
        <f>MMULT(H.Transitionsmatricer_kvinder!$C75:$W75,Q$11:Q$31)</f>
        <v>20.445506913826669</v>
      </c>
      <c r="S26" s="195">
        <f>MMULT(H.Transitionsmatricer_kvinder!$C75:$W75,R$11:R$31)</f>
        <v>19.117663984892644</v>
      </c>
      <c r="T26" s="195">
        <f>MMULT(H.Transitionsmatricer_kvinder!$C75:$W75,S$11:S$31)</f>
        <v>17.888568228628156</v>
      </c>
      <c r="U26" s="195">
        <f>MMULT(H.Transitionsmatricer_kvinder!$C75:$W75,T$11:T$31)</f>
        <v>16.733144106781868</v>
      </c>
      <c r="V26" s="195">
        <f>MMULT(H.Transitionsmatricer_kvinder!$C75:$W75,U$11:U$31)</f>
        <v>15.636396353781116</v>
      </c>
      <c r="W26" s="196">
        <f>MMULT(H.Transitionsmatricer_kvinder!$C102:$W102,V$11:V$31)</f>
        <v>0</v>
      </c>
      <c r="X26" s="196">
        <f>MMULT(H.Transitionsmatricer_kvinder!$C102:$W102,W$11:W$31)</f>
        <v>0</v>
      </c>
      <c r="Y26" s="196">
        <f>MMULT(H.Transitionsmatricer_kvinder!$C102:$W102,X$11:X$31)</f>
        <v>0</v>
      </c>
      <c r="Z26" s="196">
        <f>MMULT(H.Transitionsmatricer_kvinder!$C102:$W102,Y$11:Y$31)</f>
        <v>0</v>
      </c>
      <c r="AA26" s="196">
        <f>MMULT(H.Transitionsmatricer_kvinder!$C102:$W102,Z$11:Z$31)</f>
        <v>0</v>
      </c>
      <c r="AB26" s="196">
        <f>MMULT(H.Transitionsmatricer_kvinder!$C102:$W102,AA$11:AA$31)</f>
        <v>0</v>
      </c>
      <c r="AC26" s="196">
        <f>MMULT(H.Transitionsmatricer_kvinder!$C102:$W102,AB$11:AB$31)</f>
        <v>0</v>
      </c>
      <c r="AD26" s="196">
        <f>MMULT(H.Transitionsmatricer_kvinder!$C102:$W102,AC$11:AC$31)</f>
        <v>0</v>
      </c>
      <c r="AE26" s="196">
        <f>MMULT(H.Transitionsmatricer_kvinder!$C102:$W102,AD$11:AD$31)</f>
        <v>0</v>
      </c>
      <c r="AF26" s="196">
        <f>MMULT(H.Transitionsmatricer_kvinder!$C102:$W102,AE$11:AE$31)</f>
        <v>0</v>
      </c>
      <c r="AG26" s="197">
        <f>MMULT(H.Transitionsmatricer_kvinder!$C129:$W129,AF$11:AF$31)</f>
        <v>0</v>
      </c>
      <c r="AH26" s="197">
        <f>MMULT(H.Transitionsmatricer_kvinder!$C129:$W129,AG$11:AG$31)</f>
        <v>0</v>
      </c>
      <c r="AI26" s="197">
        <f>MMULT(H.Transitionsmatricer_kvinder!$C129:$W129,AH$11:AH$31)</f>
        <v>0</v>
      </c>
      <c r="AJ26" s="197">
        <f>MMULT(H.Transitionsmatricer_kvinder!$C129:$W129,AI$11:AI$31)</f>
        <v>0</v>
      </c>
      <c r="AK26" s="197">
        <f>MMULT(H.Transitionsmatricer_kvinder!$C129:$W129,AJ$11:AJ$31)</f>
        <v>0</v>
      </c>
      <c r="AL26" s="197">
        <f>MMULT(H.Transitionsmatricer_kvinder!$C129:$W129,AK$11:AK$31)</f>
        <v>0</v>
      </c>
      <c r="AM26" s="197">
        <f>MMULT(H.Transitionsmatricer_kvinder!$C129:$W129,AL$11:AL$31)</f>
        <v>0</v>
      </c>
      <c r="AN26" s="197">
        <f>MMULT(H.Transitionsmatricer_kvinder!$C129:$W129,AM$11:AM$31)</f>
        <v>0</v>
      </c>
      <c r="AO26" s="197">
        <f>MMULT(H.Transitionsmatricer_kvinder!$C129:$W129,AN$11:AN$31)</f>
        <v>0</v>
      </c>
      <c r="AP26" s="197">
        <f>MMULT(H.Transitionsmatricer_kvinder!$C129:$W129,AO$11:AO$31)</f>
        <v>0</v>
      </c>
      <c r="AQ26" s="198">
        <f>MMULT(H.Transitionsmatricer_kvinder!$C156:$W156,AP$11:AP$31)</f>
        <v>0</v>
      </c>
      <c r="AR26" s="198">
        <f>MMULT(H.Transitionsmatricer_kvinder!$C156:$W156,AQ$11:AQ$31)</f>
        <v>0</v>
      </c>
      <c r="AS26" s="198">
        <f>MMULT(H.Transitionsmatricer_kvinder!$C156:$W156,AR$11:AR$31)</f>
        <v>0</v>
      </c>
      <c r="AT26" s="198">
        <f>MMULT(H.Transitionsmatricer_kvinder!$C156:$W156,AS$11:AS$31)</f>
        <v>0</v>
      </c>
      <c r="AU26" s="198">
        <f>MMULT(H.Transitionsmatricer_kvinder!$C156:$W156,AT$11:AT$31)</f>
        <v>0</v>
      </c>
      <c r="AV26" s="198">
        <f>MMULT(H.Transitionsmatricer_kvinder!$C156:$W156,AU$11:AU$31)</f>
        <v>0</v>
      </c>
      <c r="AW26" s="198">
        <f>MMULT(H.Transitionsmatricer_kvinder!$C156:$W156,AV$11:AV$31)</f>
        <v>0</v>
      </c>
      <c r="AX26" s="198">
        <f>MMULT(H.Transitionsmatricer_kvinder!$C156:$W156,AW$11:AW$31)</f>
        <v>0</v>
      </c>
      <c r="AY26" s="198">
        <f>MMULT(H.Transitionsmatricer_kvinder!$C156:$W156,AX$11:AX$31)</f>
        <v>0</v>
      </c>
      <c r="AZ26" s="198">
        <f>MMULT(H.Transitionsmatricer_kvinder!$C156:$W156,AY$11:AY$31)</f>
        <v>0</v>
      </c>
      <c r="BA26" s="199">
        <f>MMULT(H.Transitionsmatricer_kvinder!$C183:$W183,AZ$11:AZ$31)</f>
        <v>0</v>
      </c>
      <c r="BB26" s="199">
        <f>MMULT(H.Transitionsmatricer_kvinder!$C183:$W183,BA$11:BA$31)</f>
        <v>0</v>
      </c>
      <c r="BC26" s="199">
        <f>MMULT(H.Transitionsmatricer_kvinder!$C183:$W183,BB$11:BB$31)</f>
        <v>0</v>
      </c>
      <c r="BD26" s="199">
        <f>MMULT(H.Transitionsmatricer_kvinder!$C183:$W183,BC$11:BC$31)</f>
        <v>0</v>
      </c>
      <c r="BE26" s="199">
        <f>MMULT(H.Transitionsmatricer_kvinder!$C183:$W183,BD$11:BD$31)</f>
        <v>0</v>
      </c>
      <c r="BF26" s="199">
        <f>MMULT(H.Transitionsmatricer_kvinder!$C183:$W183,BE$11:BE$31)</f>
        <v>0</v>
      </c>
      <c r="BG26" s="199">
        <f>MMULT(H.Transitionsmatricer_kvinder!$C183:$W183,BF$11:BF$31)</f>
        <v>0</v>
      </c>
      <c r="BH26" s="199">
        <f>MMULT(H.Transitionsmatricer_kvinder!$C183:$W183,BG$11:BG$31)</f>
        <v>0</v>
      </c>
      <c r="BI26" s="199">
        <f>MMULT(H.Transitionsmatricer_kvinder!$C183:$W183,BH$11:BH$31)</f>
        <v>0</v>
      </c>
      <c r="BJ26" s="199">
        <f>MMULT(H.Transitionsmatricer_kvinder!$C183:$W183,BI$11:BI$31)</f>
        <v>0</v>
      </c>
      <c r="BK26" s="199">
        <f>MMULT(H.Transitionsmatricer_kvinder!$C183:$W183,BJ$11:BJ$31)</f>
        <v>0</v>
      </c>
      <c r="BL26" s="199">
        <f>MMULT(H.Transitionsmatricer_kvinder!$C183:$W183,BK$11:BK$31)</f>
        <v>0</v>
      </c>
      <c r="BM26" s="199">
        <f>MMULT(H.Transitionsmatricer_kvinder!$C183:$W183,BL$11:BL$31)</f>
        <v>0</v>
      </c>
      <c r="BN26" s="199">
        <f>MMULT(H.Transitionsmatricer_kvinder!$C183:$W183,BM$11:BM$31)</f>
        <v>0</v>
      </c>
      <c r="BO26" s="199">
        <f>MMULT(H.Transitionsmatricer_kvinder!$C183:$W183,BN$11:BN$31)</f>
        <v>0</v>
      </c>
      <c r="BP26" s="199">
        <f>MMULT(H.Transitionsmatricer_kvinder!$C183:$W183,BO$11:BO$31)</f>
        <v>0</v>
      </c>
      <c r="BQ26" s="199">
        <f>MMULT(H.Transitionsmatricer_kvinder!$C183:$W183,BP$11:BP$31)</f>
        <v>0</v>
      </c>
      <c r="BR26" s="199">
        <f>MMULT(H.Transitionsmatricer_kvinder!$C183:$W183,BQ$11:BQ$31)</f>
        <v>0</v>
      </c>
      <c r="BS26" s="199">
        <f>MMULT(H.Transitionsmatricer_kvinder!$C183:$W183,BR$11:BR$31)</f>
        <v>0</v>
      </c>
      <c r="BT26" s="199">
        <f>MMULT(H.Transitionsmatricer_kvinder!$C183:$W183,BS$11:BS$31)</f>
        <v>0</v>
      </c>
      <c r="BU26" s="200">
        <f>MMULT(H.Transitionsmatricer_kvinder!$C210:$W210,BT$11:BT$31)</f>
        <v>0</v>
      </c>
      <c r="BV26" s="200">
        <f>MMULT(H.Transitionsmatricer_kvinder!$C210:$W210,BU$11:BU$31)</f>
        <v>0</v>
      </c>
      <c r="BW26" s="200">
        <f>MMULT(H.Transitionsmatricer_kvinder!$C210:$W210,BV$11:BV$31)</f>
        <v>0</v>
      </c>
      <c r="BX26" s="200">
        <f>MMULT(H.Transitionsmatricer_kvinder!$C210:$W210,BW$11:BW$31)</f>
        <v>0</v>
      </c>
      <c r="BY26" s="200">
        <f>MMULT(H.Transitionsmatricer_kvinder!$C210:$W210,BX$11:BX$31)</f>
        <v>0</v>
      </c>
      <c r="BZ26" s="200">
        <f>MMULT(H.Transitionsmatricer_kvinder!$C210:$W210,BY$11:BY$31)</f>
        <v>0</v>
      </c>
      <c r="CA26" s="200">
        <f>MMULT(H.Transitionsmatricer_kvinder!$C210:$W210,BZ$11:BZ$31)</f>
        <v>0</v>
      </c>
      <c r="CB26" s="200">
        <f>MMULT(H.Transitionsmatricer_kvinder!$C210:$W210,CA$11:CA$31)</f>
        <v>0</v>
      </c>
      <c r="CC26" s="200">
        <f>MMULT(H.Transitionsmatricer_kvinder!$C210:$W210,CB$11:CB$31)</f>
        <v>0</v>
      </c>
      <c r="CD26" s="200">
        <f>MMULT(H.Transitionsmatricer_kvinder!$C210:$W210,CC$11:CC$31)</f>
        <v>0</v>
      </c>
      <c r="CE26" s="200">
        <f>MMULT(H.Transitionsmatricer_kvinder!$C210:$W210,CD$11:CD$31)</f>
        <v>0</v>
      </c>
      <c r="CF26" s="200">
        <f>MMULT(H.Transitionsmatricer_kvinder!$C210:$W210,CE$11:CE$31)</f>
        <v>0</v>
      </c>
      <c r="CG26" s="200">
        <f>MMULT(H.Transitionsmatricer_kvinder!$C210:$W210,CF$11:CF$31)</f>
        <v>0</v>
      </c>
      <c r="CH26" s="200">
        <f>MMULT(H.Transitionsmatricer_kvinder!$C210:$W210,CG$11:CG$31)</f>
        <v>0</v>
      </c>
      <c r="CI26" s="200">
        <f>MMULT(H.Transitionsmatricer_kvinder!$C210:$W210,CH$11:CH$31)</f>
        <v>0</v>
      </c>
      <c r="CJ26" s="201">
        <f>MMULT(H.Transitionsmatricer_kvinder!C237:W237,CI$11:CI$31)</f>
        <v>0</v>
      </c>
    </row>
    <row r="27" spans="1:88" s="115" customFormat="1" ht="38.25" x14ac:dyDescent="0.2">
      <c r="A27" s="140" t="s">
        <v>184</v>
      </c>
      <c r="B27" s="192">
        <v>0</v>
      </c>
      <c r="C27" s="192">
        <v>0</v>
      </c>
      <c r="D27" s="193">
        <f>MMULT(H.Transitionsmatricer_kvinder!$C22:$W22,C$11:C$31)</f>
        <v>0</v>
      </c>
      <c r="E27" s="193">
        <f>MMULT(H.Transitionsmatricer_kvinder!$C22:$W22,D$11:D$31)</f>
        <v>0</v>
      </c>
      <c r="F27" s="193">
        <f>MMULT(H.Transitionsmatricer_kvinder!$C22:$W22,E$11:E$31)</f>
        <v>0</v>
      </c>
      <c r="G27" s="193">
        <f>MMULT(H.Transitionsmatricer_kvinder!$C22:$W22,F$11:F$31)</f>
        <v>0</v>
      </c>
      <c r="H27" s="193">
        <f>MMULT(H.Transitionsmatricer_kvinder!$C22:$W22,G$11:G$31)</f>
        <v>0</v>
      </c>
      <c r="I27" s="194">
        <f>MMULT(H.Transitionsmatricer_kvinder!$C49:$W49,H$11:H$31)</f>
        <v>0</v>
      </c>
      <c r="J27" s="194">
        <f>MMULT(H.Transitionsmatricer_kvinder!$C49:$W49,I$11:I$31)</f>
        <v>0</v>
      </c>
      <c r="K27" s="194">
        <f>MMULT(H.Transitionsmatricer_kvinder!$C49:$W49,J$11:J$31)</f>
        <v>0</v>
      </c>
      <c r="L27" s="194">
        <f>MMULT(H.Transitionsmatricer_kvinder!$C49:$W49,K$11:K$31)</f>
        <v>0</v>
      </c>
      <c r="M27" s="194">
        <f>MMULT(H.Transitionsmatricer_kvinder!$C49:$W49,L$11:L$31)</f>
        <v>0</v>
      </c>
      <c r="N27" s="195">
        <f>MMULT(H.Transitionsmatricer_kvinder!$C76:$W76,M$11:M$31)</f>
        <v>102.77519417184146</v>
      </c>
      <c r="O27" s="195">
        <f>MMULT(H.Transitionsmatricer_kvinder!$C76:$W76,N$11:N$31)</f>
        <v>124.34618898011375</v>
      </c>
      <c r="P27" s="195">
        <f>MMULT(H.Transitionsmatricer_kvinder!$C76:$W76,O$11:O$31)</f>
        <v>130.95020275212369</v>
      </c>
      <c r="Q27" s="195">
        <f>MMULT(H.Transitionsmatricer_kvinder!$C76:$W76,P$11:P$31)</f>
        <v>135.26457453223918</v>
      </c>
      <c r="R27" s="195">
        <f>MMULT(H.Transitionsmatricer_kvinder!$C76:$W76,Q$11:Q$31)</f>
        <v>139.48824208003785</v>
      </c>
      <c r="S27" s="195">
        <f>MMULT(H.Transitionsmatricer_kvinder!$C76:$W76,R$11:R$31)</f>
        <v>143.83505126178039</v>
      </c>
      <c r="T27" s="195">
        <f>MMULT(H.Transitionsmatricer_kvinder!$C76:$W76,S$11:S$31)</f>
        <v>148.1890146570079</v>
      </c>
      <c r="U27" s="195">
        <f>MMULT(H.Transitionsmatricer_kvinder!$C76:$W76,T$11:T$31)</f>
        <v>152.41526625468683</v>
      </c>
      <c r="V27" s="195">
        <f>MMULT(H.Transitionsmatricer_kvinder!$C76:$W76,U$11:U$31)</f>
        <v>156.40989297838149</v>
      </c>
      <c r="W27" s="196">
        <f>MMULT(H.Transitionsmatricer_kvinder!$C103:$W103,V$11:V$31)</f>
        <v>168.59144408710239</v>
      </c>
      <c r="X27" s="196">
        <f>MMULT(H.Transitionsmatricer_kvinder!$C103:$W103,W$11:W$31)</f>
        <v>165.83048812111176</v>
      </c>
      <c r="Y27" s="196">
        <f>MMULT(H.Transitionsmatricer_kvinder!$C103:$W103,X$11:X$31)</f>
        <v>163.97359084477114</v>
      </c>
      <c r="Z27" s="196">
        <f>MMULT(H.Transitionsmatricer_kvinder!$C103:$W103,Y$11:Y$31)</f>
        <v>162.74697483125604</v>
      </c>
      <c r="AA27" s="196">
        <f>MMULT(H.Transitionsmatricer_kvinder!$C103:$W103,Z$11:Z$31)</f>
        <v>161.9410441817227</v>
      </c>
      <c r="AB27" s="196">
        <f>MMULT(H.Transitionsmatricer_kvinder!$C103:$W103,AA$11:AA$31)</f>
        <v>161.39671856414191</v>
      </c>
      <c r="AC27" s="196">
        <f>MMULT(H.Transitionsmatricer_kvinder!$C103:$W103,AB$11:AB$31)</f>
        <v>160.99449722549016</v>
      </c>
      <c r="AD27" s="196">
        <f>MMULT(H.Transitionsmatricer_kvinder!$C103:$W103,AC$11:AC$31)</f>
        <v>160.64575149875265</v>
      </c>
      <c r="AE27" s="196">
        <f>MMULT(H.Transitionsmatricer_kvinder!$C103:$W103,AD$11:AD$31)</f>
        <v>160.28582252460939</v>
      </c>
      <c r="AF27" s="196">
        <f>MMULT(H.Transitionsmatricer_kvinder!$C103:$W103,AE$11:AE$31)</f>
        <v>159.86857189121238</v>
      </c>
      <c r="AG27" s="197">
        <f>MMULT(H.Transitionsmatricer_kvinder!$C130:$W130,AF$11:AF$31)</f>
        <v>156.6144728909857</v>
      </c>
      <c r="AH27" s="197">
        <f>MMULT(H.Transitionsmatricer_kvinder!$C130:$W130,AG$11:AG$31)</f>
        <v>153.31857365216661</v>
      </c>
      <c r="AI27" s="197">
        <f>MMULT(H.Transitionsmatricer_kvinder!$C130:$W130,AH$11:AH$31)</f>
        <v>149.97298733057153</v>
      </c>
      <c r="AJ27" s="197">
        <f>MMULT(H.Transitionsmatricer_kvinder!$C130:$W130,AI$11:AI$31)</f>
        <v>146.57628600876967</v>
      </c>
      <c r="AK27" s="197">
        <f>MMULT(H.Transitionsmatricer_kvinder!$C130:$W130,AJ$11:AJ$31)</f>
        <v>143.13151625241898</v>
      </c>
      <c r="AL27" s="197">
        <f>MMULT(H.Transitionsmatricer_kvinder!$C130:$W130,AK$11:AK$31)</f>
        <v>139.64471583217104</v>
      </c>
      <c r="AM27" s="197">
        <f>MMULT(H.Transitionsmatricer_kvinder!$C130:$W130,AL$11:AL$31)</f>
        <v>136.12381340271517</v>
      </c>
      <c r="AN27" s="197">
        <f>MMULT(H.Transitionsmatricer_kvinder!$C130:$W130,AM$11:AM$31)</f>
        <v>132.57781979086724</v>
      </c>
      <c r="AO27" s="197">
        <f>MMULT(H.Transitionsmatricer_kvinder!$C130:$W130,AN$11:AN$31)</f>
        <v>129.01624051516572</v>
      </c>
      <c r="AP27" s="197">
        <f>MMULT(H.Transitionsmatricer_kvinder!$C130:$W130,AO$11:AO$31)</f>
        <v>125.44865547017059</v>
      </c>
      <c r="AQ27" s="198">
        <f>MMULT(H.Transitionsmatricer_kvinder!$C157:$W157,AP$11:AP$31)</f>
        <v>115.46945464988583</v>
      </c>
      <c r="AR27" s="198">
        <f>MMULT(H.Transitionsmatricer_kvinder!$C157:$W157,AQ$11:AQ$31)</f>
        <v>106.2042258227499</v>
      </c>
      <c r="AS27" s="198">
        <f>MMULT(H.Transitionsmatricer_kvinder!$C157:$W157,AR$11:AR$31)</f>
        <v>97.61200848788684</v>
      </c>
      <c r="AT27" s="198">
        <f>MMULT(H.Transitionsmatricer_kvinder!$C157:$W157,AS$11:AS$31)</f>
        <v>89.652948327277343</v>
      </c>
      <c r="AU27" s="198">
        <f>MMULT(H.Transitionsmatricer_kvinder!$C157:$W157,AT$11:AT$31)</f>
        <v>82.288400654388099</v>
      </c>
      <c r="AV27" s="198">
        <f>MMULT(H.Transitionsmatricer_kvinder!$C157:$W157,AU$11:AU$31)</f>
        <v>75.48103371985556</v>
      </c>
      <c r="AW27" s="198">
        <f>MMULT(H.Transitionsmatricer_kvinder!$C157:$W157,AV$11:AV$31)</f>
        <v>69.194921149770764</v>
      </c>
      <c r="AX27" s="198">
        <f>MMULT(H.Transitionsmatricer_kvinder!$C157:$W157,AW$11:AW$31)</f>
        <v>63.39561774693528</v>
      </c>
      <c r="AY27" s="198">
        <f>MMULT(H.Transitionsmatricer_kvinder!$C157:$W157,AX$11:AX$31)</f>
        <v>58.050216166104796</v>
      </c>
      <c r="AZ27" s="198">
        <f>MMULT(H.Transitionsmatricer_kvinder!$C157:$W157,AY$11:AY$31)</f>
        <v>53.127384085150126</v>
      </c>
      <c r="BA27" s="199">
        <f>MMULT(H.Transitionsmatricer_kvinder!$C184:$W184,AZ$11:AZ$31)</f>
        <v>0</v>
      </c>
      <c r="BB27" s="199">
        <f>MMULT(H.Transitionsmatricer_kvinder!$C184:$W184,BA$11:BA$31)</f>
        <v>0</v>
      </c>
      <c r="BC27" s="199">
        <f>MMULT(H.Transitionsmatricer_kvinder!$C184:$W184,BB$11:BB$31)</f>
        <v>0</v>
      </c>
      <c r="BD27" s="199">
        <f>MMULT(H.Transitionsmatricer_kvinder!$C184:$W184,BC$11:BC$31)</f>
        <v>0</v>
      </c>
      <c r="BE27" s="199">
        <f>MMULT(H.Transitionsmatricer_kvinder!$C184:$W184,BD$11:BD$31)</f>
        <v>0</v>
      </c>
      <c r="BF27" s="199">
        <f>MMULT(H.Transitionsmatricer_kvinder!$C184:$W184,BE$11:BE$31)</f>
        <v>0</v>
      </c>
      <c r="BG27" s="199">
        <f>MMULT(H.Transitionsmatricer_kvinder!$C184:$W184,BF$11:BF$31)</f>
        <v>0</v>
      </c>
      <c r="BH27" s="199">
        <f>MMULT(H.Transitionsmatricer_kvinder!$C184:$W184,BG$11:BG$31)</f>
        <v>0</v>
      </c>
      <c r="BI27" s="199">
        <f>MMULT(H.Transitionsmatricer_kvinder!$C184:$W184,BH$11:BH$31)</f>
        <v>0</v>
      </c>
      <c r="BJ27" s="199">
        <f>MMULT(H.Transitionsmatricer_kvinder!$C184:$W184,BI$11:BI$31)</f>
        <v>0</v>
      </c>
      <c r="BK27" s="199">
        <f>MMULT(H.Transitionsmatricer_kvinder!$C184:$W184,BJ$11:BJ$31)</f>
        <v>0</v>
      </c>
      <c r="BL27" s="199">
        <f>MMULT(H.Transitionsmatricer_kvinder!$C184:$W184,BK$11:BK$31)</f>
        <v>0</v>
      </c>
      <c r="BM27" s="199">
        <f>MMULT(H.Transitionsmatricer_kvinder!$C184:$W184,BL$11:BL$31)</f>
        <v>0</v>
      </c>
      <c r="BN27" s="199">
        <f>MMULT(H.Transitionsmatricer_kvinder!$C184:$W184,BM$11:BM$31)</f>
        <v>0</v>
      </c>
      <c r="BO27" s="199">
        <f>MMULT(H.Transitionsmatricer_kvinder!$C184:$W184,BN$11:BN$31)</f>
        <v>0</v>
      </c>
      <c r="BP27" s="199">
        <f>MMULT(H.Transitionsmatricer_kvinder!$C184:$W184,BO$11:BO$31)</f>
        <v>0</v>
      </c>
      <c r="BQ27" s="199">
        <f>MMULT(H.Transitionsmatricer_kvinder!$C184:$W184,BP$11:BP$31)</f>
        <v>0</v>
      </c>
      <c r="BR27" s="199">
        <f>MMULT(H.Transitionsmatricer_kvinder!$C184:$W184,BQ$11:BQ$31)</f>
        <v>0</v>
      </c>
      <c r="BS27" s="199">
        <f>MMULT(H.Transitionsmatricer_kvinder!$C184:$W184,BR$11:BR$31)</f>
        <v>0</v>
      </c>
      <c r="BT27" s="199">
        <f>MMULT(H.Transitionsmatricer_kvinder!$C184:$W184,BS$11:BS$31)</f>
        <v>0</v>
      </c>
      <c r="BU27" s="200">
        <f>MMULT(H.Transitionsmatricer_kvinder!$C211:$W211,BT$11:BT$31)</f>
        <v>0</v>
      </c>
      <c r="BV27" s="200">
        <f>MMULT(H.Transitionsmatricer_kvinder!$C211:$W211,BU$11:BU$31)</f>
        <v>0</v>
      </c>
      <c r="BW27" s="200">
        <f>MMULT(H.Transitionsmatricer_kvinder!$C211:$W211,BV$11:BV$31)</f>
        <v>0</v>
      </c>
      <c r="BX27" s="200">
        <f>MMULT(H.Transitionsmatricer_kvinder!$C211:$W211,BW$11:BW$31)</f>
        <v>0</v>
      </c>
      <c r="BY27" s="200">
        <f>MMULT(H.Transitionsmatricer_kvinder!$C211:$W211,BX$11:BX$31)</f>
        <v>0</v>
      </c>
      <c r="BZ27" s="200">
        <f>MMULT(H.Transitionsmatricer_kvinder!$C211:$W211,BY$11:BY$31)</f>
        <v>0</v>
      </c>
      <c r="CA27" s="200">
        <f>MMULT(H.Transitionsmatricer_kvinder!$C211:$W211,BZ$11:BZ$31)</f>
        <v>0</v>
      </c>
      <c r="CB27" s="200">
        <f>MMULT(H.Transitionsmatricer_kvinder!$C211:$W211,CA$11:CA$31)</f>
        <v>0</v>
      </c>
      <c r="CC27" s="200">
        <f>MMULT(H.Transitionsmatricer_kvinder!$C211:$W211,CB$11:CB$31)</f>
        <v>0</v>
      </c>
      <c r="CD27" s="200">
        <f>MMULT(H.Transitionsmatricer_kvinder!$C211:$W211,CC$11:CC$31)</f>
        <v>0</v>
      </c>
      <c r="CE27" s="200">
        <f>MMULT(H.Transitionsmatricer_kvinder!$C211:$W211,CD$11:CD$31)</f>
        <v>0</v>
      </c>
      <c r="CF27" s="200">
        <f>MMULT(H.Transitionsmatricer_kvinder!$C211:$W211,CE$11:CE$31)</f>
        <v>0</v>
      </c>
      <c r="CG27" s="200">
        <f>MMULT(H.Transitionsmatricer_kvinder!$C211:$W211,CF$11:CF$31)</f>
        <v>0</v>
      </c>
      <c r="CH27" s="200">
        <f>MMULT(H.Transitionsmatricer_kvinder!$C211:$W211,CG$11:CG$31)</f>
        <v>0</v>
      </c>
      <c r="CI27" s="200">
        <f>MMULT(H.Transitionsmatricer_kvinder!$C211:$W211,CH$11:CH$31)</f>
        <v>0</v>
      </c>
      <c r="CJ27" s="201">
        <f>MMULT(H.Transitionsmatricer_kvinder!C238:W238,CI$11:CI$31)</f>
        <v>0</v>
      </c>
    </row>
    <row r="28" spans="1:88" s="115" customFormat="1" ht="38.25" x14ac:dyDescent="0.2">
      <c r="A28" s="140" t="s">
        <v>217</v>
      </c>
      <c r="B28" s="192">
        <v>0</v>
      </c>
      <c r="C28" s="192">
        <v>0</v>
      </c>
      <c r="D28" s="193">
        <f>MMULT(H.Transitionsmatricer_kvinder!$C23:$W23,C$11:C$31)</f>
        <v>0</v>
      </c>
      <c r="E28" s="193">
        <f>MMULT(H.Transitionsmatricer_kvinder!$C23:$W23,D$11:D$31)</f>
        <v>0</v>
      </c>
      <c r="F28" s="193">
        <f>MMULT(H.Transitionsmatricer_kvinder!$C23:$W23,E$11:E$31)</f>
        <v>0</v>
      </c>
      <c r="G28" s="193">
        <f>MMULT(H.Transitionsmatricer_kvinder!$C23:$W23,F$11:F$31)</f>
        <v>0</v>
      </c>
      <c r="H28" s="193">
        <f>MMULT(H.Transitionsmatricer_kvinder!$C23:$W23,G$11:G$31)</f>
        <v>0</v>
      </c>
      <c r="I28" s="194">
        <f>MMULT(H.Transitionsmatricer_kvinder!$C50:$W50,H$11:H$31)</f>
        <v>0</v>
      </c>
      <c r="J28" s="194">
        <f>MMULT(H.Transitionsmatricer_kvinder!$C50:$W50,I$11:I$31)</f>
        <v>0</v>
      </c>
      <c r="K28" s="194">
        <f>MMULT(H.Transitionsmatricer_kvinder!$C50:$W50,J$11:J$31)</f>
        <v>0</v>
      </c>
      <c r="L28" s="194">
        <f>MMULT(H.Transitionsmatricer_kvinder!$C50:$W50,K$11:K$31)</f>
        <v>0</v>
      </c>
      <c r="M28" s="194">
        <f>MMULT(H.Transitionsmatricer_kvinder!$C50:$W50,L$11:L$31)</f>
        <v>0</v>
      </c>
      <c r="N28" s="195">
        <f>MMULT(H.Transitionsmatricer_kvinder!$C77:$W77,M$11:M$31)</f>
        <v>49.067593163256468</v>
      </c>
      <c r="O28" s="195">
        <f>MMULT(H.Transitionsmatricer_kvinder!$C77:$W77,N$11:N$31)</f>
        <v>60.162987968841072</v>
      </c>
      <c r="P28" s="195">
        <f>MMULT(H.Transitionsmatricer_kvinder!$C77:$W77,O$11:O$31)</f>
        <v>64.225125502974024</v>
      </c>
      <c r="Q28" s="195">
        <f>MMULT(H.Transitionsmatricer_kvinder!$C77:$W77,P$11:P$31)</f>
        <v>67.291297242616992</v>
      </c>
      <c r="R28" s="195">
        <f>MMULT(H.Transitionsmatricer_kvinder!$C77:$W77,Q$11:Q$31)</f>
        <v>70.439625554340694</v>
      </c>
      <c r="S28" s="195">
        <f>MMULT(H.Transitionsmatricer_kvinder!$C77:$W77,R$11:R$31)</f>
        <v>73.782717478969545</v>
      </c>
      <c r="T28" s="195">
        <f>MMULT(H.Transitionsmatricer_kvinder!$C77:$W77,S$11:S$31)</f>
        <v>77.262057783854985</v>
      </c>
      <c r="U28" s="195">
        <f>MMULT(H.Transitionsmatricer_kvinder!$C77:$W77,T$11:T$31)</f>
        <v>80.802327692525267</v>
      </c>
      <c r="V28" s="195">
        <f>MMULT(H.Transitionsmatricer_kvinder!$C77:$W77,U$11:U$31)</f>
        <v>84.338596898547394</v>
      </c>
      <c r="W28" s="196">
        <f>MMULT(H.Transitionsmatricer_kvinder!$C104:$W104,V$11:V$31)</f>
        <v>84.920547283236758</v>
      </c>
      <c r="X28" s="196">
        <f>MMULT(H.Transitionsmatricer_kvinder!$C104:$W104,W$11:W$31)</f>
        <v>86.45799414463221</v>
      </c>
      <c r="Y28" s="196">
        <f>MMULT(H.Transitionsmatricer_kvinder!$C104:$W104,X$11:X$31)</f>
        <v>88.269498843782159</v>
      </c>
      <c r="Z28" s="196">
        <f>MMULT(H.Transitionsmatricer_kvinder!$C104:$W104,Y$11:Y$31)</f>
        <v>90.264130307140519</v>
      </c>
      <c r="AA28" s="196">
        <f>MMULT(H.Transitionsmatricer_kvinder!$C104:$W104,Z$11:Z$31)</f>
        <v>92.36413785970413</v>
      </c>
      <c r="AB28" s="196">
        <f>MMULT(H.Transitionsmatricer_kvinder!$C104:$W104,AA$11:AA$31)</f>
        <v>94.504255492130298</v>
      </c>
      <c r="AC28" s="196">
        <f>MMULT(H.Transitionsmatricer_kvinder!$C104:$W104,AB$11:AB$31)</f>
        <v>96.63065675908453</v>
      </c>
      <c r="AD28" s="196">
        <f>MMULT(H.Transitionsmatricer_kvinder!$C104:$W104,AC$11:AC$31)</f>
        <v>98.699743678726136</v>
      </c>
      <c r="AE28" s="196">
        <f>MMULT(H.Transitionsmatricer_kvinder!$C104:$W104,AD$11:AD$31)</f>
        <v>100.67689188209516</v>
      </c>
      <c r="AF28" s="196">
        <f>MMULT(H.Transitionsmatricer_kvinder!$C104:$W104,AE$11:AE$31)</f>
        <v>102.53522986997831</v>
      </c>
      <c r="AG28" s="197">
        <f>MMULT(H.Transitionsmatricer_kvinder!$C131:$W131,AF$11:AF$31)</f>
        <v>107.00212104239418</v>
      </c>
      <c r="AH28" s="197">
        <f>MMULT(H.Transitionsmatricer_kvinder!$C131:$W131,AG$11:AG$31)</f>
        <v>111.06440875406798</v>
      </c>
      <c r="AI28" s="197">
        <f>MMULT(H.Transitionsmatricer_kvinder!$C131:$W131,AH$11:AH$31)</f>
        <v>114.71918832913349</v>
      </c>
      <c r="AJ28" s="197">
        <f>MMULT(H.Transitionsmatricer_kvinder!$C131:$W131,AI$11:AI$31)</f>
        <v>117.96745809399232</v>
      </c>
      <c r="AK28" s="197">
        <f>MMULT(H.Transitionsmatricer_kvinder!$C131:$W131,AJ$11:AJ$31)</f>
        <v>120.81365277251983</v>
      </c>
      <c r="AL28" s="197">
        <f>MMULT(H.Transitionsmatricer_kvinder!$C131:$W131,AK$11:AK$31)</f>
        <v>123.26519446307672</v>
      </c>
      <c r="AM28" s="197">
        <f>MMULT(H.Transitionsmatricer_kvinder!$C131:$W131,AL$11:AL$31)</f>
        <v>125.33206152571347</v>
      </c>
      <c r="AN28" s="197">
        <f>MMULT(H.Transitionsmatricer_kvinder!$C131:$W131,AM$11:AM$31)</f>
        <v>127.02637885158842</v>
      </c>
      <c r="AO28" s="197">
        <f>MMULT(H.Transitionsmatricer_kvinder!$C131:$W131,AN$11:AN$31)</f>
        <v>128.3620335696896</v>
      </c>
      <c r="AP28" s="197">
        <f>MMULT(H.Transitionsmatricer_kvinder!$C131:$W131,AO$11:AO$31)</f>
        <v>129.3543195971819</v>
      </c>
      <c r="AQ28" s="198">
        <f>MMULT(H.Transitionsmatricer_kvinder!$C158:$W158,AP$11:AP$31)</f>
        <v>136.43458301738417</v>
      </c>
      <c r="AR28" s="198">
        <f>MMULT(H.Transitionsmatricer_kvinder!$C158:$W158,AQ$11:AQ$31)</f>
        <v>142.08074434472547</v>
      </c>
      <c r="AS28" s="198">
        <f>MMULT(H.Transitionsmatricer_kvinder!$C158:$W158,AR$11:AR$31)</f>
        <v>146.42633251925207</v>
      </c>
      <c r="AT28" s="198">
        <f>MMULT(H.Transitionsmatricer_kvinder!$C158:$W158,AS$11:AS$31)</f>
        <v>149.59776733915476</v>
      </c>
      <c r="AU28" s="198">
        <f>MMULT(H.Transitionsmatricer_kvinder!$C158:$W158,AT$11:AT$31)</f>
        <v>151.71396674333778</v>
      </c>
      <c r="AV28" s="198">
        <f>MMULT(H.Transitionsmatricer_kvinder!$C158:$W158,AU$11:AU$31)</f>
        <v>152.88623546946704</v>
      </c>
      <c r="AW28" s="198">
        <f>MMULT(H.Transitionsmatricer_kvinder!$C158:$W158,AV$11:AV$31)</f>
        <v>153.21832724931781</v>
      </c>
      <c r="AX28" s="198">
        <f>MMULT(H.Transitionsmatricer_kvinder!$C158:$W158,AW$11:AW$31)</f>
        <v>152.80661357471678</v>
      </c>
      <c r="AY28" s="198">
        <f>MMULT(H.Transitionsmatricer_kvinder!$C158:$W158,AX$11:AX$31)</f>
        <v>151.74031770862345</v>
      </c>
      <c r="AZ28" s="198">
        <f>MMULT(H.Transitionsmatricer_kvinder!$C158:$W158,AY$11:AY$31)</f>
        <v>150.10178849362813</v>
      </c>
      <c r="BA28" s="199">
        <f>MMULT(H.Transitionsmatricer_kvinder!$C185:$W185,AZ$11:AZ$31)</f>
        <v>196.56418099746111</v>
      </c>
      <c r="BB28" s="199">
        <f>MMULT(H.Transitionsmatricer_kvinder!$C185:$W185,BA$11:BA$31)</f>
        <v>186.65304419887087</v>
      </c>
      <c r="BC28" s="199">
        <f>MMULT(H.Transitionsmatricer_kvinder!$C185:$W185,BB$11:BB$31)</f>
        <v>177.15517804304037</v>
      </c>
      <c r="BD28" s="199">
        <f>MMULT(H.Transitionsmatricer_kvinder!$C185:$W185,BC$11:BC$31)</f>
        <v>168.0612005447644</v>
      </c>
      <c r="BE28" s="199">
        <f>MMULT(H.Transitionsmatricer_kvinder!$C185:$W185,BD$11:BD$31)</f>
        <v>159.35992433906864</v>
      </c>
      <c r="BF28" s="199">
        <f>MMULT(H.Transitionsmatricer_kvinder!$C185:$W185,BE$11:BE$31)</f>
        <v>151.03945284524784</v>
      </c>
      <c r="BG28" s="199">
        <f>MMULT(H.Transitionsmatricer_kvinder!$C185:$W185,BF$11:BF$31)</f>
        <v>143.08775708826897</v>
      </c>
      <c r="BH28" s="199">
        <f>MMULT(H.Transitionsmatricer_kvinder!$C185:$W185,BG$11:BG$31)</f>
        <v>135.49294853470704</v>
      </c>
      <c r="BI28" s="199">
        <f>MMULT(H.Transitionsmatricer_kvinder!$C185:$W185,BH$11:BH$31)</f>
        <v>128.24338224440956</v>
      </c>
      <c r="BJ28" s="199">
        <f>MMULT(H.Transitionsmatricer_kvinder!$C185:$W185,BI$11:BI$31)</f>
        <v>121.32767217333101</v>
      </c>
      <c r="BK28" s="199">
        <f>MMULT(H.Transitionsmatricer_kvinder!$C185:$W185,BJ$11:BJ$31)</f>
        <v>114.7346669324214</v>
      </c>
      <c r="BL28" s="199">
        <f>MMULT(H.Transitionsmatricer_kvinder!$C185:$W185,BK$11:BK$31)</f>
        <v>108.4534132210358</v>
      </c>
      <c r="BM28" s="199">
        <f>MMULT(H.Transitionsmatricer_kvinder!$C185:$W185,BL$11:BL$31)</f>
        <v>102.4731211692241</v>
      </c>
      <c r="BN28" s="199">
        <f>MMULT(H.Transitionsmatricer_kvinder!$C185:$W185,BM$11:BM$31)</f>
        <v>96.783138054407274</v>
      </c>
      <c r="BO28" s="199">
        <f>MMULT(H.Transitionsmatricer_kvinder!$C185:$W185,BN$11:BN$31)</f>
        <v>91.372932398037278</v>
      </c>
      <c r="BP28" s="199">
        <f>MMULT(H.Transitionsmatricer_kvinder!$C185:$W185,BO$11:BO$31)</f>
        <v>86.232088048675067</v>
      </c>
      <c r="BQ28" s="199">
        <f>MMULT(H.Transitionsmatricer_kvinder!$C185:$W185,BP$11:BP$31)</f>
        <v>81.350306710537694</v>
      </c>
      <c r="BR28" s="199">
        <f>MMULT(H.Transitionsmatricer_kvinder!$C185:$W185,BQ$11:BQ$31)</f>
        <v>76.717416963288812</v>
      </c>
      <c r="BS28" s="199">
        <f>MMULT(H.Transitionsmatricer_kvinder!$C185:$W185,BR$11:BR$31)</f>
        <v>72.323387813736602</v>
      </c>
      <c r="BT28" s="199">
        <f>MMULT(H.Transitionsmatricer_kvinder!$C185:$W185,BS$11:BS$31)</f>
        <v>68.158345022272897</v>
      </c>
      <c r="BU28" s="200">
        <f>MMULT(H.Transitionsmatricer_kvinder!$C212:$W212,BT$11:BT$31)</f>
        <v>0</v>
      </c>
      <c r="BV28" s="200">
        <f>MMULT(H.Transitionsmatricer_kvinder!$C212:$W212,BU$11:BU$31)</f>
        <v>0</v>
      </c>
      <c r="BW28" s="200">
        <f>MMULT(H.Transitionsmatricer_kvinder!$C212:$W212,BV$11:BV$31)</f>
        <v>0</v>
      </c>
      <c r="BX28" s="200">
        <f>MMULT(H.Transitionsmatricer_kvinder!$C212:$W212,BW$11:BW$31)</f>
        <v>0</v>
      </c>
      <c r="BY28" s="200">
        <f>MMULT(H.Transitionsmatricer_kvinder!$C212:$W212,BX$11:BX$31)</f>
        <v>0</v>
      </c>
      <c r="BZ28" s="200">
        <f>MMULT(H.Transitionsmatricer_kvinder!$C212:$W212,BY$11:BY$31)</f>
        <v>0</v>
      </c>
      <c r="CA28" s="200">
        <f>MMULT(H.Transitionsmatricer_kvinder!$C212:$W212,BZ$11:BZ$31)</f>
        <v>0</v>
      </c>
      <c r="CB28" s="200">
        <f>MMULT(H.Transitionsmatricer_kvinder!$C212:$W212,CA$11:CA$31)</f>
        <v>0</v>
      </c>
      <c r="CC28" s="200">
        <f>MMULT(H.Transitionsmatricer_kvinder!$C212:$W212,CB$11:CB$31)</f>
        <v>0</v>
      </c>
      <c r="CD28" s="200">
        <f>MMULT(H.Transitionsmatricer_kvinder!$C212:$W212,CC$11:CC$31)</f>
        <v>0</v>
      </c>
      <c r="CE28" s="200">
        <f>MMULT(H.Transitionsmatricer_kvinder!$C212:$W212,CD$11:CD$31)</f>
        <v>0</v>
      </c>
      <c r="CF28" s="200">
        <f>MMULT(H.Transitionsmatricer_kvinder!$C212:$W212,CE$11:CE$31)</f>
        <v>0</v>
      </c>
      <c r="CG28" s="200">
        <f>MMULT(H.Transitionsmatricer_kvinder!$C212:$W212,CF$11:CF$31)</f>
        <v>0</v>
      </c>
      <c r="CH28" s="200">
        <f>MMULT(H.Transitionsmatricer_kvinder!$C212:$W212,CG$11:CG$31)</f>
        <v>0</v>
      </c>
      <c r="CI28" s="200">
        <f>MMULT(H.Transitionsmatricer_kvinder!$C212:$W212,CH$11:CH$31)</f>
        <v>0</v>
      </c>
      <c r="CJ28" s="201">
        <f>MMULT(H.Transitionsmatricer_kvinder!C239:W239,CI$11:CI$31)</f>
        <v>0</v>
      </c>
    </row>
    <row r="29" spans="1:88" s="115" customFormat="1" ht="38.25" x14ac:dyDescent="0.2">
      <c r="A29" s="140" t="s">
        <v>218</v>
      </c>
      <c r="B29" s="192">
        <v>0</v>
      </c>
      <c r="C29" s="192">
        <v>0</v>
      </c>
      <c r="D29" s="193">
        <f>MMULT(H.Transitionsmatricer_kvinder!$C24:$W24,C$11:C$31)</f>
        <v>0</v>
      </c>
      <c r="E29" s="193">
        <f>MMULT(H.Transitionsmatricer_kvinder!$C24:$W24,D$11:D$31)</f>
        <v>0</v>
      </c>
      <c r="F29" s="193">
        <f>MMULT(H.Transitionsmatricer_kvinder!$C24:$W24,E$11:E$31)</f>
        <v>0</v>
      </c>
      <c r="G29" s="193">
        <f>MMULT(H.Transitionsmatricer_kvinder!$C24:$W24,F$11:F$31)</f>
        <v>0</v>
      </c>
      <c r="H29" s="193">
        <f>MMULT(H.Transitionsmatricer_kvinder!$C24:$W24,G$11:G$31)</f>
        <v>0</v>
      </c>
      <c r="I29" s="194">
        <f>MMULT(H.Transitionsmatricer_kvinder!$C51:$W51,H$11:H$31)</f>
        <v>0</v>
      </c>
      <c r="J29" s="194">
        <f>MMULT(H.Transitionsmatricer_kvinder!$C51:$W51,I$11:I$31)</f>
        <v>0</v>
      </c>
      <c r="K29" s="194">
        <f>MMULT(H.Transitionsmatricer_kvinder!$C51:$W51,J$11:J$31)</f>
        <v>0</v>
      </c>
      <c r="L29" s="194">
        <f>MMULT(H.Transitionsmatricer_kvinder!$C51:$W51,K$11:K$31)</f>
        <v>0</v>
      </c>
      <c r="M29" s="194">
        <f>MMULT(H.Transitionsmatricer_kvinder!$C51:$W51,L$11:L$31)</f>
        <v>0</v>
      </c>
      <c r="N29" s="195">
        <f>MMULT(H.Transitionsmatricer_kvinder!$C78:$W78,M$11:M$31)</f>
        <v>14.449002759050451</v>
      </c>
      <c r="O29" s="195">
        <f>MMULT(H.Transitionsmatricer_kvinder!$C78:$W78,N$11:N$31)</f>
        <v>17.769626401817852</v>
      </c>
      <c r="P29" s="195">
        <f>MMULT(H.Transitionsmatricer_kvinder!$C78:$W78,O$11:O$31)</f>
        <v>18.949435049440517</v>
      </c>
      <c r="Q29" s="195">
        <f>MMULT(H.Transitionsmatricer_kvinder!$C78:$W78,P$11:P$31)</f>
        <v>19.83178556640495</v>
      </c>
      <c r="R29" s="195">
        <f>MMULT(H.Transitionsmatricer_kvinder!$C78:$W78,Q$11:Q$31)</f>
        <v>20.76555647028869</v>
      </c>
      <c r="S29" s="195">
        <f>MMULT(H.Transitionsmatricer_kvinder!$C78:$W78,R$11:R$31)</f>
        <v>21.792911131572037</v>
      </c>
      <c r="T29" s="195">
        <f>MMULT(H.Transitionsmatricer_kvinder!$C78:$W78,S$11:S$31)</f>
        <v>22.896955819054917</v>
      </c>
      <c r="U29" s="195">
        <f>MMULT(H.Transitionsmatricer_kvinder!$C78:$W78,T$11:T$31)</f>
        <v>24.052737372759381</v>
      </c>
      <c r="V29" s="195">
        <f>MMULT(H.Transitionsmatricer_kvinder!$C78:$W78,U$11:U$31)</f>
        <v>25.23729630979075</v>
      </c>
      <c r="W29" s="196">
        <f>MMULT(H.Transitionsmatricer_kvinder!$C105:$W105,V$11:V$31)</f>
        <v>25.55252345271742</v>
      </c>
      <c r="X29" s="196">
        <f>MMULT(H.Transitionsmatricer_kvinder!$C105:$W105,W$11:W$31)</f>
        <v>26.030140900341351</v>
      </c>
      <c r="Y29" s="196">
        <f>MMULT(H.Transitionsmatricer_kvinder!$C105:$W105,X$11:X$31)</f>
        <v>26.658476786849779</v>
      </c>
      <c r="Z29" s="196">
        <f>MMULT(H.Transitionsmatricer_kvinder!$C105:$W105,Y$11:Y$31)</f>
        <v>27.398105418063434</v>
      </c>
      <c r="AA29" s="196">
        <f>MMULT(H.Transitionsmatricer_kvinder!$C105:$W105,Z$11:Z$31)</f>
        <v>28.215169385528014</v>
      </c>
      <c r="AB29" s="196">
        <f>MMULT(H.Transitionsmatricer_kvinder!$C105:$W105,AA$11:AA$31)</f>
        <v>29.08083234103686</v>
      </c>
      <c r="AC29" s="196">
        <f>MMULT(H.Transitionsmatricer_kvinder!$C105:$W105,AB$11:AB$31)</f>
        <v>29.970753962098886</v>
      </c>
      <c r="AD29" s="196">
        <f>MMULT(H.Transitionsmatricer_kvinder!$C105:$W105,AC$11:AC$31)</f>
        <v>30.864595041304025</v>
      </c>
      <c r="AE29" s="196">
        <f>MMULT(H.Transitionsmatricer_kvinder!$C105:$W105,AD$11:AD$31)</f>
        <v>31.745555523578606</v>
      </c>
      <c r="AF29" s="196">
        <f>MMULT(H.Transitionsmatricer_kvinder!$C105:$W105,AE$11:AE$31)</f>
        <v>32.599946436865793</v>
      </c>
      <c r="AG29" s="197">
        <f>MMULT(H.Transitionsmatricer_kvinder!$C132:$W132,AF$11:AF$31)</f>
        <v>33.416795977098971</v>
      </c>
      <c r="AH29" s="197">
        <f>MMULT(H.Transitionsmatricer_kvinder!$C132:$W132,AG$11:AG$31)</f>
        <v>34.326909197940324</v>
      </c>
      <c r="AI29" s="197">
        <f>MMULT(H.Transitionsmatricer_kvinder!$C132:$W132,AH$11:AH$31)</f>
        <v>35.29188525898941</v>
      </c>
      <c r="AJ29" s="197">
        <f>MMULT(H.Transitionsmatricer_kvinder!$C132:$W132,AI$11:AI$31)</f>
        <v>36.279650332717381</v>
      </c>
      <c r="AK29" s="197">
        <f>MMULT(H.Transitionsmatricer_kvinder!$C132:$W132,AJ$11:AJ$31)</f>
        <v>37.263581491378048</v>
      </c>
      <c r="AL29" s="197">
        <f>MMULT(H.Transitionsmatricer_kvinder!$C132:$W132,AK$11:AK$31)</f>
        <v>38.221737970719623</v>
      </c>
      <c r="AM29" s="197">
        <f>MMULT(H.Transitionsmatricer_kvinder!$C132:$W132,AL$11:AL$31)</f>
        <v>39.136214331127945</v>
      </c>
      <c r="AN29" s="197">
        <f>MMULT(H.Transitionsmatricer_kvinder!$C132:$W132,AM$11:AM$31)</f>
        <v>39.992601839328394</v>
      </c>
      <c r="AO29" s="197">
        <f>MMULT(H.Transitionsmatricer_kvinder!$C132:$W132,AN$11:AN$31)</f>
        <v>40.779536447440002</v>
      </c>
      <c r="AP29" s="197">
        <f>MMULT(H.Transitionsmatricer_kvinder!$C132:$W132,AO$11:AO$31)</f>
        <v>41.488312750784232</v>
      </c>
      <c r="AQ29" s="198">
        <f>MMULT(H.Transitionsmatricer_kvinder!$C159:$W159,AP$11:AP$31)</f>
        <v>42.11254748317991</v>
      </c>
      <c r="AR29" s="198">
        <f>MMULT(H.Transitionsmatricer_kvinder!$C159:$W159,AQ$11:AQ$31)</f>
        <v>42.970681720177723</v>
      </c>
      <c r="AS29" s="198">
        <f>MMULT(H.Transitionsmatricer_kvinder!$C159:$W159,AR$11:AR$31)</f>
        <v>43.956982391344596</v>
      </c>
      <c r="AT29" s="198">
        <f>MMULT(H.Transitionsmatricer_kvinder!$C159:$W159,AS$11:AS$31)</f>
        <v>44.987740195358541</v>
      </c>
      <c r="AU29" s="198">
        <f>MMULT(H.Transitionsmatricer_kvinder!$C159:$W159,AT$11:AT$31)</f>
        <v>45.997818325709922</v>
      </c>
      <c r="AV29" s="198">
        <f>MMULT(H.Transitionsmatricer_kvinder!$C159:$W159,AU$11:AU$31)</f>
        <v>46.93758426368705</v>
      </c>
      <c r="AW29" s="198">
        <f>MMULT(H.Transitionsmatricer_kvinder!$C159:$W159,AV$11:AV$31)</f>
        <v>47.770267712367165</v>
      </c>
      <c r="AX29" s="198">
        <f>MMULT(H.Transitionsmatricer_kvinder!$C159:$W159,AW$11:AW$31)</f>
        <v>48.469717804287839</v>
      </c>
      <c r="AY29" s="198">
        <f>MMULT(H.Transitionsmatricer_kvinder!$C159:$W159,AX$11:AX$31)</f>
        <v>49.018508393120015</v>
      </c>
      <c r="AZ29" s="198">
        <f>MMULT(H.Transitionsmatricer_kvinder!$C159:$W159,AY$11:AY$31)</f>
        <v>49.406337314189621</v>
      </c>
      <c r="BA29" s="199">
        <f>MMULT(H.Transitionsmatricer_kvinder!$C186:$W186,AZ$11:AZ$31)</f>
        <v>49.628671286879353</v>
      </c>
      <c r="BB29" s="199">
        <f>MMULT(H.Transitionsmatricer_kvinder!$C186:$W186,BA$11:BA$31)</f>
        <v>52.116390390728185</v>
      </c>
      <c r="BC29" s="199">
        <f>MMULT(H.Transitionsmatricer_kvinder!$C186:$W186,BB$11:BB$31)</f>
        <v>53.713959154796903</v>
      </c>
      <c r="BD29" s="199">
        <f>MMULT(H.Transitionsmatricer_kvinder!$C186:$W186,BC$11:BC$31)</f>
        <v>54.575293333361422</v>
      </c>
      <c r="BE29" s="199">
        <f>MMULT(H.Transitionsmatricer_kvinder!$C186:$W186,BD$11:BD$31)</f>
        <v>54.831153494175318</v>
      </c>
      <c r="BF29" s="199">
        <f>MMULT(H.Transitionsmatricer_kvinder!$C186:$W186,BE$11:BE$31)</f>
        <v>54.592109246574822</v>
      </c>
      <c r="BG29" s="199">
        <f>MMULT(H.Transitionsmatricer_kvinder!$C186:$W186,BF$11:BF$31)</f>
        <v>53.951533270883445</v>
      </c>
      <c r="BH29" s="199">
        <f>MMULT(H.Transitionsmatricer_kvinder!$C186:$W186,BG$11:BG$31)</f>
        <v>52.98829802371403</v>
      </c>
      <c r="BI29" s="199">
        <f>MMULT(H.Transitionsmatricer_kvinder!$C186:$W186,BH$11:BH$31)</f>
        <v>51.7690760385739</v>
      </c>
      <c r="BJ29" s="199">
        <f>MMULT(H.Transitionsmatricer_kvinder!$C186:$W186,BI$11:BI$31)</f>
        <v>50.350251334446718</v>
      </c>
      <c r="BK29" s="199">
        <f>MMULT(H.Transitionsmatricer_kvinder!$C186:$W186,BJ$11:BJ$31)</f>
        <v>48.77949184269351</v>
      </c>
      <c r="BL29" s="199">
        <f>MMULT(H.Transitionsmatricer_kvinder!$C186:$W186,BK$11:BK$31)</f>
        <v>47.097043179037364</v>
      </c>
      <c r="BM29" s="199">
        <f>MMULT(H.Transitionsmatricer_kvinder!$C186:$W186,BL$11:BL$31)</f>
        <v>45.336800089298485</v>
      </c>
      <c r="BN29" s="199">
        <f>MMULT(H.Transitionsmatricer_kvinder!$C186:$W186,BM$11:BM$31)</f>
        <v>43.52720264827753</v>
      </c>
      <c r="BO29" s="199">
        <f>MMULT(H.Transitionsmatricer_kvinder!$C186:$W186,BN$11:BN$31)</f>
        <v>41.691994253023445</v>
      </c>
      <c r="BP29" s="199">
        <f>MMULT(H.Transitionsmatricer_kvinder!$C186:$W186,BO$11:BO$31)</f>
        <v>39.850869545733794</v>
      </c>
      <c r="BQ29" s="199">
        <f>MMULT(H.Transitionsmatricer_kvinder!$C186:$W186,BP$11:BP$31)</f>
        <v>38.020033241954479</v>
      </c>
      <c r="BR29" s="199">
        <f>MMULT(H.Transitionsmatricer_kvinder!$C186:$W186,BQ$11:BQ$31)</f>
        <v>36.212685420576861</v>
      </c>
      <c r="BS29" s="199">
        <f>MMULT(H.Transitionsmatricer_kvinder!$C186:$W186,BR$11:BR$31)</f>
        <v>34.439444895011107</v>
      </c>
      <c r="BT29" s="199">
        <f>MMULT(H.Transitionsmatricer_kvinder!$C186:$W186,BS$11:BS$31)</f>
        <v>32.708719505469944</v>
      </c>
      <c r="BU29" s="200">
        <f>MMULT(H.Transitionsmatricer_kvinder!$C213:$W213,BT$11:BT$31)</f>
        <v>95.239618982213784</v>
      </c>
      <c r="BV29" s="200">
        <f>MMULT(H.Transitionsmatricer_kvinder!$C213:$W213,BU$11:BU$31)</f>
        <v>80.423583580214171</v>
      </c>
      <c r="BW29" s="200">
        <f>MMULT(H.Transitionsmatricer_kvinder!$C213:$W213,BV$11:BV$31)</f>
        <v>67.910888547998312</v>
      </c>
      <c r="BX29" s="200">
        <f>MMULT(H.Transitionsmatricer_kvinder!$C213:$W213,BW$11:BW$31)</f>
        <v>57.345086516039316</v>
      </c>
      <c r="BY29" s="200">
        <f>MMULT(H.Transitionsmatricer_kvinder!$C213:$W213,BX$11:BX$31)</f>
        <v>48.421760084686454</v>
      </c>
      <c r="BZ29" s="200">
        <f>MMULT(H.Transitionsmatricer_kvinder!$C213:$W213,BY$11:BY$31)</f>
        <v>40.883399134332443</v>
      </c>
      <c r="CA29" s="200">
        <f>MMULT(H.Transitionsmatricer_kvinder!$C213:$W213,BZ$11:BZ$31)</f>
        <v>34.5132112364752</v>
      </c>
      <c r="CB29" s="200">
        <f>MMULT(H.Transitionsmatricer_kvinder!$C213:$W213,CA$11:CA$31)</f>
        <v>29.129010902653899</v>
      </c>
      <c r="CC29" s="200">
        <f>MMULT(H.Transitionsmatricer_kvinder!$C213:$W213,CB$11:CB$31)</f>
        <v>24.577693579565022</v>
      </c>
      <c r="CD29" s="200">
        <f>MMULT(H.Transitionsmatricer_kvinder!$C213:$W213,CC$11:CC$31)</f>
        <v>20.730461984955415</v>
      </c>
      <c r="CE29" s="200">
        <f>MMULT(H.Transitionsmatricer_kvinder!$C213:$W213,CD$11:CD$31)</f>
        <v>17.478804836254977</v>
      </c>
      <c r="CF29" s="200">
        <f>MMULT(H.Transitionsmatricer_kvinder!$C213:$W213,CE$11:CE$31)</f>
        <v>14.731154306876379</v>
      </c>
      <c r="CG29" s="200">
        <f>MMULT(H.Transitionsmatricer_kvinder!$C213:$W213,CF$11:CF$31)</f>
        <v>12.410124181704356</v>
      </c>
      <c r="CH29" s="200">
        <f>MMULT(H.Transitionsmatricer_kvinder!$C213:$W213,CG$11:CG$31)</f>
        <v>10.450230565948132</v>
      </c>
      <c r="CI29" s="200">
        <f>MMULT(H.Transitionsmatricer_kvinder!$C213:$W213,CH$11:CH$31)</f>
        <v>8.7960073988879746</v>
      </c>
      <c r="CJ29" s="201">
        <f>MMULT(H.Transitionsmatricer_kvinder!C240:W240,CI$11:CI$31)</f>
        <v>0</v>
      </c>
    </row>
    <row r="30" spans="1:88" s="115" customFormat="1" ht="38.25" x14ac:dyDescent="0.2">
      <c r="A30" s="140" t="s">
        <v>195</v>
      </c>
      <c r="B30" s="192">
        <v>0</v>
      </c>
      <c r="C30" s="192">
        <v>0</v>
      </c>
      <c r="D30" s="193">
        <f>MMULT(H.Transitionsmatricer_kvinder!$C25:$W25,C$11:C$31)</f>
        <v>0</v>
      </c>
      <c r="E30" s="193">
        <f>MMULT(H.Transitionsmatricer_kvinder!$C25:$W25,D$11:D$31)</f>
        <v>0</v>
      </c>
      <c r="F30" s="193">
        <f>MMULT(H.Transitionsmatricer_kvinder!$C25:$W25,E$11:E$31)</f>
        <v>0</v>
      </c>
      <c r="G30" s="193">
        <f>MMULT(H.Transitionsmatricer_kvinder!$C25:$W25,F$11:F$31)</f>
        <v>0</v>
      </c>
      <c r="H30" s="193">
        <f>MMULT(H.Transitionsmatricer_kvinder!$C25:$W25,G$11:G$31)</f>
        <v>0</v>
      </c>
      <c r="I30" s="194">
        <f>MMULT(H.Transitionsmatricer_kvinder!$C52:$W52,H$11:H$31)</f>
        <v>0</v>
      </c>
      <c r="J30" s="194">
        <f>MMULT(H.Transitionsmatricer_kvinder!$C52:$W52,I$11:I$31)</f>
        <v>0</v>
      </c>
      <c r="K30" s="194">
        <f>MMULT(H.Transitionsmatricer_kvinder!$C52:$W52,J$11:J$31)</f>
        <v>0</v>
      </c>
      <c r="L30" s="194">
        <f>MMULT(H.Transitionsmatricer_kvinder!$C52:$W52,K$11:K$31)</f>
        <v>0</v>
      </c>
      <c r="M30" s="194">
        <f>MMULT(H.Transitionsmatricer_kvinder!$C52:$W52,L$11:L$31)</f>
        <v>0</v>
      </c>
      <c r="N30" s="195">
        <f>MMULT(H.Transitionsmatricer_kvinder!$C79:$W79,M$11:M$31)</f>
        <v>0.8605614900555919</v>
      </c>
      <c r="O30" s="195">
        <f>MMULT(H.Transitionsmatricer_kvinder!$C79:$W79,N$11:N$31)</f>
        <v>1.0588010845778879</v>
      </c>
      <c r="P30" s="195">
        <f>MMULT(H.Transitionsmatricer_kvinder!$C79:$W79,O$11:O$31)</f>
        <v>1.1286784973975359</v>
      </c>
      <c r="Q30" s="195">
        <f>MMULT(H.Transitionsmatricer_kvinder!$C79:$W79,P$11:P$31)</f>
        <v>1.1807613266198926</v>
      </c>
      <c r="R30" s="195">
        <f>MMULT(H.Transitionsmatricer_kvinder!$C79:$W79,Q$11:Q$31)</f>
        <v>1.2361945848806064</v>
      </c>
      <c r="S30" s="195">
        <f>MMULT(H.Transitionsmatricer_kvinder!$C79:$W79,R$11:R$31)</f>
        <v>1.297594058837146</v>
      </c>
      <c r="T30" s="195">
        <f>MMULT(H.Transitionsmatricer_kvinder!$C79:$W79,S$11:S$31)</f>
        <v>1.3639585071552882</v>
      </c>
      <c r="U30" s="195">
        <f>MMULT(H.Transitionsmatricer_kvinder!$C79:$W79,T$11:T$31)</f>
        <v>1.433771637613239</v>
      </c>
      <c r="V30" s="195">
        <f>MMULT(H.Transitionsmatricer_kvinder!$C79:$W79,U$11:U$31)</f>
        <v>1.5056243583187696</v>
      </c>
      <c r="W30" s="196">
        <f>MMULT(H.Transitionsmatricer_kvinder!$C106:$W106,V$11:V$31)</f>
        <v>1.5257333726072513</v>
      </c>
      <c r="X30" s="196">
        <f>MMULT(H.Transitionsmatricer_kvinder!$C106:$W106,W$11:W$31)</f>
        <v>1.5557630663747555</v>
      </c>
      <c r="Y30" s="196">
        <f>MMULT(H.Transitionsmatricer_kvinder!$C106:$W106,X$11:X$31)</f>
        <v>1.5935933152617729</v>
      </c>
      <c r="Z30" s="196">
        <f>MMULT(H.Transitionsmatricer_kvinder!$C106:$W106,Y$11:Y$31)</f>
        <v>1.6387663055842796</v>
      </c>
      <c r="AA30" s="196">
        <f>MMULT(H.Transitionsmatricer_kvinder!$C106:$W106,Z$11:Z$31)</f>
        <v>1.6891287759497327</v>
      </c>
      <c r="AB30" s="196">
        <f>MMULT(H.Transitionsmatricer_kvinder!$C106:$W106,AA$11:AA$31)</f>
        <v>1.7428457258495815</v>
      </c>
      <c r="AC30" s="196">
        <f>MMULT(H.Transitionsmatricer_kvinder!$C106:$W106,AB$11:AB$31)</f>
        <v>1.7983654244657148</v>
      </c>
      <c r="AD30" s="196">
        <f>MMULT(H.Transitionsmatricer_kvinder!$C106:$W106,AC$11:AC$31)</f>
        <v>1.8543874841294028</v>
      </c>
      <c r="AE30" s="196">
        <f>MMULT(H.Transitionsmatricer_kvinder!$C106:$W106,AD$11:AD$31)</f>
        <v>1.9098336856929818</v>
      </c>
      <c r="AF30" s="196">
        <f>MMULT(H.Transitionsmatricer_kvinder!$C106:$W106,AE$11:AE$31)</f>
        <v>1.9638212849850782</v>
      </c>
      <c r="AG30" s="197">
        <f>MMULT(H.Transitionsmatricer_kvinder!$C133:$W133,AF$11:AF$31)</f>
        <v>2.0156386072058221</v>
      </c>
      <c r="AH30" s="197">
        <f>MMULT(H.Transitionsmatricer_kvinder!$C133:$W133,AG$11:AG$31)</f>
        <v>2.0647227993235719</v>
      </c>
      <c r="AI30" s="197">
        <f>MMULT(H.Transitionsmatricer_kvinder!$C133:$W133,AH$11:AH$31)</f>
        <v>2.1192479199786729</v>
      </c>
      <c r="AJ30" s="197">
        <f>MMULT(H.Transitionsmatricer_kvinder!$C133:$W133,AI$11:AI$31)</f>
        <v>2.1769189458515807</v>
      </c>
      <c r="AK30" s="197">
        <f>MMULT(H.Transitionsmatricer_kvinder!$C133:$W133,AJ$11:AJ$31)</f>
        <v>2.2358181701547331</v>
      </c>
      <c r="AL30" s="197">
        <f>MMULT(H.Transitionsmatricer_kvinder!$C133:$W133,AK$11:AK$31)</f>
        <v>2.2943516874680445</v>
      </c>
      <c r="AM30" s="197">
        <f>MMULT(H.Transitionsmatricer_kvinder!$C133:$W133,AL$11:AL$31)</f>
        <v>2.3512045939753361</v>
      </c>
      <c r="AN30" s="197">
        <f>MMULT(H.Transitionsmatricer_kvinder!$C133:$W133,AM$11:AM$31)</f>
        <v>2.4053038950550536</v>
      </c>
      <c r="AO30" s="197">
        <f>MMULT(H.Transitionsmatricer_kvinder!$C133:$W133,AN$11:AN$31)</f>
        <v>2.4557875465407411</v>
      </c>
      <c r="AP30" s="197">
        <f>MMULT(H.Transitionsmatricer_kvinder!$C133:$W133,AO$11:AO$31)</f>
        <v>2.5019781333907445</v>
      </c>
      <c r="AQ30" s="198">
        <f>MMULT(H.Transitionsmatricer_kvinder!$C160:$W160,AP$11:AP$31)</f>
        <v>2.5433599946187111</v>
      </c>
      <c r="AR30" s="198">
        <f>MMULT(H.Transitionsmatricer_kvinder!$C160:$W160,AQ$11:AQ$31)</f>
        <v>2.5795589393778662</v>
      </c>
      <c r="AS30" s="198">
        <f>MMULT(H.Transitionsmatricer_kvinder!$C160:$W160,AR$11:AR$31)</f>
        <v>2.6300831264555327</v>
      </c>
      <c r="AT30" s="198">
        <f>MMULT(H.Transitionsmatricer_kvinder!$C160:$W160,AS$11:AS$31)</f>
        <v>2.6884614100589785</v>
      </c>
      <c r="AU30" s="198">
        <f>MMULT(H.Transitionsmatricer_kvinder!$C160:$W160,AT$11:AT$31)</f>
        <v>2.7495779589226168</v>
      </c>
      <c r="AV30" s="198">
        <f>MMULT(H.Transitionsmatricer_kvinder!$C160:$W160,AU$11:AU$31)</f>
        <v>2.809453560394795</v>
      </c>
      <c r="AW30" s="198">
        <f>MMULT(H.Transitionsmatricer_kvinder!$C160:$W160,AV$11:AV$31)</f>
        <v>2.8650567062325383</v>
      </c>
      <c r="AX30" s="198">
        <f>MMULT(H.Transitionsmatricer_kvinder!$C160:$W160,AW$11:AW$31)</f>
        <v>2.914142790354096</v>
      </c>
      <c r="AY30" s="198">
        <f>MMULT(H.Transitionsmatricer_kvinder!$C160:$W160,AX$11:AX$31)</f>
        <v>2.955117916462831</v>
      </c>
      <c r="AZ30" s="198">
        <f>MMULT(H.Transitionsmatricer_kvinder!$C160:$W160,AY$11:AY$31)</f>
        <v>2.9869235456845957</v>
      </c>
      <c r="BA30" s="199">
        <f>MMULT(H.Transitionsmatricer_kvinder!$C187:$W187,AZ$11:AZ$31)</f>
        <v>3.0089385919107374</v>
      </c>
      <c r="BB30" s="199">
        <f>MMULT(H.Transitionsmatricer_kvinder!$C187:$W187,BA$11:BA$31)</f>
        <v>3.0208961399434759</v>
      </c>
      <c r="BC30" s="199">
        <f>MMULT(H.Transitionsmatricer_kvinder!$C187:$W187,BB$11:BB$31)</f>
        <v>3.1707144582635371</v>
      </c>
      <c r="BD30" s="199">
        <f>MMULT(H.Transitionsmatricer_kvinder!$C187:$W187,BC$11:BC$31)</f>
        <v>3.2664262134928674</v>
      </c>
      <c r="BE30" s="199">
        <f>MMULT(H.Transitionsmatricer_kvinder!$C187:$W187,BD$11:BD$31)</f>
        <v>3.3174135039483548</v>
      </c>
      <c r="BF30" s="199">
        <f>MMULT(H.Transitionsmatricer_kvinder!$C187:$W187,BE$11:BE$31)</f>
        <v>3.3316188828559166</v>
      </c>
      <c r="BG30" s="199">
        <f>MMULT(H.Transitionsmatricer_kvinder!$C187:$W187,BF$11:BF$31)</f>
        <v>3.3157570490921677</v>
      </c>
      <c r="BH30" s="199">
        <f>MMULT(H.Transitionsmatricer_kvinder!$C187:$W187,BG$11:BG$31)</f>
        <v>3.2755064432927048</v>
      </c>
      <c r="BI30" s="199">
        <f>MMULT(H.Transitionsmatricer_kvinder!$C187:$W187,BH$11:BH$31)</f>
        <v>3.2156731672499794</v>
      </c>
      <c r="BJ30" s="199">
        <f>MMULT(H.Transitionsmatricer_kvinder!$C187:$W187,BI$11:BI$31)</f>
        <v>3.1403274555682583</v>
      </c>
      <c r="BK30" s="199">
        <f>MMULT(H.Transitionsmatricer_kvinder!$C187:$W187,BJ$11:BJ$31)</f>
        <v>3.0529160830028399</v>
      </c>
      <c r="BL30" s="199">
        <f>MMULT(H.Transitionsmatricer_kvinder!$C187:$W187,BK$11:BK$31)</f>
        <v>2.956354914213061</v>
      </c>
      <c r="BM30" s="199">
        <f>MMULT(H.Transitionsmatricer_kvinder!$C187:$W187,BL$11:BL$31)</f>
        <v>2.8531055658926583</v>
      </c>
      <c r="BN30" s="199">
        <f>MMULT(H.Transitionsmatricer_kvinder!$C187:$W187,BM$11:BM$31)</f>
        <v>2.7452395197852102</v>
      </c>
      <c r="BO30" s="199">
        <f>MMULT(H.Transitionsmatricer_kvinder!$C187:$W187,BN$11:BN$31)</f>
        <v>2.634492324847399</v>
      </c>
      <c r="BP30" s="199">
        <f>MMULT(H.Transitionsmatricer_kvinder!$C187:$W187,BO$11:BO$31)</f>
        <v>2.522309899700252</v>
      </c>
      <c r="BQ30" s="199">
        <f>MMULT(H.Transitionsmatricer_kvinder!$C187:$W187,BP$11:BP$31)</f>
        <v>2.4098884394232987</v>
      </c>
      <c r="BR30" s="199">
        <f>MMULT(H.Transitionsmatricer_kvinder!$C187:$W187,BQ$11:BQ$31)</f>
        <v>2.2982090452168107</v>
      </c>
      <c r="BS30" s="199">
        <f>MMULT(H.Transitionsmatricer_kvinder!$C187:$W187,BR$11:BR$31)</f>
        <v>2.1880679142536632</v>
      </c>
      <c r="BT30" s="199">
        <f>MMULT(H.Transitionsmatricer_kvinder!$C187:$W187,BS$11:BS$31)</f>
        <v>2.080102727750587</v>
      </c>
      <c r="BU30" s="200">
        <f>MMULT(H.Transitionsmatricer_kvinder!$C214:$W214,BT$11:BT$31)</f>
        <v>1.974815736616464</v>
      </c>
      <c r="BV30" s="200">
        <f>MMULT(H.Transitionsmatricer_kvinder!$C214:$W214,BU$11:BU$31)</f>
        <v>5.7445416843010131</v>
      </c>
      <c r="BW30" s="200">
        <f>MMULT(H.Transitionsmatricer_kvinder!$C214:$W214,BV$11:BV$31)</f>
        <v>4.850777753428452</v>
      </c>
      <c r="BX30" s="200">
        <f>MMULT(H.Transitionsmatricer_kvinder!$C214:$W214,BW$11:BW$31)</f>
        <v>4.0960776082885229</v>
      </c>
      <c r="BY30" s="200">
        <f>MMULT(H.Transitionsmatricer_kvinder!$C214:$W214,BX$11:BX$31)</f>
        <v>3.4586971489061757</v>
      </c>
      <c r="BZ30" s="200">
        <f>MMULT(H.Transitionsmatricer_kvinder!$C214:$W214,BY$11:BY$31)</f>
        <v>2.9202427953094605</v>
      </c>
      <c r="CA30" s="200">
        <f>MMULT(H.Transitionsmatricer_kvinder!$C214:$W214,BZ$11:BZ$31)</f>
        <v>2.4652293740339433</v>
      </c>
      <c r="CB30" s="200">
        <f>MMULT(H.Transitionsmatricer_kvinder!$C214:$W214,CA$11:CA$31)</f>
        <v>2.0806436359038503</v>
      </c>
      <c r="CC30" s="200">
        <f>MMULT(H.Transitionsmatricer_kvinder!$C214:$W214,CB$11:CB$31)</f>
        <v>1.7555495413975015</v>
      </c>
      <c r="CD30" s="200">
        <f>MMULT(H.Transitionsmatricer_kvinder!$C214:$W214,CC$11:CC$31)</f>
        <v>1.4807472846396725</v>
      </c>
      <c r="CE30" s="200">
        <f>MMULT(H.Transitionsmatricer_kvinder!$C214:$W214,CD$11:CD$31)</f>
        <v>1.2484860597324985</v>
      </c>
      <c r="CF30" s="200">
        <f>MMULT(H.Transitionsmatricer_kvinder!$C214:$W214,CE$11:CE$31)</f>
        <v>1.0522253076340271</v>
      </c>
      <c r="CG30" s="200">
        <f>MMULT(H.Transitionsmatricer_kvinder!$C214:$W214,CF$11:CF$31)</f>
        <v>0.88643744155031123</v>
      </c>
      <c r="CH30" s="200">
        <f>MMULT(H.Transitionsmatricer_kvinder!$C214:$W214,CG$11:CG$31)</f>
        <v>0.7464450404248667</v>
      </c>
      <c r="CI30" s="200">
        <f>MMULT(H.Transitionsmatricer_kvinder!$C214:$W214,CH$11:CH$31)</f>
        <v>0.6282862427777125</v>
      </c>
      <c r="CJ30" s="201">
        <f>MMULT(H.Transitionsmatricer_kvinder!C241:W241,CI$11:CI$31)</f>
        <v>7.929045818189568</v>
      </c>
    </row>
    <row r="31" spans="1:88" s="115" customFormat="1" ht="12.75" x14ac:dyDescent="0.2">
      <c r="A31" s="140" t="s">
        <v>0</v>
      </c>
      <c r="B31" s="202">
        <v>0</v>
      </c>
      <c r="C31" s="192">
        <f>(B11*'B. Andre input'!$B$36)+(B12*'B. Andre input'!$B$37)+(B13*'B. Andre input'!$B$38)+(B14*'B. Andre input'!$B$39)+(B15*1)</f>
        <v>48.119358515879931</v>
      </c>
      <c r="D31" s="193">
        <f>MMULT(H.Transitionsmatricer_kvinder!$C26:$W26,C$11:C$31)</f>
        <v>89.885468645411493</v>
      </c>
      <c r="E31" s="193">
        <f>MMULT(H.Transitionsmatricer_kvinder!$C26:$W26,D$11:D$31)</f>
        <v>137.27554923809251</v>
      </c>
      <c r="F31" s="193">
        <f>MMULT(H.Transitionsmatricer_kvinder!$C26:$W26,E$11:E$31)</f>
        <v>187.19147750318132</v>
      </c>
      <c r="G31" s="193">
        <f>MMULT(H.Transitionsmatricer_kvinder!$C26:$W26,F$11:F$31)</f>
        <v>238.97561790511895</v>
      </c>
      <c r="H31" s="193">
        <f>MMULT(H.Transitionsmatricer_kvinder!$C26:$W26,G$11:G$31)</f>
        <v>292.12917078186047</v>
      </c>
      <c r="I31" s="194">
        <f>MMULT(H.Transitionsmatricer_kvinder!$C53:$W53,H$11:H$31)</f>
        <v>346.26944912267589</v>
      </c>
      <c r="J31" s="194">
        <f>MMULT(H.Transitionsmatricer_kvinder!$C53:$W53,I$11:I$31)</f>
        <v>401.75287669259689</v>
      </c>
      <c r="K31" s="194">
        <f>MMULT(H.Transitionsmatricer_kvinder!$C53:$W53,J$11:J$31)</f>
        <v>457.75373285523642</v>
      </c>
      <c r="L31" s="194">
        <f>MMULT(H.Transitionsmatricer_kvinder!$C53:$W53,K$11:K$31)</f>
        <v>513.96861260895071</v>
      </c>
      <c r="M31" s="194">
        <f>MMULT(H.Transitionsmatricer_kvinder!$C53:$W53,L$11:L$31)</f>
        <v>570.22531741102887</v>
      </c>
      <c r="N31" s="195">
        <f>MMULT(H.Transitionsmatricer_kvinder!$C80:$W80,M$11:M$31)</f>
        <v>626.39727585587889</v>
      </c>
      <c r="O31" s="195">
        <f>MMULT(H.Transitionsmatricer_kvinder!$C80:$W80,N$11:N$31)</f>
        <v>683.25946660775639</v>
      </c>
      <c r="P31" s="195">
        <f>MMULT(H.Transitionsmatricer_kvinder!$C80:$W80,O$11:O$31)</f>
        <v>739.96504019619374</v>
      </c>
      <c r="Q31" s="195">
        <f>MMULT(H.Transitionsmatricer_kvinder!$C80:$W80,P$11:P$31)</f>
        <v>796.32931641453581</v>
      </c>
      <c r="R31" s="195">
        <f>MMULT(H.Transitionsmatricer_kvinder!$C80:$W80,Q$11:Q$31)</f>
        <v>852.29990027204406</v>
      </c>
      <c r="S31" s="195">
        <f>MMULT(H.Transitionsmatricer_kvinder!$C80:$W80,R$11:R$31)</f>
        <v>907.84682920627768</v>
      </c>
      <c r="T31" s="195">
        <f>MMULT(H.Transitionsmatricer_kvinder!$C80:$W80,S$11:S$31)</f>
        <v>962.94069209373845</v>
      </c>
      <c r="U31" s="195">
        <f>MMULT(H.Transitionsmatricer_kvinder!$C80:$W80,T$11:T$31)</f>
        <v>1017.5490792288986</v>
      </c>
      <c r="V31" s="195">
        <f>MMULT(H.Transitionsmatricer_kvinder!$C80:$W80,U$11:U$31)</f>
        <v>1071.6368306559743</v>
      </c>
      <c r="W31" s="196">
        <f>MMULT(H.Transitionsmatricer_kvinder!$C107:$W107,V$11:V$31)</f>
        <v>1125.1670048363226</v>
      </c>
      <c r="X31" s="196">
        <f>MMULT(H.Transitionsmatricer_kvinder!$C107:$W107,W$11:W$31)</f>
        <v>1178.4881486671493</v>
      </c>
      <c r="Y31" s="196">
        <f>MMULT(H.Transitionsmatricer_kvinder!$C107:$W107,X$11:X$31)</f>
        <v>1231.2012663692033</v>
      </c>
      <c r="Z31" s="196">
        <f>MMULT(H.Transitionsmatricer_kvinder!$C107:$W107,Y$11:Y$31)</f>
        <v>1283.2967908464707</v>
      </c>
      <c r="AA31" s="196">
        <f>MMULT(H.Transitionsmatricer_kvinder!$C107:$W107,Z$11:Z$31)</f>
        <v>1334.7599608691821</v>
      </c>
      <c r="AB31" s="196">
        <f>MMULT(H.Transitionsmatricer_kvinder!$C107:$W107,AA$11:AA$31)</f>
        <v>1385.5625120356224</v>
      </c>
      <c r="AC31" s="196">
        <f>MMULT(H.Transitionsmatricer_kvinder!$C107:$W107,AB$11:AB$31)</f>
        <v>1435.6688339368</v>
      </c>
      <c r="AD31" s="196">
        <f>MMULT(H.Transitionsmatricer_kvinder!$C107:$W107,AC$11:AC$31)</f>
        <v>1485.0402217440644</v>
      </c>
      <c r="AE31" s="196">
        <f>MMULT(H.Transitionsmatricer_kvinder!$C107:$W107,AD$11:AD$31)</f>
        <v>1533.6377634955684</v>
      </c>
      <c r="AF31" s="196">
        <f>MMULT(H.Transitionsmatricer_kvinder!$C107:$W107,AE$11:AE$31)</f>
        <v>1581.4242525996713</v>
      </c>
      <c r="AG31" s="197">
        <f>MMULT(H.Transitionsmatricer_kvinder!$C134:$W134,AF$11:AF$31)</f>
        <v>1628.3654061761308</v>
      </c>
      <c r="AH31" s="197">
        <f>MMULT(H.Transitionsmatricer_kvinder!$C134:$W134,AG$11:AG$31)</f>
        <v>1674.8829879038976</v>
      </c>
      <c r="AI31" s="197">
        <f>MMULT(H.Transitionsmatricer_kvinder!$C134:$W134,AH$11:AH$31)</f>
        <v>1721.0089169843088</v>
      </c>
      <c r="AJ31" s="197">
        <f>MMULT(H.Transitionsmatricer_kvinder!$C134:$W134,AI$11:AI$31)</f>
        <v>1766.7704850003918</v>
      </c>
      <c r="AK31" s="197">
        <f>MMULT(H.Transitionsmatricer_kvinder!$C134:$W134,AJ$11:AJ$31)</f>
        <v>1812.1494943715679</v>
      </c>
      <c r="AL31" s="197">
        <f>MMULT(H.Transitionsmatricer_kvinder!$C134:$W134,AK$11:AK$31)</f>
        <v>1857.0999073815628</v>
      </c>
      <c r="AM31" s="197">
        <f>MMULT(H.Transitionsmatricer_kvinder!$C134:$W134,AL$11:AL$31)</f>
        <v>1901.5601167546738</v>
      </c>
      <c r="AN31" s="197">
        <f>MMULT(H.Transitionsmatricer_kvinder!$C134:$W134,AM$11:AM$31)</f>
        <v>1945.4613774702063</v>
      </c>
      <c r="AO31" s="197">
        <f>MMULT(H.Transitionsmatricer_kvinder!$C134:$W134,AN$11:AN$31)</f>
        <v>1988.7335043392568</v>
      </c>
      <c r="AP31" s="197">
        <f>MMULT(H.Transitionsmatricer_kvinder!$C134:$W134,AO$11:AO$31)</f>
        <v>2031.3086278104668</v>
      </c>
      <c r="AQ31" s="198">
        <f>MMULT(H.Transitionsmatricer_kvinder!$C161:$W161,AP$11:AP$31)</f>
        <v>2073.1235765767929</v>
      </c>
      <c r="AR31" s="198">
        <f>MMULT(H.Transitionsmatricer_kvinder!$C161:$W161,AQ$11:AQ$31)</f>
        <v>2114.8767802603361</v>
      </c>
      <c r="AS31" s="198">
        <f>MMULT(H.Transitionsmatricer_kvinder!$C161:$W161,AR$11:AR$31)</f>
        <v>2156.5673001349946</v>
      </c>
      <c r="AT31" s="198">
        <f>MMULT(H.Transitionsmatricer_kvinder!$C161:$W161,AS$11:AS$31)</f>
        <v>2198.1893125573861</v>
      </c>
      <c r="AU31" s="198">
        <f>MMULT(H.Transitionsmatricer_kvinder!$C161:$W161,AT$11:AT$31)</f>
        <v>2239.6601514757945</v>
      </c>
      <c r="AV31" s="198">
        <f>MMULT(H.Transitionsmatricer_kvinder!$C161:$W161,AU$11:AU$31)</f>
        <v>2280.8550059957784</v>
      </c>
      <c r="AW31" s="198">
        <f>MMULT(H.Transitionsmatricer_kvinder!$C161:$W161,AV$11:AV$31)</f>
        <v>2321.6302984864183</v>
      </c>
      <c r="AX31" s="198">
        <f>MMULT(H.Transitionsmatricer_kvinder!$C161:$W161,AW$11:AW$31)</f>
        <v>2361.8390824708254</v>
      </c>
      <c r="AY31" s="198">
        <f>MMULT(H.Transitionsmatricer_kvinder!$C161:$W161,AX$11:AX$31)</f>
        <v>2401.3408459584934</v>
      </c>
      <c r="AZ31" s="198">
        <f>MMULT(H.Transitionsmatricer_kvinder!$C161:$W161,AY$11:AY$31)</f>
        <v>2440.0074223774263</v>
      </c>
      <c r="BA31" s="199">
        <f>MMULT(H.Transitionsmatricer_kvinder!$C188:$W188,AZ$11:AZ$31)</f>
        <v>2477.7262213730464</v>
      </c>
      <c r="BB31" s="199">
        <f>MMULT(H.Transitionsmatricer_kvinder!$C188:$W188,BA$11:BA$31)</f>
        <v>2518.8222517455529</v>
      </c>
      <c r="BC31" s="199">
        <f>MMULT(H.Transitionsmatricer_kvinder!$C188:$W188,BB$11:BB$31)</f>
        <v>2559.3427524976064</v>
      </c>
      <c r="BD31" s="199">
        <f>MMULT(H.Transitionsmatricer_kvinder!$C188:$W188,BC$11:BC$31)</f>
        <v>2599.1940209766549</v>
      </c>
      <c r="BE31" s="199">
        <f>MMULT(H.Transitionsmatricer_kvinder!$C188:$W188,BD$11:BD$31)</f>
        <v>2637.8443519166372</v>
      </c>
      <c r="BF31" s="199">
        <f>MMULT(H.Transitionsmatricer_kvinder!$C188:$W188,BE$11:BE$31)</f>
        <v>2674.9517864945346</v>
      </c>
      <c r="BG31" s="199">
        <f>MMULT(H.Transitionsmatricer_kvinder!$C188:$W188,BF$11:BF$31)</f>
        <v>2710.3100189566735</v>
      </c>
      <c r="BH31" s="199">
        <f>MMULT(H.Transitionsmatricer_kvinder!$C188:$W188,BG$11:BG$31)</f>
        <v>2743.8092224656984</v>
      </c>
      <c r="BI31" s="199">
        <f>MMULT(H.Transitionsmatricer_kvinder!$C188:$W188,BH$11:BH$31)</f>
        <v>2775.4076637684911</v>
      </c>
      <c r="BJ31" s="199">
        <f>MMULT(H.Transitionsmatricer_kvinder!$C188:$W188,BI$11:BI$31)</f>
        <v>2805.1111305526306</v>
      </c>
      <c r="BK31" s="199">
        <f>MMULT(H.Transitionsmatricer_kvinder!$C188:$W188,BJ$11:BJ$31)</f>
        <v>2832.9580246253895</v>
      </c>
      <c r="BL31" s="199">
        <f>MMULT(H.Transitionsmatricer_kvinder!$C188:$W188,BK$11:BK$31)</f>
        <v>2859.0085702254291</v>
      </c>
      <c r="BM31" s="199">
        <f>MMULT(H.Transitionsmatricer_kvinder!$C188:$W188,BL$11:BL$31)</f>
        <v>2883.3370157449203</v>
      </c>
      <c r="BN31" s="199">
        <f>MMULT(H.Transitionsmatricer_kvinder!$C188:$W188,BM$11:BM$31)</f>
        <v>2906.0260161132228</v>
      </c>
      <c r="BO31" s="199">
        <f>MMULT(H.Transitionsmatricer_kvinder!$C188:$W188,BN$11:BN$31)</f>
        <v>2927.1626059077557</v>
      </c>
      <c r="BP31" s="199">
        <f>MMULT(H.Transitionsmatricer_kvinder!$C188:$W188,BO$11:BO$31)</f>
        <v>2946.8353341633865</v>
      </c>
      <c r="BQ31" s="199">
        <f>MMULT(H.Transitionsmatricer_kvinder!$C188:$W188,BP$11:BP$31)</f>
        <v>2965.1322482336464</v>
      </c>
      <c r="BR31" s="199">
        <f>MMULT(H.Transitionsmatricer_kvinder!$C188:$W188,BQ$11:BQ$31)</f>
        <v>2982.1394983842215</v>
      </c>
      <c r="BS31" s="199">
        <f>MMULT(H.Transitionsmatricer_kvinder!$C188:$W188,BR$11:BR$31)</f>
        <v>2997.9403960195723</v>
      </c>
      <c r="BT31" s="199">
        <f>MMULT(H.Transitionsmatricer_kvinder!$C188:$W188,BS$11:BS$31)</f>
        <v>3012.6148029835645</v>
      </c>
      <c r="BU31" s="200">
        <f>MMULT(H.Transitionsmatricer_kvinder!$C215:$W215,BT$11:BT$31)</f>
        <v>3026.2387618540874</v>
      </c>
      <c r="BV31" s="200">
        <f>MMULT(H.Transitionsmatricer_kvinder!$C215:$W215,BU$11:BU$31)</f>
        <v>3054.4165954121045</v>
      </c>
      <c r="BW31" s="200">
        <f>MMULT(H.Transitionsmatricer_kvinder!$C215:$W215,BV$11:BV$31)</f>
        <v>3083.8002062902287</v>
      </c>
      <c r="BX31" s="200">
        <f>MMULT(H.Transitionsmatricer_kvinder!$C215:$W215,BW$11:BW$31)</f>
        <v>3106.9181814436238</v>
      </c>
      <c r="BY31" s="200">
        <f>MMULT(H.Transitionsmatricer_kvinder!$C215:$W215,BX$11:BX$31)</f>
        <v>3125.2064011982447</v>
      </c>
      <c r="BZ31" s="200">
        <f>MMULT(H.Transitionsmatricer_kvinder!$C215:$W215,BY$11:BY$31)</f>
        <v>3139.7497344378985</v>
      </c>
      <c r="CA31" s="200">
        <f>MMULT(H.Transitionsmatricer_kvinder!$C215:$W215,BZ$11:BZ$31)</f>
        <v>3151.3723690944748</v>
      </c>
      <c r="CB31" s="200">
        <f>MMULT(H.Transitionsmatricer_kvinder!$C215:$W215,CA$11:CA$31)</f>
        <v>3160.7040182381966</v>
      </c>
      <c r="CC31" s="200">
        <f>MMULT(H.Transitionsmatricer_kvinder!$C215:$W215,CB$11:CB$31)</f>
        <v>3168.228606808284</v>
      </c>
      <c r="CD31" s="200">
        <f>MMULT(H.Transitionsmatricer_kvinder!$C215:$W215,CC$11:CC$31)</f>
        <v>3174.3202071464607</v>
      </c>
      <c r="CE31" s="200">
        <f>MMULT(H.Transitionsmatricer_kvinder!$C215:$W215,CD$11:CD$31)</f>
        <v>3179.2696700942993</v>
      </c>
      <c r="CF31" s="200">
        <f>MMULT(H.Transitionsmatricer_kvinder!$C215:$W215,CE$11:CE$31)</f>
        <v>3183.3044472074557</v>
      </c>
      <c r="CG31" s="200">
        <f>MMULT(H.Transitionsmatricer_kvinder!$C215:$W215,CF$11:CF$31)</f>
        <v>3186.6034143202073</v>
      </c>
      <c r="CH31" s="200">
        <f>MMULT(H.Transitionsmatricer_kvinder!$C215:$W215,CG$11:CG$31)</f>
        <v>3189.3080124029061</v>
      </c>
      <c r="CI31" s="200">
        <f>MMULT(H.Transitionsmatricer_kvinder!$C215:$W215,CH$11:CH$31)</f>
        <v>3191.5306646760023</v>
      </c>
      <c r="CJ31" s="201">
        <f>MMULT(H.Transitionsmatricer_kvinder!C242:W242,CI$11:CI$31)</f>
        <v>3193.3611707315995</v>
      </c>
    </row>
    <row r="32" spans="1:88" s="115" customFormat="1" ht="12.75" x14ac:dyDescent="0.2">
      <c r="A32" s="140" t="s">
        <v>5</v>
      </c>
      <c r="B32" s="192">
        <f t="shared" ref="B32:C32" si="4">SUM(B11:B31)</f>
        <v>3202.2648032638731</v>
      </c>
      <c r="C32" s="192">
        <f t="shared" si="4"/>
        <v>3202.2648032638735</v>
      </c>
      <c r="D32" s="193">
        <f>MMULT('F. Transitionsmatricer_mænd'!$C27:$W27,C$11:C$31)</f>
        <v>3202.2648032638735</v>
      </c>
      <c r="E32" s="193">
        <f>MMULT('F. Transitionsmatricer_mænd'!$C27:$W27,D$11:D$31)</f>
        <v>3202.2648032638735</v>
      </c>
      <c r="F32" s="193">
        <f>MMULT('F. Transitionsmatricer_mænd'!$C27:$W27,E$11:E$31)</f>
        <v>3202.2648032638726</v>
      </c>
      <c r="G32" s="193">
        <f>MMULT('F. Transitionsmatricer_mænd'!$C27:$W27,F$11:F$31)</f>
        <v>3202.2648032638722</v>
      </c>
      <c r="H32" s="193">
        <f>MMULT('F. Transitionsmatricer_mænd'!$C27:$W27,G$11:G$31)</f>
        <v>3202.2648032638717</v>
      </c>
      <c r="I32" s="194">
        <f>SUM(I11:I31)</f>
        <v>3202.2648032638708</v>
      </c>
      <c r="J32" s="194">
        <f t="shared" ref="J32:M32" si="5">SUM(J11:J31)</f>
        <v>3202.2648032638722</v>
      </c>
      <c r="K32" s="194">
        <f t="shared" si="5"/>
        <v>3202.2648032638717</v>
      </c>
      <c r="L32" s="194">
        <f t="shared" si="5"/>
        <v>3202.2648032638708</v>
      </c>
      <c r="M32" s="194">
        <f t="shared" si="5"/>
        <v>3202.2648032638708</v>
      </c>
      <c r="N32" s="195">
        <f>SUM(N11:N31)</f>
        <v>3202.2648032638708</v>
      </c>
      <c r="O32" s="195">
        <f t="shared" ref="O32:V32" si="6">SUM(O11:O31)</f>
        <v>3202.2648032638708</v>
      </c>
      <c r="P32" s="195">
        <f t="shared" si="6"/>
        <v>3202.2648032638708</v>
      </c>
      <c r="Q32" s="195">
        <f t="shared" si="6"/>
        <v>3202.2648032638708</v>
      </c>
      <c r="R32" s="195">
        <f t="shared" si="6"/>
        <v>3202.2648032638704</v>
      </c>
      <c r="S32" s="195">
        <f t="shared" si="6"/>
        <v>3202.2648032638699</v>
      </c>
      <c r="T32" s="195">
        <f t="shared" si="6"/>
        <v>3202.2648032638704</v>
      </c>
      <c r="U32" s="195">
        <f t="shared" si="6"/>
        <v>3202.2648032638699</v>
      </c>
      <c r="V32" s="195">
        <f t="shared" si="6"/>
        <v>3202.2648032638708</v>
      </c>
      <c r="W32" s="196">
        <f>SUM(W11:W31)</f>
        <v>3202.2648032638699</v>
      </c>
      <c r="X32" s="196">
        <f t="shared" ref="X32:AE32" si="7">SUM(X11:X31)</f>
        <v>3202.2648032638704</v>
      </c>
      <c r="Y32" s="196">
        <f t="shared" si="7"/>
        <v>3202.2648032638704</v>
      </c>
      <c r="Z32" s="196">
        <f t="shared" si="7"/>
        <v>3202.2648032638699</v>
      </c>
      <c r="AA32" s="196">
        <f t="shared" si="7"/>
        <v>3202.2648032638699</v>
      </c>
      <c r="AB32" s="196">
        <f t="shared" si="7"/>
        <v>3202.2648032638699</v>
      </c>
      <c r="AC32" s="196">
        <f t="shared" si="7"/>
        <v>3202.2648032638695</v>
      </c>
      <c r="AD32" s="196">
        <f t="shared" si="7"/>
        <v>3202.264803263869</v>
      </c>
      <c r="AE32" s="196">
        <f t="shared" si="7"/>
        <v>3202.2648032638695</v>
      </c>
      <c r="AF32" s="196">
        <f>SUM(AF11:AF31)</f>
        <v>3202.2648032638695</v>
      </c>
      <c r="AG32" s="197">
        <f t="shared" ref="AG32:CJ32" si="8">SUM(AG11:AG31)</f>
        <v>3202.264803263869</v>
      </c>
      <c r="AH32" s="197">
        <f t="shared" si="8"/>
        <v>3202.2648032638695</v>
      </c>
      <c r="AI32" s="197">
        <f t="shared" si="8"/>
        <v>3202.264803263869</v>
      </c>
      <c r="AJ32" s="197">
        <f t="shared" si="8"/>
        <v>3202.264803263869</v>
      </c>
      <c r="AK32" s="197">
        <f t="shared" si="8"/>
        <v>3202.264803263869</v>
      </c>
      <c r="AL32" s="197">
        <f t="shared" si="8"/>
        <v>3202.264803263869</v>
      </c>
      <c r="AM32" s="197">
        <f t="shared" si="8"/>
        <v>3202.264803263869</v>
      </c>
      <c r="AN32" s="197">
        <f t="shared" si="8"/>
        <v>3202.264803263869</v>
      </c>
      <c r="AO32" s="197">
        <f t="shared" si="8"/>
        <v>3202.264803263869</v>
      </c>
      <c r="AP32" s="197">
        <f t="shared" si="8"/>
        <v>3202.264803263869</v>
      </c>
      <c r="AQ32" s="198">
        <f t="shared" si="8"/>
        <v>3202.264803263869</v>
      </c>
      <c r="AR32" s="198">
        <f t="shared" si="8"/>
        <v>3202.264803263869</v>
      </c>
      <c r="AS32" s="198">
        <f t="shared" si="8"/>
        <v>3202.264803263869</v>
      </c>
      <c r="AT32" s="198">
        <f t="shared" si="8"/>
        <v>3202.264803263869</v>
      </c>
      <c r="AU32" s="198">
        <f t="shared" si="8"/>
        <v>3202.264803263869</v>
      </c>
      <c r="AV32" s="198">
        <f t="shared" si="8"/>
        <v>3202.264803263869</v>
      </c>
      <c r="AW32" s="198">
        <f t="shared" si="8"/>
        <v>3202.2648032638685</v>
      </c>
      <c r="AX32" s="198">
        <f t="shared" si="8"/>
        <v>3202.2648032638685</v>
      </c>
      <c r="AY32" s="198">
        <f t="shared" si="8"/>
        <v>3202.264803263869</v>
      </c>
      <c r="AZ32" s="198">
        <f t="shared" si="8"/>
        <v>3202.264803263869</v>
      </c>
      <c r="BA32" s="199">
        <f t="shared" si="8"/>
        <v>3202.2648032638685</v>
      </c>
      <c r="BB32" s="199">
        <f t="shared" si="8"/>
        <v>3202.264803263869</v>
      </c>
      <c r="BC32" s="199">
        <f t="shared" si="8"/>
        <v>3202.264803263869</v>
      </c>
      <c r="BD32" s="199">
        <f t="shared" si="8"/>
        <v>3202.264803263869</v>
      </c>
      <c r="BE32" s="199">
        <f t="shared" si="8"/>
        <v>3202.264803263869</v>
      </c>
      <c r="BF32" s="199">
        <f t="shared" si="8"/>
        <v>3202.264803263869</v>
      </c>
      <c r="BG32" s="199">
        <f t="shared" si="8"/>
        <v>3202.264803263869</v>
      </c>
      <c r="BH32" s="199">
        <f t="shared" si="8"/>
        <v>3202.264803263869</v>
      </c>
      <c r="BI32" s="199">
        <f t="shared" si="8"/>
        <v>3202.264803263869</v>
      </c>
      <c r="BJ32" s="199">
        <f t="shared" si="8"/>
        <v>3202.264803263869</v>
      </c>
      <c r="BK32" s="199">
        <f t="shared" si="8"/>
        <v>3202.2648032638695</v>
      </c>
      <c r="BL32" s="199">
        <f t="shared" si="8"/>
        <v>3202.2648032638695</v>
      </c>
      <c r="BM32" s="199">
        <f t="shared" si="8"/>
        <v>3202.2648032638695</v>
      </c>
      <c r="BN32" s="199">
        <f t="shared" si="8"/>
        <v>3202.2648032638695</v>
      </c>
      <c r="BO32" s="199">
        <f t="shared" si="8"/>
        <v>3202.2648032638695</v>
      </c>
      <c r="BP32" s="199">
        <f t="shared" si="8"/>
        <v>3202.2648032638695</v>
      </c>
      <c r="BQ32" s="199">
        <f t="shared" si="8"/>
        <v>3202.2648032638695</v>
      </c>
      <c r="BR32" s="199">
        <f t="shared" si="8"/>
        <v>3202.2648032638695</v>
      </c>
      <c r="BS32" s="199">
        <f t="shared" si="8"/>
        <v>3202.2648032638699</v>
      </c>
      <c r="BT32" s="199">
        <f t="shared" si="8"/>
        <v>3202.2648032638695</v>
      </c>
      <c r="BU32" s="200">
        <f t="shared" si="8"/>
        <v>3202.2648032638695</v>
      </c>
      <c r="BV32" s="200">
        <f t="shared" si="8"/>
        <v>3202.2648032638695</v>
      </c>
      <c r="BW32" s="200">
        <f t="shared" si="8"/>
        <v>3202.2648032638695</v>
      </c>
      <c r="BX32" s="200">
        <f t="shared" si="8"/>
        <v>3202.2648032638695</v>
      </c>
      <c r="BY32" s="200">
        <f t="shared" si="8"/>
        <v>3202.2648032638699</v>
      </c>
      <c r="BZ32" s="200">
        <f t="shared" si="8"/>
        <v>3202.2648032638695</v>
      </c>
      <c r="CA32" s="200">
        <f t="shared" si="8"/>
        <v>3202.2648032638699</v>
      </c>
      <c r="CB32" s="200">
        <f t="shared" si="8"/>
        <v>3202.2648032638695</v>
      </c>
      <c r="CC32" s="200">
        <f t="shared" si="8"/>
        <v>3202.2648032638699</v>
      </c>
      <c r="CD32" s="200">
        <f t="shared" si="8"/>
        <v>3202.2648032638699</v>
      </c>
      <c r="CE32" s="200">
        <f t="shared" si="8"/>
        <v>3202.2648032638695</v>
      </c>
      <c r="CF32" s="200">
        <f t="shared" si="8"/>
        <v>3202.2648032638695</v>
      </c>
      <c r="CG32" s="200">
        <f t="shared" si="8"/>
        <v>3202.2648032638699</v>
      </c>
      <c r="CH32" s="200">
        <f t="shared" si="8"/>
        <v>3202.2648032638699</v>
      </c>
      <c r="CI32" s="200">
        <f t="shared" si="8"/>
        <v>3202.2648032638699</v>
      </c>
      <c r="CJ32" s="201">
        <f t="shared" si="8"/>
        <v>3202.2648032638699</v>
      </c>
    </row>
    <row r="33" spans="1:88" s="118" customFormat="1" ht="12.75" x14ac:dyDescent="0.2">
      <c r="A33" s="116" t="s">
        <v>186</v>
      </c>
      <c r="B33" s="203">
        <f>B32-'D. Beregninger_pop'!$J$92</f>
        <v>0</v>
      </c>
      <c r="C33" s="203">
        <f>C32-'D. Beregninger_pop'!$J$92</f>
        <v>0</v>
      </c>
      <c r="D33" s="203">
        <f>D32-'D. Beregninger_pop'!$J$92</f>
        <v>0</v>
      </c>
      <c r="E33" s="203">
        <f>E32-'D. Beregninger_pop'!$J$92</f>
        <v>0</v>
      </c>
      <c r="F33" s="203">
        <f>F32-'D. Beregninger_pop'!$J$92</f>
        <v>0</v>
      </c>
      <c r="G33" s="203">
        <f>G32-'D. Beregninger_pop'!$J$92</f>
        <v>0</v>
      </c>
      <c r="H33" s="203">
        <f>H32-'D. Beregninger_pop'!$J$92</f>
        <v>0</v>
      </c>
      <c r="I33" s="203">
        <f>I32-'D. Beregninger_pop'!$J$92</f>
        <v>0</v>
      </c>
      <c r="J33" s="203">
        <f>J32-'D. Beregninger_pop'!$J$92</f>
        <v>0</v>
      </c>
      <c r="K33" s="203">
        <f>K32-'D. Beregninger_pop'!$J$92</f>
        <v>0</v>
      </c>
      <c r="L33" s="203">
        <f>L32-'D. Beregninger_pop'!$J$92</f>
        <v>0</v>
      </c>
      <c r="M33" s="203">
        <f>M32-'D. Beregninger_pop'!$J$92</f>
        <v>0</v>
      </c>
      <c r="N33" s="203">
        <f>N32-'D. Beregninger_pop'!$J$92</f>
        <v>0</v>
      </c>
      <c r="O33" s="203">
        <f>O32-'D. Beregninger_pop'!$J$92</f>
        <v>0</v>
      </c>
      <c r="P33" s="203">
        <f>P32-'D. Beregninger_pop'!$J$92</f>
        <v>0</v>
      </c>
      <c r="Q33" s="203">
        <f>Q32-'D. Beregninger_pop'!$J$92</f>
        <v>0</v>
      </c>
      <c r="R33" s="203">
        <f>R32-'D. Beregninger_pop'!$J$92</f>
        <v>0</v>
      </c>
      <c r="S33" s="203">
        <f>S32-'D. Beregninger_pop'!$J$92</f>
        <v>0</v>
      </c>
      <c r="T33" s="203">
        <f>T32-'D. Beregninger_pop'!$J$92</f>
        <v>0</v>
      </c>
      <c r="U33" s="203">
        <f>U32-'D. Beregninger_pop'!$J$92</f>
        <v>0</v>
      </c>
      <c r="V33" s="203">
        <f>V32-'D. Beregninger_pop'!$J$92</f>
        <v>0</v>
      </c>
      <c r="W33" s="203">
        <f>W32-'D. Beregninger_pop'!$J$92</f>
        <v>0</v>
      </c>
      <c r="X33" s="203">
        <f>X32-'D. Beregninger_pop'!$J$92</f>
        <v>0</v>
      </c>
      <c r="Y33" s="203">
        <f>Y32-'D. Beregninger_pop'!$J$92</f>
        <v>0</v>
      </c>
      <c r="Z33" s="203">
        <f>Z32-'D. Beregninger_pop'!$J$92</f>
        <v>0</v>
      </c>
      <c r="AA33" s="203">
        <f>AA32-'D. Beregninger_pop'!$J$92</f>
        <v>0</v>
      </c>
      <c r="AB33" s="203">
        <f>AB32-'D. Beregninger_pop'!$J$92</f>
        <v>0</v>
      </c>
      <c r="AC33" s="203">
        <f>AC32-'D. Beregninger_pop'!$J$92</f>
        <v>0</v>
      </c>
      <c r="AD33" s="203">
        <f>AD32-'D. Beregninger_pop'!$J$92</f>
        <v>0</v>
      </c>
      <c r="AE33" s="203">
        <f>AE32-'D. Beregninger_pop'!$J$92</f>
        <v>0</v>
      </c>
      <c r="AF33" s="203">
        <f>AF32-'D. Beregninger_pop'!$J$92</f>
        <v>0</v>
      </c>
      <c r="AG33" s="203">
        <f>AG32-'D. Beregninger_pop'!$J$92</f>
        <v>0</v>
      </c>
      <c r="AH33" s="203">
        <f>AH32-'D. Beregninger_pop'!$J$92</f>
        <v>0</v>
      </c>
      <c r="AI33" s="203">
        <f>AI32-'D. Beregninger_pop'!$J$92</f>
        <v>0</v>
      </c>
      <c r="AJ33" s="203">
        <f>AJ32-'D. Beregninger_pop'!$J$92</f>
        <v>0</v>
      </c>
      <c r="AK33" s="203">
        <f>AK32-'D. Beregninger_pop'!$J$92</f>
        <v>0</v>
      </c>
      <c r="AL33" s="203">
        <f>AL32-'D. Beregninger_pop'!$J$92</f>
        <v>0</v>
      </c>
      <c r="AM33" s="203">
        <f>AM32-'D. Beregninger_pop'!$J$92</f>
        <v>0</v>
      </c>
      <c r="AN33" s="203">
        <f>AN32-'D. Beregninger_pop'!$J$92</f>
        <v>0</v>
      </c>
      <c r="AO33" s="203">
        <f>AO32-'D. Beregninger_pop'!$J$92</f>
        <v>0</v>
      </c>
      <c r="AP33" s="203">
        <f>AP32-'D. Beregninger_pop'!$J$92</f>
        <v>0</v>
      </c>
      <c r="AQ33" s="203">
        <f>AQ32-'D. Beregninger_pop'!$J$92</f>
        <v>0</v>
      </c>
      <c r="AR33" s="203">
        <f>AR32-'D. Beregninger_pop'!$J$92</f>
        <v>0</v>
      </c>
      <c r="AS33" s="203">
        <f>AS32-'D. Beregninger_pop'!$J$92</f>
        <v>0</v>
      </c>
      <c r="AT33" s="203">
        <f>AT32-'D. Beregninger_pop'!$J$92</f>
        <v>0</v>
      </c>
      <c r="AU33" s="203">
        <f>AU32-'D. Beregninger_pop'!$J$92</f>
        <v>0</v>
      </c>
      <c r="AV33" s="203">
        <f>AV32-'D. Beregninger_pop'!$J$92</f>
        <v>0</v>
      </c>
      <c r="AW33" s="203">
        <f>AW32-'D. Beregninger_pop'!$J$92</f>
        <v>-3.637978807091713E-12</v>
      </c>
      <c r="AX33" s="203">
        <f>AX32-'D. Beregninger_pop'!$J$92</f>
        <v>-3.637978807091713E-12</v>
      </c>
      <c r="AY33" s="203">
        <f>AY32-'D. Beregninger_pop'!$J$92</f>
        <v>0</v>
      </c>
      <c r="AZ33" s="203">
        <f>AZ32-'D. Beregninger_pop'!$J$92</f>
        <v>0</v>
      </c>
      <c r="BA33" s="203">
        <f>BA32-'D. Beregninger_pop'!$J$92</f>
        <v>-3.637978807091713E-12</v>
      </c>
      <c r="BB33" s="203">
        <f>BB32-'D. Beregninger_pop'!$J$92</f>
        <v>0</v>
      </c>
      <c r="BC33" s="203">
        <f>BC32-'D. Beregninger_pop'!$J$92</f>
        <v>0</v>
      </c>
      <c r="BD33" s="203">
        <f>BD32-'D. Beregninger_pop'!$J$92</f>
        <v>0</v>
      </c>
      <c r="BE33" s="203">
        <f>BE32-'D. Beregninger_pop'!$J$92</f>
        <v>0</v>
      </c>
      <c r="BF33" s="203">
        <f>BF32-'D. Beregninger_pop'!$J$92</f>
        <v>0</v>
      </c>
      <c r="BG33" s="203">
        <f>BG32-'D. Beregninger_pop'!$J$92</f>
        <v>0</v>
      </c>
      <c r="BH33" s="203">
        <f>BH32-'D. Beregninger_pop'!$J$92</f>
        <v>0</v>
      </c>
      <c r="BI33" s="203">
        <f>BI32-'D. Beregninger_pop'!$J$92</f>
        <v>0</v>
      </c>
      <c r="BJ33" s="203">
        <f>BJ32-'D. Beregninger_pop'!$J$92</f>
        <v>0</v>
      </c>
      <c r="BK33" s="203">
        <f>BK32-'D. Beregninger_pop'!$J$92</f>
        <v>0</v>
      </c>
      <c r="BL33" s="203">
        <f>BL32-'D. Beregninger_pop'!$J$92</f>
        <v>0</v>
      </c>
      <c r="BM33" s="203">
        <f>BM32-'D. Beregninger_pop'!$J$92</f>
        <v>0</v>
      </c>
      <c r="BN33" s="203">
        <f>BN32-'D. Beregninger_pop'!$J$92</f>
        <v>0</v>
      </c>
      <c r="BO33" s="203">
        <f>BO32-'D. Beregninger_pop'!$J$92</f>
        <v>0</v>
      </c>
      <c r="BP33" s="203">
        <f>BP32-'D. Beregninger_pop'!$J$92</f>
        <v>0</v>
      </c>
      <c r="BQ33" s="203">
        <f>BQ32-'D. Beregninger_pop'!$J$92</f>
        <v>0</v>
      </c>
      <c r="BR33" s="203">
        <f>BR32-'D. Beregninger_pop'!$J$92</f>
        <v>0</v>
      </c>
      <c r="BS33" s="203">
        <f>BS32-'D. Beregninger_pop'!$J$92</f>
        <v>0</v>
      </c>
      <c r="BT33" s="203">
        <f>BT32-'D. Beregninger_pop'!$J$92</f>
        <v>0</v>
      </c>
      <c r="BU33" s="203">
        <f>BU32-'D. Beregninger_pop'!$J$92</f>
        <v>0</v>
      </c>
      <c r="BV33" s="203">
        <f>BV32-'D. Beregninger_pop'!$J$92</f>
        <v>0</v>
      </c>
      <c r="BW33" s="203">
        <f>BW32-'D. Beregninger_pop'!$J$92</f>
        <v>0</v>
      </c>
      <c r="BX33" s="203">
        <f>BX32-'D. Beregninger_pop'!$J$92</f>
        <v>0</v>
      </c>
      <c r="BY33" s="203">
        <f>BY32-'D. Beregninger_pop'!$J$92</f>
        <v>0</v>
      </c>
      <c r="BZ33" s="203">
        <f>BZ32-'D. Beregninger_pop'!$J$92</f>
        <v>0</v>
      </c>
      <c r="CA33" s="203">
        <f>CA32-'D. Beregninger_pop'!$J$92</f>
        <v>0</v>
      </c>
      <c r="CB33" s="203">
        <f>CB32-'D. Beregninger_pop'!$J$92</f>
        <v>0</v>
      </c>
      <c r="CC33" s="203">
        <f>CC32-'D. Beregninger_pop'!$J$92</f>
        <v>0</v>
      </c>
      <c r="CD33" s="203">
        <f>CD32-'D. Beregninger_pop'!$J$92</f>
        <v>0</v>
      </c>
      <c r="CE33" s="203">
        <f>CE32-'D. Beregninger_pop'!$J$92</f>
        <v>0</v>
      </c>
      <c r="CF33" s="203">
        <f>CF32-'D. Beregninger_pop'!$J$92</f>
        <v>0</v>
      </c>
      <c r="CG33" s="203">
        <f>CG32-'D. Beregninger_pop'!$J$92</f>
        <v>0</v>
      </c>
      <c r="CH33" s="203">
        <f>CH32-'D. Beregninger_pop'!$J$92</f>
        <v>0</v>
      </c>
      <c r="CI33" s="203">
        <f>CI32-'D. Beregninger_pop'!$J$92</f>
        <v>0</v>
      </c>
      <c r="CJ33" s="203">
        <f>CJ32-'D. Beregninger_pop'!$J$92</f>
        <v>0</v>
      </c>
    </row>
    <row r="34" spans="1:88" s="118" customFormat="1" ht="12.75" x14ac:dyDescent="0.2">
      <c r="A34" s="116"/>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row>
    <row r="35" spans="1:88" x14ac:dyDescent="0.25">
      <c r="A35" s="522" t="s">
        <v>316</v>
      </c>
      <c r="B35" s="410"/>
      <c r="C35" s="410"/>
      <c r="D35" s="410"/>
      <c r="E35" s="410"/>
      <c r="F35" s="410"/>
      <c r="G35" s="410"/>
      <c r="H35" s="410"/>
      <c r="I35" s="410"/>
      <c r="J35" s="410"/>
      <c r="K35" s="410"/>
      <c r="L35" s="410"/>
      <c r="M35" s="410"/>
    </row>
    <row r="36" spans="1:88" x14ac:dyDescent="0.25">
      <c r="A36" s="1"/>
      <c r="B36" s="143"/>
      <c r="C36" s="143"/>
      <c r="D36" s="143"/>
      <c r="E36" s="143"/>
      <c r="F36" s="143"/>
      <c r="G36" s="143"/>
      <c r="H36" s="143"/>
      <c r="I36" s="143"/>
      <c r="J36" s="143"/>
    </row>
    <row r="37" spans="1:88" x14ac:dyDescent="0.25">
      <c r="A37" s="464" t="s">
        <v>256</v>
      </c>
      <c r="B37" s="440"/>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0"/>
      <c r="CF37" s="440"/>
      <c r="CG37" s="440"/>
      <c r="CH37" s="440"/>
      <c r="CI37" s="440"/>
      <c r="CJ37" s="440"/>
    </row>
    <row r="38" spans="1:88" x14ac:dyDescent="0.25">
      <c r="A38" s="457"/>
      <c r="B38" s="519" t="s">
        <v>24</v>
      </c>
      <c r="C38" s="521" t="s">
        <v>20</v>
      </c>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521"/>
      <c r="BQ38" s="521"/>
      <c r="BR38" s="521"/>
      <c r="BS38" s="521"/>
      <c r="BT38" s="521"/>
      <c r="BU38" s="521"/>
      <c r="BV38" s="521"/>
      <c r="BW38" s="521"/>
      <c r="BX38" s="521"/>
      <c r="BY38" s="521"/>
      <c r="BZ38" s="521"/>
      <c r="CA38" s="521"/>
      <c r="CB38" s="521"/>
      <c r="CC38" s="521"/>
      <c r="CD38" s="521"/>
      <c r="CE38" s="521"/>
      <c r="CF38" s="521"/>
      <c r="CG38" s="521"/>
      <c r="CH38" s="521"/>
      <c r="CI38" s="521"/>
      <c r="CJ38" s="521"/>
    </row>
    <row r="39" spans="1:88" s="115" customFormat="1" ht="12.75" x14ac:dyDescent="0.2">
      <c r="A39" s="432"/>
      <c r="B39" s="520"/>
      <c r="C39" s="182">
        <v>0</v>
      </c>
      <c r="D39" s="183">
        <f>C39+1</f>
        <v>1</v>
      </c>
      <c r="E39" s="183">
        <f t="shared" ref="E39:AT39" si="9">D39+1</f>
        <v>2</v>
      </c>
      <c r="F39" s="183">
        <f t="shared" si="9"/>
        <v>3</v>
      </c>
      <c r="G39" s="183">
        <f t="shared" si="9"/>
        <v>4</v>
      </c>
      <c r="H39" s="183">
        <f t="shared" si="9"/>
        <v>5</v>
      </c>
      <c r="I39" s="184">
        <f t="shared" si="9"/>
        <v>6</v>
      </c>
      <c r="J39" s="184">
        <f t="shared" si="9"/>
        <v>7</v>
      </c>
      <c r="K39" s="184">
        <f t="shared" si="9"/>
        <v>8</v>
      </c>
      <c r="L39" s="184">
        <f t="shared" si="9"/>
        <v>9</v>
      </c>
      <c r="M39" s="184">
        <f t="shared" si="9"/>
        <v>10</v>
      </c>
      <c r="N39" s="185">
        <f t="shared" si="9"/>
        <v>11</v>
      </c>
      <c r="O39" s="185">
        <f t="shared" si="9"/>
        <v>12</v>
      </c>
      <c r="P39" s="185">
        <f t="shared" si="9"/>
        <v>13</v>
      </c>
      <c r="Q39" s="185">
        <f t="shared" si="9"/>
        <v>14</v>
      </c>
      <c r="R39" s="185">
        <f t="shared" si="9"/>
        <v>15</v>
      </c>
      <c r="S39" s="185">
        <f t="shared" si="9"/>
        <v>16</v>
      </c>
      <c r="T39" s="185">
        <f t="shared" si="9"/>
        <v>17</v>
      </c>
      <c r="U39" s="185">
        <f t="shared" si="9"/>
        <v>18</v>
      </c>
      <c r="V39" s="185">
        <f t="shared" si="9"/>
        <v>19</v>
      </c>
      <c r="W39" s="186">
        <f t="shared" si="9"/>
        <v>20</v>
      </c>
      <c r="X39" s="186">
        <f t="shared" si="9"/>
        <v>21</v>
      </c>
      <c r="Y39" s="186">
        <f t="shared" si="9"/>
        <v>22</v>
      </c>
      <c r="Z39" s="186">
        <f t="shared" si="9"/>
        <v>23</v>
      </c>
      <c r="AA39" s="186">
        <f t="shared" si="9"/>
        <v>24</v>
      </c>
      <c r="AB39" s="186">
        <f t="shared" si="9"/>
        <v>25</v>
      </c>
      <c r="AC39" s="186">
        <f t="shared" si="9"/>
        <v>26</v>
      </c>
      <c r="AD39" s="186">
        <f t="shared" si="9"/>
        <v>27</v>
      </c>
      <c r="AE39" s="186">
        <f t="shared" si="9"/>
        <v>28</v>
      </c>
      <c r="AF39" s="186">
        <f t="shared" si="9"/>
        <v>29</v>
      </c>
      <c r="AG39" s="187">
        <f t="shared" si="9"/>
        <v>30</v>
      </c>
      <c r="AH39" s="187">
        <f t="shared" si="9"/>
        <v>31</v>
      </c>
      <c r="AI39" s="187">
        <f t="shared" si="9"/>
        <v>32</v>
      </c>
      <c r="AJ39" s="187">
        <f t="shared" si="9"/>
        <v>33</v>
      </c>
      <c r="AK39" s="187">
        <f t="shared" si="9"/>
        <v>34</v>
      </c>
      <c r="AL39" s="187">
        <f t="shared" si="9"/>
        <v>35</v>
      </c>
      <c r="AM39" s="187">
        <f t="shared" si="9"/>
        <v>36</v>
      </c>
      <c r="AN39" s="187">
        <f t="shared" si="9"/>
        <v>37</v>
      </c>
      <c r="AO39" s="187">
        <f t="shared" si="9"/>
        <v>38</v>
      </c>
      <c r="AP39" s="187">
        <f t="shared" si="9"/>
        <v>39</v>
      </c>
      <c r="AQ39" s="188">
        <f t="shared" si="9"/>
        <v>40</v>
      </c>
      <c r="AR39" s="188">
        <f t="shared" si="9"/>
        <v>41</v>
      </c>
      <c r="AS39" s="188">
        <f t="shared" si="9"/>
        <v>42</v>
      </c>
      <c r="AT39" s="188">
        <f t="shared" si="9"/>
        <v>43</v>
      </c>
      <c r="AU39" s="188">
        <f>AT39+1</f>
        <v>44</v>
      </c>
      <c r="AV39" s="188">
        <f t="shared" ref="AV39:CB39" si="10">AU39+1</f>
        <v>45</v>
      </c>
      <c r="AW39" s="188">
        <f t="shared" si="10"/>
        <v>46</v>
      </c>
      <c r="AX39" s="188">
        <f t="shared" si="10"/>
        <v>47</v>
      </c>
      <c r="AY39" s="188">
        <f t="shared" si="10"/>
        <v>48</v>
      </c>
      <c r="AZ39" s="188">
        <f t="shared" si="10"/>
        <v>49</v>
      </c>
      <c r="BA39" s="189">
        <f t="shared" si="10"/>
        <v>50</v>
      </c>
      <c r="BB39" s="189">
        <f t="shared" si="10"/>
        <v>51</v>
      </c>
      <c r="BC39" s="189">
        <f t="shared" si="10"/>
        <v>52</v>
      </c>
      <c r="BD39" s="189">
        <f t="shared" si="10"/>
        <v>53</v>
      </c>
      <c r="BE39" s="189">
        <f t="shared" si="10"/>
        <v>54</v>
      </c>
      <c r="BF39" s="189">
        <f t="shared" si="10"/>
        <v>55</v>
      </c>
      <c r="BG39" s="189">
        <f t="shared" si="10"/>
        <v>56</v>
      </c>
      <c r="BH39" s="189">
        <f t="shared" si="10"/>
        <v>57</v>
      </c>
      <c r="BI39" s="189">
        <f t="shared" si="10"/>
        <v>58</v>
      </c>
      <c r="BJ39" s="189">
        <f t="shared" si="10"/>
        <v>59</v>
      </c>
      <c r="BK39" s="189">
        <f t="shared" si="10"/>
        <v>60</v>
      </c>
      <c r="BL39" s="189">
        <f t="shared" si="10"/>
        <v>61</v>
      </c>
      <c r="BM39" s="189">
        <f t="shared" si="10"/>
        <v>62</v>
      </c>
      <c r="BN39" s="189">
        <f t="shared" si="10"/>
        <v>63</v>
      </c>
      <c r="BO39" s="189">
        <f t="shared" si="10"/>
        <v>64</v>
      </c>
      <c r="BP39" s="189">
        <f t="shared" si="10"/>
        <v>65</v>
      </c>
      <c r="BQ39" s="189">
        <f t="shared" si="10"/>
        <v>66</v>
      </c>
      <c r="BR39" s="189">
        <f t="shared" si="10"/>
        <v>67</v>
      </c>
      <c r="BS39" s="189">
        <f t="shared" si="10"/>
        <v>68</v>
      </c>
      <c r="BT39" s="189">
        <f t="shared" si="10"/>
        <v>69</v>
      </c>
      <c r="BU39" s="190">
        <f t="shared" si="10"/>
        <v>70</v>
      </c>
      <c r="BV39" s="190">
        <f t="shared" si="10"/>
        <v>71</v>
      </c>
      <c r="BW39" s="190">
        <f t="shared" si="10"/>
        <v>72</v>
      </c>
      <c r="BX39" s="190">
        <f t="shared" si="10"/>
        <v>73</v>
      </c>
      <c r="BY39" s="190">
        <f t="shared" si="10"/>
        <v>74</v>
      </c>
      <c r="BZ39" s="190">
        <f t="shared" si="10"/>
        <v>75</v>
      </c>
      <c r="CA39" s="190">
        <f t="shared" si="10"/>
        <v>76</v>
      </c>
      <c r="CB39" s="190">
        <f t="shared" si="10"/>
        <v>77</v>
      </c>
      <c r="CC39" s="190">
        <f>CB39+1</f>
        <v>78</v>
      </c>
      <c r="CD39" s="190">
        <f t="shared" ref="CD39:CG39" si="11">CC39+1</f>
        <v>79</v>
      </c>
      <c r="CE39" s="190">
        <f t="shared" si="11"/>
        <v>80</v>
      </c>
      <c r="CF39" s="190">
        <f t="shared" si="11"/>
        <v>81</v>
      </c>
      <c r="CG39" s="190">
        <f t="shared" si="11"/>
        <v>82</v>
      </c>
      <c r="CH39" s="190">
        <f>CG39+1</f>
        <v>83</v>
      </c>
      <c r="CI39" s="190">
        <f t="shared" ref="CI39:CJ39" si="12">CH39+1</f>
        <v>84</v>
      </c>
      <c r="CJ39" s="191">
        <f t="shared" si="12"/>
        <v>85</v>
      </c>
    </row>
    <row r="40" spans="1:88" s="115" customFormat="1" ht="12.75" x14ac:dyDescent="0.2">
      <c r="A40" s="140" t="s">
        <v>17</v>
      </c>
      <c r="B40" s="192">
        <f>B11</f>
        <v>728.30121884521452</v>
      </c>
      <c r="C40" s="192">
        <f>B40-C45-B40*'B. Andre input'!$B$36</f>
        <v>720.78919900741141</v>
      </c>
      <c r="D40" s="193">
        <f>MMULT(H.Transitionsmatricer_kvinder!$C6:$W6,C$40:C$60)</f>
        <v>676.26781907035399</v>
      </c>
      <c r="E40" s="193">
        <f>MMULT(H.Transitionsmatricer_kvinder!$C6:$W6,D$40:D$60)</f>
        <v>634.90132130191546</v>
      </c>
      <c r="F40" s="193">
        <f>MMULT(H.Transitionsmatricer_kvinder!$C6:$W6,E$40:E$60)</f>
        <v>596.42277790579249</v>
      </c>
      <c r="G40" s="193">
        <f>MMULT(H.Transitionsmatricer_kvinder!$C6:$W6,F$40:F$60)</f>
        <v>560.59189373152753</v>
      </c>
      <c r="H40" s="193">
        <f>MMULT(H.Transitionsmatricer_kvinder!$C6:$W6,G$40:G$60)</f>
        <v>527.19203246552672</v>
      </c>
      <c r="I40" s="194">
        <f>MMULT(H.Transitionsmatricer_kvinder!$C33:$W33,H$40:H$60)</f>
        <v>486.18577848806319</v>
      </c>
      <c r="J40" s="194">
        <f>MMULT(H.Transitionsmatricer_kvinder!$C33:$W33,I$40:I$60)</f>
        <v>447.5437537875402</v>
      </c>
      <c r="K40" s="194">
        <f>MMULT(H.Transitionsmatricer_kvinder!$C33:$W33,J$40:J$60)</f>
        <v>411.85681813584574</v>
      </c>
      <c r="L40" s="194">
        <f>MMULT(H.Transitionsmatricer_kvinder!$C33:$W33,K$40:K$60)</f>
        <v>379.01944683540501</v>
      </c>
      <c r="M40" s="194">
        <f>MMULT(H.Transitionsmatricer_kvinder!$C33:$W33,L$40:L$60)</f>
        <v>348.82292687357807</v>
      </c>
      <c r="N40" s="195">
        <f>MMULT(H.Transitionsmatricer_kvinder!$C60:$W60,M$40:M$60)</f>
        <v>307.33602573224493</v>
      </c>
      <c r="O40" s="195">
        <f>MMULT(H.Transitionsmatricer_kvinder!$C60:$W60,N$40:N$60)</f>
        <v>270.7656937256412</v>
      </c>
      <c r="P40" s="195">
        <f>MMULT(H.Transitionsmatricer_kvinder!$C60:$W60,O$40:O$60)</f>
        <v>238.60854419712865</v>
      </c>
      <c r="Q40" s="195">
        <f>MMULT(H.Transitionsmatricer_kvinder!$C60:$W60,P$40:P$60)</f>
        <v>210.32424371526531</v>
      </c>
      <c r="R40" s="195">
        <f>MMULT(H.Transitionsmatricer_kvinder!$C60:$W60,Q$40:Q$60)</f>
        <v>185.43058716962247</v>
      </c>
      <c r="S40" s="195">
        <f>MMULT(H.Transitionsmatricer_kvinder!$C60:$W60,R$40:R$60)</f>
        <v>163.50877190524955</v>
      </c>
      <c r="T40" s="195">
        <f>MMULT(H.Transitionsmatricer_kvinder!$C60:$W60,S$40:S$60)</f>
        <v>144.19550265331645</v>
      </c>
      <c r="U40" s="195">
        <f>MMULT(H.Transitionsmatricer_kvinder!$C60:$W60,T$40:T$60)</f>
        <v>127.17468191820811</v>
      </c>
      <c r="V40" s="195">
        <f>MMULT(H.Transitionsmatricer_kvinder!$C60:$W60,U$40:U$60)</f>
        <v>112.17041628481924</v>
      </c>
      <c r="W40" s="196">
        <f>MMULT(H.Transitionsmatricer_kvinder!$C87:$W87,V$40:V$60)</f>
        <v>0</v>
      </c>
      <c r="X40" s="196">
        <f>MMULT(H.Transitionsmatricer_kvinder!$C87:$W87,W$40:W$60)</f>
        <v>0</v>
      </c>
      <c r="Y40" s="196">
        <f>MMULT(H.Transitionsmatricer_kvinder!$C87:$W87,X$40:X$60)</f>
        <v>0</v>
      </c>
      <c r="Z40" s="196">
        <f>MMULT(H.Transitionsmatricer_kvinder!$C87:$W87,Y$40:Y$60)</f>
        <v>0</v>
      </c>
      <c r="AA40" s="196">
        <f>MMULT(H.Transitionsmatricer_kvinder!$C87:$W87,Z$40:Z$60)</f>
        <v>0</v>
      </c>
      <c r="AB40" s="196">
        <f>MMULT(H.Transitionsmatricer_kvinder!$C87:$W87,AA$40:AA$60)</f>
        <v>0</v>
      </c>
      <c r="AC40" s="196">
        <f>MMULT(H.Transitionsmatricer_kvinder!$C87:$W87,AB$40:AB$60)</f>
        <v>0</v>
      </c>
      <c r="AD40" s="196">
        <f>MMULT(H.Transitionsmatricer_kvinder!$C87:$W87,AC$40:AC$60)</f>
        <v>0</v>
      </c>
      <c r="AE40" s="196">
        <f>MMULT(H.Transitionsmatricer_kvinder!$C87:$W87,AD$40:AD$60)</f>
        <v>0</v>
      </c>
      <c r="AF40" s="196">
        <f>MMULT(H.Transitionsmatricer_kvinder!$C87:$W87,AE$40:AE$60)</f>
        <v>0</v>
      </c>
      <c r="AG40" s="197">
        <f>MMULT(H.Transitionsmatricer_kvinder!$C114:$W114,AF$40:AF$60)</f>
        <v>0</v>
      </c>
      <c r="AH40" s="197">
        <f>MMULT(H.Transitionsmatricer_kvinder!$C114:$W114,AG$40:AG$60)</f>
        <v>0</v>
      </c>
      <c r="AI40" s="197">
        <f>MMULT(H.Transitionsmatricer_kvinder!$C114:$W114,AH$40:AH$60)</f>
        <v>0</v>
      </c>
      <c r="AJ40" s="197">
        <f>MMULT(H.Transitionsmatricer_kvinder!$C114:$W114,AI$40:AI$60)</f>
        <v>0</v>
      </c>
      <c r="AK40" s="197">
        <f>MMULT(H.Transitionsmatricer_kvinder!$C114:$W114,AJ$40:AJ$60)</f>
        <v>0</v>
      </c>
      <c r="AL40" s="197">
        <f>MMULT(H.Transitionsmatricer_kvinder!$C114:$W114,AK$40:AK$60)</f>
        <v>0</v>
      </c>
      <c r="AM40" s="197">
        <f>MMULT(H.Transitionsmatricer_kvinder!$C114:$W114,AL$40:AL$60)</f>
        <v>0</v>
      </c>
      <c r="AN40" s="197">
        <f>MMULT(H.Transitionsmatricer_kvinder!$C114:$W114,AM$40:AM$60)</f>
        <v>0</v>
      </c>
      <c r="AO40" s="197">
        <f>MMULT(H.Transitionsmatricer_kvinder!$C114:$W114,AN$40:AN$60)</f>
        <v>0</v>
      </c>
      <c r="AP40" s="197">
        <f>MMULT(H.Transitionsmatricer_kvinder!$C114:$W114,AO$40:AO$60)</f>
        <v>0</v>
      </c>
      <c r="AQ40" s="198">
        <f>MMULT(H.Transitionsmatricer_kvinder!$C141:$W141,AP$40:AP$60)</f>
        <v>0</v>
      </c>
      <c r="AR40" s="198">
        <f>MMULT(H.Transitionsmatricer_kvinder!$C141:$W141,AQ$40:AQ$60)</f>
        <v>0</v>
      </c>
      <c r="AS40" s="198">
        <f>MMULT(H.Transitionsmatricer_kvinder!$C141:$W141,AR$40:AR$60)</f>
        <v>0</v>
      </c>
      <c r="AT40" s="198">
        <f>MMULT(H.Transitionsmatricer_kvinder!$C141:$W141,AS$40:AS$60)</f>
        <v>0</v>
      </c>
      <c r="AU40" s="198">
        <f>MMULT(H.Transitionsmatricer_kvinder!$C141:$W141,AT$40:AT$60)</f>
        <v>0</v>
      </c>
      <c r="AV40" s="198">
        <f>MMULT(H.Transitionsmatricer_kvinder!$C141:$W141,AU$40:AU$60)</f>
        <v>0</v>
      </c>
      <c r="AW40" s="198">
        <f>MMULT(H.Transitionsmatricer_kvinder!$C141:$W141,AV$40:AV$60)</f>
        <v>0</v>
      </c>
      <c r="AX40" s="198">
        <f>MMULT(H.Transitionsmatricer_kvinder!$C141:$W141,AW$40:AW$60)</f>
        <v>0</v>
      </c>
      <c r="AY40" s="198">
        <f>MMULT(H.Transitionsmatricer_kvinder!$C141:$W141,AX$40:AX$60)</f>
        <v>0</v>
      </c>
      <c r="AZ40" s="198">
        <f>MMULT(H.Transitionsmatricer_kvinder!$C141:$W141,AY$40:AY$60)</f>
        <v>0</v>
      </c>
      <c r="BA40" s="199">
        <f>MMULT(H.Transitionsmatricer_kvinder!$C168:$W168,AZ$40:AZ$60)</f>
        <v>0</v>
      </c>
      <c r="BB40" s="199">
        <f>MMULT(H.Transitionsmatricer_kvinder!$C168:$W168,BA$40:BA$60)</f>
        <v>0</v>
      </c>
      <c r="BC40" s="199">
        <f>MMULT(H.Transitionsmatricer_kvinder!$C168:$W168,BB$40:BB$60)</f>
        <v>0</v>
      </c>
      <c r="BD40" s="199">
        <f>MMULT(H.Transitionsmatricer_kvinder!$C168:$W168,BC$40:BC$60)</f>
        <v>0</v>
      </c>
      <c r="BE40" s="199">
        <f>MMULT(H.Transitionsmatricer_kvinder!$C168:$W168,BD$40:BD$60)</f>
        <v>0</v>
      </c>
      <c r="BF40" s="199">
        <f>MMULT(H.Transitionsmatricer_kvinder!$C168:$W168,BE$40:BE$60)</f>
        <v>0</v>
      </c>
      <c r="BG40" s="199">
        <f>MMULT(H.Transitionsmatricer_kvinder!$C168:$W168,BF$40:BF$60)</f>
        <v>0</v>
      </c>
      <c r="BH40" s="199">
        <f>MMULT(H.Transitionsmatricer_kvinder!$C168:$W168,BG$40:BG$60)</f>
        <v>0</v>
      </c>
      <c r="BI40" s="199">
        <f>MMULT(H.Transitionsmatricer_kvinder!$C168:$W168,BH$40:BH$60)</f>
        <v>0</v>
      </c>
      <c r="BJ40" s="199">
        <f>MMULT(H.Transitionsmatricer_kvinder!$C168:$W168,BI$40:BI$60)</f>
        <v>0</v>
      </c>
      <c r="BK40" s="199">
        <f>MMULT(H.Transitionsmatricer_kvinder!$C168:$W168,BJ$40:BJ$60)</f>
        <v>0</v>
      </c>
      <c r="BL40" s="199">
        <f>MMULT(H.Transitionsmatricer_kvinder!$C168:$W168,BK$40:BK$60)</f>
        <v>0</v>
      </c>
      <c r="BM40" s="199">
        <f>MMULT(H.Transitionsmatricer_kvinder!$C168:$W168,BL$40:BL$60)</f>
        <v>0</v>
      </c>
      <c r="BN40" s="199">
        <f>MMULT(H.Transitionsmatricer_kvinder!$C168:$W168,BM$40:BM$60)</f>
        <v>0</v>
      </c>
      <c r="BO40" s="199">
        <f>MMULT(H.Transitionsmatricer_kvinder!$C168:$W168,BN$40:BN$60)</f>
        <v>0</v>
      </c>
      <c r="BP40" s="199">
        <f>MMULT(H.Transitionsmatricer_kvinder!$C168:$W168,BO$40:BO$60)</f>
        <v>0</v>
      </c>
      <c r="BQ40" s="199">
        <f>MMULT(H.Transitionsmatricer_kvinder!$C168:$W168,BP$40:BP$60)</f>
        <v>0</v>
      </c>
      <c r="BR40" s="199">
        <f>MMULT(H.Transitionsmatricer_kvinder!$C168:$W168,BQ$40:BQ$60)</f>
        <v>0</v>
      </c>
      <c r="BS40" s="199">
        <f>MMULT(H.Transitionsmatricer_kvinder!$C168:$W168,BR$40:BR$60)</f>
        <v>0</v>
      </c>
      <c r="BT40" s="199">
        <f>MMULT(H.Transitionsmatricer_kvinder!$C168:$W168,BS$40:BS$60)</f>
        <v>0</v>
      </c>
      <c r="BU40" s="200">
        <f>MMULT(H.Transitionsmatricer_kvinder!$C195:$W195,BT$40:BT$60)</f>
        <v>0</v>
      </c>
      <c r="BV40" s="200">
        <f>MMULT(H.Transitionsmatricer_kvinder!$C195:$W195,BU$40:BU$60)</f>
        <v>0</v>
      </c>
      <c r="BW40" s="200">
        <f>MMULT(H.Transitionsmatricer_kvinder!$C195:$W195,BV$40:BV$60)</f>
        <v>0</v>
      </c>
      <c r="BX40" s="200">
        <f>MMULT(H.Transitionsmatricer_kvinder!$C195:$W195,BW$40:BW$60)</f>
        <v>0</v>
      </c>
      <c r="BY40" s="200">
        <f>MMULT(H.Transitionsmatricer_kvinder!$C195:$W195,BX$40:BX$60)</f>
        <v>0</v>
      </c>
      <c r="BZ40" s="200">
        <f>MMULT(H.Transitionsmatricer_kvinder!$C195:$W195,BY$40:BY$60)</f>
        <v>0</v>
      </c>
      <c r="CA40" s="200">
        <f>MMULT(H.Transitionsmatricer_kvinder!$C195:$W195,BZ$40:BZ$60)</f>
        <v>0</v>
      </c>
      <c r="CB40" s="200">
        <f>MMULT(H.Transitionsmatricer_kvinder!$C195:$W195,CA$40:CA$60)</f>
        <v>0</v>
      </c>
      <c r="CC40" s="200">
        <f>MMULT(H.Transitionsmatricer_kvinder!$C195:$W195,CB$40:CB$60)</f>
        <v>0</v>
      </c>
      <c r="CD40" s="200">
        <f>MMULT(H.Transitionsmatricer_kvinder!$C195:$W195,CC$40:CC$60)</f>
        <v>0</v>
      </c>
      <c r="CE40" s="200">
        <f>MMULT(H.Transitionsmatricer_kvinder!$C195:$W195,CD$40:CD$60)</f>
        <v>0</v>
      </c>
      <c r="CF40" s="200">
        <f>MMULT(H.Transitionsmatricer_kvinder!$C195:$W195,CE$40:CE$60)</f>
        <v>0</v>
      </c>
      <c r="CG40" s="200">
        <f>MMULT(H.Transitionsmatricer_kvinder!$C195:$W195,CF$40:CF$60)</f>
        <v>0</v>
      </c>
      <c r="CH40" s="200">
        <f>MMULT(H.Transitionsmatricer_kvinder!$C195:$W195,CG$40:CG$60)</f>
        <v>0</v>
      </c>
      <c r="CI40" s="200">
        <f>MMULT(H.Transitionsmatricer_kvinder!$C195:$W195,CH$40:CH$60)</f>
        <v>0</v>
      </c>
      <c r="CJ40" s="201">
        <f>MMULT(H.Transitionsmatricer_kvinder!C222:W222,CI$40:CI$60)</f>
        <v>0</v>
      </c>
    </row>
    <row r="41" spans="1:88" s="115" customFormat="1" ht="12.75" x14ac:dyDescent="0.2">
      <c r="A41" s="140" t="s">
        <v>18</v>
      </c>
      <c r="B41" s="192">
        <f t="shared" ref="B41:B60" si="13">B12</f>
        <v>1785.9598735291124</v>
      </c>
      <c r="C41" s="192">
        <f>B41-C46-B41*'B. Andre input'!$B$37</f>
        <v>1760.0250458507041</v>
      </c>
      <c r="D41" s="193">
        <f>MMULT(H.Transitionsmatricer_kvinder!$C7:$W7,C$40:C$60)</f>
        <v>1715.3680524099759</v>
      </c>
      <c r="E41" s="193">
        <f>MMULT(H.Transitionsmatricer_kvinder!$C7:$W7,D$40:D$60)</f>
        <v>1671.5552420786705</v>
      </c>
      <c r="F41" s="193">
        <f>MMULT(H.Transitionsmatricer_kvinder!$C7:$W7,E$40:E$60)</f>
        <v>1628.5959788161135</v>
      </c>
      <c r="G41" s="193">
        <f>MMULT(H.Transitionsmatricer_kvinder!$C7:$W7,F$40:F$60)</f>
        <v>1586.4938513844816</v>
      </c>
      <c r="H41" s="193">
        <f>MMULT(H.Transitionsmatricer_kvinder!$C7:$W7,G$40:G$60)</f>
        <v>1545.2479714983442</v>
      </c>
      <c r="I41" s="194">
        <f>MMULT(H.Transitionsmatricer_kvinder!$C34:$W34,H$40:H$60)</f>
        <v>1514.6958422407736</v>
      </c>
      <c r="J41" s="194">
        <f>MMULT(H.Transitionsmatricer_kvinder!$C34:$W34,I$40:I$60)</f>
        <v>1479.8025271958086</v>
      </c>
      <c r="K41" s="194">
        <f>MMULT(H.Transitionsmatricer_kvinder!$C34:$W34,J$40:J$60)</f>
        <v>1443.3547608071292</v>
      </c>
      <c r="L41" s="194">
        <f>MMULT(H.Transitionsmatricer_kvinder!$C34:$W34,K$40:K$60)</f>
        <v>1406.0738334243051</v>
      </c>
      <c r="M41" s="194">
        <f>MMULT(H.Transitionsmatricer_kvinder!$C34:$W34,L$40:L$60)</f>
        <v>1368.2760198326175</v>
      </c>
      <c r="N41" s="195">
        <f>MMULT(H.Transitionsmatricer_kvinder!$C61:$W61,M$40:M$60)</f>
        <v>1343.9015773081053</v>
      </c>
      <c r="O41" s="195">
        <f>MMULT(H.Transitionsmatricer_kvinder!$C61:$W61,N$40:N$60)</f>
        <v>1315.9825469445309</v>
      </c>
      <c r="P41" s="195">
        <f>MMULT(H.Transitionsmatricer_kvinder!$C61:$W61,O$40:O$60)</f>
        <v>1285.6553064661091</v>
      </c>
      <c r="Q41" s="195">
        <f>MMULT(H.Transitionsmatricer_kvinder!$C61:$W61,P$40:P$60)</f>
        <v>1253.498245363807</v>
      </c>
      <c r="R41" s="195">
        <f>MMULT(H.Transitionsmatricer_kvinder!$C61:$W61,Q$40:Q$60)</f>
        <v>1219.9413021936202</v>
      </c>
      <c r="S41" s="195">
        <f>MMULT(H.Transitionsmatricer_kvinder!$C61:$W61,R$40:R$60)</f>
        <v>1185.3491838502757</v>
      </c>
      <c r="T41" s="195">
        <f>MMULT(H.Transitionsmatricer_kvinder!$C61:$W61,S$40:S$60)</f>
        <v>1150.0401659513354</v>
      </c>
      <c r="U41" s="195">
        <f>MMULT(H.Transitionsmatricer_kvinder!$C61:$W61,T$40:T$60)</f>
        <v>1114.2923123391038</v>
      </c>
      <c r="V41" s="195">
        <f>MMULT(H.Transitionsmatricer_kvinder!$C61:$W61,U$40:U$60)</f>
        <v>1078.3472807437774</v>
      </c>
      <c r="W41" s="196">
        <f>MMULT(H.Transitionsmatricer_kvinder!$C88:$W88,V$40:V$60)</f>
        <v>1141.3549350705077</v>
      </c>
      <c r="X41" s="196">
        <f>MMULT(H.Transitionsmatricer_kvinder!$C88:$W88,W$40:W$60)</f>
        <v>1090.3192872643697</v>
      </c>
      <c r="Y41" s="196">
        <f>MMULT(H.Transitionsmatricer_kvinder!$C88:$W88,X$40:X$60)</f>
        <v>1041.6356399820222</v>
      </c>
      <c r="Z41" s="196">
        <f>MMULT(H.Transitionsmatricer_kvinder!$C88:$W88,Y$40:Y$60)</f>
        <v>995.17845845754721</v>
      </c>
      <c r="AA41" s="196">
        <f>MMULT(H.Transitionsmatricer_kvinder!$C88:$W88,Z$40:Z$60)</f>
        <v>950.8330095729192</v>
      </c>
      <c r="AB41" s="196">
        <f>MMULT(H.Transitionsmatricer_kvinder!$C88:$W88,AA$40:AA$60)</f>
        <v>908.49357836782599</v>
      </c>
      <c r="AC41" s="196">
        <f>MMULT(H.Transitionsmatricer_kvinder!$C88:$W88,AB$40:AB$60)</f>
        <v>868.06209113748389</v>
      </c>
      <c r="AD41" s="196">
        <f>MMULT(H.Transitionsmatricer_kvinder!$C88:$W88,AC$40:AC$60)</f>
        <v>829.44704428510784</v>
      </c>
      <c r="AE41" s="196">
        <f>MMULT(H.Transitionsmatricer_kvinder!$C88:$W88,AD$40:AD$60)</f>
        <v>792.56266365327451</v>
      </c>
      <c r="AF41" s="196">
        <f>MMULT(H.Transitionsmatricer_kvinder!$C88:$W88,AE$40:AE$60)</f>
        <v>757.32823807379361</v>
      </c>
      <c r="AG41" s="197">
        <f>MMULT(H.Transitionsmatricer_kvinder!$C115:$W115,AF$40:AF$60)</f>
        <v>711.19055770836269</v>
      </c>
      <c r="AH41" s="197">
        <f>MMULT(H.Transitionsmatricer_kvinder!$C115:$W115,AG$40:AG$60)</f>
        <v>667.86905363169376</v>
      </c>
      <c r="AI41" s="197">
        <f>MMULT(H.Transitionsmatricer_kvinder!$C115:$W115,AH$40:AH$60)</f>
        <v>627.19045058524557</v>
      </c>
      <c r="AJ41" s="197">
        <f>MMULT(H.Transitionsmatricer_kvinder!$C115:$W115,AI$40:AI$60)</f>
        <v>588.99248849436526</v>
      </c>
      <c r="AK41" s="197">
        <f>MMULT(H.Transitionsmatricer_kvinder!$C115:$W115,AJ$40:AJ$60)</f>
        <v>553.12313185224014</v>
      </c>
      <c r="AL41" s="197">
        <f>MMULT(H.Transitionsmatricer_kvinder!$C115:$W115,AK$40:AK$60)</f>
        <v>519.4398583042389</v>
      </c>
      <c r="AM41" s="197">
        <f>MMULT(H.Transitionsmatricer_kvinder!$C115:$W115,AL$40:AL$60)</f>
        <v>487.80901352678609</v>
      </c>
      <c r="AN41" s="197">
        <f>MMULT(H.Transitionsmatricer_kvinder!$C115:$W115,AM$40:AM$60)</f>
        <v>458.10522239544503</v>
      </c>
      <c r="AO41" s="197">
        <f>MMULT(H.Transitionsmatricer_kvinder!$C115:$W115,AN$40:AN$60)</f>
        <v>430.21084860447075</v>
      </c>
      <c r="AP41" s="197">
        <f>MMULT(H.Transitionsmatricer_kvinder!$C115:$W115,AO$40:AO$60)</f>
        <v>404.01549652659156</v>
      </c>
      <c r="AQ41" s="198">
        <f>MMULT(H.Transitionsmatricer_kvinder!$C142:$W142,AP$40:AP$60)</f>
        <v>359.44631083719617</v>
      </c>
      <c r="AR41" s="198">
        <f>MMULT(H.Transitionsmatricer_kvinder!$C142:$W142,AQ$40:AQ$60)</f>
        <v>319.7940548372336</v>
      </c>
      <c r="AS41" s="198">
        <f>MMULT(H.Transitionsmatricer_kvinder!$C142:$W142,AR$40:AR$60)</f>
        <v>284.51621162264809</v>
      </c>
      <c r="AT41" s="198">
        <f>MMULT(H.Transitionsmatricer_kvinder!$C142:$W142,AS$40:AS$60)</f>
        <v>253.13014566674013</v>
      </c>
      <c r="AU41" s="198">
        <f>MMULT(H.Transitionsmatricer_kvinder!$C142:$W142,AT$40:AT$60)</f>
        <v>225.20648685181217</v>
      </c>
      <c r="AV41" s="198">
        <f>MMULT(H.Transitionsmatricer_kvinder!$C142:$W142,AU$40:AU$60)</f>
        <v>200.36324735750358</v>
      </c>
      <c r="AW41" s="198">
        <f>MMULT(H.Transitionsmatricer_kvinder!$C142:$W142,AV$40:AV$60)</f>
        <v>178.26058966895999</v>
      </c>
      <c r="AX41" s="198">
        <f>MMULT(H.Transitionsmatricer_kvinder!$C142:$W142,AW$40:AW$60)</f>
        <v>158.59617324840934</v>
      </c>
      <c r="AY41" s="198">
        <f>MMULT(H.Transitionsmatricer_kvinder!$C142:$W142,AX$40:AX$60)</f>
        <v>141.10101559231211</v>
      </c>
      <c r="AZ41" s="198">
        <f>MMULT(H.Transitionsmatricer_kvinder!$C142:$W142,AY$40:AY$60)</f>
        <v>125.53581061773579</v>
      </c>
      <c r="BA41" s="199">
        <f>MMULT(H.Transitionsmatricer_kvinder!$C169:$W169,AZ$40:AZ$60)</f>
        <v>0</v>
      </c>
      <c r="BB41" s="199">
        <f>MMULT(H.Transitionsmatricer_kvinder!$C169:$W169,BA$40:BA$60)</f>
        <v>0</v>
      </c>
      <c r="BC41" s="199">
        <f>MMULT(H.Transitionsmatricer_kvinder!$C169:$W169,BB$40:BB$60)</f>
        <v>0</v>
      </c>
      <c r="BD41" s="199">
        <f>MMULT(H.Transitionsmatricer_kvinder!$C169:$W169,BC$40:BC$60)</f>
        <v>0</v>
      </c>
      <c r="BE41" s="199">
        <f>MMULT(H.Transitionsmatricer_kvinder!$C169:$W169,BD$40:BD$60)</f>
        <v>0</v>
      </c>
      <c r="BF41" s="199">
        <f>MMULT(H.Transitionsmatricer_kvinder!$C169:$W169,BE$40:BE$60)</f>
        <v>0</v>
      </c>
      <c r="BG41" s="199">
        <f>MMULT(H.Transitionsmatricer_kvinder!$C169:$W169,BF$40:BF$60)</f>
        <v>0</v>
      </c>
      <c r="BH41" s="199">
        <f>MMULT(H.Transitionsmatricer_kvinder!$C169:$W169,BG$40:BG$60)</f>
        <v>0</v>
      </c>
      <c r="BI41" s="199">
        <f>MMULT(H.Transitionsmatricer_kvinder!$C169:$W169,BH$40:BH$60)</f>
        <v>0</v>
      </c>
      <c r="BJ41" s="199">
        <f>MMULT(H.Transitionsmatricer_kvinder!$C169:$W169,BI$40:BI$60)</f>
        <v>0</v>
      </c>
      <c r="BK41" s="199">
        <f>MMULT(H.Transitionsmatricer_kvinder!$C169:$W169,BJ$40:BJ$60)</f>
        <v>0</v>
      </c>
      <c r="BL41" s="199">
        <f>MMULT(H.Transitionsmatricer_kvinder!$C169:$W169,BK$40:BK$60)</f>
        <v>0</v>
      </c>
      <c r="BM41" s="199">
        <f>MMULT(H.Transitionsmatricer_kvinder!$C169:$W169,BL$40:BL$60)</f>
        <v>0</v>
      </c>
      <c r="BN41" s="199">
        <f>MMULT(H.Transitionsmatricer_kvinder!$C169:$W169,BM$40:BM$60)</f>
        <v>0</v>
      </c>
      <c r="BO41" s="199">
        <f>MMULT(H.Transitionsmatricer_kvinder!$C169:$W169,BN$40:BN$60)</f>
        <v>0</v>
      </c>
      <c r="BP41" s="199">
        <f>MMULT(H.Transitionsmatricer_kvinder!$C169:$W169,BO$40:BO$60)</f>
        <v>0</v>
      </c>
      <c r="BQ41" s="199">
        <f>MMULT(H.Transitionsmatricer_kvinder!$C169:$W169,BP$40:BP$60)</f>
        <v>0</v>
      </c>
      <c r="BR41" s="199">
        <f>MMULT(H.Transitionsmatricer_kvinder!$C169:$W169,BQ$40:BQ$60)</f>
        <v>0</v>
      </c>
      <c r="BS41" s="199">
        <f>MMULT(H.Transitionsmatricer_kvinder!$C169:$W169,BR$40:BR$60)</f>
        <v>0</v>
      </c>
      <c r="BT41" s="199">
        <f>MMULT(H.Transitionsmatricer_kvinder!$C169:$W169,BS$40:BS$60)</f>
        <v>0</v>
      </c>
      <c r="BU41" s="200">
        <f>MMULT(H.Transitionsmatricer_kvinder!$C196:$W196,BT$40:BT$60)</f>
        <v>0</v>
      </c>
      <c r="BV41" s="200">
        <f>MMULT(H.Transitionsmatricer_kvinder!$C196:$W196,BU$40:BU$60)</f>
        <v>0</v>
      </c>
      <c r="BW41" s="200">
        <f>MMULT(H.Transitionsmatricer_kvinder!$C196:$W196,BV$40:BV$60)</f>
        <v>0</v>
      </c>
      <c r="BX41" s="200">
        <f>MMULT(H.Transitionsmatricer_kvinder!$C196:$W196,BW$40:BW$60)</f>
        <v>0</v>
      </c>
      <c r="BY41" s="200">
        <f>MMULT(H.Transitionsmatricer_kvinder!$C196:$W196,BX$40:BX$60)</f>
        <v>0</v>
      </c>
      <c r="BZ41" s="200">
        <f>MMULT(H.Transitionsmatricer_kvinder!$C196:$W196,BY$40:BY$60)</f>
        <v>0</v>
      </c>
      <c r="CA41" s="200">
        <f>MMULT(H.Transitionsmatricer_kvinder!$C196:$W196,BZ$40:BZ$60)</f>
        <v>0</v>
      </c>
      <c r="CB41" s="200">
        <f>MMULT(H.Transitionsmatricer_kvinder!$C196:$W196,CA$40:CA$60)</f>
        <v>0</v>
      </c>
      <c r="CC41" s="200">
        <f>MMULT(H.Transitionsmatricer_kvinder!$C196:$W196,CB$40:CB$60)</f>
        <v>0</v>
      </c>
      <c r="CD41" s="200">
        <f>MMULT(H.Transitionsmatricer_kvinder!$C196:$W196,CC$40:CC$60)</f>
        <v>0</v>
      </c>
      <c r="CE41" s="200">
        <f>MMULT(H.Transitionsmatricer_kvinder!$C196:$W196,CD$40:CD$60)</f>
        <v>0</v>
      </c>
      <c r="CF41" s="200">
        <f>MMULT(H.Transitionsmatricer_kvinder!$C196:$W196,CE$40:CE$60)</f>
        <v>0</v>
      </c>
      <c r="CG41" s="200">
        <f>MMULT(H.Transitionsmatricer_kvinder!$C196:$W196,CF$40:CF$60)</f>
        <v>0</v>
      </c>
      <c r="CH41" s="200">
        <f>MMULT(H.Transitionsmatricer_kvinder!$C196:$W196,CG$40:CG$60)</f>
        <v>0</v>
      </c>
      <c r="CI41" s="200">
        <f>MMULT(H.Transitionsmatricer_kvinder!$C196:$W196,CH$40:CH$60)</f>
        <v>0</v>
      </c>
      <c r="CJ41" s="201">
        <f>MMULT(H.Transitionsmatricer_kvinder!C223:W223,CI$40:CI$60)</f>
        <v>0</v>
      </c>
    </row>
    <row r="42" spans="1:88" s="115" customFormat="1" ht="12.75" x14ac:dyDescent="0.2">
      <c r="A42" s="140" t="s">
        <v>211</v>
      </c>
      <c r="B42" s="192">
        <f t="shared" si="13"/>
        <v>611.98015075702222</v>
      </c>
      <c r="C42" s="192">
        <f>B42-C47-B42*'B. Andre input'!$B$38</f>
        <v>583.09528179166614</v>
      </c>
      <c r="D42" s="193">
        <f>MMULT(H.Transitionsmatricer_kvinder!$C8:$W8,C$40:C$60)</f>
        <v>586.03619042379819</v>
      </c>
      <c r="E42" s="193">
        <f>MMULT(H.Transitionsmatricer_kvinder!$C8:$W8,D$40:D$60)</f>
        <v>587.64288120359765</v>
      </c>
      <c r="F42" s="193">
        <f>MMULT(H.Transitionsmatricer_kvinder!$C8:$W8,E$40:E$60)</f>
        <v>588.05391345759574</v>
      </c>
      <c r="G42" s="193">
        <f>MMULT(H.Transitionsmatricer_kvinder!$C8:$W8,F$40:F$60)</f>
        <v>587.39250441721185</v>
      </c>
      <c r="H42" s="193">
        <f>MMULT(H.Transitionsmatricer_kvinder!$C8:$W8,G$40:G$60)</f>
        <v>585.76843920270869</v>
      </c>
      <c r="I42" s="194">
        <f>MMULT(H.Transitionsmatricer_kvinder!$C35:$W35,H$40:H$60)</f>
        <v>583.27974604770316</v>
      </c>
      <c r="J42" s="194">
        <f>MMULT(H.Transitionsmatricer_kvinder!$C35:$W35,I$40:I$60)</f>
        <v>578.7942545140445</v>
      </c>
      <c r="K42" s="194">
        <f>MMULT(H.Transitionsmatricer_kvinder!$C35:$W35,J$40:J$60)</f>
        <v>573.39091567320258</v>
      </c>
      <c r="L42" s="194">
        <f>MMULT(H.Transitionsmatricer_kvinder!$C35:$W35,K$40:K$60)</f>
        <v>567.30120851893241</v>
      </c>
      <c r="M42" s="194">
        <f>MMULT(H.Transitionsmatricer_kvinder!$C35:$W35,L$40:L$60)</f>
        <v>560.5988159548358</v>
      </c>
      <c r="N42" s="195">
        <f>MMULT(H.Transitionsmatricer_kvinder!$C62:$W62,M$40:M$60)</f>
        <v>553.33038594950233</v>
      </c>
      <c r="O42" s="195">
        <f>MMULT(H.Transitionsmatricer_kvinder!$C62:$W62,N$40:N$60)</f>
        <v>545.87579315752714</v>
      </c>
      <c r="P42" s="195">
        <f>MMULT(H.Transitionsmatricer_kvinder!$C62:$W62,O$40:O$60)</f>
        <v>538.35242986822618</v>
      </c>
      <c r="Q42" s="195">
        <f>MMULT(H.Transitionsmatricer_kvinder!$C62:$W62,P$40:P$60)</f>
        <v>530.68819713875337</v>
      </c>
      <c r="R42" s="195">
        <f>MMULT(H.Transitionsmatricer_kvinder!$C62:$W62,Q$40:Q$60)</f>
        <v>522.80348565654106</v>
      </c>
      <c r="S42" s="195">
        <f>MMULT(H.Transitionsmatricer_kvinder!$C62:$W62,R$40:R$60)</f>
        <v>514.64128845211974</v>
      </c>
      <c r="T42" s="195">
        <f>MMULT(H.Transitionsmatricer_kvinder!$C62:$W62,S$40:S$60)</f>
        <v>506.16802001004555</v>
      </c>
      <c r="U42" s="195">
        <f>MMULT(H.Transitionsmatricer_kvinder!$C62:$W62,T$40:T$60)</f>
        <v>497.36943802067827</v>
      </c>
      <c r="V42" s="195">
        <f>MMULT(H.Transitionsmatricer_kvinder!$C62:$W62,U$40:U$60)</f>
        <v>488.24638200397959</v>
      </c>
      <c r="W42" s="196">
        <f>MMULT(H.Transitionsmatricer_kvinder!$C89:$W89,V$40:V$60)</f>
        <v>478.81112819746096</v>
      </c>
      <c r="X42" s="196">
        <f>MMULT(H.Transitionsmatricer_kvinder!$C89:$W89,W$40:W$60)</f>
        <v>472.36783494989703</v>
      </c>
      <c r="Y42" s="196">
        <f>MMULT(H.Transitionsmatricer_kvinder!$C89:$W89,X$40:X$60)</f>
        <v>464.87292662639805</v>
      </c>
      <c r="Z42" s="196">
        <f>MMULT(H.Transitionsmatricer_kvinder!$C89:$W89,Y$40:Y$60)</f>
        <v>456.49229855120495</v>
      </c>
      <c r="AA42" s="196">
        <f>MMULT(H.Transitionsmatricer_kvinder!$C89:$W89,Z$40:Z$60)</f>
        <v>447.37403074885123</v>
      </c>
      <c r="AB42" s="196">
        <f>MMULT(H.Transitionsmatricer_kvinder!$C89:$W89,AA$40:AA$60)</f>
        <v>437.65010994070906</v>
      </c>
      <c r="AC42" s="196">
        <f>MMULT(H.Transitionsmatricer_kvinder!$C89:$W89,AB$40:AB$60)</f>
        <v>427.43797251884712</v>
      </c>
      <c r="AD42" s="196">
        <f>MMULT(H.Transitionsmatricer_kvinder!$C89:$W89,AC$40:AC$60)</f>
        <v>416.84189654974892</v>
      </c>
      <c r="AE42" s="196">
        <f>MMULT(H.Transitionsmatricer_kvinder!$C89:$W89,AD$40:AD$60)</f>
        <v>405.95426335213</v>
      </c>
      <c r="AF42" s="196">
        <f>MMULT(H.Transitionsmatricer_kvinder!$C89:$W89,AE$40:AE$60)</f>
        <v>394.85670418074653</v>
      </c>
      <c r="AG42" s="197">
        <f>MMULT(H.Transitionsmatricer_kvinder!$C116:$W116,AF$40:AF$60)</f>
        <v>396.09817151786632</v>
      </c>
      <c r="AH42" s="197">
        <f>MMULT(H.Transitionsmatricer_kvinder!$C116:$W116,AG$40:AG$60)</f>
        <v>394.94630019249553</v>
      </c>
      <c r="AI42" s="197">
        <f>MMULT(H.Transitionsmatricer_kvinder!$C116:$W116,AH$40:AH$60)</f>
        <v>391.76038580852236</v>
      </c>
      <c r="AJ42" s="197">
        <f>MMULT(H.Transitionsmatricer_kvinder!$C116:$W116,AI$40:AI$60)</f>
        <v>386.85783448403799</v>
      </c>
      <c r="AK42" s="197">
        <f>MMULT(H.Transitionsmatricer_kvinder!$C116:$W116,AJ$40:AJ$60)</f>
        <v>380.51868772650658</v>
      </c>
      <c r="AL42" s="197">
        <f>MMULT(H.Transitionsmatricer_kvinder!$C116:$W116,AK$40:AK$60)</f>
        <v>372.98964839566304</v>
      </c>
      <c r="AM42" s="197">
        <f>MMULT(H.Transitionsmatricer_kvinder!$C116:$W116,AL$40:AL$60)</f>
        <v>364.48767121098695</v>
      </c>
      <c r="AN42" s="197">
        <f>MMULT(H.Transitionsmatricer_kvinder!$C116:$W116,AM$40:AM$60)</f>
        <v>355.20317065914321</v>
      </c>
      <c r="AO42" s="197">
        <f>MMULT(H.Transitionsmatricer_kvinder!$C116:$W116,AN$40:AN$60)</f>
        <v>345.30289090221913</v>
      </c>
      <c r="AP42" s="197">
        <f>MMULT(H.Transitionsmatricer_kvinder!$C116:$W116,AO$40:AO$60)</f>
        <v>334.93247576506292</v>
      </c>
      <c r="AQ42" s="198">
        <f>MMULT(H.Transitionsmatricer_kvinder!$C143:$W143,AP$40:AP$60)</f>
        <v>344.18801113833251</v>
      </c>
      <c r="AR42" s="198">
        <f>MMULT(H.Transitionsmatricer_kvinder!$C143:$W143,AQ$40:AQ$60)</f>
        <v>348.18464668978453</v>
      </c>
      <c r="AS42" s="198">
        <f>MMULT(H.Transitionsmatricer_kvinder!$C143:$W143,AR$40:AR$60)</f>
        <v>347.89326642832833</v>
      </c>
      <c r="AT42" s="198">
        <f>MMULT(H.Transitionsmatricer_kvinder!$C143:$W143,AS$40:AS$60)</f>
        <v>344.14106057054858</v>
      </c>
      <c r="AU42" s="198">
        <f>MMULT(H.Transitionsmatricer_kvinder!$C143:$W143,AT$40:AT$60)</f>
        <v>337.63095815501657</v>
      </c>
      <c r="AV42" s="198">
        <f>MMULT(H.Transitionsmatricer_kvinder!$C143:$W143,AU$40:AU$60)</f>
        <v>328.95852342972455</v>
      </c>
      <c r="AW42" s="198">
        <f>MMULT(H.Transitionsmatricer_kvinder!$C143:$W143,AV$40:AV$60)</f>
        <v>318.62664982346143</v>
      </c>
      <c r="AX42" s="198">
        <f>MMULT(H.Transitionsmatricer_kvinder!$C143:$W143,AW$40:AW$60)</f>
        <v>307.05833846492425</v>
      </c>
      <c r="AY42" s="198">
        <f>MMULT(H.Transitionsmatricer_kvinder!$C143:$W143,AX$40:AX$60)</f>
        <v>294.60780888207501</v>
      </c>
      <c r="AZ42" s="198">
        <f>MMULT(H.Transitionsmatricer_kvinder!$C143:$W143,AY$40:AY$60)</f>
        <v>281.57015624999002</v>
      </c>
      <c r="BA42" s="199">
        <f>MMULT(H.Transitionsmatricer_kvinder!$C170:$W170,AZ$40:AZ$60)</f>
        <v>379.87739494885335</v>
      </c>
      <c r="BB42" s="199">
        <f>MMULT(H.Transitionsmatricer_kvinder!$C170:$W170,BA$40:BA$60)</f>
        <v>345.04701461998468</v>
      </c>
      <c r="BC42" s="199">
        <f>MMULT(H.Transitionsmatricer_kvinder!$C170:$W170,BB$40:BB$60)</f>
        <v>313.42432831787778</v>
      </c>
      <c r="BD42" s="199">
        <f>MMULT(H.Transitionsmatricer_kvinder!$C170:$W170,BC$40:BC$60)</f>
        <v>284.71006790904426</v>
      </c>
      <c r="BE42" s="199">
        <f>MMULT(H.Transitionsmatricer_kvinder!$C170:$W170,BD$40:BD$60)</f>
        <v>258.63393755615419</v>
      </c>
      <c r="BF42" s="199">
        <f>MMULT(H.Transitionsmatricer_kvinder!$C170:$W170,BE$40:BE$60)</f>
        <v>234.95152449796885</v>
      </c>
      <c r="BG42" s="199">
        <f>MMULT(H.Transitionsmatricer_kvinder!$C170:$W170,BF$40:BF$60)</f>
        <v>213.44161373886755</v>
      </c>
      <c r="BH42" s="199">
        <f>MMULT(H.Transitionsmatricer_kvinder!$C170:$W170,BG$40:BG$60)</f>
        <v>193.90383600447026</v>
      </c>
      <c r="BI42" s="199">
        <f>MMULT(H.Transitionsmatricer_kvinder!$C170:$W170,BH$40:BH$60)</f>
        <v>176.1565941848267</v>
      </c>
      <c r="BJ42" s="199">
        <f>MMULT(H.Transitionsmatricer_kvinder!$C170:$W170,BI$40:BI$60)</f>
        <v>160.03522526449231</v>
      </c>
      <c r="BK42" s="199">
        <f>MMULT(H.Transitionsmatricer_kvinder!$C170:$W170,BJ$40:BJ$60)</f>
        <v>145.39036354556973</v>
      </c>
      <c r="BL42" s="199">
        <f>MMULT(H.Transitionsmatricer_kvinder!$C170:$W170,BK$40:BK$60)</f>
        <v>132.08647760955355</v>
      </c>
      <c r="BM42" s="199">
        <f>MMULT(H.Transitionsmatricer_kvinder!$C170:$W170,BL$40:BL$60)</f>
        <v>120.00055851684961</v>
      </c>
      <c r="BN42" s="199">
        <f>MMULT(H.Transitionsmatricer_kvinder!$C170:$W170,BM$40:BM$60)</f>
        <v>109.02094062865709</v>
      </c>
      <c r="BO42" s="199">
        <f>MMULT(H.Transitionsmatricer_kvinder!$C170:$W170,BN$40:BN$60)</f>
        <v>99.046239458435267</v>
      </c>
      <c r="BP42" s="199">
        <f>MMULT(H.Transitionsmatricer_kvinder!$C170:$W170,BO$40:BO$60)</f>
        <v>89.984393340172062</v>
      </c>
      <c r="BQ42" s="199">
        <f>MMULT(H.Transitionsmatricer_kvinder!$C170:$W170,BP$40:BP$60)</f>
        <v>81.75179759891779</v>
      </c>
      <c r="BR42" s="199">
        <f>MMULT(H.Transitionsmatricer_kvinder!$C170:$W170,BQ$40:BQ$60)</f>
        <v>74.272521443067134</v>
      </c>
      <c r="BS42" s="199">
        <f>MMULT(H.Transitionsmatricer_kvinder!$C170:$W170,BR$40:BR$60)</f>
        <v>67.477599053906545</v>
      </c>
      <c r="BT42" s="199">
        <f>MMULT(H.Transitionsmatricer_kvinder!$C170:$W170,BS$40:BS$60)</f>
        <v>61.304387389580619</v>
      </c>
      <c r="BU42" s="200">
        <f>MMULT(H.Transitionsmatricer_kvinder!$C197:$W197,BT$40:BT$60)</f>
        <v>0</v>
      </c>
      <c r="BV42" s="200">
        <f>MMULT(H.Transitionsmatricer_kvinder!$C197:$W197,BU$40:BU$60)</f>
        <v>0</v>
      </c>
      <c r="BW42" s="200">
        <f>MMULT(H.Transitionsmatricer_kvinder!$C197:$W197,BV$40:BV$60)</f>
        <v>0</v>
      </c>
      <c r="BX42" s="200">
        <f>MMULT(H.Transitionsmatricer_kvinder!$C197:$W197,BW$40:BW$60)</f>
        <v>0</v>
      </c>
      <c r="BY42" s="200">
        <f>MMULT(H.Transitionsmatricer_kvinder!$C197:$W197,BX$40:BX$60)</f>
        <v>0</v>
      </c>
      <c r="BZ42" s="200">
        <f>MMULT(H.Transitionsmatricer_kvinder!$C197:$W197,BY$40:BY$60)</f>
        <v>0</v>
      </c>
      <c r="CA42" s="200">
        <f>MMULT(H.Transitionsmatricer_kvinder!$C197:$W197,BZ$40:BZ$60)</f>
        <v>0</v>
      </c>
      <c r="CB42" s="200">
        <f>MMULT(H.Transitionsmatricer_kvinder!$C197:$W197,CA$40:CA$60)</f>
        <v>0</v>
      </c>
      <c r="CC42" s="200">
        <f>MMULT(H.Transitionsmatricer_kvinder!$C197:$W197,CB$40:CB$60)</f>
        <v>0</v>
      </c>
      <c r="CD42" s="200">
        <f>MMULT(H.Transitionsmatricer_kvinder!$C197:$W197,CC$40:CC$60)</f>
        <v>0</v>
      </c>
      <c r="CE42" s="200">
        <f>MMULT(H.Transitionsmatricer_kvinder!$C197:$W197,CD$40:CD$60)</f>
        <v>0</v>
      </c>
      <c r="CF42" s="200">
        <f>MMULT(H.Transitionsmatricer_kvinder!$C197:$W197,CE$40:CE$60)</f>
        <v>0</v>
      </c>
      <c r="CG42" s="200">
        <f>MMULT(H.Transitionsmatricer_kvinder!$C197:$W197,CF$40:CF$60)</f>
        <v>0</v>
      </c>
      <c r="CH42" s="200">
        <f>MMULT(H.Transitionsmatricer_kvinder!$C197:$W197,CG$40:CG$60)</f>
        <v>0</v>
      </c>
      <c r="CI42" s="200">
        <f>MMULT(H.Transitionsmatricer_kvinder!$C197:$W197,CH$40:CH$60)</f>
        <v>0</v>
      </c>
      <c r="CJ42" s="201">
        <f>MMULT(H.Transitionsmatricer_kvinder!C224:W224,CI$40:CI$60)</f>
        <v>0</v>
      </c>
    </row>
    <row r="43" spans="1:88" s="115" customFormat="1" ht="12.75" x14ac:dyDescent="0.2">
      <c r="A43" s="140" t="s">
        <v>212</v>
      </c>
      <c r="B43" s="192">
        <f t="shared" si="13"/>
        <v>75.087035233633003</v>
      </c>
      <c r="C43" s="192">
        <f>B43-C48-B43*'B. Andre input'!$B$39</f>
        <v>58.222635314561757</v>
      </c>
      <c r="D43" s="193">
        <f>MMULT(H.Transitionsmatricer_kvinder!$C9:$W9,C$40:C$60)</f>
        <v>69.981755787148927</v>
      </c>
      <c r="E43" s="193">
        <f>MMULT(H.Transitionsmatricer_kvinder!$C9:$W9,D$40:D$60)</f>
        <v>78.714211435301436</v>
      </c>
      <c r="F43" s="193">
        <f>MMULT(H.Transitionsmatricer_kvinder!$C9:$W9,E$40:E$60)</f>
        <v>85.206749359601758</v>
      </c>
      <c r="G43" s="193">
        <f>MMULT(H.Transitionsmatricer_kvinder!$C9:$W9,F$40:F$60)</f>
        <v>90.030656922142285</v>
      </c>
      <c r="H43" s="193">
        <f>MMULT(H.Transitionsmatricer_kvinder!$C9:$W9,G$40:G$60)</f>
        <v>93.601609987065316</v>
      </c>
      <c r="I43" s="194">
        <f>MMULT(H.Transitionsmatricer_kvinder!$C36:$W36,H$40:H$60)</f>
        <v>96.222823823876155</v>
      </c>
      <c r="J43" s="194">
        <f>MMULT(H.Transitionsmatricer_kvinder!$C36:$W36,I$40:I$60)</f>
        <v>97.696191639178522</v>
      </c>
      <c r="K43" s="194">
        <f>MMULT(H.Transitionsmatricer_kvinder!$C36:$W36,J$40:J$60)</f>
        <v>98.49970966014898</v>
      </c>
      <c r="L43" s="194">
        <f>MMULT(H.Transitionsmatricer_kvinder!$C36:$W36,K$40:K$60)</f>
        <v>98.827623184071783</v>
      </c>
      <c r="M43" s="194">
        <f>MMULT(H.Transitionsmatricer_kvinder!$C36:$W36,L$40:L$60)</f>
        <v>98.789333298527239</v>
      </c>
      <c r="N43" s="195">
        <f>MMULT(H.Transitionsmatricer_kvinder!$C63:$W63,M$40:M$60)</f>
        <v>98.458861313086175</v>
      </c>
      <c r="O43" s="195">
        <f>MMULT(H.Transitionsmatricer_kvinder!$C63:$W63,N$40:N$60)</f>
        <v>97.841567735396012</v>
      </c>
      <c r="P43" s="195">
        <f>MMULT(H.Transitionsmatricer_kvinder!$C63:$W63,O$40:O$60)</f>
        <v>97.079846529027108</v>
      </c>
      <c r="Q43" s="195">
        <f>MMULT(H.Transitionsmatricer_kvinder!$C63:$W63,P$40:P$60)</f>
        <v>96.215439336900005</v>
      </c>
      <c r="R43" s="195">
        <f>MMULT(H.Transitionsmatricer_kvinder!$C63:$W63,Q$40:Q$60)</f>
        <v>95.262679735999924</v>
      </c>
      <c r="S43" s="195">
        <f>MMULT(H.Transitionsmatricer_kvinder!$C63:$W63,R$40:R$60)</f>
        <v>94.22697007675346</v>
      </c>
      <c r="T43" s="195">
        <f>MMULT(H.Transitionsmatricer_kvinder!$C63:$W63,S$40:S$60)</f>
        <v>93.110498227541669</v>
      </c>
      <c r="U43" s="195">
        <f>MMULT(H.Transitionsmatricer_kvinder!$C63:$W63,T$40:T$60)</f>
        <v>91.914511744143894</v>
      </c>
      <c r="V43" s="195">
        <f>MMULT(H.Transitionsmatricer_kvinder!$C63:$W63,U$40:U$60)</f>
        <v>90.640383236740448</v>
      </c>
      <c r="W43" s="196">
        <f>MMULT(H.Transitionsmatricer_kvinder!$C90:$W90,V$40:V$60)</f>
        <v>89.290115676555629</v>
      </c>
      <c r="X43" s="196">
        <f>MMULT(H.Transitionsmatricer_kvinder!$C90:$W90,W$40:W$60)</f>
        <v>87.874528935992288</v>
      </c>
      <c r="Y43" s="196">
        <f>MMULT(H.Transitionsmatricer_kvinder!$C90:$W90,X$40:X$60)</f>
        <v>86.550644098715296</v>
      </c>
      <c r="Z43" s="196">
        <f>MMULT(H.Transitionsmatricer_kvinder!$C90:$W90,Y$40:Y$60)</f>
        <v>85.240026879992229</v>
      </c>
      <c r="AA43" s="196">
        <f>MMULT(H.Transitionsmatricer_kvinder!$C90:$W90,Z$40:Z$60)</f>
        <v>83.894269933747651</v>
      </c>
      <c r="AB43" s="196">
        <f>MMULT(H.Transitionsmatricer_kvinder!$C90:$W90,AA$40:AA$60)</f>
        <v>82.485757313873464</v>
      </c>
      <c r="AC43" s="196">
        <f>MMULT(H.Transitionsmatricer_kvinder!$C90:$W90,AB$40:AB$60)</f>
        <v>81.001093407429352</v>
      </c>
      <c r="AD43" s="196">
        <f>MMULT(H.Transitionsmatricer_kvinder!$C90:$W90,AC$40:AC$60)</f>
        <v>79.436438886673585</v>
      </c>
      <c r="AE43" s="196">
        <f>MMULT(H.Transitionsmatricer_kvinder!$C90:$W90,AD$40:AD$60)</f>
        <v>77.794212099277715</v>
      </c>
      <c r="AF43" s="196">
        <f>MMULT(H.Transitionsmatricer_kvinder!$C90:$W90,AE$40:AE$60)</f>
        <v>76.080768117282503</v>
      </c>
      <c r="AG43" s="197">
        <f>MMULT(H.Transitionsmatricer_kvinder!$C117:$W117,AF$40:AF$60)</f>
        <v>74.3047774442216</v>
      </c>
      <c r="AH43" s="197">
        <f>MMULT(H.Transitionsmatricer_kvinder!$C117:$W117,AG$40:AG$60)</f>
        <v>73.072403217112424</v>
      </c>
      <c r="AI43" s="197">
        <f>MMULT(H.Transitionsmatricer_kvinder!$C117:$W117,AH$40:AH$60)</f>
        <v>72.120185501110072</v>
      </c>
      <c r="AJ43" s="197">
        <f>MMULT(H.Transitionsmatricer_kvinder!$C117:$W117,AI$40:AI$60)</f>
        <v>71.274262510923734</v>
      </c>
      <c r="AK43" s="197">
        <f>MMULT(H.Transitionsmatricer_kvinder!$C117:$W117,AJ$40:AJ$60)</f>
        <v>70.423611066557015</v>
      </c>
      <c r="AL43" s="197">
        <f>MMULT(H.Transitionsmatricer_kvinder!$C117:$W117,AK$40:AK$60)</f>
        <v>69.500948217052056</v>
      </c>
      <c r="AM43" s="197">
        <f>MMULT(H.Transitionsmatricer_kvinder!$C117:$W117,AL$40:AL$60)</f>
        <v>68.469121545013962</v>
      </c>
      <c r="AN43" s="197">
        <f>MMULT(H.Transitionsmatricer_kvinder!$C117:$W117,AM$40:AM$60)</f>
        <v>67.311433372876351</v>
      </c>
      <c r="AO43" s="197">
        <f>MMULT(H.Transitionsmatricer_kvinder!$C117:$W117,AN$40:AN$60)</f>
        <v>66.024784905727998</v>
      </c>
      <c r="AP43" s="197">
        <f>MMULT(H.Transitionsmatricer_kvinder!$C117:$W117,AO$40:AO$60)</f>
        <v>64.614841362293305</v>
      </c>
      <c r="AQ43" s="198">
        <f>MMULT(H.Transitionsmatricer_kvinder!$C144:$W144,AP$40:AP$60)</f>
        <v>63.092644570092361</v>
      </c>
      <c r="AR43" s="198">
        <f>MMULT(H.Transitionsmatricer_kvinder!$C144:$W144,AQ$40:AQ$60)</f>
        <v>62.426652447540469</v>
      </c>
      <c r="AS43" s="198">
        <f>MMULT(H.Transitionsmatricer_kvinder!$C144:$W144,AR$40:AR$60)</f>
        <v>62.131354125364325</v>
      </c>
      <c r="AT43" s="198">
        <f>MMULT(H.Transitionsmatricer_kvinder!$C144:$W144,AS$40:AS$60)</f>
        <v>61.900852299611778</v>
      </c>
      <c r="AU43" s="198">
        <f>MMULT(H.Transitionsmatricer_kvinder!$C144:$W144,AT$40:AT$60)</f>
        <v>61.552477401199546</v>
      </c>
      <c r="AV43" s="198">
        <f>MMULT(H.Transitionsmatricer_kvinder!$C144:$W144,AU$40:AU$60)</f>
        <v>60.986971989387996</v>
      </c>
      <c r="AW43" s="198">
        <f>MMULT(H.Transitionsmatricer_kvinder!$C144:$W144,AV$40:AV$60)</f>
        <v>60.160493756216383</v>
      </c>
      <c r="AX43" s="198">
        <f>MMULT(H.Transitionsmatricer_kvinder!$C144:$W144,AW$40:AW$60)</f>
        <v>59.06504021255445</v>
      </c>
      <c r="AY43" s="198">
        <f>MMULT(H.Transitionsmatricer_kvinder!$C144:$W144,AX$40:AX$60)</f>
        <v>57.714865537669723</v>
      </c>
      <c r="AZ43" s="198">
        <f>MMULT(H.Transitionsmatricer_kvinder!$C144:$W144,AY$40:AY$60)</f>
        <v>56.137151643797949</v>
      </c>
      <c r="BA43" s="199">
        <f>MMULT(H.Transitionsmatricer_kvinder!$C171:$W171,AZ$40:AZ$60)</f>
        <v>54.365690347652361</v>
      </c>
      <c r="BB43" s="199">
        <f>MMULT(H.Transitionsmatricer_kvinder!$C171:$W171,BA$40:BA$60)</f>
        <v>57.774600128021603</v>
      </c>
      <c r="BC43" s="199">
        <f>MMULT(H.Transitionsmatricer_kvinder!$C171:$W171,BB$40:BB$60)</f>
        <v>58.584879414026283</v>
      </c>
      <c r="BD43" s="199">
        <f>MMULT(H.Transitionsmatricer_kvinder!$C171:$W171,BC$40:BC$60)</f>
        <v>57.662596427807522</v>
      </c>
      <c r="BE43" s="199">
        <f>MMULT(H.Transitionsmatricer_kvinder!$C171:$W171,BD$40:BD$60)</f>
        <v>55.620585044716741</v>
      </c>
      <c r="BF43" s="199">
        <f>MMULT(H.Transitionsmatricer_kvinder!$C171:$W171,BE$40:BE$60)</f>
        <v>52.890203115236581</v>
      </c>
      <c r="BG43" s="199">
        <f>MMULT(H.Transitionsmatricer_kvinder!$C171:$W171,BF$40:BF$60)</f>
        <v>49.772836516411843</v>
      </c>
      <c r="BH43" s="199">
        <f>MMULT(H.Transitionsmatricer_kvinder!$C171:$W171,BG$40:BG$60)</f>
        <v>46.476893792548424</v>
      </c>
      <c r="BI43" s="199">
        <f>MMULT(H.Transitionsmatricer_kvinder!$C171:$W171,BH$40:BH$60)</f>
        <v>43.14439400612406</v>
      </c>
      <c r="BJ43" s="199">
        <f>MMULT(H.Transitionsmatricer_kvinder!$C171:$W171,BI$40:BI$60)</f>
        <v>39.870081744318192</v>
      </c>
      <c r="BK43" s="199">
        <f>MMULT(H.Transitionsmatricer_kvinder!$C171:$W171,BJ$40:BJ$60)</f>
        <v>36.715170346131167</v>
      </c>
      <c r="BL43" s="199">
        <f>MMULT(H.Transitionsmatricer_kvinder!$C171:$W171,BK$40:BK$60)</f>
        <v>33.717219984632628</v>
      </c>
      <c r="BM43" s="199">
        <f>MMULT(H.Transitionsmatricer_kvinder!$C171:$W171,BL$40:BL$60)</f>
        <v>30.897232379926237</v>
      </c>
      <c r="BN43" s="199">
        <f>MMULT(H.Transitionsmatricer_kvinder!$C171:$W171,BM$40:BM$60)</f>
        <v>28.264739825307498</v>
      </c>
      <c r="BO43" s="199">
        <f>MMULT(H.Transitionsmatricer_kvinder!$C171:$W171,BN$40:BN$60)</f>
        <v>25.821448249485584</v>
      </c>
      <c r="BP43" s="199">
        <f>MMULT(H.Transitionsmatricer_kvinder!$C171:$W171,BO$40:BO$60)</f>
        <v>23.563837600786275</v>
      </c>
      <c r="BQ43" s="199">
        <f>MMULT(H.Transitionsmatricer_kvinder!$C171:$W171,BP$40:BP$60)</f>
        <v>21.485010409980578</v>
      </c>
      <c r="BR43" s="199">
        <f>MMULT(H.Transitionsmatricer_kvinder!$C171:$W171,BQ$40:BQ$60)</f>
        <v>19.57599848340012</v>
      </c>
      <c r="BS43" s="199">
        <f>MMULT(H.Transitionsmatricer_kvinder!$C171:$W171,BR$40:BR$60)</f>
        <v>17.826679386922301</v>
      </c>
      <c r="BT43" s="199">
        <f>MMULT(H.Transitionsmatricer_kvinder!$C171:$W171,BS$40:BS$60)</f>
        <v>16.226412334840102</v>
      </c>
      <c r="BU43" s="200">
        <f>MMULT(H.Transitionsmatricer_kvinder!$C198:$W198,BT$40:BT$60)</f>
        <v>70.460456830917863</v>
      </c>
      <c r="BV43" s="200">
        <f>MMULT(H.Transitionsmatricer_kvinder!$C198:$W198,BU$40:BU$60)</f>
        <v>51.258398450380149</v>
      </c>
      <c r="BW43" s="200">
        <f>MMULT(H.Transitionsmatricer_kvinder!$C198:$W198,BV$40:BV$60)</f>
        <v>37.322776433705187</v>
      </c>
      <c r="BX43" s="200">
        <f>MMULT(H.Transitionsmatricer_kvinder!$C198:$W198,BW$40:BW$60)</f>
        <v>27.199095593570217</v>
      </c>
      <c r="BY43" s="200">
        <f>MMULT(H.Transitionsmatricer_kvinder!$C198:$W198,BX$40:BX$60)</f>
        <v>19.837593450892751</v>
      </c>
      <c r="BZ43" s="200">
        <f>MMULT(H.Transitionsmatricer_kvinder!$C198:$W198,BY$40:BY$60)</f>
        <v>14.479718202391869</v>
      </c>
      <c r="CA43" s="200">
        <f>MMULT(H.Transitionsmatricer_kvinder!$C198:$W198,BZ$40:BZ$60)</f>
        <v>10.57671308966218</v>
      </c>
      <c r="CB43" s="200">
        <f>MMULT(H.Transitionsmatricer_kvinder!$C198:$W198,CA$40:CA$60)</f>
        <v>7.7311495054759805</v>
      </c>
      <c r="CC43" s="200">
        <f>MMULT(H.Transitionsmatricer_kvinder!$C198:$W198,CB$40:CB$60)</f>
        <v>5.6548855200392092</v>
      </c>
      <c r="CD43" s="200">
        <f>MMULT(H.Transitionsmatricer_kvinder!$C198:$W198,CC$40:CC$60)</f>
        <v>4.1387966701608701</v>
      </c>
      <c r="CE43" s="200">
        <f>MMULT(H.Transitionsmatricer_kvinder!$C198:$W198,CD$40:CD$60)</f>
        <v>3.0309553083327545</v>
      </c>
      <c r="CF43" s="200">
        <f>MMULT(H.Transitionsmatricer_kvinder!$C198:$W198,CE$40:CE$60)</f>
        <v>2.2208811790777108</v>
      </c>
      <c r="CG43" s="200">
        <f>MMULT(H.Transitionsmatricer_kvinder!$C198:$W198,CF$40:CF$60)</f>
        <v>1.6281604877286284</v>
      </c>
      <c r="CH43" s="200">
        <f>MMULT(H.Transitionsmatricer_kvinder!$C198:$W198,CG$40:CG$60)</f>
        <v>1.1942122591392439</v>
      </c>
      <c r="CI43" s="200">
        <f>MMULT(H.Transitionsmatricer_kvinder!$C198:$W198,CH$40:CH$60)</f>
        <v>0.87632497645409213</v>
      </c>
      <c r="CJ43" s="201">
        <f>MMULT(H.Transitionsmatricer_kvinder!C225:W225,CI$40:CI$60)</f>
        <v>0</v>
      </c>
    </row>
    <row r="44" spans="1:88" s="115" customFormat="1" ht="12.75" x14ac:dyDescent="0.2">
      <c r="A44" s="140" t="s">
        <v>191</v>
      </c>
      <c r="B44" s="192">
        <f t="shared" si="13"/>
        <v>0.93652489889109314</v>
      </c>
      <c r="C44" s="192">
        <f>B44-C49-(B44*1)</f>
        <v>0</v>
      </c>
      <c r="D44" s="193">
        <f>MMULT(H.Transitionsmatricer_kvinder!$C10:$W10,C$40:C$60)</f>
        <v>3.0130536083025783</v>
      </c>
      <c r="E44" s="193">
        <f>MMULT(H.Transitionsmatricer_kvinder!$C10:$W10,D$40:D$60)</f>
        <v>3.6253785185892591</v>
      </c>
      <c r="F44" s="193">
        <f>MMULT(H.Transitionsmatricer_kvinder!$C10:$W10,E$40:E$60)</f>
        <v>4.0822941129004224</v>
      </c>
      <c r="G44" s="193">
        <f>MMULT(H.Transitionsmatricer_kvinder!$C10:$W10,F$40:F$60)</f>
        <v>4.4241456045228853</v>
      </c>
      <c r="H44" s="193">
        <f>MMULT(H.Transitionsmatricer_kvinder!$C10:$W10,G$40:G$60)</f>
        <v>4.6802128456371133</v>
      </c>
      <c r="I44" s="194">
        <f>MMULT(H.Transitionsmatricer_kvinder!$C37:$W37,H$40:H$60)</f>
        <v>4.8717863919854301</v>
      </c>
      <c r="J44" s="194">
        <f>MMULT(H.Transitionsmatricer_kvinder!$C37:$W37,I$40:I$60)</f>
        <v>4.9897516589158455</v>
      </c>
      <c r="K44" s="194">
        <f>MMULT(H.Transitionsmatricer_kvinder!$C37:$W37,J$40:J$60)</f>
        <v>5.0630900875451887</v>
      </c>
      <c r="L44" s="194">
        <f>MMULT(H.Transitionsmatricer_kvinder!$C37:$W37,K$40:K$60)</f>
        <v>5.1049006765276843</v>
      </c>
      <c r="M44" s="194">
        <f>MMULT(H.Transitionsmatricer_kvinder!$C37:$W37,L$40:L$60)</f>
        <v>5.1227638672276976</v>
      </c>
      <c r="N44" s="195">
        <f>MMULT(H.Transitionsmatricer_kvinder!$C64:$W64,M$40:M$60)</f>
        <v>5.121822137032213</v>
      </c>
      <c r="O44" s="195">
        <f>MMULT(H.Transitionsmatricer_kvinder!$C64:$W64,N$40:N$60)</f>
        <v>5.1027278527176225</v>
      </c>
      <c r="P44" s="195">
        <f>MMULT(H.Transitionsmatricer_kvinder!$C64:$W64,O$40:O$60)</f>
        <v>5.07319214541831</v>
      </c>
      <c r="Q44" s="195">
        <f>MMULT(H.Transitionsmatricer_kvinder!$C64:$W64,P$40:P$60)</f>
        <v>5.0365513446341001</v>
      </c>
      <c r="R44" s="195">
        <f>MMULT(H.Transitionsmatricer_kvinder!$C64:$W64,Q$40:Q$60)</f>
        <v>4.9941921090606272</v>
      </c>
      <c r="S44" s="195">
        <f>MMULT(H.Transitionsmatricer_kvinder!$C64:$W64,R$40:R$60)</f>
        <v>4.9467686977627459</v>
      </c>
      <c r="T44" s="195">
        <f>MMULT(H.Transitionsmatricer_kvinder!$C64:$W64,S$40:S$60)</f>
        <v>4.894610794815117</v>
      </c>
      <c r="U44" s="195">
        <f>MMULT(H.Transitionsmatricer_kvinder!$C64:$W64,T$40:T$60)</f>
        <v>4.8379022226501096</v>
      </c>
      <c r="V44" s="195">
        <f>MMULT(H.Transitionsmatricer_kvinder!$C64:$W64,U$40:U$60)</f>
        <v>4.776773666585008</v>
      </c>
      <c r="W44" s="196">
        <f>MMULT(H.Transitionsmatricer_kvinder!$C91:$W91,V$40:V$60)</f>
        <v>4.7113529956775126</v>
      </c>
      <c r="X44" s="196">
        <f>MMULT(H.Transitionsmatricer_kvinder!$C91:$W91,W$40:W$60)</f>
        <v>4.6422760587826168</v>
      </c>
      <c r="Y44" s="196">
        <f>MMULT(H.Transitionsmatricer_kvinder!$C91:$W91,X$40:X$60)</f>
        <v>4.5695781262909785</v>
      </c>
      <c r="Z44" s="196">
        <f>MMULT(H.Transitionsmatricer_kvinder!$C91:$W91,Y$40:Y$60)</f>
        <v>4.5014462809629663</v>
      </c>
      <c r="AA44" s="196">
        <f>MMULT(H.Transitionsmatricer_kvinder!$C91:$W91,Z$40:Z$60)</f>
        <v>4.4338512900377474</v>
      </c>
      <c r="AB44" s="196">
        <f>MMULT(H.Transitionsmatricer_kvinder!$C91:$W91,AA$40:AA$60)</f>
        <v>4.3643106909556044</v>
      </c>
      <c r="AC44" s="196">
        <f>MMULT(H.Transitionsmatricer_kvinder!$C91:$W91,AB$40:AB$60)</f>
        <v>4.2914134502961474</v>
      </c>
      <c r="AD44" s="196">
        <f>MMULT(H.Transitionsmatricer_kvinder!$C91:$W91,AC$40:AC$60)</f>
        <v>4.2144814455405157</v>
      </c>
      <c r="AE44" s="196">
        <f>MMULT(H.Transitionsmatricer_kvinder!$C91:$W91,AD$40:AD$60)</f>
        <v>4.1333289983333588</v>
      </c>
      <c r="AF44" s="196">
        <f>MMULT(H.Transitionsmatricer_kvinder!$C91:$W91,AE$40:AE$60)</f>
        <v>4.0480926950291423</v>
      </c>
      <c r="AG44" s="197">
        <f>MMULT(H.Transitionsmatricer_kvinder!$C118:$W118,AF$40:AF$60)</f>
        <v>3.9591115861165216</v>
      </c>
      <c r="AH44" s="197">
        <f>MMULT(H.Transitionsmatricer_kvinder!$C118:$W118,AG$40:AG$60)</f>
        <v>3.8668434727645167</v>
      </c>
      <c r="AI44" s="197">
        <f>MMULT(H.Transitionsmatricer_kvinder!$C118:$W118,AH$40:AH$60)</f>
        <v>3.8027562497277527</v>
      </c>
      <c r="AJ44" s="197">
        <f>MMULT(H.Transitionsmatricer_kvinder!$C118:$W118,AI$40:AI$60)</f>
        <v>3.753205856695907</v>
      </c>
      <c r="AK44" s="197">
        <f>MMULT(H.Transitionsmatricer_kvinder!$C118:$W118,AJ$40:AJ$60)</f>
        <v>3.7091791966908785</v>
      </c>
      <c r="AL44" s="197">
        <f>MMULT(H.Transitionsmatricer_kvinder!$C118:$W118,AK$40:AK$60)</f>
        <v>3.6649146903724636</v>
      </c>
      <c r="AM44" s="197">
        <f>MMULT(H.Transitionsmatricer_kvinder!$C118:$W118,AL$40:AL$60)</f>
        <v>3.6169165291389147</v>
      </c>
      <c r="AN44" s="197">
        <f>MMULT(H.Transitionsmatricer_kvinder!$C118:$W118,AM$40:AM$60)</f>
        <v>3.5632513706925391</v>
      </c>
      <c r="AO44" s="197">
        <f>MMULT(H.Transitionsmatricer_kvinder!$C118:$W118,AN$40:AN$60)</f>
        <v>3.5030477389058405</v>
      </c>
      <c r="AP44" s="197">
        <f>MMULT(H.Transitionsmatricer_kvinder!$C118:$W118,AO$40:AO$60)</f>
        <v>3.4361409158643208</v>
      </c>
      <c r="AQ44" s="198">
        <f>MMULT(H.Transitionsmatricer_kvinder!$C145:$W145,AP$40:AP$60)</f>
        <v>3.3628222356215534</v>
      </c>
      <c r="AR44" s="198">
        <f>MMULT(H.Transitionsmatricer_kvinder!$C145:$W145,AQ$40:AQ$60)</f>
        <v>3.2836632427563042</v>
      </c>
      <c r="AS44" s="198">
        <f>MMULT(H.Transitionsmatricer_kvinder!$C145:$W145,AR$40:AR$60)</f>
        <v>3.2489299787823693</v>
      </c>
      <c r="AT44" s="198">
        <f>MMULT(H.Transitionsmatricer_kvinder!$C145:$W145,AS$40:AS$60)</f>
        <v>3.2334612964767815</v>
      </c>
      <c r="AU44" s="198">
        <f>MMULT(H.Transitionsmatricer_kvinder!$C145:$W145,AT$40:AT$60)</f>
        <v>3.2213874265086817</v>
      </c>
      <c r="AV44" s="198">
        <f>MMULT(H.Transitionsmatricer_kvinder!$C145:$W145,AU$40:AU$60)</f>
        <v>3.2032200278510148</v>
      </c>
      <c r="AW44" s="198">
        <f>MMULT(H.Transitionsmatricer_kvinder!$C145:$W145,AV$40:AV$60)</f>
        <v>3.1737949764289084</v>
      </c>
      <c r="AX44" s="198">
        <f>MMULT(H.Transitionsmatricer_kvinder!$C145:$W145,AW$40:AW$60)</f>
        <v>3.130824145117336</v>
      </c>
      <c r="AY44" s="198">
        <f>MMULT(H.Transitionsmatricer_kvinder!$C145:$W145,AX$40:AX$60)</f>
        <v>3.0738816802820215</v>
      </c>
      <c r="AZ44" s="198">
        <f>MMULT(H.Transitionsmatricer_kvinder!$C145:$W145,AY$40:AY$60)</f>
        <v>3.0036998059554194</v>
      </c>
      <c r="BA44" s="199">
        <f>MMULT(H.Transitionsmatricer_kvinder!$C172:$W172,AZ$40:AZ$60)</f>
        <v>2.9216846415986617</v>
      </c>
      <c r="BB44" s="199">
        <f>MMULT(H.Transitionsmatricer_kvinder!$C172:$W172,BA$40:BA$60)</f>
        <v>2.8295879241068636</v>
      </c>
      <c r="BC44" s="199">
        <f>MMULT(H.Transitionsmatricer_kvinder!$C172:$W172,BB$40:BB$60)</f>
        <v>3.0063472952955701</v>
      </c>
      <c r="BD44" s="199">
        <f>MMULT(H.Transitionsmatricer_kvinder!$C172:$W172,BC$40:BC$60)</f>
        <v>3.048418286538717</v>
      </c>
      <c r="BE44" s="199">
        <f>MMULT(H.Transitionsmatricer_kvinder!$C172:$W172,BD$40:BD$60)</f>
        <v>3.0005908958400895</v>
      </c>
      <c r="BF44" s="199">
        <f>MMULT(H.Transitionsmatricer_kvinder!$C172:$W172,BE$40:BE$60)</f>
        <v>2.8945952432012265</v>
      </c>
      <c r="BG44" s="199">
        <f>MMULT(H.Transitionsmatricer_kvinder!$C172:$W172,BF$40:BF$60)</f>
        <v>2.752790526590065</v>
      </c>
      <c r="BH44" s="199">
        <f>MMULT(H.Transitionsmatricer_kvinder!$C172:$W172,BG$40:BG$60)</f>
        <v>2.5908163385486831</v>
      </c>
      <c r="BI44" s="199">
        <f>MMULT(H.Transitionsmatricer_kvinder!$C172:$W172,BH$40:BH$60)</f>
        <v>2.4194995937275583</v>
      </c>
      <c r="BJ44" s="199">
        <f>MMULT(H.Transitionsmatricer_kvinder!$C172:$W172,BI$40:BI$60)</f>
        <v>2.2462267965321554</v>
      </c>
      <c r="BK44" s="199">
        <f>MMULT(H.Transitionsmatricer_kvinder!$C172:$W172,BJ$40:BJ$60)</f>
        <v>2.0759318534997089</v>
      </c>
      <c r="BL44" s="199">
        <f>MMULT(H.Transitionsmatricer_kvinder!$C172:$W172,BK$40:BK$60)</f>
        <v>1.9118071507461147</v>
      </c>
      <c r="BM44" s="199">
        <f>MMULT(H.Transitionsmatricer_kvinder!$C172:$W172,BL$40:BL$60)</f>
        <v>1.7558152507584546</v>
      </c>
      <c r="BN44" s="199">
        <f>MMULT(H.Transitionsmatricer_kvinder!$C172:$W172,BM$40:BM$60)</f>
        <v>1.6090568272638544</v>
      </c>
      <c r="BO44" s="199">
        <f>MMULT(H.Transitionsmatricer_kvinder!$C172:$W172,BN$40:BN$60)</f>
        <v>1.4720348769992138</v>
      </c>
      <c r="BP44" s="199">
        <f>MMULT(H.Transitionsmatricer_kvinder!$C172:$W172,BO$40:BO$60)</f>
        <v>1.3448440641908543</v>
      </c>
      <c r="BQ44" s="199">
        <f>MMULT(H.Transitionsmatricer_kvinder!$C172:$W172,BP$40:BP$60)</f>
        <v>1.2273060157545608</v>
      </c>
      <c r="BR44" s="199">
        <f>MMULT(H.Transitionsmatricer_kvinder!$C172:$W172,BQ$40:BQ$60)</f>
        <v>1.1190656005320869</v>
      </c>
      <c r="BS44" s="199">
        <f>MMULT(H.Transitionsmatricer_kvinder!$C172:$W172,BR$40:BR$60)</f>
        <v>1.0196590575098385</v>
      </c>
      <c r="BT44" s="199">
        <f>MMULT(H.Transitionsmatricer_kvinder!$C172:$W172,BS$40:BS$60)</f>
        <v>0.92856183072323806</v>
      </c>
      <c r="BU44" s="200">
        <f>MMULT(H.Transitionsmatricer_kvinder!$C199:$W199,BT$40:BT$60)</f>
        <v>0.84522179656836915</v>
      </c>
      <c r="BV44" s="200">
        <f>MMULT(H.Transitionsmatricer_kvinder!$C199:$W199,BU$40:BU$60)</f>
        <v>3.6613141750271536</v>
      </c>
      <c r="BW44" s="200">
        <f>MMULT(H.Transitionsmatricer_kvinder!$C199:$W199,BV$40:BV$60)</f>
        <v>2.6659126024075137</v>
      </c>
      <c r="BX44" s="200">
        <f>MMULT(H.Transitionsmatricer_kvinder!$C199:$W199,BW$40:BW$60)</f>
        <v>1.9427925423978729</v>
      </c>
      <c r="BY44" s="200">
        <f>MMULT(H.Transitionsmatricer_kvinder!$C199:$W199,BX$40:BX$60)</f>
        <v>1.4169709607780534</v>
      </c>
      <c r="BZ44" s="200">
        <f>MMULT(H.Transitionsmatricer_kvinder!$C199:$W199,BY$40:BY$60)</f>
        <v>1.0342655858851333</v>
      </c>
      <c r="CA44" s="200">
        <f>MMULT(H.Transitionsmatricer_kvinder!$C199:$W199,BZ$40:BZ$60)</f>
        <v>0.75547950640444139</v>
      </c>
      <c r="CB44" s="200">
        <f>MMULT(H.Transitionsmatricer_kvinder!$C199:$W199,CA$40:CA$60)</f>
        <v>0.55222496467685578</v>
      </c>
      <c r="CC44" s="200">
        <f>MMULT(H.Transitionsmatricer_kvinder!$C199:$W199,CB$40:CB$60)</f>
        <v>0.40392039428851495</v>
      </c>
      <c r="CD44" s="200">
        <f>MMULT(H.Transitionsmatricer_kvinder!$C199:$W199,CC$40:CC$60)</f>
        <v>0.29562833358291923</v>
      </c>
      <c r="CE44" s="200">
        <f>MMULT(H.Transitionsmatricer_kvinder!$C199:$W199,CD$40:CD$60)</f>
        <v>0.21649680773805388</v>
      </c>
      <c r="CF44" s="200">
        <f>MMULT(H.Transitionsmatricer_kvinder!$C199:$W199,CE$40:CE$60)</f>
        <v>0.15863436993412219</v>
      </c>
      <c r="CG44" s="200">
        <f>MMULT(H.Transitionsmatricer_kvinder!$C199:$W199,CF$40:CF$60)</f>
        <v>0.11629717769490203</v>
      </c>
      <c r="CH44" s="200">
        <f>MMULT(H.Transitionsmatricer_kvinder!$C199:$W199,CG$40:CG$60)</f>
        <v>8.5300875652803143E-2</v>
      </c>
      <c r="CI44" s="200">
        <f>MMULT(H.Transitionsmatricer_kvinder!$C199:$W199,CH$40:CH$60)</f>
        <v>6.2594641175292301E-2</v>
      </c>
      <c r="CJ44" s="201">
        <f>MMULT(H.Transitionsmatricer_kvinder!C226:W226,CI$40:CI$60)</f>
        <v>0.68928519647455433</v>
      </c>
    </row>
    <row r="45" spans="1:88" s="115" customFormat="1" ht="38.25" x14ac:dyDescent="0.2">
      <c r="A45" s="140" t="s">
        <v>177</v>
      </c>
      <c r="B45" s="192">
        <f t="shared" si="13"/>
        <v>0</v>
      </c>
      <c r="C45" s="192">
        <f>('D. Beregninger_pop'!F162+'D. Beregninger_pop'!B170)*('D. Beregninger_pop'!J93/'D. Beregninger_pop'!K93)</f>
        <v>7.2830121884521448</v>
      </c>
      <c r="D45" s="193">
        <f>MMULT(H.Transitionsmatricer_kvinder!$C11:$W11,C$40:C$60)</f>
        <v>13.269913756037209</v>
      </c>
      <c r="E45" s="193">
        <f>MMULT(H.Transitionsmatricer_kvinder!$C11:$W11,D$40:D$60)</f>
        <v>18.143185184543352</v>
      </c>
      <c r="F45" s="193">
        <f>MMULT(H.Transitionsmatricer_kvinder!$C11:$W11,E$40:E$60)</f>
        <v>22.061406358015585</v>
      </c>
      <c r="G45" s="193">
        <f>MMULT(H.Transitionsmatricer_kvinder!$C11:$W11,F$40:F$60)</f>
        <v>25.162302818533149</v>
      </c>
      <c r="H45" s="193">
        <f>MMULT(H.Transitionsmatricer_kvinder!$C11:$W11,G$40:G$60)</f>
        <v>27.56540801125443</v>
      </c>
      <c r="I45" s="194">
        <f>MMULT(H.Transitionsmatricer_kvinder!$C38:$W38,H$40:H$60)</f>
        <v>9.6745965725210787</v>
      </c>
      <c r="J45" s="194">
        <f>MMULT(H.Transitionsmatricer_kvinder!$C38:$W38,I$40:I$60)</f>
        <v>6.1919467761428741</v>
      </c>
      <c r="K45" s="194">
        <f>MMULT(H.Transitionsmatricer_kvinder!$C38:$W38,J$40:J$60)</f>
        <v>5.2293122756066275</v>
      </c>
      <c r="L45" s="194">
        <f>MMULT(H.Transitionsmatricer_kvinder!$C38:$W38,K$40:K$60)</f>
        <v>4.7310337098693367</v>
      </c>
      <c r="M45" s="194">
        <f>MMULT(H.Transitionsmatricer_kvinder!$C38:$W38,L$40:L$60)</f>
        <v>4.3397246002473171</v>
      </c>
      <c r="N45" s="195">
        <f>MMULT(H.Transitionsmatricer_kvinder!$C65:$W65,M$40:M$60)</f>
        <v>5.9816857819681903</v>
      </c>
      <c r="O45" s="195">
        <f>MMULT(H.Transitionsmatricer_kvinder!$C65:$W65,N$40:N$60)</f>
        <v>6.7029713943277534</v>
      </c>
      <c r="P45" s="195">
        <f>MMULT(H.Transitionsmatricer_kvinder!$C65:$W65,O$40:O$60)</f>
        <v>6.8567457400878444</v>
      </c>
      <c r="Q45" s="195">
        <f>MMULT(H.Transitionsmatricer_kvinder!$C65:$W65,P$40:P$60)</f>
        <v>6.6729914565783091</v>
      </c>
      <c r="R45" s="195">
        <f>MMULT(H.Transitionsmatricer_kvinder!$C65:$W65,Q$40:Q$60)</f>
        <v>6.2995854556338253</v>
      </c>
      <c r="S45" s="195">
        <f>MMULT(H.Transitionsmatricer_kvinder!$C65:$W65,R$40:R$60)</f>
        <v>5.8304133523859649</v>
      </c>
      <c r="T45" s="195">
        <f>MMULT(H.Transitionsmatricer_kvinder!$C65:$W65,S$40:S$60)</f>
        <v>5.3240808314923189</v>
      </c>
      <c r="U45" s="195">
        <f>MMULT(H.Transitionsmatricer_kvinder!$C65:$W65,T$40:T$60)</f>
        <v>4.8162654893896928</v>
      </c>
      <c r="V45" s="195">
        <f>MMULT(H.Transitionsmatricer_kvinder!$C65:$W65,U$40:U$60)</f>
        <v>4.3278430585244703</v>
      </c>
      <c r="W45" s="196">
        <f>MMULT(H.Transitionsmatricer_kvinder!$C92:$W92,V$40:V$60)</f>
        <v>0</v>
      </c>
      <c r="X45" s="196">
        <f>MMULT(H.Transitionsmatricer_kvinder!$C92:$W92,W$40:W$60)</f>
        <v>0</v>
      </c>
      <c r="Y45" s="196">
        <f>MMULT(H.Transitionsmatricer_kvinder!$C92:$W92,X$40:X$60)</f>
        <v>0</v>
      </c>
      <c r="Z45" s="196">
        <f>MMULT(H.Transitionsmatricer_kvinder!$C92:$W92,Y$40:Y$60)</f>
        <v>0</v>
      </c>
      <c r="AA45" s="196">
        <f>MMULT(H.Transitionsmatricer_kvinder!$C92:$W92,Z$40:Z$60)</f>
        <v>0</v>
      </c>
      <c r="AB45" s="196">
        <f>MMULT(H.Transitionsmatricer_kvinder!$C92:$W92,AA$40:AA$60)</f>
        <v>0</v>
      </c>
      <c r="AC45" s="196">
        <f>MMULT(H.Transitionsmatricer_kvinder!$C92:$W92,AB$40:AB$60)</f>
        <v>0</v>
      </c>
      <c r="AD45" s="196">
        <f>MMULT(H.Transitionsmatricer_kvinder!$C92:$W92,AC$40:AC$60)</f>
        <v>0</v>
      </c>
      <c r="AE45" s="196">
        <f>MMULT(H.Transitionsmatricer_kvinder!$C92:$W92,AD$40:AD$60)</f>
        <v>0</v>
      </c>
      <c r="AF45" s="196">
        <f>MMULT(H.Transitionsmatricer_kvinder!$C92:$W92,AE$40:AE$60)</f>
        <v>0</v>
      </c>
      <c r="AG45" s="197">
        <f>MMULT(H.Transitionsmatricer_kvinder!$C119:$W119,AF$40:AF$60)</f>
        <v>0</v>
      </c>
      <c r="AH45" s="197">
        <f>MMULT(H.Transitionsmatricer_kvinder!$C119:$W119,AG$40:AG$60)</f>
        <v>0</v>
      </c>
      <c r="AI45" s="197">
        <f>MMULT(H.Transitionsmatricer_kvinder!$C119:$W119,AH$40:AH$60)</f>
        <v>0</v>
      </c>
      <c r="AJ45" s="197">
        <f>MMULT(H.Transitionsmatricer_kvinder!$C119:$W119,AI$40:AI$60)</f>
        <v>0</v>
      </c>
      <c r="AK45" s="197">
        <f>MMULT(H.Transitionsmatricer_kvinder!$C119:$W119,AJ$40:AJ$60)</f>
        <v>0</v>
      </c>
      <c r="AL45" s="197">
        <f>MMULT(H.Transitionsmatricer_kvinder!$C119:$W119,AK$40:AK$60)</f>
        <v>0</v>
      </c>
      <c r="AM45" s="197">
        <f>MMULT(H.Transitionsmatricer_kvinder!$C119:$W119,AL$40:AL$60)</f>
        <v>0</v>
      </c>
      <c r="AN45" s="197">
        <f>MMULT(H.Transitionsmatricer_kvinder!$C119:$W119,AM$40:AM$60)</f>
        <v>0</v>
      </c>
      <c r="AO45" s="197">
        <f>MMULT(H.Transitionsmatricer_kvinder!$C119:$W119,AN$40:AN$60)</f>
        <v>0</v>
      </c>
      <c r="AP45" s="197">
        <f>MMULT(H.Transitionsmatricer_kvinder!$C119:$W119,AO$40:AO$60)</f>
        <v>0</v>
      </c>
      <c r="AQ45" s="198">
        <f>MMULT(H.Transitionsmatricer_kvinder!$C146:$W146,AP$40:AP$60)</f>
        <v>0</v>
      </c>
      <c r="AR45" s="198">
        <f>MMULT(H.Transitionsmatricer_kvinder!$C146:$W146,AQ$40:AQ$60)</f>
        <v>0</v>
      </c>
      <c r="AS45" s="198">
        <f>MMULT(H.Transitionsmatricer_kvinder!$C146:$W146,AR$40:AR$60)</f>
        <v>0</v>
      </c>
      <c r="AT45" s="198">
        <f>MMULT(H.Transitionsmatricer_kvinder!$C146:$W146,AS$40:AS$60)</f>
        <v>0</v>
      </c>
      <c r="AU45" s="198">
        <f>MMULT(H.Transitionsmatricer_kvinder!$C146:$W146,AT$40:AT$60)</f>
        <v>0</v>
      </c>
      <c r="AV45" s="198">
        <f>MMULT(H.Transitionsmatricer_kvinder!$C146:$W146,AU$40:AU$60)</f>
        <v>0</v>
      </c>
      <c r="AW45" s="198">
        <f>MMULT(H.Transitionsmatricer_kvinder!$C146:$W146,AV$40:AV$60)</f>
        <v>0</v>
      </c>
      <c r="AX45" s="198">
        <f>MMULT(H.Transitionsmatricer_kvinder!$C146:$W146,AW$40:AW$60)</f>
        <v>0</v>
      </c>
      <c r="AY45" s="198">
        <f>MMULT(H.Transitionsmatricer_kvinder!$C146:$W146,AX$40:AX$60)</f>
        <v>0</v>
      </c>
      <c r="AZ45" s="198">
        <f>MMULT(H.Transitionsmatricer_kvinder!$C146:$W146,AY$40:AY$60)</f>
        <v>0</v>
      </c>
      <c r="BA45" s="199">
        <f>MMULT(H.Transitionsmatricer_kvinder!$C173:$W173,AZ$40:AZ$60)</f>
        <v>0</v>
      </c>
      <c r="BB45" s="199">
        <f>MMULT(H.Transitionsmatricer_kvinder!$C173:$W173,BA$40:BA$60)</f>
        <v>0</v>
      </c>
      <c r="BC45" s="199">
        <f>MMULT(H.Transitionsmatricer_kvinder!$C173:$W173,BB$40:BB$60)</f>
        <v>0</v>
      </c>
      <c r="BD45" s="199">
        <f>MMULT(H.Transitionsmatricer_kvinder!$C173:$W173,BC$40:BC$60)</f>
        <v>0</v>
      </c>
      <c r="BE45" s="199">
        <f>MMULT(H.Transitionsmatricer_kvinder!$C173:$W173,BD$40:BD$60)</f>
        <v>0</v>
      </c>
      <c r="BF45" s="199">
        <f>MMULT(H.Transitionsmatricer_kvinder!$C173:$W173,BE$40:BE$60)</f>
        <v>0</v>
      </c>
      <c r="BG45" s="199">
        <f>MMULT(H.Transitionsmatricer_kvinder!$C173:$W173,BF$40:BF$60)</f>
        <v>0</v>
      </c>
      <c r="BH45" s="199">
        <f>MMULT(H.Transitionsmatricer_kvinder!$C173:$W173,BG$40:BG$60)</f>
        <v>0</v>
      </c>
      <c r="BI45" s="199">
        <f>MMULT(H.Transitionsmatricer_kvinder!$C173:$W173,BH$40:BH$60)</f>
        <v>0</v>
      </c>
      <c r="BJ45" s="199">
        <f>MMULT(H.Transitionsmatricer_kvinder!$C173:$W173,BI$40:BI$60)</f>
        <v>0</v>
      </c>
      <c r="BK45" s="199">
        <f>MMULT(H.Transitionsmatricer_kvinder!$C173:$W173,BJ$40:BJ$60)</f>
        <v>0</v>
      </c>
      <c r="BL45" s="199">
        <f>MMULT(H.Transitionsmatricer_kvinder!$C173:$W173,BK$40:BK$60)</f>
        <v>0</v>
      </c>
      <c r="BM45" s="199">
        <f>MMULT(H.Transitionsmatricer_kvinder!$C173:$W173,BL$40:BL$60)</f>
        <v>0</v>
      </c>
      <c r="BN45" s="199">
        <f>MMULT(H.Transitionsmatricer_kvinder!$C173:$W173,BM$40:BM$60)</f>
        <v>0</v>
      </c>
      <c r="BO45" s="199">
        <f>MMULT(H.Transitionsmatricer_kvinder!$C173:$W173,BN$40:BN$60)</f>
        <v>0</v>
      </c>
      <c r="BP45" s="199">
        <f>MMULT(H.Transitionsmatricer_kvinder!$C173:$W173,BO$40:BO$60)</f>
        <v>0</v>
      </c>
      <c r="BQ45" s="199">
        <f>MMULT(H.Transitionsmatricer_kvinder!$C173:$W173,BP$40:BP$60)</f>
        <v>0</v>
      </c>
      <c r="BR45" s="199">
        <f>MMULT(H.Transitionsmatricer_kvinder!$C173:$W173,BQ$40:BQ$60)</f>
        <v>0</v>
      </c>
      <c r="BS45" s="199">
        <f>MMULT(H.Transitionsmatricer_kvinder!$C173:$W173,BR$40:BR$60)</f>
        <v>0</v>
      </c>
      <c r="BT45" s="199">
        <f>MMULT(H.Transitionsmatricer_kvinder!$C173:$W173,BS$40:BS$60)</f>
        <v>0</v>
      </c>
      <c r="BU45" s="200">
        <f>MMULT(H.Transitionsmatricer_kvinder!$C200:$W200,BT$40:BT$60)</f>
        <v>0</v>
      </c>
      <c r="BV45" s="200">
        <f>MMULT(H.Transitionsmatricer_kvinder!$C200:$W200,BU$40:BU$60)</f>
        <v>0</v>
      </c>
      <c r="BW45" s="200">
        <f>MMULT(H.Transitionsmatricer_kvinder!$C200:$W200,BV$40:BV$60)</f>
        <v>0</v>
      </c>
      <c r="BX45" s="200">
        <f>MMULT(H.Transitionsmatricer_kvinder!$C200:$W200,BW$40:BW$60)</f>
        <v>0</v>
      </c>
      <c r="BY45" s="200">
        <f>MMULT(H.Transitionsmatricer_kvinder!$C200:$W200,BX$40:BX$60)</f>
        <v>0</v>
      </c>
      <c r="BZ45" s="200">
        <f>MMULT(H.Transitionsmatricer_kvinder!$C200:$W200,BY$40:BY$60)</f>
        <v>0</v>
      </c>
      <c r="CA45" s="200">
        <f>MMULT(H.Transitionsmatricer_kvinder!$C200:$W200,BZ$40:BZ$60)</f>
        <v>0</v>
      </c>
      <c r="CB45" s="200">
        <f>MMULT(H.Transitionsmatricer_kvinder!$C200:$W200,CA$40:CA$60)</f>
        <v>0</v>
      </c>
      <c r="CC45" s="200">
        <f>MMULT(H.Transitionsmatricer_kvinder!$C200:$W200,CB$40:CB$60)</f>
        <v>0</v>
      </c>
      <c r="CD45" s="200">
        <f>MMULT(H.Transitionsmatricer_kvinder!$C200:$W200,CC$40:CC$60)</f>
        <v>0</v>
      </c>
      <c r="CE45" s="200">
        <f>MMULT(H.Transitionsmatricer_kvinder!$C200:$W200,CD$40:CD$60)</f>
        <v>0</v>
      </c>
      <c r="CF45" s="200">
        <f>MMULT(H.Transitionsmatricer_kvinder!$C200:$W200,CE$40:CE$60)</f>
        <v>0</v>
      </c>
      <c r="CG45" s="200">
        <f>MMULT(H.Transitionsmatricer_kvinder!$C200:$W200,CF$40:CF$60)</f>
        <v>0</v>
      </c>
      <c r="CH45" s="200">
        <f>MMULT(H.Transitionsmatricer_kvinder!$C200:$W200,CG$40:CG$60)</f>
        <v>0</v>
      </c>
      <c r="CI45" s="200">
        <f>MMULT(H.Transitionsmatricer_kvinder!$C200:$W200,CH$40:CH$60)</f>
        <v>0</v>
      </c>
      <c r="CJ45" s="201">
        <f>MMULT(H.Transitionsmatricer_kvinder!C227:W227,CI$40:CI$60)</f>
        <v>0</v>
      </c>
    </row>
    <row r="46" spans="1:88" s="115" customFormat="1" ht="38.25" x14ac:dyDescent="0.2">
      <c r="A46" s="140" t="s">
        <v>178</v>
      </c>
      <c r="B46" s="192">
        <f t="shared" si="13"/>
        <v>0</v>
      </c>
      <c r="C46" s="192">
        <f>('D. Beregninger_pop'!F163+'D. Beregninger_pop'!B171)*('D. Beregninger_pop'!J94/'D. Beregninger_pop'!K94)</f>
        <v>17.859598735291122</v>
      </c>
      <c r="D46" s="193">
        <f>MMULT(H.Transitionsmatricer_kvinder!$C12:$W12,C$40:C$60)</f>
        <v>33.858012301869138</v>
      </c>
      <c r="E46" s="193">
        <f>MMULT(H.Transitionsmatricer_kvinder!$C12:$W12,D$40:D$60)</f>
        <v>48.12571861024449</v>
      </c>
      <c r="F46" s="193">
        <f>MMULT(H.Transitionsmatricer_kvinder!$C12:$W12,E$40:E$60)</f>
        <v>60.787636307762298</v>
      </c>
      <c r="G46" s="193">
        <f>MMULT(H.Transitionsmatricer_kvinder!$C12:$W12,F$40:F$60)</f>
        <v>71.964168992985705</v>
      </c>
      <c r="H46" s="193">
        <f>MMULT(H.Transitionsmatricer_kvinder!$C12:$W12,G$40:G$60)</f>
        <v>81.770581732182649</v>
      </c>
      <c r="I46" s="194">
        <f>MMULT(H.Transitionsmatricer_kvinder!$C39:$W39,H$40:H$60)</f>
        <v>30.431051384013109</v>
      </c>
      <c r="J46" s="194">
        <f>MMULT(H.Transitionsmatricer_kvinder!$C39:$W39,I$40:I$60)</f>
        <v>20.607396271390975</v>
      </c>
      <c r="K46" s="194">
        <f>MMULT(H.Transitionsmatricer_kvinder!$C39:$W39,J$40:J$60)</f>
        <v>18.424093306343355</v>
      </c>
      <c r="L46" s="194">
        <f>MMULT(H.Transitionsmatricer_kvinder!$C39:$W39,K$40:K$60)</f>
        <v>17.639620211333309</v>
      </c>
      <c r="M46" s="194">
        <f>MMULT(H.Transitionsmatricer_kvinder!$C39:$W39,L$40:L$60)</f>
        <v>17.107637053862696</v>
      </c>
      <c r="N46" s="195">
        <f>MMULT(H.Transitionsmatricer_kvinder!$C66:$W66,M$40:M$60)</f>
        <v>26.317610943406986</v>
      </c>
      <c r="O46" s="195">
        <f>MMULT(H.Transitionsmatricer_kvinder!$C66:$W66,N$40:N$60)</f>
        <v>32.817186899962621</v>
      </c>
      <c r="P46" s="195">
        <f>MMULT(H.Transitionsmatricer_kvinder!$C66:$W66,O$40:O$60)</f>
        <v>37.255996100025101</v>
      </c>
      <c r="Q46" s="195">
        <f>MMULT(H.Transitionsmatricer_kvinder!$C66:$W66,P$40:P$60)</f>
        <v>40.142482981834682</v>
      </c>
      <c r="R46" s="195">
        <f>MMULT(H.Transitionsmatricer_kvinder!$C66:$W66,Q$40:Q$60)</f>
        <v>41.867568056703739</v>
      </c>
      <c r="S46" s="195">
        <f>MMULT(H.Transitionsmatricer_kvinder!$C66:$W66,R$40:R$60)</f>
        <v>42.729193890981016</v>
      </c>
      <c r="T46" s="195">
        <f>MMULT(H.Transitionsmatricer_kvinder!$C66:$W66,S$40:S$60)</f>
        <v>42.953178508950792</v>
      </c>
      <c r="U46" s="195">
        <f>MMULT(H.Transitionsmatricer_kvinder!$C66:$W66,T$40:T$60)</f>
        <v>42.709986927988673</v>
      </c>
      <c r="V46" s="195">
        <f>MMULT(H.Transitionsmatricer_kvinder!$C66:$W66,U$40:U$60)</f>
        <v>42.127907791539201</v>
      </c>
      <c r="W46" s="196">
        <f>MMULT(H.Transitionsmatricer_kvinder!$C93:$W93,V$40:V$60)</f>
        <v>45.173483776490812</v>
      </c>
      <c r="X46" s="196">
        <f>MMULT(H.Transitionsmatricer_kvinder!$C93:$W93,W$40:W$60)</f>
        <v>43.625956091296104</v>
      </c>
      <c r="Y46" s="196">
        <f>MMULT(H.Transitionsmatricer_kvinder!$C93:$W93,X$40:X$60)</f>
        <v>42.016063767507298</v>
      </c>
      <c r="Z46" s="196">
        <f>MMULT(H.Transitionsmatricer_kvinder!$C93:$W93,Y$40:Y$60)</f>
        <v>40.383911099949714</v>
      </c>
      <c r="AA46" s="196">
        <f>MMULT(H.Transitionsmatricer_kvinder!$C93:$W93,Z$40:Z$60)</f>
        <v>38.757220003140311</v>
      </c>
      <c r="AB46" s="196">
        <f>MMULT(H.Transitionsmatricer_kvinder!$C93:$W93,AA$40:AA$60)</f>
        <v>37.154882868096401</v>
      </c>
      <c r="AC46" s="196">
        <f>MMULT(H.Transitionsmatricer_kvinder!$C93:$W93,AB$40:AB$60)</f>
        <v>35.589508723048951</v>
      </c>
      <c r="AD46" s="196">
        <f>MMULT(H.Transitionsmatricer_kvinder!$C93:$W93,AC$40:AC$60)</f>
        <v>34.069246989042952</v>
      </c>
      <c r="AE46" s="196">
        <f>MMULT(H.Transitionsmatricer_kvinder!$C93:$W93,AD$40:AD$60)</f>
        <v>32.599092972841248</v>
      </c>
      <c r="AF46" s="196">
        <f>MMULT(H.Transitionsmatricer_kvinder!$C93:$W93,AE$40:AE$60)</f>
        <v>31.181821659077503</v>
      </c>
      <c r="AG46" s="197">
        <f>MMULT(H.Transitionsmatricer_kvinder!$C120:$W120,AF$40:AF$60)</f>
        <v>29.304540261438817</v>
      </c>
      <c r="AH46" s="197">
        <f>MMULT(H.Transitionsmatricer_kvinder!$C120:$W120,AG$40:AG$60)</f>
        <v>27.535118749594183</v>
      </c>
      <c r="AI46" s="197">
        <f>MMULT(H.Transitionsmatricer_kvinder!$C120:$W120,AH$40:AH$60)</f>
        <v>25.868930525771336</v>
      </c>
      <c r="AJ46" s="197">
        <f>MMULT(H.Transitionsmatricer_kvinder!$C120:$W120,AI$40:AI$60)</f>
        <v>24.301048918894388</v>
      </c>
      <c r="AK46" s="197">
        <f>MMULT(H.Transitionsmatricer_kvinder!$C120:$W120,AJ$40:AJ$60)</f>
        <v>22.826439130814911</v>
      </c>
      <c r="AL46" s="197">
        <f>MMULT(H.Transitionsmatricer_kvinder!$C120:$W120,AK$40:AK$60)</f>
        <v>21.440086827713081</v>
      </c>
      <c r="AM46" s="197">
        <f>MMULT(H.Transitionsmatricer_kvinder!$C120:$W120,AL$40:AL$60)</f>
        <v>20.137082561243183</v>
      </c>
      <c r="AN46" s="197">
        <f>MMULT(H.Transitionsmatricer_kvinder!$C120:$W120,AM$40:AM$60)</f>
        <v>18.912675499918173</v>
      </c>
      <c r="AO46" s="197">
        <f>MMULT(H.Transitionsmatricer_kvinder!$C120:$W120,AN$40:AN$60)</f>
        <v>17.762305934222407</v>
      </c>
      <c r="AP46" s="197">
        <f>MMULT(H.Transitionsmatricer_kvinder!$C120:$W120,AO$40:AO$60)</f>
        <v>16.681623191218108</v>
      </c>
      <c r="AQ46" s="198">
        <f>MMULT(H.Transitionsmatricer_kvinder!$C147:$W147,AP$40:AP$60)</f>
        <v>14.841941309833548</v>
      </c>
      <c r="AR46" s="198">
        <f>MMULT(H.Transitionsmatricer_kvinder!$C147:$W147,AQ$40:AQ$60)</f>
        <v>13.205020996089056</v>
      </c>
      <c r="AS46" s="198">
        <f>MMULT(H.Transitionsmatricer_kvinder!$C147:$W147,AR$40:AR$60)</f>
        <v>11.748557178003843</v>
      </c>
      <c r="AT46" s="198">
        <f>MMULT(H.Transitionsmatricer_kvinder!$C147:$W147,AS$40:AS$60)</f>
        <v>10.452683876351285</v>
      </c>
      <c r="AU46" s="198">
        <f>MMULT(H.Transitionsmatricer_kvinder!$C147:$W147,AT$40:AT$60)</f>
        <v>9.2997124933752602</v>
      </c>
      <c r="AV46" s="198">
        <f>MMULT(H.Transitionsmatricer_kvinder!$C147:$W147,AU$40:AU$60)</f>
        <v>8.2738964657522907</v>
      </c>
      <c r="AW46" s="198">
        <f>MMULT(H.Transitionsmatricer_kvinder!$C147:$W147,AV$40:AV$60)</f>
        <v>7.3612202233218991</v>
      </c>
      <c r="AX46" s="198">
        <f>MMULT(H.Transitionsmatricer_kvinder!$C147:$W147,AW$40:AW$60)</f>
        <v>6.5492103351808399</v>
      </c>
      <c r="AY46" s="198">
        <f>MMULT(H.Transitionsmatricer_kvinder!$C147:$W147,AX$40:AX$60)</f>
        <v>5.8267667680052142</v>
      </c>
      <c r="AZ46" s="198">
        <f>MMULT(H.Transitionsmatricer_kvinder!$C147:$W147,AY$40:AY$60)</f>
        <v>5.1840122841371441</v>
      </c>
      <c r="BA46" s="199">
        <f>MMULT(H.Transitionsmatricer_kvinder!$C174:$W174,AZ$40:AZ$60)</f>
        <v>0</v>
      </c>
      <c r="BB46" s="199">
        <f>MMULT(H.Transitionsmatricer_kvinder!$C174:$W174,BA$40:BA$60)</f>
        <v>0</v>
      </c>
      <c r="BC46" s="199">
        <f>MMULT(H.Transitionsmatricer_kvinder!$C174:$W174,BB$40:BB$60)</f>
        <v>0</v>
      </c>
      <c r="BD46" s="199">
        <f>MMULT(H.Transitionsmatricer_kvinder!$C174:$W174,BC$40:BC$60)</f>
        <v>0</v>
      </c>
      <c r="BE46" s="199">
        <f>MMULT(H.Transitionsmatricer_kvinder!$C174:$W174,BD$40:BD$60)</f>
        <v>0</v>
      </c>
      <c r="BF46" s="199">
        <f>MMULT(H.Transitionsmatricer_kvinder!$C174:$W174,BE$40:BE$60)</f>
        <v>0</v>
      </c>
      <c r="BG46" s="199">
        <f>MMULT(H.Transitionsmatricer_kvinder!$C174:$W174,BF$40:BF$60)</f>
        <v>0</v>
      </c>
      <c r="BH46" s="199">
        <f>MMULT(H.Transitionsmatricer_kvinder!$C174:$W174,BG$40:BG$60)</f>
        <v>0</v>
      </c>
      <c r="BI46" s="199">
        <f>MMULT(H.Transitionsmatricer_kvinder!$C174:$W174,BH$40:BH$60)</f>
        <v>0</v>
      </c>
      <c r="BJ46" s="199">
        <f>MMULT(H.Transitionsmatricer_kvinder!$C174:$W174,BI$40:BI$60)</f>
        <v>0</v>
      </c>
      <c r="BK46" s="199">
        <f>MMULT(H.Transitionsmatricer_kvinder!$C174:$W174,BJ$40:BJ$60)</f>
        <v>0</v>
      </c>
      <c r="BL46" s="199">
        <f>MMULT(H.Transitionsmatricer_kvinder!$C174:$W174,BK$40:BK$60)</f>
        <v>0</v>
      </c>
      <c r="BM46" s="199">
        <f>MMULT(H.Transitionsmatricer_kvinder!$C174:$W174,BL$40:BL$60)</f>
        <v>0</v>
      </c>
      <c r="BN46" s="199">
        <f>MMULT(H.Transitionsmatricer_kvinder!$C174:$W174,BM$40:BM$60)</f>
        <v>0</v>
      </c>
      <c r="BO46" s="199">
        <f>MMULT(H.Transitionsmatricer_kvinder!$C174:$W174,BN$40:BN$60)</f>
        <v>0</v>
      </c>
      <c r="BP46" s="199">
        <f>MMULT(H.Transitionsmatricer_kvinder!$C174:$W174,BO$40:BO$60)</f>
        <v>0</v>
      </c>
      <c r="BQ46" s="199">
        <f>MMULT(H.Transitionsmatricer_kvinder!$C174:$W174,BP$40:BP$60)</f>
        <v>0</v>
      </c>
      <c r="BR46" s="199">
        <f>MMULT(H.Transitionsmatricer_kvinder!$C174:$W174,BQ$40:BQ$60)</f>
        <v>0</v>
      </c>
      <c r="BS46" s="199">
        <f>MMULT(H.Transitionsmatricer_kvinder!$C174:$W174,BR$40:BR$60)</f>
        <v>0</v>
      </c>
      <c r="BT46" s="199">
        <f>MMULT(H.Transitionsmatricer_kvinder!$C174:$W174,BS$40:BS$60)</f>
        <v>0</v>
      </c>
      <c r="BU46" s="200">
        <f>MMULT(H.Transitionsmatricer_kvinder!$C201:$W201,BT$40:BT$60)</f>
        <v>0</v>
      </c>
      <c r="BV46" s="200">
        <f>MMULT(H.Transitionsmatricer_kvinder!$C201:$W201,BU$40:BU$60)</f>
        <v>0</v>
      </c>
      <c r="BW46" s="200">
        <f>MMULT(H.Transitionsmatricer_kvinder!$C201:$W201,BV$40:BV$60)</f>
        <v>0</v>
      </c>
      <c r="BX46" s="200">
        <f>MMULT(H.Transitionsmatricer_kvinder!$C201:$W201,BW$40:BW$60)</f>
        <v>0</v>
      </c>
      <c r="BY46" s="200">
        <f>MMULT(H.Transitionsmatricer_kvinder!$C201:$W201,BX$40:BX$60)</f>
        <v>0</v>
      </c>
      <c r="BZ46" s="200">
        <f>MMULT(H.Transitionsmatricer_kvinder!$C201:$W201,BY$40:BY$60)</f>
        <v>0</v>
      </c>
      <c r="CA46" s="200">
        <f>MMULT(H.Transitionsmatricer_kvinder!$C201:$W201,BZ$40:BZ$60)</f>
        <v>0</v>
      </c>
      <c r="CB46" s="200">
        <f>MMULT(H.Transitionsmatricer_kvinder!$C201:$W201,CA$40:CA$60)</f>
        <v>0</v>
      </c>
      <c r="CC46" s="200">
        <f>MMULT(H.Transitionsmatricer_kvinder!$C201:$W201,CB$40:CB$60)</f>
        <v>0</v>
      </c>
      <c r="CD46" s="200">
        <f>MMULT(H.Transitionsmatricer_kvinder!$C201:$W201,CC$40:CC$60)</f>
        <v>0</v>
      </c>
      <c r="CE46" s="200">
        <f>MMULT(H.Transitionsmatricer_kvinder!$C201:$W201,CD$40:CD$60)</f>
        <v>0</v>
      </c>
      <c r="CF46" s="200">
        <f>MMULT(H.Transitionsmatricer_kvinder!$C201:$W201,CE$40:CE$60)</f>
        <v>0</v>
      </c>
      <c r="CG46" s="200">
        <f>MMULT(H.Transitionsmatricer_kvinder!$C201:$W201,CF$40:CF$60)</f>
        <v>0</v>
      </c>
      <c r="CH46" s="200">
        <f>MMULT(H.Transitionsmatricer_kvinder!$C201:$W201,CG$40:CG$60)</f>
        <v>0</v>
      </c>
      <c r="CI46" s="200">
        <f>MMULT(H.Transitionsmatricer_kvinder!$C201:$W201,CH$40:CH$60)</f>
        <v>0</v>
      </c>
      <c r="CJ46" s="201">
        <f>MMULT(H.Transitionsmatricer_kvinder!C228:W228,CI$40:CI$60)</f>
        <v>0</v>
      </c>
    </row>
    <row r="47" spans="1:88" s="115" customFormat="1" ht="38.25" x14ac:dyDescent="0.2">
      <c r="A47" s="140" t="s">
        <v>213</v>
      </c>
      <c r="B47" s="192">
        <f t="shared" si="13"/>
        <v>0</v>
      </c>
      <c r="C47" s="192">
        <f>('D. Beregninger_pop'!F164+'D. Beregninger_pop'!B172)*('D. Beregninger_pop'!J95/'D. Beregninger_pop'!K95)</f>
        <v>6.1198015075702221</v>
      </c>
      <c r="D47" s="193">
        <f>MMULT(H.Transitionsmatricer_kvinder!$C13:$W13,C$40:C$60)</f>
        <v>12.084221430126536</v>
      </c>
      <c r="E47" s="193">
        <f>MMULT(H.Transitionsmatricer_kvinder!$C13:$W13,D$40:D$60)</f>
        <v>17.860359141077026</v>
      </c>
      <c r="F47" s="193">
        <f>MMULT(H.Transitionsmatricer_kvinder!$C13:$W13,E$40:E$60)</f>
        <v>23.404058928042964</v>
      </c>
      <c r="G47" s="193">
        <f>MMULT(H.Transitionsmatricer_kvinder!$C13:$W13,F$40:F$60)</f>
        <v>28.681543299935566</v>
      </c>
      <c r="H47" s="193">
        <f>MMULT(H.Transitionsmatricer_kvinder!$C13:$W13,G$40:G$60)</f>
        <v>33.667908839329904</v>
      </c>
      <c r="I47" s="194">
        <f>MMULT(H.Transitionsmatricer_kvinder!$C40:$W40,H$40:H$60)</f>
        <v>12.533065761570676</v>
      </c>
      <c r="J47" s="194">
        <f>MMULT(H.Transitionsmatricer_kvinder!$C40:$W40,I$40:I$60)</f>
        <v>8.4482364566168133</v>
      </c>
      <c r="K47" s="194">
        <f>MMULT(H.Transitionsmatricer_kvinder!$C40:$W40,J$40:J$60)</f>
        <v>7.6116526828739222</v>
      </c>
      <c r="L47" s="194">
        <f>MMULT(H.Transitionsmatricer_kvinder!$C40:$W40,K$40:K$60)</f>
        <v>7.3868802801913658</v>
      </c>
      <c r="M47" s="194">
        <f>MMULT(H.Transitionsmatricer_kvinder!$C40:$W40,L$40:L$60)</f>
        <v>7.2720347864352082</v>
      </c>
      <c r="N47" s="195">
        <f>MMULT(H.Transitionsmatricer_kvinder!$C67:$W67,M$40:M$60)</f>
        <v>11.3433625476221</v>
      </c>
      <c r="O47" s="195">
        <f>MMULT(H.Transitionsmatricer_kvinder!$C67:$W67,N$40:N$60)</f>
        <v>14.370745979407983</v>
      </c>
      <c r="P47" s="195">
        <f>MMULT(H.Transitionsmatricer_kvinder!$C67:$W67,O$40:O$60)</f>
        <v>16.59044915511792</v>
      </c>
      <c r="Q47" s="195">
        <f>MMULT(H.Transitionsmatricer_kvinder!$C67:$W67,P$40:P$60)</f>
        <v>18.186992617071891</v>
      </c>
      <c r="R47" s="195">
        <f>MMULT(H.Transitionsmatricer_kvinder!$C67:$W67,Q$40:Q$60)</f>
        <v>19.302853668117251</v>
      </c>
      <c r="S47" s="195">
        <f>MMULT(H.Transitionsmatricer_kvinder!$C67:$W67,R$40:R$60)</f>
        <v>20.047771355758808</v>
      </c>
      <c r="T47" s="195">
        <f>MMULT(H.Transitionsmatricer_kvinder!$C67:$W67,S$40:S$60)</f>
        <v>20.506242718875182</v>
      </c>
      <c r="U47" s="195">
        <f>MMULT(H.Transitionsmatricer_kvinder!$C67:$W67,T$40:T$60)</f>
        <v>20.743349962567272</v>
      </c>
      <c r="V47" s="195">
        <f>MMULT(H.Transitionsmatricer_kvinder!$C67:$W67,U$40:U$60)</f>
        <v>20.809256559790505</v>
      </c>
      <c r="W47" s="196">
        <f>MMULT(H.Transitionsmatricer_kvinder!$C94:$W94,V$40:V$60)</f>
        <v>20.742671284617195</v>
      </c>
      <c r="X47" s="196">
        <f>MMULT(H.Transitionsmatricer_kvinder!$C94:$W94,W$40:W$60)</f>
        <v>20.70278462670321</v>
      </c>
      <c r="Y47" s="196">
        <f>MMULT(H.Transitionsmatricer_kvinder!$C94:$W94,X$40:X$60)</f>
        <v>20.557889429556173</v>
      </c>
      <c r="Z47" s="196">
        <f>MMULT(H.Transitionsmatricer_kvinder!$C94:$W94,Y$40:Y$60)</f>
        <v>20.328072876303846</v>
      </c>
      <c r="AA47" s="196">
        <f>MMULT(H.Transitionsmatricer_kvinder!$C94:$W94,Z$40:Z$60)</f>
        <v>20.030053690619226</v>
      </c>
      <c r="AB47" s="196">
        <f>MMULT(H.Transitionsmatricer_kvinder!$C94:$W94,AA$40:AA$60)</f>
        <v>19.677697873634532</v>
      </c>
      <c r="AC47" s="196">
        <f>MMULT(H.Transitionsmatricer_kvinder!$C94:$W94,AB$40:AB$60)</f>
        <v>19.282487106318612</v>
      </c>
      <c r="AD47" s="196">
        <f>MMULT(H.Transitionsmatricer_kvinder!$C94:$W94,AC$40:AC$60)</f>
        <v>18.853927110090094</v>
      </c>
      <c r="AE47" s="196">
        <f>MMULT(H.Transitionsmatricer_kvinder!$C94:$W94,AD$40:AD$60)</f>
        <v>18.399894296942318</v>
      </c>
      <c r="AF47" s="196">
        <f>MMULT(H.Transitionsmatricer_kvinder!$C94:$W94,AE$40:AE$60)</f>
        <v>17.926924779556224</v>
      </c>
      <c r="AG47" s="197">
        <f>MMULT(H.Transitionsmatricer_kvinder!$C121:$W121,AF$40:AF$60)</f>
        <v>17.954567132828593</v>
      </c>
      <c r="AH47" s="197">
        <f>MMULT(H.Transitionsmatricer_kvinder!$C121:$W121,AG$40:AG$60)</f>
        <v>17.892756335048414</v>
      </c>
      <c r="AI47" s="197">
        <f>MMULT(H.Transitionsmatricer_kvinder!$C121:$W121,AH$40:AH$60)</f>
        <v>17.75046489698564</v>
      </c>
      <c r="AJ47" s="197">
        <f>MMULT(H.Transitionsmatricer_kvinder!$C121:$W121,AI$40:AI$60)</f>
        <v>17.537183761025151</v>
      </c>
      <c r="AK47" s="197">
        <f>MMULT(H.Transitionsmatricer_kvinder!$C121:$W121,AJ$40:AJ$60)</f>
        <v>17.262366376464804</v>
      </c>
      <c r="AL47" s="197">
        <f>MMULT(H.Transitionsmatricer_kvinder!$C121:$W121,AK$40:AK$60)</f>
        <v>16.935085825973829</v>
      </c>
      <c r="AM47" s="197">
        <f>MMULT(H.Transitionsmatricer_kvinder!$C121:$W121,AL$40:AL$60)</f>
        <v>16.563835357317075</v>
      </c>
      <c r="AN47" s="197">
        <f>MMULT(H.Transitionsmatricer_kvinder!$C121:$W121,AM$40:AM$60)</f>
        <v>16.156424444519818</v>
      </c>
      <c r="AO47" s="197">
        <f>MMULT(H.Transitionsmatricer_kvinder!$C121:$W121,AN$40:AN$60)</f>
        <v>15.719937565859066</v>
      </c>
      <c r="AP47" s="197">
        <f>MMULT(H.Transitionsmatricer_kvinder!$C121:$W121,AO$40:AO$60)</f>
        <v>15.26073329737703</v>
      </c>
      <c r="AQ47" s="198">
        <f>MMULT(H.Transitionsmatricer_kvinder!$C148:$W148,AP$40:AP$60)</f>
        <v>15.609020802024048</v>
      </c>
      <c r="AR47" s="198">
        <f>MMULT(H.Transitionsmatricer_kvinder!$C148:$W148,AQ$40:AQ$60)</f>
        <v>15.761050164531159</v>
      </c>
      <c r="AS47" s="198">
        <f>MMULT(H.Transitionsmatricer_kvinder!$C148:$W148,AR$40:AR$60)</f>
        <v>15.744561268188523</v>
      </c>
      <c r="AT47" s="198">
        <f>MMULT(H.Transitionsmatricer_kvinder!$C148:$W148,AS$40:AS$60)</f>
        <v>15.5861617721929</v>
      </c>
      <c r="AU47" s="198">
        <f>MMULT(H.Transitionsmatricer_kvinder!$C148:$W148,AT$40:AT$60)</f>
        <v>15.310536530495586</v>
      </c>
      <c r="AV47" s="198">
        <f>MMULT(H.Transitionsmatricer_kvinder!$C148:$W148,AU$40:AU$60)</f>
        <v>14.940047695491348</v>
      </c>
      <c r="AW47" s="198">
        <f>MMULT(H.Transitionsmatricer_kvinder!$C148:$W148,AV$40:AV$60)</f>
        <v>14.494589353580919</v>
      </c>
      <c r="AX47" s="198">
        <f>MMULT(H.Transitionsmatricer_kvinder!$C148:$W148,AW$40:AW$60)</f>
        <v>13.991603468927968</v>
      </c>
      <c r="AY47" s="198">
        <f>MMULT(H.Transitionsmatricer_kvinder!$C148:$W148,AX$40:AX$60)</f>
        <v>13.446193790765886</v>
      </c>
      <c r="AZ47" s="198">
        <f>MMULT(H.Transitionsmatricer_kvinder!$C148:$W148,AY$40:AY$60)</f>
        <v>12.871295119761243</v>
      </c>
      <c r="BA47" s="199">
        <f>MMULT(H.Transitionsmatricer_kvinder!$C175:$W175,AZ$40:AZ$60)</f>
        <v>16.890027816707054</v>
      </c>
      <c r="BB47" s="199">
        <f>MMULT(H.Transitionsmatricer_kvinder!$C175:$W175,BA$40:BA$60)</f>
        <v>15.537599793353518</v>
      </c>
      <c r="BC47" s="199">
        <f>MMULT(H.Transitionsmatricer_kvinder!$C175:$W175,BB$40:BB$60)</f>
        <v>14.251544283835207</v>
      </c>
      <c r="BD47" s="199">
        <f>MMULT(H.Transitionsmatricer_kvinder!$C175:$W175,BC$40:BC$60)</f>
        <v>13.042838172225528</v>
      </c>
      <c r="BE47" s="199">
        <f>MMULT(H.Transitionsmatricer_kvinder!$C175:$W175,BD$40:BD$60)</f>
        <v>11.916390954172805</v>
      </c>
      <c r="BF47" s="199">
        <f>MMULT(H.Transitionsmatricer_kvinder!$C175:$W175,BE$40:BE$60)</f>
        <v>10.873102203541784</v>
      </c>
      <c r="BG47" s="199">
        <f>MMULT(H.Transitionsmatricer_kvinder!$C175:$W175,BF$40:BF$60)</f>
        <v>9.9112853328571955</v>
      </c>
      <c r="BH47" s="199">
        <f>MMULT(H.Transitionsmatricer_kvinder!$C175:$W175,BG$40:BG$60)</f>
        <v>9.0276476290427361</v>
      </c>
      <c r="BI47" s="199">
        <f>MMULT(H.Transitionsmatricer_kvinder!$C175:$W175,BH$40:BH$60)</f>
        <v>8.2179600698235742</v>
      </c>
      <c r="BJ47" s="199">
        <f>MMULT(H.Transitionsmatricer_kvinder!$C175:$W175,BI$40:BI$60)</f>
        <v>7.4775106900042747</v>
      </c>
      <c r="BK47" s="199">
        <f>MMULT(H.Transitionsmatricer_kvinder!$C175:$W175,BJ$40:BJ$60)</f>
        <v>6.8014073146342202</v>
      </c>
      <c r="BL47" s="199">
        <f>MMULT(H.Transitionsmatricer_kvinder!$C175:$W175,BK$40:BK$60)</f>
        <v>6.1847758181938071</v>
      </c>
      <c r="BM47" s="199">
        <f>MMULT(H.Transitionsmatricer_kvinder!$C175:$W175,BL$40:BL$60)</f>
        <v>5.6228862484232209</v>
      </c>
      <c r="BN47" s="199">
        <f>MMULT(H.Transitionsmatricer_kvinder!$C175:$W175,BM$40:BM$60)</f>
        <v>5.111229440533962</v>
      </c>
      <c r="BO47" s="199">
        <f>MMULT(H.Transitionsmatricer_kvinder!$C175:$W175,BN$40:BN$60)</f>
        <v>4.645559924630974</v>
      </c>
      <c r="BP47" s="199">
        <f>MMULT(H.Transitionsmatricer_kvinder!$C175:$W175,BO$40:BO$60)</f>
        <v>4.2219161391318121</v>
      </c>
      <c r="BQ47" s="199">
        <f>MMULT(H.Transitionsmatricer_kvinder!$C175:$W175,BP$40:BP$60)</f>
        <v>3.8366256025607655</v>
      </c>
      <c r="BR47" s="199">
        <f>MMULT(H.Transitionsmatricer_kvinder!$C175:$W175,BQ$40:BQ$60)</f>
        <v>3.4863003408043833</v>
      </c>
      <c r="BS47" s="199">
        <f>MMULT(H.Transitionsmatricer_kvinder!$C175:$W175,BR$40:BR$60)</f>
        <v>3.1678262180379804</v>
      </c>
      <c r="BT47" s="199">
        <f>MMULT(H.Transitionsmatricer_kvinder!$C175:$W175,BS$40:BS$60)</f>
        <v>2.8783486669279723</v>
      </c>
      <c r="BU47" s="200">
        <f>MMULT(H.Transitionsmatricer_kvinder!$C202:$W202,BT$40:BT$60)</f>
        <v>0</v>
      </c>
      <c r="BV47" s="200">
        <f>MMULT(H.Transitionsmatricer_kvinder!$C202:$W202,BU$40:BU$60)</f>
        <v>0</v>
      </c>
      <c r="BW47" s="200">
        <f>MMULT(H.Transitionsmatricer_kvinder!$C202:$W202,BV$40:BV$60)</f>
        <v>0</v>
      </c>
      <c r="BX47" s="200">
        <f>MMULT(H.Transitionsmatricer_kvinder!$C202:$W202,BW$40:BW$60)</f>
        <v>0</v>
      </c>
      <c r="BY47" s="200">
        <f>MMULT(H.Transitionsmatricer_kvinder!$C202:$W202,BX$40:BX$60)</f>
        <v>0</v>
      </c>
      <c r="BZ47" s="200">
        <f>MMULT(H.Transitionsmatricer_kvinder!$C202:$W202,BY$40:BY$60)</f>
        <v>0</v>
      </c>
      <c r="CA47" s="200">
        <f>MMULT(H.Transitionsmatricer_kvinder!$C202:$W202,BZ$40:BZ$60)</f>
        <v>0</v>
      </c>
      <c r="CB47" s="200">
        <f>MMULT(H.Transitionsmatricer_kvinder!$C202:$W202,CA$40:CA$60)</f>
        <v>0</v>
      </c>
      <c r="CC47" s="200">
        <f>MMULT(H.Transitionsmatricer_kvinder!$C202:$W202,CB$40:CB$60)</f>
        <v>0</v>
      </c>
      <c r="CD47" s="200">
        <f>MMULT(H.Transitionsmatricer_kvinder!$C202:$W202,CC$40:CC$60)</f>
        <v>0</v>
      </c>
      <c r="CE47" s="200">
        <f>MMULT(H.Transitionsmatricer_kvinder!$C202:$W202,CD$40:CD$60)</f>
        <v>0</v>
      </c>
      <c r="CF47" s="200">
        <f>MMULT(H.Transitionsmatricer_kvinder!$C202:$W202,CE$40:CE$60)</f>
        <v>0</v>
      </c>
      <c r="CG47" s="200">
        <f>MMULT(H.Transitionsmatricer_kvinder!$C202:$W202,CF$40:CF$60)</f>
        <v>0</v>
      </c>
      <c r="CH47" s="200">
        <f>MMULT(H.Transitionsmatricer_kvinder!$C202:$W202,CG$40:CG$60)</f>
        <v>0</v>
      </c>
      <c r="CI47" s="200">
        <f>MMULT(H.Transitionsmatricer_kvinder!$C202:$W202,CH$40:CH$60)</f>
        <v>0</v>
      </c>
      <c r="CJ47" s="201">
        <f>MMULT(H.Transitionsmatricer_kvinder!C229:W229,CI$40:CI$60)</f>
        <v>0</v>
      </c>
    </row>
    <row r="48" spans="1:88" s="115" customFormat="1" ht="38.25" x14ac:dyDescent="0.2">
      <c r="A48" s="140" t="s">
        <v>214</v>
      </c>
      <c r="B48" s="192">
        <f t="shared" si="13"/>
        <v>0</v>
      </c>
      <c r="C48" s="192">
        <f>('D. Beregninger_pop'!F165+'D. Beregninger_pop'!B173)*('D. Beregninger_pop'!J96/'D. Beregninger_pop'!K96)</f>
        <v>0.75087035233633004</v>
      </c>
      <c r="D48" s="193">
        <f>MMULT(H.Transitionsmatricer_kvinder!$C14:$W14,C$40:C$60)</f>
        <v>1.757322636132713</v>
      </c>
      <c r="E48" s="193">
        <f>MMULT(H.Transitionsmatricer_kvinder!$C14:$W14,D$40:D$60)</f>
        <v>3.0008553230252946</v>
      </c>
      <c r="F48" s="193">
        <f>MMULT(H.Transitionsmatricer_kvinder!$C14:$W14,E$40:E$60)</f>
        <v>4.4081693882996502</v>
      </c>
      <c r="G48" s="193">
        <f>MMULT(H.Transitionsmatricer_kvinder!$C14:$W14,F$40:F$60)</f>
        <v>5.9223436667119032</v>
      </c>
      <c r="H48" s="193">
        <f>MMULT(H.Transitionsmatricer_kvinder!$C14:$W14,G$40:G$60)</f>
        <v>7.4988367529373958</v>
      </c>
      <c r="I48" s="194">
        <f>MMULT(H.Transitionsmatricer_kvinder!$C41:$W41,H$40:H$60)</f>
        <v>2.7537152947819141</v>
      </c>
      <c r="J48" s="194">
        <f>MMULT(H.Transitionsmatricer_kvinder!$C41:$W41,I$40:I$60)</f>
        <v>1.7741512430543112</v>
      </c>
      <c r="K48" s="194">
        <f>MMULT(H.Transitionsmatricer_kvinder!$C41:$W41,J$40:J$60)</f>
        <v>1.5812340534939502</v>
      </c>
      <c r="L48" s="194">
        <f>MMULT(H.Transitionsmatricer_kvinder!$C41:$W41,K$40:K$60)</f>
        <v>1.545473475069415</v>
      </c>
      <c r="M48" s="194">
        <f>MMULT(H.Transitionsmatricer_kvinder!$C41:$W41,L$40:L$60)</f>
        <v>1.5373232490865067</v>
      </c>
      <c r="N48" s="195">
        <f>MMULT(H.Transitionsmatricer_kvinder!$C68:$W68,M$40:M$60)</f>
        <v>2.5176500140205214</v>
      </c>
      <c r="O48" s="195">
        <f>MMULT(H.Transitionsmatricer_kvinder!$C68:$W68,N$40:N$60)</f>
        <v>3.3286514847834918</v>
      </c>
      <c r="P48" s="195">
        <f>MMULT(H.Transitionsmatricer_kvinder!$C68:$W68,O$40:O$60)</f>
        <v>3.982978016612428</v>
      </c>
      <c r="Q48" s="195">
        <f>MMULT(H.Transitionsmatricer_kvinder!$C68:$W68,P$40:P$60)</f>
        <v>4.4993987796103134</v>
      </c>
      <c r="R48" s="195">
        <f>MMULT(H.Transitionsmatricer_kvinder!$C68:$W68,Q$40:Q$60)</f>
        <v>4.8978846820429744</v>
      </c>
      <c r="S48" s="195">
        <f>MMULT(H.Transitionsmatricer_kvinder!$C68:$W68,R$40:R$60)</f>
        <v>5.1974011408051979</v>
      </c>
      <c r="T48" s="195">
        <f>MMULT(H.Transitionsmatricer_kvinder!$C68:$W68,S$40:S$60)</f>
        <v>5.4149410938180544</v>
      </c>
      <c r="U48" s="195">
        <f>MMULT(H.Transitionsmatricer_kvinder!$C68:$W68,T$40:T$60)</f>
        <v>5.5652000986351249</v>
      </c>
      <c r="V48" s="195">
        <f>MMULT(H.Transitionsmatricer_kvinder!$C68:$W68,U$40:U$60)</f>
        <v>5.6605912710155373</v>
      </c>
      <c r="W48" s="196">
        <f>MMULT(H.Transitionsmatricer_kvinder!$C95:$W95,V$40:V$60)</f>
        <v>5.7114303796201291</v>
      </c>
      <c r="X48" s="196">
        <f>MMULT(H.Transitionsmatricer_kvinder!$C95:$W95,W$40:W$60)</f>
        <v>5.7261933224687347</v>
      </c>
      <c r="Y48" s="196">
        <f>MMULT(H.Transitionsmatricer_kvinder!$C95:$W95,X$40:X$60)</f>
        <v>5.7183120687063518</v>
      </c>
      <c r="Z48" s="196">
        <f>MMULT(H.Transitionsmatricer_kvinder!$C95:$W95,Y$40:Y$60)</f>
        <v>5.6914650433034142</v>
      </c>
      <c r="AA48" s="196">
        <f>MMULT(H.Transitionsmatricer_kvinder!$C95:$W95,Z$40:Z$60)</f>
        <v>5.6482502423411791</v>
      </c>
      <c r="AB48" s="196">
        <f>MMULT(H.Transitionsmatricer_kvinder!$C95:$W95,AA$40:AA$60)</f>
        <v>5.5906773674000885</v>
      </c>
      <c r="AC48" s="196">
        <f>MMULT(H.Transitionsmatricer_kvinder!$C95:$W95,AB$40:AB$60)</f>
        <v>5.5204361898948235</v>
      </c>
      <c r="AD48" s="196">
        <f>MMULT(H.Transitionsmatricer_kvinder!$C95:$W95,AC$40:AC$60)</f>
        <v>5.4390358259384346</v>
      </c>
      <c r="AE48" s="196">
        <f>MMULT(H.Transitionsmatricer_kvinder!$C95:$W95,AD$40:AD$60)</f>
        <v>5.3478717534720506</v>
      </c>
      <c r="AF48" s="196">
        <f>MMULT(H.Transitionsmatricer_kvinder!$C95:$W95,AE$40:AE$60)</f>
        <v>5.2482540968201281</v>
      </c>
      <c r="AG48" s="197">
        <f>MMULT(H.Transitionsmatricer_kvinder!$C122:$W122,AF$40:AF$60)</f>
        <v>5.1414165073711384</v>
      </c>
      <c r="AH48" s="197">
        <f>MMULT(H.Transitionsmatricer_kvinder!$C122:$W122,AG$40:AG$60)</f>
        <v>5.0538654297579813</v>
      </c>
      <c r="AI48" s="197">
        <f>MMULT(H.Transitionsmatricer_kvinder!$C122:$W122,AH$40:AH$60)</f>
        <v>4.9799764248296245</v>
      </c>
      <c r="AJ48" s="197">
        <f>MMULT(H.Transitionsmatricer_kvinder!$C122:$W122,AI$40:AI$60)</f>
        <v>4.9139804618780181</v>
      </c>
      <c r="AK48" s="197">
        <f>MMULT(H.Transitionsmatricer_kvinder!$C122:$W122,AJ$40:AJ$60)</f>
        <v>4.8508447989255075</v>
      </c>
      <c r="AL48" s="197">
        <f>MMULT(H.Transitionsmatricer_kvinder!$C122:$W122,AK$40:AK$60)</f>
        <v>4.7866036077696466</v>
      </c>
      <c r="AM48" s="197">
        <f>MMULT(H.Transitionsmatricer_kvinder!$C122:$W122,AL$40:AL$60)</f>
        <v>4.7183937343885685</v>
      </c>
      <c r="AN48" s="197">
        <f>MMULT(H.Transitionsmatricer_kvinder!$C122:$W122,AM$40:AM$60)</f>
        <v>4.6443463641334439</v>
      </c>
      <c r="AO48" s="197">
        <f>MMULT(H.Transitionsmatricer_kvinder!$C122:$W122,AN$40:AN$60)</f>
        <v>4.5634208135478058</v>
      </c>
      <c r="AP48" s="197">
        <f>MMULT(H.Transitionsmatricer_kvinder!$C122:$W122,AO$40:AO$60)</f>
        <v>4.4752274641536136</v>
      </c>
      <c r="AQ48" s="198">
        <f>MMULT(H.Transitionsmatricer_kvinder!$C149:$W149,AP$40:AP$60)</f>
        <v>4.3798635266214774</v>
      </c>
      <c r="AR48" s="198">
        <f>MMULT(H.Transitionsmatricer_kvinder!$C149:$W149,AQ$40:AQ$60)</f>
        <v>4.3184064007715328</v>
      </c>
      <c r="AS48" s="198">
        <f>MMULT(H.Transitionsmatricer_kvinder!$C149:$W149,AR$40:AR$60)</f>
        <v>4.2780641676433753</v>
      </c>
      <c r="AT48" s="198">
        <f>MMULT(H.Transitionsmatricer_kvinder!$C149:$W149,AS$40:AS$60)</f>
        <v>4.2471265971676928</v>
      </c>
      <c r="AU48" s="198">
        <f>MMULT(H.Transitionsmatricer_kvinder!$C149:$W149,AT$40:AT$60)</f>
        <v>4.2161812027235497</v>
      </c>
      <c r="AV48" s="198">
        <f>MMULT(H.Transitionsmatricer_kvinder!$C149:$W149,AU$40:AU$60)</f>
        <v>4.1783939219481443</v>
      </c>
      <c r="AW48" s="198">
        <f>MMULT(H.Transitionsmatricer_kvinder!$C149:$W149,AV$40:AV$60)</f>
        <v>4.1293218820552031</v>
      </c>
      <c r="AX48" s="198">
        <f>MMULT(H.Transitionsmatricer_kvinder!$C149:$W149,AW$40:AW$60)</f>
        <v>4.0665267643442462</v>
      </c>
      <c r="AY48" s="198">
        <f>MMULT(H.Transitionsmatricer_kvinder!$C149:$W149,AX$40:AX$60)</f>
        <v>3.9891362656911351</v>
      </c>
      <c r="AZ48" s="198">
        <f>MMULT(H.Transitionsmatricer_kvinder!$C149:$W149,AY$40:AY$60)</f>
        <v>3.8974290131041043</v>
      </c>
      <c r="BA48" s="199">
        <f>MMULT(H.Transitionsmatricer_kvinder!$C176:$W176,AZ$40:AZ$60)</f>
        <v>3.7924764576903716</v>
      </c>
      <c r="BB48" s="199">
        <f>MMULT(H.Transitionsmatricer_kvinder!$C176:$W176,BA$40:BA$60)</f>
        <v>3.9031371993096426</v>
      </c>
      <c r="BC48" s="199">
        <f>MMULT(H.Transitionsmatricer_kvinder!$C176:$W176,BB$40:BB$60)</f>
        <v>3.9424887755808142</v>
      </c>
      <c r="BD48" s="199">
        <f>MMULT(H.Transitionsmatricer_kvinder!$C176:$W176,BC$40:BC$60)</f>
        <v>3.9131847106060977</v>
      </c>
      <c r="BE48" s="199">
        <f>MMULT(H.Transitionsmatricer_kvinder!$C176:$W176,BD$40:BD$60)</f>
        <v>3.8253704491670857</v>
      </c>
      <c r="BF48" s="199">
        <f>MMULT(H.Transitionsmatricer_kvinder!$C176:$W176,BE$40:BE$60)</f>
        <v>3.6917095391705499</v>
      </c>
      <c r="BG48" s="199">
        <f>MMULT(H.Transitionsmatricer_kvinder!$C176:$W176,BF$40:BF$60)</f>
        <v>3.5247473322871445</v>
      </c>
      <c r="BH48" s="199">
        <f>MMULT(H.Transitionsmatricer_kvinder!$C176:$W176,BG$40:BG$60)</f>
        <v>3.3356512310002602</v>
      </c>
      <c r="BI48" s="199">
        <f>MMULT(H.Transitionsmatricer_kvinder!$C176:$W176,BH$40:BH$60)</f>
        <v>3.13373490176618</v>
      </c>
      <c r="BJ48" s="199">
        <f>MMULT(H.Transitionsmatricer_kvinder!$C176:$W176,BI$40:BI$60)</f>
        <v>2.9264068710830031</v>
      </c>
      <c r="BK48" s="199">
        <f>MMULT(H.Transitionsmatricer_kvinder!$C176:$W176,BJ$40:BJ$60)</f>
        <v>2.7193299234521335</v>
      </c>
      <c r="BL48" s="199">
        <f>MMULT(H.Transitionsmatricer_kvinder!$C176:$W176,BK$40:BK$60)</f>
        <v>2.5166681577888874</v>
      </c>
      <c r="BM48" s="199">
        <f>MMULT(H.Transitionsmatricer_kvinder!$C176:$W176,BL$40:BL$60)</f>
        <v>2.3213537588384803</v>
      </c>
      <c r="BN48" s="199">
        <f>MMULT(H.Transitionsmatricer_kvinder!$C176:$W176,BM$40:BM$60)</f>
        <v>2.1353385860872498</v>
      </c>
      <c r="BO48" s="199">
        <f>MMULT(H.Transitionsmatricer_kvinder!$C176:$W176,BN$40:BN$60)</f>
        <v>1.959814948501891</v>
      </c>
      <c r="BP48" s="199">
        <f>MMULT(H.Transitionsmatricer_kvinder!$C176:$W176,BO$40:BO$60)</f>
        <v>1.7954007430897343</v>
      </c>
      <c r="BQ48" s="199">
        <f>MMULT(H.Transitionsmatricer_kvinder!$C176:$W176,BP$40:BP$60)</f>
        <v>1.642289846254279</v>
      </c>
      <c r="BR48" s="199">
        <f>MMULT(H.Transitionsmatricer_kvinder!$C176:$W176,BQ$40:BQ$60)</f>
        <v>1.5003713556868745</v>
      </c>
      <c r="BS48" s="199">
        <f>MMULT(H.Transitionsmatricer_kvinder!$C176:$W176,BR$40:BR$60)</f>
        <v>1.3693222799375875</v>
      </c>
      <c r="BT48" s="199">
        <f>MMULT(H.Transitionsmatricer_kvinder!$C176:$W176,BS$40:BS$60)</f>
        <v>1.2486783474436374</v>
      </c>
      <c r="BU48" s="200">
        <f>MMULT(H.Transitionsmatricer_kvinder!$C203:$W203,BT$40:BT$60)</f>
        <v>3.7531437323404013</v>
      </c>
      <c r="BV48" s="200">
        <f>MMULT(H.Transitionsmatricer_kvinder!$C203:$W203,BU$40:BU$60)</f>
        <v>3.2088499841625016</v>
      </c>
      <c r="BW48" s="200">
        <f>MMULT(H.Transitionsmatricer_kvinder!$C203:$W203,BV$40:BV$60)</f>
        <v>2.6596442545838528</v>
      </c>
      <c r="BX48" s="200">
        <f>MMULT(H.Transitionsmatricer_kvinder!$C203:$W203,BW$40:BW$60)</f>
        <v>2.1562529860567774</v>
      </c>
      <c r="BY48" s="200">
        <f>MMULT(H.Transitionsmatricer_kvinder!$C203:$W203,BX$40:BX$60)</f>
        <v>1.7195824543540916</v>
      </c>
      <c r="BZ48" s="200">
        <f>MMULT(H.Transitionsmatricer_kvinder!$C203:$W203,BY$40:BY$60)</f>
        <v>1.3540460264822409</v>
      </c>
      <c r="CA48" s="200">
        <f>MMULT(H.Transitionsmatricer_kvinder!$C203:$W203,BZ$40:BZ$60)</f>
        <v>1.0555638948830901</v>
      </c>
      <c r="CB48" s="200">
        <f>MMULT(H.Transitionsmatricer_kvinder!$C203:$W203,CA$40:CA$60)</f>
        <v>0.81624105931611801</v>
      </c>
      <c r="CC48" s="200">
        <f>MMULT(H.Transitionsmatricer_kvinder!$C203:$W203,CB$40:CB$60)</f>
        <v>0.62700151846686292</v>
      </c>
      <c r="CD48" s="200">
        <f>MMULT(H.Transitionsmatricer_kvinder!$C203:$W203,CC$40:CC$60)</f>
        <v>0.47898648836217483</v>
      </c>
      <c r="CE48" s="200">
        <f>MMULT(H.Transitionsmatricer_kvinder!$C203:$W203,CD$40:CD$60)</f>
        <v>0.36422233600609105</v>
      </c>
      <c r="CF48" s="200">
        <f>MMULT(H.Transitionsmatricer_kvinder!$C203:$W203,CE$40:CE$60)</f>
        <v>0.27587095134867545</v>
      </c>
      <c r="CG48" s="200">
        <f>MMULT(H.Transitionsmatricer_kvinder!$C203:$W203,CF$40:CF$60)</f>
        <v>0.20825294431871447</v>
      </c>
      <c r="CH48" s="200">
        <f>MMULT(H.Transitionsmatricer_kvinder!$C203:$W203,CG$40:CG$60)</f>
        <v>0.1567571911031142</v>
      </c>
      <c r="CI48" s="200">
        <f>MMULT(H.Transitionsmatricer_kvinder!$C203:$W203,CH$40:CH$60)</f>
        <v>0.1177025004392058</v>
      </c>
      <c r="CJ48" s="201">
        <f>MMULT(H.Transitionsmatricer_kvinder!C230:W230,CI$40:CI$60)</f>
        <v>0</v>
      </c>
    </row>
    <row r="49" spans="1:88" s="115" customFormat="1" ht="38.25" x14ac:dyDescent="0.2">
      <c r="A49" s="140" t="s">
        <v>192</v>
      </c>
      <c r="B49" s="192">
        <f t="shared" si="13"/>
        <v>0</v>
      </c>
      <c r="C49" s="192">
        <v>0</v>
      </c>
      <c r="D49" s="193">
        <f>MMULT(H.Transitionsmatricer_kvinder!$C15:$W15,C$40:C$60)</f>
        <v>8.4387236959610243E-2</v>
      </c>
      <c r="E49" s="193">
        <f>MMULT(H.Transitionsmatricer_kvinder!$C15:$W15,D$40:D$60)</f>
        <v>0.15331068599604269</v>
      </c>
      <c r="F49" s="193">
        <f>MMULT(H.Transitionsmatricer_kvinder!$C15:$W15,E$40:E$60)</f>
        <v>0.23460534439474551</v>
      </c>
      <c r="G49" s="193">
        <f>MMULT(H.Transitionsmatricer_kvinder!$C15:$W15,F$40:F$60)</f>
        <v>0.32434701425213536</v>
      </c>
      <c r="H49" s="193">
        <f>MMULT(H.Transitionsmatricer_kvinder!$C15:$W15,G$40:G$60)</f>
        <v>0.41946186993828616</v>
      </c>
      <c r="I49" s="194">
        <f>MMULT(H.Transitionsmatricer_kvinder!$C42:$W42,H$40:H$60)</f>
        <v>0.15342559916864798</v>
      </c>
      <c r="J49" s="194">
        <f>MMULT(H.Transitionsmatricer_kvinder!$C42:$W42,I$40:I$60)</f>
        <v>9.7574484100889813E-2</v>
      </c>
      <c r="K49" s="194">
        <f>MMULT(H.Transitionsmatricer_kvinder!$C42:$W42,J$40:J$60)</f>
        <v>8.6666304665249522E-2</v>
      </c>
      <c r="L49" s="194">
        <f>MMULT(H.Transitionsmatricer_kvinder!$C42:$W42,K$40:K$60)</f>
        <v>8.4860260718050473E-2</v>
      </c>
      <c r="M49" s="194">
        <f>MMULT(H.Transitionsmatricer_kvinder!$C42:$W42,L$40:L$60)</f>
        <v>8.4644790449138821E-2</v>
      </c>
      <c r="N49" s="195">
        <f>MMULT(H.Transitionsmatricer_kvinder!$C69:$W69,M$40:M$60)</f>
        <v>0.14050266321816532</v>
      </c>
      <c r="O49" s="195">
        <f>MMULT(H.Transitionsmatricer_kvinder!$C69:$W69,N$40:N$60)</f>
        <v>0.18788107987925123</v>
      </c>
      <c r="P49" s="195">
        <f>MMULT(H.Transitionsmatricer_kvinder!$C69:$W69,O$40:O$60)</f>
        <v>0.22684687121305969</v>
      </c>
      <c r="Q49" s="195">
        <f>MMULT(H.Transitionsmatricer_kvinder!$C69:$W69,P$40:P$60)</f>
        <v>0.25810919117448283</v>
      </c>
      <c r="R49" s="195">
        <f>MMULT(H.Transitionsmatricer_kvinder!$C69:$W69,Q$40:Q$60)</f>
        <v>0.28260718476860625</v>
      </c>
      <c r="S49" s="195">
        <f>MMULT(H.Transitionsmatricer_kvinder!$C69:$W69,R$40:R$60)</f>
        <v>0.30132007408459827</v>
      </c>
      <c r="T49" s="195">
        <f>MMULT(H.Transitionsmatricer_kvinder!$C69:$W69,S$40:S$60)</f>
        <v>0.31517230648838246</v>
      </c>
      <c r="U49" s="195">
        <f>MMULT(H.Transitionsmatricer_kvinder!$C69:$W69,T$40:T$60)</f>
        <v>0.32499041472327173</v>
      </c>
      <c r="V49" s="195">
        <f>MMULT(H.Transitionsmatricer_kvinder!$C69:$W69,U$40:U$60)</f>
        <v>0.33148875777869585</v>
      </c>
      <c r="W49" s="196">
        <f>MMULT(H.Transitionsmatricer_kvinder!$C96:$W96,V$40:V$60)</f>
        <v>0.33527095646151595</v>
      </c>
      <c r="X49" s="196">
        <f>MMULT(H.Transitionsmatricer_kvinder!$C96:$W96,W$40:W$60)</f>
        <v>0.33683921734472078</v>
      </c>
      <c r="Y49" s="196">
        <f>MMULT(H.Transitionsmatricer_kvinder!$C96:$W96,X$40:X$60)</f>
        <v>0.33661229195846232</v>
      </c>
      <c r="Z49" s="196">
        <f>MMULT(H.Transitionsmatricer_kvinder!$C96:$W96,Y$40:Y$60)</f>
        <v>0.33534703610932332</v>
      </c>
      <c r="AA49" s="196">
        <f>MMULT(H.Transitionsmatricer_kvinder!$C96:$W96,Z$40:Z$60)</f>
        <v>0.33316976231594142</v>
      </c>
      <c r="AB49" s="196">
        <f>MMULT(H.Transitionsmatricer_kvinder!$C96:$W96,AA$40:AA$60)</f>
        <v>0.33017434197175838</v>
      </c>
      <c r="AC49" s="196">
        <f>MMULT(H.Transitionsmatricer_kvinder!$C96:$W96,AB$40:AB$60)</f>
        <v>0.32643994338499571</v>
      </c>
      <c r="AD49" s="196">
        <f>MMULT(H.Transitionsmatricer_kvinder!$C96:$W96,AC$40:AC$60)</f>
        <v>0.32203968121448112</v>
      </c>
      <c r="AE49" s="196">
        <f>MMULT(H.Transitionsmatricer_kvinder!$C96:$W96,AD$40:AD$60)</f>
        <v>0.31704426944835551</v>
      </c>
      <c r="AF49" s="196">
        <f>MMULT(H.Transitionsmatricer_kvinder!$C96:$W96,AE$40:AE$60)</f>
        <v>0.31152307627687809</v>
      </c>
      <c r="AG49" s="197">
        <f>MMULT(H.Transitionsmatricer_kvinder!$C123:$W123,AF$40:AF$60)</f>
        <v>0.30554395011845598</v>
      </c>
      <c r="AH49" s="197">
        <f>MMULT(H.Transitionsmatricer_kvinder!$C123:$W123,AG$40:AG$60)</f>
        <v>0.29917256994980324</v>
      </c>
      <c r="AI49" s="197">
        <f>MMULT(H.Transitionsmatricer_kvinder!$C123:$W123,AH$40:AH$60)</f>
        <v>0.2941000369700314</v>
      </c>
      <c r="AJ49" s="197">
        <f>MMULT(H.Transitionsmatricer_kvinder!$C123:$W123,AI$40:AI$60)</f>
        <v>0.28987762251630023</v>
      </c>
      <c r="AK49" s="197">
        <f>MMULT(H.Transitionsmatricer_kvinder!$C123:$W123,AJ$40:AJ$60)</f>
        <v>0.28610930953503994</v>
      </c>
      <c r="AL49" s="197">
        <f>MMULT(H.Transitionsmatricer_kvinder!$C123:$W123,AK$40:AK$60)</f>
        <v>0.28247672309834843</v>
      </c>
      <c r="AM49" s="197">
        <f>MMULT(H.Transitionsmatricer_kvinder!$C123:$W123,AL$40:AL$60)</f>
        <v>0.27874245130322356</v>
      </c>
      <c r="AN49" s="197">
        <f>MMULT(H.Transitionsmatricer_kvinder!$C123:$W123,AM$40:AM$60)</f>
        <v>0.27474270844998316</v>
      </c>
      <c r="AO49" s="197">
        <f>MMULT(H.Transitionsmatricer_kvinder!$C123:$W123,AN$40:AN$60)</f>
        <v>0.27037562443087815</v>
      </c>
      <c r="AP49" s="197">
        <f>MMULT(H.Transitionsmatricer_kvinder!$C123:$W123,AO$40:AO$60)</f>
        <v>0.26558860409586649</v>
      </c>
      <c r="AQ49" s="198">
        <f>MMULT(H.Transitionsmatricer_kvinder!$C150:$W150,AP$40:AP$60)</f>
        <v>0.26036650674347944</v>
      </c>
      <c r="AR49" s="198">
        <f>MMULT(H.Transitionsmatricer_kvinder!$C150:$W150,AQ$40:AQ$60)</f>
        <v>0.25472141355356759</v>
      </c>
      <c r="AS49" s="198">
        <f>MMULT(H.Transitionsmatricer_kvinder!$C150:$W150,AR$40:AR$60)</f>
        <v>0.25129343292870693</v>
      </c>
      <c r="AT49" s="198">
        <f>MMULT(H.Transitionsmatricer_kvinder!$C150:$W150,AS$40:AS$60)</f>
        <v>0.24913779283303705</v>
      </c>
      <c r="AU49" s="198">
        <f>MMULT(H.Transitionsmatricer_kvinder!$C150:$W150,AT$40:AT$60)</f>
        <v>0.24748198386994233</v>
      </c>
      <c r="AV49" s="198">
        <f>MMULT(H.Transitionsmatricer_kvinder!$C150:$W150,AU$40:AU$60)</f>
        <v>0.24574721297387758</v>
      </c>
      <c r="AW49" s="198">
        <f>MMULT(H.Transitionsmatricer_kvinder!$C150:$W150,AV$40:AV$60)</f>
        <v>0.24353548783313841</v>
      </c>
      <c r="AX49" s="198">
        <f>MMULT(H.Transitionsmatricer_kvinder!$C150:$W150,AW$40:AW$60)</f>
        <v>0.24060186124381594</v>
      </c>
      <c r="AY49" s="198">
        <f>MMULT(H.Transitionsmatricer_kvinder!$C150:$W150,AX$40:AX$60)</f>
        <v>0.23682260822234605</v>
      </c>
      <c r="AZ49" s="198">
        <f>MMULT(H.Transitionsmatricer_kvinder!$C150:$W150,AY$40:AY$60)</f>
        <v>0.23216487779744685</v>
      </c>
      <c r="BA49" s="199">
        <f>MMULT(H.Transitionsmatricer_kvinder!$C177:$W177,AZ$40:AZ$60)</f>
        <v>0.226660319684231</v>
      </c>
      <c r="BB49" s="199">
        <f>MMULT(H.Transitionsmatricer_kvinder!$C177:$W177,BA$40:BA$60)</f>
        <v>0.22038348493808155</v>
      </c>
      <c r="BC49" s="199">
        <f>MMULT(H.Transitionsmatricer_kvinder!$C177:$W177,BB$40:BB$60)</f>
        <v>0.2280291069631589</v>
      </c>
      <c r="BD49" s="199">
        <f>MMULT(H.Transitionsmatricer_kvinder!$C177:$W177,BC$40:BC$60)</f>
        <v>0.23047996740334709</v>
      </c>
      <c r="BE49" s="199">
        <f>MMULT(H.Transitionsmatricer_kvinder!$C177:$W177,BD$40:BD$60)</f>
        <v>0.2284422841353452</v>
      </c>
      <c r="BF49" s="199">
        <f>MMULT(H.Transitionsmatricer_kvinder!$C177:$W177,BE$40:BE$60)</f>
        <v>0.22281721443871677</v>
      </c>
      <c r="BG49" s="199">
        <f>MMULT(H.Transitionsmatricer_kvinder!$C177:$W177,BF$40:BF$60)</f>
        <v>0.21450719541578403</v>
      </c>
      <c r="BH49" s="199">
        <f>MMULT(H.Transitionsmatricer_kvinder!$C177:$W177,BG$40:BG$60)</f>
        <v>0.20432227729309099</v>
      </c>
      <c r="BI49" s="199">
        <f>MMULT(H.Transitionsmatricer_kvinder!$C177:$W177,BH$40:BH$60)</f>
        <v>0.19294362054035277</v>
      </c>
      <c r="BJ49" s="199">
        <f>MMULT(H.Transitionsmatricer_kvinder!$C177:$W177,BI$40:BI$60)</f>
        <v>0.18091811977658939</v>
      </c>
      <c r="BK49" s="199">
        <f>MMULT(H.Transitionsmatricer_kvinder!$C177:$W177,BJ$40:BJ$60)</f>
        <v>0.16866865124419669</v>
      </c>
      <c r="BL49" s="199">
        <f>MMULT(H.Transitionsmatricer_kvinder!$C177:$W177,BK$40:BK$60)</f>
        <v>0.15651097436013178</v>
      </c>
      <c r="BM49" s="199">
        <f>MMULT(H.Transitionsmatricer_kvinder!$C177:$W177,BL$40:BL$60)</f>
        <v>0.14467231266732294</v>
      </c>
      <c r="BN49" s="199">
        <f>MMULT(H.Transitionsmatricer_kvinder!$C177:$W177,BM$40:BM$60)</f>
        <v>0.13330903644783379</v>
      </c>
      <c r="BO49" s="199">
        <f>MMULT(H.Transitionsmatricer_kvinder!$C177:$W177,BN$40:BN$60)</f>
        <v>0.12252227104099606</v>
      </c>
      <c r="BP49" s="199">
        <f>MMULT(H.Transitionsmatricer_kvinder!$C177:$W177,BO$40:BO$60)</f>
        <v>0.11237104503598924</v>
      </c>
      <c r="BQ49" s="199">
        <f>MMULT(H.Transitionsmatricer_kvinder!$C177:$W177,BP$40:BP$60)</f>
        <v>0.10288301306868622</v>
      </c>
      <c r="BR49" s="199">
        <f>MMULT(H.Transitionsmatricer_kvinder!$C177:$W177,BQ$40:BQ$60)</f>
        <v>9.4062990290399356E-2</v>
      </c>
      <c r="BS49" s="199">
        <f>MMULT(H.Transitionsmatricer_kvinder!$C177:$W177,BR$40:BR$60)</f>
        <v>8.589961316081271E-2</v>
      </c>
      <c r="BT49" s="199">
        <f>MMULT(H.Transitionsmatricer_kvinder!$C177:$W177,BS$40:BS$60)</f>
        <v>7.8370450881583231E-2</v>
      </c>
      <c r="BU49" s="200">
        <f>MMULT(H.Transitionsmatricer_kvinder!$C204:$W204,BT$40:BT$60)</f>
        <v>7.1445867379889449E-2</v>
      </c>
      <c r="BV49" s="200">
        <f>MMULT(H.Transitionsmatricer_kvinder!$C204:$W204,BU$40:BU$60)</f>
        <v>0.22920357029732155</v>
      </c>
      <c r="BW49" s="200">
        <f>MMULT(H.Transitionsmatricer_kvinder!$C204:$W204,BV$40:BV$60)</f>
        <v>0.18997458961313235</v>
      </c>
      <c r="BX49" s="200">
        <f>MMULT(H.Transitionsmatricer_kvinder!$C204:$W204,BW$40:BW$60)</f>
        <v>0.15401807043262697</v>
      </c>
      <c r="BY49" s="200">
        <f>MMULT(H.Transitionsmatricer_kvinder!$C204:$W204,BX$40:BX$60)</f>
        <v>0.1228273181681494</v>
      </c>
      <c r="BZ49" s="200">
        <f>MMULT(H.Transitionsmatricer_kvinder!$C204:$W204,BY$40:BY$60)</f>
        <v>9.671757332016008E-2</v>
      </c>
      <c r="CA49" s="200">
        <f>MMULT(H.Transitionsmatricer_kvinder!$C204:$W204,BZ$40:BZ$60)</f>
        <v>7.5397421063077882E-2</v>
      </c>
      <c r="CB49" s="200">
        <f>MMULT(H.Transitionsmatricer_kvinder!$C204:$W204,CA$40:CA$60)</f>
        <v>5.8302932808294149E-2</v>
      </c>
      <c r="CC49" s="200">
        <f>MMULT(H.Transitionsmatricer_kvinder!$C204:$W204,CB$40:CB$60)</f>
        <v>4.4785822747633069E-2</v>
      </c>
      <c r="CD49" s="200">
        <f>MMULT(H.Transitionsmatricer_kvinder!$C204:$W204,CC$40:CC$60)</f>
        <v>3.4213320597298202E-2</v>
      </c>
      <c r="CE49" s="200">
        <f>MMULT(H.Transitionsmatricer_kvinder!$C204:$W204,CD$40:CD$60)</f>
        <v>2.6015881143292219E-2</v>
      </c>
      <c r="CF49" s="200">
        <f>MMULT(H.Transitionsmatricer_kvinder!$C204:$W204,CE$40:CE$60)</f>
        <v>1.9705067953476822E-2</v>
      </c>
      <c r="CG49" s="200">
        <f>MMULT(H.Transitionsmatricer_kvinder!$C204:$W204,CF$40:CF$60)</f>
        <v>1.4875210308479606E-2</v>
      </c>
      <c r="CH49" s="200">
        <f>MMULT(H.Transitionsmatricer_kvinder!$C204:$W204,CG$40:CG$60)</f>
        <v>1.1196942221651013E-2</v>
      </c>
      <c r="CI49" s="200">
        <f>MMULT(H.Transitionsmatricer_kvinder!$C204:$W204,CH$40:CH$60)</f>
        <v>8.4073214599432716E-3</v>
      </c>
      <c r="CJ49" s="201">
        <f>MMULT(H.Transitionsmatricer_kvinder!C231:W231,CI$40:CI$60)</f>
        <v>9.4487059838906179E-2</v>
      </c>
    </row>
    <row r="50" spans="1:88" s="115" customFormat="1" ht="38.25" x14ac:dyDescent="0.2">
      <c r="A50" s="140" t="s">
        <v>180</v>
      </c>
      <c r="B50" s="192">
        <f t="shared" si="13"/>
        <v>0</v>
      </c>
      <c r="C50" s="192">
        <v>0</v>
      </c>
      <c r="D50" s="193">
        <f>MMULT(H.Transitionsmatricer_kvinder!$C16:$W16,C$40:C$60)</f>
        <v>0</v>
      </c>
      <c r="E50" s="193">
        <f>MMULT(H.Transitionsmatricer_kvinder!$C16:$W16,D$40:D$60)</f>
        <v>0</v>
      </c>
      <c r="F50" s="193">
        <f>MMULT(H.Transitionsmatricer_kvinder!$C16:$W16,E$40:E$60)</f>
        <v>0</v>
      </c>
      <c r="G50" s="193">
        <f>MMULT(H.Transitionsmatricer_kvinder!$C16:$W16,F$40:F$60)</f>
        <v>0</v>
      </c>
      <c r="H50" s="193">
        <f>MMULT(H.Transitionsmatricer_kvinder!$C16:$W16,G$40:G$60)</f>
        <v>0</v>
      </c>
      <c r="I50" s="194">
        <f>MMULT(H.Transitionsmatricer_kvinder!$C43:$W43,H$40:H$60)</f>
        <v>19.116967941364749</v>
      </c>
      <c r="J50" s="194">
        <f>MMULT(H.Transitionsmatricer_kvinder!$C43:$W43,I$40:I$60)</f>
        <v>24.3141900376027</v>
      </c>
      <c r="K50" s="194">
        <f>MMULT(H.Transitionsmatricer_kvinder!$C43:$W43,J$40:J$60)</f>
        <v>26.685026249769351</v>
      </c>
      <c r="L50" s="194">
        <f>MMULT(H.Transitionsmatricer_kvinder!$C43:$W43,K$40:K$60)</f>
        <v>28.200719398739604</v>
      </c>
      <c r="M50" s="194">
        <f>MMULT(H.Transitionsmatricer_kvinder!$C43:$W43,L$40:L$60)</f>
        <v>29.250951917975492</v>
      </c>
      <c r="N50" s="195">
        <f>MMULT(H.Transitionsmatricer_kvinder!$C70:$W70,M$40:M$60)</f>
        <v>5.8774426311509771</v>
      </c>
      <c r="O50" s="195">
        <f>MMULT(H.Transitionsmatricer_kvinder!$C70:$W70,N$40:N$60)</f>
        <v>2.0290153468242784</v>
      </c>
      <c r="P50" s="195">
        <f>MMULT(H.Transitionsmatricer_kvinder!$C70:$W70,O$40:O$60)</f>
        <v>1.4702169761327424</v>
      </c>
      <c r="Q50" s="195">
        <f>MMULT(H.Transitionsmatricer_kvinder!$C70:$W70,P$40:P$60)</f>
        <v>1.3972179918586809</v>
      </c>
      <c r="R50" s="195">
        <f>MMULT(H.Transitionsmatricer_kvinder!$C70:$W70,Q$40:Q$60)</f>
        <v>1.3538501717655738</v>
      </c>
      <c r="S50" s="195">
        <f>MMULT(H.Transitionsmatricer_kvinder!$C70:$W70,R$40:R$60)</f>
        <v>1.2842302795863287</v>
      </c>
      <c r="T50" s="195">
        <f>MMULT(H.Transitionsmatricer_kvinder!$C70:$W70,S$40:S$60)</f>
        <v>1.1940877351771386</v>
      </c>
      <c r="U50" s="195">
        <f>MMULT(H.Transitionsmatricer_kvinder!$C70:$W70,T$40:T$60)</f>
        <v>1.0941594042792733</v>
      </c>
      <c r="V50" s="195">
        <f>MMULT(H.Transitionsmatricer_kvinder!$C70:$W70,U$40:U$60)</f>
        <v>0.99225965656313864</v>
      </c>
      <c r="W50" s="196">
        <f>MMULT(H.Transitionsmatricer_kvinder!$C97:$W97,V$40:V$60)</f>
        <v>0</v>
      </c>
      <c r="X50" s="196">
        <f>MMULT(H.Transitionsmatricer_kvinder!$C97:$W97,W$40:W$60)</f>
        <v>0</v>
      </c>
      <c r="Y50" s="196">
        <f>MMULT(H.Transitionsmatricer_kvinder!$C97:$W97,X$40:X$60)</f>
        <v>0</v>
      </c>
      <c r="Z50" s="196">
        <f>MMULT(H.Transitionsmatricer_kvinder!$C97:$W97,Y$40:Y$60)</f>
        <v>0</v>
      </c>
      <c r="AA50" s="196">
        <f>MMULT(H.Transitionsmatricer_kvinder!$C97:$W97,Z$40:Z$60)</f>
        <v>0</v>
      </c>
      <c r="AB50" s="196">
        <f>MMULT(H.Transitionsmatricer_kvinder!$C97:$W97,AA$40:AA$60)</f>
        <v>0</v>
      </c>
      <c r="AC50" s="196">
        <f>MMULT(H.Transitionsmatricer_kvinder!$C97:$W97,AB$40:AB$60)</f>
        <v>0</v>
      </c>
      <c r="AD50" s="196">
        <f>MMULT(H.Transitionsmatricer_kvinder!$C97:$W97,AC$40:AC$60)</f>
        <v>0</v>
      </c>
      <c r="AE50" s="196">
        <f>MMULT(H.Transitionsmatricer_kvinder!$C97:$W97,AD$40:AD$60)</f>
        <v>0</v>
      </c>
      <c r="AF50" s="196">
        <f>MMULT(H.Transitionsmatricer_kvinder!$C97:$W97,AE$40:AE$60)</f>
        <v>0</v>
      </c>
      <c r="AG50" s="197">
        <f>MMULT(H.Transitionsmatricer_kvinder!$C124:$W124,AF$40:AF$60)</f>
        <v>0</v>
      </c>
      <c r="AH50" s="197">
        <f>MMULT(H.Transitionsmatricer_kvinder!$C124:$W124,AG$40:AG$60)</f>
        <v>0</v>
      </c>
      <c r="AI50" s="197">
        <f>MMULT(H.Transitionsmatricer_kvinder!$C124:$W124,AH$40:AH$60)</f>
        <v>0</v>
      </c>
      <c r="AJ50" s="197">
        <f>MMULT(H.Transitionsmatricer_kvinder!$C124:$W124,AI$40:AI$60)</f>
        <v>0</v>
      </c>
      <c r="AK50" s="197">
        <f>MMULT(H.Transitionsmatricer_kvinder!$C124:$W124,AJ$40:AJ$60)</f>
        <v>0</v>
      </c>
      <c r="AL50" s="197">
        <f>MMULT(H.Transitionsmatricer_kvinder!$C124:$W124,AK$40:AK$60)</f>
        <v>0</v>
      </c>
      <c r="AM50" s="197">
        <f>MMULT(H.Transitionsmatricer_kvinder!$C124:$W124,AL$40:AL$60)</f>
        <v>0</v>
      </c>
      <c r="AN50" s="197">
        <f>MMULT(H.Transitionsmatricer_kvinder!$C124:$W124,AM$40:AM$60)</f>
        <v>0</v>
      </c>
      <c r="AO50" s="197">
        <f>MMULT(H.Transitionsmatricer_kvinder!$C124:$W124,AN$40:AN$60)</f>
        <v>0</v>
      </c>
      <c r="AP50" s="197">
        <f>MMULT(H.Transitionsmatricer_kvinder!$C124:$W124,AO$40:AO$60)</f>
        <v>0</v>
      </c>
      <c r="AQ50" s="198">
        <f>MMULT(H.Transitionsmatricer_kvinder!$C151:$W151,AP$40:AP$60)</f>
        <v>0</v>
      </c>
      <c r="AR50" s="198">
        <f>MMULT(H.Transitionsmatricer_kvinder!$C151:$W151,AQ$40:AQ$60)</f>
        <v>0</v>
      </c>
      <c r="AS50" s="198">
        <f>MMULT(H.Transitionsmatricer_kvinder!$C151:$W151,AR$40:AR$60)</f>
        <v>0</v>
      </c>
      <c r="AT50" s="198">
        <f>MMULT(H.Transitionsmatricer_kvinder!$C151:$W151,AS$40:AS$60)</f>
        <v>0</v>
      </c>
      <c r="AU50" s="198">
        <f>MMULT(H.Transitionsmatricer_kvinder!$C151:$W151,AT$40:AT$60)</f>
        <v>0</v>
      </c>
      <c r="AV50" s="198">
        <f>MMULT(H.Transitionsmatricer_kvinder!$C151:$W151,AU$40:AU$60)</f>
        <v>0</v>
      </c>
      <c r="AW50" s="198">
        <f>MMULT(H.Transitionsmatricer_kvinder!$C151:$W151,AV$40:AV$60)</f>
        <v>0</v>
      </c>
      <c r="AX50" s="198">
        <f>MMULT(H.Transitionsmatricer_kvinder!$C151:$W151,AW$40:AW$60)</f>
        <v>0</v>
      </c>
      <c r="AY50" s="198">
        <f>MMULT(H.Transitionsmatricer_kvinder!$C151:$W151,AX$40:AX$60)</f>
        <v>0</v>
      </c>
      <c r="AZ50" s="198">
        <f>MMULT(H.Transitionsmatricer_kvinder!$C151:$W151,AY$40:AY$60)</f>
        <v>0</v>
      </c>
      <c r="BA50" s="199">
        <f>MMULT(H.Transitionsmatricer_kvinder!$C178:$W178,AZ$40:AZ$60)</f>
        <v>0</v>
      </c>
      <c r="BB50" s="199">
        <f>MMULT(H.Transitionsmatricer_kvinder!$C178:$W178,BA$40:BA$60)</f>
        <v>0</v>
      </c>
      <c r="BC50" s="199">
        <f>MMULT(H.Transitionsmatricer_kvinder!$C178:$W178,BB$40:BB$60)</f>
        <v>0</v>
      </c>
      <c r="BD50" s="199">
        <f>MMULT(H.Transitionsmatricer_kvinder!$C178:$W178,BC$40:BC$60)</f>
        <v>0</v>
      </c>
      <c r="BE50" s="199">
        <f>MMULT(H.Transitionsmatricer_kvinder!$C178:$W178,BD$40:BD$60)</f>
        <v>0</v>
      </c>
      <c r="BF50" s="199">
        <f>MMULT(H.Transitionsmatricer_kvinder!$C178:$W178,BE$40:BE$60)</f>
        <v>0</v>
      </c>
      <c r="BG50" s="199">
        <f>MMULT(H.Transitionsmatricer_kvinder!$C178:$W178,BF$40:BF$60)</f>
        <v>0</v>
      </c>
      <c r="BH50" s="199">
        <f>MMULT(H.Transitionsmatricer_kvinder!$C178:$W178,BG$40:BG$60)</f>
        <v>0</v>
      </c>
      <c r="BI50" s="199">
        <f>MMULT(H.Transitionsmatricer_kvinder!$C178:$W178,BH$40:BH$60)</f>
        <v>0</v>
      </c>
      <c r="BJ50" s="199">
        <f>MMULT(H.Transitionsmatricer_kvinder!$C178:$W178,BI$40:BI$60)</f>
        <v>0</v>
      </c>
      <c r="BK50" s="199">
        <f>MMULT(H.Transitionsmatricer_kvinder!$C178:$W178,BJ$40:BJ$60)</f>
        <v>0</v>
      </c>
      <c r="BL50" s="199">
        <f>MMULT(H.Transitionsmatricer_kvinder!$C178:$W178,BK$40:BK$60)</f>
        <v>0</v>
      </c>
      <c r="BM50" s="199">
        <f>MMULT(H.Transitionsmatricer_kvinder!$C178:$W178,BL$40:BL$60)</f>
        <v>0</v>
      </c>
      <c r="BN50" s="199">
        <f>MMULT(H.Transitionsmatricer_kvinder!$C178:$W178,BM$40:BM$60)</f>
        <v>0</v>
      </c>
      <c r="BO50" s="199">
        <f>MMULT(H.Transitionsmatricer_kvinder!$C178:$W178,BN$40:BN$60)</f>
        <v>0</v>
      </c>
      <c r="BP50" s="199">
        <f>MMULT(H.Transitionsmatricer_kvinder!$C178:$W178,BO$40:BO$60)</f>
        <v>0</v>
      </c>
      <c r="BQ50" s="199">
        <f>MMULT(H.Transitionsmatricer_kvinder!$C178:$W178,BP$40:BP$60)</f>
        <v>0</v>
      </c>
      <c r="BR50" s="199">
        <f>MMULT(H.Transitionsmatricer_kvinder!$C178:$W178,BQ$40:BQ$60)</f>
        <v>0</v>
      </c>
      <c r="BS50" s="199">
        <f>MMULT(H.Transitionsmatricer_kvinder!$C178:$W178,BR$40:BR$60)</f>
        <v>0</v>
      </c>
      <c r="BT50" s="199">
        <f>MMULT(H.Transitionsmatricer_kvinder!$C178:$W178,BS$40:BS$60)</f>
        <v>0</v>
      </c>
      <c r="BU50" s="200">
        <f>MMULT(H.Transitionsmatricer_kvinder!$C205:$W205,BT$40:BT$60)</f>
        <v>0</v>
      </c>
      <c r="BV50" s="200">
        <f>MMULT(H.Transitionsmatricer_kvinder!$C205:$W205,BU$40:BU$60)</f>
        <v>0</v>
      </c>
      <c r="BW50" s="200">
        <f>MMULT(H.Transitionsmatricer_kvinder!$C205:$W205,BV$40:BV$60)</f>
        <v>0</v>
      </c>
      <c r="BX50" s="200">
        <f>MMULT(H.Transitionsmatricer_kvinder!$C205:$W205,BW$40:BW$60)</f>
        <v>0</v>
      </c>
      <c r="BY50" s="200">
        <f>MMULT(H.Transitionsmatricer_kvinder!$C205:$W205,BX$40:BX$60)</f>
        <v>0</v>
      </c>
      <c r="BZ50" s="200">
        <f>MMULT(H.Transitionsmatricer_kvinder!$C205:$W205,BY$40:BY$60)</f>
        <v>0</v>
      </c>
      <c r="CA50" s="200">
        <f>MMULT(H.Transitionsmatricer_kvinder!$C205:$W205,BZ$40:BZ$60)</f>
        <v>0</v>
      </c>
      <c r="CB50" s="200">
        <f>MMULT(H.Transitionsmatricer_kvinder!$C205:$W205,CA$40:CA$60)</f>
        <v>0</v>
      </c>
      <c r="CC50" s="200">
        <f>MMULT(H.Transitionsmatricer_kvinder!$C205:$W205,CB$40:CB$60)</f>
        <v>0</v>
      </c>
      <c r="CD50" s="200">
        <f>MMULT(H.Transitionsmatricer_kvinder!$C205:$W205,CC$40:CC$60)</f>
        <v>0</v>
      </c>
      <c r="CE50" s="200">
        <f>MMULT(H.Transitionsmatricer_kvinder!$C205:$W205,CD$40:CD$60)</f>
        <v>0</v>
      </c>
      <c r="CF50" s="200">
        <f>MMULT(H.Transitionsmatricer_kvinder!$C205:$W205,CE$40:CE$60)</f>
        <v>0</v>
      </c>
      <c r="CG50" s="200">
        <f>MMULT(H.Transitionsmatricer_kvinder!$C205:$W205,CF$40:CF$60)</f>
        <v>0</v>
      </c>
      <c r="CH50" s="200">
        <f>MMULT(H.Transitionsmatricer_kvinder!$C205:$W205,CG$40:CG$60)</f>
        <v>0</v>
      </c>
      <c r="CI50" s="200">
        <f>MMULT(H.Transitionsmatricer_kvinder!$C205:$W205,CH$40:CH$60)</f>
        <v>0</v>
      </c>
      <c r="CJ50" s="201">
        <f>MMULT(H.Transitionsmatricer_kvinder!C232:W232,CI$40:CI$60)</f>
        <v>0</v>
      </c>
    </row>
    <row r="51" spans="1:88" s="115" customFormat="1" ht="38.25" x14ac:dyDescent="0.2">
      <c r="A51" s="140" t="s">
        <v>181</v>
      </c>
      <c r="B51" s="192">
        <f t="shared" si="13"/>
        <v>0</v>
      </c>
      <c r="C51" s="192">
        <v>0</v>
      </c>
      <c r="D51" s="193">
        <f>MMULT(H.Transitionsmatricer_kvinder!$C17:$W17,C$40:C$60)</f>
        <v>0</v>
      </c>
      <c r="E51" s="193">
        <f>MMULT(H.Transitionsmatricer_kvinder!$C17:$W17,D$40:D$60)</f>
        <v>0</v>
      </c>
      <c r="F51" s="193">
        <f>MMULT(H.Transitionsmatricer_kvinder!$C17:$W17,E$40:E$60)</f>
        <v>0</v>
      </c>
      <c r="G51" s="193">
        <f>MMULT(H.Transitionsmatricer_kvinder!$C17:$W17,F$40:F$60)</f>
        <v>0</v>
      </c>
      <c r="H51" s="193">
        <f>MMULT(H.Transitionsmatricer_kvinder!$C17:$W17,G$40:G$60)</f>
        <v>0</v>
      </c>
      <c r="I51" s="194">
        <f>MMULT(H.Transitionsmatricer_kvinder!$C44:$W44,H$40:H$60)</f>
        <v>60.468354354881619</v>
      </c>
      <c r="J51" s="194">
        <f>MMULT(H.Transitionsmatricer_kvinder!$C44:$W44,I$40:I$60)</f>
        <v>81.703175270475015</v>
      </c>
      <c r="K51" s="194">
        <f>MMULT(H.Transitionsmatricer_kvinder!$C44:$W44,J$40:J$60)</f>
        <v>95.122449662853228</v>
      </c>
      <c r="L51" s="194">
        <f>MMULT(H.Transitionsmatricer_kvinder!$C44:$W44,K$40:K$60)</f>
        <v>106.50791252821267</v>
      </c>
      <c r="M51" s="194">
        <f>MMULT(H.Transitionsmatricer_kvinder!$C44:$W44,L$40:L$60)</f>
        <v>116.92018862184959</v>
      </c>
      <c r="N51" s="195">
        <f>MMULT(H.Transitionsmatricer_kvinder!$C71:$W71,M$40:M$60)</f>
        <v>26.202301986670015</v>
      </c>
      <c r="O51" s="195">
        <f>MMULT(H.Transitionsmatricer_kvinder!$C71:$W71,N$40:N$60)</f>
        <v>10.016551443858232</v>
      </c>
      <c r="P51" s="195">
        <f>MMULT(H.Transitionsmatricer_kvinder!$C71:$W71,O$40:O$60)</f>
        <v>8.0206614494566359</v>
      </c>
      <c r="Q51" s="195">
        <f>MMULT(H.Transitionsmatricer_kvinder!$C71:$W71,P$40:P$60)</f>
        <v>8.430121950117476</v>
      </c>
      <c r="R51" s="195">
        <f>MMULT(H.Transitionsmatricer_kvinder!$C71:$W71,Q$40:Q$60)</f>
        <v>9.0237363365100176</v>
      </c>
      <c r="S51" s="195">
        <f>MMULT(H.Transitionsmatricer_kvinder!$C71:$W71,R$40:R$60)</f>
        <v>9.4398323776683011</v>
      </c>
      <c r="T51" s="195">
        <f>MMULT(H.Transitionsmatricer_kvinder!$C71:$W71,S$40:S$60)</f>
        <v>9.6636337138528532</v>
      </c>
      <c r="U51" s="195">
        <f>MMULT(H.Transitionsmatricer_kvinder!$C71:$W71,T$40:T$60)</f>
        <v>9.7343860056739455</v>
      </c>
      <c r="V51" s="195">
        <f>MMULT(H.Transitionsmatricer_kvinder!$C71:$W71,U$40:U$60)</f>
        <v>9.6913265795607266</v>
      </c>
      <c r="W51" s="196">
        <f>MMULT(H.Transitionsmatricer_kvinder!$C98:$W98,V$40:V$60)</f>
        <v>16.614955164833837</v>
      </c>
      <c r="X51" s="196">
        <f>MMULT(H.Transitionsmatricer_kvinder!$C98:$W98,W$40:W$60)</f>
        <v>20.870494116978726</v>
      </c>
      <c r="Y51" s="196">
        <f>MMULT(H.Transitionsmatricer_kvinder!$C98:$W98,X$40:X$60)</f>
        <v>23.849876724839032</v>
      </c>
      <c r="Z51" s="196">
        <f>MMULT(H.Transitionsmatricer_kvinder!$C98:$W98,Y$40:Y$60)</f>
        <v>25.840841329723972</v>
      </c>
      <c r="AA51" s="196">
        <f>MMULT(H.Transitionsmatricer_kvinder!$C98:$W98,Z$40:Z$60)</f>
        <v>27.070946642114649</v>
      </c>
      <c r="AB51" s="196">
        <f>MMULT(H.Transitionsmatricer_kvinder!$C98:$W98,AA$40:AA$60)</f>
        <v>27.719437589659638</v>
      </c>
      <c r="AC51" s="196">
        <f>MMULT(H.Transitionsmatricer_kvinder!$C98:$W98,AB$40:AB$60)</f>
        <v>27.926971996062047</v>
      </c>
      <c r="AD51" s="196">
        <f>MMULT(H.Transitionsmatricer_kvinder!$C98:$W98,AC$40:AC$60)</f>
        <v>27.803527687489208</v>
      </c>
      <c r="AE51" s="196">
        <f>MMULT(H.Transitionsmatricer_kvinder!$C98:$W98,AD$40:AD$60)</f>
        <v>27.434786024937861</v>
      </c>
      <c r="AF51" s="196">
        <f>MMULT(H.Transitionsmatricer_kvinder!$C98:$W98,AE$40:AE$60)</f>
        <v>26.887255334669511</v>
      </c>
      <c r="AG51" s="197">
        <f>MMULT(H.Transitionsmatricer_kvinder!$C125:$W125,AF$40:AF$60)</f>
        <v>25.760425133833341</v>
      </c>
      <c r="AH51" s="197">
        <f>MMULT(H.Transitionsmatricer_kvinder!$C125:$W125,AG$40:AG$60)</f>
        <v>24.579695076644349</v>
      </c>
      <c r="AI51" s="197">
        <f>MMULT(H.Transitionsmatricer_kvinder!$C125:$W125,AH$40:AH$60)</f>
        <v>23.377524709551757</v>
      </c>
      <c r="AJ51" s="197">
        <f>MMULT(H.Transitionsmatricer_kvinder!$C125:$W125,AI$40:AI$60)</f>
        <v>22.177520046287373</v>
      </c>
      <c r="AK51" s="197">
        <f>MMULT(H.Transitionsmatricer_kvinder!$C125:$W125,AJ$40:AJ$60)</f>
        <v>20.996571530539242</v>
      </c>
      <c r="AL51" s="197">
        <f>MMULT(H.Transitionsmatricer_kvinder!$C125:$W125,AK$40:AK$60)</f>
        <v>19.846496901088532</v>
      </c>
      <c r="AM51" s="197">
        <f>MMULT(H.Transitionsmatricer_kvinder!$C125:$W125,AL$40:AL$60)</f>
        <v>18.735300260137389</v>
      </c>
      <c r="AN51" s="197">
        <f>MMULT(H.Transitionsmatricer_kvinder!$C125:$W125,AM$40:AM$60)</f>
        <v>17.668134500580056</v>
      </c>
      <c r="AO51" s="197">
        <f>MMULT(H.Transitionsmatricer_kvinder!$C125:$W125,AN$40:AN$60)</f>
        <v>16.648035067479761</v>
      </c>
      <c r="AP51" s="197">
        <f>MMULT(H.Transitionsmatricer_kvinder!$C125:$W125,AO$40:AO$60)</f>
        <v>15.676477883412829</v>
      </c>
      <c r="AQ51" s="198">
        <f>MMULT(H.Transitionsmatricer_kvinder!$C152:$W152,AP$40:AP$60)</f>
        <v>13.977286454706336</v>
      </c>
      <c r="AR51" s="198">
        <f>MMULT(H.Transitionsmatricer_kvinder!$C152:$W152,AQ$40:AQ$60)</f>
        <v>12.456975354819539</v>
      </c>
      <c r="AS51" s="198">
        <f>MMULT(H.Transitionsmatricer_kvinder!$C152:$W152,AR$40:AR$60)</f>
        <v>11.09823992825636</v>
      </c>
      <c r="AT51" s="198">
        <f>MMULT(H.Transitionsmatricer_kvinder!$C152:$W152,AS$40:AS$60)</f>
        <v>9.8849977716493918</v>
      </c>
      <c r="AU51" s="198">
        <f>MMULT(H.Transitionsmatricer_kvinder!$C152:$W152,AT$40:AT$60)</f>
        <v>8.8024474432829543</v>
      </c>
      <c r="AV51" s="198">
        <f>MMULT(H.Transitionsmatricer_kvinder!$C152:$W152,AU$40:AU$60)</f>
        <v>7.8370663665619738</v>
      </c>
      <c r="AW51" s="198">
        <f>MMULT(H.Transitionsmatricer_kvinder!$C152:$W152,AV$40:AV$60)</f>
        <v>6.9765698120687629</v>
      </c>
      <c r="AX51" s="198">
        <f>MMULT(H.Transitionsmatricer_kvinder!$C152:$W152,AW$40:AW$60)</f>
        <v>6.209846214180466</v>
      </c>
      <c r="AY51" s="198">
        <f>MMULT(H.Transitionsmatricer_kvinder!$C152:$W152,AX$40:AX$60)</f>
        <v>5.5268793425460236</v>
      </c>
      <c r="AZ51" s="198">
        <f>MMULT(H.Transitionsmatricer_kvinder!$C152:$W152,AY$40:AY$60)</f>
        <v>4.9186644799032777</v>
      </c>
      <c r="BA51" s="199">
        <f>MMULT(H.Transitionsmatricer_kvinder!$C179:$W179,AZ$40:AZ$60)</f>
        <v>0</v>
      </c>
      <c r="BB51" s="199">
        <f>MMULT(H.Transitionsmatricer_kvinder!$C179:$W179,BA$40:BA$60)</f>
        <v>0</v>
      </c>
      <c r="BC51" s="199">
        <f>MMULT(H.Transitionsmatricer_kvinder!$C179:$W179,BB$40:BB$60)</f>
        <v>0</v>
      </c>
      <c r="BD51" s="199">
        <f>MMULT(H.Transitionsmatricer_kvinder!$C179:$W179,BC$40:BC$60)</f>
        <v>0</v>
      </c>
      <c r="BE51" s="199">
        <f>MMULT(H.Transitionsmatricer_kvinder!$C179:$W179,BD$40:BD$60)</f>
        <v>0</v>
      </c>
      <c r="BF51" s="199">
        <f>MMULT(H.Transitionsmatricer_kvinder!$C179:$W179,BE$40:BE$60)</f>
        <v>0</v>
      </c>
      <c r="BG51" s="199">
        <f>MMULT(H.Transitionsmatricer_kvinder!$C179:$W179,BF$40:BF$60)</f>
        <v>0</v>
      </c>
      <c r="BH51" s="199">
        <f>MMULT(H.Transitionsmatricer_kvinder!$C179:$W179,BG$40:BG$60)</f>
        <v>0</v>
      </c>
      <c r="BI51" s="199">
        <f>MMULT(H.Transitionsmatricer_kvinder!$C179:$W179,BH$40:BH$60)</f>
        <v>0</v>
      </c>
      <c r="BJ51" s="199">
        <f>MMULT(H.Transitionsmatricer_kvinder!$C179:$W179,BI$40:BI$60)</f>
        <v>0</v>
      </c>
      <c r="BK51" s="199">
        <f>MMULT(H.Transitionsmatricer_kvinder!$C179:$W179,BJ$40:BJ$60)</f>
        <v>0</v>
      </c>
      <c r="BL51" s="199">
        <f>MMULT(H.Transitionsmatricer_kvinder!$C179:$W179,BK$40:BK$60)</f>
        <v>0</v>
      </c>
      <c r="BM51" s="199">
        <f>MMULT(H.Transitionsmatricer_kvinder!$C179:$W179,BL$40:BL$60)</f>
        <v>0</v>
      </c>
      <c r="BN51" s="199">
        <f>MMULT(H.Transitionsmatricer_kvinder!$C179:$W179,BM$40:BM$60)</f>
        <v>0</v>
      </c>
      <c r="BO51" s="199">
        <f>MMULT(H.Transitionsmatricer_kvinder!$C179:$W179,BN$40:BN$60)</f>
        <v>0</v>
      </c>
      <c r="BP51" s="199">
        <f>MMULT(H.Transitionsmatricer_kvinder!$C179:$W179,BO$40:BO$60)</f>
        <v>0</v>
      </c>
      <c r="BQ51" s="199">
        <f>MMULT(H.Transitionsmatricer_kvinder!$C179:$W179,BP$40:BP$60)</f>
        <v>0</v>
      </c>
      <c r="BR51" s="199">
        <f>MMULT(H.Transitionsmatricer_kvinder!$C179:$W179,BQ$40:BQ$60)</f>
        <v>0</v>
      </c>
      <c r="BS51" s="199">
        <f>MMULT(H.Transitionsmatricer_kvinder!$C179:$W179,BR$40:BR$60)</f>
        <v>0</v>
      </c>
      <c r="BT51" s="199">
        <f>MMULT(H.Transitionsmatricer_kvinder!$C179:$W179,BS$40:BS$60)</f>
        <v>0</v>
      </c>
      <c r="BU51" s="200">
        <f>MMULT(H.Transitionsmatricer_kvinder!$C206:$W206,BT$40:BT$60)</f>
        <v>0</v>
      </c>
      <c r="BV51" s="200">
        <f>MMULT(H.Transitionsmatricer_kvinder!$C206:$W206,BU$40:BU$60)</f>
        <v>0</v>
      </c>
      <c r="BW51" s="200">
        <f>MMULT(H.Transitionsmatricer_kvinder!$C206:$W206,BV$40:BV$60)</f>
        <v>0</v>
      </c>
      <c r="BX51" s="200">
        <f>MMULT(H.Transitionsmatricer_kvinder!$C206:$W206,BW$40:BW$60)</f>
        <v>0</v>
      </c>
      <c r="BY51" s="200">
        <f>MMULT(H.Transitionsmatricer_kvinder!$C206:$W206,BX$40:BX$60)</f>
        <v>0</v>
      </c>
      <c r="BZ51" s="200">
        <f>MMULT(H.Transitionsmatricer_kvinder!$C206:$W206,BY$40:BY$60)</f>
        <v>0</v>
      </c>
      <c r="CA51" s="200">
        <f>MMULT(H.Transitionsmatricer_kvinder!$C206:$W206,BZ$40:BZ$60)</f>
        <v>0</v>
      </c>
      <c r="CB51" s="200">
        <f>MMULT(H.Transitionsmatricer_kvinder!$C206:$W206,CA$40:CA$60)</f>
        <v>0</v>
      </c>
      <c r="CC51" s="200">
        <f>MMULT(H.Transitionsmatricer_kvinder!$C206:$W206,CB$40:CB$60)</f>
        <v>0</v>
      </c>
      <c r="CD51" s="200">
        <f>MMULT(H.Transitionsmatricer_kvinder!$C206:$W206,CC$40:CC$60)</f>
        <v>0</v>
      </c>
      <c r="CE51" s="200">
        <f>MMULT(H.Transitionsmatricer_kvinder!$C206:$W206,CD$40:CD$60)</f>
        <v>0</v>
      </c>
      <c r="CF51" s="200">
        <f>MMULT(H.Transitionsmatricer_kvinder!$C206:$W206,CE$40:CE$60)</f>
        <v>0</v>
      </c>
      <c r="CG51" s="200">
        <f>MMULT(H.Transitionsmatricer_kvinder!$C206:$W206,CF$40:CF$60)</f>
        <v>0</v>
      </c>
      <c r="CH51" s="200">
        <f>MMULT(H.Transitionsmatricer_kvinder!$C206:$W206,CG$40:CG$60)</f>
        <v>0</v>
      </c>
      <c r="CI51" s="200">
        <f>MMULT(H.Transitionsmatricer_kvinder!$C206:$W206,CH$40:CH$60)</f>
        <v>0</v>
      </c>
      <c r="CJ51" s="201">
        <f>MMULT(H.Transitionsmatricer_kvinder!C233:W233,CI$40:CI$60)</f>
        <v>0</v>
      </c>
    </row>
    <row r="52" spans="1:88" s="115" customFormat="1" ht="38.25" x14ac:dyDescent="0.2">
      <c r="A52" s="140" t="s">
        <v>215</v>
      </c>
      <c r="B52" s="192">
        <f t="shared" si="13"/>
        <v>0</v>
      </c>
      <c r="C52" s="192">
        <v>0</v>
      </c>
      <c r="D52" s="193">
        <f>MMULT(H.Transitionsmatricer_kvinder!$C18:$W18,C$40:C$60)</f>
        <v>0</v>
      </c>
      <c r="E52" s="193">
        <f>MMULT(H.Transitionsmatricer_kvinder!$C18:$W18,D$40:D$60)</f>
        <v>0</v>
      </c>
      <c r="F52" s="193">
        <f>MMULT(H.Transitionsmatricer_kvinder!$C18:$W18,E$40:E$60)</f>
        <v>0</v>
      </c>
      <c r="G52" s="193">
        <f>MMULT(H.Transitionsmatricer_kvinder!$C18:$W18,F$40:F$60)</f>
        <v>0</v>
      </c>
      <c r="H52" s="193">
        <f>MMULT(H.Transitionsmatricer_kvinder!$C18:$W18,G$40:G$60)</f>
        <v>0</v>
      </c>
      <c r="I52" s="194">
        <f>MMULT(H.Transitionsmatricer_kvinder!$C45:$W45,H$40:H$60)</f>
        <v>25.812731727915313</v>
      </c>
      <c r="J52" s="194">
        <f>MMULT(H.Transitionsmatricer_kvinder!$C45:$W45,I$40:I$60)</f>
        <v>35.643677718318266</v>
      </c>
      <c r="K52" s="194">
        <f>MMULT(H.Transitionsmatricer_kvinder!$C45:$W45,J$40:J$60)</f>
        <v>42.370655694275484</v>
      </c>
      <c r="L52" s="194">
        <f>MMULT(H.Transitionsmatricer_kvinder!$C45:$W45,K$40:K$60)</f>
        <v>48.433176367240833</v>
      </c>
      <c r="M52" s="194">
        <f>MMULT(H.Transitionsmatricer_kvinder!$C45:$W45,L$40:L$60)</f>
        <v>54.276667695595961</v>
      </c>
      <c r="N52" s="195">
        <f>MMULT(H.Transitionsmatricer_kvinder!$C72:$W72,M$40:M$60)</f>
        <v>12.271674608796234</v>
      </c>
      <c r="O52" s="195">
        <f>MMULT(H.Transitionsmatricer_kvinder!$C72:$W72,N$40:N$60)</f>
        <v>4.6251997501473943</v>
      </c>
      <c r="P52" s="195">
        <f>MMULT(H.Transitionsmatricer_kvinder!$C72:$W72,O$40:O$60)</f>
        <v>3.6690939439148176</v>
      </c>
      <c r="Q52" s="195">
        <f>MMULT(H.Transitionsmatricer_kvinder!$C72:$W72,P$40:P$60)</f>
        <v>3.8973673923782171</v>
      </c>
      <c r="R52" s="195">
        <f>MMULT(H.Transitionsmatricer_kvinder!$C72:$W72,Q$40:Q$60)</f>
        <v>4.2424356770763865</v>
      </c>
      <c r="S52" s="195">
        <f>MMULT(H.Transitionsmatricer_kvinder!$C72:$W72,R$40:R$60)</f>
        <v>4.5183780439290198</v>
      </c>
      <c r="T52" s="195">
        <f>MMULT(H.Transitionsmatricer_kvinder!$C72:$W72,S$40:S$60)</f>
        <v>4.7094070375082993</v>
      </c>
      <c r="U52" s="195">
        <f>MMULT(H.Transitionsmatricer_kvinder!$C72:$W72,T$40:T$60)</f>
        <v>4.8288083651278439</v>
      </c>
      <c r="V52" s="195">
        <f>MMULT(H.Transitionsmatricer_kvinder!$C72:$W72,U$40:U$60)</f>
        <v>4.8918671843099935</v>
      </c>
      <c r="W52" s="196">
        <f>MMULT(H.Transitionsmatricer_kvinder!$C99:$W99,V$40:V$60)</f>
        <v>7.8367170365095653</v>
      </c>
      <c r="X52" s="196">
        <f>MMULT(H.Transitionsmatricer_kvinder!$C99:$W99,W$40:W$60)</f>
        <v>10.220727774810207</v>
      </c>
      <c r="Y52" s="196">
        <f>MMULT(H.Transitionsmatricer_kvinder!$C99:$W99,X$40:X$60)</f>
        <v>12.092591878446289</v>
      </c>
      <c r="Z52" s="196">
        <f>MMULT(H.Transitionsmatricer_kvinder!$C99:$W99,Y$40:Y$60)</f>
        <v>13.530265026201828</v>
      </c>
      <c r="AA52" s="196">
        <f>MMULT(H.Transitionsmatricer_kvinder!$C99:$W99,Z$40:Z$60)</f>
        <v>14.603220409041915</v>
      </c>
      <c r="AB52" s="196">
        <f>MMULT(H.Transitionsmatricer_kvinder!$C99:$W99,AA$40:AA$60)</f>
        <v>15.372350729765099</v>
      </c>
      <c r="AC52" s="196">
        <f>MMULT(H.Transitionsmatricer_kvinder!$C99:$W99,AB$40:AB$60)</f>
        <v>15.89032165331108</v>
      </c>
      <c r="AD52" s="196">
        <f>MMULT(H.Transitionsmatricer_kvinder!$C99:$W99,AC$40:AC$60)</f>
        <v>16.202190501704496</v>
      </c>
      <c r="AE52" s="196">
        <f>MMULT(H.Transitionsmatricer_kvinder!$C99:$W99,AD$40:AD$60)</f>
        <v>16.346159426983487</v>
      </c>
      <c r="AF52" s="196">
        <f>MMULT(H.Transitionsmatricer_kvinder!$C99:$W99,AE$40:AE$60)</f>
        <v>16.35437442710138</v>
      </c>
      <c r="AG52" s="197">
        <f>MMULT(H.Transitionsmatricer_kvinder!$C126:$W126,AF$40:AF$60)</f>
        <v>16.705650038728404</v>
      </c>
      <c r="AH52" s="197">
        <f>MMULT(H.Transitionsmatricer_kvinder!$C126:$W126,AG$40:AG$60)</f>
        <v>16.91009934908918</v>
      </c>
      <c r="AI52" s="197">
        <f>MMULT(H.Transitionsmatricer_kvinder!$C126:$W126,AH$40:AH$60)</f>
        <v>16.988235302870542</v>
      </c>
      <c r="AJ52" s="197">
        <f>MMULT(H.Transitionsmatricer_kvinder!$C126:$W126,AI$40:AI$60)</f>
        <v>16.958167398917656</v>
      </c>
      <c r="AK52" s="197">
        <f>MMULT(H.Transitionsmatricer_kvinder!$C126:$W126,AJ$40:AJ$60)</f>
        <v>16.835952572819</v>
      </c>
      <c r="AL52" s="197">
        <f>MMULT(H.Transitionsmatricer_kvinder!$C126:$W126,AK$40:AK$60)</f>
        <v>16.635844926038171</v>
      </c>
      <c r="AM52" s="197">
        <f>MMULT(H.Transitionsmatricer_kvinder!$C126:$W126,AL$40:AL$60)</f>
        <v>16.370487509859231</v>
      </c>
      <c r="AN52" s="197">
        <f>MMULT(H.Transitionsmatricer_kvinder!$C126:$W126,AM$40:AM$60)</f>
        <v>16.051070645882675</v>
      </c>
      <c r="AO52" s="197">
        <f>MMULT(H.Transitionsmatricer_kvinder!$C126:$W126,AN$40:AN$60)</f>
        <v>15.687470147242433</v>
      </c>
      <c r="AP52" s="197">
        <f>MMULT(H.Transitionsmatricer_kvinder!$C126:$W126,AO$40:AO$60)</f>
        <v>15.288372384249694</v>
      </c>
      <c r="AQ52" s="198">
        <f>MMULT(H.Transitionsmatricer_kvinder!$C153:$W153,AP$40:AP$60)</f>
        <v>15.637905480893487</v>
      </c>
      <c r="AR52" s="198">
        <f>MMULT(H.Transitionsmatricer_kvinder!$C153:$W153,AQ$40:AQ$60)</f>
        <v>15.790891564999084</v>
      </c>
      <c r="AS52" s="198">
        <f>MMULT(H.Transitionsmatricer_kvinder!$C153:$W153,AR$40:AR$60)</f>
        <v>15.780743910992289</v>
      </c>
      <c r="AT52" s="198">
        <f>MMULT(H.Transitionsmatricer_kvinder!$C153:$W153,AS$40:AS$60)</f>
        <v>15.635467513066494</v>
      </c>
      <c r="AU52" s="198">
        <f>MMULT(H.Transitionsmatricer_kvinder!$C153:$W153,AT$40:AT$60)</f>
        <v>15.378980429752607</v>
      </c>
      <c r="AV52" s="198">
        <f>MMULT(H.Transitionsmatricer_kvinder!$C153:$W153,AU$40:AU$60)</f>
        <v>15.031958408655155</v>
      </c>
      <c r="AW52" s="198">
        <f>MMULT(H.Transitionsmatricer_kvinder!$C153:$W153,AV$40:AV$60)</f>
        <v>14.612388995387052</v>
      </c>
      <c r="AX52" s="198">
        <f>MMULT(H.Transitionsmatricer_kvinder!$C153:$W153,AW$40:AW$60)</f>
        <v>14.135951510294676</v>
      </c>
      <c r="AY52" s="198">
        <f>MMULT(H.Transitionsmatricer_kvinder!$C153:$W153,AX$40:AX$60)</f>
        <v>13.616294311585918</v>
      </c>
      <c r="AZ52" s="198">
        <f>MMULT(H.Transitionsmatricer_kvinder!$C153:$W153,AY$40:AY$60)</f>
        <v>13.06525216431425</v>
      </c>
      <c r="BA52" s="199">
        <f>MMULT(H.Transitionsmatricer_kvinder!$C180:$W180,AZ$40:AZ$60)</f>
        <v>16.870151997689842</v>
      </c>
      <c r="BB52" s="199">
        <f>MMULT(H.Transitionsmatricer_kvinder!$C180:$W180,BA$40:BA$60)</f>
        <v>15.551030164159478</v>
      </c>
      <c r="BC52" s="199">
        <f>MMULT(H.Transitionsmatricer_kvinder!$C180:$W180,BB$40:BB$60)</f>
        <v>14.329447651494176</v>
      </c>
      <c r="BD52" s="199">
        <f>MMULT(H.Transitionsmatricer_kvinder!$C180:$W180,BC$40:BC$60)</f>
        <v>13.19225433812484</v>
      </c>
      <c r="BE52" s="199">
        <f>MMULT(H.Transitionsmatricer_kvinder!$C180:$W180,BD$40:BD$60)</f>
        <v>12.131591070388403</v>
      </c>
      <c r="BF52" s="199">
        <f>MMULT(H.Transitionsmatricer_kvinder!$C180:$W180,BE$40:BE$60)</f>
        <v>11.1424693566471</v>
      </c>
      <c r="BG52" s="199">
        <f>MMULT(H.Transitionsmatricer_kvinder!$C180:$W180,BF$40:BF$60)</f>
        <v>10.221331433809077</v>
      </c>
      <c r="BH52" s="199">
        <f>MMULT(H.Transitionsmatricer_kvinder!$C180:$W180,BG$40:BG$60)</f>
        <v>9.3652288542873876</v>
      </c>
      <c r="BI52" s="199">
        <f>MMULT(H.Transitionsmatricer_kvinder!$C180:$W180,BH$40:BH$60)</f>
        <v>8.5713835454550402</v>
      </c>
      <c r="BJ52" s="199">
        <f>MMULT(H.Transitionsmatricer_kvinder!$C180:$W180,BI$40:BI$60)</f>
        <v>7.8369790502245644</v>
      </c>
      <c r="BK52" s="199">
        <f>MMULT(H.Transitionsmatricer_kvinder!$C180:$W180,BJ$40:BJ$60)</f>
        <v>7.1590850428620936</v>
      </c>
      <c r="BL52" s="199">
        <f>MMULT(H.Transitionsmatricer_kvinder!$C180:$W180,BK$40:BK$60)</f>
        <v>6.5346545428343541</v>
      </c>
      <c r="BM52" s="199">
        <f>MMULT(H.Transitionsmatricer_kvinder!$C180:$W180,BL$40:BL$60)</f>
        <v>5.9605568447023973</v>
      </c>
      <c r="BN52" s="199">
        <f>MMULT(H.Transitionsmatricer_kvinder!$C180:$W180,BM$40:BM$60)</f>
        <v>5.4336243210953654</v>
      </c>
      <c r="BO52" s="199">
        <f>MMULT(H.Transitionsmatricer_kvinder!$C180:$W180,BN$40:BN$60)</f>
        <v>4.9507008199269311</v>
      </c>
      <c r="BP52" s="199">
        <f>MMULT(H.Transitionsmatricer_kvinder!$C180:$W180,BO$40:BO$60)</f>
        <v>4.5086852979309429</v>
      </c>
      <c r="BQ52" s="199">
        <f>MMULT(H.Transitionsmatricer_kvinder!$C180:$W180,BP$40:BP$60)</f>
        <v>4.1045678981211067</v>
      </c>
      <c r="BR52" s="199">
        <f>MMULT(H.Transitionsmatricer_kvinder!$C180:$W180,BQ$40:BQ$60)</f>
        <v>3.7354577418886707</v>
      </c>
      <c r="BS52" s="199">
        <f>MMULT(H.Transitionsmatricer_kvinder!$C180:$W180,BR$40:BR$60)</f>
        <v>3.3986028276762199</v>
      </c>
      <c r="BT52" s="199">
        <f>MMULT(H.Transitionsmatricer_kvinder!$C180:$W180,BS$40:BS$60)</f>
        <v>3.0914029723817142</v>
      </c>
      <c r="BU52" s="200">
        <f>MMULT(H.Transitionsmatricer_kvinder!$C207:$W207,BT$40:BT$60)</f>
        <v>0</v>
      </c>
      <c r="BV52" s="200">
        <f>MMULT(H.Transitionsmatricer_kvinder!$C207:$W207,BU$40:BU$60)</f>
        <v>0</v>
      </c>
      <c r="BW52" s="200">
        <f>MMULT(H.Transitionsmatricer_kvinder!$C207:$W207,BV$40:BV$60)</f>
        <v>0</v>
      </c>
      <c r="BX52" s="200">
        <f>MMULT(H.Transitionsmatricer_kvinder!$C207:$W207,BW$40:BW$60)</f>
        <v>0</v>
      </c>
      <c r="BY52" s="200">
        <f>MMULT(H.Transitionsmatricer_kvinder!$C207:$W207,BX$40:BX$60)</f>
        <v>0</v>
      </c>
      <c r="BZ52" s="200">
        <f>MMULT(H.Transitionsmatricer_kvinder!$C207:$W207,BY$40:BY$60)</f>
        <v>0</v>
      </c>
      <c r="CA52" s="200">
        <f>MMULT(H.Transitionsmatricer_kvinder!$C207:$W207,BZ$40:BZ$60)</f>
        <v>0</v>
      </c>
      <c r="CB52" s="200">
        <f>MMULT(H.Transitionsmatricer_kvinder!$C207:$W207,CA$40:CA$60)</f>
        <v>0</v>
      </c>
      <c r="CC52" s="200">
        <f>MMULT(H.Transitionsmatricer_kvinder!$C207:$W207,CB$40:CB$60)</f>
        <v>0</v>
      </c>
      <c r="CD52" s="200">
        <f>MMULT(H.Transitionsmatricer_kvinder!$C207:$W207,CC$40:CC$60)</f>
        <v>0</v>
      </c>
      <c r="CE52" s="200">
        <f>MMULT(H.Transitionsmatricer_kvinder!$C207:$W207,CD$40:CD$60)</f>
        <v>0</v>
      </c>
      <c r="CF52" s="200">
        <f>MMULT(H.Transitionsmatricer_kvinder!$C207:$W207,CE$40:CE$60)</f>
        <v>0</v>
      </c>
      <c r="CG52" s="200">
        <f>MMULT(H.Transitionsmatricer_kvinder!$C207:$W207,CF$40:CF$60)</f>
        <v>0</v>
      </c>
      <c r="CH52" s="200">
        <f>MMULT(H.Transitionsmatricer_kvinder!$C207:$W207,CG$40:CG$60)</f>
        <v>0</v>
      </c>
      <c r="CI52" s="200">
        <f>MMULT(H.Transitionsmatricer_kvinder!$C207:$W207,CH$40:CH$60)</f>
        <v>0</v>
      </c>
      <c r="CJ52" s="201">
        <f>MMULT(H.Transitionsmatricer_kvinder!C234:W234,CI$40:CI$60)</f>
        <v>0</v>
      </c>
    </row>
    <row r="53" spans="1:88" s="115" customFormat="1" ht="38.25" x14ac:dyDescent="0.2">
      <c r="A53" s="140" t="s">
        <v>216</v>
      </c>
      <c r="B53" s="192">
        <f t="shared" si="13"/>
        <v>0</v>
      </c>
      <c r="C53" s="192">
        <v>0</v>
      </c>
      <c r="D53" s="193">
        <f>MMULT(H.Transitionsmatricer_kvinder!$C19:$W19,C$40:C$60)</f>
        <v>0</v>
      </c>
      <c r="E53" s="193">
        <f>MMULT(H.Transitionsmatricer_kvinder!$C19:$W19,D$40:D$60)</f>
        <v>0</v>
      </c>
      <c r="F53" s="193">
        <f>MMULT(H.Transitionsmatricer_kvinder!$C19:$W19,E$40:E$60)</f>
        <v>0</v>
      </c>
      <c r="G53" s="193">
        <f>MMULT(H.Transitionsmatricer_kvinder!$C19:$W19,F$40:F$60)</f>
        <v>0</v>
      </c>
      <c r="H53" s="193">
        <f>MMULT(H.Transitionsmatricer_kvinder!$C19:$W19,G$40:G$60)</f>
        <v>0</v>
      </c>
      <c r="I53" s="194">
        <f>MMULT(H.Transitionsmatricer_kvinder!$C46:$W46,H$40:H$60)</f>
        <v>6.3488641945384678</v>
      </c>
      <c r="J53" s="194">
        <f>MMULT(H.Transitionsmatricer_kvinder!$C46:$W46,I$40:I$60)</f>
        <v>9.1131532919859009</v>
      </c>
      <c r="K53" s="194">
        <f>MMULT(H.Transitionsmatricer_kvinder!$C46:$W46,J$40:J$60)</f>
        <v>11.176455342282519</v>
      </c>
      <c r="L53" s="194">
        <f>MMULT(H.Transitionsmatricer_kvinder!$C46:$W46,K$40:K$60)</f>
        <v>13.134695497919875</v>
      </c>
      <c r="M53" s="194">
        <f>MMULT(H.Transitionsmatricer_kvinder!$C46:$W46,L$40:L$60)</f>
        <v>15.09875341188221</v>
      </c>
      <c r="N53" s="195">
        <f>MMULT(H.Transitionsmatricer_kvinder!$C73:$W73,M$40:M$60)</f>
        <v>3.4817616840311549</v>
      </c>
      <c r="O53" s="195">
        <f>MMULT(H.Transitionsmatricer_kvinder!$C73:$W73,N$40:N$60)</f>
        <v>1.2579264773028678</v>
      </c>
      <c r="P53" s="195">
        <f>MMULT(H.Transitionsmatricer_kvinder!$C73:$W73,O$40:O$60)</f>
        <v>0.96290614821858345</v>
      </c>
      <c r="Q53" s="195">
        <f>MMULT(H.Transitionsmatricer_kvinder!$C73:$W73,P$40:P$60)</f>
        <v>1.034146457305015</v>
      </c>
      <c r="R53" s="195">
        <f>MMULT(H.Transitionsmatricer_kvinder!$C73:$W73,Q$40:Q$60)</f>
        <v>1.151346646072178</v>
      </c>
      <c r="S53" s="195">
        <f>MMULT(H.Transitionsmatricer_kvinder!$C73:$W73,R$40:R$60)</f>
        <v>1.2531608919669874</v>
      </c>
      <c r="T53" s="195">
        <f>MMULT(H.Transitionsmatricer_kvinder!$C73:$W73,S$40:S$60)</f>
        <v>1.3313608958212646</v>
      </c>
      <c r="U53" s="195">
        <f>MMULT(H.Transitionsmatricer_kvinder!$C73:$W73,T$40:T$60)</f>
        <v>1.3880365996105444</v>
      </c>
      <c r="V53" s="195">
        <f>MMULT(H.Transitionsmatricer_kvinder!$C73:$W73,U$40:U$60)</f>
        <v>1.4267831662920942</v>
      </c>
      <c r="W53" s="196">
        <f>MMULT(H.Transitionsmatricer_kvinder!$C100:$W100,V$40:V$60)</f>
        <v>2.3378027843255618</v>
      </c>
      <c r="X53" s="196">
        <f>MMULT(H.Transitionsmatricer_kvinder!$C100:$W100,W$40:W$60)</f>
        <v>3.0938400653816944</v>
      </c>
      <c r="Y53" s="196">
        <f>MMULT(H.Transitionsmatricer_kvinder!$C100:$W100,X$40:X$60)</f>
        <v>3.7143950677856079</v>
      </c>
      <c r="Z53" s="196">
        <f>MMULT(H.Transitionsmatricer_kvinder!$C100:$W100,Y$40:Y$60)</f>
        <v>4.2159751514918558</v>
      </c>
      <c r="AA53" s="196">
        <f>MMULT(H.Transitionsmatricer_kvinder!$C100:$W100,Z$40:Z$60)</f>
        <v>4.6139103591547537</v>
      </c>
      <c r="AB53" s="196">
        <f>MMULT(H.Transitionsmatricer_kvinder!$C100:$W100,AA$40:AA$60)</f>
        <v>4.922165767022916</v>
      </c>
      <c r="AC53" s="196">
        <f>MMULT(H.Transitionsmatricer_kvinder!$C100:$W100,AB$40:AB$60)</f>
        <v>5.1532957784037077</v>
      </c>
      <c r="AD53" s="196">
        <f>MMULT(H.Transitionsmatricer_kvinder!$C100:$W100,AC$40:AC$60)</f>
        <v>5.3184762064934699</v>
      </c>
      <c r="AE53" s="196">
        <f>MMULT(H.Transitionsmatricer_kvinder!$C100:$W100,AD$40:AD$60)</f>
        <v>5.4275782737591332</v>
      </c>
      <c r="AF53" s="196">
        <f>MMULT(H.Transitionsmatricer_kvinder!$C100:$W100,AE$40:AE$60)</f>
        <v>5.4892641352877991</v>
      </c>
      <c r="AG53" s="197">
        <f>MMULT(H.Transitionsmatricer_kvinder!$C127:$W127,AF$40:AF$60)</f>
        <v>5.5110920265267787</v>
      </c>
      <c r="AH53" s="197">
        <f>MMULT(H.Transitionsmatricer_kvinder!$C127:$W127,AG$40:AG$60)</f>
        <v>5.5221229971904116</v>
      </c>
      <c r="AI53" s="197">
        <f>MMULT(H.Transitionsmatricer_kvinder!$C127:$W127,AH$40:AH$60)</f>
        <v>5.5223462615838441</v>
      </c>
      <c r="AJ53" s="197">
        <f>MMULT(H.Transitionsmatricer_kvinder!$C127:$W127,AI$40:AI$60)</f>
        <v>5.511686261374698</v>
      </c>
      <c r="AK53" s="197">
        <f>MMULT(H.Transitionsmatricer_kvinder!$C127:$W127,AJ$40:AJ$60)</f>
        <v>5.4899084664072104</v>
      </c>
      <c r="AL53" s="197">
        <f>MMULT(H.Transitionsmatricer_kvinder!$C127:$W127,AK$40:AK$60)</f>
        <v>5.4567122585259149</v>
      </c>
      <c r="AM53" s="197">
        <f>MMULT(H.Transitionsmatricer_kvinder!$C127:$W127,AL$40:AL$60)</f>
        <v>5.4118582151681611</v>
      </c>
      <c r="AN53" s="197">
        <f>MMULT(H.Transitionsmatricer_kvinder!$C127:$W127,AM$40:AM$60)</f>
        <v>5.3552682290578435</v>
      </c>
      <c r="AO53" s="197">
        <f>MMULT(H.Transitionsmatricer_kvinder!$C127:$W127,AN$40:AN$60)</f>
        <v>5.2870818555704204</v>
      </c>
      <c r="AP53" s="197">
        <f>MMULT(H.Transitionsmatricer_kvinder!$C127:$W127,AO$40:AO$60)</f>
        <v>5.2076722277021394</v>
      </c>
      <c r="AQ53" s="198">
        <f>MMULT(H.Transitionsmatricer_kvinder!$C154:$W154,AP$40:AP$60)</f>
        <v>5.1176319114729338</v>
      </c>
      <c r="AR53" s="198">
        <f>MMULT(H.Transitionsmatricer_kvinder!$C154:$W154,AQ$40:AQ$60)</f>
        <v>5.0558513992207317</v>
      </c>
      <c r="AS53" s="198">
        <f>MMULT(H.Transitionsmatricer_kvinder!$C154:$W154,AR$40:AR$60)</f>
        <v>5.0099235360975438</v>
      </c>
      <c r="AT53" s="198">
        <f>MMULT(H.Transitionsmatricer_kvinder!$C154:$W154,AS$40:AS$60)</f>
        <v>4.9706278986689227</v>
      </c>
      <c r="AU53" s="198">
        <f>MMULT(H.Transitionsmatricer_kvinder!$C154:$W154,AT$40:AT$60)</f>
        <v>4.9309179132837144</v>
      </c>
      <c r="AV53" s="198">
        <f>MMULT(H.Transitionsmatricer_kvinder!$C154:$W154,AU$40:AU$60)</f>
        <v>4.885468709850926</v>
      </c>
      <c r="AW53" s="198">
        <f>MMULT(H.Transitionsmatricer_kvinder!$C154:$W154,AV$40:AV$60)</f>
        <v>4.8304402882605384</v>
      </c>
      <c r="AX53" s="198">
        <f>MMULT(H.Transitionsmatricer_kvinder!$C154:$W154,AW$40:AW$60)</f>
        <v>4.7633016379228064</v>
      </c>
      <c r="AY53" s="198">
        <f>MMULT(H.Transitionsmatricer_kvinder!$C154:$W154,AX$40:AX$60)</f>
        <v>4.6826579634335435</v>
      </c>
      <c r="AZ53" s="198">
        <f>MMULT(H.Transitionsmatricer_kvinder!$C154:$W154,AY$40:AY$60)</f>
        <v>4.5880681292852028</v>
      </c>
      <c r="BA53" s="199">
        <f>MMULT(H.Transitionsmatricer_kvinder!$C181:$W181,AZ$40:AZ$60)</f>
        <v>4.4798574648778393</v>
      </c>
      <c r="BB53" s="199">
        <f>MMULT(H.Transitionsmatricer_kvinder!$C181:$W181,BA$40:BA$60)</f>
        <v>4.5734334337825366</v>
      </c>
      <c r="BC53" s="199">
        <f>MMULT(H.Transitionsmatricer_kvinder!$C181:$W181,BB$40:BB$60)</f>
        <v>4.5929171434400571</v>
      </c>
      <c r="BD53" s="199">
        <f>MMULT(H.Transitionsmatricer_kvinder!$C181:$W181,BC$40:BC$60)</f>
        <v>4.5532802164809638</v>
      </c>
      <c r="BE53" s="199">
        <f>MMULT(H.Transitionsmatricer_kvinder!$C181:$W181,BD$40:BD$60)</f>
        <v>4.4649550957973663</v>
      </c>
      <c r="BF53" s="199">
        <f>MMULT(H.Transitionsmatricer_kvinder!$C181:$W181,BE$40:BE$60)</f>
        <v>4.3366468217323231</v>
      </c>
      <c r="BG53" s="199">
        <f>MMULT(H.Transitionsmatricer_kvinder!$C181:$W181,BF$40:BF$60)</f>
        <v>4.1763642837987138</v>
      </c>
      <c r="BH53" s="199">
        <f>MMULT(H.Transitionsmatricer_kvinder!$C181:$W181,BG$40:BG$60)</f>
        <v>3.9916450009050175</v>
      </c>
      <c r="BI53" s="199">
        <f>MMULT(H.Transitionsmatricer_kvinder!$C181:$W181,BH$40:BH$60)</f>
        <v>3.7894740084486735</v>
      </c>
      <c r="BJ53" s="199">
        <f>MMULT(H.Transitionsmatricer_kvinder!$C181:$W181,BI$40:BI$60)</f>
        <v>3.5761356977530312</v>
      </c>
      <c r="BK53" s="199">
        <f>MMULT(H.Transitionsmatricer_kvinder!$C181:$W181,BJ$40:BJ$60)</f>
        <v>3.3570982363675679</v>
      </c>
      <c r="BL53" s="199">
        <f>MMULT(H.Transitionsmatricer_kvinder!$C181:$W181,BK$40:BK$60)</f>
        <v>3.1369602596534447</v>
      </c>
      <c r="BM53" s="199">
        <f>MMULT(H.Transitionsmatricer_kvinder!$C181:$W181,BL$40:BL$60)</f>
        <v>2.9194575751350271</v>
      </c>
      <c r="BN53" s="199">
        <f>MMULT(H.Transitionsmatricer_kvinder!$C181:$W181,BM$40:BM$60)</f>
        <v>2.7075156156173281</v>
      </c>
      <c r="BO53" s="199">
        <f>MMULT(H.Transitionsmatricer_kvinder!$C181:$W181,BN$40:BN$60)</f>
        <v>2.5033311605465531</v>
      </c>
      <c r="BP53" s="199">
        <f>MMULT(H.Transitionsmatricer_kvinder!$C181:$W181,BO$40:BO$60)</f>
        <v>2.3084688917490062</v>
      </c>
      <c r="BQ53" s="199">
        <f>MMULT(H.Transitionsmatricer_kvinder!$C181:$W181,BP$40:BP$60)</f>
        <v>2.1239617953660437</v>
      </c>
      <c r="BR53" s="199">
        <f>MMULT(H.Transitionsmatricer_kvinder!$C181:$W181,BQ$40:BQ$60)</f>
        <v>1.9504078933222577</v>
      </c>
      <c r="BS53" s="199">
        <f>MMULT(H.Transitionsmatricer_kvinder!$C181:$W181,BR$40:BR$60)</f>
        <v>1.7880587173571478</v>
      </c>
      <c r="BT53" s="199">
        <f>MMULT(H.Transitionsmatricer_kvinder!$C181:$W181,BS$40:BS$60)</f>
        <v>1.6368971712847755</v>
      </c>
      <c r="BU53" s="200">
        <f>MMULT(H.Transitionsmatricer_kvinder!$C208:$W208,BT$40:BT$60)</f>
        <v>4.3081209342246494</v>
      </c>
      <c r="BV53" s="200">
        <f>MMULT(H.Transitionsmatricer_kvinder!$C208:$W208,BU$40:BU$60)</f>
        <v>3.6290333376816908</v>
      </c>
      <c r="BW53" s="200">
        <f>MMULT(H.Transitionsmatricer_kvinder!$C208:$W208,BV$40:BV$60)</f>
        <v>3.0650303938886991</v>
      </c>
      <c r="BX53" s="200">
        <f>MMULT(H.Transitionsmatricer_kvinder!$C208:$W208,BW$40:BW$60)</f>
        <v>2.5800986651889453</v>
      </c>
      <c r="BY53" s="200">
        <f>MMULT(H.Transitionsmatricer_kvinder!$C208:$W208,BX$40:BX$60)</f>
        <v>2.1578535751690087</v>
      </c>
      <c r="BZ53" s="200">
        <f>MMULT(H.Transitionsmatricer_kvinder!$C208:$W208,BY$40:BY$60)</f>
        <v>1.7904717188455925</v>
      </c>
      <c r="CA53" s="200">
        <f>MMULT(H.Transitionsmatricer_kvinder!$C208:$W208,BZ$40:BZ$60)</f>
        <v>1.473271126479573</v>
      </c>
      <c r="CB53" s="200">
        <f>MMULT(H.Transitionsmatricer_kvinder!$C208:$W208,CA$40:CA$60)</f>
        <v>1.2023076799516512</v>
      </c>
      <c r="CC53" s="200">
        <f>MMULT(H.Transitionsmatricer_kvinder!$C208:$W208,CB$40:CB$60)</f>
        <v>0.97350121939716894</v>
      </c>
      <c r="CD53" s="200">
        <f>MMULT(H.Transitionsmatricer_kvinder!$C208:$W208,CC$40:CC$60)</f>
        <v>0.78247643009122969</v>
      </c>
      <c r="CE53" s="200">
        <f>MMULT(H.Transitionsmatricer_kvinder!$C208:$W208,CD$40:CD$60)</f>
        <v>0.62468997807954174</v>
      </c>
      <c r="CF53" s="200">
        <f>MMULT(H.Transitionsmatricer_kvinder!$C208:$W208,CE$40:CE$60)</f>
        <v>0.49563229124852448</v>
      </c>
      <c r="CG53" s="200">
        <f>MMULT(H.Transitionsmatricer_kvinder!$C208:$W208,CF$40:CF$60)</f>
        <v>0.39101020852919943</v>
      </c>
      <c r="CH53" s="200">
        <f>MMULT(H.Transitionsmatricer_kvinder!$C208:$W208,CG$40:CG$60)</f>
        <v>0.30687773956401948</v>
      </c>
      <c r="CI53" s="200">
        <f>MMULT(H.Transitionsmatricer_kvinder!$C208:$W208,CH$40:CH$60)</f>
        <v>0.23971148258785194</v>
      </c>
      <c r="CJ53" s="201">
        <f>MMULT(H.Transitionsmatricer_kvinder!C235:W235,CI$40:CI$60)</f>
        <v>0</v>
      </c>
    </row>
    <row r="54" spans="1:88" s="115" customFormat="1" ht="38.25" x14ac:dyDescent="0.2">
      <c r="A54" s="140" t="s">
        <v>194</v>
      </c>
      <c r="B54" s="192">
        <f t="shared" si="13"/>
        <v>0</v>
      </c>
      <c r="C54" s="192">
        <v>0</v>
      </c>
      <c r="D54" s="193">
        <f>MMULT(H.Transitionsmatricer_kvinder!$C20:$W20,C$40:C$60)</f>
        <v>0</v>
      </c>
      <c r="E54" s="193">
        <f>MMULT(H.Transitionsmatricer_kvinder!$C20:$W20,D$40:D$60)</f>
        <v>0</v>
      </c>
      <c r="F54" s="193">
        <f>MMULT(H.Transitionsmatricer_kvinder!$C20:$W20,E$40:E$60)</f>
        <v>0</v>
      </c>
      <c r="G54" s="193">
        <f>MMULT(H.Transitionsmatricer_kvinder!$C20:$W20,F$40:F$60)</f>
        <v>0</v>
      </c>
      <c r="H54" s="193">
        <f>MMULT(H.Transitionsmatricer_kvinder!$C20:$W20,G$40:G$60)</f>
        <v>0</v>
      </c>
      <c r="I54" s="194">
        <f>MMULT(H.Transitionsmatricer_kvinder!$C47:$W47,H$40:H$60)</f>
        <v>0.3640981033757511</v>
      </c>
      <c r="J54" s="194">
        <f>MMULT(H.Transitionsmatricer_kvinder!$C47:$W47,I$40:I$60)</f>
        <v>0.52728981890237114</v>
      </c>
      <c r="K54" s="194">
        <f>MMULT(H.Transitionsmatricer_kvinder!$C47:$W47,J$40:J$60)</f>
        <v>0.65109510420010708</v>
      </c>
      <c r="L54" s="194">
        <f>MMULT(H.Transitionsmatricer_kvinder!$C47:$W47,K$40:K$60)</f>
        <v>0.76963880361997461</v>
      </c>
      <c r="M54" s="194">
        <f>MMULT(H.Transitionsmatricer_kvinder!$C47:$W47,L$40:L$60)</f>
        <v>0.88929995879857449</v>
      </c>
      <c r="N54" s="195">
        <f>MMULT(H.Transitionsmatricer_kvinder!$C74:$W74,M$40:M$60)</f>
        <v>0.20586462871452577</v>
      </c>
      <c r="O54" s="195">
        <f>MMULT(H.Transitionsmatricer_kvinder!$C74:$W74,N$40:N$60)</f>
        <v>7.3729533415233459E-2</v>
      </c>
      <c r="P54" s="195">
        <f>MMULT(H.Transitionsmatricer_kvinder!$C74:$W74,O$40:O$60)</f>
        <v>5.6001354371577626E-2</v>
      </c>
      <c r="Q54" s="195">
        <f>MMULT(H.Transitionsmatricer_kvinder!$C74:$W74,P$40:P$60)</f>
        <v>6.0286040095570412E-2</v>
      </c>
      <c r="R54" s="195">
        <f>MMULT(H.Transitionsmatricer_kvinder!$C74:$W74,Q$40:Q$60)</f>
        <v>6.7437888568264742E-2</v>
      </c>
      <c r="S54" s="195">
        <f>MMULT(H.Transitionsmatricer_kvinder!$C74:$W74,R$40:R$60)</f>
        <v>7.3728025899998495E-2</v>
      </c>
      <c r="T54" s="195">
        <f>MMULT(H.Transitionsmatricer_kvinder!$C74:$W74,S$40:S$60)</f>
        <v>7.8626059405850643E-2</v>
      </c>
      <c r="U54" s="195">
        <f>MMULT(H.Transitionsmatricer_kvinder!$C74:$W74,T$40:T$60)</f>
        <v>8.2236237992849556E-2</v>
      </c>
      <c r="V54" s="195">
        <f>MMULT(H.Transitionsmatricer_kvinder!$C74:$W74,U$40:U$60)</f>
        <v>8.4762855898942766E-2</v>
      </c>
      <c r="W54" s="196">
        <f>MMULT(H.Transitionsmatricer_kvinder!$C101:$W101,V$40:V$60)</f>
        <v>0.13947163287837558</v>
      </c>
      <c r="X54" s="196">
        <f>MMULT(H.Transitionsmatricer_kvinder!$C101:$W101,W$40:W$60)</f>
        <v>0.18527032209914396</v>
      </c>
      <c r="Y54" s="196">
        <f>MMULT(H.Transitionsmatricer_kvinder!$C101:$W101,X$40:X$60)</f>
        <v>0.22294482688615075</v>
      </c>
      <c r="Z54" s="196">
        <f>MMULT(H.Transitionsmatricer_kvinder!$C101:$W101,Y$40:Y$60)</f>
        <v>0.25362528701605958</v>
      </c>
      <c r="AA54" s="196">
        <f>MMULT(H.Transitionsmatricer_kvinder!$C101:$W101,Z$40:Z$60)</f>
        <v>0.27817502756989476</v>
      </c>
      <c r="AB54" s="196">
        <f>MMULT(H.Transitionsmatricer_kvinder!$C101:$W101,AA$40:AA$60)</f>
        <v>0.29738587037284137</v>
      </c>
      <c r="AC54" s="196">
        <f>MMULT(H.Transitionsmatricer_kvinder!$C101:$W101,AB$40:AB$60)</f>
        <v>0.31197480139363287</v>
      </c>
      <c r="AD54" s="196">
        <f>MMULT(H.Transitionsmatricer_kvinder!$C101:$W101,AC$40:AC$60)</f>
        <v>0.32258496148767957</v>
      </c>
      <c r="AE54" s="196">
        <f>MMULT(H.Transitionsmatricer_kvinder!$C101:$W101,AD$40:AD$60)</f>
        <v>0.3297889281155949</v>
      </c>
      <c r="AF54" s="196">
        <f>MMULT(H.Transitionsmatricer_kvinder!$C101:$W101,AE$40:AE$60)</f>
        <v>0.33409319879340255</v>
      </c>
      <c r="AG54" s="197">
        <f>MMULT(H.Transitionsmatricer_kvinder!$C128:$W128,AF$40:AF$60)</f>
        <v>0.33594327185875755</v>
      </c>
      <c r="AH54" s="197">
        <f>MMULT(H.Transitionsmatricer_kvinder!$C128:$W128,AG$40:AG$60)</f>
        <v>0.33572896902051613</v>
      </c>
      <c r="AI54" s="197">
        <f>MMULT(H.Transitionsmatricer_kvinder!$C128:$W128,AH$40:AH$60)</f>
        <v>0.33521330716002751</v>
      </c>
      <c r="AJ54" s="197">
        <f>MMULT(H.Transitionsmatricer_kvinder!$C128:$W128,AI$40:AI$60)</f>
        <v>0.33432747918937833</v>
      </c>
      <c r="AK54" s="197">
        <f>MMULT(H.Transitionsmatricer_kvinder!$C128:$W128,AJ$40:AJ$60)</f>
        <v>0.33299771053026933</v>
      </c>
      <c r="AL54" s="197">
        <f>MMULT(H.Transitionsmatricer_kvinder!$C128:$W128,AK$40:AK$60)</f>
        <v>0.33115127990388177</v>
      </c>
      <c r="AM54" s="197">
        <f>MMULT(H.Transitionsmatricer_kvinder!$C128:$W128,AL$40:AL$60)</f>
        <v>0.32872513914691698</v>
      </c>
      <c r="AN54" s="197">
        <f>MMULT(H.Transitionsmatricer_kvinder!$C128:$W128,AM$40:AM$60)</f>
        <v>0.32567265985727961</v>
      </c>
      <c r="AO54" s="197">
        <f>MMULT(H.Transitionsmatricer_kvinder!$C128:$W128,AN$40:AN$60)</f>
        <v>0.32196728376153444</v>
      </c>
      <c r="AP54" s="197">
        <f>MMULT(H.Transitionsmatricer_kvinder!$C128:$W128,AO$40:AO$60)</f>
        <v>0.3176032997196559</v>
      </c>
      <c r="AQ54" s="198">
        <f>MMULT(H.Transitionsmatricer_kvinder!$C155:$W155,AP$40:AP$60)</f>
        <v>0.31259448370448484</v>
      </c>
      <c r="AR54" s="198">
        <f>MMULT(H.Transitionsmatricer_kvinder!$C155:$W155,AQ$40:AQ$60)</f>
        <v>0.30697140373290432</v>
      </c>
      <c r="AS54" s="198">
        <f>MMULT(H.Transitionsmatricer_kvinder!$C155:$W155,AR$40:AR$60)</f>
        <v>0.30316143249874927</v>
      </c>
      <c r="AT54" s="198">
        <f>MMULT(H.Transitionsmatricer_kvinder!$C155:$W155,AS$40:AS$60)</f>
        <v>0.30039396859917988</v>
      </c>
      <c r="AU54" s="198">
        <f>MMULT(H.Transitionsmatricer_kvinder!$C155:$W155,AT$40:AT$60)</f>
        <v>0.29806958510736203</v>
      </c>
      <c r="AV54" s="198">
        <f>MMULT(H.Transitionsmatricer_kvinder!$C155:$W155,AU$40:AU$60)</f>
        <v>0.29572455725696489</v>
      </c>
      <c r="AW54" s="198">
        <f>MMULT(H.Transitionsmatricer_kvinder!$C155:$W155,AV$40:AV$60)</f>
        <v>0.29301184550799386</v>
      </c>
      <c r="AX54" s="198">
        <f>MMULT(H.Transitionsmatricer_kvinder!$C155:$W155,AW$40:AW$60)</f>
        <v>0.28968707715385472</v>
      </c>
      <c r="AY54" s="198">
        <f>MMULT(H.Transitionsmatricer_kvinder!$C155:$W155,AX$40:AX$60)</f>
        <v>0.28559513044503287</v>
      </c>
      <c r="AZ54" s="198">
        <f>MMULT(H.Transitionsmatricer_kvinder!$C155:$W155,AY$40:AY$60)</f>
        <v>0.28065624273552414</v>
      </c>
      <c r="BA54" s="199">
        <f>MMULT(H.Transitionsmatricer_kvinder!$C182:$W182,AZ$40:AZ$60)</f>
        <v>0.27485191823225918</v>
      </c>
      <c r="BB54" s="199">
        <f>MMULT(H.Transitionsmatricer_kvinder!$C182:$W182,BA$40:BA$60)</f>
        <v>0.26821129728461923</v>
      </c>
      <c r="BC54" s="199">
        <f>MMULT(H.Transitionsmatricer_kvinder!$C182:$W182,BB$40:BB$60)</f>
        <v>0.2741954062927327</v>
      </c>
      <c r="BD54" s="199">
        <f>MMULT(H.Transitionsmatricer_kvinder!$C182:$W182,BC$40:BC$60)</f>
        <v>0.27563936005644168</v>
      </c>
      <c r="BE54" s="199">
        <f>MMULT(H.Transitionsmatricer_kvinder!$C182:$W182,BD$40:BD$60)</f>
        <v>0.27331787875850211</v>
      </c>
      <c r="BF54" s="199">
        <f>MMULT(H.Transitionsmatricer_kvinder!$C182:$W182,BE$40:BE$60)</f>
        <v>0.26787150472280841</v>
      </c>
      <c r="BG54" s="199">
        <f>MMULT(H.Transitionsmatricer_kvinder!$C182:$W182,BF$40:BF$60)</f>
        <v>0.25988567653521244</v>
      </c>
      <c r="BH54" s="199">
        <f>MMULT(H.Transitionsmatricer_kvinder!$C182:$W182,BG$40:BG$60)</f>
        <v>0.24990987279288701</v>
      </c>
      <c r="BI54" s="199">
        <f>MMULT(H.Transitionsmatricer_kvinder!$C182:$W182,BH$40:BH$60)</f>
        <v>0.23845346847770585</v>
      </c>
      <c r="BJ54" s="199">
        <f>MMULT(H.Transitionsmatricer_kvinder!$C182:$W182,BI$40:BI$60)</f>
        <v>0.22597593686873321</v>
      </c>
      <c r="BK54" s="199">
        <f>MMULT(H.Transitionsmatricer_kvinder!$C182:$W182,BJ$40:BJ$60)</f>
        <v>0.21287887762451765</v>
      </c>
      <c r="BL54" s="199">
        <f>MMULT(H.Transitionsmatricer_kvinder!$C182:$W182,BK$40:BK$60)</f>
        <v>0.19950221951346273</v>
      </c>
      <c r="BM54" s="199">
        <f>MMULT(H.Transitionsmatricer_kvinder!$C182:$W182,BL$40:BL$60)</f>
        <v>0.18612457549948538</v>
      </c>
      <c r="BN54" s="199">
        <f>MMULT(H.Transitionsmatricer_kvinder!$C182:$W182,BM$40:BM$60)</f>
        <v>0.17296681344223261</v>
      </c>
      <c r="BO54" s="199">
        <f>MMULT(H.Transitionsmatricer_kvinder!$C182:$W182,BN$40:BN$60)</f>
        <v>0.1601977113926977</v>
      </c>
      <c r="BP54" s="199">
        <f>MMULT(H.Transitionsmatricer_kvinder!$C182:$W182,BO$40:BO$60)</f>
        <v>0.14794069039586533</v>
      </c>
      <c r="BQ54" s="199">
        <f>MMULT(H.Transitionsmatricer_kvinder!$C182:$W182,BP$40:BP$60)</f>
        <v>0.13628085042794633</v>
      </c>
      <c r="BR54" s="199">
        <f>MMULT(H.Transitionsmatricer_kvinder!$C182:$W182,BQ$40:BQ$60)</f>
        <v>0.12527177530539182</v>
      </c>
      <c r="BS54" s="199">
        <f>MMULT(H.Transitionsmatricer_kvinder!$C182:$W182,BR$40:BR$60)</f>
        <v>0.11494177745153983</v>
      </c>
      <c r="BT54" s="199">
        <f>MMULT(H.Transitionsmatricer_kvinder!$C182:$W182,BS$40:BS$60)</f>
        <v>0.10529941083469556</v>
      </c>
      <c r="BU54" s="200">
        <f>MMULT(H.Transitionsmatricer_kvinder!$C209:$W209,BT$40:BT$60)</f>
        <v>9.6338192023826416E-2</v>
      </c>
      <c r="BV54" s="200">
        <f>MMULT(H.Transitionsmatricer_kvinder!$C209:$W209,BU$40:BU$60)</f>
        <v>0.25921666697726364</v>
      </c>
      <c r="BW54" s="200">
        <f>MMULT(H.Transitionsmatricer_kvinder!$C209:$W209,BV$40:BV$60)</f>
        <v>0.21893074242062138</v>
      </c>
      <c r="BX54" s="200">
        <f>MMULT(H.Transitionsmatricer_kvinder!$C209:$W209,BW$40:BW$60)</f>
        <v>0.18429276179921036</v>
      </c>
      <c r="BY54" s="200">
        <f>MMULT(H.Transitionsmatricer_kvinder!$C209:$W209,BX$40:BX$60)</f>
        <v>0.15413239822635777</v>
      </c>
      <c r="BZ54" s="200">
        <f>MMULT(H.Transitionsmatricer_kvinder!$C209:$W209,BY$40:BY$60)</f>
        <v>0.12789083706039947</v>
      </c>
      <c r="CA54" s="200">
        <f>MMULT(H.Transitionsmatricer_kvinder!$C209:$W209,BZ$40:BZ$60)</f>
        <v>0.10523365189139808</v>
      </c>
      <c r="CB54" s="200">
        <f>MMULT(H.Transitionsmatricer_kvinder!$C209:$W209,CA$40:CA$60)</f>
        <v>8.587911999654653E-2</v>
      </c>
      <c r="CC54" s="200">
        <f>MMULT(H.Transitionsmatricer_kvinder!$C209:$W209,CB$40:CB$60)</f>
        <v>6.9535801385512075E-2</v>
      </c>
      <c r="CD54" s="200">
        <f>MMULT(H.Transitionsmatricer_kvinder!$C209:$W209,CC$40:CC$60)</f>
        <v>5.5891173577944979E-2</v>
      </c>
      <c r="CE54" s="200">
        <f>MMULT(H.Transitionsmatricer_kvinder!$C209:$W209,CD$40:CD$60)</f>
        <v>4.4620712719967273E-2</v>
      </c>
      <c r="CF54" s="200">
        <f>MMULT(H.Transitionsmatricer_kvinder!$C209:$W209,CE$40:CE$60)</f>
        <v>3.5402306517751753E-2</v>
      </c>
      <c r="CG54" s="200">
        <f>MMULT(H.Transitionsmatricer_kvinder!$C209:$W209,CF$40:CF$60)</f>
        <v>2.7929300609228533E-2</v>
      </c>
      <c r="CH54" s="200">
        <f>MMULT(H.Transitionsmatricer_kvinder!$C209:$W209,CG$40:CG$60)</f>
        <v>2.1919838540287104E-2</v>
      </c>
      <c r="CI54" s="200">
        <f>MMULT(H.Transitionsmatricer_kvinder!$C209:$W209,CH$40:CH$60)</f>
        <v>1.7122248756275139E-2</v>
      </c>
      <c r="CJ54" s="201">
        <f>MMULT(H.Transitionsmatricer_kvinder!C236:W236,CI$40:CI$60)</f>
        <v>0.19975658630565146</v>
      </c>
    </row>
    <row r="55" spans="1:88" s="115" customFormat="1" ht="38.25" x14ac:dyDescent="0.2">
      <c r="A55" s="140" t="s">
        <v>183</v>
      </c>
      <c r="B55" s="192">
        <f t="shared" si="13"/>
        <v>0</v>
      </c>
      <c r="C55" s="192">
        <v>0</v>
      </c>
      <c r="D55" s="193">
        <f>MMULT(H.Transitionsmatricer_kvinder!$C21:$W21,C$40:C$60)</f>
        <v>0</v>
      </c>
      <c r="E55" s="193">
        <f>MMULT(H.Transitionsmatricer_kvinder!$C21:$W21,D$40:D$60)</f>
        <v>0</v>
      </c>
      <c r="F55" s="193">
        <f>MMULT(H.Transitionsmatricer_kvinder!$C21:$W21,E$40:E$60)</f>
        <v>0</v>
      </c>
      <c r="G55" s="193">
        <f>MMULT(H.Transitionsmatricer_kvinder!$C21:$W21,F$40:F$60)</f>
        <v>0</v>
      </c>
      <c r="H55" s="193">
        <f>MMULT(H.Transitionsmatricer_kvinder!$C21:$W21,G$40:G$60)</f>
        <v>0</v>
      </c>
      <c r="I55" s="194">
        <f>MMULT(H.Transitionsmatricer_kvinder!$C48:$W48,H$40:H$60)</f>
        <v>0</v>
      </c>
      <c r="J55" s="194">
        <f>MMULT(H.Transitionsmatricer_kvinder!$C48:$W48,I$40:I$60)</f>
        <v>0</v>
      </c>
      <c r="K55" s="194">
        <f>MMULT(H.Transitionsmatricer_kvinder!$C48:$W48,J$40:J$60)</f>
        <v>0</v>
      </c>
      <c r="L55" s="194">
        <f>MMULT(H.Transitionsmatricer_kvinder!$C48:$W48,K$40:K$60)</f>
        <v>0</v>
      </c>
      <c r="M55" s="194">
        <f>MMULT(H.Transitionsmatricer_kvinder!$C48:$W48,L$40:L$60)</f>
        <v>0</v>
      </c>
      <c r="N55" s="195">
        <f>MMULT(H.Transitionsmatricer_kvinder!$C75:$W75,M$40:M$60)</f>
        <v>20.628732981511966</v>
      </c>
      <c r="O55" s="195">
        <f>MMULT(H.Transitionsmatricer_kvinder!$C75:$W75,N$40:N$60)</f>
        <v>22.478341298098602</v>
      </c>
      <c r="P55" s="195">
        <f>MMULT(H.Transitionsmatricer_kvinder!$C75:$W75,O$40:O$60)</f>
        <v>21.408106399611565</v>
      </c>
      <c r="Q55" s="195">
        <f>MMULT(H.Transitionsmatricer_kvinder!$C75:$W75,P$40:P$60)</f>
        <v>20.06287346952227</v>
      </c>
      <c r="R55" s="195">
        <f>MMULT(H.Transitionsmatricer_kvinder!$C75:$W75,Q$40:Q$60)</f>
        <v>18.815843215720019</v>
      </c>
      <c r="S55" s="195">
        <f>MMULT(H.Transitionsmatricer_kvinder!$C75:$W75,R$40:R$60)</f>
        <v>17.676985505477777</v>
      </c>
      <c r="T55" s="195">
        <f>MMULT(H.Transitionsmatricer_kvinder!$C75:$W75,S$40:S$60)</f>
        <v>16.615750164239394</v>
      </c>
      <c r="U55" s="195">
        <f>MMULT(H.Transitionsmatricer_kvinder!$C75:$W75,T$40:T$60)</f>
        <v>15.609026908165685</v>
      </c>
      <c r="V55" s="195">
        <f>MMULT(H.Transitionsmatricer_kvinder!$C75:$W75,U$40:U$60)</f>
        <v>14.643848923561251</v>
      </c>
      <c r="W55" s="196">
        <f>MMULT(H.Transitionsmatricer_kvinder!$C102:$W102,V$40:V$60)</f>
        <v>0</v>
      </c>
      <c r="X55" s="196">
        <f>MMULT(H.Transitionsmatricer_kvinder!$C102:$W102,W$40:W$60)</f>
        <v>0</v>
      </c>
      <c r="Y55" s="196">
        <f>MMULT(H.Transitionsmatricer_kvinder!$C102:$W102,X$40:X$60)</f>
        <v>0</v>
      </c>
      <c r="Z55" s="196">
        <f>MMULT(H.Transitionsmatricer_kvinder!$C102:$W102,Y$40:Y$60)</f>
        <v>0</v>
      </c>
      <c r="AA55" s="196">
        <f>MMULT(H.Transitionsmatricer_kvinder!$C102:$W102,Z$40:Z$60)</f>
        <v>0</v>
      </c>
      <c r="AB55" s="196">
        <f>MMULT(H.Transitionsmatricer_kvinder!$C102:$W102,AA$40:AA$60)</f>
        <v>0</v>
      </c>
      <c r="AC55" s="196">
        <f>MMULT(H.Transitionsmatricer_kvinder!$C102:$W102,AB$40:AB$60)</f>
        <v>0</v>
      </c>
      <c r="AD55" s="196">
        <f>MMULT(H.Transitionsmatricer_kvinder!$C102:$W102,AC$40:AC$60)</f>
        <v>0</v>
      </c>
      <c r="AE55" s="196">
        <f>MMULT(H.Transitionsmatricer_kvinder!$C102:$W102,AD$40:AD$60)</f>
        <v>0</v>
      </c>
      <c r="AF55" s="196">
        <f>MMULT(H.Transitionsmatricer_kvinder!$C102:$W102,AE$40:AE$60)</f>
        <v>0</v>
      </c>
      <c r="AG55" s="197">
        <f>MMULT(H.Transitionsmatricer_kvinder!$C129:$W129,AF$40:AF$60)</f>
        <v>0</v>
      </c>
      <c r="AH55" s="197">
        <f>MMULT(H.Transitionsmatricer_kvinder!$C129:$W129,AG$40:AG$60)</f>
        <v>0</v>
      </c>
      <c r="AI55" s="197">
        <f>MMULT(H.Transitionsmatricer_kvinder!$C129:$W129,AH$40:AH$60)</f>
        <v>0</v>
      </c>
      <c r="AJ55" s="197">
        <f>MMULT(H.Transitionsmatricer_kvinder!$C129:$W129,AI$40:AI$60)</f>
        <v>0</v>
      </c>
      <c r="AK55" s="197">
        <f>MMULT(H.Transitionsmatricer_kvinder!$C129:$W129,AJ$40:AJ$60)</f>
        <v>0</v>
      </c>
      <c r="AL55" s="197">
        <f>MMULT(H.Transitionsmatricer_kvinder!$C129:$W129,AK$40:AK$60)</f>
        <v>0</v>
      </c>
      <c r="AM55" s="197">
        <f>MMULT(H.Transitionsmatricer_kvinder!$C129:$W129,AL$40:AL$60)</f>
        <v>0</v>
      </c>
      <c r="AN55" s="197">
        <f>MMULT(H.Transitionsmatricer_kvinder!$C129:$W129,AM$40:AM$60)</f>
        <v>0</v>
      </c>
      <c r="AO55" s="197">
        <f>MMULT(H.Transitionsmatricer_kvinder!$C129:$W129,AN$40:AN$60)</f>
        <v>0</v>
      </c>
      <c r="AP55" s="197">
        <f>MMULT(H.Transitionsmatricer_kvinder!$C129:$W129,AO$40:AO$60)</f>
        <v>0</v>
      </c>
      <c r="AQ55" s="198">
        <f>MMULT(H.Transitionsmatricer_kvinder!$C156:$W156,AP$40:AP$60)</f>
        <v>0</v>
      </c>
      <c r="AR55" s="198">
        <f>MMULT(H.Transitionsmatricer_kvinder!$C156:$W156,AQ$40:AQ$60)</f>
        <v>0</v>
      </c>
      <c r="AS55" s="198">
        <f>MMULT(H.Transitionsmatricer_kvinder!$C156:$W156,AR$40:AR$60)</f>
        <v>0</v>
      </c>
      <c r="AT55" s="198">
        <f>MMULT(H.Transitionsmatricer_kvinder!$C156:$W156,AS$40:AS$60)</f>
        <v>0</v>
      </c>
      <c r="AU55" s="198">
        <f>MMULT(H.Transitionsmatricer_kvinder!$C156:$W156,AT$40:AT$60)</f>
        <v>0</v>
      </c>
      <c r="AV55" s="198">
        <f>MMULT(H.Transitionsmatricer_kvinder!$C156:$W156,AU$40:AU$60)</f>
        <v>0</v>
      </c>
      <c r="AW55" s="198">
        <f>MMULT(H.Transitionsmatricer_kvinder!$C156:$W156,AV$40:AV$60)</f>
        <v>0</v>
      </c>
      <c r="AX55" s="198">
        <f>MMULT(H.Transitionsmatricer_kvinder!$C156:$W156,AW$40:AW$60)</f>
        <v>0</v>
      </c>
      <c r="AY55" s="198">
        <f>MMULT(H.Transitionsmatricer_kvinder!$C156:$W156,AX$40:AX$60)</f>
        <v>0</v>
      </c>
      <c r="AZ55" s="198">
        <f>MMULT(H.Transitionsmatricer_kvinder!$C156:$W156,AY$40:AY$60)</f>
        <v>0</v>
      </c>
      <c r="BA55" s="199">
        <f>MMULT(H.Transitionsmatricer_kvinder!$C183:$W183,AZ$40:AZ$60)</f>
        <v>0</v>
      </c>
      <c r="BB55" s="199">
        <f>MMULT(H.Transitionsmatricer_kvinder!$C183:$W183,BA$40:BA$60)</f>
        <v>0</v>
      </c>
      <c r="BC55" s="199">
        <f>MMULT(H.Transitionsmatricer_kvinder!$C183:$W183,BB$40:BB$60)</f>
        <v>0</v>
      </c>
      <c r="BD55" s="199">
        <f>MMULT(H.Transitionsmatricer_kvinder!$C183:$W183,BC$40:BC$60)</f>
        <v>0</v>
      </c>
      <c r="BE55" s="199">
        <f>MMULT(H.Transitionsmatricer_kvinder!$C183:$W183,BD$40:BD$60)</f>
        <v>0</v>
      </c>
      <c r="BF55" s="199">
        <f>MMULT(H.Transitionsmatricer_kvinder!$C183:$W183,BE$40:BE$60)</f>
        <v>0</v>
      </c>
      <c r="BG55" s="199">
        <f>MMULT(H.Transitionsmatricer_kvinder!$C183:$W183,BF$40:BF$60)</f>
        <v>0</v>
      </c>
      <c r="BH55" s="199">
        <f>MMULT(H.Transitionsmatricer_kvinder!$C183:$W183,BG$40:BG$60)</f>
        <v>0</v>
      </c>
      <c r="BI55" s="199">
        <f>MMULT(H.Transitionsmatricer_kvinder!$C183:$W183,BH$40:BH$60)</f>
        <v>0</v>
      </c>
      <c r="BJ55" s="199">
        <f>MMULT(H.Transitionsmatricer_kvinder!$C183:$W183,BI$40:BI$60)</f>
        <v>0</v>
      </c>
      <c r="BK55" s="199">
        <f>MMULT(H.Transitionsmatricer_kvinder!$C183:$W183,BJ$40:BJ$60)</f>
        <v>0</v>
      </c>
      <c r="BL55" s="199">
        <f>MMULT(H.Transitionsmatricer_kvinder!$C183:$W183,BK$40:BK$60)</f>
        <v>0</v>
      </c>
      <c r="BM55" s="199">
        <f>MMULT(H.Transitionsmatricer_kvinder!$C183:$W183,BL$40:BL$60)</f>
        <v>0</v>
      </c>
      <c r="BN55" s="199">
        <f>MMULT(H.Transitionsmatricer_kvinder!$C183:$W183,BM$40:BM$60)</f>
        <v>0</v>
      </c>
      <c r="BO55" s="199">
        <f>MMULT(H.Transitionsmatricer_kvinder!$C183:$W183,BN$40:BN$60)</f>
        <v>0</v>
      </c>
      <c r="BP55" s="199">
        <f>MMULT(H.Transitionsmatricer_kvinder!$C183:$W183,BO$40:BO$60)</f>
        <v>0</v>
      </c>
      <c r="BQ55" s="199">
        <f>MMULT(H.Transitionsmatricer_kvinder!$C183:$W183,BP$40:BP$60)</f>
        <v>0</v>
      </c>
      <c r="BR55" s="199">
        <f>MMULT(H.Transitionsmatricer_kvinder!$C183:$W183,BQ$40:BQ$60)</f>
        <v>0</v>
      </c>
      <c r="BS55" s="199">
        <f>MMULT(H.Transitionsmatricer_kvinder!$C183:$W183,BR$40:BR$60)</f>
        <v>0</v>
      </c>
      <c r="BT55" s="199">
        <f>MMULT(H.Transitionsmatricer_kvinder!$C183:$W183,BS$40:BS$60)</f>
        <v>0</v>
      </c>
      <c r="BU55" s="200">
        <f>MMULT(H.Transitionsmatricer_kvinder!$C210:$W210,BT$40:BT$60)</f>
        <v>0</v>
      </c>
      <c r="BV55" s="200">
        <f>MMULT(H.Transitionsmatricer_kvinder!$C210:$W210,BU$40:BU$60)</f>
        <v>0</v>
      </c>
      <c r="BW55" s="200">
        <f>MMULT(H.Transitionsmatricer_kvinder!$C210:$W210,BV$40:BV$60)</f>
        <v>0</v>
      </c>
      <c r="BX55" s="200">
        <f>MMULT(H.Transitionsmatricer_kvinder!$C210:$W210,BW$40:BW$60)</f>
        <v>0</v>
      </c>
      <c r="BY55" s="200">
        <f>MMULT(H.Transitionsmatricer_kvinder!$C210:$W210,BX$40:BX$60)</f>
        <v>0</v>
      </c>
      <c r="BZ55" s="200">
        <f>MMULT(H.Transitionsmatricer_kvinder!$C210:$W210,BY$40:BY$60)</f>
        <v>0</v>
      </c>
      <c r="CA55" s="200">
        <f>MMULT(H.Transitionsmatricer_kvinder!$C210:$W210,BZ$40:BZ$60)</f>
        <v>0</v>
      </c>
      <c r="CB55" s="200">
        <f>MMULT(H.Transitionsmatricer_kvinder!$C210:$W210,CA$40:CA$60)</f>
        <v>0</v>
      </c>
      <c r="CC55" s="200">
        <f>MMULT(H.Transitionsmatricer_kvinder!$C210:$W210,CB$40:CB$60)</f>
        <v>0</v>
      </c>
      <c r="CD55" s="200">
        <f>MMULT(H.Transitionsmatricer_kvinder!$C210:$W210,CC$40:CC$60)</f>
        <v>0</v>
      </c>
      <c r="CE55" s="200">
        <f>MMULT(H.Transitionsmatricer_kvinder!$C210:$W210,CD$40:CD$60)</f>
        <v>0</v>
      </c>
      <c r="CF55" s="200">
        <f>MMULT(H.Transitionsmatricer_kvinder!$C210:$W210,CE$40:CE$60)</f>
        <v>0</v>
      </c>
      <c r="CG55" s="200">
        <f>MMULT(H.Transitionsmatricer_kvinder!$C210:$W210,CF$40:CF$60)</f>
        <v>0</v>
      </c>
      <c r="CH55" s="200">
        <f>MMULT(H.Transitionsmatricer_kvinder!$C210:$W210,CG$40:CG$60)</f>
        <v>0</v>
      </c>
      <c r="CI55" s="200">
        <f>MMULT(H.Transitionsmatricer_kvinder!$C210:$W210,CH$40:CH$60)</f>
        <v>0</v>
      </c>
      <c r="CJ55" s="201">
        <f>MMULT(H.Transitionsmatricer_kvinder!C237:W237,CI$40:CI$60)</f>
        <v>0</v>
      </c>
    </row>
    <row r="56" spans="1:88" s="115" customFormat="1" ht="38.25" x14ac:dyDescent="0.2">
      <c r="A56" s="140" t="s">
        <v>184</v>
      </c>
      <c r="B56" s="192">
        <f t="shared" si="13"/>
        <v>0</v>
      </c>
      <c r="C56" s="192">
        <v>0</v>
      </c>
      <c r="D56" s="193">
        <f>MMULT(H.Transitionsmatricer_kvinder!$C22:$W22,C$40:C$60)</f>
        <v>0</v>
      </c>
      <c r="E56" s="193">
        <f>MMULT(H.Transitionsmatricer_kvinder!$C22:$W22,D$40:D$60)</f>
        <v>0</v>
      </c>
      <c r="F56" s="193">
        <f>MMULT(H.Transitionsmatricer_kvinder!$C22:$W22,E$40:E$60)</f>
        <v>0</v>
      </c>
      <c r="G56" s="193">
        <f>MMULT(H.Transitionsmatricer_kvinder!$C22:$W22,F$40:F$60)</f>
        <v>0</v>
      </c>
      <c r="H56" s="193">
        <f>MMULT(H.Transitionsmatricer_kvinder!$C22:$W22,G$40:G$60)</f>
        <v>0</v>
      </c>
      <c r="I56" s="194">
        <f>MMULT(H.Transitionsmatricer_kvinder!$C49:$W49,H$40:H$60)</f>
        <v>0</v>
      </c>
      <c r="J56" s="194">
        <f>MMULT(H.Transitionsmatricer_kvinder!$C49:$W49,I$40:I$60)</f>
        <v>0</v>
      </c>
      <c r="K56" s="194">
        <f>MMULT(H.Transitionsmatricer_kvinder!$C49:$W49,J$40:J$60)</f>
        <v>0</v>
      </c>
      <c r="L56" s="194">
        <f>MMULT(H.Transitionsmatricer_kvinder!$C49:$W49,K$40:K$60)</f>
        <v>0</v>
      </c>
      <c r="M56" s="194">
        <f>MMULT(H.Transitionsmatricer_kvinder!$C49:$W49,L$40:L$60)</f>
        <v>0</v>
      </c>
      <c r="N56" s="195">
        <f>MMULT(H.Transitionsmatricer_kvinder!$C76:$W76,M$40:M$60)</f>
        <v>92.105846224847895</v>
      </c>
      <c r="O56" s="195">
        <f>MMULT(H.Transitionsmatricer_kvinder!$C76:$W76,N$40:N$60)</f>
        <v>111.74885291413278</v>
      </c>
      <c r="P56" s="195">
        <f>MMULT(H.Transitionsmatricer_kvinder!$C76:$W76,O$40:O$60)</f>
        <v>118.1755539423655</v>
      </c>
      <c r="Q56" s="195">
        <f>MMULT(H.Transitionsmatricer_kvinder!$C76:$W76,P$40:P$60)</f>
        <v>122.68043390613202</v>
      </c>
      <c r="R56" s="195">
        <f>MMULT(H.Transitionsmatricer_kvinder!$C76:$W76,Q$40:Q$60)</f>
        <v>127.18497480120332</v>
      </c>
      <c r="S56" s="195">
        <f>MMULT(H.Transitionsmatricer_kvinder!$C76:$W76,R$40:R$60)</f>
        <v>131.84371902649039</v>
      </c>
      <c r="T56" s="195">
        <f>MMULT(H.Transitionsmatricer_kvinder!$C76:$W76,S$40:S$60)</f>
        <v>136.5250333352306</v>
      </c>
      <c r="U56" s="195">
        <f>MMULT(H.Transitionsmatricer_kvinder!$C76:$W76,T$40:T$60)</f>
        <v>141.0876977223113</v>
      </c>
      <c r="V56" s="195">
        <f>MMULT(H.Transitionsmatricer_kvinder!$C76:$W76,U$40:U$60)</f>
        <v>145.42387491085017</v>
      </c>
      <c r="W56" s="196">
        <f>MMULT(H.Transitionsmatricer_kvinder!$C103:$W103,V$40:V$60)</f>
        <v>157.01699345659466</v>
      </c>
      <c r="X56" s="196">
        <f>MMULT(H.Transitionsmatricer_kvinder!$C103:$W103,W$40:W$60)</f>
        <v>154.69086630718388</v>
      </c>
      <c r="Y56" s="196">
        <f>MMULT(H.Transitionsmatricer_kvinder!$C103:$W103,X$40:X$60)</f>
        <v>153.26094796732002</v>
      </c>
      <c r="Z56" s="196">
        <f>MMULT(H.Transitionsmatricer_kvinder!$C103:$W103,Y$40:Y$60)</f>
        <v>152.45151553115963</v>
      </c>
      <c r="AA56" s="196">
        <f>MMULT(H.Transitionsmatricer_kvinder!$C103:$W103,Z$40:Z$60)</f>
        <v>152.05159710424707</v>
      </c>
      <c r="AB56" s="196">
        <f>MMULT(H.Transitionsmatricer_kvinder!$C103:$W103,AA$40:AA$60)</f>
        <v>151.90118086524848</v>
      </c>
      <c r="AC56" s="196">
        <f>MMULT(H.Transitionsmatricer_kvinder!$C103:$W103,AB$40:AB$60)</f>
        <v>151.88017924279774</v>
      </c>
      <c r="AD56" s="196">
        <f>MMULT(H.Transitionsmatricer_kvinder!$C103:$W103,AC$40:AC$60)</f>
        <v>151.89964208646609</v>
      </c>
      <c r="AE56" s="196">
        <f>MMULT(H.Transitionsmatricer_kvinder!$C103:$W103,AD$40:AD$60)</f>
        <v>151.89479164067436</v>
      </c>
      <c r="AF56" s="196">
        <f>MMULT(H.Transitionsmatricer_kvinder!$C103:$W103,AE$40:AE$60)</f>
        <v>151.81952377469233</v>
      </c>
      <c r="AG56" s="197">
        <f>MMULT(H.Transitionsmatricer_kvinder!$C130:$W130,AF$40:AF$60)</f>
        <v>149.02756415769153</v>
      </c>
      <c r="AH56" s="197">
        <f>MMULT(H.Transitionsmatricer_kvinder!$C130:$W130,AG$40:AG$60)</f>
        <v>146.16798164978357</v>
      </c>
      <c r="AI56" s="197">
        <f>MMULT(H.Transitionsmatricer_kvinder!$C130:$W130,AH$40:AH$60)</f>
        <v>143.23413280283782</v>
      </c>
      <c r="AJ56" s="197">
        <f>MMULT(H.Transitionsmatricer_kvinder!$C130:$W130,AI$40:AI$60)</f>
        <v>140.22582422247226</v>
      </c>
      <c r="AK56" s="197">
        <f>MMULT(H.Transitionsmatricer_kvinder!$C130:$W130,AJ$40:AJ$60)</f>
        <v>137.1473134581162</v>
      </c>
      <c r="AL56" s="197">
        <f>MMULT(H.Transitionsmatricer_kvinder!$C130:$W130,AK$40:AK$60)</f>
        <v>134.00581547178231</v>
      </c>
      <c r="AM56" s="197">
        <f>MMULT(H.Transitionsmatricer_kvinder!$C130:$W130,AL$40:AL$60)</f>
        <v>130.81039540184119</v>
      </c>
      <c r="AN56" s="197">
        <f>MMULT(H.Transitionsmatricer_kvinder!$C130:$W130,AM$40:AM$60)</f>
        <v>127.57115544468944</v>
      </c>
      <c r="AO56" s="197">
        <f>MMULT(H.Transitionsmatricer_kvinder!$C130:$W130,AN$40:AN$60)</f>
        <v>124.29864483984906</v>
      </c>
      <c r="AP56" s="197">
        <f>MMULT(H.Transitionsmatricer_kvinder!$C130:$W130,AO$40:AO$60)</f>
        <v>121.00343840403683</v>
      </c>
      <c r="AQ56" s="198">
        <f>MMULT(H.Transitionsmatricer_kvinder!$C157:$W157,AP$40:AP$60)</f>
        <v>111.50132382884189</v>
      </c>
      <c r="AR56" s="198">
        <f>MMULT(H.Transitionsmatricer_kvinder!$C157:$W157,AQ$40:AQ$60)</f>
        <v>102.66195048309808</v>
      </c>
      <c r="AS56" s="198">
        <f>MMULT(H.Transitionsmatricer_kvinder!$C157:$W157,AR$40:AR$60)</f>
        <v>94.449853383682537</v>
      </c>
      <c r="AT56" s="198">
        <f>MMULT(H.Transitionsmatricer_kvinder!$C157:$W157,AS$40:AS$60)</f>
        <v>86.830087269451568</v>
      </c>
      <c r="AU56" s="198">
        <f>MMULT(H.Transitionsmatricer_kvinder!$C157:$W157,AT$40:AT$60)</f>
        <v>79.768391625709597</v>
      </c>
      <c r="AV56" s="198">
        <f>MMULT(H.Transitionsmatricer_kvinder!$C157:$W157,AU$40:AU$60)</f>
        <v>73.23134940286991</v>
      </c>
      <c r="AW56" s="198">
        <f>MMULT(H.Transitionsmatricer_kvinder!$C157:$W157,AV$40:AV$60)</f>
        <v>67.186529232856358</v>
      </c>
      <c r="AX56" s="198">
        <f>MMULT(H.Transitionsmatricer_kvinder!$C157:$W157,AW$40:AW$60)</f>
        <v>61.602605883350058</v>
      </c>
      <c r="AY56" s="198">
        <f>MMULT(H.Transitionsmatricer_kvinder!$C157:$W157,AX$40:AX$60)</f>
        <v>56.449456943496962</v>
      </c>
      <c r="AZ56" s="198">
        <f>MMULT(H.Transitionsmatricer_kvinder!$C157:$W157,AY$40:AY$60)</f>
        <v>51.698235813568687</v>
      </c>
      <c r="BA56" s="199">
        <f>MMULT(H.Transitionsmatricer_kvinder!$C184:$W184,AZ$40:AZ$60)</f>
        <v>0</v>
      </c>
      <c r="BB56" s="199">
        <f>MMULT(H.Transitionsmatricer_kvinder!$C184:$W184,BA$40:BA$60)</f>
        <v>0</v>
      </c>
      <c r="BC56" s="199">
        <f>MMULT(H.Transitionsmatricer_kvinder!$C184:$W184,BB$40:BB$60)</f>
        <v>0</v>
      </c>
      <c r="BD56" s="199">
        <f>MMULT(H.Transitionsmatricer_kvinder!$C184:$W184,BC$40:BC$60)</f>
        <v>0</v>
      </c>
      <c r="BE56" s="199">
        <f>MMULT(H.Transitionsmatricer_kvinder!$C184:$W184,BD$40:BD$60)</f>
        <v>0</v>
      </c>
      <c r="BF56" s="199">
        <f>MMULT(H.Transitionsmatricer_kvinder!$C184:$W184,BE$40:BE$60)</f>
        <v>0</v>
      </c>
      <c r="BG56" s="199">
        <f>MMULT(H.Transitionsmatricer_kvinder!$C184:$W184,BF$40:BF$60)</f>
        <v>0</v>
      </c>
      <c r="BH56" s="199">
        <f>MMULT(H.Transitionsmatricer_kvinder!$C184:$W184,BG$40:BG$60)</f>
        <v>0</v>
      </c>
      <c r="BI56" s="199">
        <f>MMULT(H.Transitionsmatricer_kvinder!$C184:$W184,BH$40:BH$60)</f>
        <v>0</v>
      </c>
      <c r="BJ56" s="199">
        <f>MMULT(H.Transitionsmatricer_kvinder!$C184:$W184,BI$40:BI$60)</f>
        <v>0</v>
      </c>
      <c r="BK56" s="199">
        <f>MMULT(H.Transitionsmatricer_kvinder!$C184:$W184,BJ$40:BJ$60)</f>
        <v>0</v>
      </c>
      <c r="BL56" s="199">
        <f>MMULT(H.Transitionsmatricer_kvinder!$C184:$W184,BK$40:BK$60)</f>
        <v>0</v>
      </c>
      <c r="BM56" s="199">
        <f>MMULT(H.Transitionsmatricer_kvinder!$C184:$W184,BL$40:BL$60)</f>
        <v>0</v>
      </c>
      <c r="BN56" s="199">
        <f>MMULT(H.Transitionsmatricer_kvinder!$C184:$W184,BM$40:BM$60)</f>
        <v>0</v>
      </c>
      <c r="BO56" s="199">
        <f>MMULT(H.Transitionsmatricer_kvinder!$C184:$W184,BN$40:BN$60)</f>
        <v>0</v>
      </c>
      <c r="BP56" s="199">
        <f>MMULT(H.Transitionsmatricer_kvinder!$C184:$W184,BO$40:BO$60)</f>
        <v>0</v>
      </c>
      <c r="BQ56" s="199">
        <f>MMULT(H.Transitionsmatricer_kvinder!$C184:$W184,BP$40:BP$60)</f>
        <v>0</v>
      </c>
      <c r="BR56" s="199">
        <f>MMULT(H.Transitionsmatricer_kvinder!$C184:$W184,BQ$40:BQ$60)</f>
        <v>0</v>
      </c>
      <c r="BS56" s="199">
        <f>MMULT(H.Transitionsmatricer_kvinder!$C184:$W184,BR$40:BR$60)</f>
        <v>0</v>
      </c>
      <c r="BT56" s="199">
        <f>MMULT(H.Transitionsmatricer_kvinder!$C184:$W184,BS$40:BS$60)</f>
        <v>0</v>
      </c>
      <c r="BU56" s="200">
        <f>MMULT(H.Transitionsmatricer_kvinder!$C211:$W211,BT$40:BT$60)</f>
        <v>0</v>
      </c>
      <c r="BV56" s="200">
        <f>MMULT(H.Transitionsmatricer_kvinder!$C211:$W211,BU$40:BU$60)</f>
        <v>0</v>
      </c>
      <c r="BW56" s="200">
        <f>MMULT(H.Transitionsmatricer_kvinder!$C211:$W211,BV$40:BV$60)</f>
        <v>0</v>
      </c>
      <c r="BX56" s="200">
        <f>MMULT(H.Transitionsmatricer_kvinder!$C211:$W211,BW$40:BW$60)</f>
        <v>0</v>
      </c>
      <c r="BY56" s="200">
        <f>MMULT(H.Transitionsmatricer_kvinder!$C211:$W211,BX$40:BX$60)</f>
        <v>0</v>
      </c>
      <c r="BZ56" s="200">
        <f>MMULT(H.Transitionsmatricer_kvinder!$C211:$W211,BY$40:BY$60)</f>
        <v>0</v>
      </c>
      <c r="CA56" s="200">
        <f>MMULT(H.Transitionsmatricer_kvinder!$C211:$W211,BZ$40:BZ$60)</f>
        <v>0</v>
      </c>
      <c r="CB56" s="200">
        <f>MMULT(H.Transitionsmatricer_kvinder!$C211:$W211,CA$40:CA$60)</f>
        <v>0</v>
      </c>
      <c r="CC56" s="200">
        <f>MMULT(H.Transitionsmatricer_kvinder!$C211:$W211,CB$40:CB$60)</f>
        <v>0</v>
      </c>
      <c r="CD56" s="200">
        <f>MMULT(H.Transitionsmatricer_kvinder!$C211:$W211,CC$40:CC$60)</f>
        <v>0</v>
      </c>
      <c r="CE56" s="200">
        <f>MMULT(H.Transitionsmatricer_kvinder!$C211:$W211,CD$40:CD$60)</f>
        <v>0</v>
      </c>
      <c r="CF56" s="200">
        <f>MMULT(H.Transitionsmatricer_kvinder!$C211:$W211,CE$40:CE$60)</f>
        <v>0</v>
      </c>
      <c r="CG56" s="200">
        <f>MMULT(H.Transitionsmatricer_kvinder!$C211:$W211,CF$40:CF$60)</f>
        <v>0</v>
      </c>
      <c r="CH56" s="200">
        <f>MMULT(H.Transitionsmatricer_kvinder!$C211:$W211,CG$40:CG$60)</f>
        <v>0</v>
      </c>
      <c r="CI56" s="200">
        <f>MMULT(H.Transitionsmatricer_kvinder!$C211:$W211,CH$40:CH$60)</f>
        <v>0</v>
      </c>
      <c r="CJ56" s="201">
        <f>MMULT(H.Transitionsmatricer_kvinder!C238:W238,CI$40:CI$60)</f>
        <v>0</v>
      </c>
    </row>
    <row r="57" spans="1:88" s="115" customFormat="1" ht="38.25" x14ac:dyDescent="0.2">
      <c r="A57" s="140" t="s">
        <v>217</v>
      </c>
      <c r="B57" s="192">
        <f t="shared" si="13"/>
        <v>0</v>
      </c>
      <c r="C57" s="192">
        <v>0</v>
      </c>
      <c r="D57" s="193">
        <f>MMULT(H.Transitionsmatricer_kvinder!$C23:$W23,C$40:C$60)</f>
        <v>0</v>
      </c>
      <c r="E57" s="193">
        <f>MMULT(H.Transitionsmatricer_kvinder!$C23:$W23,D$40:D$60)</f>
        <v>0</v>
      </c>
      <c r="F57" s="193">
        <f>MMULT(H.Transitionsmatricer_kvinder!$C23:$W23,E$40:E$60)</f>
        <v>0</v>
      </c>
      <c r="G57" s="193">
        <f>MMULT(H.Transitionsmatricer_kvinder!$C23:$W23,F$40:F$60)</f>
        <v>0</v>
      </c>
      <c r="H57" s="193">
        <f>MMULT(H.Transitionsmatricer_kvinder!$C23:$W23,G$40:G$60)</f>
        <v>0</v>
      </c>
      <c r="I57" s="194">
        <f>MMULT(H.Transitionsmatricer_kvinder!$C50:$W50,H$40:H$60)</f>
        <v>0</v>
      </c>
      <c r="J57" s="194">
        <f>MMULT(H.Transitionsmatricer_kvinder!$C50:$W50,I$40:I$60)</f>
        <v>0</v>
      </c>
      <c r="K57" s="194">
        <f>MMULT(H.Transitionsmatricer_kvinder!$C50:$W50,J$40:J$60)</f>
        <v>0</v>
      </c>
      <c r="L57" s="194">
        <f>MMULT(H.Transitionsmatricer_kvinder!$C50:$W50,K$40:K$60)</f>
        <v>0</v>
      </c>
      <c r="M57" s="194">
        <f>MMULT(H.Transitionsmatricer_kvinder!$C50:$W50,L$40:L$60)</f>
        <v>0</v>
      </c>
      <c r="N57" s="195">
        <f>MMULT(H.Transitionsmatricer_kvinder!$C77:$W77,M$40:M$60)</f>
        <v>43.525116645744653</v>
      </c>
      <c r="O57" s="195">
        <f>MMULT(H.Transitionsmatricer_kvinder!$C77:$W77,N$40:N$60)</f>
        <v>53.540382758224936</v>
      </c>
      <c r="P57" s="195">
        <f>MMULT(H.Transitionsmatricer_kvinder!$C77:$W77,O$40:O$60)</f>
        <v>57.421354098023613</v>
      </c>
      <c r="Q57" s="195">
        <f>MMULT(H.Transitionsmatricer_kvinder!$C77:$W77,P$40:P$60)</f>
        <v>60.493971418158395</v>
      </c>
      <c r="R57" s="195">
        <f>MMULT(H.Transitionsmatricer_kvinder!$C77:$W77,Q$40:Q$60)</f>
        <v>63.693766016847682</v>
      </c>
      <c r="S57" s="195">
        <f>MMULT(H.Transitionsmatricer_kvinder!$C77:$W77,R$40:R$60)</f>
        <v>67.104178083393919</v>
      </c>
      <c r="T57" s="195">
        <f>MMULT(H.Transitionsmatricer_kvinder!$C77:$W77,S$40:S$60)</f>
        <v>70.660194174176596</v>
      </c>
      <c r="U57" s="195">
        <f>MMULT(H.Transitionsmatricer_kvinder!$C77:$W77,T$40:T$60)</f>
        <v>74.284576543664542</v>
      </c>
      <c r="V57" s="195">
        <f>MMULT(H.Transitionsmatricer_kvinder!$C77:$W77,U$40:U$60)</f>
        <v>77.911441058691011</v>
      </c>
      <c r="W57" s="196">
        <f>MMULT(H.Transitionsmatricer_kvinder!$C104:$W104,V$40:V$60)</f>
        <v>78.562732594965311</v>
      </c>
      <c r="X57" s="196">
        <f>MMULT(H.Transitionsmatricer_kvinder!$C104:$W104,W$40:W$60)</f>
        <v>80.150816952205915</v>
      </c>
      <c r="Y57" s="196">
        <f>MMULT(H.Transitionsmatricer_kvinder!$C104:$W104,X$40:X$60)</f>
        <v>82.028406172079727</v>
      </c>
      <c r="Z57" s="196">
        <f>MMULT(H.Transitionsmatricer_kvinder!$C104:$W104,Y$40:Y$60)</f>
        <v>84.102321412779972</v>
      </c>
      <c r="AA57" s="196">
        <f>MMULT(H.Transitionsmatricer_kvinder!$C104:$W104,Z$40:Z$60)</f>
        <v>86.292803084228098</v>
      </c>
      <c r="AB57" s="196">
        <f>MMULT(H.Transitionsmatricer_kvinder!$C104:$W104,AA$40:AA$60)</f>
        <v>88.532798967206872</v>
      </c>
      <c r="AC57" s="196">
        <f>MMULT(H.Transitionsmatricer_kvinder!$C104:$W104,AB$40:AB$60)</f>
        <v>90.766900704253104</v>
      </c>
      <c r="AD57" s="196">
        <f>MMULT(H.Transitionsmatricer_kvinder!$C104:$W104,AC$40:AC$60)</f>
        <v>92.9501136000261</v>
      </c>
      <c r="AE57" s="196">
        <f>MMULT(H.Transitionsmatricer_kvinder!$C104:$W104,AD$40:AD$60)</f>
        <v>95.046583001299126</v>
      </c>
      <c r="AF57" s="196">
        <f>MMULT(H.Transitionsmatricer_kvinder!$C104:$W104,AE$40:AE$60)</f>
        <v>97.028355741930312</v>
      </c>
      <c r="AG57" s="197">
        <f>MMULT(H.Transitionsmatricer_kvinder!$C131:$W131,AF$40:AF$60)</f>
        <v>101.48874200687345</v>
      </c>
      <c r="AH57" s="197">
        <f>MMULT(H.Transitionsmatricer_kvinder!$C131:$W131,AG$40:AG$60)</f>
        <v>105.56849703868637</v>
      </c>
      <c r="AI57" s="197">
        <f>MMULT(H.Transitionsmatricer_kvinder!$C131:$W131,AH$40:AH$60)</f>
        <v>109.2615858910595</v>
      </c>
      <c r="AJ57" s="197">
        <f>MMULT(H.Transitionsmatricer_kvinder!$C131:$W131,AI$40:AI$60)</f>
        <v>112.56618403878028</v>
      </c>
      <c r="AK57" s="197">
        <f>MMULT(H.Transitionsmatricer_kvinder!$C131:$W131,AJ$40:AJ$60)</f>
        <v>115.48418498390735</v>
      </c>
      <c r="AL57" s="197">
        <f>MMULT(H.Transitionsmatricer_kvinder!$C131:$W131,AK$40:AK$60)</f>
        <v>118.02072723700745</v>
      </c>
      <c r="AM57" s="197">
        <f>MMULT(H.Transitionsmatricer_kvinder!$C131:$W131,AL$40:AL$60)</f>
        <v>120.18374088024319</v>
      </c>
      <c r="AN57" s="197">
        <f>MMULT(H.Transitionsmatricer_kvinder!$C131:$W131,AM$40:AM$60)</f>
        <v>121.98351710187924</v>
      </c>
      <c r="AO57" s="197">
        <f>MMULT(H.Transitionsmatricer_kvinder!$C131:$W131,AN$40:AN$60)</f>
        <v>123.43230468950296</v>
      </c>
      <c r="AP57" s="197">
        <f>MMULT(H.Transitionsmatricer_kvinder!$C131:$W131,AO$40:AO$60)</f>
        <v>124.54393682295235</v>
      </c>
      <c r="AQ57" s="198">
        <f>MMULT(H.Transitionsmatricer_kvinder!$C158:$W158,AP$40:AP$60)</f>
        <v>131.52800837064828</v>
      </c>
      <c r="AR57" s="198">
        <f>MMULT(H.Transitionsmatricer_kvinder!$C158:$W158,AQ$40:AQ$60)</f>
        <v>137.13225095700082</v>
      </c>
      <c r="AS57" s="198">
        <f>MMULT(H.Transitionsmatricer_kvinder!$C158:$W158,AR$40:AR$60)</f>
        <v>141.48118387596861</v>
      </c>
      <c r="AT57" s="198">
        <f>MMULT(H.Transitionsmatricer_kvinder!$C158:$W158,AS$40:AS$60)</f>
        <v>144.69341620083264</v>
      </c>
      <c r="AU57" s="198">
        <f>MMULT(H.Transitionsmatricer_kvinder!$C158:$W158,AT$40:AT$60)</f>
        <v>146.88110715297131</v>
      </c>
      <c r="AV57" s="198">
        <f>MMULT(H.Transitionsmatricer_kvinder!$C158:$W158,AU$40:AU$60)</f>
        <v>148.14972597489057</v>
      </c>
      <c r="AW57" s="198">
        <f>MMULT(H.Transitionsmatricer_kvinder!$C158:$W158,AV$40:AV$60)</f>
        <v>148.59800083497996</v>
      </c>
      <c r="AX57" s="198">
        <f>MMULT(H.Transitionsmatricer_kvinder!$C158:$W158,AW$40:AW$60)</f>
        <v>148.31798770927367</v>
      </c>
      <c r="AY57" s="198">
        <f>MMULT(H.Transitionsmatricer_kvinder!$C158:$W158,AX$40:AX$60)</f>
        <v>147.39521621571907</v>
      </c>
      <c r="AZ57" s="198">
        <f>MMULT(H.Transitionsmatricer_kvinder!$C158:$W158,AY$40:AY$60)</f>
        <v>145.9088855377324</v>
      </c>
      <c r="BA57" s="199">
        <f>MMULT(H.Transitionsmatricer_kvinder!$C185:$W185,AZ$40:AZ$60)</f>
        <v>191.25351581646669</v>
      </c>
      <c r="BB57" s="199">
        <f>MMULT(H.Transitionsmatricer_kvinder!$C185:$W185,BA$40:BA$60)</f>
        <v>181.72284840874542</v>
      </c>
      <c r="BC57" s="199">
        <f>MMULT(H.Transitionsmatricer_kvinder!$C185:$W185,BB$40:BB$60)</f>
        <v>172.57800621650557</v>
      </c>
      <c r="BD57" s="199">
        <f>MMULT(H.Transitionsmatricer_kvinder!$C185:$W185,BC$40:BC$60)</f>
        <v>163.8115911460655</v>
      </c>
      <c r="BE57" s="199">
        <f>MMULT(H.Transitionsmatricer_kvinder!$C185:$W185,BD$40:BD$60)</f>
        <v>155.41424599529867</v>
      </c>
      <c r="BF57" s="199">
        <f>MMULT(H.Transitionsmatricer_kvinder!$C185:$W185,BE$40:BE$60)</f>
        <v>147.37576975637197</v>
      </c>
      <c r="BG57" s="199">
        <f>MMULT(H.Transitionsmatricer_kvinder!$C185:$W185,BF$40:BF$60)</f>
        <v>139.68570821345813</v>
      </c>
      <c r="BH57" s="199">
        <f>MMULT(H.Transitionsmatricer_kvinder!$C185:$W185,BG$40:BG$60)</f>
        <v>132.33363720625195</v>
      </c>
      <c r="BI57" s="199">
        <f>MMULT(H.Transitionsmatricer_kvinder!$C185:$W185,BH$40:BH$60)</f>
        <v>125.30927412863747</v>
      </c>
      <c r="BJ57" s="199">
        <f>MMULT(H.Transitionsmatricer_kvinder!$C185:$W185,BI$40:BI$60)</f>
        <v>118.60250028278713</v>
      </c>
      <c r="BK57" s="199">
        <f>MMULT(H.Transitionsmatricer_kvinder!$C185:$W185,BJ$40:BJ$60)</f>
        <v>112.20334286880603</v>
      </c>
      <c r="BL57" s="199">
        <f>MMULT(H.Transitionsmatricer_kvinder!$C185:$W185,BK$40:BK$60)</f>
        <v>106.10194410820812</v>
      </c>
      <c r="BM57" s="199">
        <f>MMULT(H.Transitionsmatricer_kvinder!$C185:$W185,BL$40:BL$60)</f>
        <v>100.2885318943938</v>
      </c>
      <c r="BN57" s="199">
        <f>MMULT(H.Transitionsmatricer_kvinder!$C185:$W185,BM$40:BM$60)</f>
        <v>94.753398521364829</v>
      </c>
      <c r="BO57" s="199">
        <f>MMULT(H.Transitionsmatricer_kvinder!$C185:$W185,BN$40:BN$60)</f>
        <v>89.486889539374474</v>
      </c>
      <c r="BP57" s="199">
        <f>MMULT(H.Transitionsmatricer_kvinder!$C185:$W185,BO$40:BO$60)</f>
        <v>84.479402363421201</v>
      </c>
      <c r="BQ57" s="199">
        <f>MMULT(H.Transitionsmatricer_kvinder!$C185:$W185,BP$40:BP$60)</f>
        <v>79.721393101064962</v>
      </c>
      <c r="BR57" s="199">
        <f>MMULT(H.Transitionsmatricer_kvinder!$C185:$W185,BQ$40:BQ$60)</f>
        <v>75.203389647552129</v>
      </c>
      <c r="BS57" s="199">
        <f>MMULT(H.Transitionsmatricer_kvinder!$C185:$W185,BR$40:BR$60)</f>
        <v>70.916009089744037</v>
      </c>
      <c r="BT57" s="199">
        <f>MMULT(H.Transitionsmatricer_kvinder!$C185:$W185,BS$40:BS$60)</f>
        <v>66.849977663120868</v>
      </c>
      <c r="BU57" s="200">
        <f>MMULT(H.Transitionsmatricer_kvinder!$C212:$W212,BT$40:BT$60)</f>
        <v>0</v>
      </c>
      <c r="BV57" s="200">
        <f>MMULT(H.Transitionsmatricer_kvinder!$C212:$W212,BU$40:BU$60)</f>
        <v>0</v>
      </c>
      <c r="BW57" s="200">
        <f>MMULT(H.Transitionsmatricer_kvinder!$C212:$W212,BV$40:BV$60)</f>
        <v>0</v>
      </c>
      <c r="BX57" s="200">
        <f>MMULT(H.Transitionsmatricer_kvinder!$C212:$W212,BW$40:BW$60)</f>
        <v>0</v>
      </c>
      <c r="BY57" s="200">
        <f>MMULT(H.Transitionsmatricer_kvinder!$C212:$W212,BX$40:BX$60)</f>
        <v>0</v>
      </c>
      <c r="BZ57" s="200">
        <f>MMULT(H.Transitionsmatricer_kvinder!$C212:$W212,BY$40:BY$60)</f>
        <v>0</v>
      </c>
      <c r="CA57" s="200">
        <f>MMULT(H.Transitionsmatricer_kvinder!$C212:$W212,BZ$40:BZ$60)</f>
        <v>0</v>
      </c>
      <c r="CB57" s="200">
        <f>MMULT(H.Transitionsmatricer_kvinder!$C212:$W212,CA$40:CA$60)</f>
        <v>0</v>
      </c>
      <c r="CC57" s="200">
        <f>MMULT(H.Transitionsmatricer_kvinder!$C212:$W212,CB$40:CB$60)</f>
        <v>0</v>
      </c>
      <c r="CD57" s="200">
        <f>MMULT(H.Transitionsmatricer_kvinder!$C212:$W212,CC$40:CC$60)</f>
        <v>0</v>
      </c>
      <c r="CE57" s="200">
        <f>MMULT(H.Transitionsmatricer_kvinder!$C212:$W212,CD$40:CD$60)</f>
        <v>0</v>
      </c>
      <c r="CF57" s="200">
        <f>MMULT(H.Transitionsmatricer_kvinder!$C212:$W212,CE$40:CE$60)</f>
        <v>0</v>
      </c>
      <c r="CG57" s="200">
        <f>MMULT(H.Transitionsmatricer_kvinder!$C212:$W212,CF$40:CF$60)</f>
        <v>0</v>
      </c>
      <c r="CH57" s="200">
        <f>MMULT(H.Transitionsmatricer_kvinder!$C212:$W212,CG$40:CG$60)</f>
        <v>0</v>
      </c>
      <c r="CI57" s="200">
        <f>MMULT(H.Transitionsmatricer_kvinder!$C212:$W212,CH$40:CH$60)</f>
        <v>0</v>
      </c>
      <c r="CJ57" s="201">
        <f>MMULT(H.Transitionsmatricer_kvinder!C239:W239,CI$40:CI$60)</f>
        <v>0</v>
      </c>
    </row>
    <row r="58" spans="1:88" s="115" customFormat="1" ht="38.25" x14ac:dyDescent="0.2">
      <c r="A58" s="140" t="s">
        <v>218</v>
      </c>
      <c r="B58" s="192">
        <f t="shared" si="13"/>
        <v>0</v>
      </c>
      <c r="C58" s="192">
        <v>0</v>
      </c>
      <c r="D58" s="193">
        <f>MMULT(H.Transitionsmatricer_kvinder!$C24:$W24,C$40:C$60)</f>
        <v>0</v>
      </c>
      <c r="E58" s="193">
        <f>MMULT(H.Transitionsmatricer_kvinder!$C24:$W24,D$40:D$60)</f>
        <v>0</v>
      </c>
      <c r="F58" s="193">
        <f>MMULT(H.Transitionsmatricer_kvinder!$C24:$W24,E$40:E$60)</f>
        <v>0</v>
      </c>
      <c r="G58" s="193">
        <f>MMULT(H.Transitionsmatricer_kvinder!$C24:$W24,F$40:F$60)</f>
        <v>0</v>
      </c>
      <c r="H58" s="193">
        <f>MMULT(H.Transitionsmatricer_kvinder!$C24:$W24,G$40:G$60)</f>
        <v>0</v>
      </c>
      <c r="I58" s="194">
        <f>MMULT(H.Transitionsmatricer_kvinder!$C51:$W51,H$40:H$60)</f>
        <v>0</v>
      </c>
      <c r="J58" s="194">
        <f>MMULT(H.Transitionsmatricer_kvinder!$C51:$W51,I$40:I$60)</f>
        <v>0</v>
      </c>
      <c r="K58" s="194">
        <f>MMULT(H.Transitionsmatricer_kvinder!$C51:$W51,J$40:J$60)</f>
        <v>0</v>
      </c>
      <c r="L58" s="194">
        <f>MMULT(H.Transitionsmatricer_kvinder!$C51:$W51,K$40:K$60)</f>
        <v>0</v>
      </c>
      <c r="M58" s="194">
        <f>MMULT(H.Transitionsmatricer_kvinder!$C51:$W51,L$40:L$60)</f>
        <v>0</v>
      </c>
      <c r="N58" s="195">
        <f>MMULT(H.Transitionsmatricer_kvinder!$C78:$W78,M$40:M$60)</f>
        <v>12.611729907534437</v>
      </c>
      <c r="O58" s="195">
        <f>MMULT(H.Transitionsmatricer_kvinder!$C78:$W78,N$40:N$60)</f>
        <v>15.589321411652481</v>
      </c>
      <c r="P58" s="195">
        <f>MMULT(H.Transitionsmatricer_kvinder!$C78:$W78,O$40:O$60)</f>
        <v>16.728828872096358</v>
      </c>
      <c r="Q58" s="195">
        <f>MMULT(H.Transitionsmatricer_kvinder!$C78:$W78,P$40:P$60)</f>
        <v>17.630598174620886</v>
      </c>
      <c r="R58" s="195">
        <f>MMULT(H.Transitionsmatricer_kvinder!$C78:$W78,Q$40:Q$60)</f>
        <v>18.594482693092754</v>
      </c>
      <c r="S58" s="195">
        <f>MMULT(H.Transitionsmatricer_kvinder!$C78:$W78,R$40:R$60)</f>
        <v>19.653076956741632</v>
      </c>
      <c r="T58" s="195">
        <f>MMULT(H.Transitionsmatricer_kvinder!$C78:$W78,S$40:S$60)</f>
        <v>20.787867674106288</v>
      </c>
      <c r="U58" s="195">
        <f>MMULT(H.Transitionsmatricer_kvinder!$C78:$W78,T$40:T$60)</f>
        <v>21.973838443019108</v>
      </c>
      <c r="V58" s="195">
        <f>MMULT(H.Transitionsmatricer_kvinder!$C78:$W78,U$40:U$60)</f>
        <v>23.18823547877539</v>
      </c>
      <c r="W58" s="196">
        <f>MMULT(H.Transitionsmatricer_kvinder!$C105:$W105,V$40:V$60)</f>
        <v>23.525026838835728</v>
      </c>
      <c r="X58" s="196">
        <f>MMULT(H.Transitionsmatricer_kvinder!$C105:$W105,W$40:W$60)</f>
        <v>24.025815823673572</v>
      </c>
      <c r="Y58" s="196">
        <f>MMULT(H.Transitionsmatricer_kvinder!$C105:$W105,X$40:X$60)</f>
        <v>24.677451945091434</v>
      </c>
      <c r="Z58" s="196">
        <f>MMULT(H.Transitionsmatricer_kvinder!$C105:$W105,Y$40:Y$60)</f>
        <v>25.440984590347224</v>
      </c>
      <c r="AA58" s="196">
        <f>MMULT(H.Transitionsmatricer_kvinder!$C105:$W105,Z$40:Z$60)</f>
        <v>26.282875963785635</v>
      </c>
      <c r="AB58" s="196">
        <f>MMULT(H.Transitionsmatricer_kvinder!$C105:$W105,AA$40:AA$60)</f>
        <v>27.174488885736327</v>
      </c>
      <c r="AC58" s="196">
        <f>MMULT(H.Transitionsmatricer_kvinder!$C105:$W105,AB$40:AB$60)</f>
        <v>28.091589739857938</v>
      </c>
      <c r="AD58" s="196">
        <f>MMULT(H.Transitionsmatricer_kvinder!$C105:$W105,AC$40:AC$60)</f>
        <v>29.013875878147132</v>
      </c>
      <c r="AE58" s="196">
        <f>MMULT(H.Transitionsmatricer_kvinder!$C105:$W105,AD$40:AD$60)</f>
        <v>29.924531399643712</v>
      </c>
      <c r="AF58" s="196">
        <f>MMULT(H.Transitionsmatricer_kvinder!$C105:$W105,AE$40:AE$60)</f>
        <v>30.809813128444766</v>
      </c>
      <c r="AG58" s="197">
        <f>MMULT(H.Transitionsmatricer_kvinder!$C132:$W132,AF$40:AF$60)</f>
        <v>31.658667766868195</v>
      </c>
      <c r="AH58" s="197">
        <f>MMULT(H.Transitionsmatricer_kvinder!$C132:$W132,AG$40:AG$60)</f>
        <v>32.595299237702932</v>
      </c>
      <c r="AI58" s="197">
        <f>MMULT(H.Transitionsmatricer_kvinder!$C132:$W132,AH$40:AH$60)</f>
        <v>33.583350250476407</v>
      </c>
      <c r="AJ58" s="197">
        <f>MMULT(H.Transitionsmatricer_kvinder!$C132:$W132,AI$40:AI$60)</f>
        <v>34.592304981044165</v>
      </c>
      <c r="AK58" s="197">
        <f>MMULT(H.Transitionsmatricer_kvinder!$C132:$W132,AJ$40:AJ$60)</f>
        <v>35.596707002301457</v>
      </c>
      <c r="AL58" s="197">
        <f>MMULT(H.Transitionsmatricer_kvinder!$C132:$W132,AK$40:AK$60)</f>
        <v>36.575467853362923</v>
      </c>
      <c r="AM58" s="197">
        <f>MMULT(H.Transitionsmatricer_kvinder!$C132:$W132,AL$40:AL$60)</f>
        <v>37.511283876323773</v>
      </c>
      <c r="AN58" s="197">
        <f>MMULT(H.Transitionsmatricer_kvinder!$C132:$W132,AM$40:AM$60)</f>
        <v>38.390150000919917</v>
      </c>
      <c r="AO58" s="197">
        <f>MMULT(H.Transitionsmatricer_kvinder!$C132:$W132,AN$40:AN$60)</f>
        <v>39.200950726735243</v>
      </c>
      <c r="AP58" s="197">
        <f>MMULT(H.Transitionsmatricer_kvinder!$C132:$W132,AO$40:AO$60)</f>
        <v>39.935109222809281</v>
      </c>
      <c r="AQ58" s="198">
        <f>MMULT(H.Transitionsmatricer_kvinder!$C159:$W159,AP$40:AP$60)</f>
        <v>40.58627939317887</v>
      </c>
      <c r="AR58" s="198">
        <f>MMULT(H.Transitionsmatricer_kvinder!$C159:$W159,AQ$40:AQ$60)</f>
        <v>41.462106403936104</v>
      </c>
      <c r="AS58" s="198">
        <f>MMULT(H.Transitionsmatricer_kvinder!$C159:$W159,AR$40:AR$60)</f>
        <v>42.461061529567402</v>
      </c>
      <c r="AT58" s="198">
        <f>MMULT(H.Transitionsmatricer_kvinder!$C159:$W159,AS$40:AS$60)</f>
        <v>43.50249368759107</v>
      </c>
      <c r="AU58" s="198">
        <f>MMULT(H.Transitionsmatricer_kvinder!$C159:$W159,AT$40:AT$60)</f>
        <v>44.523428837098081</v>
      </c>
      <c r="AV58" s="198">
        <f>MMULT(H.Transitionsmatricer_kvinder!$C159:$W159,AU$40:AU$60)</f>
        <v>45.475702800576911</v>
      </c>
      <c r="AW58" s="198">
        <f>MMULT(H.Transitionsmatricer_kvinder!$C159:$W159,AV$40:AV$60)</f>
        <v>46.323480423999925</v>
      </c>
      <c r="AX58" s="198">
        <f>MMULT(H.Transitionsmatricer_kvinder!$C159:$W159,AW$40:AW$60)</f>
        <v>47.04114178421672</v>
      </c>
      <c r="AY58" s="198">
        <f>MMULT(H.Transitionsmatricer_kvinder!$C159:$W159,AX$40:AX$60)</f>
        <v>47.611490257240277</v>
      </c>
      <c r="AZ58" s="198">
        <f>MMULT(H.Transitionsmatricer_kvinder!$C159:$W159,AY$40:AY$60)</f>
        <v>48.024233186641695</v>
      </c>
      <c r="BA58" s="199">
        <f>MMULT(H.Transitionsmatricer_kvinder!$C186:$W186,AZ$40:AZ$60)</f>
        <v>48.274690800482247</v>
      </c>
      <c r="BB58" s="199">
        <f>MMULT(H.Transitionsmatricer_kvinder!$C186:$W186,BA$40:BA$60)</f>
        <v>50.731174349250324</v>
      </c>
      <c r="BC58" s="199">
        <f>MMULT(H.Transitionsmatricer_kvinder!$C186:$W186,BB$40:BB$60)</f>
        <v>52.321335802713328</v>
      </c>
      <c r="BD58" s="199">
        <f>MMULT(H.Transitionsmatricer_kvinder!$C186:$W186,BC$40:BC$60)</f>
        <v>53.193741929226412</v>
      </c>
      <c r="BE58" s="199">
        <f>MMULT(H.Transitionsmatricer_kvinder!$C186:$W186,BD$40:BD$60)</f>
        <v>53.474797960972495</v>
      </c>
      <c r="BF58" s="199">
        <f>MMULT(H.Transitionsmatricer_kvinder!$C186:$W186,BE$40:BE$60)</f>
        <v>53.271535274506675</v>
      </c>
      <c r="BG58" s="199">
        <f>MMULT(H.Transitionsmatricer_kvinder!$C186:$W186,BF$40:BF$60)</f>
        <v>52.674462868544765</v>
      </c>
      <c r="BH58" s="199">
        <f>MMULT(H.Transitionsmatricer_kvinder!$C186:$W186,BG$40:BG$60)</f>
        <v>51.760146977402911</v>
      </c>
      <c r="BI58" s="199">
        <f>MMULT(H.Transitionsmatricer_kvinder!$C186:$W186,BH$40:BH$60)</f>
        <v>50.593414199901112</v>
      </c>
      <c r="BJ58" s="199">
        <f>MMULT(H.Transitionsmatricer_kvinder!$C186:$W186,BI$40:BI$60)</f>
        <v>49.229181852104091</v>
      </c>
      <c r="BK58" s="199">
        <f>MMULT(H.Transitionsmatricer_kvinder!$C186:$W186,BJ$40:BJ$60)</f>
        <v>47.71396267289073</v>
      </c>
      <c r="BL58" s="199">
        <f>MMULT(H.Transitionsmatricer_kvinder!$C186:$W186,BK$40:BK$60)</f>
        <v>46.087102053872627</v>
      </c>
      <c r="BM58" s="199">
        <f>MMULT(H.Transitionsmatricer_kvinder!$C186:$W186,BL$40:BL$60)</f>
        <v>44.381802374300179</v>
      </c>
      <c r="BN58" s="199">
        <f>MMULT(H.Transitionsmatricer_kvinder!$C186:$W186,BM$40:BM$60)</f>
        <v>42.625980058813255</v>
      </c>
      <c r="BO58" s="199">
        <f>MMULT(H.Transitionsmatricer_kvinder!$C186:$W186,BN$40:BN$60)</f>
        <v>40.842991156252587</v>
      </c>
      <c r="BP58" s="199">
        <f>MMULT(H.Transitionsmatricer_kvinder!$C186:$W186,BO$40:BO$60)</f>
        <v>39.052252509848962</v>
      </c>
      <c r="BQ58" s="199">
        <f>MMULT(H.Transitionsmatricer_kvinder!$C186:$W186,BP$40:BP$60)</f>
        <v>37.269778581116206</v>
      </c>
      <c r="BR58" s="199">
        <f>MMULT(H.Transitionsmatricer_kvinder!$C186:$W186,BQ$40:BQ$60)</f>
        <v>35.508648702591195</v>
      </c>
      <c r="BS58" s="199">
        <f>MMULT(H.Transitionsmatricer_kvinder!$C186:$W186,BR$40:BR$60)</f>
        <v>33.779415713270851</v>
      </c>
      <c r="BT58" s="199">
        <f>MMULT(H.Transitionsmatricer_kvinder!$C186:$W186,BS$40:BS$60)</f>
        <v>32.090464252708031</v>
      </c>
      <c r="BU58" s="200">
        <f>MMULT(H.Transitionsmatricer_kvinder!$C213:$W213,BT$40:BT$60)</f>
        <v>93.444476948943858</v>
      </c>
      <c r="BV58" s="200">
        <f>MMULT(H.Transitionsmatricer_kvinder!$C213:$W213,BU$40:BU$60)</f>
        <v>78.928470504261185</v>
      </c>
      <c r="BW58" s="200">
        <f>MMULT(H.Transitionsmatricer_kvinder!$C213:$W213,BV$40:BV$60)</f>
        <v>66.665724049500469</v>
      </c>
      <c r="BX58" s="200">
        <f>MMULT(H.Transitionsmatricer_kvinder!$C213:$W213,BW$40:BW$60)</f>
        <v>56.308152293193572</v>
      </c>
      <c r="BY58" s="200">
        <f>MMULT(H.Transitionsmatricer_kvinder!$C213:$W213,BX$40:BX$60)</f>
        <v>47.558277161439655</v>
      </c>
      <c r="BZ58" s="200">
        <f>MMULT(H.Transitionsmatricer_kvinder!$C213:$W213,BY$40:BY$60)</f>
        <v>40.164368487718569</v>
      </c>
      <c r="CA58" s="200">
        <f>MMULT(H.Transitionsmatricer_kvinder!$C213:$W213,BZ$40:BZ$60)</f>
        <v>33.914457314633431</v>
      </c>
      <c r="CB58" s="200">
        <f>MMULT(H.Transitionsmatricer_kvinder!$C213:$W213,CA$40:CA$60)</f>
        <v>28.630386338695331</v>
      </c>
      <c r="CC58" s="200">
        <f>MMULT(H.Transitionsmatricer_kvinder!$C213:$W213,CB$40:CB$60)</f>
        <v>24.162414977190476</v>
      </c>
      <c r="CD58" s="200">
        <f>MMULT(H.Transitionsmatricer_kvinder!$C213:$W213,CC$40:CC$60)</f>
        <v>20.384553986522928</v>
      </c>
      <c r="CE58" s="200">
        <f>MMULT(H.Transitionsmatricer_kvinder!$C213:$W213,CD$40:CD$60)</f>
        <v>17.190634534605831</v>
      </c>
      <c r="CF58" s="200">
        <f>MMULT(H.Transitionsmatricer_kvinder!$C213:$W213,CE$40:CE$60)</f>
        <v>14.491041444208745</v>
      </c>
      <c r="CG58" s="200">
        <f>MMULT(H.Transitionsmatricer_kvinder!$C213:$W213,CF$40:CF$60)</f>
        <v>12.210015074380516</v>
      </c>
      <c r="CH58" s="200">
        <f>MMULT(H.Transitionsmatricer_kvinder!$C213:$W213,CG$40:CG$60)</f>
        <v>10.28342563407252</v>
      </c>
      <c r="CI58" s="200">
        <f>MMULT(H.Transitionsmatricer_kvinder!$C213:$W213,CH$40:CH$60)</f>
        <v>8.6569337508618975</v>
      </c>
      <c r="CJ58" s="201">
        <f>MMULT(H.Transitionsmatricer_kvinder!C240:W240,CI$40:CI$60)</f>
        <v>0</v>
      </c>
    </row>
    <row r="59" spans="1:88" s="115" customFormat="1" ht="38.25" x14ac:dyDescent="0.2">
      <c r="A59" s="140" t="s">
        <v>195</v>
      </c>
      <c r="B59" s="192">
        <f t="shared" si="13"/>
        <v>0</v>
      </c>
      <c r="C59" s="192">
        <v>0</v>
      </c>
      <c r="D59" s="193">
        <f>MMULT(H.Transitionsmatricer_kvinder!$C25:$W25,C$40:C$60)</f>
        <v>0</v>
      </c>
      <c r="E59" s="193">
        <f>MMULT(H.Transitionsmatricer_kvinder!$C25:$W25,D$40:D$60)</f>
        <v>0</v>
      </c>
      <c r="F59" s="193">
        <f>MMULT(H.Transitionsmatricer_kvinder!$C25:$W25,E$40:E$60)</f>
        <v>0</v>
      </c>
      <c r="G59" s="193">
        <f>MMULT(H.Transitionsmatricer_kvinder!$C25:$W25,F$40:F$60)</f>
        <v>0</v>
      </c>
      <c r="H59" s="193">
        <f>MMULT(H.Transitionsmatricer_kvinder!$C25:$W25,G$40:G$60)</f>
        <v>0</v>
      </c>
      <c r="I59" s="194">
        <f>MMULT(H.Transitionsmatricer_kvinder!$C52:$W52,H$40:H$60)</f>
        <v>0</v>
      </c>
      <c r="J59" s="194">
        <f>MMULT(H.Transitionsmatricer_kvinder!$C52:$W52,I$40:I$60)</f>
        <v>0</v>
      </c>
      <c r="K59" s="194">
        <f>MMULT(H.Transitionsmatricer_kvinder!$C52:$W52,J$40:J$60)</f>
        <v>0</v>
      </c>
      <c r="L59" s="194">
        <f>MMULT(H.Transitionsmatricer_kvinder!$C52:$W52,K$40:K$60)</f>
        <v>0</v>
      </c>
      <c r="M59" s="194">
        <f>MMULT(H.Transitionsmatricer_kvinder!$C52:$W52,L$40:L$60)</f>
        <v>0</v>
      </c>
      <c r="N59" s="195">
        <f>MMULT(H.Transitionsmatricer_kvinder!$C79:$W79,M$40:M$60)</f>
        <v>0.74881540717228923</v>
      </c>
      <c r="O59" s="195">
        <f>MMULT(H.Transitionsmatricer_kvinder!$C79:$W79,N$40:N$60)</f>
        <v>0.92636557662482033</v>
      </c>
      <c r="P59" s="195">
        <f>MMULT(H.Transitionsmatricer_kvinder!$C79:$W79,O$40:O$60)</f>
        <v>0.99401931297962443</v>
      </c>
      <c r="Q59" s="195">
        <f>MMULT(H.Transitionsmatricer_kvinder!$C79:$W79,P$40:P$60)</f>
        <v>1.0474859991978165</v>
      </c>
      <c r="R59" s="195">
        <f>MMULT(H.Transitionsmatricer_kvinder!$C79:$W79,Q$40:Q$60)</f>
        <v>1.1049097412243665</v>
      </c>
      <c r="S59" s="195">
        <f>MMULT(H.Transitionsmatricer_kvinder!$C79:$W79,R$40:R$60)</f>
        <v>1.1683249072575217</v>
      </c>
      <c r="T59" s="195">
        <f>MMULT(H.Transitionsmatricer_kvinder!$C79:$W79,S$40:S$60)</f>
        <v>1.2366369616212272</v>
      </c>
      <c r="U59" s="195">
        <f>MMULT(H.Transitionsmatricer_kvinder!$C79:$W79,T$40:T$60)</f>
        <v>1.3083314534218364</v>
      </c>
      <c r="V59" s="195">
        <f>MMULT(H.Transitionsmatricer_kvinder!$C79:$W79,U$40:U$60)</f>
        <v>1.3820170277286243</v>
      </c>
      <c r="W59" s="196">
        <f>MMULT(H.Transitionsmatricer_kvinder!$C106:$W106,V$40:V$60)</f>
        <v>1.4034417283207816</v>
      </c>
      <c r="X59" s="196">
        <f>MMULT(H.Transitionsmatricer_kvinder!$C106:$W106,W$40:W$60)</f>
        <v>1.4348641033883005</v>
      </c>
      <c r="Y59" s="196">
        <f>MMULT(H.Transitionsmatricer_kvinder!$C106:$W106,X$40:X$60)</f>
        <v>1.4741655678924537</v>
      </c>
      <c r="Z59" s="196">
        <f>MMULT(H.Transitionsmatricer_kvinder!$C106:$W106,Y$40:Y$60)</f>
        <v>1.5208020098317165</v>
      </c>
      <c r="AA59" s="196">
        <f>MMULT(H.Transitionsmatricer_kvinder!$C106:$W106,Z$40:Z$60)</f>
        <v>1.5726503712350943</v>
      </c>
      <c r="AB59" s="196">
        <f>MMULT(H.Transitionsmatricer_kvinder!$C106:$W106,AA$40:AA$60)</f>
        <v>1.6278964722396898</v>
      </c>
      <c r="AC59" s="196">
        <f>MMULT(H.Transitionsmatricer_kvinder!$C106:$W106,AB$40:AB$60)</f>
        <v>1.685002074861444</v>
      </c>
      <c r="AD59" s="196">
        <f>MMULT(H.Transitionsmatricer_kvinder!$C106:$W106,AC$40:AC$60)</f>
        <v>1.742674611945136</v>
      </c>
      <c r="AE59" s="196">
        <f>MMULT(H.Transitionsmatricer_kvinder!$C106:$W106,AD$40:AD$60)</f>
        <v>1.7998393422098371</v>
      </c>
      <c r="AF59" s="196">
        <f>MMULT(H.Transitionsmatricer_kvinder!$C106:$W106,AE$40:AE$60)</f>
        <v>1.855613720641921</v>
      </c>
      <c r="AG59" s="197">
        <f>MMULT(H.Transitionsmatricer_kvinder!$C133:$W133,AF$40:AF$60)</f>
        <v>1.9092838404959467</v>
      </c>
      <c r="AH59" s="197">
        <f>MMULT(H.Transitionsmatricer_kvinder!$C133:$W133,AG$40:AG$60)</f>
        <v>1.9602828576821332</v>
      </c>
      <c r="AI59" s="197">
        <f>MMULT(H.Transitionsmatricer_kvinder!$C133:$W133,AH$40:AH$60)</f>
        <v>2.0163936369795592</v>
      </c>
      <c r="AJ59" s="197">
        <f>MMULT(H.Transitionsmatricer_kvinder!$C133:$W133,AI$40:AI$60)</f>
        <v>2.0754432975153527</v>
      </c>
      <c r="AK59" s="197">
        <f>MMULT(H.Transitionsmatricer_kvinder!$C133:$W133,AJ$40:AJ$60)</f>
        <v>2.1356072470507921</v>
      </c>
      <c r="AL59" s="197">
        <f>MMULT(H.Transitionsmatricer_kvinder!$C133:$W133,AK$40:AK$60)</f>
        <v>2.1953612768169086</v>
      </c>
      <c r="AM59" s="197">
        <f>MMULT(H.Transitionsmatricer_kvinder!$C133:$W133,AL$40:AL$60)</f>
        <v>2.2534413925663044</v>
      </c>
      <c r="AN59" s="197">
        <f>MMULT(H.Transitionsmatricer_kvinder!$C133:$W133,AM$40:AM$60)</f>
        <v>2.3088105423112535</v>
      </c>
      <c r="AO59" s="197">
        <f>MMULT(H.Transitionsmatricer_kvinder!$C133:$W133,AN$40:AN$60)</f>
        <v>2.3606308009676922</v>
      </c>
      <c r="AP59" s="197">
        <f>MMULT(H.Transitionsmatricer_kvinder!$C133:$W133,AO$40:AO$60)</f>
        <v>2.4082396256830418</v>
      </c>
      <c r="AQ59" s="198">
        <f>MMULT(H.Transitionsmatricer_kvinder!$C160:$W160,AP$40:AP$60)</f>
        <v>2.4511290830102732</v>
      </c>
      <c r="AR59" s="198">
        <f>MMULT(H.Transitionsmatricer_kvinder!$C160:$W160,AQ$40:AQ$60)</f>
        <v>2.4889272710706623</v>
      </c>
      <c r="AS59" s="198">
        <f>MMULT(H.Transitionsmatricer_kvinder!$C160:$W160,AR$40:AR$60)</f>
        <v>2.5405015539081002</v>
      </c>
      <c r="AT59" s="198">
        <f>MMULT(H.Transitionsmatricer_kvinder!$C160:$W160,AS$40:AS$60)</f>
        <v>2.599630644126997</v>
      </c>
      <c r="AU59" s="198">
        <f>MMULT(H.Transitionsmatricer_kvinder!$C160:$W160,AT$40:AT$60)</f>
        <v>2.6613804337480116</v>
      </c>
      <c r="AV59" s="198">
        <f>MMULT(H.Transitionsmatricer_kvinder!$C160:$W160,AU$40:AU$60)</f>
        <v>2.7219001647984573</v>
      </c>
      <c r="AW59" s="198">
        <f>MMULT(H.Transitionsmatricer_kvinder!$C160:$W160,AV$40:AV$60)</f>
        <v>2.7782454779540622</v>
      </c>
      <c r="AX59" s="198">
        <f>MMULT(H.Transitionsmatricer_kvinder!$C160:$W160,AW$40:AW$60)</f>
        <v>2.8282272187138457</v>
      </c>
      <c r="AY59" s="198">
        <f>MMULT(H.Transitionsmatricer_kvinder!$C160:$W160,AX$40:AX$60)</f>
        <v>2.8702829344152518</v>
      </c>
      <c r="AZ59" s="198">
        <f>MMULT(H.Transitionsmatricer_kvinder!$C160:$W160,AY$40:AY$60)</f>
        <v>2.9033676444819161</v>
      </c>
      <c r="BA59" s="199">
        <f>MMULT(H.Transitionsmatricer_kvinder!$C187:$W187,AZ$40:AZ$60)</f>
        <v>2.9268607802494162</v>
      </c>
      <c r="BB59" s="199">
        <f>MMULT(H.Transitionsmatricer_kvinder!$C187:$W187,BA$40:BA$60)</f>
        <v>2.9404867076203414</v>
      </c>
      <c r="BC59" s="199">
        <f>MMULT(H.Transitionsmatricer_kvinder!$C187:$W187,BB$40:BB$60)</f>
        <v>3.0884487745678486</v>
      </c>
      <c r="BD59" s="199">
        <f>MMULT(H.Transitionsmatricer_kvinder!$C187:$W187,BC$40:BC$60)</f>
        <v>3.1837199455234453</v>
      </c>
      <c r="BE59" s="199">
        <f>MMULT(H.Transitionsmatricer_kvinder!$C187:$W187,BD$40:BD$60)</f>
        <v>3.2353643430946577</v>
      </c>
      <c r="BF59" s="199">
        <f>MMULT(H.Transitionsmatricer_kvinder!$C187:$W187,BE$40:BE$60)</f>
        <v>3.2510654152603569</v>
      </c>
      <c r="BG59" s="199">
        <f>MMULT(H.Transitionsmatricer_kvinder!$C187:$W187,BF$40:BF$60)</f>
        <v>3.2373273920635048</v>
      </c>
      <c r="BH59" s="199">
        <f>MMULT(H.Transitionsmatricer_kvinder!$C187:$W187,BG$40:BG$60)</f>
        <v>3.1996584788135465</v>
      </c>
      <c r="BI59" s="199">
        <f>MMULT(H.Transitionsmatricer_kvinder!$C187:$W187,BH$40:BH$60)</f>
        <v>3.1427278032687358</v>
      </c>
      <c r="BJ59" s="199">
        <f>MMULT(H.Transitionsmatricer_kvinder!$C187:$W187,BI$40:BI$60)</f>
        <v>3.0704960710796647</v>
      </c>
      <c r="BK59" s="199">
        <f>MMULT(H.Transitionsmatricer_kvinder!$C187:$W187,BJ$40:BJ$60)</f>
        <v>2.986323112466609</v>
      </c>
      <c r="BL59" s="199">
        <f>MMULT(H.Transitionsmatricer_kvinder!$C187:$W187,BK$40:BK$60)</f>
        <v>2.8930563718622997</v>
      </c>
      <c r="BM59" s="199">
        <f>MMULT(H.Transitionsmatricer_kvinder!$C187:$W187,BL$40:BL$60)</f>
        <v>2.79310418502748</v>
      </c>
      <c r="BN59" s="199">
        <f>MMULT(H.Transitionsmatricer_kvinder!$C187:$W187,BM$40:BM$60)</f>
        <v>2.6884970774288988</v>
      </c>
      <c r="BO59" s="199">
        <f>MMULT(H.Transitionsmatricer_kvinder!$C187:$W187,BN$40:BN$60)</f>
        <v>2.5809396331933261</v>
      </c>
      <c r="BP59" s="199">
        <f>MMULT(H.Transitionsmatricer_kvinder!$C187:$W187,BO$40:BO$60)</f>
        <v>2.4718548696380047</v>
      </c>
      <c r="BQ59" s="199">
        <f>MMULT(H.Transitionsmatricer_kvinder!$C187:$W187,BP$40:BP$60)</f>
        <v>2.3624225561659511</v>
      </c>
      <c r="BR59" s="199">
        <f>MMULT(H.Transitionsmatricer_kvinder!$C187:$W187,BQ$40:BQ$60)</f>
        <v>2.2536125402318818</v>
      </c>
      <c r="BS59" s="199">
        <f>MMULT(H.Transitionsmatricer_kvinder!$C187:$W187,BR$40:BR$60)</f>
        <v>2.1462138701594067</v>
      </c>
      <c r="BT59" s="199">
        <f>MMULT(H.Transitionsmatricer_kvinder!$C187:$W187,BS$40:BS$60)</f>
        <v>2.0408603125501195</v>
      </c>
      <c r="BU59" s="200">
        <f>MMULT(H.Transitionsmatricer_kvinder!$C214:$W214,BT$40:BT$60)</f>
        <v>1.9380527296736043</v>
      </c>
      <c r="BV59" s="200">
        <f>MMULT(H.Transitionsmatricer_kvinder!$C214:$W214,BU$40:BU$60)</f>
        <v>5.6377478931615146</v>
      </c>
      <c r="BW59" s="200">
        <f>MMULT(H.Transitionsmatricer_kvinder!$C214:$W214,BV$40:BV$60)</f>
        <v>4.7618374321071766</v>
      </c>
      <c r="BX59" s="200">
        <f>MMULT(H.Transitionsmatricer_kvinder!$C214:$W214,BW$40:BW$60)</f>
        <v>4.022010878085255</v>
      </c>
      <c r="BY59" s="200">
        <f>MMULT(H.Transitionsmatricer_kvinder!$C214:$W214,BX$40:BX$60)</f>
        <v>3.3970197972456897</v>
      </c>
      <c r="BZ59" s="200">
        <f>MMULT(H.Transitionsmatricer_kvinder!$C214:$W214,BY$40:BY$60)</f>
        <v>2.8688834634084697</v>
      </c>
      <c r="CA59" s="200">
        <f>MMULT(H.Transitionsmatricer_kvinder!$C214:$W214,BZ$40:BZ$60)</f>
        <v>2.4224612367595313</v>
      </c>
      <c r="CB59" s="200">
        <f>MMULT(H.Transitionsmatricer_kvinder!$C214:$W214,CA$40:CA$60)</f>
        <v>2.0450275956210953</v>
      </c>
      <c r="CC59" s="200">
        <f>MMULT(H.Transitionsmatricer_kvinder!$C214:$W214,CB$40:CB$60)</f>
        <v>1.725886784085034</v>
      </c>
      <c r="CD59" s="200">
        <f>MMULT(H.Transitionsmatricer_kvinder!$C214:$W214,CC$40:CC$60)</f>
        <v>1.4560395704659237</v>
      </c>
      <c r="CE59" s="200">
        <f>MMULT(H.Transitionsmatricer_kvinder!$C214:$W214,CD$40:CD$60)</f>
        <v>1.2279024667575593</v>
      </c>
      <c r="CF59" s="200">
        <f>MMULT(H.Transitionsmatricer_kvinder!$C214:$W214,CE$40:CE$60)</f>
        <v>1.0350743888720533</v>
      </c>
      <c r="CG59" s="200">
        <f>MMULT(H.Transitionsmatricer_kvinder!$C214:$W214,CF$40:CF$60)</f>
        <v>0.87214393388432265</v>
      </c>
      <c r="CH59" s="200">
        <f>MMULT(H.Transitionsmatricer_kvinder!$C214:$W214,CG$40:CG$60)</f>
        <v>0.73453040243375145</v>
      </c>
      <c r="CI59" s="200">
        <f>MMULT(H.Transitionsmatricer_kvinder!$C214:$W214,CH$40:CH$60)</f>
        <v>0.61835241077584979</v>
      </c>
      <c r="CJ59" s="201">
        <f>MMULT(H.Transitionsmatricer_kvinder!C241:W241,CI$40:CI$60)</f>
        <v>7.8047834947975927</v>
      </c>
    </row>
    <row r="60" spans="1:88" s="115" customFormat="1" ht="12.75" x14ac:dyDescent="0.2">
      <c r="A60" s="140" t="s">
        <v>0</v>
      </c>
      <c r="B60" s="192">
        <f t="shared" si="13"/>
        <v>0</v>
      </c>
      <c r="C60" s="192">
        <f>(B40*'B. Andre input'!$B$36)+(B41*'B. Andre input'!$B$37)+(B42*'B. Andre input'!$B$38)+(B43*'B. Andre input'!$B$39)+(B44*1)</f>
        <v>48.119358515879931</v>
      </c>
      <c r="D60" s="193">
        <f>MMULT(H.Transitionsmatricer_kvinder!$C26:$W26,C$40:C$60)</f>
        <v>90.544074603168497</v>
      </c>
      <c r="E60" s="193">
        <f>MMULT(H.Transitionsmatricer_kvinder!$C26:$W26,D$40:D$60)</f>
        <v>138.54233978091253</v>
      </c>
      <c r="F60" s="193">
        <f>MMULT(H.Transitionsmatricer_kvinder!$C26:$W26,E$40:E$60)</f>
        <v>189.00721328535349</v>
      </c>
      <c r="G60" s="193">
        <f>MMULT(H.Transitionsmatricer_kvinder!$C26:$W26,F$40:F$60)</f>
        <v>241.27704541156774</v>
      </c>
      <c r="H60" s="193">
        <f>MMULT(H.Transitionsmatricer_kvinder!$C26:$W26,G$40:G$60)</f>
        <v>294.85234005894699</v>
      </c>
      <c r="I60" s="194">
        <f>MMULT(H.Transitionsmatricer_kvinder!$C53:$W53,H$40:H$60)</f>
        <v>349.35195533733884</v>
      </c>
      <c r="J60" s="194">
        <f>MMULT(H.Transitionsmatricer_kvinder!$C53:$W53,I$40:I$60)</f>
        <v>405.01753309979398</v>
      </c>
      <c r="K60" s="194">
        <f>MMULT(H.Transitionsmatricer_kvinder!$C53:$W53,J$40:J$60)</f>
        <v>461.16086822363599</v>
      </c>
      <c r="L60" s="194">
        <f>MMULT(H.Transitionsmatricer_kvinder!$C53:$W53,K$40:K$60)</f>
        <v>517.50378009171493</v>
      </c>
      <c r="M60" s="194">
        <f>MMULT(H.Transitionsmatricer_kvinder!$C53:$W53,L$40:L$60)</f>
        <v>573.87771735090212</v>
      </c>
      <c r="N60" s="195">
        <f>MMULT(H.Transitionsmatricer_kvinder!$C80:$W80,M$40:M$60)</f>
        <v>630.1560321674898</v>
      </c>
      <c r="O60" s="195">
        <f>MMULT(H.Transitionsmatricer_kvinder!$C80:$W80,N$40:N$60)</f>
        <v>687.00335049941509</v>
      </c>
      <c r="P60" s="195">
        <f>MMULT(H.Transitionsmatricer_kvinder!$C80:$W80,O$40:O$60)</f>
        <v>743.67572567773379</v>
      </c>
      <c r="Q60" s="195">
        <f>MMULT(H.Transitionsmatricer_kvinder!$C80:$W80,P$40:P$60)</f>
        <v>800.00764853885482</v>
      </c>
      <c r="R60" s="195">
        <f>MMULT(H.Transitionsmatricer_kvinder!$C80:$W80,Q$40:Q$60)</f>
        <v>855.94927416367943</v>
      </c>
      <c r="S60" s="195">
        <f>MMULT(H.Transitionsmatricer_kvinder!$C80:$W80,R$40:R$60)</f>
        <v>911.47010636928223</v>
      </c>
      <c r="T60" s="195">
        <f>MMULT(H.Transitionsmatricer_kvinder!$C80:$W80,S$40:S$60)</f>
        <v>966.53979241605248</v>
      </c>
      <c r="U60" s="195">
        <f>MMULT(H.Transitionsmatricer_kvinder!$C80:$W80,T$40:T$60)</f>
        <v>1021.1250664425156</v>
      </c>
      <c r="V60" s="195">
        <f>MMULT(H.Transitionsmatricer_kvinder!$C80:$W80,U$40:U$60)</f>
        <v>1075.1900630470891</v>
      </c>
      <c r="W60" s="196">
        <f>MMULT(H.Transitionsmatricer_kvinder!$C107:$W107,V$40:V$60)</f>
        <v>1128.6972736892153</v>
      </c>
      <c r="X60" s="196">
        <f>MMULT(H.Transitionsmatricer_kvinder!$C107:$W107,W$40:W$60)</f>
        <v>1181.9964073312947</v>
      </c>
      <c r="Y60" s="196">
        <f>MMULT(H.Transitionsmatricer_kvinder!$C107:$W107,X$40:X$60)</f>
        <v>1234.6863567223747</v>
      </c>
      <c r="Z60" s="196">
        <f>MMULT(H.Transitionsmatricer_kvinder!$C107:$W107,Y$40:Y$60)</f>
        <v>1286.7574466999442</v>
      </c>
      <c r="AA60" s="196">
        <f>MMULT(H.Transitionsmatricer_kvinder!$C107:$W107,Z$40:Z$60)</f>
        <v>1338.1947690585205</v>
      </c>
      <c r="AB60" s="196">
        <f>MMULT(H.Transitionsmatricer_kvinder!$C107:$W107,AA$40:AA$60)</f>
        <v>1388.9699093521513</v>
      </c>
      <c r="AC60" s="196">
        <f>MMULT(H.Transitionsmatricer_kvinder!$C107:$W107,AB$40:AB$60)</f>
        <v>1439.0471247962255</v>
      </c>
      <c r="AD60" s="196">
        <f>MMULT(H.Transitionsmatricer_kvinder!$C107:$W107,AC$40:AC$60)</f>
        <v>1488.3876069567539</v>
      </c>
      <c r="AE60" s="196">
        <f>MMULT(H.Transitionsmatricer_kvinder!$C107:$W107,AD$40:AD$60)</f>
        <v>1536.9523738305274</v>
      </c>
      <c r="AF60" s="196">
        <f>MMULT(H.Transitionsmatricer_kvinder!$C107:$W107,AE$40:AE$60)</f>
        <v>1584.7041831237261</v>
      </c>
      <c r="AG60" s="197">
        <f>MMULT(H.Transitionsmatricer_kvinder!$C134:$W134,AF$40:AF$60)</f>
        <v>1631.6087489126694</v>
      </c>
      <c r="AH60" s="197">
        <f>MMULT(H.Transitionsmatricer_kvinder!$C134:$W134,AG$40:AG$60)</f>
        <v>1678.0895824896536</v>
      </c>
      <c r="AI60" s="197">
        <f>MMULT(H.Transitionsmatricer_kvinder!$C134:$W134,AH$40:AH$60)</f>
        <v>1724.1787710721876</v>
      </c>
      <c r="AJ60" s="197">
        <f>MMULT(H.Transitionsmatricer_kvinder!$C134:$W134,AI$40:AI$60)</f>
        <v>1769.9034634279515</v>
      </c>
      <c r="AK60" s="197">
        <f>MMULT(H.Transitionsmatricer_kvinder!$C134:$W134,AJ$40:AJ$60)</f>
        <v>1815.2451908344631</v>
      </c>
      <c r="AL60" s="197">
        <f>MMULT(H.Transitionsmatricer_kvinder!$C134:$W134,AK$40:AK$60)</f>
        <v>1860.157603467462</v>
      </c>
      <c r="AM60" s="197">
        <f>MMULT(H.Transitionsmatricer_kvinder!$C134:$W134,AL$40:AL$60)</f>
        <v>1904.5787936724053</v>
      </c>
      <c r="AN60" s="197">
        <f>MMULT(H.Transitionsmatricer_kvinder!$C134:$W134,AM$40:AM$60)</f>
        <v>1948.439757323513</v>
      </c>
      <c r="AO60" s="197">
        <f>MMULT(H.Transitionsmatricer_kvinder!$C134:$W134,AN$40:AN$60)</f>
        <v>1991.6701057633763</v>
      </c>
      <c r="AP60" s="197">
        <f>MMULT(H.Transitionsmatricer_kvinder!$C134:$W134,AO$40:AO$60)</f>
        <v>2034.2018262666468</v>
      </c>
      <c r="AQ60" s="198">
        <f>MMULT(H.Transitionsmatricer_kvinder!$C161:$W161,AP$40:AP$60)</f>
        <v>2075.9716633309476</v>
      </c>
      <c r="AR60" s="198">
        <f>MMULT(H.Transitionsmatricer_kvinder!$C161:$W161,AQ$40:AQ$60)</f>
        <v>2117.6806622337313</v>
      </c>
      <c r="AS60" s="198">
        <f>MMULT(H.Transitionsmatricer_kvinder!$C161:$W161,AR$40:AR$60)</f>
        <v>2159.3278959110103</v>
      </c>
      <c r="AT60" s="198">
        <f>MMULT(H.Transitionsmatricer_kvinder!$C161:$W161,AS$40:AS$60)</f>
        <v>2200.907058437961</v>
      </c>
      <c r="AU60" s="198">
        <f>MMULT(H.Transitionsmatricer_kvinder!$C161:$W161,AT$40:AT$60)</f>
        <v>2242.3348577979145</v>
      </c>
      <c r="AV60" s="198">
        <f>MMULT(H.Transitionsmatricer_kvinder!$C161:$W161,AU$40:AU$60)</f>
        <v>2283.4858587777758</v>
      </c>
      <c r="AW60" s="198">
        <f>MMULT(H.Transitionsmatricer_kvinder!$C161:$W161,AV$40:AV$60)</f>
        <v>2324.2159411809971</v>
      </c>
      <c r="AX60" s="198">
        <f>MMULT(H.Transitionsmatricer_kvinder!$C161:$W161,AW$40:AW$60)</f>
        <v>2364.3777357280615</v>
      </c>
      <c r="AY60" s="198">
        <f>MMULT(H.Transitionsmatricer_kvinder!$C161:$W161,AX$40:AX$60)</f>
        <v>2403.8304390399644</v>
      </c>
      <c r="AZ60" s="198">
        <f>MMULT(H.Transitionsmatricer_kvinder!$C161:$W161,AY$40:AY$60)</f>
        <v>2442.4457204529276</v>
      </c>
      <c r="BA60" s="199">
        <f>MMULT(H.Transitionsmatricer_kvinder!$C188:$W188,AZ$40:AZ$60)</f>
        <v>2480.1109399536854</v>
      </c>
      <c r="BB60" s="199">
        <f>MMULT(H.Transitionsmatricer_kvinder!$C188:$W188,BA$40:BA$60)</f>
        <v>2521.1652957533124</v>
      </c>
      <c r="BC60" s="199">
        <f>MMULT(H.Transitionsmatricer_kvinder!$C188:$W188,BB$40:BB$60)</f>
        <v>2561.6428350752767</v>
      </c>
      <c r="BD60" s="199">
        <f>MMULT(H.Transitionsmatricer_kvinder!$C188:$W188,BC$40:BC$60)</f>
        <v>2601.4469908547662</v>
      </c>
      <c r="BE60" s="199">
        <f>MMULT(H.Transitionsmatricer_kvinder!$C188:$W188,BD$40:BD$60)</f>
        <v>2640.0452137353727</v>
      </c>
      <c r="BF60" s="199">
        <f>MMULT(H.Transitionsmatricer_kvinder!$C188:$W188,BE$40:BE$60)</f>
        <v>2677.0954933210701</v>
      </c>
      <c r="BG60" s="199">
        <f>MMULT(H.Transitionsmatricer_kvinder!$C188:$W188,BF$40:BF$60)</f>
        <v>2712.3919427532301</v>
      </c>
      <c r="BH60" s="199">
        <f>MMULT(H.Transitionsmatricer_kvinder!$C188:$W188,BG$40:BG$60)</f>
        <v>2745.8254096005116</v>
      </c>
      <c r="BI60" s="199">
        <f>MMULT(H.Transitionsmatricer_kvinder!$C188:$W188,BH$40:BH$60)</f>
        <v>2777.3549497328718</v>
      </c>
      <c r="BJ60" s="199">
        <f>MMULT(H.Transitionsmatricer_kvinder!$C188:$W188,BI$40:BI$60)</f>
        <v>2806.9871648868452</v>
      </c>
      <c r="BK60" s="199">
        <f>MMULT(H.Transitionsmatricer_kvinder!$C188:$W188,BJ$40:BJ$60)</f>
        <v>2834.7612408183204</v>
      </c>
      <c r="BL60" s="199">
        <f>MMULT(H.Transitionsmatricer_kvinder!$C188:$W188,BK$40:BK$60)</f>
        <v>2860.7381240126497</v>
      </c>
      <c r="BM60" s="199">
        <f>MMULT(H.Transitionsmatricer_kvinder!$C188:$W188,BL$40:BL$60)</f>
        <v>2884.9927073473473</v>
      </c>
      <c r="BN60" s="199">
        <f>MMULT(H.Transitionsmatricer_kvinder!$C188:$W188,BM$40:BM$60)</f>
        <v>2907.6082065118094</v>
      </c>
      <c r="BO60" s="199">
        <f>MMULT(H.Transitionsmatricer_kvinder!$C188:$W188,BN$40:BN$60)</f>
        <v>2928.6721335140883</v>
      </c>
      <c r="BP60" s="199">
        <f>MMULT(H.Transitionsmatricer_kvinder!$C188:$W188,BO$40:BO$60)</f>
        <v>2948.2734357084782</v>
      </c>
      <c r="BQ60" s="199">
        <f>MMULT(H.Transitionsmatricer_kvinder!$C188:$W188,BP$40:BP$60)</f>
        <v>2966.50048599507</v>
      </c>
      <c r="BR60" s="199">
        <f>MMULT(H.Transitionsmatricer_kvinder!$C188:$W188,BQ$40:BQ$60)</f>
        <v>2983.4396947491964</v>
      </c>
      <c r="BS60" s="199">
        <f>MMULT(H.Transitionsmatricer_kvinder!$C188:$W188,BR$40:BR$60)</f>
        <v>2999.1745756587347</v>
      </c>
      <c r="BT60" s="199">
        <f>MMULT(H.Transitionsmatricer_kvinder!$C188:$W188,BS$40:BS$60)</f>
        <v>3013.7851424605915</v>
      </c>
      <c r="BU60" s="200">
        <f>MMULT(H.Transitionsmatricer_kvinder!$C215:$W215,BT$40:BT$60)</f>
        <v>3027.3475462317965</v>
      </c>
      <c r="BV60" s="200">
        <f>MMULT(H.Transitionsmatricer_kvinder!$C215:$W215,BU$40:BU$60)</f>
        <v>3055.4525686819202</v>
      </c>
      <c r="BW60" s="200">
        <f>MMULT(H.Transitionsmatricer_kvinder!$C215:$W215,BV$40:BV$60)</f>
        <v>3084.7149727656424</v>
      </c>
      <c r="BX60" s="200">
        <f>MMULT(H.Transitionsmatricer_kvinder!$C215:$W215,BW$40:BW$60)</f>
        <v>3107.7180894731446</v>
      </c>
      <c r="BY60" s="200">
        <f>MMULT(H.Transitionsmatricer_kvinder!$C215:$W215,BX$40:BX$60)</f>
        <v>3125.9005461475954</v>
      </c>
      <c r="BZ60" s="200">
        <f>MMULT(H.Transitionsmatricer_kvinder!$C215:$W215,BY$40:BY$60)</f>
        <v>3140.3484413687565</v>
      </c>
      <c r="CA60" s="200">
        <f>MMULT(H.Transitionsmatricer_kvinder!$C215:$W215,BZ$40:BZ$60)</f>
        <v>3151.8862260220922</v>
      </c>
      <c r="CB60" s="200">
        <f>MMULT(H.Transitionsmatricer_kvinder!$C215:$W215,CA$40:CA$60)</f>
        <v>3161.1432840673269</v>
      </c>
      <c r="CC60" s="200">
        <f>MMULT(H.Transitionsmatricer_kvinder!$C215:$W215,CB$40:CB$60)</f>
        <v>3168.6028712262682</v>
      </c>
      <c r="CD60" s="200">
        <f>MMULT(H.Transitionsmatricer_kvinder!$C215:$W215,CC$40:CC$60)</f>
        <v>3174.6382172905073</v>
      </c>
      <c r="CE60" s="200">
        <f>MMULT(H.Transitionsmatricer_kvinder!$C215:$W215,CD$40:CD$60)</f>
        <v>3179.5392652384853</v>
      </c>
      <c r="CF60" s="200">
        <f>MMULT(H.Transitionsmatricer_kvinder!$C215:$W215,CE$40:CE$60)</f>
        <v>3183.5325612647075</v>
      </c>
      <c r="CG60" s="200">
        <f>MMULT(H.Transitionsmatricer_kvinder!$C215:$W215,CF$40:CF$60)</f>
        <v>3186.7961189264147</v>
      </c>
      <c r="CH60" s="200">
        <f>MMULT(H.Transitionsmatricer_kvinder!$C215:$W215,CG$40:CG$60)</f>
        <v>3189.4705823811414</v>
      </c>
      <c r="CI60" s="200">
        <f>MMULT(H.Transitionsmatricer_kvinder!$C215:$W215,CH$40:CH$60)</f>
        <v>3191.6676539313585</v>
      </c>
      <c r="CJ60" s="201">
        <f>MMULT(H.Transitionsmatricer_kvinder!C242:W242,CI$40:CI$60)</f>
        <v>3193.4764909264522</v>
      </c>
    </row>
    <row r="61" spans="1:88" s="115" customFormat="1" ht="12.75" x14ac:dyDescent="0.2">
      <c r="A61" s="140" t="s">
        <v>5</v>
      </c>
      <c r="B61" s="192">
        <f t="shared" ref="B61" si="14">SUM(B40:B60)</f>
        <v>3202.2648032638731</v>
      </c>
      <c r="C61" s="192">
        <f>SUM(C40:C60)</f>
        <v>3202.2648032638726</v>
      </c>
      <c r="D61" s="193">
        <f>SUM(D40:D60)</f>
        <v>3202.2648032638731</v>
      </c>
      <c r="E61" s="193">
        <f t="shared" ref="E61:H61" si="15">SUM(E40:E60)</f>
        <v>3202.2648032638726</v>
      </c>
      <c r="F61" s="193">
        <f t="shared" si="15"/>
        <v>3202.2648032638722</v>
      </c>
      <c r="G61" s="193">
        <f t="shared" si="15"/>
        <v>3202.2648032638726</v>
      </c>
      <c r="H61" s="193">
        <f t="shared" si="15"/>
        <v>3202.2648032638713</v>
      </c>
      <c r="I61" s="194">
        <f>SUM(I40:I60)</f>
        <v>3202.2648032638731</v>
      </c>
      <c r="J61" s="194">
        <f t="shared" ref="J61:M61" si="16">SUM(J40:J60)</f>
        <v>3202.2648032638713</v>
      </c>
      <c r="K61" s="194">
        <f t="shared" si="16"/>
        <v>3202.2648032638726</v>
      </c>
      <c r="L61" s="194">
        <f t="shared" si="16"/>
        <v>3202.2648032638713</v>
      </c>
      <c r="M61" s="194">
        <f t="shared" si="16"/>
        <v>3202.2648032638713</v>
      </c>
      <c r="N61" s="195">
        <f>SUM(N40:N60)</f>
        <v>3202.2648032638717</v>
      </c>
      <c r="O61" s="195">
        <f t="shared" ref="O61:V61" si="17">SUM(O40:O60)</f>
        <v>3202.2648032638717</v>
      </c>
      <c r="P61" s="195">
        <f t="shared" si="17"/>
        <v>3202.2648032638713</v>
      </c>
      <c r="Q61" s="195">
        <f t="shared" si="17"/>
        <v>3202.2648032638704</v>
      </c>
      <c r="R61" s="195">
        <f t="shared" si="17"/>
        <v>3202.2648032638704</v>
      </c>
      <c r="S61" s="195">
        <f t="shared" si="17"/>
        <v>3202.2648032638708</v>
      </c>
      <c r="T61" s="195">
        <f t="shared" si="17"/>
        <v>3202.2648032638708</v>
      </c>
      <c r="U61" s="195">
        <f t="shared" si="17"/>
        <v>3202.2648032638713</v>
      </c>
      <c r="V61" s="195">
        <f t="shared" si="17"/>
        <v>3202.2648032638713</v>
      </c>
      <c r="W61" s="196">
        <f>SUM(W40:W60)</f>
        <v>3202.2648032638708</v>
      </c>
      <c r="X61" s="196">
        <f t="shared" ref="X61:AE61" si="18">SUM(X40:X60)</f>
        <v>3202.2648032638708</v>
      </c>
      <c r="Y61" s="196">
        <f t="shared" si="18"/>
        <v>3202.2648032638699</v>
      </c>
      <c r="Z61" s="196">
        <f t="shared" si="18"/>
        <v>3202.2648032638699</v>
      </c>
      <c r="AA61" s="196">
        <f t="shared" si="18"/>
        <v>3202.2648032638699</v>
      </c>
      <c r="AB61" s="196">
        <f t="shared" si="18"/>
        <v>3202.2648032638699</v>
      </c>
      <c r="AC61" s="196">
        <f t="shared" si="18"/>
        <v>3202.2648032638699</v>
      </c>
      <c r="AD61" s="196">
        <f t="shared" si="18"/>
        <v>3202.2648032638699</v>
      </c>
      <c r="AE61" s="196">
        <f t="shared" si="18"/>
        <v>3202.2648032638699</v>
      </c>
      <c r="AF61" s="196">
        <f>SUM(AF40:AF60)</f>
        <v>3202.2648032638704</v>
      </c>
      <c r="AG61" s="197">
        <f t="shared" ref="AG61:CJ61" si="19">SUM(AG40:AG60)</f>
        <v>3202.2648032638699</v>
      </c>
      <c r="AH61" s="197">
        <f t="shared" si="19"/>
        <v>3202.2648032638699</v>
      </c>
      <c r="AI61" s="197">
        <f t="shared" si="19"/>
        <v>3202.2648032638695</v>
      </c>
      <c r="AJ61" s="197">
        <f t="shared" si="19"/>
        <v>3202.2648032638695</v>
      </c>
      <c r="AK61" s="197">
        <f t="shared" si="19"/>
        <v>3202.2648032638695</v>
      </c>
      <c r="AL61" s="197">
        <f t="shared" si="19"/>
        <v>3202.264803263869</v>
      </c>
      <c r="AM61" s="197">
        <f t="shared" si="19"/>
        <v>3202.2648032638699</v>
      </c>
      <c r="AN61" s="197">
        <f t="shared" si="19"/>
        <v>3202.264803263869</v>
      </c>
      <c r="AO61" s="197">
        <f t="shared" si="19"/>
        <v>3202.264803263869</v>
      </c>
      <c r="AP61" s="197">
        <f t="shared" si="19"/>
        <v>3202.2648032638695</v>
      </c>
      <c r="AQ61" s="198">
        <f t="shared" si="19"/>
        <v>3202.264803263869</v>
      </c>
      <c r="AR61" s="198">
        <f t="shared" si="19"/>
        <v>3202.2648032638695</v>
      </c>
      <c r="AS61" s="198">
        <f t="shared" si="19"/>
        <v>3202.2648032638695</v>
      </c>
      <c r="AT61" s="198">
        <f t="shared" si="19"/>
        <v>3202.2648032638695</v>
      </c>
      <c r="AU61" s="198">
        <f t="shared" si="19"/>
        <v>3202.2648032638695</v>
      </c>
      <c r="AV61" s="198">
        <f t="shared" si="19"/>
        <v>3202.2648032638695</v>
      </c>
      <c r="AW61" s="198">
        <f t="shared" si="19"/>
        <v>3202.2648032638699</v>
      </c>
      <c r="AX61" s="198">
        <f t="shared" si="19"/>
        <v>3202.2648032638699</v>
      </c>
      <c r="AY61" s="198">
        <f t="shared" si="19"/>
        <v>3202.2648032638699</v>
      </c>
      <c r="AZ61" s="198">
        <f t="shared" si="19"/>
        <v>3202.2648032638699</v>
      </c>
      <c r="BA61" s="199">
        <f t="shared" si="19"/>
        <v>3202.2648032638699</v>
      </c>
      <c r="BB61" s="199">
        <f t="shared" si="19"/>
        <v>3202.2648032638695</v>
      </c>
      <c r="BC61" s="199">
        <f t="shared" si="19"/>
        <v>3202.264803263869</v>
      </c>
      <c r="BD61" s="199">
        <f t="shared" si="19"/>
        <v>3202.2648032638695</v>
      </c>
      <c r="BE61" s="199">
        <f t="shared" si="19"/>
        <v>3202.264803263869</v>
      </c>
      <c r="BF61" s="199">
        <f t="shared" si="19"/>
        <v>3202.264803263869</v>
      </c>
      <c r="BG61" s="199">
        <f t="shared" si="19"/>
        <v>3202.264803263869</v>
      </c>
      <c r="BH61" s="199">
        <f t="shared" si="19"/>
        <v>3202.264803263869</v>
      </c>
      <c r="BI61" s="199">
        <f t="shared" si="19"/>
        <v>3202.264803263869</v>
      </c>
      <c r="BJ61" s="199">
        <f t="shared" si="19"/>
        <v>3202.264803263869</v>
      </c>
      <c r="BK61" s="199">
        <f t="shared" si="19"/>
        <v>3202.264803263869</v>
      </c>
      <c r="BL61" s="199">
        <f t="shared" si="19"/>
        <v>3202.264803263869</v>
      </c>
      <c r="BM61" s="199">
        <f t="shared" si="19"/>
        <v>3202.264803263869</v>
      </c>
      <c r="BN61" s="199">
        <f t="shared" si="19"/>
        <v>3202.264803263869</v>
      </c>
      <c r="BO61" s="199">
        <f t="shared" si="19"/>
        <v>3202.264803263869</v>
      </c>
      <c r="BP61" s="199">
        <f t="shared" si="19"/>
        <v>3202.264803263869</v>
      </c>
      <c r="BQ61" s="199">
        <f t="shared" si="19"/>
        <v>3202.264803263869</v>
      </c>
      <c r="BR61" s="199">
        <f t="shared" si="19"/>
        <v>3202.264803263869</v>
      </c>
      <c r="BS61" s="199">
        <f t="shared" si="19"/>
        <v>3202.264803263869</v>
      </c>
      <c r="BT61" s="199">
        <f t="shared" si="19"/>
        <v>3202.264803263869</v>
      </c>
      <c r="BU61" s="200">
        <f t="shared" si="19"/>
        <v>3202.264803263869</v>
      </c>
      <c r="BV61" s="200">
        <f t="shared" si="19"/>
        <v>3202.264803263869</v>
      </c>
      <c r="BW61" s="200">
        <f t="shared" si="19"/>
        <v>3202.264803263869</v>
      </c>
      <c r="BX61" s="200">
        <f t="shared" si="19"/>
        <v>3202.264803263869</v>
      </c>
      <c r="BY61" s="200">
        <f t="shared" si="19"/>
        <v>3202.264803263869</v>
      </c>
      <c r="BZ61" s="200">
        <f t="shared" si="19"/>
        <v>3202.264803263869</v>
      </c>
      <c r="CA61" s="200">
        <f t="shared" si="19"/>
        <v>3202.264803263869</v>
      </c>
      <c r="CB61" s="200">
        <f t="shared" si="19"/>
        <v>3202.264803263869</v>
      </c>
      <c r="CC61" s="200">
        <f t="shared" si="19"/>
        <v>3202.2648032638685</v>
      </c>
      <c r="CD61" s="200">
        <f t="shared" si="19"/>
        <v>3202.2648032638685</v>
      </c>
      <c r="CE61" s="200">
        <f t="shared" si="19"/>
        <v>3202.2648032638685</v>
      </c>
      <c r="CF61" s="200">
        <f t="shared" si="19"/>
        <v>3202.2648032638685</v>
      </c>
      <c r="CG61" s="200">
        <f t="shared" si="19"/>
        <v>3202.2648032638685</v>
      </c>
      <c r="CH61" s="200">
        <f t="shared" si="19"/>
        <v>3202.264803263869</v>
      </c>
      <c r="CI61" s="200">
        <f t="shared" si="19"/>
        <v>3202.264803263869</v>
      </c>
      <c r="CJ61" s="201">
        <f t="shared" si="19"/>
        <v>3202.264803263869</v>
      </c>
    </row>
    <row r="62" spans="1:88" s="118" customFormat="1" ht="12.75" x14ac:dyDescent="0.2">
      <c r="A62" s="116" t="s">
        <v>186</v>
      </c>
      <c r="B62" s="203">
        <f>B61-'D. Beregninger_pop'!$J$92</f>
        <v>0</v>
      </c>
      <c r="C62" s="203">
        <f>C61-'D. Beregninger_pop'!$J$92</f>
        <v>0</v>
      </c>
      <c r="D62" s="203">
        <f>D61-'D. Beregninger_pop'!$J$92</f>
        <v>0</v>
      </c>
      <c r="E62" s="203">
        <f>E61-'D. Beregninger_pop'!$J$92</f>
        <v>0</v>
      </c>
      <c r="F62" s="203">
        <f>F61-'D. Beregninger_pop'!$J$92</f>
        <v>0</v>
      </c>
      <c r="G62" s="203">
        <f>G61-'D. Beregninger_pop'!$J$92</f>
        <v>0</v>
      </c>
      <c r="H62" s="203">
        <f>H61-'D. Beregninger_pop'!$J$92</f>
        <v>0</v>
      </c>
      <c r="I62" s="203">
        <f>I61-'D. Beregninger_pop'!$J$92</f>
        <v>0</v>
      </c>
      <c r="J62" s="203">
        <f>J61-'D. Beregninger_pop'!$J$92</f>
        <v>0</v>
      </c>
      <c r="K62" s="203">
        <f>K61-'D. Beregninger_pop'!$J$92</f>
        <v>0</v>
      </c>
      <c r="L62" s="203">
        <f>L61-'D. Beregninger_pop'!$J$92</f>
        <v>0</v>
      </c>
      <c r="M62" s="203">
        <f>M61-'D. Beregninger_pop'!$J$92</f>
        <v>0</v>
      </c>
      <c r="N62" s="203">
        <f>N61-'D. Beregninger_pop'!$J$92</f>
        <v>0</v>
      </c>
      <c r="O62" s="203">
        <f>O61-'D. Beregninger_pop'!$J$92</f>
        <v>0</v>
      </c>
      <c r="P62" s="203">
        <f>P61-'D. Beregninger_pop'!$J$92</f>
        <v>0</v>
      </c>
      <c r="Q62" s="203">
        <f>Q61-'D. Beregninger_pop'!$J$92</f>
        <v>0</v>
      </c>
      <c r="R62" s="203">
        <f>R61-'D. Beregninger_pop'!$J$92</f>
        <v>0</v>
      </c>
      <c r="S62" s="203">
        <f>S61-'D. Beregninger_pop'!$J$92</f>
        <v>0</v>
      </c>
      <c r="T62" s="203">
        <f>T61-'D. Beregninger_pop'!$J$92</f>
        <v>0</v>
      </c>
      <c r="U62" s="203">
        <f>U61-'D. Beregninger_pop'!$J$92</f>
        <v>0</v>
      </c>
      <c r="V62" s="203">
        <f>V61-'D. Beregninger_pop'!$J$92</f>
        <v>0</v>
      </c>
      <c r="W62" s="203">
        <f>W61-'D. Beregninger_pop'!$J$92</f>
        <v>0</v>
      </c>
      <c r="X62" s="203">
        <f>X61-'D. Beregninger_pop'!$J$92</f>
        <v>0</v>
      </c>
      <c r="Y62" s="203">
        <f>Y61-'D. Beregninger_pop'!$J$92</f>
        <v>0</v>
      </c>
      <c r="Z62" s="203">
        <f>Z61-'D. Beregninger_pop'!$J$92</f>
        <v>0</v>
      </c>
      <c r="AA62" s="203">
        <f>AA61-'D. Beregninger_pop'!$J$92</f>
        <v>0</v>
      </c>
      <c r="AB62" s="203">
        <f>AB61-'D. Beregninger_pop'!$J$92</f>
        <v>0</v>
      </c>
      <c r="AC62" s="203">
        <f>AC61-'D. Beregninger_pop'!$J$92</f>
        <v>0</v>
      </c>
      <c r="AD62" s="203">
        <f>AD61-'D. Beregninger_pop'!$J$92</f>
        <v>0</v>
      </c>
      <c r="AE62" s="203">
        <f>AE61-'D. Beregninger_pop'!$J$92</f>
        <v>0</v>
      </c>
      <c r="AF62" s="203">
        <f>AF61-'D. Beregninger_pop'!$J$92</f>
        <v>0</v>
      </c>
      <c r="AG62" s="203">
        <f>AG61-'D. Beregninger_pop'!$J$92</f>
        <v>0</v>
      </c>
      <c r="AH62" s="203">
        <f>AH61-'D. Beregninger_pop'!$J$92</f>
        <v>0</v>
      </c>
      <c r="AI62" s="203">
        <f>AI61-'D. Beregninger_pop'!$J$92</f>
        <v>0</v>
      </c>
      <c r="AJ62" s="203">
        <f>AJ61-'D. Beregninger_pop'!$J$92</f>
        <v>0</v>
      </c>
      <c r="AK62" s="203">
        <f>AK61-'D. Beregninger_pop'!$J$92</f>
        <v>0</v>
      </c>
      <c r="AL62" s="203">
        <f>AL61-'D. Beregninger_pop'!$J$92</f>
        <v>0</v>
      </c>
      <c r="AM62" s="203">
        <f>AM61-'D. Beregninger_pop'!$J$92</f>
        <v>0</v>
      </c>
      <c r="AN62" s="203">
        <f>AN61-'D. Beregninger_pop'!$J$92</f>
        <v>0</v>
      </c>
      <c r="AO62" s="203">
        <f>AO61-'D. Beregninger_pop'!$J$92</f>
        <v>0</v>
      </c>
      <c r="AP62" s="203">
        <f>AP61-'D. Beregninger_pop'!$J$92</f>
        <v>0</v>
      </c>
      <c r="AQ62" s="203">
        <f>AQ61-'D. Beregninger_pop'!$J$92</f>
        <v>0</v>
      </c>
      <c r="AR62" s="203">
        <f>AR61-'D. Beregninger_pop'!$J$92</f>
        <v>0</v>
      </c>
      <c r="AS62" s="203">
        <f>AS61-'D. Beregninger_pop'!$J$92</f>
        <v>0</v>
      </c>
      <c r="AT62" s="203">
        <f>AT61-'D. Beregninger_pop'!$J$92</f>
        <v>0</v>
      </c>
      <c r="AU62" s="203">
        <f>AU61-'D. Beregninger_pop'!$J$92</f>
        <v>0</v>
      </c>
      <c r="AV62" s="203">
        <f>AV61-'D. Beregninger_pop'!$J$92</f>
        <v>0</v>
      </c>
      <c r="AW62" s="203">
        <f>AW61-'D. Beregninger_pop'!$J$92</f>
        <v>0</v>
      </c>
      <c r="AX62" s="203">
        <f>AX61-'D. Beregninger_pop'!$J$92</f>
        <v>0</v>
      </c>
      <c r="AY62" s="203">
        <f>AY61-'D. Beregninger_pop'!$J$92</f>
        <v>0</v>
      </c>
      <c r="AZ62" s="203">
        <f>AZ61-'D. Beregninger_pop'!$J$92</f>
        <v>0</v>
      </c>
      <c r="BA62" s="203">
        <f>BA61-'D. Beregninger_pop'!$J$92</f>
        <v>0</v>
      </c>
      <c r="BB62" s="203">
        <f>BB61-'D. Beregninger_pop'!$J$92</f>
        <v>0</v>
      </c>
      <c r="BC62" s="203">
        <f>BC61-'D. Beregninger_pop'!$J$92</f>
        <v>0</v>
      </c>
      <c r="BD62" s="203">
        <f>BD61-'D. Beregninger_pop'!$J$92</f>
        <v>0</v>
      </c>
      <c r="BE62" s="203">
        <f>BE61-'D. Beregninger_pop'!$J$92</f>
        <v>0</v>
      </c>
      <c r="BF62" s="203">
        <f>BF61-'D. Beregninger_pop'!$J$92</f>
        <v>0</v>
      </c>
      <c r="BG62" s="203">
        <f>BG61-'D. Beregninger_pop'!$J$92</f>
        <v>0</v>
      </c>
      <c r="BH62" s="203">
        <f>BH61-'D. Beregninger_pop'!$J$92</f>
        <v>0</v>
      </c>
      <c r="BI62" s="203">
        <f>BI61-'D. Beregninger_pop'!$J$92</f>
        <v>0</v>
      </c>
      <c r="BJ62" s="203">
        <f>BJ61-'D. Beregninger_pop'!$J$92</f>
        <v>0</v>
      </c>
      <c r="BK62" s="203">
        <f>BK61-'D. Beregninger_pop'!$J$92</f>
        <v>0</v>
      </c>
      <c r="BL62" s="203">
        <f>BL61-'D. Beregninger_pop'!$J$92</f>
        <v>0</v>
      </c>
      <c r="BM62" s="203">
        <f>BM61-'D. Beregninger_pop'!$J$92</f>
        <v>0</v>
      </c>
      <c r="BN62" s="203">
        <f>BN61-'D. Beregninger_pop'!$J$92</f>
        <v>0</v>
      </c>
      <c r="BO62" s="203">
        <f>BO61-'D. Beregninger_pop'!$J$92</f>
        <v>0</v>
      </c>
      <c r="BP62" s="203">
        <f>BP61-'D. Beregninger_pop'!$J$92</f>
        <v>0</v>
      </c>
      <c r="BQ62" s="203">
        <f>BQ61-'D. Beregninger_pop'!$J$92</f>
        <v>0</v>
      </c>
      <c r="BR62" s="203">
        <f>BR61-'D. Beregninger_pop'!$J$92</f>
        <v>0</v>
      </c>
      <c r="BS62" s="203">
        <f>BS61-'D. Beregninger_pop'!$J$92</f>
        <v>0</v>
      </c>
      <c r="BT62" s="203">
        <f>BT61-'D. Beregninger_pop'!$J$92</f>
        <v>0</v>
      </c>
      <c r="BU62" s="203">
        <f>BU61-'D. Beregninger_pop'!$J$92</f>
        <v>0</v>
      </c>
      <c r="BV62" s="203">
        <f>BV61-'D. Beregninger_pop'!$J$92</f>
        <v>0</v>
      </c>
      <c r="BW62" s="203">
        <f>BW61-'D. Beregninger_pop'!$J$92</f>
        <v>0</v>
      </c>
      <c r="BX62" s="203">
        <f>BX61-'D. Beregninger_pop'!$J$92</f>
        <v>0</v>
      </c>
      <c r="BY62" s="203">
        <f>BY61-'D. Beregninger_pop'!$J$92</f>
        <v>0</v>
      </c>
      <c r="BZ62" s="203">
        <f>BZ61-'D. Beregninger_pop'!$J$92</f>
        <v>0</v>
      </c>
      <c r="CA62" s="203">
        <f>CA61-'D. Beregninger_pop'!$J$92</f>
        <v>0</v>
      </c>
      <c r="CB62" s="203">
        <f>CB61-'D. Beregninger_pop'!$J$92</f>
        <v>0</v>
      </c>
      <c r="CC62" s="203">
        <f>CC61-'D. Beregninger_pop'!$J$92</f>
        <v>-3.637978807091713E-12</v>
      </c>
      <c r="CD62" s="203">
        <f>CD61-'D. Beregninger_pop'!$J$92</f>
        <v>-3.637978807091713E-12</v>
      </c>
      <c r="CE62" s="203">
        <f>CE61-'D. Beregninger_pop'!$J$92</f>
        <v>-3.637978807091713E-12</v>
      </c>
      <c r="CF62" s="203">
        <f>CF61-'D. Beregninger_pop'!$J$92</f>
        <v>-3.637978807091713E-12</v>
      </c>
      <c r="CG62" s="203">
        <f>CG61-'D. Beregninger_pop'!$J$92</f>
        <v>-3.637978807091713E-12</v>
      </c>
      <c r="CH62" s="203">
        <f>CH61-'D. Beregninger_pop'!$J$92</f>
        <v>0</v>
      </c>
      <c r="CI62" s="203">
        <f>CI61-'D. Beregninger_pop'!$J$92</f>
        <v>0</v>
      </c>
      <c r="CJ62" s="203">
        <f>CJ61-'D. Beregninger_pop'!$J$92</f>
        <v>0</v>
      </c>
    </row>
    <row r="64" spans="1:88" x14ac:dyDescent="0.25">
      <c r="A64" s="522" t="s">
        <v>317</v>
      </c>
      <c r="B64" s="410"/>
      <c r="C64" s="410"/>
      <c r="D64" s="410"/>
      <c r="E64" s="410"/>
      <c r="F64" s="410"/>
      <c r="G64" s="410"/>
      <c r="H64" s="410"/>
      <c r="I64" s="410"/>
      <c r="J64" s="410"/>
      <c r="K64" s="410"/>
      <c r="L64" s="410"/>
      <c r="M64" s="410"/>
    </row>
    <row r="65" spans="1:88" x14ac:dyDescent="0.25">
      <c r="A65" s="1"/>
      <c r="B65" s="143"/>
      <c r="C65" s="143"/>
      <c r="D65" s="143"/>
      <c r="E65" s="143"/>
      <c r="F65" s="143"/>
      <c r="G65" s="143"/>
      <c r="H65" s="143"/>
      <c r="I65" s="143"/>
      <c r="J65" s="143"/>
    </row>
    <row r="66" spans="1:88" x14ac:dyDescent="0.25">
      <c r="A66" s="464" t="s">
        <v>7</v>
      </c>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0"/>
      <c r="BD66" s="440"/>
      <c r="BE66" s="440"/>
      <c r="BF66" s="440"/>
      <c r="BG66" s="440"/>
      <c r="BH66" s="440"/>
      <c r="BI66" s="440"/>
      <c r="BJ66" s="440"/>
      <c r="BK66" s="440"/>
      <c r="BL66" s="440"/>
      <c r="BM66" s="440"/>
      <c r="BN66" s="440"/>
      <c r="BO66" s="440"/>
      <c r="BP66" s="440"/>
      <c r="BQ66" s="440"/>
      <c r="BR66" s="440"/>
      <c r="BS66" s="440"/>
      <c r="BT66" s="440"/>
      <c r="BU66" s="440"/>
      <c r="BV66" s="440"/>
      <c r="BW66" s="440"/>
      <c r="BX66" s="440"/>
      <c r="BY66" s="440"/>
      <c r="BZ66" s="440"/>
      <c r="CA66" s="440"/>
      <c r="CB66" s="440"/>
      <c r="CC66" s="440"/>
      <c r="CD66" s="440"/>
      <c r="CE66" s="440"/>
      <c r="CF66" s="440"/>
      <c r="CG66" s="440"/>
      <c r="CH66" s="440"/>
      <c r="CI66" s="440"/>
      <c r="CJ66" s="440"/>
    </row>
    <row r="67" spans="1:88" x14ac:dyDescent="0.25">
      <c r="A67" s="457"/>
      <c r="B67" s="519" t="s">
        <v>24</v>
      </c>
      <c r="C67" s="521" t="s">
        <v>20</v>
      </c>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1"/>
      <c r="BJ67" s="521"/>
      <c r="BK67" s="521"/>
      <c r="BL67" s="521"/>
      <c r="BM67" s="521"/>
      <c r="BN67" s="521"/>
      <c r="BO67" s="521"/>
      <c r="BP67" s="521"/>
      <c r="BQ67" s="521"/>
      <c r="BR67" s="521"/>
      <c r="BS67" s="521"/>
      <c r="BT67" s="521"/>
      <c r="BU67" s="521"/>
      <c r="BV67" s="521"/>
      <c r="BW67" s="521"/>
      <c r="BX67" s="521"/>
      <c r="BY67" s="521"/>
      <c r="BZ67" s="521"/>
      <c r="CA67" s="521"/>
      <c r="CB67" s="521"/>
      <c r="CC67" s="521"/>
      <c r="CD67" s="521"/>
      <c r="CE67" s="521"/>
      <c r="CF67" s="521"/>
      <c r="CG67" s="521"/>
      <c r="CH67" s="521"/>
      <c r="CI67" s="521"/>
      <c r="CJ67" s="521"/>
    </row>
    <row r="68" spans="1:88" s="205" customFormat="1" x14ac:dyDescent="0.25">
      <c r="A68" s="432"/>
      <c r="B68" s="520"/>
      <c r="C68" s="204">
        <v>0</v>
      </c>
      <c r="D68" s="204">
        <f>C68+1</f>
        <v>1</v>
      </c>
      <c r="E68" s="204">
        <f t="shared" ref="E68:AT68" si="20">D68+1</f>
        <v>2</v>
      </c>
      <c r="F68" s="204">
        <f t="shared" si="20"/>
        <v>3</v>
      </c>
      <c r="G68" s="204">
        <f t="shared" si="20"/>
        <v>4</v>
      </c>
      <c r="H68" s="204">
        <f t="shared" si="20"/>
        <v>5</v>
      </c>
      <c r="I68" s="204">
        <f t="shared" si="20"/>
        <v>6</v>
      </c>
      <c r="J68" s="204">
        <f t="shared" si="20"/>
        <v>7</v>
      </c>
      <c r="K68" s="204">
        <f t="shared" si="20"/>
        <v>8</v>
      </c>
      <c r="L68" s="204">
        <f t="shared" si="20"/>
        <v>9</v>
      </c>
      <c r="M68" s="204">
        <f t="shared" si="20"/>
        <v>10</v>
      </c>
      <c r="N68" s="204">
        <f t="shared" si="20"/>
        <v>11</v>
      </c>
      <c r="O68" s="204">
        <f t="shared" si="20"/>
        <v>12</v>
      </c>
      <c r="P68" s="204">
        <f t="shared" si="20"/>
        <v>13</v>
      </c>
      <c r="Q68" s="204">
        <f t="shared" si="20"/>
        <v>14</v>
      </c>
      <c r="R68" s="204">
        <f t="shared" si="20"/>
        <v>15</v>
      </c>
      <c r="S68" s="204">
        <f t="shared" si="20"/>
        <v>16</v>
      </c>
      <c r="T68" s="204">
        <f t="shared" si="20"/>
        <v>17</v>
      </c>
      <c r="U68" s="204">
        <f t="shared" si="20"/>
        <v>18</v>
      </c>
      <c r="V68" s="204">
        <f t="shared" si="20"/>
        <v>19</v>
      </c>
      <c r="W68" s="204">
        <f t="shared" si="20"/>
        <v>20</v>
      </c>
      <c r="X68" s="204">
        <f t="shared" si="20"/>
        <v>21</v>
      </c>
      <c r="Y68" s="204">
        <f t="shared" si="20"/>
        <v>22</v>
      </c>
      <c r="Z68" s="204">
        <f t="shared" si="20"/>
        <v>23</v>
      </c>
      <c r="AA68" s="204">
        <f t="shared" si="20"/>
        <v>24</v>
      </c>
      <c r="AB68" s="204">
        <f t="shared" si="20"/>
        <v>25</v>
      </c>
      <c r="AC68" s="204">
        <f t="shared" si="20"/>
        <v>26</v>
      </c>
      <c r="AD68" s="204">
        <f t="shared" si="20"/>
        <v>27</v>
      </c>
      <c r="AE68" s="204">
        <f t="shared" si="20"/>
        <v>28</v>
      </c>
      <c r="AF68" s="204">
        <f t="shared" si="20"/>
        <v>29</v>
      </c>
      <c r="AG68" s="204">
        <f t="shared" si="20"/>
        <v>30</v>
      </c>
      <c r="AH68" s="204">
        <f t="shared" si="20"/>
        <v>31</v>
      </c>
      <c r="AI68" s="204">
        <f t="shared" si="20"/>
        <v>32</v>
      </c>
      <c r="AJ68" s="204">
        <f t="shared" si="20"/>
        <v>33</v>
      </c>
      <c r="AK68" s="204">
        <f t="shared" si="20"/>
        <v>34</v>
      </c>
      <c r="AL68" s="204">
        <f t="shared" si="20"/>
        <v>35</v>
      </c>
      <c r="AM68" s="204">
        <f t="shared" si="20"/>
        <v>36</v>
      </c>
      <c r="AN68" s="204">
        <f t="shared" si="20"/>
        <v>37</v>
      </c>
      <c r="AO68" s="204">
        <f t="shared" si="20"/>
        <v>38</v>
      </c>
      <c r="AP68" s="204">
        <f t="shared" si="20"/>
        <v>39</v>
      </c>
      <c r="AQ68" s="204">
        <f t="shared" si="20"/>
        <v>40</v>
      </c>
      <c r="AR68" s="204">
        <f t="shared" si="20"/>
        <v>41</v>
      </c>
      <c r="AS68" s="204">
        <f t="shared" si="20"/>
        <v>42</v>
      </c>
      <c r="AT68" s="204">
        <f t="shared" si="20"/>
        <v>43</v>
      </c>
      <c r="AU68" s="204">
        <f>AT68+1</f>
        <v>44</v>
      </c>
      <c r="AV68" s="204">
        <f t="shared" ref="AV68:CB68" si="21">AU68+1</f>
        <v>45</v>
      </c>
      <c r="AW68" s="204">
        <f t="shared" si="21"/>
        <v>46</v>
      </c>
      <c r="AX68" s="204">
        <f t="shared" si="21"/>
        <v>47</v>
      </c>
      <c r="AY68" s="204">
        <f t="shared" si="21"/>
        <v>48</v>
      </c>
      <c r="AZ68" s="204">
        <f t="shared" si="21"/>
        <v>49</v>
      </c>
      <c r="BA68" s="204">
        <f t="shared" si="21"/>
        <v>50</v>
      </c>
      <c r="BB68" s="204">
        <f t="shared" si="21"/>
        <v>51</v>
      </c>
      <c r="BC68" s="204">
        <f t="shared" si="21"/>
        <v>52</v>
      </c>
      <c r="BD68" s="204">
        <f t="shared" si="21"/>
        <v>53</v>
      </c>
      <c r="BE68" s="204">
        <f t="shared" si="21"/>
        <v>54</v>
      </c>
      <c r="BF68" s="204">
        <f t="shared" si="21"/>
        <v>55</v>
      </c>
      <c r="BG68" s="204">
        <f t="shared" si="21"/>
        <v>56</v>
      </c>
      <c r="BH68" s="204">
        <f t="shared" si="21"/>
        <v>57</v>
      </c>
      <c r="BI68" s="204">
        <f t="shared" si="21"/>
        <v>58</v>
      </c>
      <c r="BJ68" s="204">
        <f t="shared" si="21"/>
        <v>59</v>
      </c>
      <c r="BK68" s="204">
        <f t="shared" si="21"/>
        <v>60</v>
      </c>
      <c r="BL68" s="204">
        <f t="shared" si="21"/>
        <v>61</v>
      </c>
      <c r="BM68" s="204">
        <f t="shared" si="21"/>
        <v>62</v>
      </c>
      <c r="BN68" s="204">
        <f t="shared" si="21"/>
        <v>63</v>
      </c>
      <c r="BO68" s="204">
        <f t="shared" si="21"/>
        <v>64</v>
      </c>
      <c r="BP68" s="204">
        <f t="shared" si="21"/>
        <v>65</v>
      </c>
      <c r="BQ68" s="204">
        <f t="shared" si="21"/>
        <v>66</v>
      </c>
      <c r="BR68" s="204">
        <f t="shared" si="21"/>
        <v>67</v>
      </c>
      <c r="BS68" s="204">
        <f t="shared" si="21"/>
        <v>68</v>
      </c>
      <c r="BT68" s="204">
        <f t="shared" si="21"/>
        <v>69</v>
      </c>
      <c r="BU68" s="204">
        <f t="shared" si="21"/>
        <v>70</v>
      </c>
      <c r="BV68" s="204">
        <f t="shared" si="21"/>
        <v>71</v>
      </c>
      <c r="BW68" s="204">
        <f t="shared" si="21"/>
        <v>72</v>
      </c>
      <c r="BX68" s="204">
        <f t="shared" si="21"/>
        <v>73</v>
      </c>
      <c r="BY68" s="204">
        <f t="shared" si="21"/>
        <v>74</v>
      </c>
      <c r="BZ68" s="204">
        <f t="shared" si="21"/>
        <v>75</v>
      </c>
      <c r="CA68" s="204">
        <f t="shared" si="21"/>
        <v>76</v>
      </c>
      <c r="CB68" s="204">
        <f t="shared" si="21"/>
        <v>77</v>
      </c>
      <c r="CC68" s="204">
        <f>CB68+1</f>
        <v>78</v>
      </c>
      <c r="CD68" s="204">
        <f t="shared" ref="CD68:CG68" si="22">CC68+1</f>
        <v>79</v>
      </c>
      <c r="CE68" s="204">
        <f t="shared" si="22"/>
        <v>80</v>
      </c>
      <c r="CF68" s="204">
        <f t="shared" si="22"/>
        <v>81</v>
      </c>
      <c r="CG68" s="204">
        <f t="shared" si="22"/>
        <v>82</v>
      </c>
      <c r="CH68" s="204">
        <f>CG68+1</f>
        <v>83</v>
      </c>
      <c r="CI68" s="204">
        <f t="shared" ref="CI68:CJ68" si="23">CH68+1</f>
        <v>84</v>
      </c>
      <c r="CJ68" s="204">
        <f t="shared" si="23"/>
        <v>85</v>
      </c>
    </row>
    <row r="69" spans="1:88" x14ac:dyDescent="0.25">
      <c r="A69" s="140" t="s">
        <v>17</v>
      </c>
      <c r="B69" s="192">
        <f>B11-B40</f>
        <v>0</v>
      </c>
      <c r="C69" s="192">
        <f t="shared" ref="C69:BN70" si="24">C11-C40</f>
        <v>-9.9159522435038525</v>
      </c>
      <c r="D69" s="192">
        <f t="shared" si="24"/>
        <v>-8.6733999584675985</v>
      </c>
      <c r="E69" s="192">
        <f t="shared" si="24"/>
        <v>-7.5863788044574676</v>
      </c>
      <c r="F69" s="192">
        <f t="shared" si="24"/>
        <v>-6.6354298763884572</v>
      </c>
      <c r="G69" s="192">
        <f t="shared" si="24"/>
        <v>-5.8035283460188793</v>
      </c>
      <c r="H69" s="192">
        <f t="shared" si="24"/>
        <v>-5.075779013227816</v>
      </c>
      <c r="I69" s="192">
        <f t="shared" si="24"/>
        <v>-4.3510715639613409</v>
      </c>
      <c r="J69" s="192">
        <f t="shared" si="24"/>
        <v>-3.9203001318075508</v>
      </c>
      <c r="K69" s="192">
        <f t="shared" si="24"/>
        <v>-3.5671658244145874</v>
      </c>
      <c r="L69" s="192">
        <f t="shared" si="24"/>
        <v>-3.2519513089255838</v>
      </c>
      <c r="M69" s="192">
        <f t="shared" si="24"/>
        <v>-2.9656423830930407</v>
      </c>
      <c r="N69" s="192">
        <f t="shared" si="24"/>
        <v>-2.5891304953444205</v>
      </c>
      <c r="O69" s="192">
        <f t="shared" si="24"/>
        <v>-2.2768693628257211</v>
      </c>
      <c r="P69" s="192">
        <f t="shared" si="24"/>
        <v>-2.0057355318267867</v>
      </c>
      <c r="Q69" s="192">
        <f t="shared" si="24"/>
        <v>-1.7678591648916893</v>
      </c>
      <c r="R69" s="192">
        <f t="shared" si="24"/>
        <v>-1.5586024645506313</v>
      </c>
      <c r="S69" s="192">
        <f t="shared" si="24"/>
        <v>-1.3743435866900029</v>
      </c>
      <c r="T69" s="192">
        <f t="shared" si="24"/>
        <v>-1.2120119315324871</v>
      </c>
      <c r="U69" s="192">
        <f t="shared" si="24"/>
        <v>-1.0689482211201238</v>
      </c>
      <c r="V69" s="192">
        <f t="shared" si="24"/>
        <v>-0.94283346804115808</v>
      </c>
      <c r="W69" s="192">
        <f t="shared" si="24"/>
        <v>0</v>
      </c>
      <c r="X69" s="192">
        <f t="shared" si="24"/>
        <v>0</v>
      </c>
      <c r="Y69" s="192">
        <f t="shared" si="24"/>
        <v>0</v>
      </c>
      <c r="Z69" s="192">
        <f t="shared" si="24"/>
        <v>0</v>
      </c>
      <c r="AA69" s="192">
        <f t="shared" si="24"/>
        <v>0</v>
      </c>
      <c r="AB69" s="192">
        <f t="shared" si="24"/>
        <v>0</v>
      </c>
      <c r="AC69" s="192">
        <f t="shared" si="24"/>
        <v>0</v>
      </c>
      <c r="AD69" s="192">
        <f t="shared" si="24"/>
        <v>0</v>
      </c>
      <c r="AE69" s="192">
        <f t="shared" si="24"/>
        <v>0</v>
      </c>
      <c r="AF69" s="192">
        <f t="shared" si="24"/>
        <v>0</v>
      </c>
      <c r="AG69" s="192">
        <f t="shared" si="24"/>
        <v>0</v>
      </c>
      <c r="AH69" s="192">
        <f t="shared" si="24"/>
        <v>0</v>
      </c>
      <c r="AI69" s="192">
        <f t="shared" si="24"/>
        <v>0</v>
      </c>
      <c r="AJ69" s="192">
        <f t="shared" si="24"/>
        <v>0</v>
      </c>
      <c r="AK69" s="192">
        <f t="shared" si="24"/>
        <v>0</v>
      </c>
      <c r="AL69" s="192">
        <f t="shared" si="24"/>
        <v>0</v>
      </c>
      <c r="AM69" s="192">
        <f t="shared" si="24"/>
        <v>0</v>
      </c>
      <c r="AN69" s="192">
        <f t="shared" si="24"/>
        <v>0</v>
      </c>
      <c r="AO69" s="192">
        <f t="shared" si="24"/>
        <v>0</v>
      </c>
      <c r="AP69" s="192">
        <f t="shared" si="24"/>
        <v>0</v>
      </c>
      <c r="AQ69" s="192">
        <f t="shared" si="24"/>
        <v>0</v>
      </c>
      <c r="AR69" s="192">
        <f t="shared" si="24"/>
        <v>0</v>
      </c>
      <c r="AS69" s="192">
        <f t="shared" si="24"/>
        <v>0</v>
      </c>
      <c r="AT69" s="192">
        <f t="shared" si="24"/>
        <v>0</v>
      </c>
      <c r="AU69" s="192">
        <f t="shared" si="24"/>
        <v>0</v>
      </c>
      <c r="AV69" s="192">
        <f t="shared" si="24"/>
        <v>0</v>
      </c>
      <c r="AW69" s="192">
        <f t="shared" si="24"/>
        <v>0</v>
      </c>
      <c r="AX69" s="192">
        <f t="shared" si="24"/>
        <v>0</v>
      </c>
      <c r="AY69" s="192">
        <f t="shared" si="24"/>
        <v>0</v>
      </c>
      <c r="AZ69" s="192">
        <f t="shared" si="24"/>
        <v>0</v>
      </c>
      <c r="BA69" s="192">
        <f t="shared" si="24"/>
        <v>0</v>
      </c>
      <c r="BB69" s="192">
        <f t="shared" si="24"/>
        <v>0</v>
      </c>
      <c r="BC69" s="192">
        <f t="shared" si="24"/>
        <v>0</v>
      </c>
      <c r="BD69" s="192">
        <f t="shared" si="24"/>
        <v>0</v>
      </c>
      <c r="BE69" s="192">
        <f t="shared" si="24"/>
        <v>0</v>
      </c>
      <c r="BF69" s="192">
        <f t="shared" si="24"/>
        <v>0</v>
      </c>
      <c r="BG69" s="192">
        <f t="shared" si="24"/>
        <v>0</v>
      </c>
      <c r="BH69" s="192">
        <f t="shared" si="24"/>
        <v>0</v>
      </c>
      <c r="BI69" s="192">
        <f t="shared" si="24"/>
        <v>0</v>
      </c>
      <c r="BJ69" s="192">
        <f t="shared" si="24"/>
        <v>0</v>
      </c>
      <c r="BK69" s="192">
        <f t="shared" si="24"/>
        <v>0</v>
      </c>
      <c r="BL69" s="192">
        <f t="shared" si="24"/>
        <v>0</v>
      </c>
      <c r="BM69" s="192">
        <f t="shared" si="24"/>
        <v>0</v>
      </c>
      <c r="BN69" s="192">
        <f t="shared" si="24"/>
        <v>0</v>
      </c>
      <c r="BO69" s="192">
        <f t="shared" ref="BO69:CJ70" si="25">BO11-BO40</f>
        <v>0</v>
      </c>
      <c r="BP69" s="192">
        <f t="shared" si="25"/>
        <v>0</v>
      </c>
      <c r="BQ69" s="192">
        <f t="shared" si="25"/>
        <v>0</v>
      </c>
      <c r="BR69" s="192">
        <f t="shared" si="25"/>
        <v>0</v>
      </c>
      <c r="BS69" s="192">
        <f t="shared" si="25"/>
        <v>0</v>
      </c>
      <c r="BT69" s="192">
        <f t="shared" si="25"/>
        <v>0</v>
      </c>
      <c r="BU69" s="192">
        <f t="shared" si="25"/>
        <v>0</v>
      </c>
      <c r="BV69" s="192">
        <f t="shared" si="25"/>
        <v>0</v>
      </c>
      <c r="BW69" s="192">
        <f t="shared" si="25"/>
        <v>0</v>
      </c>
      <c r="BX69" s="192">
        <f t="shared" si="25"/>
        <v>0</v>
      </c>
      <c r="BY69" s="192">
        <f t="shared" si="25"/>
        <v>0</v>
      </c>
      <c r="BZ69" s="192">
        <f t="shared" si="25"/>
        <v>0</v>
      </c>
      <c r="CA69" s="192">
        <f t="shared" si="25"/>
        <v>0</v>
      </c>
      <c r="CB69" s="192">
        <f t="shared" si="25"/>
        <v>0</v>
      </c>
      <c r="CC69" s="192">
        <f t="shared" si="25"/>
        <v>0</v>
      </c>
      <c r="CD69" s="192">
        <f t="shared" si="25"/>
        <v>0</v>
      </c>
      <c r="CE69" s="192">
        <f t="shared" si="25"/>
        <v>0</v>
      </c>
      <c r="CF69" s="192">
        <f t="shared" si="25"/>
        <v>0</v>
      </c>
      <c r="CG69" s="192">
        <f t="shared" si="25"/>
        <v>0</v>
      </c>
      <c r="CH69" s="192">
        <f t="shared" si="25"/>
        <v>0</v>
      </c>
      <c r="CI69" s="192">
        <f t="shared" si="25"/>
        <v>0</v>
      </c>
      <c r="CJ69" s="192">
        <f t="shared" si="25"/>
        <v>0</v>
      </c>
    </row>
    <row r="70" spans="1:88" x14ac:dyDescent="0.25">
      <c r="A70" s="140" t="s">
        <v>18</v>
      </c>
      <c r="B70" s="192">
        <f t="shared" ref="B70" si="26">B12-B41</f>
        <v>0</v>
      </c>
      <c r="C70" s="192">
        <f t="shared" si="24"/>
        <v>-27.679297805980923</v>
      </c>
      <c r="D70" s="192">
        <f t="shared" si="24"/>
        <v>-25.073321307787637</v>
      </c>
      <c r="E70" s="192">
        <f t="shared" si="24"/>
        <v>-22.690961361418886</v>
      </c>
      <c r="F70" s="192">
        <f t="shared" si="24"/>
        <v>-20.515681918918972</v>
      </c>
      <c r="G70" s="192">
        <f t="shared" si="24"/>
        <v>-18.531764325469112</v>
      </c>
      <c r="H70" s="192">
        <f t="shared" si="24"/>
        <v>-16.724341002725396</v>
      </c>
      <c r="I70" s="192">
        <f t="shared" si="24"/>
        <v>-15.167488555352747</v>
      </c>
      <c r="J70" s="192">
        <f t="shared" si="24"/>
        <v>-14.458422459403891</v>
      </c>
      <c r="K70" s="192">
        <f t="shared" si="24"/>
        <v>-13.906917892975571</v>
      </c>
      <c r="L70" s="192">
        <f t="shared" si="24"/>
        <v>-13.387904759664934</v>
      </c>
      <c r="M70" s="192">
        <f t="shared" si="24"/>
        <v>-12.879943108634961</v>
      </c>
      <c r="N70" s="192">
        <f t="shared" si="24"/>
        <v>-12.495970962374486</v>
      </c>
      <c r="O70" s="192">
        <f t="shared" si="24"/>
        <v>-12.183497086197121</v>
      </c>
      <c r="P70" s="192">
        <f t="shared" si="24"/>
        <v>-11.872923651422752</v>
      </c>
      <c r="Q70" s="192">
        <f t="shared" si="24"/>
        <v>-11.553347164310253</v>
      </c>
      <c r="R70" s="192">
        <f t="shared" si="24"/>
        <v>-11.225131652706295</v>
      </c>
      <c r="S70" s="192">
        <f t="shared" si="24"/>
        <v>-10.890575638948349</v>
      </c>
      <c r="T70" s="192">
        <f t="shared" si="24"/>
        <v>-10.552092758960953</v>
      </c>
      <c r="U70" s="192">
        <f t="shared" si="24"/>
        <v>-10.211871938135573</v>
      </c>
      <c r="V70" s="192">
        <f t="shared" si="24"/>
        <v>-9.8718293696963428</v>
      </c>
      <c r="W70" s="192">
        <f t="shared" si="24"/>
        <v>-10.365257148499268</v>
      </c>
      <c r="X70" s="192">
        <f t="shared" si="24"/>
        <v>-9.9017879604537029</v>
      </c>
      <c r="Y70" s="192">
        <f t="shared" si="24"/>
        <v>-9.4596746424460889</v>
      </c>
      <c r="Z70" s="192">
        <f t="shared" si="24"/>
        <v>-9.0377781854568866</v>
      </c>
      <c r="AA70" s="192">
        <f t="shared" si="24"/>
        <v>-8.635057403419637</v>
      </c>
      <c r="AB70" s="192">
        <f t="shared" si="24"/>
        <v>-8.2505528081157991</v>
      </c>
      <c r="AC70" s="192">
        <f t="shared" si="24"/>
        <v>-7.8833741575274416</v>
      </c>
      <c r="AD70" s="192">
        <f t="shared" si="24"/>
        <v>-7.5326907669835919</v>
      </c>
      <c r="AE70" s="192">
        <f t="shared" si="24"/>
        <v>-7.1977239031813269</v>
      </c>
      <c r="AF70" s="192">
        <f t="shared" si="24"/>
        <v>-6.8777407528627919</v>
      </c>
      <c r="AG70" s="192">
        <f t="shared" si="24"/>
        <v>-6.4587383860553018</v>
      </c>
      <c r="AH70" s="192">
        <f t="shared" si="24"/>
        <v>-6.0653110708707345</v>
      </c>
      <c r="AI70" s="192">
        <f t="shared" si="24"/>
        <v>-5.6958852745774493</v>
      </c>
      <c r="AJ70" s="192">
        <f t="shared" si="24"/>
        <v>-5.3489874778085778</v>
      </c>
      <c r="AK70" s="192">
        <f t="shared" si="24"/>
        <v>-5.0232370004468976</v>
      </c>
      <c r="AL70" s="192">
        <f t="shared" si="24"/>
        <v>-4.7173395451643501</v>
      </c>
      <c r="AM70" s="192">
        <f t="shared" si="24"/>
        <v>-4.4300813418521443</v>
      </c>
      <c r="AN70" s="192">
        <f t="shared" si="24"/>
        <v>-4.1603238023935774</v>
      </c>
      <c r="AO70" s="192">
        <f t="shared" si="24"/>
        <v>-3.9069986148338103</v>
      </c>
      <c r="AP70" s="192">
        <f t="shared" si="24"/>
        <v>-3.669103220705324</v>
      </c>
      <c r="AQ70" s="192">
        <f t="shared" si="24"/>
        <v>-3.2643441761321128</v>
      </c>
      <c r="AR70" s="192">
        <f t="shared" si="24"/>
        <v>-2.9042386560242903</v>
      </c>
      <c r="AS70" s="192">
        <f t="shared" si="24"/>
        <v>-2.5838597495773001</v>
      </c>
      <c r="AT70" s="192">
        <f t="shared" si="24"/>
        <v>-2.2988243624303948</v>
      </c>
      <c r="AU70" s="192">
        <f t="shared" si="24"/>
        <v>-2.0452331336686882</v>
      </c>
      <c r="AV70" s="192">
        <f t="shared" si="24"/>
        <v>-1.8196170081723153</v>
      </c>
      <c r="AW70" s="192">
        <f t="shared" si="24"/>
        <v>-1.6188897220604019</v>
      </c>
      <c r="AX70" s="192">
        <f t="shared" si="24"/>
        <v>-1.4403055432429994</v>
      </c>
      <c r="AY70" s="192">
        <f t="shared" si="24"/>
        <v>-1.281421683359099</v>
      </c>
      <c r="AZ70" s="192">
        <f t="shared" si="24"/>
        <v>-1.1400648629547021</v>
      </c>
      <c r="BA70" s="192">
        <f t="shared" si="24"/>
        <v>0</v>
      </c>
      <c r="BB70" s="192">
        <f t="shared" si="24"/>
        <v>0</v>
      </c>
      <c r="BC70" s="192">
        <f t="shared" si="24"/>
        <v>0</v>
      </c>
      <c r="BD70" s="192">
        <f t="shared" si="24"/>
        <v>0</v>
      </c>
      <c r="BE70" s="192">
        <f t="shared" si="24"/>
        <v>0</v>
      </c>
      <c r="BF70" s="192">
        <f t="shared" si="24"/>
        <v>0</v>
      </c>
      <c r="BG70" s="192">
        <f t="shared" si="24"/>
        <v>0</v>
      </c>
      <c r="BH70" s="192">
        <f t="shared" si="24"/>
        <v>0</v>
      </c>
      <c r="BI70" s="192">
        <f t="shared" si="24"/>
        <v>0</v>
      </c>
      <c r="BJ70" s="192">
        <f t="shared" si="24"/>
        <v>0</v>
      </c>
      <c r="BK70" s="192">
        <f t="shared" si="24"/>
        <v>0</v>
      </c>
      <c r="BL70" s="192">
        <f t="shared" si="24"/>
        <v>0</v>
      </c>
      <c r="BM70" s="192">
        <f t="shared" si="24"/>
        <v>0</v>
      </c>
      <c r="BN70" s="192">
        <f t="shared" si="24"/>
        <v>0</v>
      </c>
      <c r="BO70" s="192">
        <f t="shared" si="25"/>
        <v>0</v>
      </c>
      <c r="BP70" s="192">
        <f t="shared" si="25"/>
        <v>0</v>
      </c>
      <c r="BQ70" s="192">
        <f t="shared" si="25"/>
        <v>0</v>
      </c>
      <c r="BR70" s="192">
        <f t="shared" si="25"/>
        <v>0</v>
      </c>
      <c r="BS70" s="192">
        <f t="shared" si="25"/>
        <v>0</v>
      </c>
      <c r="BT70" s="192">
        <f t="shared" si="25"/>
        <v>0</v>
      </c>
      <c r="BU70" s="192">
        <f t="shared" si="25"/>
        <v>0</v>
      </c>
      <c r="BV70" s="192">
        <f t="shared" si="25"/>
        <v>0</v>
      </c>
      <c r="BW70" s="192">
        <f t="shared" si="25"/>
        <v>0</v>
      </c>
      <c r="BX70" s="192">
        <f t="shared" si="25"/>
        <v>0</v>
      </c>
      <c r="BY70" s="192">
        <f t="shared" si="25"/>
        <v>0</v>
      </c>
      <c r="BZ70" s="192">
        <f t="shared" si="25"/>
        <v>0</v>
      </c>
      <c r="CA70" s="192">
        <f t="shared" si="25"/>
        <v>0</v>
      </c>
      <c r="CB70" s="192">
        <f t="shared" si="25"/>
        <v>0</v>
      </c>
      <c r="CC70" s="192">
        <f t="shared" si="25"/>
        <v>0</v>
      </c>
      <c r="CD70" s="192">
        <f t="shared" si="25"/>
        <v>0</v>
      </c>
      <c r="CE70" s="192">
        <f t="shared" si="25"/>
        <v>0</v>
      </c>
      <c r="CF70" s="192">
        <f t="shared" si="25"/>
        <v>0</v>
      </c>
      <c r="CG70" s="192">
        <f t="shared" si="25"/>
        <v>0</v>
      </c>
      <c r="CH70" s="192">
        <f t="shared" si="25"/>
        <v>0</v>
      </c>
      <c r="CI70" s="192">
        <f t="shared" si="25"/>
        <v>0</v>
      </c>
      <c r="CJ70" s="192">
        <f t="shared" si="25"/>
        <v>0</v>
      </c>
    </row>
    <row r="71" spans="1:88" x14ac:dyDescent="0.25">
      <c r="A71" s="140" t="s">
        <v>19</v>
      </c>
      <c r="B71" s="192">
        <f>(B13+B14+B15)-(B42+B43+B44)</f>
        <v>0</v>
      </c>
      <c r="C71" s="192">
        <f t="shared" ref="C71:BN71" si="27">(C13+C14+C15)-(C42+C43+C44)</f>
        <v>-10.878187708509017</v>
      </c>
      <c r="D71" s="192">
        <f t="shared" si="27"/>
        <v>-10.277782243736624</v>
      </c>
      <c r="E71" s="192">
        <f t="shared" si="27"/>
        <v>-9.575523713822804</v>
      </c>
      <c r="F71" s="192">
        <f t="shared" si="27"/>
        <v>-8.8519062448841623</v>
      </c>
      <c r="G71" s="192">
        <f t="shared" si="27"/>
        <v>-8.1271754101896931</v>
      </c>
      <c r="H71" s="192">
        <f t="shared" si="27"/>
        <v>-7.415910682225217</v>
      </c>
      <c r="I71" s="192">
        <f t="shared" si="27"/>
        <v>-6.7284053249768476</v>
      </c>
      <c r="J71" s="192">
        <f t="shared" si="27"/>
        <v>-6.5322441734015229</v>
      </c>
      <c r="K71" s="192">
        <f t="shared" si="27"/>
        <v>-6.4144122563151313</v>
      </c>
      <c r="L71" s="192">
        <f t="shared" si="27"/>
        <v>-6.2984037148656853</v>
      </c>
      <c r="M71" s="192">
        <f t="shared" si="27"/>
        <v>-6.1723229287251797</v>
      </c>
      <c r="N71" s="192">
        <f t="shared" si="27"/>
        <v>-6.0361608052056681</v>
      </c>
      <c r="O71" s="192">
        <f t="shared" si="27"/>
        <v>-5.9618565513576414</v>
      </c>
      <c r="P71" s="192">
        <f t="shared" si="27"/>
        <v>-5.8943738092322064</v>
      </c>
      <c r="Q71" s="192">
        <f t="shared" si="27"/>
        <v>-5.8230724739760262</v>
      </c>
      <c r="R71" s="192">
        <f t="shared" si="27"/>
        <v>-5.7461490410028091</v>
      </c>
      <c r="S71" s="192">
        <f t="shared" si="27"/>
        <v>-5.6635420183152974</v>
      </c>
      <c r="T71" s="192">
        <f t="shared" si="27"/>
        <v>-5.5755359916291809</v>
      </c>
      <c r="U71" s="192">
        <f t="shared" si="27"/>
        <v>-5.48249554368806</v>
      </c>
      <c r="V71" s="192">
        <f t="shared" si="27"/>
        <v>-5.3848168350881451</v>
      </c>
      <c r="W71" s="192">
        <f t="shared" si="27"/>
        <v>-5.2829175609891763</v>
      </c>
      <c r="X71" s="192">
        <f t="shared" si="27"/>
        <v>-5.2049281802007954</v>
      </c>
      <c r="Y71" s="192">
        <f t="shared" si="27"/>
        <v>-5.1183613416120579</v>
      </c>
      <c r="Z71" s="192">
        <f t="shared" si="27"/>
        <v>-5.0241659082518026</v>
      </c>
      <c r="AA71" s="192">
        <f t="shared" si="27"/>
        <v>-4.9232633180602079</v>
      </c>
      <c r="AB71" s="192">
        <f t="shared" si="27"/>
        <v>-4.816606018254447</v>
      </c>
      <c r="AC71" s="192">
        <f t="shared" si="27"/>
        <v>-4.7051356182020641</v>
      </c>
      <c r="AD71" s="192">
        <f t="shared" si="27"/>
        <v>-4.5897558717471156</v>
      </c>
      <c r="AE71" s="192">
        <f t="shared" si="27"/>
        <v>-4.4713160777248504</v>
      </c>
      <c r="AF71" s="192">
        <f t="shared" si="27"/>
        <v>-4.3506017467202014</v>
      </c>
      <c r="AG71" s="192">
        <f t="shared" si="27"/>
        <v>-4.3416414829593464</v>
      </c>
      <c r="AH71" s="192">
        <f t="shared" si="27"/>
        <v>-4.3161321047912224</v>
      </c>
      <c r="AI71" s="192">
        <f t="shared" si="27"/>
        <v>-4.2752102049977339</v>
      </c>
      <c r="AJ71" s="192">
        <f t="shared" si="27"/>
        <v>-4.220036132383143</v>
      </c>
      <c r="AK71" s="192">
        <f t="shared" si="27"/>
        <v>-4.152044229727835</v>
      </c>
      <c r="AL71" s="192">
        <f t="shared" si="27"/>
        <v>-4.0727936874869783</v>
      </c>
      <c r="AM71" s="192">
        <f t="shared" si="27"/>
        <v>-3.9838687542285811</v>
      </c>
      <c r="AN71" s="192">
        <f t="shared" si="27"/>
        <v>-3.8868136871284378</v>
      </c>
      <c r="AO71" s="192">
        <f t="shared" si="27"/>
        <v>-3.783092030854732</v>
      </c>
      <c r="AP71" s="192">
        <f t="shared" si="27"/>
        <v>-3.6740628124878754</v>
      </c>
      <c r="AQ71" s="192">
        <f t="shared" si="27"/>
        <v>-3.7423208355140787</v>
      </c>
      <c r="AR71" s="192">
        <f t="shared" si="27"/>
        <v>-3.7706608862372946</v>
      </c>
      <c r="AS71" s="192">
        <f t="shared" si="27"/>
        <v>-3.7639368478696156</v>
      </c>
      <c r="AT71" s="192">
        <f t="shared" si="27"/>
        <v>-3.7266447091479904</v>
      </c>
      <c r="AU71" s="192">
        <f t="shared" si="27"/>
        <v>-3.6633562866207399</v>
      </c>
      <c r="AV71" s="192">
        <f t="shared" si="27"/>
        <v>-3.578484592415407</v>
      </c>
      <c r="AW71" s="192">
        <f t="shared" si="27"/>
        <v>-3.476144278596621</v>
      </c>
      <c r="AX71" s="192">
        <f t="shared" si="27"/>
        <v>-3.3600767018617717</v>
      </c>
      <c r="AY71" s="192">
        <f t="shared" si="27"/>
        <v>-3.233618209353267</v>
      </c>
      <c r="AZ71" s="192">
        <f t="shared" si="27"/>
        <v>-3.0996966743637699</v>
      </c>
      <c r="BA71" s="192">
        <f t="shared" si="27"/>
        <v>-3.9751474390791373</v>
      </c>
      <c r="BB71" s="192">
        <f t="shared" si="27"/>
        <v>-3.6884972307062185</v>
      </c>
      <c r="BC71" s="192">
        <f t="shared" si="27"/>
        <v>-3.4098616881556723</v>
      </c>
      <c r="BD71" s="192">
        <f t="shared" si="27"/>
        <v>-3.1407196217207343</v>
      </c>
      <c r="BE71" s="192">
        <f t="shared" si="27"/>
        <v>-2.8845851217452605</v>
      </c>
      <c r="BF71" s="192">
        <f t="shared" si="27"/>
        <v>-2.6434409576655185</v>
      </c>
      <c r="BG71" s="192">
        <f t="shared" si="27"/>
        <v>-2.4182154030931997</v>
      </c>
      <c r="BH71" s="192">
        <f t="shared" si="27"/>
        <v>-2.2091208980029933</v>
      </c>
      <c r="BI71" s="192">
        <f t="shared" si="27"/>
        <v>-2.01589397186018</v>
      </c>
      <c r="BJ71" s="192">
        <f t="shared" si="27"/>
        <v>-1.8379645865556142</v>
      </c>
      <c r="BK71" s="192">
        <f t="shared" si="27"/>
        <v>-1.6745750335496155</v>
      </c>
      <c r="BL71" s="192">
        <f t="shared" si="27"/>
        <v>-1.5248627957368228</v>
      </c>
      <c r="BM71" s="192">
        <f t="shared" si="27"/>
        <v>-1.3879176962788904</v>
      </c>
      <c r="BN71" s="192">
        <f t="shared" si="27"/>
        <v>-1.2628207329099439</v>
      </c>
      <c r="BO71" s="192">
        <f t="shared" ref="BO71:CJ71" si="28">(BO13+BO14+BO15)-(BO42+BO43+BO44)</f>
        <v>-1.1486699027685887</v>
      </c>
      <c r="BP71" s="192">
        <f t="shared" si="28"/>
        <v>-1.0445968221799262</v>
      </c>
      <c r="BQ71" s="192">
        <f t="shared" si="28"/>
        <v>-0.94977686902700498</v>
      </c>
      <c r="BR71" s="192">
        <f t="shared" si="28"/>
        <v>-0.86343480201099965</v>
      </c>
      <c r="BS71" s="192">
        <f t="shared" si="28"/>
        <v>-0.78484725528403487</v>
      </c>
      <c r="BT71" s="192">
        <f t="shared" si="28"/>
        <v>-0.71334310724544991</v>
      </c>
      <c r="BU71" s="192">
        <f t="shared" si="28"/>
        <v>-0.648302434783389</v>
      </c>
      <c r="BV71" s="192">
        <f t="shared" si="28"/>
        <v>-0.49932321984883288</v>
      </c>
      <c r="BW71" s="192">
        <f t="shared" si="28"/>
        <v>-0.36357221253408056</v>
      </c>
      <c r="BX71" s="192">
        <f t="shared" si="28"/>
        <v>-0.2649544467825109</v>
      </c>
      <c r="BY71" s="192">
        <f t="shared" si="28"/>
        <v>-0.19324387792383746</v>
      </c>
      <c r="BZ71" s="192">
        <f t="shared" si="28"/>
        <v>-0.14105122978837059</v>
      </c>
      <c r="CA71" s="192">
        <f t="shared" si="28"/>
        <v>-0.10303090126581971</v>
      </c>
      <c r="CB71" s="192">
        <f t="shared" si="28"/>
        <v>-7.531142319586337E-2</v>
      </c>
      <c r="CC71" s="192">
        <f t="shared" si="28"/>
        <v>-5.5085920063427274E-2</v>
      </c>
      <c r="CD71" s="192">
        <f t="shared" si="28"/>
        <v>-4.0317248743505729E-2</v>
      </c>
      <c r="CE71" s="192">
        <f t="shared" si="28"/>
        <v>-2.9525437137380983E-2</v>
      </c>
      <c r="CF71" s="192">
        <f t="shared" si="28"/>
        <v>-2.1634264410227644E-2</v>
      </c>
      <c r="CG71" s="192">
        <f t="shared" si="28"/>
        <v>-1.5860395993274823E-2</v>
      </c>
      <c r="CH71" s="192">
        <f t="shared" si="28"/>
        <v>-1.1633177260276906E-2</v>
      </c>
      <c r="CI71" s="192">
        <f t="shared" si="28"/>
        <v>-8.5365426686340173E-3</v>
      </c>
      <c r="CJ71" s="192">
        <f t="shared" si="28"/>
        <v>-6.2668970198731522E-3</v>
      </c>
    </row>
    <row r="72" spans="1:88" ht="38.25" x14ac:dyDescent="0.25">
      <c r="A72" s="140" t="s">
        <v>177</v>
      </c>
      <c r="B72" s="192">
        <f>B16-B45</f>
        <v>0</v>
      </c>
      <c r="C72" s="192">
        <f t="shared" ref="C72:BN73" si="29">C16-C45</f>
        <v>9.9159522435039236</v>
      </c>
      <c r="D72" s="192">
        <f t="shared" si="29"/>
        <v>8.6761203929624209</v>
      </c>
      <c r="E72" s="192">
        <f t="shared" si="29"/>
        <v>7.5913355352978336</v>
      </c>
      <c r="F72" s="192">
        <f t="shared" si="29"/>
        <v>6.6422069276338327</v>
      </c>
      <c r="G72" s="192">
        <f t="shared" si="29"/>
        <v>5.8117689763114235</v>
      </c>
      <c r="H72" s="192">
        <f t="shared" si="29"/>
        <v>5.085177926038444</v>
      </c>
      <c r="I72" s="192">
        <f t="shared" si="29"/>
        <v>0.8345269761795997</v>
      </c>
      <c r="J72" s="192">
        <f t="shared" si="29"/>
        <v>0.104286012783259</v>
      </c>
      <c r="K72" s="192">
        <f t="shared" si="29"/>
        <v>-1.8321861360254488E-2</v>
      </c>
      <c r="L72" s="192">
        <f t="shared" si="29"/>
        <v>-3.6300294770969188E-2</v>
      </c>
      <c r="M72" s="192">
        <f t="shared" si="29"/>
        <v>-3.6490372022921491E-2</v>
      </c>
      <c r="N72" s="192">
        <f t="shared" si="29"/>
        <v>-5.0586335520970138E-2</v>
      </c>
      <c r="O72" s="192">
        <f t="shared" si="29"/>
        <v>-5.6597530288135189E-2</v>
      </c>
      <c r="P72" s="192">
        <f t="shared" si="29"/>
        <v>-5.7812561683989294E-2</v>
      </c>
      <c r="Q72" s="192">
        <f t="shared" si="29"/>
        <v>-5.6209112958832463E-2</v>
      </c>
      <c r="R72" s="192">
        <f t="shared" si="29"/>
        <v>-5.3030165779511584E-2</v>
      </c>
      <c r="S72" s="192">
        <f t="shared" si="29"/>
        <v>-4.9059680556908347E-2</v>
      </c>
      <c r="T72" s="192">
        <f t="shared" si="29"/>
        <v>-4.4785915358094286E-2</v>
      </c>
      <c r="U72" s="192">
        <f t="shared" si="29"/>
        <v>-4.0505718610466701E-2</v>
      </c>
      <c r="V72" s="192">
        <f t="shared" si="29"/>
        <v>-3.6392522734070454E-2</v>
      </c>
      <c r="W72" s="192">
        <f t="shared" si="29"/>
        <v>0</v>
      </c>
      <c r="X72" s="192">
        <f t="shared" si="29"/>
        <v>0</v>
      </c>
      <c r="Y72" s="192">
        <f t="shared" si="29"/>
        <v>0</v>
      </c>
      <c r="Z72" s="192">
        <f t="shared" si="29"/>
        <v>0</v>
      </c>
      <c r="AA72" s="192">
        <f t="shared" si="29"/>
        <v>0</v>
      </c>
      <c r="AB72" s="192">
        <f t="shared" si="29"/>
        <v>0</v>
      </c>
      <c r="AC72" s="192">
        <f t="shared" si="29"/>
        <v>0</v>
      </c>
      <c r="AD72" s="192">
        <f t="shared" si="29"/>
        <v>0</v>
      </c>
      <c r="AE72" s="192">
        <f t="shared" si="29"/>
        <v>0</v>
      </c>
      <c r="AF72" s="192">
        <f t="shared" si="29"/>
        <v>0</v>
      </c>
      <c r="AG72" s="192">
        <f t="shared" si="29"/>
        <v>0</v>
      </c>
      <c r="AH72" s="192">
        <f t="shared" si="29"/>
        <v>0</v>
      </c>
      <c r="AI72" s="192">
        <f t="shared" si="29"/>
        <v>0</v>
      </c>
      <c r="AJ72" s="192">
        <f t="shared" si="29"/>
        <v>0</v>
      </c>
      <c r="AK72" s="192">
        <f t="shared" si="29"/>
        <v>0</v>
      </c>
      <c r="AL72" s="192">
        <f t="shared" si="29"/>
        <v>0</v>
      </c>
      <c r="AM72" s="192">
        <f t="shared" si="29"/>
        <v>0</v>
      </c>
      <c r="AN72" s="192">
        <f t="shared" si="29"/>
        <v>0</v>
      </c>
      <c r="AO72" s="192">
        <f t="shared" si="29"/>
        <v>0</v>
      </c>
      <c r="AP72" s="192">
        <f t="shared" si="29"/>
        <v>0</v>
      </c>
      <c r="AQ72" s="192">
        <f t="shared" si="29"/>
        <v>0</v>
      </c>
      <c r="AR72" s="192">
        <f t="shared" si="29"/>
        <v>0</v>
      </c>
      <c r="AS72" s="192">
        <f t="shared" si="29"/>
        <v>0</v>
      </c>
      <c r="AT72" s="192">
        <f t="shared" si="29"/>
        <v>0</v>
      </c>
      <c r="AU72" s="192">
        <f t="shared" si="29"/>
        <v>0</v>
      </c>
      <c r="AV72" s="192">
        <f t="shared" si="29"/>
        <v>0</v>
      </c>
      <c r="AW72" s="192">
        <f t="shared" si="29"/>
        <v>0</v>
      </c>
      <c r="AX72" s="192">
        <f t="shared" si="29"/>
        <v>0</v>
      </c>
      <c r="AY72" s="192">
        <f t="shared" si="29"/>
        <v>0</v>
      </c>
      <c r="AZ72" s="192">
        <f t="shared" si="29"/>
        <v>0</v>
      </c>
      <c r="BA72" s="192">
        <f t="shared" si="29"/>
        <v>0</v>
      </c>
      <c r="BB72" s="192">
        <f t="shared" si="29"/>
        <v>0</v>
      </c>
      <c r="BC72" s="192">
        <f t="shared" si="29"/>
        <v>0</v>
      </c>
      <c r="BD72" s="192">
        <f t="shared" si="29"/>
        <v>0</v>
      </c>
      <c r="BE72" s="192">
        <f t="shared" si="29"/>
        <v>0</v>
      </c>
      <c r="BF72" s="192">
        <f t="shared" si="29"/>
        <v>0</v>
      </c>
      <c r="BG72" s="192">
        <f t="shared" si="29"/>
        <v>0</v>
      </c>
      <c r="BH72" s="192">
        <f t="shared" si="29"/>
        <v>0</v>
      </c>
      <c r="BI72" s="192">
        <f t="shared" si="29"/>
        <v>0</v>
      </c>
      <c r="BJ72" s="192">
        <f t="shared" si="29"/>
        <v>0</v>
      </c>
      <c r="BK72" s="192">
        <f t="shared" si="29"/>
        <v>0</v>
      </c>
      <c r="BL72" s="192">
        <f t="shared" si="29"/>
        <v>0</v>
      </c>
      <c r="BM72" s="192">
        <f t="shared" si="29"/>
        <v>0</v>
      </c>
      <c r="BN72" s="192">
        <f t="shared" si="29"/>
        <v>0</v>
      </c>
      <c r="BO72" s="192">
        <f t="shared" ref="BO72:CJ73" si="30">BO16-BO45</f>
        <v>0</v>
      </c>
      <c r="BP72" s="192">
        <f t="shared" si="30"/>
        <v>0</v>
      </c>
      <c r="BQ72" s="192">
        <f t="shared" si="30"/>
        <v>0</v>
      </c>
      <c r="BR72" s="192">
        <f t="shared" si="30"/>
        <v>0</v>
      </c>
      <c r="BS72" s="192">
        <f t="shared" si="30"/>
        <v>0</v>
      </c>
      <c r="BT72" s="192">
        <f t="shared" si="30"/>
        <v>0</v>
      </c>
      <c r="BU72" s="192">
        <f t="shared" si="30"/>
        <v>0</v>
      </c>
      <c r="BV72" s="192">
        <f t="shared" si="30"/>
        <v>0</v>
      </c>
      <c r="BW72" s="192">
        <f t="shared" si="30"/>
        <v>0</v>
      </c>
      <c r="BX72" s="192">
        <f t="shared" si="30"/>
        <v>0</v>
      </c>
      <c r="BY72" s="192">
        <f t="shared" si="30"/>
        <v>0</v>
      </c>
      <c r="BZ72" s="192">
        <f t="shared" si="30"/>
        <v>0</v>
      </c>
      <c r="CA72" s="192">
        <f t="shared" si="30"/>
        <v>0</v>
      </c>
      <c r="CB72" s="192">
        <f t="shared" si="30"/>
        <v>0</v>
      </c>
      <c r="CC72" s="192">
        <f t="shared" si="30"/>
        <v>0</v>
      </c>
      <c r="CD72" s="192">
        <f t="shared" si="30"/>
        <v>0</v>
      </c>
      <c r="CE72" s="192">
        <f t="shared" si="30"/>
        <v>0</v>
      </c>
      <c r="CF72" s="192">
        <f t="shared" si="30"/>
        <v>0</v>
      </c>
      <c r="CG72" s="192">
        <f t="shared" si="30"/>
        <v>0</v>
      </c>
      <c r="CH72" s="192">
        <f t="shared" si="30"/>
        <v>0</v>
      </c>
      <c r="CI72" s="192">
        <f t="shared" si="30"/>
        <v>0</v>
      </c>
      <c r="CJ72" s="192">
        <f t="shared" si="30"/>
        <v>0</v>
      </c>
    </row>
    <row r="73" spans="1:88" ht="38.25" x14ac:dyDescent="0.25">
      <c r="A73" s="140" t="s">
        <v>178</v>
      </c>
      <c r="B73" s="192">
        <f>B17-B46</f>
        <v>0</v>
      </c>
      <c r="C73" s="192">
        <f t="shared" si="29"/>
        <v>27.679297805981072</v>
      </c>
      <c r="D73" s="192">
        <f t="shared" si="29"/>
        <v>25.177852254092713</v>
      </c>
      <c r="E73" s="192">
        <f t="shared" si="29"/>
        <v>22.886773187348325</v>
      </c>
      <c r="F73" s="192">
        <f t="shared" si="29"/>
        <v>20.790794331136325</v>
      </c>
      <c r="G73" s="192">
        <f t="shared" si="29"/>
        <v>18.875364649328546</v>
      </c>
      <c r="H73" s="192">
        <f t="shared" si="29"/>
        <v>17.126688143703547</v>
      </c>
      <c r="I73" s="192">
        <f t="shared" si="29"/>
        <v>2.9917701206719656</v>
      </c>
      <c r="J73" s="192">
        <f t="shared" si="29"/>
        <v>0.40104662368153043</v>
      </c>
      <c r="K73" s="192">
        <f t="shared" si="29"/>
        <v>-6.8834918297060455E-2</v>
      </c>
      <c r="L73" s="192">
        <f t="shared" si="29"/>
        <v>-0.1496420407063539</v>
      </c>
      <c r="M73" s="192">
        <f t="shared" si="29"/>
        <v>-0.15921520468033634</v>
      </c>
      <c r="N73" s="192">
        <f t="shared" si="29"/>
        <v>-0.24570384793325672</v>
      </c>
      <c r="O73" s="192">
        <f t="shared" si="29"/>
        <v>-0.30514543610615874</v>
      </c>
      <c r="P73" s="192">
        <f t="shared" si="29"/>
        <v>-0.34516408989670566</v>
      </c>
      <c r="Q73" s="192">
        <f t="shared" si="29"/>
        <v>-0.37083507582423181</v>
      </c>
      <c r="R73" s="192">
        <f t="shared" si="29"/>
        <v>-0.38587019228003783</v>
      </c>
      <c r="S73" s="192">
        <f t="shared" si="29"/>
        <v>-0.39304903138941683</v>
      </c>
      <c r="T73" s="192">
        <f t="shared" si="29"/>
        <v>-0.39446033185961937</v>
      </c>
      <c r="U73" s="192">
        <f t="shared" si="29"/>
        <v>-0.39167156531316749</v>
      </c>
      <c r="V73" s="192">
        <f t="shared" si="29"/>
        <v>-0.38585650777762481</v>
      </c>
      <c r="W73" s="192">
        <f t="shared" si="29"/>
        <v>-0.41043323440365498</v>
      </c>
      <c r="X73" s="192">
        <f t="shared" si="29"/>
        <v>-0.39632678923047138</v>
      </c>
      <c r="Y73" s="192">
        <f t="shared" si="29"/>
        <v>-0.38166872760479009</v>
      </c>
      <c r="Z73" s="192">
        <f t="shared" si="29"/>
        <v>-0.36681911246750332</v>
      </c>
      <c r="AA73" s="192">
        <f t="shared" si="29"/>
        <v>-0.35202672032311</v>
      </c>
      <c r="AB73" s="192">
        <f t="shared" si="29"/>
        <v>-0.33746097966643163</v>
      </c>
      <c r="AC73" s="192">
        <f t="shared" si="29"/>
        <v>-0.32323485881573077</v>
      </c>
      <c r="AD73" s="192">
        <f t="shared" si="29"/>
        <v>-0.30942125921454533</v>
      </c>
      <c r="AE73" s="192">
        <f t="shared" si="29"/>
        <v>-0.29606474960893081</v>
      </c>
      <c r="AF73" s="192">
        <f t="shared" si="29"/>
        <v>-0.28318995878119324</v>
      </c>
      <c r="AG73" s="192">
        <f t="shared" si="29"/>
        <v>-0.26613847655978873</v>
      </c>
      <c r="AH73" s="192">
        <f t="shared" si="29"/>
        <v>-0.25006735378828893</v>
      </c>
      <c r="AI73" s="192">
        <f t="shared" si="29"/>
        <v>-0.23493433206571979</v>
      </c>
      <c r="AJ73" s="192">
        <f t="shared" si="29"/>
        <v>-0.22069449890024018</v>
      </c>
      <c r="AK73" s="192">
        <f t="shared" si="29"/>
        <v>-0.20730201000541726</v>
      </c>
      <c r="AL73" s="192">
        <f t="shared" si="29"/>
        <v>-0.19471124236526904</v>
      </c>
      <c r="AM73" s="192">
        <f t="shared" si="29"/>
        <v>-0.18287755049528798</v>
      </c>
      <c r="AN73" s="192">
        <f t="shared" si="29"/>
        <v>-0.17175774705243185</v>
      </c>
      <c r="AO73" s="192">
        <f t="shared" si="29"/>
        <v>-0.1613103928388675</v>
      </c>
      <c r="AP73" s="192">
        <f t="shared" si="29"/>
        <v>-0.15149595582797915</v>
      </c>
      <c r="AQ73" s="192">
        <f t="shared" si="29"/>
        <v>-0.13478862406606851</v>
      </c>
      <c r="AR73" s="192">
        <f t="shared" si="29"/>
        <v>-0.11992272121248959</v>
      </c>
      <c r="AS73" s="192">
        <f t="shared" si="29"/>
        <v>-0.10669567127876789</v>
      </c>
      <c r="AT73" s="192">
        <f t="shared" si="29"/>
        <v>-9.4927052601134321E-2</v>
      </c>
      <c r="AU73" s="192">
        <f t="shared" si="29"/>
        <v>-8.4456219927137255E-2</v>
      </c>
      <c r="AV73" s="192">
        <f t="shared" si="29"/>
        <v>-7.5140166316533197E-2</v>
      </c>
      <c r="AW73" s="192">
        <f t="shared" si="29"/>
        <v>-6.6851606034417088E-2</v>
      </c>
      <c r="AX73" s="192">
        <f t="shared" si="29"/>
        <v>-5.9477259112700409E-2</v>
      </c>
      <c r="AY73" s="192">
        <f t="shared" si="29"/>
        <v>-5.2916318677336704E-2</v>
      </c>
      <c r="AZ73" s="192">
        <f t="shared" si="29"/>
        <v>-4.7079083090040719E-2</v>
      </c>
      <c r="BA73" s="192">
        <f t="shared" si="29"/>
        <v>0</v>
      </c>
      <c r="BB73" s="192">
        <f t="shared" si="29"/>
        <v>0</v>
      </c>
      <c r="BC73" s="192">
        <f t="shared" si="29"/>
        <v>0</v>
      </c>
      <c r="BD73" s="192">
        <f t="shared" si="29"/>
        <v>0</v>
      </c>
      <c r="BE73" s="192">
        <f t="shared" si="29"/>
        <v>0</v>
      </c>
      <c r="BF73" s="192">
        <f t="shared" si="29"/>
        <v>0</v>
      </c>
      <c r="BG73" s="192">
        <f t="shared" si="29"/>
        <v>0</v>
      </c>
      <c r="BH73" s="192">
        <f t="shared" si="29"/>
        <v>0</v>
      </c>
      <c r="BI73" s="192">
        <f t="shared" si="29"/>
        <v>0</v>
      </c>
      <c r="BJ73" s="192">
        <f t="shared" si="29"/>
        <v>0</v>
      </c>
      <c r="BK73" s="192">
        <f t="shared" si="29"/>
        <v>0</v>
      </c>
      <c r="BL73" s="192">
        <f t="shared" si="29"/>
        <v>0</v>
      </c>
      <c r="BM73" s="192">
        <f t="shared" si="29"/>
        <v>0</v>
      </c>
      <c r="BN73" s="192">
        <f t="shared" si="29"/>
        <v>0</v>
      </c>
      <c r="BO73" s="192">
        <f t="shared" si="30"/>
        <v>0</v>
      </c>
      <c r="BP73" s="192">
        <f t="shared" si="30"/>
        <v>0</v>
      </c>
      <c r="BQ73" s="192">
        <f t="shared" si="30"/>
        <v>0</v>
      </c>
      <c r="BR73" s="192">
        <f t="shared" si="30"/>
        <v>0</v>
      </c>
      <c r="BS73" s="192">
        <f t="shared" si="30"/>
        <v>0</v>
      </c>
      <c r="BT73" s="192">
        <f t="shared" si="30"/>
        <v>0</v>
      </c>
      <c r="BU73" s="192">
        <f t="shared" si="30"/>
        <v>0</v>
      </c>
      <c r="BV73" s="192">
        <f t="shared" si="30"/>
        <v>0</v>
      </c>
      <c r="BW73" s="192">
        <f t="shared" si="30"/>
        <v>0</v>
      </c>
      <c r="BX73" s="192">
        <f t="shared" si="30"/>
        <v>0</v>
      </c>
      <c r="BY73" s="192">
        <f t="shared" si="30"/>
        <v>0</v>
      </c>
      <c r="BZ73" s="192">
        <f t="shared" si="30"/>
        <v>0</v>
      </c>
      <c r="CA73" s="192">
        <f t="shared" si="30"/>
        <v>0</v>
      </c>
      <c r="CB73" s="192">
        <f t="shared" si="30"/>
        <v>0</v>
      </c>
      <c r="CC73" s="192">
        <f t="shared" si="30"/>
        <v>0</v>
      </c>
      <c r="CD73" s="192">
        <f t="shared" si="30"/>
        <v>0</v>
      </c>
      <c r="CE73" s="192">
        <f t="shared" si="30"/>
        <v>0</v>
      </c>
      <c r="CF73" s="192">
        <f t="shared" si="30"/>
        <v>0</v>
      </c>
      <c r="CG73" s="192">
        <f t="shared" si="30"/>
        <v>0</v>
      </c>
      <c r="CH73" s="192">
        <f t="shared" si="30"/>
        <v>0</v>
      </c>
      <c r="CI73" s="192">
        <f t="shared" si="30"/>
        <v>0</v>
      </c>
      <c r="CJ73" s="192">
        <f t="shared" si="30"/>
        <v>0</v>
      </c>
    </row>
    <row r="74" spans="1:88" ht="38.25" x14ac:dyDescent="0.25">
      <c r="A74" s="140" t="s">
        <v>179</v>
      </c>
      <c r="B74" s="192">
        <f>(B18+B19+B20)-(B47+B48+B49)</f>
        <v>0</v>
      </c>
      <c r="C74" s="192">
        <f t="shared" ref="C74:BN74" si="31">(C18+C19+C20)-(C47+C48+C49)</f>
        <v>10.878187708508968</v>
      </c>
      <c r="D74" s="192">
        <f t="shared" si="31"/>
        <v>10.829136820693591</v>
      </c>
      <c r="E74" s="192">
        <f t="shared" si="31"/>
        <v>10.641545699872637</v>
      </c>
      <c r="F74" s="192">
        <f t="shared" si="31"/>
        <v>10.385752563593631</v>
      </c>
      <c r="G74" s="192">
        <f t="shared" si="31"/>
        <v>10.076761962486678</v>
      </c>
      <c r="H74" s="192">
        <f t="shared" si="31"/>
        <v>9.7273339055232171</v>
      </c>
      <c r="I74" s="192">
        <f t="shared" si="31"/>
        <v>1.806232170043657</v>
      </c>
      <c r="J74" s="192">
        <f t="shared" si="31"/>
        <v>0.27651499256344536</v>
      </c>
      <c r="K74" s="192">
        <f t="shared" si="31"/>
        <v>-1.6898315927068808E-2</v>
      </c>
      <c r="L74" s="192">
        <f t="shared" si="31"/>
        <v>-7.1990261448199533E-2</v>
      </c>
      <c r="M74" s="192">
        <f t="shared" si="31"/>
        <v>-8.1188000013668216E-2</v>
      </c>
      <c r="N74" s="192">
        <f t="shared" si="31"/>
        <v>-0.12918138838115745</v>
      </c>
      <c r="O74" s="192">
        <f t="shared" si="31"/>
        <v>-0.16500956902807218</v>
      </c>
      <c r="P74" s="192">
        <f t="shared" si="31"/>
        <v>-0.19183642640699006</v>
      </c>
      <c r="Q74" s="192">
        <f t="shared" si="31"/>
        <v>-0.21162927527804598</v>
      </c>
      <c r="R74" s="192">
        <f t="shared" si="31"/>
        <v>-0.22586374895145056</v>
      </c>
      <c r="S74" s="192">
        <f t="shared" si="31"/>
        <v>-0.23570519595851991</v>
      </c>
      <c r="T74" s="192">
        <f t="shared" si="31"/>
        <v>-0.24208164791937037</v>
      </c>
      <c r="U74" s="192">
        <f t="shared" si="31"/>
        <v>-0.24573072119018491</v>
      </c>
      <c r="V74" s="192">
        <f t="shared" si="31"/>
        <v>-0.24723664994675332</v>
      </c>
      <c r="W74" s="192">
        <f t="shared" si="31"/>
        <v>-0.24706084237309511</v>
      </c>
      <c r="X74" s="192">
        <f t="shared" si="31"/>
        <v>-0.24665385115009286</v>
      </c>
      <c r="Y74" s="192">
        <f t="shared" si="31"/>
        <v>-0.24505504021330893</v>
      </c>
      <c r="Z74" s="192">
        <f t="shared" si="31"/>
        <v>-0.24249516203875388</v>
      </c>
      <c r="AA74" s="192">
        <f t="shared" si="31"/>
        <v>-0.239157377325391</v>
      </c>
      <c r="AB74" s="192">
        <f t="shared" si="31"/>
        <v>-0.23519164693475858</v>
      </c>
      <c r="AC74" s="192">
        <f t="shared" si="31"/>
        <v>-0.23072184115856942</v>
      </c>
      <c r="AD74" s="192">
        <f t="shared" si="31"/>
        <v>-0.22585105754757961</v>
      </c>
      <c r="AE74" s="192">
        <f t="shared" si="31"/>
        <v>-0.22066565526665727</v>
      </c>
      <c r="AF74" s="192">
        <f t="shared" si="31"/>
        <v>-0.21523835671678526</v>
      </c>
      <c r="AG74" s="192">
        <f t="shared" si="31"/>
        <v>-0.21429975807394896</v>
      </c>
      <c r="AH74" s="192">
        <f t="shared" si="31"/>
        <v>-0.21273223153498222</v>
      </c>
      <c r="AI74" s="192">
        <f t="shared" si="31"/>
        <v>-0.21058128295077694</v>
      </c>
      <c r="AJ74" s="192">
        <f t="shared" si="31"/>
        <v>-0.20787619673126656</v>
      </c>
      <c r="AK74" s="192">
        <f t="shared" si="31"/>
        <v>-0.20465296604134764</v>
      </c>
      <c r="AL74" s="192">
        <f t="shared" si="31"/>
        <v>-0.20095445708668791</v>
      </c>
      <c r="AM74" s="192">
        <f t="shared" si="31"/>
        <v>-0.19682898808711258</v>
      </c>
      <c r="AN74" s="192">
        <f t="shared" si="31"/>
        <v>-0.19232836006720078</v>
      </c>
      <c r="AO74" s="192">
        <f t="shared" si="31"/>
        <v>-0.18750588413327662</v>
      </c>
      <c r="AP74" s="192">
        <f t="shared" si="31"/>
        <v>-0.1824146620414524</v>
      </c>
      <c r="AQ74" s="192">
        <f t="shared" si="31"/>
        <v>-0.184594471331053</v>
      </c>
      <c r="AR74" s="192">
        <f t="shared" si="31"/>
        <v>-0.18530224337914447</v>
      </c>
      <c r="AS74" s="192">
        <f t="shared" si="31"/>
        <v>-0.1846971820550678</v>
      </c>
      <c r="AT74" s="192">
        <f t="shared" si="31"/>
        <v>-0.18290551169540237</v>
      </c>
      <c r="AU74" s="192">
        <f t="shared" si="31"/>
        <v>-0.18005846196068021</v>
      </c>
      <c r="AV74" s="192">
        <f t="shared" si="31"/>
        <v>-0.17629137910133608</v>
      </c>
      <c r="AW74" s="192">
        <f t="shared" si="31"/>
        <v>-0.17174058666910597</v>
      </c>
      <c r="AX74" s="192">
        <f t="shared" si="31"/>
        <v>-0.16653976517830316</v>
      </c>
      <c r="AY74" s="192">
        <f t="shared" si="31"/>
        <v>-0.16081671295474109</v>
      </c>
      <c r="AZ74" s="192">
        <f t="shared" si="31"/>
        <v>-0.15469083604803302</v>
      </c>
      <c r="BA74" s="192">
        <f t="shared" si="31"/>
        <v>-0.19015717401787668</v>
      </c>
      <c r="BB74" s="192">
        <f t="shared" si="31"/>
        <v>-0.1787983870735772</v>
      </c>
      <c r="BC74" s="192">
        <f t="shared" si="31"/>
        <v>-0.16752344727160917</v>
      </c>
      <c r="BD74" s="192">
        <f t="shared" si="31"/>
        <v>-0.15628232190207214</v>
      </c>
      <c r="BE74" s="192">
        <f t="shared" si="31"/>
        <v>-0.14521796190827985</v>
      </c>
      <c r="BF74" s="192">
        <f t="shared" si="31"/>
        <v>-0.13446155721208974</v>
      </c>
      <c r="BG74" s="192">
        <f t="shared" si="31"/>
        <v>-0.1241197647348482</v>
      </c>
      <c r="BH74" s="192">
        <f t="shared" si="31"/>
        <v>-0.11427131613304553</v>
      </c>
      <c r="BI74" s="192">
        <f t="shared" si="31"/>
        <v>-0.10496844715647669</v>
      </c>
      <c r="BJ74" s="192">
        <f t="shared" si="31"/>
        <v>-9.6240498150720555E-2</v>
      </c>
      <c r="BK74" s="192">
        <f t="shared" si="31"/>
        <v>-8.809820297114257E-2</v>
      </c>
      <c r="BL74" s="192">
        <f t="shared" si="31"/>
        <v>-8.053788570414433E-2</v>
      </c>
      <c r="BM74" s="192">
        <f t="shared" si="31"/>
        <v>-7.354519666252024E-2</v>
      </c>
      <c r="BN74" s="192">
        <f t="shared" si="31"/>
        <v>-6.7098252791178759E-2</v>
      </c>
      <c r="BO74" s="192">
        <f t="shared" ref="BO74:CJ74" si="32">(BO18+BO19+BO20)-(BO47+BO48+BO49)</f>
        <v>-6.1170173351911217E-2</v>
      </c>
      <c r="BP74" s="192">
        <f t="shared" si="32"/>
        <v>-5.5731063599505859E-2</v>
      </c>
      <c r="BQ74" s="192">
        <f t="shared" si="32"/>
        <v>-5.0749524328209894E-2</v>
      </c>
      <c r="BR74" s="192">
        <f t="shared" si="32"/>
        <v>-4.619377021565807E-2</v>
      </c>
      <c r="BS74" s="192">
        <f t="shared" si="32"/>
        <v>-4.203243469800011E-2</v>
      </c>
      <c r="BT74" s="192">
        <f t="shared" si="32"/>
        <v>-3.8235129408496604E-2</v>
      </c>
      <c r="BU74" s="192">
        <f t="shared" si="32"/>
        <v>-3.4772815200073914E-2</v>
      </c>
      <c r="BV74" s="192">
        <f t="shared" si="32"/>
        <v>-3.125843709667242E-2</v>
      </c>
      <c r="BW74" s="192">
        <f t="shared" si="32"/>
        <v>-2.5908435922977979E-2</v>
      </c>
      <c r="BX74" s="192">
        <f t="shared" si="32"/>
        <v>-2.1004735281906051E-2</v>
      </c>
      <c r="BY74" s="192">
        <f t="shared" si="32"/>
        <v>-1.6750986680051705E-2</v>
      </c>
      <c r="BZ74" s="192">
        <f t="shared" si="32"/>
        <v>-1.3190180209050384E-2</v>
      </c>
      <c r="CA74" s="192">
        <f t="shared" si="32"/>
        <v>-1.0282572030634096E-2</v>
      </c>
      <c r="CB74" s="192">
        <f t="shared" si="32"/>
        <v>-7.9512537861393673E-3</v>
      </c>
      <c r="CC74" s="192">
        <f t="shared" si="32"/>
        <v>-6.1078129049293439E-3</v>
      </c>
      <c r="CD74" s="192">
        <f t="shared" si="32"/>
        <v>-4.6659529755508355E-3</v>
      </c>
      <c r="CE74" s="192">
        <f t="shared" si="32"/>
        <v>-3.5480002257814447E-3</v>
      </c>
      <c r="CF74" s="192">
        <f t="shared" si="32"/>
        <v>-2.6873424303621163E-3</v>
      </c>
      <c r="CG74" s="192">
        <f t="shared" si="32"/>
        <v>-2.0286548534832194E-3</v>
      </c>
      <c r="CH74" s="192">
        <f t="shared" si="32"/>
        <v>-1.5270190943896811E-3</v>
      </c>
      <c r="CI74" s="192">
        <f t="shared" si="32"/>
        <v>-1.146575525726265E-3</v>
      </c>
      <c r="CJ74" s="192">
        <f t="shared" si="32"/>
        <v>-8.5906510011531101E-4</v>
      </c>
    </row>
    <row r="75" spans="1:88" ht="38.25" x14ac:dyDescent="0.25">
      <c r="A75" s="140" t="s">
        <v>180</v>
      </c>
      <c r="B75" s="192">
        <f>B21-B50</f>
        <v>0</v>
      </c>
      <c r="C75" s="192">
        <f t="shared" ref="C75:BN76" si="33">C21-C50</f>
        <v>0</v>
      </c>
      <c r="D75" s="192">
        <f t="shared" si="33"/>
        <v>0</v>
      </c>
      <c r="E75" s="192">
        <f t="shared" si="33"/>
        <v>0</v>
      </c>
      <c r="F75" s="192">
        <f t="shared" si="33"/>
        <v>0</v>
      </c>
      <c r="G75" s="192">
        <f t="shared" si="33"/>
        <v>0</v>
      </c>
      <c r="H75" s="192">
        <f t="shared" si="33"/>
        <v>0</v>
      </c>
      <c r="I75" s="192">
        <f t="shared" si="33"/>
        <v>3.5266368394954384</v>
      </c>
      <c r="J75" s="192">
        <f t="shared" si="33"/>
        <v>3.8264196632089451</v>
      </c>
      <c r="K75" s="192">
        <f t="shared" si="33"/>
        <v>3.5960567710954976</v>
      </c>
      <c r="L75" s="192">
        <f t="shared" si="33"/>
        <v>3.2988864443319237</v>
      </c>
      <c r="M75" s="192">
        <f t="shared" si="33"/>
        <v>3.0127553183512319</v>
      </c>
      <c r="N75" s="192">
        <f t="shared" si="33"/>
        <v>0.52511725788039243</v>
      </c>
      <c r="O75" s="192">
        <f t="shared" si="33"/>
        <v>8.4186729409566396E-2</v>
      </c>
      <c r="P75" s="192">
        <f t="shared" si="33"/>
        <v>5.4493816247451754E-3</v>
      </c>
      <c r="Q75" s="192">
        <f t="shared" si="33"/>
        <v>-8.6343173984575472E-3</v>
      </c>
      <c r="R75" s="192">
        <f t="shared" si="33"/>
        <v>-1.0851266648256752E-2</v>
      </c>
      <c r="S75" s="192">
        <f t="shared" si="33"/>
        <v>-1.0714526606754982E-2</v>
      </c>
      <c r="T75" s="192">
        <f t="shared" si="33"/>
        <v>-1.0031441086851389E-2</v>
      </c>
      <c r="U75" s="192">
        <f t="shared" si="33"/>
        <v>-9.2016953197646689E-3</v>
      </c>
      <c r="V75" s="192">
        <f t="shared" si="33"/>
        <v>-8.3450247084735363E-3</v>
      </c>
      <c r="W75" s="192">
        <f t="shared" si="33"/>
        <v>0</v>
      </c>
      <c r="X75" s="192">
        <f t="shared" si="33"/>
        <v>0</v>
      </c>
      <c r="Y75" s="192">
        <f t="shared" si="33"/>
        <v>0</v>
      </c>
      <c r="Z75" s="192">
        <f t="shared" si="33"/>
        <v>0</v>
      </c>
      <c r="AA75" s="192">
        <f t="shared" si="33"/>
        <v>0</v>
      </c>
      <c r="AB75" s="192">
        <f t="shared" si="33"/>
        <v>0</v>
      </c>
      <c r="AC75" s="192">
        <f t="shared" si="33"/>
        <v>0</v>
      </c>
      <c r="AD75" s="192">
        <f t="shared" si="33"/>
        <v>0</v>
      </c>
      <c r="AE75" s="192">
        <f t="shared" si="33"/>
        <v>0</v>
      </c>
      <c r="AF75" s="192">
        <f t="shared" si="33"/>
        <v>0</v>
      </c>
      <c r="AG75" s="192">
        <f t="shared" si="33"/>
        <v>0</v>
      </c>
      <c r="AH75" s="192">
        <f t="shared" si="33"/>
        <v>0</v>
      </c>
      <c r="AI75" s="192">
        <f t="shared" si="33"/>
        <v>0</v>
      </c>
      <c r="AJ75" s="192">
        <f t="shared" si="33"/>
        <v>0</v>
      </c>
      <c r="AK75" s="192">
        <f t="shared" si="33"/>
        <v>0</v>
      </c>
      <c r="AL75" s="192">
        <f t="shared" si="33"/>
        <v>0</v>
      </c>
      <c r="AM75" s="192">
        <f t="shared" si="33"/>
        <v>0</v>
      </c>
      <c r="AN75" s="192">
        <f t="shared" si="33"/>
        <v>0</v>
      </c>
      <c r="AO75" s="192">
        <f t="shared" si="33"/>
        <v>0</v>
      </c>
      <c r="AP75" s="192">
        <f t="shared" si="33"/>
        <v>0</v>
      </c>
      <c r="AQ75" s="192">
        <f t="shared" si="33"/>
        <v>0</v>
      </c>
      <c r="AR75" s="192">
        <f t="shared" si="33"/>
        <v>0</v>
      </c>
      <c r="AS75" s="192">
        <f t="shared" si="33"/>
        <v>0</v>
      </c>
      <c r="AT75" s="192">
        <f t="shared" si="33"/>
        <v>0</v>
      </c>
      <c r="AU75" s="192">
        <f t="shared" si="33"/>
        <v>0</v>
      </c>
      <c r="AV75" s="192">
        <f t="shared" si="33"/>
        <v>0</v>
      </c>
      <c r="AW75" s="192">
        <f t="shared" si="33"/>
        <v>0</v>
      </c>
      <c r="AX75" s="192">
        <f t="shared" si="33"/>
        <v>0</v>
      </c>
      <c r="AY75" s="192">
        <f t="shared" si="33"/>
        <v>0</v>
      </c>
      <c r="AZ75" s="192">
        <f t="shared" si="33"/>
        <v>0</v>
      </c>
      <c r="BA75" s="192">
        <f t="shared" si="33"/>
        <v>0</v>
      </c>
      <c r="BB75" s="192">
        <f t="shared" si="33"/>
        <v>0</v>
      </c>
      <c r="BC75" s="192">
        <f t="shared" si="33"/>
        <v>0</v>
      </c>
      <c r="BD75" s="192">
        <f t="shared" si="33"/>
        <v>0</v>
      </c>
      <c r="BE75" s="192">
        <f t="shared" si="33"/>
        <v>0</v>
      </c>
      <c r="BF75" s="192">
        <f t="shared" si="33"/>
        <v>0</v>
      </c>
      <c r="BG75" s="192">
        <f t="shared" si="33"/>
        <v>0</v>
      </c>
      <c r="BH75" s="192">
        <f t="shared" si="33"/>
        <v>0</v>
      </c>
      <c r="BI75" s="192">
        <f t="shared" si="33"/>
        <v>0</v>
      </c>
      <c r="BJ75" s="192">
        <f t="shared" si="33"/>
        <v>0</v>
      </c>
      <c r="BK75" s="192">
        <f t="shared" si="33"/>
        <v>0</v>
      </c>
      <c r="BL75" s="192">
        <f t="shared" si="33"/>
        <v>0</v>
      </c>
      <c r="BM75" s="192">
        <f t="shared" si="33"/>
        <v>0</v>
      </c>
      <c r="BN75" s="192">
        <f t="shared" si="33"/>
        <v>0</v>
      </c>
      <c r="BO75" s="192">
        <f t="shared" ref="BO75:CJ76" si="34">BO21-BO50</f>
        <v>0</v>
      </c>
      <c r="BP75" s="192">
        <f t="shared" si="34"/>
        <v>0</v>
      </c>
      <c r="BQ75" s="192">
        <f t="shared" si="34"/>
        <v>0</v>
      </c>
      <c r="BR75" s="192">
        <f t="shared" si="34"/>
        <v>0</v>
      </c>
      <c r="BS75" s="192">
        <f t="shared" si="34"/>
        <v>0</v>
      </c>
      <c r="BT75" s="192">
        <f t="shared" si="34"/>
        <v>0</v>
      </c>
      <c r="BU75" s="192">
        <f t="shared" si="34"/>
        <v>0</v>
      </c>
      <c r="BV75" s="192">
        <f t="shared" si="34"/>
        <v>0</v>
      </c>
      <c r="BW75" s="192">
        <f t="shared" si="34"/>
        <v>0</v>
      </c>
      <c r="BX75" s="192">
        <f t="shared" si="34"/>
        <v>0</v>
      </c>
      <c r="BY75" s="192">
        <f t="shared" si="34"/>
        <v>0</v>
      </c>
      <c r="BZ75" s="192">
        <f t="shared" si="34"/>
        <v>0</v>
      </c>
      <c r="CA75" s="192">
        <f t="shared" si="34"/>
        <v>0</v>
      </c>
      <c r="CB75" s="192">
        <f t="shared" si="34"/>
        <v>0</v>
      </c>
      <c r="CC75" s="192">
        <f t="shared" si="34"/>
        <v>0</v>
      </c>
      <c r="CD75" s="192">
        <f t="shared" si="34"/>
        <v>0</v>
      </c>
      <c r="CE75" s="192">
        <f t="shared" si="34"/>
        <v>0</v>
      </c>
      <c r="CF75" s="192">
        <f t="shared" si="34"/>
        <v>0</v>
      </c>
      <c r="CG75" s="192">
        <f t="shared" si="34"/>
        <v>0</v>
      </c>
      <c r="CH75" s="192">
        <f t="shared" si="34"/>
        <v>0</v>
      </c>
      <c r="CI75" s="192">
        <f t="shared" si="34"/>
        <v>0</v>
      </c>
      <c r="CJ75" s="192">
        <f t="shared" si="34"/>
        <v>0</v>
      </c>
    </row>
    <row r="76" spans="1:88" ht="38.25" x14ac:dyDescent="0.25">
      <c r="A76" s="140" t="s">
        <v>181</v>
      </c>
      <c r="B76" s="192">
        <f>B22-B51</f>
        <v>0</v>
      </c>
      <c r="C76" s="192">
        <f t="shared" si="33"/>
        <v>0</v>
      </c>
      <c r="D76" s="192">
        <f t="shared" si="33"/>
        <v>0</v>
      </c>
      <c r="E76" s="192">
        <f t="shared" si="33"/>
        <v>0</v>
      </c>
      <c r="F76" s="192">
        <f t="shared" si="33"/>
        <v>0</v>
      </c>
      <c r="G76" s="192">
        <f t="shared" si="33"/>
        <v>0</v>
      </c>
      <c r="H76" s="192">
        <f t="shared" si="33"/>
        <v>0</v>
      </c>
      <c r="I76" s="192">
        <f t="shared" si="33"/>
        <v>12.628257227212011</v>
      </c>
      <c r="J76" s="192">
        <f t="shared" si="33"/>
        <v>14.539933334911254</v>
      </c>
      <c r="K76" s="192">
        <f t="shared" si="33"/>
        <v>14.482738181893836</v>
      </c>
      <c r="L76" s="192">
        <f t="shared" si="33"/>
        <v>14.066113611418459</v>
      </c>
      <c r="M76" s="192">
        <f t="shared" si="33"/>
        <v>13.58703252381035</v>
      </c>
      <c r="N76" s="192">
        <f t="shared" si="33"/>
        <v>2.6378613434951355</v>
      </c>
      <c r="O76" s="192">
        <f t="shared" si="33"/>
        <v>0.47116512881060579</v>
      </c>
      <c r="P76" s="192">
        <f t="shared" si="33"/>
        <v>3.5834505953641127E-2</v>
      </c>
      <c r="Q76" s="192">
        <f t="shared" si="33"/>
        <v>-5.6478892383644563E-2</v>
      </c>
      <c r="R76" s="192">
        <f t="shared" si="33"/>
        <v>-7.9057823775308123E-2</v>
      </c>
      <c r="S76" s="192">
        <f t="shared" si="33"/>
        <v>-8.6074948923414496E-2</v>
      </c>
      <c r="T76" s="192">
        <f t="shared" si="33"/>
        <v>-8.8627729060114291E-2</v>
      </c>
      <c r="U76" s="192">
        <f t="shared" si="33"/>
        <v>-8.9267249584892738E-2</v>
      </c>
      <c r="V76" s="192">
        <f t="shared" si="33"/>
        <v>-8.8779561284074049E-2</v>
      </c>
      <c r="W76" s="192">
        <f t="shared" si="33"/>
        <v>-0.15099476132985146</v>
      </c>
      <c r="X76" s="192">
        <f t="shared" si="33"/>
        <v>-0.18965090808384488</v>
      </c>
      <c r="Y76" s="192">
        <f t="shared" si="33"/>
        <v>-0.2167059395312414</v>
      </c>
      <c r="Z76" s="192">
        <f t="shared" si="33"/>
        <v>-0.23477835311370399</v>
      </c>
      <c r="AA76" s="192">
        <f t="shared" si="33"/>
        <v>-0.24593811188941928</v>
      </c>
      <c r="AB76" s="192">
        <f t="shared" si="33"/>
        <v>-0.25181508585265888</v>
      </c>
      <c r="AC76" s="192">
        <f t="shared" si="33"/>
        <v>-0.25368784773930031</v>
      </c>
      <c r="AD76" s="192">
        <f t="shared" si="33"/>
        <v>-0.25255579350555024</v>
      </c>
      <c r="AE76" s="192">
        <f t="shared" si="33"/>
        <v>-0.24919732284192619</v>
      </c>
      <c r="AF76" s="192">
        <f t="shared" si="33"/>
        <v>-0.24421650528696404</v>
      </c>
      <c r="AG76" s="192">
        <f t="shared" si="33"/>
        <v>-0.2339754936813172</v>
      </c>
      <c r="AH76" s="192">
        <f t="shared" si="33"/>
        <v>-0.22324637382558166</v>
      </c>
      <c r="AI76" s="192">
        <f t="shared" si="33"/>
        <v>-0.21232373185251774</v>
      </c>
      <c r="AJ76" s="192">
        <f t="shared" si="33"/>
        <v>-0.20142175596681255</v>
      </c>
      <c r="AK76" s="192">
        <f t="shared" si="33"/>
        <v>-0.19069366359969209</v>
      </c>
      <c r="AL76" s="192">
        <f t="shared" si="33"/>
        <v>-0.18024662585347784</v>
      </c>
      <c r="AM76" s="192">
        <f t="shared" si="33"/>
        <v>-0.1701532027036734</v>
      </c>
      <c r="AN76" s="192">
        <f t="shared" si="33"/>
        <v>-0.16046008216919461</v>
      </c>
      <c r="AO76" s="192">
        <f t="shared" si="33"/>
        <v>-0.15119474182647608</v>
      </c>
      <c r="AP76" s="192">
        <f t="shared" si="33"/>
        <v>-0.142370513077271</v>
      </c>
      <c r="AQ76" s="192">
        <f t="shared" si="33"/>
        <v>-0.12693829287200309</v>
      </c>
      <c r="AR76" s="192">
        <f t="shared" si="33"/>
        <v>-0.11313082148042319</v>
      </c>
      <c r="AS76" s="192">
        <f t="shared" si="33"/>
        <v>-0.10079088408202885</v>
      </c>
      <c r="AT76" s="192">
        <f t="shared" si="33"/>
        <v>-8.9772381613398622E-2</v>
      </c>
      <c r="AU76" s="192">
        <f t="shared" si="33"/>
        <v>-7.9940860003267389E-2</v>
      </c>
      <c r="AV76" s="192">
        <f t="shared" si="33"/>
        <v>-7.1173488128727591E-2</v>
      </c>
      <c r="AW76" s="192">
        <f t="shared" si="33"/>
        <v>-6.3358683035593444E-2</v>
      </c>
      <c r="AX76" s="192">
        <f t="shared" si="33"/>
        <v>-5.6395520804327859E-2</v>
      </c>
      <c r="AY76" s="192">
        <f t="shared" si="33"/>
        <v>-5.0193028469109002E-2</v>
      </c>
      <c r="AZ76" s="192">
        <f t="shared" si="33"/>
        <v>-4.4669421832123746E-2</v>
      </c>
      <c r="BA76" s="192">
        <f t="shared" si="33"/>
        <v>0</v>
      </c>
      <c r="BB76" s="192">
        <f t="shared" si="33"/>
        <v>0</v>
      </c>
      <c r="BC76" s="192">
        <f t="shared" si="33"/>
        <v>0</v>
      </c>
      <c r="BD76" s="192">
        <f t="shared" si="33"/>
        <v>0</v>
      </c>
      <c r="BE76" s="192">
        <f t="shared" si="33"/>
        <v>0</v>
      </c>
      <c r="BF76" s="192">
        <f t="shared" si="33"/>
        <v>0</v>
      </c>
      <c r="BG76" s="192">
        <f t="shared" si="33"/>
        <v>0</v>
      </c>
      <c r="BH76" s="192">
        <f t="shared" si="33"/>
        <v>0</v>
      </c>
      <c r="BI76" s="192">
        <f t="shared" si="33"/>
        <v>0</v>
      </c>
      <c r="BJ76" s="192">
        <f t="shared" si="33"/>
        <v>0</v>
      </c>
      <c r="BK76" s="192">
        <f t="shared" si="33"/>
        <v>0</v>
      </c>
      <c r="BL76" s="192">
        <f t="shared" si="33"/>
        <v>0</v>
      </c>
      <c r="BM76" s="192">
        <f t="shared" si="33"/>
        <v>0</v>
      </c>
      <c r="BN76" s="192">
        <f t="shared" si="33"/>
        <v>0</v>
      </c>
      <c r="BO76" s="192">
        <f t="shared" si="34"/>
        <v>0</v>
      </c>
      <c r="BP76" s="192">
        <f t="shared" si="34"/>
        <v>0</v>
      </c>
      <c r="BQ76" s="192">
        <f t="shared" si="34"/>
        <v>0</v>
      </c>
      <c r="BR76" s="192">
        <f t="shared" si="34"/>
        <v>0</v>
      </c>
      <c r="BS76" s="192">
        <f t="shared" si="34"/>
        <v>0</v>
      </c>
      <c r="BT76" s="192">
        <f t="shared" si="34"/>
        <v>0</v>
      </c>
      <c r="BU76" s="192">
        <f t="shared" si="34"/>
        <v>0</v>
      </c>
      <c r="BV76" s="192">
        <f t="shared" si="34"/>
        <v>0</v>
      </c>
      <c r="BW76" s="192">
        <f t="shared" si="34"/>
        <v>0</v>
      </c>
      <c r="BX76" s="192">
        <f t="shared" si="34"/>
        <v>0</v>
      </c>
      <c r="BY76" s="192">
        <f t="shared" si="34"/>
        <v>0</v>
      </c>
      <c r="BZ76" s="192">
        <f t="shared" si="34"/>
        <v>0</v>
      </c>
      <c r="CA76" s="192">
        <f t="shared" si="34"/>
        <v>0</v>
      </c>
      <c r="CB76" s="192">
        <f t="shared" si="34"/>
        <v>0</v>
      </c>
      <c r="CC76" s="192">
        <f t="shared" si="34"/>
        <v>0</v>
      </c>
      <c r="CD76" s="192">
        <f t="shared" si="34"/>
        <v>0</v>
      </c>
      <c r="CE76" s="192">
        <f t="shared" si="34"/>
        <v>0</v>
      </c>
      <c r="CF76" s="192">
        <f t="shared" si="34"/>
        <v>0</v>
      </c>
      <c r="CG76" s="192">
        <f t="shared" si="34"/>
        <v>0</v>
      </c>
      <c r="CH76" s="192">
        <f t="shared" si="34"/>
        <v>0</v>
      </c>
      <c r="CI76" s="192">
        <f t="shared" si="34"/>
        <v>0</v>
      </c>
      <c r="CJ76" s="192">
        <f t="shared" si="34"/>
        <v>0</v>
      </c>
    </row>
    <row r="77" spans="1:88" ht="38.25" x14ac:dyDescent="0.25">
      <c r="A77" s="140" t="s">
        <v>182</v>
      </c>
      <c r="B77" s="192">
        <f>(B23+B24+B25)-(B52+B53+B54)</f>
        <v>0</v>
      </c>
      <c r="C77" s="192">
        <f t="shared" ref="C77:BN77" si="35">(C23+C24+C25)-(C52+C53+C54)</f>
        <v>0</v>
      </c>
      <c r="D77" s="192">
        <f t="shared" si="35"/>
        <v>0</v>
      </c>
      <c r="E77" s="192">
        <f t="shared" si="35"/>
        <v>0</v>
      </c>
      <c r="F77" s="192">
        <f t="shared" si="35"/>
        <v>0</v>
      </c>
      <c r="G77" s="192">
        <f t="shared" si="35"/>
        <v>0</v>
      </c>
      <c r="H77" s="192">
        <f t="shared" si="35"/>
        <v>0</v>
      </c>
      <c r="I77" s="192">
        <f t="shared" si="35"/>
        <v>7.5420483253513666</v>
      </c>
      <c r="J77" s="192">
        <f t="shared" si="35"/>
        <v>9.0274225446616398</v>
      </c>
      <c r="K77" s="192">
        <f t="shared" si="35"/>
        <v>9.3208914846996933</v>
      </c>
      <c r="L77" s="192">
        <f t="shared" si="35"/>
        <v>9.366359807395277</v>
      </c>
      <c r="M77" s="192">
        <f t="shared" si="35"/>
        <v>9.3474140948813016</v>
      </c>
      <c r="N77" s="192">
        <f t="shared" si="35"/>
        <v>1.85697404467534</v>
      </c>
      <c r="O77" s="192">
        <f t="shared" si="35"/>
        <v>0.34621628035358665</v>
      </c>
      <c r="P77" s="192">
        <f t="shared" si="35"/>
        <v>3.6896623475788815E-2</v>
      </c>
      <c r="Q77" s="192">
        <f t="shared" si="35"/>
        <v>-3.0082415888736058E-2</v>
      </c>
      <c r="R77" s="192">
        <f t="shared" si="35"/>
        <v>-4.7218887956789857E-2</v>
      </c>
      <c r="S77" s="192">
        <f t="shared" si="35"/>
        <v>-5.3311646297756532E-2</v>
      </c>
      <c r="T77" s="192">
        <f t="shared" si="35"/>
        <v>-5.6344616607051812E-2</v>
      </c>
      <c r="U77" s="192">
        <f t="shared" si="35"/>
        <v>-5.8096127205295112E-2</v>
      </c>
      <c r="V77" s="192">
        <f t="shared" si="35"/>
        <v>-5.9067168822019234E-2</v>
      </c>
      <c r="W77" s="192">
        <f t="shared" si="35"/>
        <v>-9.5121176460088108E-2</v>
      </c>
      <c r="X77" s="192">
        <f t="shared" si="35"/>
        <v>-0.12441669274450184</v>
      </c>
      <c r="Y77" s="192">
        <f t="shared" si="35"/>
        <v>-0.14763209370253882</v>
      </c>
      <c r="Z77" s="192">
        <f t="shared" si="35"/>
        <v>-0.16566074312401469</v>
      </c>
      <c r="AA77" s="192">
        <f t="shared" si="35"/>
        <v>-0.17930255905302772</v>
      </c>
      <c r="AB77" s="192">
        <f t="shared" si="35"/>
        <v>-0.18926307737462622</v>
      </c>
      <c r="AC77" s="192">
        <f t="shared" si="35"/>
        <v>-0.19615642650100185</v>
      </c>
      <c r="AD77" s="192">
        <f t="shared" si="35"/>
        <v>-0.20051156464041497</v>
      </c>
      <c r="AE77" s="192">
        <f t="shared" si="35"/>
        <v>-0.20278018856706126</v>
      </c>
      <c r="AF77" s="192">
        <f t="shared" si="35"/>
        <v>-0.20334527290997784</v>
      </c>
      <c r="AG77" s="192">
        <f t="shared" si="35"/>
        <v>-0.20663441188782627</v>
      </c>
      <c r="AH77" s="192">
        <f t="shared" si="35"/>
        <v>-0.20846989907713365</v>
      </c>
      <c r="AI77" s="192">
        <f t="shared" si="35"/>
        <v>-0.20905734299717338</v>
      </c>
      <c r="AJ77" s="192">
        <f t="shared" si="35"/>
        <v>-0.20856235216937336</v>
      </c>
      <c r="AK77" s="192">
        <f t="shared" si="35"/>
        <v>-0.20712966237979202</v>
      </c>
      <c r="AL77" s="192">
        <f t="shared" si="35"/>
        <v>-0.20488647061025844</v>
      </c>
      <c r="AM77" s="192">
        <f t="shared" si="35"/>
        <v>-0.20194554745969739</v>
      </c>
      <c r="AN77" s="192">
        <f t="shared" si="35"/>
        <v>-0.19840775492200891</v>
      </c>
      <c r="AO77" s="192">
        <f t="shared" si="35"/>
        <v>-0.19436393317477751</v>
      </c>
      <c r="AP77" s="192">
        <f t="shared" si="35"/>
        <v>-0.18989625572658042</v>
      </c>
      <c r="AQ77" s="192">
        <f t="shared" si="35"/>
        <v>-0.19213131531972039</v>
      </c>
      <c r="AR77" s="192">
        <f t="shared" si="35"/>
        <v>-0.19283841019683834</v>
      </c>
      <c r="AS77" s="192">
        <f t="shared" si="35"/>
        <v>-0.19223007093432543</v>
      </c>
      <c r="AT77" s="192">
        <f t="shared" si="35"/>
        <v>-0.19046957178449375</v>
      </c>
      <c r="AU77" s="192">
        <f t="shared" si="35"/>
        <v>-0.18770434853133011</v>
      </c>
      <c r="AV77" s="192">
        <f t="shared" si="35"/>
        <v>-0.18406925413744446</v>
      </c>
      <c r="AW77" s="192">
        <f t="shared" si="35"/>
        <v>-0.17968927692375303</v>
      </c>
      <c r="AX77" s="192">
        <f t="shared" si="35"/>
        <v>-0.1746812733045715</v>
      </c>
      <c r="AY77" s="192">
        <f t="shared" si="35"/>
        <v>-0.16915479915593323</v>
      </c>
      <c r="AZ77" s="192">
        <f t="shared" si="35"/>
        <v>-0.16321230243864449</v>
      </c>
      <c r="BA77" s="192">
        <f t="shared" si="35"/>
        <v>-0.19670028531782791</v>
      </c>
      <c r="BB77" s="192">
        <f t="shared" si="35"/>
        <v>-0.18548163838782372</v>
      </c>
      <c r="BC77" s="192">
        <f t="shared" si="35"/>
        <v>-0.17459314921699587</v>
      </c>
      <c r="BD77" s="192">
        <f t="shared" si="35"/>
        <v>-0.16389524906971786</v>
      </c>
      <c r="BE77" s="192">
        <f t="shared" si="35"/>
        <v>-0.15341813543757254</v>
      </c>
      <c r="BF77" s="192">
        <f t="shared" si="35"/>
        <v>-0.143201187126623</v>
      </c>
      <c r="BG77" s="192">
        <f t="shared" si="35"/>
        <v>-0.13328996979345398</v>
      </c>
      <c r="BH77" s="192">
        <f t="shared" si="35"/>
        <v>-0.12373099029577617</v>
      </c>
      <c r="BI77" s="192">
        <f t="shared" si="35"/>
        <v>-0.11456693502853987</v>
      </c>
      <c r="BJ77" s="192">
        <f t="shared" si="35"/>
        <v>-0.1058333384539214</v>
      </c>
      <c r="BK77" s="192">
        <f t="shared" si="35"/>
        <v>-9.7556774502473687E-2</v>
      </c>
      <c r="BL77" s="192">
        <f t="shared" si="35"/>
        <v>-8.9754311681252474E-2</v>
      </c>
      <c r="BM77" s="192">
        <f t="shared" si="35"/>
        <v>-8.2433875324777972E-2</v>
      </c>
      <c r="BN77" s="192">
        <f t="shared" si="35"/>
        <v>-7.5595180574524079E-2</v>
      </c>
      <c r="BO77" s="192">
        <f t="shared" ref="BO77:CJ77" si="36">(BO23+BO24+BO25)-(BO52+BO53+BO54)</f>
        <v>-6.9230964634026115E-2</v>
      </c>
      <c r="BP77" s="192">
        <f t="shared" si="36"/>
        <v>-6.3328320329222088E-2</v>
      </c>
      <c r="BQ77" s="192">
        <f t="shared" si="36"/>
        <v>-5.7869998788973476E-2</v>
      </c>
      <c r="BR77" s="192">
        <f t="shared" si="36"/>
        <v>-5.2835601505106133E-2</v>
      </c>
      <c r="BS77" s="192">
        <f t="shared" si="36"/>
        <v>-4.8202620681887964E-2</v>
      </c>
      <c r="BT77" s="192">
        <f t="shared" si="36"/>
        <v>-4.3947313432783908E-2</v>
      </c>
      <c r="BU77" s="192">
        <f t="shared" si="36"/>
        <v>-4.0045412519819301E-2</v>
      </c>
      <c r="BV77" s="192">
        <f t="shared" si="36"/>
        <v>-3.5351940330687448E-2</v>
      </c>
      <c r="BW77" s="192">
        <f t="shared" si="36"/>
        <v>-2.9857695947824059E-2</v>
      </c>
      <c r="BX77" s="192">
        <f t="shared" si="36"/>
        <v>-2.5133741463340797E-2</v>
      </c>
      <c r="BY77" s="192">
        <f t="shared" si="36"/>
        <v>-2.102046095222132E-2</v>
      </c>
      <c r="BZ77" s="192">
        <f t="shared" si="36"/>
        <v>-1.7441637658767828E-2</v>
      </c>
      <c r="CA77" s="192">
        <f t="shared" si="36"/>
        <v>-1.435165820147799E-2</v>
      </c>
      <c r="CB77" s="192">
        <f t="shared" si="36"/>
        <v>-1.1712098128169757E-2</v>
      </c>
      <c r="CC77" s="192">
        <f t="shared" si="36"/>
        <v>-9.4832087332978876E-3</v>
      </c>
      <c r="CD77" s="192">
        <f t="shared" si="36"/>
        <v>-7.6223668393609056E-3</v>
      </c>
      <c r="CE77" s="192">
        <f t="shared" si="36"/>
        <v>-6.0853130736797656E-3</v>
      </c>
      <c r="CF77" s="192">
        <f t="shared" si="36"/>
        <v>-4.8281173362186847E-3</v>
      </c>
      <c r="CG77" s="192">
        <f t="shared" si="36"/>
        <v>-3.808957934676116E-3</v>
      </c>
      <c r="CH77" s="192">
        <f t="shared" si="36"/>
        <v>-2.9893952757598097E-3</v>
      </c>
      <c r="CI77" s="192">
        <f t="shared" si="36"/>
        <v>-2.3351064763401097E-3</v>
      </c>
      <c r="CJ77" s="192">
        <f t="shared" si="36"/>
        <v>-1.8161664180433579E-3</v>
      </c>
    </row>
    <row r="78" spans="1:88" ht="38.25" x14ac:dyDescent="0.25">
      <c r="A78" s="140" t="s">
        <v>183</v>
      </c>
      <c r="B78" s="192">
        <f>B26-B55</f>
        <v>0</v>
      </c>
      <c r="C78" s="192">
        <f t="shared" ref="C78:BN79" si="37">C26-C55</f>
        <v>0</v>
      </c>
      <c r="D78" s="192">
        <f t="shared" si="37"/>
        <v>0</v>
      </c>
      <c r="E78" s="192">
        <f t="shared" si="37"/>
        <v>0</v>
      </c>
      <c r="F78" s="192">
        <f t="shared" si="37"/>
        <v>0</v>
      </c>
      <c r="G78" s="192">
        <f t="shared" si="37"/>
        <v>0</v>
      </c>
      <c r="H78" s="192">
        <f t="shared" si="37"/>
        <v>0</v>
      </c>
      <c r="I78" s="192">
        <f t="shared" si="37"/>
        <v>0</v>
      </c>
      <c r="J78" s="192">
        <f t="shared" si="37"/>
        <v>0</v>
      </c>
      <c r="K78" s="192">
        <f t="shared" si="37"/>
        <v>0</v>
      </c>
      <c r="L78" s="192">
        <f t="shared" si="37"/>
        <v>0</v>
      </c>
      <c r="M78" s="192">
        <f t="shared" si="37"/>
        <v>0</v>
      </c>
      <c r="N78" s="192">
        <f t="shared" si="37"/>
        <v>2.1246941014150487</v>
      </c>
      <c r="O78" s="192">
        <f t="shared" si="37"/>
        <v>2.2586095141726865</v>
      </c>
      <c r="P78" s="192">
        <f t="shared" si="37"/>
        <v>2.0666654644850482</v>
      </c>
      <c r="Q78" s="192">
        <f t="shared" si="37"/>
        <v>1.8405508474570667</v>
      </c>
      <c r="R78" s="192">
        <f t="shared" si="37"/>
        <v>1.6296636981066506</v>
      </c>
      <c r="S78" s="192">
        <f t="shared" si="37"/>
        <v>1.440678479414867</v>
      </c>
      <c r="T78" s="192">
        <f t="shared" si="37"/>
        <v>1.2728180643887619</v>
      </c>
      <c r="U78" s="192">
        <f t="shared" si="37"/>
        <v>1.1241171986161831</v>
      </c>
      <c r="V78" s="192">
        <f t="shared" si="37"/>
        <v>0.99254743021986513</v>
      </c>
      <c r="W78" s="192">
        <f t="shared" si="37"/>
        <v>0</v>
      </c>
      <c r="X78" s="192">
        <f t="shared" si="37"/>
        <v>0</v>
      </c>
      <c r="Y78" s="192">
        <f t="shared" si="37"/>
        <v>0</v>
      </c>
      <c r="Z78" s="192">
        <f t="shared" si="37"/>
        <v>0</v>
      </c>
      <c r="AA78" s="192">
        <f t="shared" si="37"/>
        <v>0</v>
      </c>
      <c r="AB78" s="192">
        <f t="shared" si="37"/>
        <v>0</v>
      </c>
      <c r="AC78" s="192">
        <f t="shared" si="37"/>
        <v>0</v>
      </c>
      <c r="AD78" s="192">
        <f t="shared" si="37"/>
        <v>0</v>
      </c>
      <c r="AE78" s="192">
        <f t="shared" si="37"/>
        <v>0</v>
      </c>
      <c r="AF78" s="192">
        <f t="shared" si="37"/>
        <v>0</v>
      </c>
      <c r="AG78" s="192">
        <f t="shared" si="37"/>
        <v>0</v>
      </c>
      <c r="AH78" s="192">
        <f t="shared" si="37"/>
        <v>0</v>
      </c>
      <c r="AI78" s="192">
        <f t="shared" si="37"/>
        <v>0</v>
      </c>
      <c r="AJ78" s="192">
        <f t="shared" si="37"/>
        <v>0</v>
      </c>
      <c r="AK78" s="192">
        <f t="shared" si="37"/>
        <v>0</v>
      </c>
      <c r="AL78" s="192">
        <f t="shared" si="37"/>
        <v>0</v>
      </c>
      <c r="AM78" s="192">
        <f t="shared" si="37"/>
        <v>0</v>
      </c>
      <c r="AN78" s="192">
        <f t="shared" si="37"/>
        <v>0</v>
      </c>
      <c r="AO78" s="192">
        <f t="shared" si="37"/>
        <v>0</v>
      </c>
      <c r="AP78" s="192">
        <f t="shared" si="37"/>
        <v>0</v>
      </c>
      <c r="AQ78" s="192">
        <f t="shared" si="37"/>
        <v>0</v>
      </c>
      <c r="AR78" s="192">
        <f t="shared" si="37"/>
        <v>0</v>
      </c>
      <c r="AS78" s="192">
        <f t="shared" si="37"/>
        <v>0</v>
      </c>
      <c r="AT78" s="192">
        <f t="shared" si="37"/>
        <v>0</v>
      </c>
      <c r="AU78" s="192">
        <f t="shared" si="37"/>
        <v>0</v>
      </c>
      <c r="AV78" s="192">
        <f t="shared" si="37"/>
        <v>0</v>
      </c>
      <c r="AW78" s="192">
        <f t="shared" si="37"/>
        <v>0</v>
      </c>
      <c r="AX78" s="192">
        <f t="shared" si="37"/>
        <v>0</v>
      </c>
      <c r="AY78" s="192">
        <f t="shared" si="37"/>
        <v>0</v>
      </c>
      <c r="AZ78" s="192">
        <f t="shared" si="37"/>
        <v>0</v>
      </c>
      <c r="BA78" s="192">
        <f t="shared" si="37"/>
        <v>0</v>
      </c>
      <c r="BB78" s="192">
        <f t="shared" si="37"/>
        <v>0</v>
      </c>
      <c r="BC78" s="192">
        <f t="shared" si="37"/>
        <v>0</v>
      </c>
      <c r="BD78" s="192">
        <f t="shared" si="37"/>
        <v>0</v>
      </c>
      <c r="BE78" s="192">
        <f t="shared" si="37"/>
        <v>0</v>
      </c>
      <c r="BF78" s="192">
        <f t="shared" si="37"/>
        <v>0</v>
      </c>
      <c r="BG78" s="192">
        <f t="shared" si="37"/>
        <v>0</v>
      </c>
      <c r="BH78" s="192">
        <f t="shared" si="37"/>
        <v>0</v>
      </c>
      <c r="BI78" s="192">
        <f t="shared" si="37"/>
        <v>0</v>
      </c>
      <c r="BJ78" s="192">
        <f t="shared" si="37"/>
        <v>0</v>
      </c>
      <c r="BK78" s="192">
        <f t="shared" si="37"/>
        <v>0</v>
      </c>
      <c r="BL78" s="192">
        <f t="shared" si="37"/>
        <v>0</v>
      </c>
      <c r="BM78" s="192">
        <f t="shared" si="37"/>
        <v>0</v>
      </c>
      <c r="BN78" s="192">
        <f t="shared" si="37"/>
        <v>0</v>
      </c>
      <c r="BO78" s="192">
        <f t="shared" ref="BO78:CJ79" si="38">BO26-BO55</f>
        <v>0</v>
      </c>
      <c r="BP78" s="192">
        <f t="shared" si="38"/>
        <v>0</v>
      </c>
      <c r="BQ78" s="192">
        <f t="shared" si="38"/>
        <v>0</v>
      </c>
      <c r="BR78" s="192">
        <f t="shared" si="38"/>
        <v>0</v>
      </c>
      <c r="BS78" s="192">
        <f t="shared" si="38"/>
        <v>0</v>
      </c>
      <c r="BT78" s="192">
        <f t="shared" si="38"/>
        <v>0</v>
      </c>
      <c r="BU78" s="192">
        <f t="shared" si="38"/>
        <v>0</v>
      </c>
      <c r="BV78" s="192">
        <f t="shared" si="38"/>
        <v>0</v>
      </c>
      <c r="BW78" s="192">
        <f t="shared" si="38"/>
        <v>0</v>
      </c>
      <c r="BX78" s="192">
        <f t="shared" si="38"/>
        <v>0</v>
      </c>
      <c r="BY78" s="192">
        <f t="shared" si="38"/>
        <v>0</v>
      </c>
      <c r="BZ78" s="192">
        <f t="shared" si="38"/>
        <v>0</v>
      </c>
      <c r="CA78" s="192">
        <f t="shared" si="38"/>
        <v>0</v>
      </c>
      <c r="CB78" s="192">
        <f t="shared" si="38"/>
        <v>0</v>
      </c>
      <c r="CC78" s="192">
        <f t="shared" si="38"/>
        <v>0</v>
      </c>
      <c r="CD78" s="192">
        <f t="shared" si="38"/>
        <v>0</v>
      </c>
      <c r="CE78" s="192">
        <f t="shared" si="38"/>
        <v>0</v>
      </c>
      <c r="CF78" s="192">
        <f t="shared" si="38"/>
        <v>0</v>
      </c>
      <c r="CG78" s="192">
        <f t="shared" si="38"/>
        <v>0</v>
      </c>
      <c r="CH78" s="192">
        <f t="shared" si="38"/>
        <v>0</v>
      </c>
      <c r="CI78" s="192">
        <f t="shared" si="38"/>
        <v>0</v>
      </c>
      <c r="CJ78" s="192">
        <f t="shared" si="38"/>
        <v>0</v>
      </c>
    </row>
    <row r="79" spans="1:88" ht="38.25" x14ac:dyDescent="0.25">
      <c r="A79" s="140" t="s">
        <v>184</v>
      </c>
      <c r="B79" s="192">
        <f>B27-B56</f>
        <v>0</v>
      </c>
      <c r="C79" s="192">
        <f t="shared" si="37"/>
        <v>0</v>
      </c>
      <c r="D79" s="192">
        <f t="shared" si="37"/>
        <v>0</v>
      </c>
      <c r="E79" s="192">
        <f t="shared" si="37"/>
        <v>0</v>
      </c>
      <c r="F79" s="192">
        <f t="shared" si="37"/>
        <v>0</v>
      </c>
      <c r="G79" s="192">
        <f t="shared" si="37"/>
        <v>0</v>
      </c>
      <c r="H79" s="192">
        <f t="shared" si="37"/>
        <v>0</v>
      </c>
      <c r="I79" s="192">
        <f t="shared" si="37"/>
        <v>0</v>
      </c>
      <c r="J79" s="192">
        <f t="shared" si="37"/>
        <v>0</v>
      </c>
      <c r="K79" s="192">
        <f t="shared" si="37"/>
        <v>0</v>
      </c>
      <c r="L79" s="192">
        <f t="shared" si="37"/>
        <v>0</v>
      </c>
      <c r="M79" s="192">
        <f t="shared" si="37"/>
        <v>0</v>
      </c>
      <c r="N79" s="192">
        <f t="shared" si="37"/>
        <v>10.669347946993568</v>
      </c>
      <c r="O79" s="192">
        <f t="shared" si="37"/>
        <v>12.597336065980969</v>
      </c>
      <c r="P79" s="192">
        <f t="shared" si="37"/>
        <v>12.77464880975819</v>
      </c>
      <c r="Q79" s="192">
        <f t="shared" si="37"/>
        <v>12.584140626107157</v>
      </c>
      <c r="R79" s="192">
        <f t="shared" si="37"/>
        <v>12.303267278834525</v>
      </c>
      <c r="S79" s="192">
        <f t="shared" si="37"/>
        <v>11.991332235290002</v>
      </c>
      <c r="T79" s="192">
        <f t="shared" si="37"/>
        <v>11.6639813217773</v>
      </c>
      <c r="U79" s="192">
        <f t="shared" si="37"/>
        <v>11.327568532375523</v>
      </c>
      <c r="V79" s="192">
        <f t="shared" si="37"/>
        <v>10.986018067531319</v>
      </c>
      <c r="W79" s="192">
        <f t="shared" si="37"/>
        <v>11.574450630507727</v>
      </c>
      <c r="X79" s="192">
        <f t="shared" si="37"/>
        <v>11.139621813927874</v>
      </c>
      <c r="Y79" s="192">
        <f t="shared" si="37"/>
        <v>10.712642877451117</v>
      </c>
      <c r="Z79" s="192">
        <f t="shared" si="37"/>
        <v>10.295459300096411</v>
      </c>
      <c r="AA79" s="192">
        <f t="shared" si="37"/>
        <v>9.8894470774756371</v>
      </c>
      <c r="AB79" s="192">
        <f t="shared" si="37"/>
        <v>9.495537698893429</v>
      </c>
      <c r="AC79" s="192">
        <f t="shared" si="37"/>
        <v>9.1143179826924268</v>
      </c>
      <c r="AD79" s="192">
        <f t="shared" si="37"/>
        <v>8.7461094122865575</v>
      </c>
      <c r="AE79" s="192">
        <f t="shared" si="37"/>
        <v>8.3910308839350307</v>
      </c>
      <c r="AF79" s="192">
        <f t="shared" si="37"/>
        <v>8.0490481165200549</v>
      </c>
      <c r="AG79" s="192">
        <f t="shared" si="37"/>
        <v>7.586908733294166</v>
      </c>
      <c r="AH79" s="192">
        <f t="shared" si="37"/>
        <v>7.1505920023830356</v>
      </c>
      <c r="AI79" s="192">
        <f t="shared" si="37"/>
        <v>6.7388545277337073</v>
      </c>
      <c r="AJ79" s="192">
        <f t="shared" si="37"/>
        <v>6.3504617862974158</v>
      </c>
      <c r="AK79" s="192">
        <f t="shared" si="37"/>
        <v>5.9842027943027745</v>
      </c>
      <c r="AL79" s="192">
        <f t="shared" si="37"/>
        <v>5.6389003603887318</v>
      </c>
      <c r="AM79" s="192">
        <f t="shared" si="37"/>
        <v>5.3134180008739804</v>
      </c>
      <c r="AN79" s="192">
        <f t="shared" si="37"/>
        <v>5.0066643461778</v>
      </c>
      <c r="AO79" s="192">
        <f t="shared" si="37"/>
        <v>4.7175956753166588</v>
      </c>
      <c r="AP79" s="192">
        <f t="shared" si="37"/>
        <v>4.4452170661337647</v>
      </c>
      <c r="AQ79" s="192">
        <f t="shared" si="37"/>
        <v>3.9681308210439425</v>
      </c>
      <c r="AR79" s="192">
        <f t="shared" si="37"/>
        <v>3.5422753396518232</v>
      </c>
      <c r="AS79" s="192">
        <f t="shared" si="37"/>
        <v>3.1621551042043023</v>
      </c>
      <c r="AT79" s="192">
        <f t="shared" si="37"/>
        <v>2.8228610578257758</v>
      </c>
      <c r="AU79" s="192">
        <f t="shared" si="37"/>
        <v>2.5200090286785013</v>
      </c>
      <c r="AV79" s="192">
        <f t="shared" si="37"/>
        <v>2.2496843169856504</v>
      </c>
      <c r="AW79" s="192">
        <f t="shared" si="37"/>
        <v>2.0083919169144053</v>
      </c>
      <c r="AX79" s="192">
        <f t="shared" si="37"/>
        <v>1.793011863585221</v>
      </c>
      <c r="AY79" s="192">
        <f t="shared" si="37"/>
        <v>1.6007592226078344</v>
      </c>
      <c r="AZ79" s="192">
        <f t="shared" si="37"/>
        <v>1.4291482715814396</v>
      </c>
      <c r="BA79" s="192">
        <f t="shared" si="37"/>
        <v>0</v>
      </c>
      <c r="BB79" s="192">
        <f t="shared" si="37"/>
        <v>0</v>
      </c>
      <c r="BC79" s="192">
        <f t="shared" si="37"/>
        <v>0</v>
      </c>
      <c r="BD79" s="192">
        <f t="shared" si="37"/>
        <v>0</v>
      </c>
      <c r="BE79" s="192">
        <f t="shared" si="37"/>
        <v>0</v>
      </c>
      <c r="BF79" s="192">
        <f t="shared" si="37"/>
        <v>0</v>
      </c>
      <c r="BG79" s="192">
        <f t="shared" si="37"/>
        <v>0</v>
      </c>
      <c r="BH79" s="192">
        <f t="shared" si="37"/>
        <v>0</v>
      </c>
      <c r="BI79" s="192">
        <f t="shared" si="37"/>
        <v>0</v>
      </c>
      <c r="BJ79" s="192">
        <f t="shared" si="37"/>
        <v>0</v>
      </c>
      <c r="BK79" s="192">
        <f t="shared" si="37"/>
        <v>0</v>
      </c>
      <c r="BL79" s="192">
        <f t="shared" si="37"/>
        <v>0</v>
      </c>
      <c r="BM79" s="192">
        <f t="shared" si="37"/>
        <v>0</v>
      </c>
      <c r="BN79" s="192">
        <f t="shared" si="37"/>
        <v>0</v>
      </c>
      <c r="BO79" s="192">
        <f t="shared" si="38"/>
        <v>0</v>
      </c>
      <c r="BP79" s="192">
        <f t="shared" si="38"/>
        <v>0</v>
      </c>
      <c r="BQ79" s="192">
        <f t="shared" si="38"/>
        <v>0</v>
      </c>
      <c r="BR79" s="192">
        <f t="shared" si="38"/>
        <v>0</v>
      </c>
      <c r="BS79" s="192">
        <f t="shared" si="38"/>
        <v>0</v>
      </c>
      <c r="BT79" s="192">
        <f t="shared" si="38"/>
        <v>0</v>
      </c>
      <c r="BU79" s="192">
        <f t="shared" si="38"/>
        <v>0</v>
      </c>
      <c r="BV79" s="192">
        <f t="shared" si="38"/>
        <v>0</v>
      </c>
      <c r="BW79" s="192">
        <f t="shared" si="38"/>
        <v>0</v>
      </c>
      <c r="BX79" s="192">
        <f t="shared" si="38"/>
        <v>0</v>
      </c>
      <c r="BY79" s="192">
        <f t="shared" si="38"/>
        <v>0</v>
      </c>
      <c r="BZ79" s="192">
        <f t="shared" si="38"/>
        <v>0</v>
      </c>
      <c r="CA79" s="192">
        <f t="shared" si="38"/>
        <v>0</v>
      </c>
      <c r="CB79" s="192">
        <f t="shared" si="38"/>
        <v>0</v>
      </c>
      <c r="CC79" s="192">
        <f t="shared" si="38"/>
        <v>0</v>
      </c>
      <c r="CD79" s="192">
        <f t="shared" si="38"/>
        <v>0</v>
      </c>
      <c r="CE79" s="192">
        <f t="shared" si="38"/>
        <v>0</v>
      </c>
      <c r="CF79" s="192">
        <f t="shared" si="38"/>
        <v>0</v>
      </c>
      <c r="CG79" s="192">
        <f t="shared" si="38"/>
        <v>0</v>
      </c>
      <c r="CH79" s="192">
        <f t="shared" si="38"/>
        <v>0</v>
      </c>
      <c r="CI79" s="192">
        <f t="shared" si="38"/>
        <v>0</v>
      </c>
      <c r="CJ79" s="192">
        <f t="shared" si="38"/>
        <v>0</v>
      </c>
    </row>
    <row r="80" spans="1:88" ht="38.25" x14ac:dyDescent="0.25">
      <c r="A80" s="140" t="s">
        <v>185</v>
      </c>
      <c r="B80" s="192">
        <f>(B28+B29+B30)-(B57+B58+B59)</f>
        <v>0</v>
      </c>
      <c r="C80" s="192">
        <f t="shared" ref="C80:BN80" si="39">(C28+C29+C30)-(C57+C58+C59)</f>
        <v>0</v>
      </c>
      <c r="D80" s="192">
        <f t="shared" si="39"/>
        <v>0</v>
      </c>
      <c r="E80" s="192">
        <f t="shared" si="39"/>
        <v>0</v>
      </c>
      <c r="F80" s="192">
        <f t="shared" si="39"/>
        <v>0</v>
      </c>
      <c r="G80" s="192">
        <f t="shared" si="39"/>
        <v>0</v>
      </c>
      <c r="H80" s="192">
        <f t="shared" si="39"/>
        <v>0</v>
      </c>
      <c r="I80" s="192">
        <f t="shared" si="39"/>
        <v>0</v>
      </c>
      <c r="J80" s="192">
        <f t="shared" si="39"/>
        <v>0</v>
      </c>
      <c r="K80" s="192">
        <f t="shared" si="39"/>
        <v>0</v>
      </c>
      <c r="L80" s="192">
        <f t="shared" si="39"/>
        <v>0</v>
      </c>
      <c r="M80" s="192">
        <f t="shared" si="39"/>
        <v>0</v>
      </c>
      <c r="N80" s="192">
        <f t="shared" si="39"/>
        <v>7.4914954519111276</v>
      </c>
      <c r="O80" s="192">
        <f t="shared" si="39"/>
        <v>8.9353457087345873</v>
      </c>
      <c r="P80" s="192">
        <f t="shared" si="39"/>
        <v>9.159036766712461</v>
      </c>
      <c r="Q80" s="192">
        <f t="shared" si="39"/>
        <v>9.1317885436647259</v>
      </c>
      <c r="R80" s="192">
        <f t="shared" si="39"/>
        <v>9.0482181583451933</v>
      </c>
      <c r="S80" s="192">
        <f t="shared" si="39"/>
        <v>8.9476427219856589</v>
      </c>
      <c r="T80" s="192">
        <f t="shared" si="39"/>
        <v>8.8382733001610774</v>
      </c>
      <c r="U80" s="192">
        <f t="shared" si="39"/>
        <v>8.722090262792392</v>
      </c>
      <c r="V80" s="192">
        <f t="shared" si="39"/>
        <v>8.5998240014618972</v>
      </c>
      <c r="W80" s="192">
        <f t="shared" si="39"/>
        <v>8.5076029464396044</v>
      </c>
      <c r="X80" s="192">
        <f t="shared" si="39"/>
        <v>8.4324012320805224</v>
      </c>
      <c r="Y80" s="192">
        <f t="shared" si="39"/>
        <v>8.3415452608300882</v>
      </c>
      <c r="Z80" s="192">
        <f t="shared" si="39"/>
        <v>8.2368940178293286</v>
      </c>
      <c r="AA80" s="192">
        <f t="shared" si="39"/>
        <v>8.1201066019330312</v>
      </c>
      <c r="AB80" s="192">
        <f t="shared" si="39"/>
        <v>7.9927492338338624</v>
      </c>
      <c r="AC80" s="192">
        <f t="shared" si="39"/>
        <v>7.8562836266766425</v>
      </c>
      <c r="AD80" s="192">
        <f t="shared" si="39"/>
        <v>7.7120621140411885</v>
      </c>
      <c r="AE80" s="192">
        <f t="shared" si="39"/>
        <v>7.5613273482140784</v>
      </c>
      <c r="AF80" s="192">
        <f t="shared" si="39"/>
        <v>7.4052150008121771</v>
      </c>
      <c r="AG80" s="192">
        <f t="shared" si="39"/>
        <v>7.3778620124613781</v>
      </c>
      <c r="AH80" s="192">
        <f t="shared" si="39"/>
        <v>7.3319616172604469</v>
      </c>
      <c r="AI80" s="192">
        <f t="shared" si="39"/>
        <v>7.2689917295861051</v>
      </c>
      <c r="AJ80" s="192">
        <f t="shared" si="39"/>
        <v>7.1900950552214624</v>
      </c>
      <c r="AK80" s="192">
        <f t="shared" si="39"/>
        <v>7.0965532007930108</v>
      </c>
      <c r="AL80" s="192">
        <f t="shared" si="39"/>
        <v>6.9897277540771086</v>
      </c>
      <c r="AM80" s="192">
        <f t="shared" si="39"/>
        <v>6.8710143016834593</v>
      </c>
      <c r="AN80" s="192">
        <f t="shared" si="39"/>
        <v>6.7418069408614372</v>
      </c>
      <c r="AO80" s="192">
        <f t="shared" si="39"/>
        <v>6.6034713464644312</v>
      </c>
      <c r="AP80" s="192">
        <f t="shared" si="39"/>
        <v>6.4573248099121656</v>
      </c>
      <c r="AQ80" s="192">
        <f t="shared" si="39"/>
        <v>6.5250736483453693</v>
      </c>
      <c r="AR80" s="192">
        <f t="shared" si="39"/>
        <v>6.5477003722734821</v>
      </c>
      <c r="AS80" s="192">
        <f t="shared" si="39"/>
        <v>6.53065107760807</v>
      </c>
      <c r="AT80" s="192">
        <f t="shared" si="39"/>
        <v>6.4784284120215432</v>
      </c>
      <c r="AU80" s="192">
        <f t="shared" si="39"/>
        <v>6.3954466041529088</v>
      </c>
      <c r="AV80" s="192">
        <f t="shared" si="39"/>
        <v>6.2859443532829573</v>
      </c>
      <c r="AW80" s="192">
        <f t="shared" si="39"/>
        <v>6.1539249309835498</v>
      </c>
      <c r="AX80" s="192">
        <f t="shared" si="39"/>
        <v>6.0031174571544739</v>
      </c>
      <c r="AY80" s="192">
        <f t="shared" si="39"/>
        <v>5.8369546108316683</v>
      </c>
      <c r="AZ80" s="192">
        <f t="shared" si="39"/>
        <v>5.6585629846463519</v>
      </c>
      <c r="BA80" s="192">
        <f t="shared" si="39"/>
        <v>6.7467234790528607</v>
      </c>
      <c r="BB80" s="192">
        <f t="shared" si="39"/>
        <v>6.3958212639264502</v>
      </c>
      <c r="BC80" s="192">
        <f t="shared" si="39"/>
        <v>6.0520608623140788</v>
      </c>
      <c r="BD80" s="192">
        <f t="shared" si="39"/>
        <v>5.7138670708033601</v>
      </c>
      <c r="BE80" s="192">
        <f t="shared" si="39"/>
        <v>5.3840830378264855</v>
      </c>
      <c r="BF80" s="192">
        <f t="shared" si="39"/>
        <v>5.0648105285395673</v>
      </c>
      <c r="BG80" s="192">
        <f t="shared" si="39"/>
        <v>4.7575489341781747</v>
      </c>
      <c r="BH80" s="192">
        <f t="shared" si="39"/>
        <v>4.4633103392453677</v>
      </c>
      <c r="BI80" s="192">
        <f t="shared" si="39"/>
        <v>4.1827153184261192</v>
      </c>
      <c r="BJ80" s="192">
        <f t="shared" si="39"/>
        <v>3.9160727573751046</v>
      </c>
      <c r="BK80" s="192">
        <f t="shared" si="39"/>
        <v>3.6634462039543791</v>
      </c>
      <c r="BL80" s="192">
        <f t="shared" si="39"/>
        <v>3.4247087803431953</v>
      </c>
      <c r="BM80" s="192">
        <f t="shared" si="39"/>
        <v>3.1995883706937889</v>
      </c>
      <c r="BN80" s="192">
        <f t="shared" si="39"/>
        <v>2.9877045648630371</v>
      </c>
      <c r="BO80" s="192">
        <f t="shared" ref="BO80:CJ80" si="40">(BO28+BO29+BO30)-(BO57+BO58+BO59)</f>
        <v>2.7885986470877242</v>
      </c>
      <c r="BP80" s="192">
        <f t="shared" si="40"/>
        <v>2.6017577512009495</v>
      </c>
      <c r="BQ80" s="192">
        <f t="shared" si="40"/>
        <v>2.4266341535683438</v>
      </c>
      <c r="BR80" s="192">
        <f t="shared" si="40"/>
        <v>2.2626605387072658</v>
      </c>
      <c r="BS80" s="192">
        <f t="shared" si="40"/>
        <v>2.1092619498270864</v>
      </c>
      <c r="BT80" s="192">
        <f t="shared" si="40"/>
        <v>1.965865027114404</v>
      </c>
      <c r="BU80" s="192">
        <f t="shared" si="40"/>
        <v>1.8319050402127885</v>
      </c>
      <c r="BV80" s="192">
        <f t="shared" si="40"/>
        <v>1.601906867092481</v>
      </c>
      <c r="BW80" s="192">
        <f t="shared" si="40"/>
        <v>1.3341048198191174</v>
      </c>
      <c r="BX80" s="192">
        <f t="shared" si="40"/>
        <v>1.1110009530490146</v>
      </c>
      <c r="BY80" s="192">
        <f t="shared" si="40"/>
        <v>0.92516027490728447</v>
      </c>
      <c r="BZ80" s="192">
        <f t="shared" si="40"/>
        <v>0.77038997851486357</v>
      </c>
      <c r="CA80" s="192">
        <f t="shared" si="40"/>
        <v>0.6415220591161841</v>
      </c>
      <c r="CB80" s="192">
        <f t="shared" si="40"/>
        <v>0.53424060424132236</v>
      </c>
      <c r="CC80" s="192">
        <f t="shared" si="40"/>
        <v>0.44494135968701443</v>
      </c>
      <c r="CD80" s="192">
        <f t="shared" si="40"/>
        <v>0.37061571260623793</v>
      </c>
      <c r="CE80" s="192">
        <f t="shared" si="40"/>
        <v>0.3087538946240862</v>
      </c>
      <c r="CF80" s="192">
        <f t="shared" si="40"/>
        <v>0.25726378142960726</v>
      </c>
      <c r="CG80" s="192">
        <f t="shared" si="40"/>
        <v>0.21440261498982949</v>
      </c>
      <c r="CH80" s="192">
        <f t="shared" si="40"/>
        <v>0.17871956986672721</v>
      </c>
      <c r="CI80" s="192">
        <f t="shared" si="40"/>
        <v>0.1490074800279384</v>
      </c>
      <c r="CJ80" s="192">
        <f t="shared" si="40"/>
        <v>0.12426232339197529</v>
      </c>
    </row>
    <row r="81" spans="1:88" x14ac:dyDescent="0.25">
      <c r="A81" s="140" t="s">
        <v>0</v>
      </c>
      <c r="B81" s="192">
        <f>B31-B60</f>
        <v>0</v>
      </c>
      <c r="C81" s="192">
        <f t="shared" ref="C81:BN81" si="41">C31-C60</f>
        <v>0</v>
      </c>
      <c r="D81" s="192">
        <f t="shared" si="41"/>
        <v>-0.65860595775700403</v>
      </c>
      <c r="E81" s="192">
        <f t="shared" si="41"/>
        <v>-1.2667905428200186</v>
      </c>
      <c r="F81" s="192">
        <f t="shared" si="41"/>
        <v>-1.8157357821721689</v>
      </c>
      <c r="G81" s="192">
        <f t="shared" si="41"/>
        <v>-2.301427506448789</v>
      </c>
      <c r="H81" s="192">
        <f t="shared" si="41"/>
        <v>-2.7231692770865266</v>
      </c>
      <c r="I81" s="192">
        <f t="shared" si="41"/>
        <v>-3.0825062146629421</v>
      </c>
      <c r="J81" s="192">
        <f t="shared" si="41"/>
        <v>-3.2646564071970943</v>
      </c>
      <c r="K81" s="192">
        <f t="shared" si="41"/>
        <v>-3.4071353683995653</v>
      </c>
      <c r="L81" s="192">
        <f t="shared" si="41"/>
        <v>-3.5351674827642228</v>
      </c>
      <c r="M81" s="192">
        <f t="shared" si="41"/>
        <v>-3.6523999398732485</v>
      </c>
      <c r="N81" s="192">
        <f t="shared" si="41"/>
        <v>-3.7587563116109095</v>
      </c>
      <c r="O81" s="192">
        <f t="shared" si="41"/>
        <v>-3.7438838916586974</v>
      </c>
      <c r="P81" s="192">
        <f t="shared" si="41"/>
        <v>-3.7106854815400538</v>
      </c>
      <c r="Q81" s="192">
        <f t="shared" si="41"/>
        <v>-3.678332124319013</v>
      </c>
      <c r="R81" s="192">
        <f t="shared" si="41"/>
        <v>-3.6493738916353777</v>
      </c>
      <c r="S81" s="192">
        <f t="shared" si="41"/>
        <v>-3.623277163004559</v>
      </c>
      <c r="T81" s="192">
        <f t="shared" si="41"/>
        <v>-3.5991003223140297</v>
      </c>
      <c r="U81" s="192">
        <f t="shared" si="41"/>
        <v>-3.5759872136170543</v>
      </c>
      <c r="V81" s="192">
        <f t="shared" si="41"/>
        <v>-3.5532323911147614</v>
      </c>
      <c r="W81" s="192">
        <f t="shared" si="41"/>
        <v>-3.530268852892732</v>
      </c>
      <c r="X81" s="192">
        <f t="shared" si="41"/>
        <v>-3.5082586641453872</v>
      </c>
      <c r="Y81" s="192">
        <f t="shared" si="41"/>
        <v>-3.4850903531714721</v>
      </c>
      <c r="Z81" s="192">
        <f t="shared" si="41"/>
        <v>-3.4606558534735541</v>
      </c>
      <c r="AA81" s="192">
        <f t="shared" si="41"/>
        <v>-3.4348081893383551</v>
      </c>
      <c r="AB81" s="192">
        <f t="shared" si="41"/>
        <v>-3.4073973165288862</v>
      </c>
      <c r="AC81" s="192">
        <f t="shared" si="41"/>
        <v>-3.3782908594255332</v>
      </c>
      <c r="AD81" s="192">
        <f t="shared" si="41"/>
        <v>-3.3473852126894599</v>
      </c>
      <c r="AE81" s="192">
        <f t="shared" si="41"/>
        <v>-3.3146103349590703</v>
      </c>
      <c r="AF81" s="192">
        <f t="shared" si="41"/>
        <v>-3.279930524054862</v>
      </c>
      <c r="AG81" s="192">
        <f t="shared" si="41"/>
        <v>-3.2433427365385796</v>
      </c>
      <c r="AH81" s="192">
        <f t="shared" si="41"/>
        <v>-3.2065945857559655</v>
      </c>
      <c r="AI81" s="192">
        <f t="shared" si="41"/>
        <v>-3.1698540878787753</v>
      </c>
      <c r="AJ81" s="192">
        <f t="shared" si="41"/>
        <v>-3.1329784275596921</v>
      </c>
      <c r="AK81" s="192">
        <f t="shared" si="41"/>
        <v>-3.0956964628951482</v>
      </c>
      <c r="AL81" s="192">
        <f t="shared" si="41"/>
        <v>-3.0576960858991242</v>
      </c>
      <c r="AM81" s="192">
        <f t="shared" si="41"/>
        <v>-3.0186769177314545</v>
      </c>
      <c r="AN81" s="192">
        <f t="shared" si="41"/>
        <v>-2.9783798533067056</v>
      </c>
      <c r="AO81" s="192">
        <f t="shared" si="41"/>
        <v>-2.9366014241195444</v>
      </c>
      <c r="AP81" s="192">
        <f t="shared" si="41"/>
        <v>-2.8931984561800164</v>
      </c>
      <c r="AQ81" s="192">
        <f t="shared" si="41"/>
        <v>-2.8480867541547923</v>
      </c>
      <c r="AR81" s="192">
        <f t="shared" si="41"/>
        <v>-2.8038819733951641</v>
      </c>
      <c r="AS81" s="192">
        <f t="shared" si="41"/>
        <v>-2.7605957760156343</v>
      </c>
      <c r="AT81" s="192">
        <f t="shared" si="41"/>
        <v>-2.7177458805749666</v>
      </c>
      <c r="AU81" s="192">
        <f t="shared" si="41"/>
        <v>-2.6747063221200733</v>
      </c>
      <c r="AV81" s="192">
        <f t="shared" si="41"/>
        <v>-2.6308527819974188</v>
      </c>
      <c r="AW81" s="192">
        <f t="shared" si="41"/>
        <v>-2.5856426945788371</v>
      </c>
      <c r="AX81" s="192">
        <f t="shared" si="41"/>
        <v>-2.538653257236092</v>
      </c>
      <c r="AY81" s="192">
        <f t="shared" si="41"/>
        <v>-2.4895930814709573</v>
      </c>
      <c r="AZ81" s="192">
        <f t="shared" si="41"/>
        <v>-2.4382980755012795</v>
      </c>
      <c r="BA81" s="192">
        <f t="shared" si="41"/>
        <v>-2.3847185806389462</v>
      </c>
      <c r="BB81" s="192">
        <f t="shared" si="41"/>
        <v>-2.3430440077595449</v>
      </c>
      <c r="BC81" s="192">
        <f t="shared" si="41"/>
        <v>-2.3000825776703095</v>
      </c>
      <c r="BD81" s="192">
        <f t="shared" si="41"/>
        <v>-2.2529698781113439</v>
      </c>
      <c r="BE81" s="192">
        <f t="shared" si="41"/>
        <v>-2.2008618187355751</v>
      </c>
      <c r="BF81" s="192">
        <f t="shared" si="41"/>
        <v>-2.1437068265354355</v>
      </c>
      <c r="BG81" s="192">
        <f t="shared" si="41"/>
        <v>-2.0819237965565662</v>
      </c>
      <c r="BH81" s="192">
        <f t="shared" si="41"/>
        <v>-2.0161871348132081</v>
      </c>
      <c r="BI81" s="192">
        <f t="shared" si="41"/>
        <v>-1.947285964380626</v>
      </c>
      <c r="BJ81" s="192">
        <f t="shared" si="41"/>
        <v>-1.8760343342146371</v>
      </c>
      <c r="BK81" s="192">
        <f t="shared" si="41"/>
        <v>-1.8032161929309041</v>
      </c>
      <c r="BL81" s="192">
        <f t="shared" si="41"/>
        <v>-1.7295537872205387</v>
      </c>
      <c r="BM81" s="192">
        <f t="shared" si="41"/>
        <v>-1.6556916024269412</v>
      </c>
      <c r="BN81" s="192">
        <f t="shared" si="41"/>
        <v>-1.5821903985865902</v>
      </c>
      <c r="BO81" s="192">
        <f t="shared" ref="BO81:CJ81" si="42">BO31-BO60</f>
        <v>-1.50952760633254</v>
      </c>
      <c r="BP81" s="192">
        <f t="shared" si="42"/>
        <v>-1.4381015450917403</v>
      </c>
      <c r="BQ81" s="192">
        <f t="shared" si="42"/>
        <v>-1.368237761423643</v>
      </c>
      <c r="BR81" s="192">
        <f t="shared" si="42"/>
        <v>-1.3001963649749086</v>
      </c>
      <c r="BS81" s="192">
        <f t="shared" si="42"/>
        <v>-1.2341796391624484</v>
      </c>
      <c r="BT81" s="192">
        <f t="shared" si="42"/>
        <v>-1.1703394770270279</v>
      </c>
      <c r="BU81" s="192">
        <f t="shared" si="42"/>
        <v>-1.1087843777090711</v>
      </c>
      <c r="BV81" s="192">
        <f t="shared" si="42"/>
        <v>-1.0359732698157131</v>
      </c>
      <c r="BW81" s="192">
        <f t="shared" si="42"/>
        <v>-0.91476647541367129</v>
      </c>
      <c r="BX81" s="192">
        <f t="shared" si="42"/>
        <v>-0.79990802952079321</v>
      </c>
      <c r="BY81" s="192">
        <f t="shared" si="42"/>
        <v>-0.69414494935062976</v>
      </c>
      <c r="BZ81" s="192">
        <f t="shared" si="42"/>
        <v>-0.59870693085804305</v>
      </c>
      <c r="CA81" s="192">
        <f t="shared" si="42"/>
        <v>-0.51385692761732571</v>
      </c>
      <c r="CB81" s="192">
        <f t="shared" si="42"/>
        <v>-0.43926582913036327</v>
      </c>
      <c r="CC81" s="192">
        <f t="shared" si="42"/>
        <v>-0.37426441798425003</v>
      </c>
      <c r="CD81" s="192">
        <f t="shared" si="42"/>
        <v>-0.31801014404663874</v>
      </c>
      <c r="CE81" s="192">
        <f t="shared" si="42"/>
        <v>-0.26959514418604158</v>
      </c>
      <c r="CF81" s="192">
        <f t="shared" si="42"/>
        <v>-0.22811405725178702</v>
      </c>
      <c r="CG81" s="192">
        <f t="shared" si="42"/>
        <v>-0.1927046062073714</v>
      </c>
      <c r="CH81" s="192">
        <f t="shared" si="42"/>
        <v>-0.16256997823529673</v>
      </c>
      <c r="CI81" s="192">
        <f t="shared" si="42"/>
        <v>-0.136989255356184</v>
      </c>
      <c r="CJ81" s="192">
        <f t="shared" si="42"/>
        <v>-0.11532019485275669</v>
      </c>
    </row>
    <row r="82" spans="1:88" x14ac:dyDescent="0.25">
      <c r="A82" s="140" t="s">
        <v>5</v>
      </c>
      <c r="B82" s="192">
        <f>SUM(B69:B81)</f>
        <v>0</v>
      </c>
      <c r="C82" s="192">
        <f t="shared" ref="C82:BN82" si="43">SUM(C69:C81)</f>
        <v>1.7053025658242404E-13</v>
      </c>
      <c r="D82" s="192">
        <f t="shared" si="43"/>
        <v>-1.4210854715202004E-13</v>
      </c>
      <c r="E82" s="192">
        <f t="shared" si="43"/>
        <v>-3.836930773104541E-13</v>
      </c>
      <c r="F82" s="192">
        <f t="shared" si="43"/>
        <v>2.8421709430404007E-14</v>
      </c>
      <c r="G82" s="192">
        <f t="shared" si="43"/>
        <v>1.7408297026122455E-13</v>
      </c>
      <c r="H82" s="192">
        <f t="shared" si="43"/>
        <v>2.5224267119483557E-13</v>
      </c>
      <c r="I82" s="192">
        <f t="shared" si="43"/>
        <v>1.5987211554602254E-13</v>
      </c>
      <c r="J82" s="192">
        <f t="shared" si="43"/>
        <v>1.4210854715202004E-14</v>
      </c>
      <c r="K82" s="192">
        <f t="shared" si="43"/>
        <v>-2.1316282072803006E-13</v>
      </c>
      <c r="L82" s="192">
        <f t="shared" si="43"/>
        <v>-2.8776980798284058E-13</v>
      </c>
      <c r="M82" s="192">
        <f t="shared" si="43"/>
        <v>-4.7251091928046662E-13</v>
      </c>
      <c r="N82" s="192">
        <f t="shared" si="43"/>
        <v>-2.5224267119483557E-13</v>
      </c>
      <c r="O82" s="192">
        <f t="shared" si="43"/>
        <v>4.5119463720766362E-13</v>
      </c>
      <c r="P82" s="192">
        <f t="shared" si="43"/>
        <v>3.907985046680551E-13</v>
      </c>
      <c r="Q82" s="192">
        <f t="shared" si="43"/>
        <v>2.1316282072803006E-14</v>
      </c>
      <c r="R82" s="192">
        <f t="shared" si="43"/>
        <v>-9.5923269327613525E-14</v>
      </c>
      <c r="S82" s="192">
        <f t="shared" si="43"/>
        <v>-4.5119463720766362E-13</v>
      </c>
      <c r="T82" s="192">
        <f t="shared" si="43"/>
        <v>-6.1461946643248666E-13</v>
      </c>
      <c r="U82" s="192">
        <f t="shared" si="43"/>
        <v>-4.8672177399566863E-13</v>
      </c>
      <c r="V82" s="192">
        <f t="shared" si="43"/>
        <v>-3.3750779948604759E-13</v>
      </c>
      <c r="W82" s="192">
        <f t="shared" si="43"/>
        <v>-5.3290705182007514E-13</v>
      </c>
      <c r="X82" s="192">
        <f t="shared" si="43"/>
        <v>-3.979039320256561E-13</v>
      </c>
      <c r="Y82" s="192">
        <f t="shared" si="43"/>
        <v>-2.9309887850104133E-13</v>
      </c>
      <c r="Z82" s="192">
        <f t="shared" si="43"/>
        <v>-4.7961634663806763E-13</v>
      </c>
      <c r="AA82" s="192">
        <f t="shared" si="43"/>
        <v>-4.7961634663806763E-13</v>
      </c>
      <c r="AB82" s="192">
        <f t="shared" si="43"/>
        <v>-3.1619151741324458E-13</v>
      </c>
      <c r="AC82" s="192">
        <f t="shared" si="43"/>
        <v>-5.7198690228688065E-13</v>
      </c>
      <c r="AD82" s="192">
        <f t="shared" si="43"/>
        <v>-5.1159076974727213E-13</v>
      </c>
      <c r="AE82" s="192">
        <f t="shared" si="43"/>
        <v>-7.1409544943890069E-13</v>
      </c>
      <c r="AF82" s="192">
        <f t="shared" si="43"/>
        <v>-5.4356519285647664E-13</v>
      </c>
      <c r="AG82" s="192">
        <f t="shared" si="43"/>
        <v>-5.6488147492927965E-13</v>
      </c>
      <c r="AH82" s="192">
        <f t="shared" si="43"/>
        <v>-4.2632564145606011E-13</v>
      </c>
      <c r="AI82" s="192">
        <f t="shared" si="43"/>
        <v>-3.3395508580724709E-13</v>
      </c>
      <c r="AJ82" s="192">
        <f t="shared" si="43"/>
        <v>-2.2737367544323206E-13</v>
      </c>
      <c r="AK82" s="192">
        <f t="shared" si="43"/>
        <v>-3.4461322684364859E-13</v>
      </c>
      <c r="AL82" s="192">
        <f t="shared" si="43"/>
        <v>-3.0553337637684308E-13</v>
      </c>
      <c r="AM82" s="192">
        <f t="shared" si="43"/>
        <v>-5.1159076974727213E-13</v>
      </c>
      <c r="AN82" s="192">
        <f t="shared" si="43"/>
        <v>-3.1974423109204508E-13</v>
      </c>
      <c r="AO82" s="192">
        <f t="shared" si="43"/>
        <v>-3.943512183468556E-13</v>
      </c>
      <c r="AP82" s="192">
        <f t="shared" si="43"/>
        <v>-5.6843418860808015E-13</v>
      </c>
      <c r="AQ82" s="192">
        <f t="shared" si="43"/>
        <v>-5.1691984026547289E-13</v>
      </c>
      <c r="AR82" s="192">
        <f t="shared" si="43"/>
        <v>-3.3928415632544784E-13</v>
      </c>
      <c r="AS82" s="192">
        <f t="shared" si="43"/>
        <v>-3.6770586575585185E-13</v>
      </c>
      <c r="AT82" s="192">
        <f t="shared" si="43"/>
        <v>-4.6185277824406512E-13</v>
      </c>
      <c r="AU82" s="192">
        <f t="shared" si="43"/>
        <v>-5.0626169922907138E-13</v>
      </c>
      <c r="AV82" s="192">
        <f t="shared" si="43"/>
        <v>-5.7465143754598103E-13</v>
      </c>
      <c r="AW82" s="192">
        <f t="shared" si="43"/>
        <v>-7.744915819785092E-13</v>
      </c>
      <c r="AX82" s="192">
        <f t="shared" si="43"/>
        <v>-1.071143174158351E-12</v>
      </c>
      <c r="AY82" s="192">
        <f t="shared" si="43"/>
        <v>-9.4058094646243262E-13</v>
      </c>
      <c r="AZ82" s="192">
        <f t="shared" si="43"/>
        <v>-8.0202511298921308E-13</v>
      </c>
      <c r="BA82" s="192">
        <f t="shared" si="43"/>
        <v>-9.2725827016693074E-13</v>
      </c>
      <c r="BB82" s="192">
        <f t="shared" si="43"/>
        <v>-7.1409544943890069E-13</v>
      </c>
      <c r="BC82" s="192">
        <f t="shared" si="43"/>
        <v>-5.0803805606847163E-13</v>
      </c>
      <c r="BD82" s="192">
        <f t="shared" si="43"/>
        <v>-5.0803805606847163E-13</v>
      </c>
      <c r="BE82" s="192">
        <f t="shared" si="43"/>
        <v>-2.0250467969162855E-13</v>
      </c>
      <c r="BF82" s="192">
        <f t="shared" si="43"/>
        <v>-9.9475983006414026E-14</v>
      </c>
      <c r="BG82" s="192">
        <f t="shared" si="43"/>
        <v>1.0658141036401503E-13</v>
      </c>
      <c r="BH82" s="192">
        <f t="shared" si="43"/>
        <v>3.4461322684364859E-13</v>
      </c>
      <c r="BI82" s="192">
        <f t="shared" si="43"/>
        <v>2.9665159217984183E-13</v>
      </c>
      <c r="BJ82" s="192">
        <f t="shared" si="43"/>
        <v>2.1138646388862981E-13</v>
      </c>
      <c r="BK82" s="192">
        <f t="shared" si="43"/>
        <v>2.4336088699783431E-13</v>
      </c>
      <c r="BL82" s="192">
        <f t="shared" si="43"/>
        <v>4.3698378249246161E-13</v>
      </c>
      <c r="BM82" s="192">
        <f t="shared" si="43"/>
        <v>6.5902838741749292E-13</v>
      </c>
      <c r="BN82" s="192">
        <f t="shared" si="43"/>
        <v>8.0024875614981283E-13</v>
      </c>
      <c r="BO82" s="192">
        <f t="shared" ref="BO82:CJ82" si="44">SUM(BO69:BO81)</f>
        <v>6.581402089977928E-13</v>
      </c>
      <c r="BP82" s="192">
        <f t="shared" si="44"/>
        <v>5.5511151231257827E-13</v>
      </c>
      <c r="BQ82" s="192">
        <f t="shared" si="44"/>
        <v>5.1247894816697226E-13</v>
      </c>
      <c r="BR82" s="192">
        <f t="shared" si="44"/>
        <v>5.9330318435968366E-13</v>
      </c>
      <c r="BS82" s="192">
        <f t="shared" si="44"/>
        <v>7.1498362785860081E-13</v>
      </c>
      <c r="BT82" s="192">
        <f t="shared" si="44"/>
        <v>6.4570571112199104E-13</v>
      </c>
      <c r="BU82" s="192">
        <f t="shared" si="44"/>
        <v>4.3520742565306136E-13</v>
      </c>
      <c r="BV82" s="192">
        <f t="shared" si="44"/>
        <v>5.7509552675583109E-13</v>
      </c>
      <c r="BW82" s="192">
        <f t="shared" si="44"/>
        <v>5.6354920729972946E-13</v>
      </c>
      <c r="BX82" s="192">
        <f t="shared" si="44"/>
        <v>4.6362913508346537E-13</v>
      </c>
      <c r="BY82" s="192">
        <f t="shared" si="44"/>
        <v>5.4423132667125174E-13</v>
      </c>
      <c r="BZ82" s="192">
        <f t="shared" si="44"/>
        <v>6.3171690101171407E-13</v>
      </c>
      <c r="CA82" s="192">
        <f t="shared" si="44"/>
        <v>9.2659213635215565E-13</v>
      </c>
      <c r="CB82" s="192">
        <f t="shared" si="44"/>
        <v>7.8659301294692341E-13</v>
      </c>
      <c r="CC82" s="192">
        <f t="shared" si="44"/>
        <v>1.109889957717769E-12</v>
      </c>
      <c r="CD82" s="192">
        <f t="shared" si="44"/>
        <v>1.1817213874110166E-12</v>
      </c>
      <c r="CE82" s="192">
        <f t="shared" si="44"/>
        <v>1.2024270468202758E-12</v>
      </c>
      <c r="CF82" s="192">
        <f t="shared" si="44"/>
        <v>1.0118017534921364E-12</v>
      </c>
      <c r="CG82" s="192">
        <f t="shared" si="44"/>
        <v>1.0239309400361662E-12</v>
      </c>
      <c r="CH82" s="192">
        <f t="shared" si="44"/>
        <v>1.0040857034709916E-12</v>
      </c>
      <c r="CI82" s="192">
        <f t="shared" si="44"/>
        <v>1.0539902284278924E-12</v>
      </c>
      <c r="CJ82" s="192">
        <f t="shared" si="44"/>
        <v>1.1867867799608689E-12</v>
      </c>
    </row>
    <row r="84" spans="1:88" x14ac:dyDescent="0.25">
      <c r="A84" s="457"/>
      <c r="B84" s="519" t="s">
        <v>24</v>
      </c>
      <c r="C84" s="521" t="s">
        <v>20</v>
      </c>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c r="BL84" s="521"/>
      <c r="BM84" s="521"/>
      <c r="BN84" s="521"/>
      <c r="BO84" s="521"/>
      <c r="BP84" s="521"/>
      <c r="BQ84" s="521"/>
      <c r="BR84" s="521"/>
      <c r="BS84" s="521"/>
      <c r="BT84" s="521"/>
      <c r="BU84" s="521"/>
      <c r="BV84" s="521"/>
      <c r="BW84" s="521"/>
      <c r="BX84" s="521"/>
      <c r="BY84" s="521"/>
      <c r="BZ84" s="521"/>
      <c r="CA84" s="521"/>
      <c r="CB84" s="521"/>
      <c r="CC84" s="521"/>
      <c r="CD84" s="521"/>
      <c r="CE84" s="521"/>
      <c r="CF84" s="521"/>
      <c r="CG84" s="521"/>
      <c r="CH84" s="521"/>
      <c r="CI84" s="521"/>
      <c r="CJ84" s="521"/>
    </row>
    <row r="85" spans="1:88" x14ac:dyDescent="0.25">
      <c r="A85" s="432"/>
      <c r="B85" s="520"/>
      <c r="C85" s="204">
        <v>0</v>
      </c>
      <c r="D85" s="204">
        <f>C85+1</f>
        <v>1</v>
      </c>
      <c r="E85" s="204">
        <f t="shared" ref="E85" si="45">D85+1</f>
        <v>2</v>
      </c>
      <c r="F85" s="204">
        <f t="shared" ref="F85" si="46">E85+1</f>
        <v>3</v>
      </c>
      <c r="G85" s="204">
        <f t="shared" ref="G85" si="47">F85+1</f>
        <v>4</v>
      </c>
      <c r="H85" s="204">
        <f t="shared" ref="H85" si="48">G85+1</f>
        <v>5</v>
      </c>
      <c r="I85" s="204">
        <f t="shared" ref="I85" si="49">H85+1</f>
        <v>6</v>
      </c>
      <c r="J85" s="204">
        <f t="shared" ref="J85" si="50">I85+1</f>
        <v>7</v>
      </c>
      <c r="K85" s="204">
        <f t="shared" ref="K85" si="51">J85+1</f>
        <v>8</v>
      </c>
      <c r="L85" s="204">
        <f t="shared" ref="L85" si="52">K85+1</f>
        <v>9</v>
      </c>
      <c r="M85" s="204">
        <f t="shared" ref="M85" si="53">L85+1</f>
        <v>10</v>
      </c>
      <c r="N85" s="204">
        <f t="shared" ref="N85" si="54">M85+1</f>
        <v>11</v>
      </c>
      <c r="O85" s="204">
        <f t="shared" ref="O85" si="55">N85+1</f>
        <v>12</v>
      </c>
      <c r="P85" s="204">
        <f t="shared" ref="P85" si="56">O85+1</f>
        <v>13</v>
      </c>
      <c r="Q85" s="204">
        <f t="shared" ref="Q85" si="57">P85+1</f>
        <v>14</v>
      </c>
      <c r="R85" s="204">
        <f t="shared" ref="R85" si="58">Q85+1</f>
        <v>15</v>
      </c>
      <c r="S85" s="204">
        <f t="shared" ref="S85" si="59">R85+1</f>
        <v>16</v>
      </c>
      <c r="T85" s="204">
        <f t="shared" ref="T85" si="60">S85+1</f>
        <v>17</v>
      </c>
      <c r="U85" s="204">
        <f t="shared" ref="U85" si="61">T85+1</f>
        <v>18</v>
      </c>
      <c r="V85" s="204">
        <f t="shared" ref="V85" si="62">U85+1</f>
        <v>19</v>
      </c>
      <c r="W85" s="204">
        <f t="shared" ref="W85" si="63">V85+1</f>
        <v>20</v>
      </c>
      <c r="X85" s="204">
        <f t="shared" ref="X85" si="64">W85+1</f>
        <v>21</v>
      </c>
      <c r="Y85" s="204">
        <f t="shared" ref="Y85" si="65">X85+1</f>
        <v>22</v>
      </c>
      <c r="Z85" s="204">
        <f t="shared" ref="Z85" si="66">Y85+1</f>
        <v>23</v>
      </c>
      <c r="AA85" s="204">
        <f t="shared" ref="AA85" si="67">Z85+1</f>
        <v>24</v>
      </c>
      <c r="AB85" s="204">
        <f t="shared" ref="AB85" si="68">AA85+1</f>
        <v>25</v>
      </c>
      <c r="AC85" s="204">
        <f t="shared" ref="AC85" si="69">AB85+1</f>
        <v>26</v>
      </c>
      <c r="AD85" s="204">
        <f t="shared" ref="AD85" si="70">AC85+1</f>
        <v>27</v>
      </c>
      <c r="AE85" s="204">
        <f t="shared" ref="AE85" si="71">AD85+1</f>
        <v>28</v>
      </c>
      <c r="AF85" s="204">
        <f t="shared" ref="AF85" si="72">AE85+1</f>
        <v>29</v>
      </c>
      <c r="AG85" s="204">
        <f t="shared" ref="AG85" si="73">AF85+1</f>
        <v>30</v>
      </c>
      <c r="AH85" s="204">
        <f t="shared" ref="AH85" si="74">AG85+1</f>
        <v>31</v>
      </c>
      <c r="AI85" s="204">
        <f t="shared" ref="AI85" si="75">AH85+1</f>
        <v>32</v>
      </c>
      <c r="AJ85" s="204">
        <f t="shared" ref="AJ85" si="76">AI85+1</f>
        <v>33</v>
      </c>
      <c r="AK85" s="204">
        <f t="shared" ref="AK85" si="77">AJ85+1</f>
        <v>34</v>
      </c>
      <c r="AL85" s="204">
        <f t="shared" ref="AL85" si="78">AK85+1</f>
        <v>35</v>
      </c>
      <c r="AM85" s="204">
        <f t="shared" ref="AM85" si="79">AL85+1</f>
        <v>36</v>
      </c>
      <c r="AN85" s="204">
        <f t="shared" ref="AN85" si="80">AM85+1</f>
        <v>37</v>
      </c>
      <c r="AO85" s="204">
        <f t="shared" ref="AO85" si="81">AN85+1</f>
        <v>38</v>
      </c>
      <c r="AP85" s="204">
        <f t="shared" ref="AP85" si="82">AO85+1</f>
        <v>39</v>
      </c>
      <c r="AQ85" s="204">
        <f t="shared" ref="AQ85" si="83">AP85+1</f>
        <v>40</v>
      </c>
      <c r="AR85" s="204">
        <f t="shared" ref="AR85" si="84">AQ85+1</f>
        <v>41</v>
      </c>
      <c r="AS85" s="204">
        <f t="shared" ref="AS85" si="85">AR85+1</f>
        <v>42</v>
      </c>
      <c r="AT85" s="204">
        <f t="shared" ref="AT85" si="86">AS85+1</f>
        <v>43</v>
      </c>
      <c r="AU85" s="204">
        <f>AT85+1</f>
        <v>44</v>
      </c>
      <c r="AV85" s="204">
        <f t="shared" ref="AV85" si="87">AU85+1</f>
        <v>45</v>
      </c>
      <c r="AW85" s="204">
        <f t="shared" ref="AW85" si="88">AV85+1</f>
        <v>46</v>
      </c>
      <c r="AX85" s="204">
        <f t="shared" ref="AX85" si="89">AW85+1</f>
        <v>47</v>
      </c>
      <c r="AY85" s="204">
        <f t="shared" ref="AY85" si="90">AX85+1</f>
        <v>48</v>
      </c>
      <c r="AZ85" s="204">
        <f t="shared" ref="AZ85" si="91">AY85+1</f>
        <v>49</v>
      </c>
      <c r="BA85" s="204">
        <f t="shared" ref="BA85" si="92">AZ85+1</f>
        <v>50</v>
      </c>
      <c r="BB85" s="204">
        <f t="shared" ref="BB85" si="93">BA85+1</f>
        <v>51</v>
      </c>
      <c r="BC85" s="204">
        <f t="shared" ref="BC85" si="94">BB85+1</f>
        <v>52</v>
      </c>
      <c r="BD85" s="204">
        <f t="shared" ref="BD85" si="95">BC85+1</f>
        <v>53</v>
      </c>
      <c r="BE85" s="204">
        <f t="shared" ref="BE85" si="96">BD85+1</f>
        <v>54</v>
      </c>
      <c r="BF85" s="204">
        <f t="shared" ref="BF85" si="97">BE85+1</f>
        <v>55</v>
      </c>
      <c r="BG85" s="204">
        <f t="shared" ref="BG85" si="98">BF85+1</f>
        <v>56</v>
      </c>
      <c r="BH85" s="204">
        <f t="shared" ref="BH85" si="99">BG85+1</f>
        <v>57</v>
      </c>
      <c r="BI85" s="204">
        <f t="shared" ref="BI85" si="100">BH85+1</f>
        <v>58</v>
      </c>
      <c r="BJ85" s="204">
        <f t="shared" ref="BJ85" si="101">BI85+1</f>
        <v>59</v>
      </c>
      <c r="BK85" s="204">
        <f t="shared" ref="BK85" si="102">BJ85+1</f>
        <v>60</v>
      </c>
      <c r="BL85" s="204">
        <f t="shared" ref="BL85" si="103">BK85+1</f>
        <v>61</v>
      </c>
      <c r="BM85" s="204">
        <f t="shared" ref="BM85" si="104">BL85+1</f>
        <v>62</v>
      </c>
      <c r="BN85" s="204">
        <f t="shared" ref="BN85" si="105">BM85+1</f>
        <v>63</v>
      </c>
      <c r="BO85" s="204">
        <f t="shared" ref="BO85" si="106">BN85+1</f>
        <v>64</v>
      </c>
      <c r="BP85" s="204">
        <f t="shared" ref="BP85" si="107">BO85+1</f>
        <v>65</v>
      </c>
      <c r="BQ85" s="204">
        <f t="shared" ref="BQ85" si="108">BP85+1</f>
        <v>66</v>
      </c>
      <c r="BR85" s="204">
        <f t="shared" ref="BR85" si="109">BQ85+1</f>
        <v>67</v>
      </c>
      <c r="BS85" s="204">
        <f t="shared" ref="BS85" si="110">BR85+1</f>
        <v>68</v>
      </c>
      <c r="BT85" s="204">
        <f t="shared" ref="BT85" si="111">BS85+1</f>
        <v>69</v>
      </c>
      <c r="BU85" s="204">
        <f t="shared" ref="BU85" si="112">BT85+1</f>
        <v>70</v>
      </c>
      <c r="BV85" s="204">
        <f t="shared" ref="BV85" si="113">BU85+1</f>
        <v>71</v>
      </c>
      <c r="BW85" s="204">
        <f t="shared" ref="BW85" si="114">BV85+1</f>
        <v>72</v>
      </c>
      <c r="BX85" s="204">
        <f t="shared" ref="BX85" si="115">BW85+1</f>
        <v>73</v>
      </c>
      <c r="BY85" s="204">
        <f t="shared" ref="BY85" si="116">BX85+1</f>
        <v>74</v>
      </c>
      <c r="BZ85" s="204">
        <f t="shared" ref="BZ85" si="117">BY85+1</f>
        <v>75</v>
      </c>
      <c r="CA85" s="204">
        <f t="shared" ref="CA85" si="118">BZ85+1</f>
        <v>76</v>
      </c>
      <c r="CB85" s="204">
        <f t="shared" ref="CB85" si="119">CA85+1</f>
        <v>77</v>
      </c>
      <c r="CC85" s="204">
        <f>CB85+1</f>
        <v>78</v>
      </c>
      <c r="CD85" s="204">
        <f t="shared" ref="CD85" si="120">CC85+1</f>
        <v>79</v>
      </c>
      <c r="CE85" s="204">
        <f t="shared" ref="CE85" si="121">CD85+1</f>
        <v>80</v>
      </c>
      <c r="CF85" s="204">
        <f t="shared" ref="CF85" si="122">CE85+1</f>
        <v>81</v>
      </c>
      <c r="CG85" s="204">
        <f t="shared" ref="CG85" si="123">CF85+1</f>
        <v>82</v>
      </c>
      <c r="CH85" s="204">
        <f>CG85+1</f>
        <v>83</v>
      </c>
      <c r="CI85" s="204">
        <f t="shared" ref="CI85" si="124">CH85+1</f>
        <v>84</v>
      </c>
      <c r="CJ85" s="204">
        <f t="shared" ref="CJ85" si="125">CI85+1</f>
        <v>85</v>
      </c>
    </row>
    <row r="86" spans="1:88" x14ac:dyDescent="0.25">
      <c r="A86" s="140" t="s">
        <v>257</v>
      </c>
      <c r="B86" s="192">
        <f>B69+B70+B71</f>
        <v>0</v>
      </c>
      <c r="C86" s="192">
        <f t="shared" ref="C86:BN86" si="126">C69+C70+C71</f>
        <v>-48.473437757993793</v>
      </c>
      <c r="D86" s="192">
        <f t="shared" si="126"/>
        <v>-44.02450350999186</v>
      </c>
      <c r="E86" s="192">
        <f t="shared" si="126"/>
        <v>-39.852863879699157</v>
      </c>
      <c r="F86" s="192">
        <f t="shared" si="126"/>
        <v>-36.003018040191591</v>
      </c>
      <c r="G86" s="192">
        <f t="shared" si="126"/>
        <v>-32.462468081677684</v>
      </c>
      <c r="H86" s="192">
        <f t="shared" si="126"/>
        <v>-29.216030698178429</v>
      </c>
      <c r="I86" s="192">
        <f t="shared" si="126"/>
        <v>-26.246965444290936</v>
      </c>
      <c r="J86" s="192">
        <f t="shared" si="126"/>
        <v>-24.910966764612965</v>
      </c>
      <c r="K86" s="192">
        <f t="shared" si="126"/>
        <v>-23.88849597370529</v>
      </c>
      <c r="L86" s="192">
        <f t="shared" si="126"/>
        <v>-22.938259783456203</v>
      </c>
      <c r="M86" s="192">
        <f t="shared" si="126"/>
        <v>-22.017908420453182</v>
      </c>
      <c r="N86" s="192">
        <f t="shared" si="126"/>
        <v>-21.121262262924574</v>
      </c>
      <c r="O86" s="192">
        <f t="shared" si="126"/>
        <v>-20.422223000380484</v>
      </c>
      <c r="P86" s="192">
        <f t="shared" si="126"/>
        <v>-19.773032992481745</v>
      </c>
      <c r="Q86" s="192">
        <f t="shared" si="126"/>
        <v>-19.144278803177968</v>
      </c>
      <c r="R86" s="192">
        <f t="shared" si="126"/>
        <v>-18.529883158259736</v>
      </c>
      <c r="S86" s="192">
        <f t="shared" si="126"/>
        <v>-17.928461243953649</v>
      </c>
      <c r="T86" s="192">
        <f t="shared" si="126"/>
        <v>-17.339640682122621</v>
      </c>
      <c r="U86" s="192">
        <f t="shared" si="126"/>
        <v>-16.763315702943757</v>
      </c>
      <c r="V86" s="192">
        <f t="shared" si="126"/>
        <v>-16.199479672825646</v>
      </c>
      <c r="W86" s="192">
        <f t="shared" si="126"/>
        <v>-15.648174709488444</v>
      </c>
      <c r="X86" s="192">
        <f t="shared" si="126"/>
        <v>-15.106716140654498</v>
      </c>
      <c r="Y86" s="192">
        <f t="shared" si="126"/>
        <v>-14.578035984058147</v>
      </c>
      <c r="Z86" s="192">
        <f t="shared" si="126"/>
        <v>-14.061944093708689</v>
      </c>
      <c r="AA86" s="192">
        <f t="shared" si="126"/>
        <v>-13.558320721479845</v>
      </c>
      <c r="AB86" s="192">
        <f t="shared" si="126"/>
        <v>-13.067158826370246</v>
      </c>
      <c r="AC86" s="192">
        <f t="shared" si="126"/>
        <v>-12.588509775729506</v>
      </c>
      <c r="AD86" s="192">
        <f t="shared" si="126"/>
        <v>-12.122446638730707</v>
      </c>
      <c r="AE86" s="192">
        <f t="shared" si="126"/>
        <v>-11.669039980906177</v>
      </c>
      <c r="AF86" s="192">
        <f t="shared" si="126"/>
        <v>-11.228342499582993</v>
      </c>
      <c r="AG86" s="192">
        <f t="shared" si="126"/>
        <v>-10.800379869014648</v>
      </c>
      <c r="AH86" s="192">
        <f t="shared" si="126"/>
        <v>-10.381443175661957</v>
      </c>
      <c r="AI86" s="192">
        <f t="shared" si="126"/>
        <v>-9.9710954795751832</v>
      </c>
      <c r="AJ86" s="192">
        <f t="shared" si="126"/>
        <v>-9.5690236101917208</v>
      </c>
      <c r="AK86" s="192">
        <f t="shared" si="126"/>
        <v>-9.1752812301747326</v>
      </c>
      <c r="AL86" s="192">
        <f t="shared" si="126"/>
        <v>-8.7901332326513284</v>
      </c>
      <c r="AM86" s="192">
        <f t="shared" si="126"/>
        <v>-8.4139500960807254</v>
      </c>
      <c r="AN86" s="192">
        <f t="shared" si="126"/>
        <v>-8.0471374895220151</v>
      </c>
      <c r="AO86" s="192">
        <f t="shared" si="126"/>
        <v>-7.6900906456885423</v>
      </c>
      <c r="AP86" s="192">
        <f t="shared" si="126"/>
        <v>-7.3431660331931994</v>
      </c>
      <c r="AQ86" s="192">
        <f t="shared" si="126"/>
        <v>-7.0066650116461915</v>
      </c>
      <c r="AR86" s="192">
        <f t="shared" si="126"/>
        <v>-6.6748995422615849</v>
      </c>
      <c r="AS86" s="192">
        <f t="shared" si="126"/>
        <v>-6.3477965974469157</v>
      </c>
      <c r="AT86" s="192">
        <f t="shared" si="126"/>
        <v>-6.0254690715783852</v>
      </c>
      <c r="AU86" s="192">
        <f t="shared" si="126"/>
        <v>-5.7085894202894281</v>
      </c>
      <c r="AV86" s="192">
        <f t="shared" si="126"/>
        <v>-5.3981016005877223</v>
      </c>
      <c r="AW86" s="192">
        <f t="shared" si="126"/>
        <v>-5.0950340006570229</v>
      </c>
      <c r="AX86" s="192">
        <f t="shared" si="126"/>
        <v>-4.8003822451047711</v>
      </c>
      <c r="AY86" s="192">
        <f t="shared" si="126"/>
        <v>-4.5150398927123661</v>
      </c>
      <c r="AZ86" s="192">
        <f t="shared" si="126"/>
        <v>-4.2397615373184721</v>
      </c>
      <c r="BA86" s="192">
        <f t="shared" si="126"/>
        <v>-3.9751474390791373</v>
      </c>
      <c r="BB86" s="192">
        <f t="shared" si="126"/>
        <v>-3.6884972307062185</v>
      </c>
      <c r="BC86" s="192">
        <f t="shared" si="126"/>
        <v>-3.4098616881556723</v>
      </c>
      <c r="BD86" s="192">
        <f t="shared" si="126"/>
        <v>-3.1407196217207343</v>
      </c>
      <c r="BE86" s="192">
        <f t="shared" si="126"/>
        <v>-2.8845851217452605</v>
      </c>
      <c r="BF86" s="192">
        <f t="shared" si="126"/>
        <v>-2.6434409576655185</v>
      </c>
      <c r="BG86" s="192">
        <f t="shared" si="126"/>
        <v>-2.4182154030931997</v>
      </c>
      <c r="BH86" s="192">
        <f t="shared" si="126"/>
        <v>-2.2091208980029933</v>
      </c>
      <c r="BI86" s="192">
        <f t="shared" si="126"/>
        <v>-2.01589397186018</v>
      </c>
      <c r="BJ86" s="192">
        <f t="shared" si="126"/>
        <v>-1.8379645865556142</v>
      </c>
      <c r="BK86" s="192">
        <f t="shared" si="126"/>
        <v>-1.6745750335496155</v>
      </c>
      <c r="BL86" s="192">
        <f t="shared" si="126"/>
        <v>-1.5248627957368228</v>
      </c>
      <c r="BM86" s="192">
        <f t="shared" si="126"/>
        <v>-1.3879176962788904</v>
      </c>
      <c r="BN86" s="192">
        <f t="shared" si="126"/>
        <v>-1.2628207329099439</v>
      </c>
      <c r="BO86" s="192">
        <f t="shared" ref="BO86:CJ86" si="127">BO69+BO70+BO71</f>
        <v>-1.1486699027685887</v>
      </c>
      <c r="BP86" s="192">
        <f t="shared" si="127"/>
        <v>-1.0445968221799262</v>
      </c>
      <c r="BQ86" s="192">
        <f t="shared" si="127"/>
        <v>-0.94977686902700498</v>
      </c>
      <c r="BR86" s="192">
        <f t="shared" si="127"/>
        <v>-0.86343480201099965</v>
      </c>
      <c r="BS86" s="192">
        <f t="shared" si="127"/>
        <v>-0.78484725528403487</v>
      </c>
      <c r="BT86" s="192">
        <f t="shared" si="127"/>
        <v>-0.71334310724544991</v>
      </c>
      <c r="BU86" s="192">
        <f t="shared" si="127"/>
        <v>-0.648302434783389</v>
      </c>
      <c r="BV86" s="192">
        <f t="shared" si="127"/>
        <v>-0.49932321984883288</v>
      </c>
      <c r="BW86" s="192">
        <f t="shared" si="127"/>
        <v>-0.36357221253408056</v>
      </c>
      <c r="BX86" s="192">
        <f t="shared" si="127"/>
        <v>-0.2649544467825109</v>
      </c>
      <c r="BY86" s="192">
        <f t="shared" si="127"/>
        <v>-0.19324387792383746</v>
      </c>
      <c r="BZ86" s="192">
        <f t="shared" si="127"/>
        <v>-0.14105122978837059</v>
      </c>
      <c r="CA86" s="192">
        <f t="shared" si="127"/>
        <v>-0.10303090126581971</v>
      </c>
      <c r="CB86" s="192">
        <f t="shared" si="127"/>
        <v>-7.531142319586337E-2</v>
      </c>
      <c r="CC86" s="192">
        <f t="shared" si="127"/>
        <v>-5.5085920063427274E-2</v>
      </c>
      <c r="CD86" s="192">
        <f t="shared" si="127"/>
        <v>-4.0317248743505729E-2</v>
      </c>
      <c r="CE86" s="192">
        <f t="shared" si="127"/>
        <v>-2.9525437137380983E-2</v>
      </c>
      <c r="CF86" s="192">
        <f t="shared" si="127"/>
        <v>-2.1634264410227644E-2</v>
      </c>
      <c r="CG86" s="192">
        <f t="shared" si="127"/>
        <v>-1.5860395993274823E-2</v>
      </c>
      <c r="CH86" s="192">
        <f t="shared" si="127"/>
        <v>-1.1633177260276906E-2</v>
      </c>
      <c r="CI86" s="192">
        <f t="shared" si="127"/>
        <v>-8.5365426686340173E-3</v>
      </c>
      <c r="CJ86" s="192">
        <f t="shared" si="127"/>
        <v>-6.2668970198731522E-3</v>
      </c>
    </row>
    <row r="87" spans="1:88" x14ac:dyDescent="0.25">
      <c r="A87" s="140" t="s">
        <v>258</v>
      </c>
      <c r="B87" s="192">
        <f>B72+B73+B74+B75+B76+B77+B78+B79+B80</f>
        <v>0</v>
      </c>
      <c r="C87" s="192">
        <f t="shared" ref="C87:BN87" si="128">C72+C73+C74+C75+C76+C77+C78+C79+C80</f>
        <v>48.473437757993963</v>
      </c>
      <c r="D87" s="192">
        <f t="shared" si="128"/>
        <v>44.683109467748721</v>
      </c>
      <c r="E87" s="192">
        <f t="shared" si="128"/>
        <v>41.119654422518792</v>
      </c>
      <c r="F87" s="192">
        <f t="shared" si="128"/>
        <v>37.818753822363789</v>
      </c>
      <c r="G87" s="192">
        <f t="shared" si="128"/>
        <v>34.763895588126644</v>
      </c>
      <c r="H87" s="192">
        <f t="shared" si="128"/>
        <v>31.939199975265208</v>
      </c>
      <c r="I87" s="192">
        <f t="shared" si="128"/>
        <v>29.329471658954038</v>
      </c>
      <c r="J87" s="192">
        <f t="shared" si="128"/>
        <v>28.175623171810074</v>
      </c>
      <c r="K87" s="192">
        <f t="shared" si="128"/>
        <v>27.295631342104642</v>
      </c>
      <c r="L87" s="192">
        <f t="shared" si="128"/>
        <v>26.473427266220135</v>
      </c>
      <c r="M87" s="192">
        <f t="shared" si="128"/>
        <v>25.670308360325958</v>
      </c>
      <c r="N87" s="192">
        <f t="shared" si="128"/>
        <v>24.880018574535228</v>
      </c>
      <c r="O87" s="192">
        <f t="shared" si="128"/>
        <v>24.166106892039636</v>
      </c>
      <c r="P87" s="192">
        <f t="shared" si="128"/>
        <v>23.48371847402219</v>
      </c>
      <c r="Q87" s="192">
        <f t="shared" si="128"/>
        <v>22.822610927497003</v>
      </c>
      <c r="R87" s="192">
        <f t="shared" si="128"/>
        <v>22.179257049895014</v>
      </c>
      <c r="S87" s="192">
        <f t="shared" si="128"/>
        <v>21.551738406957757</v>
      </c>
      <c r="T87" s="192">
        <f t="shared" si="128"/>
        <v>20.938741004436039</v>
      </c>
      <c r="U87" s="192">
        <f t="shared" si="128"/>
        <v>20.339302916560328</v>
      </c>
      <c r="V87" s="192">
        <f t="shared" si="128"/>
        <v>19.752712063940066</v>
      </c>
      <c r="W87" s="192">
        <f t="shared" si="128"/>
        <v>19.178443562380643</v>
      </c>
      <c r="X87" s="192">
        <f t="shared" si="128"/>
        <v>18.614974804799488</v>
      </c>
      <c r="Y87" s="192">
        <f t="shared" si="128"/>
        <v>18.063126337229328</v>
      </c>
      <c r="Z87" s="192">
        <f t="shared" si="128"/>
        <v>17.522599947181764</v>
      </c>
      <c r="AA87" s="192">
        <f t="shared" si="128"/>
        <v>16.99312891081772</v>
      </c>
      <c r="AB87" s="192">
        <f t="shared" si="128"/>
        <v>16.474556142898816</v>
      </c>
      <c r="AC87" s="192">
        <f t="shared" si="128"/>
        <v>15.966800635154467</v>
      </c>
      <c r="AD87" s="192">
        <f t="shared" si="128"/>
        <v>15.469831851419656</v>
      </c>
      <c r="AE87" s="192">
        <f t="shared" si="128"/>
        <v>14.983650315864534</v>
      </c>
      <c r="AF87" s="192">
        <f t="shared" si="128"/>
        <v>14.508273023637312</v>
      </c>
      <c r="AG87" s="192">
        <f t="shared" si="128"/>
        <v>14.043722605552663</v>
      </c>
      <c r="AH87" s="192">
        <f t="shared" si="128"/>
        <v>13.588037761417496</v>
      </c>
      <c r="AI87" s="192">
        <f t="shared" si="128"/>
        <v>13.140949567453625</v>
      </c>
      <c r="AJ87" s="192">
        <f t="shared" si="128"/>
        <v>12.702002037751186</v>
      </c>
      <c r="AK87" s="192">
        <f t="shared" si="128"/>
        <v>12.270977693069536</v>
      </c>
      <c r="AL87" s="192">
        <f t="shared" si="128"/>
        <v>11.847829318550147</v>
      </c>
      <c r="AM87" s="192">
        <f t="shared" si="128"/>
        <v>11.432627013811668</v>
      </c>
      <c r="AN87" s="192">
        <f t="shared" si="128"/>
        <v>11.025517342828401</v>
      </c>
      <c r="AO87" s="192">
        <f t="shared" si="128"/>
        <v>10.626692069807692</v>
      </c>
      <c r="AP87" s="192">
        <f t="shared" si="128"/>
        <v>10.236364489372647</v>
      </c>
      <c r="AQ87" s="192">
        <f t="shared" si="128"/>
        <v>9.8547517658004669</v>
      </c>
      <c r="AR87" s="192">
        <f t="shared" si="128"/>
        <v>9.4787815156564097</v>
      </c>
      <c r="AS87" s="192">
        <f t="shared" si="128"/>
        <v>9.1083923734621823</v>
      </c>
      <c r="AT87" s="192">
        <f t="shared" si="128"/>
        <v>8.7432149521528899</v>
      </c>
      <c r="AU87" s="192">
        <f t="shared" si="128"/>
        <v>8.3832957424089951</v>
      </c>
      <c r="AV87" s="192">
        <f t="shared" si="128"/>
        <v>8.0289543825845655</v>
      </c>
      <c r="AW87" s="192">
        <f t="shared" si="128"/>
        <v>7.6806766952350856</v>
      </c>
      <c r="AX87" s="192">
        <f t="shared" si="128"/>
        <v>7.339035502339792</v>
      </c>
      <c r="AY87" s="192">
        <f t="shared" si="128"/>
        <v>7.0046329741823827</v>
      </c>
      <c r="AZ87" s="192">
        <f t="shared" si="128"/>
        <v>6.6780596128189496</v>
      </c>
      <c r="BA87" s="192">
        <f t="shared" si="128"/>
        <v>6.3598660197171561</v>
      </c>
      <c r="BB87" s="192">
        <f t="shared" si="128"/>
        <v>6.0315412384650493</v>
      </c>
      <c r="BC87" s="192">
        <f t="shared" si="128"/>
        <v>5.7099442658254738</v>
      </c>
      <c r="BD87" s="192">
        <f t="shared" si="128"/>
        <v>5.3936894998315701</v>
      </c>
      <c r="BE87" s="192">
        <f t="shared" si="128"/>
        <v>5.0854469404806331</v>
      </c>
      <c r="BF87" s="192">
        <f t="shared" si="128"/>
        <v>4.7871477842008545</v>
      </c>
      <c r="BG87" s="192">
        <f t="shared" si="128"/>
        <v>4.5001391996498725</v>
      </c>
      <c r="BH87" s="192">
        <f t="shared" si="128"/>
        <v>4.225308032816546</v>
      </c>
      <c r="BI87" s="192">
        <f t="shared" si="128"/>
        <v>3.9631799362411027</v>
      </c>
      <c r="BJ87" s="192">
        <f t="shared" si="128"/>
        <v>3.7139989207704627</v>
      </c>
      <c r="BK87" s="192">
        <f t="shared" si="128"/>
        <v>3.4777912264807629</v>
      </c>
      <c r="BL87" s="192">
        <f t="shared" si="128"/>
        <v>3.2544165829577985</v>
      </c>
      <c r="BM87" s="192">
        <f t="shared" si="128"/>
        <v>3.0436092987064907</v>
      </c>
      <c r="BN87" s="192">
        <f t="shared" si="128"/>
        <v>2.8450111314973343</v>
      </c>
      <c r="BO87" s="192">
        <f t="shared" ref="BO87:CJ87" si="129">BO72+BO73+BO74+BO75+BO76+BO77+BO78+BO79+BO80</f>
        <v>2.6581975091017869</v>
      </c>
      <c r="BP87" s="192">
        <f t="shared" si="129"/>
        <v>2.4826983672722216</v>
      </c>
      <c r="BQ87" s="192">
        <f t="shared" si="129"/>
        <v>2.3180146304511604</v>
      </c>
      <c r="BR87" s="192">
        <f t="shared" si="129"/>
        <v>2.1636311669865016</v>
      </c>
      <c r="BS87" s="192">
        <f t="shared" si="129"/>
        <v>2.0190268944471983</v>
      </c>
      <c r="BT87" s="192">
        <f t="shared" si="129"/>
        <v>1.8836825842731235</v>
      </c>
      <c r="BU87" s="192">
        <f t="shared" si="129"/>
        <v>1.7570868124928953</v>
      </c>
      <c r="BV87" s="192">
        <f t="shared" si="129"/>
        <v>1.5352964896651211</v>
      </c>
      <c r="BW87" s="192">
        <f t="shared" si="129"/>
        <v>1.2783386879483154</v>
      </c>
      <c r="BX87" s="192">
        <f t="shared" si="129"/>
        <v>1.0648624763037677</v>
      </c>
      <c r="BY87" s="192">
        <f t="shared" si="129"/>
        <v>0.88738882727501145</v>
      </c>
      <c r="BZ87" s="192">
        <f t="shared" si="129"/>
        <v>0.73975816064704536</v>
      </c>
      <c r="CA87" s="192">
        <f t="shared" si="129"/>
        <v>0.61688782888407201</v>
      </c>
      <c r="CB87" s="192">
        <f t="shared" si="129"/>
        <v>0.51457725232701323</v>
      </c>
      <c r="CC87" s="192">
        <f t="shared" si="129"/>
        <v>0.42935033804878719</v>
      </c>
      <c r="CD87" s="192">
        <f t="shared" si="129"/>
        <v>0.35832739279132619</v>
      </c>
      <c r="CE87" s="192">
        <f t="shared" si="129"/>
        <v>0.29912058132462499</v>
      </c>
      <c r="CF87" s="192">
        <f t="shared" si="129"/>
        <v>0.24974832166302646</v>
      </c>
      <c r="CG87" s="192">
        <f t="shared" si="129"/>
        <v>0.20856500220167015</v>
      </c>
      <c r="CH87" s="192">
        <f t="shared" si="129"/>
        <v>0.17420315549657772</v>
      </c>
      <c r="CI87" s="192">
        <f t="shared" si="129"/>
        <v>0.14552579802587201</v>
      </c>
      <c r="CJ87" s="192">
        <f t="shared" si="129"/>
        <v>0.12158709187381662</v>
      </c>
    </row>
    <row r="88" spans="1:88" x14ac:dyDescent="0.25">
      <c r="A88" s="140" t="s">
        <v>0</v>
      </c>
      <c r="B88" s="192">
        <f>B81</f>
        <v>0</v>
      </c>
      <c r="C88" s="192">
        <f t="shared" ref="C88:BN88" si="130">C81</f>
        <v>0</v>
      </c>
      <c r="D88" s="192">
        <f t="shared" si="130"/>
        <v>-0.65860595775700403</v>
      </c>
      <c r="E88" s="192">
        <f t="shared" si="130"/>
        <v>-1.2667905428200186</v>
      </c>
      <c r="F88" s="192">
        <f t="shared" si="130"/>
        <v>-1.8157357821721689</v>
      </c>
      <c r="G88" s="192">
        <f t="shared" si="130"/>
        <v>-2.301427506448789</v>
      </c>
      <c r="H88" s="192">
        <f t="shared" si="130"/>
        <v>-2.7231692770865266</v>
      </c>
      <c r="I88" s="192">
        <f t="shared" si="130"/>
        <v>-3.0825062146629421</v>
      </c>
      <c r="J88" s="192">
        <f t="shared" si="130"/>
        <v>-3.2646564071970943</v>
      </c>
      <c r="K88" s="192">
        <f t="shared" si="130"/>
        <v>-3.4071353683995653</v>
      </c>
      <c r="L88" s="192">
        <f t="shared" si="130"/>
        <v>-3.5351674827642228</v>
      </c>
      <c r="M88" s="192">
        <f t="shared" si="130"/>
        <v>-3.6523999398732485</v>
      </c>
      <c r="N88" s="192">
        <f t="shared" si="130"/>
        <v>-3.7587563116109095</v>
      </c>
      <c r="O88" s="192">
        <f t="shared" si="130"/>
        <v>-3.7438838916586974</v>
      </c>
      <c r="P88" s="192">
        <f t="shared" si="130"/>
        <v>-3.7106854815400538</v>
      </c>
      <c r="Q88" s="192">
        <f t="shared" si="130"/>
        <v>-3.678332124319013</v>
      </c>
      <c r="R88" s="192">
        <f t="shared" si="130"/>
        <v>-3.6493738916353777</v>
      </c>
      <c r="S88" s="192">
        <f t="shared" si="130"/>
        <v>-3.623277163004559</v>
      </c>
      <c r="T88" s="192">
        <f t="shared" si="130"/>
        <v>-3.5991003223140297</v>
      </c>
      <c r="U88" s="192">
        <f t="shared" si="130"/>
        <v>-3.5759872136170543</v>
      </c>
      <c r="V88" s="192">
        <f t="shared" si="130"/>
        <v>-3.5532323911147614</v>
      </c>
      <c r="W88" s="192">
        <f t="shared" si="130"/>
        <v>-3.530268852892732</v>
      </c>
      <c r="X88" s="192">
        <f t="shared" si="130"/>
        <v>-3.5082586641453872</v>
      </c>
      <c r="Y88" s="192">
        <f t="shared" si="130"/>
        <v>-3.4850903531714721</v>
      </c>
      <c r="Z88" s="192">
        <f t="shared" si="130"/>
        <v>-3.4606558534735541</v>
      </c>
      <c r="AA88" s="192">
        <f t="shared" si="130"/>
        <v>-3.4348081893383551</v>
      </c>
      <c r="AB88" s="192">
        <f t="shared" si="130"/>
        <v>-3.4073973165288862</v>
      </c>
      <c r="AC88" s="192">
        <f t="shared" si="130"/>
        <v>-3.3782908594255332</v>
      </c>
      <c r="AD88" s="192">
        <f t="shared" si="130"/>
        <v>-3.3473852126894599</v>
      </c>
      <c r="AE88" s="192">
        <f t="shared" si="130"/>
        <v>-3.3146103349590703</v>
      </c>
      <c r="AF88" s="192">
        <f t="shared" si="130"/>
        <v>-3.279930524054862</v>
      </c>
      <c r="AG88" s="192">
        <f t="shared" si="130"/>
        <v>-3.2433427365385796</v>
      </c>
      <c r="AH88" s="192">
        <f t="shared" si="130"/>
        <v>-3.2065945857559655</v>
      </c>
      <c r="AI88" s="192">
        <f t="shared" si="130"/>
        <v>-3.1698540878787753</v>
      </c>
      <c r="AJ88" s="192">
        <f t="shared" si="130"/>
        <v>-3.1329784275596921</v>
      </c>
      <c r="AK88" s="192">
        <f t="shared" si="130"/>
        <v>-3.0956964628951482</v>
      </c>
      <c r="AL88" s="192">
        <f t="shared" si="130"/>
        <v>-3.0576960858991242</v>
      </c>
      <c r="AM88" s="192">
        <f t="shared" si="130"/>
        <v>-3.0186769177314545</v>
      </c>
      <c r="AN88" s="192">
        <f t="shared" si="130"/>
        <v>-2.9783798533067056</v>
      </c>
      <c r="AO88" s="192">
        <f t="shared" si="130"/>
        <v>-2.9366014241195444</v>
      </c>
      <c r="AP88" s="192">
        <f t="shared" si="130"/>
        <v>-2.8931984561800164</v>
      </c>
      <c r="AQ88" s="192">
        <f t="shared" si="130"/>
        <v>-2.8480867541547923</v>
      </c>
      <c r="AR88" s="192">
        <f t="shared" si="130"/>
        <v>-2.8038819733951641</v>
      </c>
      <c r="AS88" s="192">
        <f t="shared" si="130"/>
        <v>-2.7605957760156343</v>
      </c>
      <c r="AT88" s="192">
        <f t="shared" si="130"/>
        <v>-2.7177458805749666</v>
      </c>
      <c r="AU88" s="192">
        <f t="shared" si="130"/>
        <v>-2.6747063221200733</v>
      </c>
      <c r="AV88" s="192">
        <f t="shared" si="130"/>
        <v>-2.6308527819974188</v>
      </c>
      <c r="AW88" s="192">
        <f t="shared" si="130"/>
        <v>-2.5856426945788371</v>
      </c>
      <c r="AX88" s="192">
        <f t="shared" si="130"/>
        <v>-2.538653257236092</v>
      </c>
      <c r="AY88" s="192">
        <f t="shared" si="130"/>
        <v>-2.4895930814709573</v>
      </c>
      <c r="AZ88" s="192">
        <f t="shared" si="130"/>
        <v>-2.4382980755012795</v>
      </c>
      <c r="BA88" s="192">
        <f t="shared" si="130"/>
        <v>-2.3847185806389462</v>
      </c>
      <c r="BB88" s="192">
        <f t="shared" si="130"/>
        <v>-2.3430440077595449</v>
      </c>
      <c r="BC88" s="192">
        <f t="shared" si="130"/>
        <v>-2.3000825776703095</v>
      </c>
      <c r="BD88" s="192">
        <f t="shared" si="130"/>
        <v>-2.2529698781113439</v>
      </c>
      <c r="BE88" s="192">
        <f t="shared" si="130"/>
        <v>-2.2008618187355751</v>
      </c>
      <c r="BF88" s="192">
        <f t="shared" si="130"/>
        <v>-2.1437068265354355</v>
      </c>
      <c r="BG88" s="192">
        <f t="shared" si="130"/>
        <v>-2.0819237965565662</v>
      </c>
      <c r="BH88" s="192">
        <f t="shared" si="130"/>
        <v>-2.0161871348132081</v>
      </c>
      <c r="BI88" s="192">
        <f t="shared" si="130"/>
        <v>-1.947285964380626</v>
      </c>
      <c r="BJ88" s="192">
        <f t="shared" si="130"/>
        <v>-1.8760343342146371</v>
      </c>
      <c r="BK88" s="192">
        <f t="shared" si="130"/>
        <v>-1.8032161929309041</v>
      </c>
      <c r="BL88" s="192">
        <f t="shared" si="130"/>
        <v>-1.7295537872205387</v>
      </c>
      <c r="BM88" s="192">
        <f t="shared" si="130"/>
        <v>-1.6556916024269412</v>
      </c>
      <c r="BN88" s="192">
        <f t="shared" si="130"/>
        <v>-1.5821903985865902</v>
      </c>
      <c r="BO88" s="192">
        <f t="shared" ref="BO88:CJ88" si="131">BO81</f>
        <v>-1.50952760633254</v>
      </c>
      <c r="BP88" s="192">
        <f t="shared" si="131"/>
        <v>-1.4381015450917403</v>
      </c>
      <c r="BQ88" s="192">
        <f t="shared" si="131"/>
        <v>-1.368237761423643</v>
      </c>
      <c r="BR88" s="192">
        <f t="shared" si="131"/>
        <v>-1.3001963649749086</v>
      </c>
      <c r="BS88" s="192">
        <f t="shared" si="131"/>
        <v>-1.2341796391624484</v>
      </c>
      <c r="BT88" s="192">
        <f t="shared" si="131"/>
        <v>-1.1703394770270279</v>
      </c>
      <c r="BU88" s="192">
        <f t="shared" si="131"/>
        <v>-1.1087843777090711</v>
      </c>
      <c r="BV88" s="192">
        <f t="shared" si="131"/>
        <v>-1.0359732698157131</v>
      </c>
      <c r="BW88" s="192">
        <f t="shared" si="131"/>
        <v>-0.91476647541367129</v>
      </c>
      <c r="BX88" s="192">
        <f t="shared" si="131"/>
        <v>-0.79990802952079321</v>
      </c>
      <c r="BY88" s="192">
        <f t="shared" si="131"/>
        <v>-0.69414494935062976</v>
      </c>
      <c r="BZ88" s="192">
        <f t="shared" si="131"/>
        <v>-0.59870693085804305</v>
      </c>
      <c r="CA88" s="192">
        <f t="shared" si="131"/>
        <v>-0.51385692761732571</v>
      </c>
      <c r="CB88" s="192">
        <f t="shared" si="131"/>
        <v>-0.43926582913036327</v>
      </c>
      <c r="CC88" s="192">
        <f t="shared" si="131"/>
        <v>-0.37426441798425003</v>
      </c>
      <c r="CD88" s="192">
        <f t="shared" si="131"/>
        <v>-0.31801014404663874</v>
      </c>
      <c r="CE88" s="192">
        <f t="shared" si="131"/>
        <v>-0.26959514418604158</v>
      </c>
      <c r="CF88" s="192">
        <f t="shared" si="131"/>
        <v>-0.22811405725178702</v>
      </c>
      <c r="CG88" s="192">
        <f t="shared" si="131"/>
        <v>-0.1927046062073714</v>
      </c>
      <c r="CH88" s="192">
        <f t="shared" si="131"/>
        <v>-0.16256997823529673</v>
      </c>
      <c r="CI88" s="192">
        <f t="shared" si="131"/>
        <v>-0.136989255356184</v>
      </c>
      <c r="CJ88" s="192">
        <f t="shared" si="131"/>
        <v>-0.11532019485275669</v>
      </c>
    </row>
    <row r="89" spans="1:88" x14ac:dyDescent="0.25">
      <c r="A89" s="220" t="s">
        <v>5</v>
      </c>
      <c r="B89" s="218">
        <f>SUM(B86:B88)</f>
        <v>0</v>
      </c>
      <c r="C89" s="218">
        <f t="shared" ref="C89:BN89" si="132">SUM(C86:C88)</f>
        <v>1.7053025658242404E-13</v>
      </c>
      <c r="D89" s="218">
        <f t="shared" si="132"/>
        <v>-1.4210854715202004E-13</v>
      </c>
      <c r="E89" s="218">
        <f t="shared" si="132"/>
        <v>-3.836930773104541E-13</v>
      </c>
      <c r="F89" s="218">
        <f t="shared" si="132"/>
        <v>2.8421709430404007E-14</v>
      </c>
      <c r="G89" s="218">
        <f t="shared" si="132"/>
        <v>1.7053025658242404E-13</v>
      </c>
      <c r="H89" s="218">
        <f t="shared" si="132"/>
        <v>2.5224267119483557E-13</v>
      </c>
      <c r="I89" s="218">
        <f t="shared" si="132"/>
        <v>1.5987211554602254E-13</v>
      </c>
      <c r="J89" s="218">
        <f t="shared" si="132"/>
        <v>1.4210854715202004E-14</v>
      </c>
      <c r="K89" s="218">
        <f t="shared" si="132"/>
        <v>-2.1316282072803006E-13</v>
      </c>
      <c r="L89" s="218">
        <f t="shared" si="132"/>
        <v>-2.9132252166164108E-13</v>
      </c>
      <c r="M89" s="218">
        <f t="shared" si="132"/>
        <v>-4.7251091928046662E-13</v>
      </c>
      <c r="N89" s="218">
        <f t="shared" si="132"/>
        <v>-2.5579538487363607E-13</v>
      </c>
      <c r="O89" s="218">
        <f t="shared" si="132"/>
        <v>4.5474735088646412E-13</v>
      </c>
      <c r="P89" s="218">
        <f t="shared" si="132"/>
        <v>3.907985046680551E-13</v>
      </c>
      <c r="Q89" s="218">
        <f t="shared" si="132"/>
        <v>2.1316282072803006E-14</v>
      </c>
      <c r="R89" s="218">
        <f t="shared" si="132"/>
        <v>-9.9475983006414026E-14</v>
      </c>
      <c r="S89" s="218">
        <f t="shared" si="132"/>
        <v>-4.5119463720766362E-13</v>
      </c>
      <c r="T89" s="218">
        <f t="shared" si="132"/>
        <v>-6.1106675275368616E-13</v>
      </c>
      <c r="U89" s="218">
        <f t="shared" si="132"/>
        <v>-4.8316906031686813E-13</v>
      </c>
      <c r="V89" s="218">
        <f t="shared" si="132"/>
        <v>-3.4106051316484809E-13</v>
      </c>
      <c r="W89" s="218">
        <f t="shared" si="132"/>
        <v>-5.3290705182007514E-13</v>
      </c>
      <c r="X89" s="218">
        <f t="shared" si="132"/>
        <v>-3.979039320256561E-13</v>
      </c>
      <c r="Y89" s="218">
        <f t="shared" si="132"/>
        <v>-2.9132252166164108E-13</v>
      </c>
      <c r="Z89" s="218">
        <f t="shared" si="132"/>
        <v>-4.7961634663806763E-13</v>
      </c>
      <c r="AA89" s="218">
        <f t="shared" si="132"/>
        <v>-4.7961634663806763E-13</v>
      </c>
      <c r="AB89" s="218">
        <f t="shared" si="132"/>
        <v>-3.1619151741324458E-13</v>
      </c>
      <c r="AC89" s="218">
        <f t="shared" si="132"/>
        <v>-5.7198690228688065E-13</v>
      </c>
      <c r="AD89" s="218">
        <f t="shared" si="132"/>
        <v>-5.1159076974727213E-13</v>
      </c>
      <c r="AE89" s="218">
        <f t="shared" si="132"/>
        <v>-7.1409544943890069E-13</v>
      </c>
      <c r="AF89" s="218">
        <f t="shared" si="132"/>
        <v>-5.4356519285647664E-13</v>
      </c>
      <c r="AG89" s="218">
        <f t="shared" si="132"/>
        <v>-5.6488147492927965E-13</v>
      </c>
      <c r="AH89" s="218">
        <f t="shared" si="132"/>
        <v>-4.2632564145606011E-13</v>
      </c>
      <c r="AI89" s="218">
        <f t="shared" si="132"/>
        <v>-3.3395508580724709E-13</v>
      </c>
      <c r="AJ89" s="218">
        <f t="shared" si="132"/>
        <v>-2.2737367544323206E-13</v>
      </c>
      <c r="AK89" s="218">
        <f t="shared" si="132"/>
        <v>-3.4461322684364859E-13</v>
      </c>
      <c r="AL89" s="218">
        <f t="shared" si="132"/>
        <v>-3.0553337637684308E-13</v>
      </c>
      <c r="AM89" s="218">
        <f t="shared" si="132"/>
        <v>-5.1159076974727213E-13</v>
      </c>
      <c r="AN89" s="218">
        <f t="shared" si="132"/>
        <v>-3.1974423109204508E-13</v>
      </c>
      <c r="AO89" s="218">
        <f t="shared" si="132"/>
        <v>-3.943512183468556E-13</v>
      </c>
      <c r="AP89" s="218">
        <f t="shared" si="132"/>
        <v>-5.6843418860808015E-13</v>
      </c>
      <c r="AQ89" s="218">
        <f t="shared" si="132"/>
        <v>-5.1691984026547289E-13</v>
      </c>
      <c r="AR89" s="218">
        <f t="shared" si="132"/>
        <v>-3.3928415632544784E-13</v>
      </c>
      <c r="AS89" s="218">
        <f t="shared" si="132"/>
        <v>-3.6770586575585185E-13</v>
      </c>
      <c r="AT89" s="218">
        <f t="shared" si="132"/>
        <v>-4.6185277824406512E-13</v>
      </c>
      <c r="AU89" s="218">
        <f t="shared" si="132"/>
        <v>-5.0626169922907138E-13</v>
      </c>
      <c r="AV89" s="218">
        <f t="shared" si="132"/>
        <v>-5.7553961596568115E-13</v>
      </c>
      <c r="AW89" s="218">
        <f t="shared" si="132"/>
        <v>-7.744915819785092E-13</v>
      </c>
      <c r="AX89" s="218">
        <f t="shared" si="132"/>
        <v>-1.071143174158351E-12</v>
      </c>
      <c r="AY89" s="218">
        <f t="shared" si="132"/>
        <v>-9.4058094646243262E-13</v>
      </c>
      <c r="AZ89" s="218">
        <f t="shared" si="132"/>
        <v>-8.0202511298921308E-13</v>
      </c>
      <c r="BA89" s="218">
        <f t="shared" si="132"/>
        <v>-9.2725827016693074E-13</v>
      </c>
      <c r="BB89" s="218">
        <f t="shared" si="132"/>
        <v>-7.1409544943890069E-13</v>
      </c>
      <c r="BC89" s="218">
        <f t="shared" si="132"/>
        <v>-5.0803805606847163E-13</v>
      </c>
      <c r="BD89" s="218">
        <f t="shared" si="132"/>
        <v>-5.0803805606847163E-13</v>
      </c>
      <c r="BE89" s="218">
        <f t="shared" si="132"/>
        <v>-2.0250467969162855E-13</v>
      </c>
      <c r="BF89" s="218">
        <f t="shared" si="132"/>
        <v>-9.9475983006414026E-14</v>
      </c>
      <c r="BG89" s="218">
        <f t="shared" si="132"/>
        <v>1.0658141036401503E-13</v>
      </c>
      <c r="BH89" s="218">
        <f t="shared" si="132"/>
        <v>3.4461322684364859E-13</v>
      </c>
      <c r="BI89" s="218">
        <f t="shared" si="132"/>
        <v>2.9665159217984183E-13</v>
      </c>
      <c r="BJ89" s="218">
        <f t="shared" si="132"/>
        <v>2.1138646388862981E-13</v>
      </c>
      <c r="BK89" s="218">
        <f t="shared" si="132"/>
        <v>2.4336088699783431E-13</v>
      </c>
      <c r="BL89" s="218">
        <f t="shared" si="132"/>
        <v>4.3698378249246161E-13</v>
      </c>
      <c r="BM89" s="218">
        <f t="shared" si="132"/>
        <v>6.5902838741749292E-13</v>
      </c>
      <c r="BN89" s="218">
        <f t="shared" si="132"/>
        <v>8.0024875614981283E-13</v>
      </c>
      <c r="BO89" s="218">
        <f t="shared" ref="BO89:CJ89" si="133">SUM(BO86:BO88)</f>
        <v>6.581402089977928E-13</v>
      </c>
      <c r="BP89" s="218">
        <f t="shared" si="133"/>
        <v>5.5511151231257827E-13</v>
      </c>
      <c r="BQ89" s="218">
        <f t="shared" si="133"/>
        <v>5.1247894816697226E-13</v>
      </c>
      <c r="BR89" s="218">
        <f t="shared" si="133"/>
        <v>5.9330318435968366E-13</v>
      </c>
      <c r="BS89" s="218">
        <f t="shared" si="133"/>
        <v>7.1498362785860081E-13</v>
      </c>
      <c r="BT89" s="218">
        <f t="shared" si="133"/>
        <v>6.4570571112199104E-13</v>
      </c>
      <c r="BU89" s="218">
        <f t="shared" si="133"/>
        <v>4.3520742565306136E-13</v>
      </c>
      <c r="BV89" s="218">
        <f t="shared" si="133"/>
        <v>5.7509552675583109E-13</v>
      </c>
      <c r="BW89" s="218">
        <f t="shared" si="133"/>
        <v>5.6354920729972946E-13</v>
      </c>
      <c r="BX89" s="218">
        <f t="shared" si="133"/>
        <v>4.6362913508346537E-13</v>
      </c>
      <c r="BY89" s="218">
        <f t="shared" si="133"/>
        <v>5.4423132667125174E-13</v>
      </c>
      <c r="BZ89" s="218">
        <f t="shared" si="133"/>
        <v>6.3171690101171407E-13</v>
      </c>
      <c r="CA89" s="218">
        <f t="shared" si="133"/>
        <v>9.2659213635215565E-13</v>
      </c>
      <c r="CB89" s="218">
        <f t="shared" si="133"/>
        <v>7.8659301294692341E-13</v>
      </c>
      <c r="CC89" s="218">
        <f t="shared" si="133"/>
        <v>1.109889957717769E-12</v>
      </c>
      <c r="CD89" s="218">
        <f t="shared" si="133"/>
        <v>1.1817213874110166E-12</v>
      </c>
      <c r="CE89" s="218">
        <f t="shared" si="133"/>
        <v>1.2024270468202758E-12</v>
      </c>
      <c r="CF89" s="218">
        <f t="shared" si="133"/>
        <v>1.0118017534921364E-12</v>
      </c>
      <c r="CG89" s="218">
        <f t="shared" si="133"/>
        <v>1.0239309400361662E-12</v>
      </c>
      <c r="CH89" s="218">
        <f t="shared" si="133"/>
        <v>1.0040857034709916E-12</v>
      </c>
      <c r="CI89" s="218">
        <f t="shared" si="133"/>
        <v>1.0539902284278924E-12</v>
      </c>
      <c r="CJ89" s="218">
        <f t="shared" si="133"/>
        <v>1.1867867799608689E-12</v>
      </c>
    </row>
    <row r="90" spans="1:88" s="29" customFormat="1" x14ac:dyDescent="0.25">
      <c r="A90" s="222" t="s">
        <v>186</v>
      </c>
      <c r="B90" s="219">
        <f>B82-B89</f>
        <v>0</v>
      </c>
      <c r="C90" s="219">
        <f t="shared" ref="C90:BN90" si="134">C82-C89</f>
        <v>0</v>
      </c>
      <c r="D90" s="219">
        <f t="shared" si="134"/>
        <v>0</v>
      </c>
      <c r="E90" s="219">
        <f t="shared" si="134"/>
        <v>0</v>
      </c>
      <c r="F90" s="219">
        <f t="shared" si="134"/>
        <v>0</v>
      </c>
      <c r="G90" s="219">
        <f t="shared" si="134"/>
        <v>3.5527136788005009E-15</v>
      </c>
      <c r="H90" s="219">
        <f t="shared" si="134"/>
        <v>0</v>
      </c>
      <c r="I90" s="219">
        <f t="shared" si="134"/>
        <v>0</v>
      </c>
      <c r="J90" s="219">
        <f t="shared" si="134"/>
        <v>0</v>
      </c>
      <c r="K90" s="219">
        <f t="shared" si="134"/>
        <v>0</v>
      </c>
      <c r="L90" s="219">
        <f t="shared" si="134"/>
        <v>3.5527136788005009E-15</v>
      </c>
      <c r="M90" s="219">
        <f t="shared" si="134"/>
        <v>0</v>
      </c>
      <c r="N90" s="219">
        <f t="shared" si="134"/>
        <v>3.5527136788005009E-15</v>
      </c>
      <c r="O90" s="219">
        <f t="shared" si="134"/>
        <v>-3.5527136788005009E-15</v>
      </c>
      <c r="P90" s="219">
        <f t="shared" si="134"/>
        <v>0</v>
      </c>
      <c r="Q90" s="219">
        <f t="shared" si="134"/>
        <v>0</v>
      </c>
      <c r="R90" s="219">
        <f t="shared" si="134"/>
        <v>3.5527136788005009E-15</v>
      </c>
      <c r="S90" s="219">
        <f t="shared" si="134"/>
        <v>0</v>
      </c>
      <c r="T90" s="219">
        <f t="shared" si="134"/>
        <v>-3.5527136788005009E-15</v>
      </c>
      <c r="U90" s="219">
        <f t="shared" si="134"/>
        <v>-3.5527136788005009E-15</v>
      </c>
      <c r="V90" s="219">
        <f t="shared" si="134"/>
        <v>3.5527136788005009E-15</v>
      </c>
      <c r="W90" s="219">
        <f t="shared" si="134"/>
        <v>0</v>
      </c>
      <c r="X90" s="219">
        <f t="shared" si="134"/>
        <v>0</v>
      </c>
      <c r="Y90" s="219">
        <f t="shared" si="134"/>
        <v>-1.7763568394002505E-15</v>
      </c>
      <c r="Z90" s="219">
        <f t="shared" si="134"/>
        <v>0</v>
      </c>
      <c r="AA90" s="219">
        <f t="shared" si="134"/>
        <v>0</v>
      </c>
      <c r="AB90" s="219">
        <f t="shared" si="134"/>
        <v>0</v>
      </c>
      <c r="AC90" s="219">
        <f t="shared" si="134"/>
        <v>0</v>
      </c>
      <c r="AD90" s="219">
        <f t="shared" si="134"/>
        <v>0</v>
      </c>
      <c r="AE90" s="219">
        <f t="shared" si="134"/>
        <v>0</v>
      </c>
      <c r="AF90" s="219">
        <f t="shared" si="134"/>
        <v>0</v>
      </c>
      <c r="AG90" s="219">
        <f t="shared" si="134"/>
        <v>0</v>
      </c>
      <c r="AH90" s="219">
        <f t="shared" si="134"/>
        <v>0</v>
      </c>
      <c r="AI90" s="219">
        <f t="shared" si="134"/>
        <v>0</v>
      </c>
      <c r="AJ90" s="219">
        <f t="shared" si="134"/>
        <v>0</v>
      </c>
      <c r="AK90" s="219">
        <f t="shared" si="134"/>
        <v>0</v>
      </c>
      <c r="AL90" s="219">
        <f t="shared" si="134"/>
        <v>0</v>
      </c>
      <c r="AM90" s="219">
        <f t="shared" si="134"/>
        <v>0</v>
      </c>
      <c r="AN90" s="219">
        <f t="shared" si="134"/>
        <v>0</v>
      </c>
      <c r="AO90" s="219">
        <f t="shared" si="134"/>
        <v>0</v>
      </c>
      <c r="AP90" s="219">
        <f t="shared" si="134"/>
        <v>0</v>
      </c>
      <c r="AQ90" s="219">
        <f t="shared" si="134"/>
        <v>0</v>
      </c>
      <c r="AR90" s="219">
        <f t="shared" si="134"/>
        <v>0</v>
      </c>
      <c r="AS90" s="219">
        <f t="shared" si="134"/>
        <v>0</v>
      </c>
      <c r="AT90" s="219">
        <f t="shared" si="134"/>
        <v>0</v>
      </c>
      <c r="AU90" s="219">
        <f t="shared" si="134"/>
        <v>0</v>
      </c>
      <c r="AV90" s="219">
        <f t="shared" si="134"/>
        <v>8.8817841970012523E-16</v>
      </c>
      <c r="AW90" s="219">
        <f t="shared" si="134"/>
        <v>0</v>
      </c>
      <c r="AX90" s="219">
        <f t="shared" si="134"/>
        <v>0</v>
      </c>
      <c r="AY90" s="219">
        <f t="shared" si="134"/>
        <v>0</v>
      </c>
      <c r="AZ90" s="219">
        <f t="shared" si="134"/>
        <v>0</v>
      </c>
      <c r="BA90" s="219">
        <f t="shared" si="134"/>
        <v>0</v>
      </c>
      <c r="BB90" s="219">
        <f t="shared" si="134"/>
        <v>0</v>
      </c>
      <c r="BC90" s="219">
        <f t="shared" si="134"/>
        <v>0</v>
      </c>
      <c r="BD90" s="219">
        <f t="shared" si="134"/>
        <v>0</v>
      </c>
      <c r="BE90" s="219">
        <f t="shared" si="134"/>
        <v>0</v>
      </c>
      <c r="BF90" s="219">
        <f t="shared" si="134"/>
        <v>0</v>
      </c>
      <c r="BG90" s="219">
        <f t="shared" si="134"/>
        <v>0</v>
      </c>
      <c r="BH90" s="219">
        <f t="shared" si="134"/>
        <v>0</v>
      </c>
      <c r="BI90" s="219">
        <f t="shared" si="134"/>
        <v>0</v>
      </c>
      <c r="BJ90" s="219">
        <f t="shared" si="134"/>
        <v>0</v>
      </c>
      <c r="BK90" s="219">
        <f t="shared" si="134"/>
        <v>0</v>
      </c>
      <c r="BL90" s="219">
        <f t="shared" si="134"/>
        <v>0</v>
      </c>
      <c r="BM90" s="219">
        <f t="shared" si="134"/>
        <v>0</v>
      </c>
      <c r="BN90" s="219">
        <f t="shared" si="134"/>
        <v>0</v>
      </c>
      <c r="BO90" s="219">
        <f t="shared" ref="BO90:CJ90" si="135">BO82-BO89</f>
        <v>0</v>
      </c>
      <c r="BP90" s="219">
        <f t="shared" si="135"/>
        <v>0</v>
      </c>
      <c r="BQ90" s="219">
        <f t="shared" si="135"/>
        <v>0</v>
      </c>
      <c r="BR90" s="219">
        <f t="shared" si="135"/>
        <v>0</v>
      </c>
      <c r="BS90" s="219">
        <f t="shared" si="135"/>
        <v>0</v>
      </c>
      <c r="BT90" s="219">
        <f t="shared" si="135"/>
        <v>0</v>
      </c>
      <c r="BU90" s="219">
        <f t="shared" si="135"/>
        <v>0</v>
      </c>
      <c r="BV90" s="219">
        <f t="shared" si="135"/>
        <v>0</v>
      </c>
      <c r="BW90" s="219">
        <f t="shared" si="135"/>
        <v>0</v>
      </c>
      <c r="BX90" s="219">
        <f t="shared" si="135"/>
        <v>0</v>
      </c>
      <c r="BY90" s="219">
        <f t="shared" si="135"/>
        <v>0</v>
      </c>
      <c r="BZ90" s="219">
        <f t="shared" si="135"/>
        <v>0</v>
      </c>
      <c r="CA90" s="219">
        <f t="shared" si="135"/>
        <v>0</v>
      </c>
      <c r="CB90" s="219">
        <f t="shared" si="135"/>
        <v>0</v>
      </c>
      <c r="CC90" s="219">
        <f t="shared" si="135"/>
        <v>0</v>
      </c>
      <c r="CD90" s="219">
        <f t="shared" si="135"/>
        <v>0</v>
      </c>
      <c r="CE90" s="219">
        <f t="shared" si="135"/>
        <v>0</v>
      </c>
      <c r="CF90" s="219">
        <f t="shared" si="135"/>
        <v>0</v>
      </c>
      <c r="CG90" s="219">
        <f t="shared" si="135"/>
        <v>0</v>
      </c>
      <c r="CH90" s="219">
        <f t="shared" si="135"/>
        <v>0</v>
      </c>
      <c r="CI90" s="219">
        <f t="shared" si="135"/>
        <v>0</v>
      </c>
      <c r="CJ90" s="219">
        <f t="shared" si="135"/>
        <v>0</v>
      </c>
    </row>
  </sheetData>
  <sheetProtection algorithmName="SHA-512" hashValue="pizTPUNNLg+yr49x5TiER6NtHFd1CTvuPLS+N/LniRqRiAUAolcsEB2SGrpsvgfweXyHqdOg1THtbvLpKOmVig==" saltValue="dLwiQOT7tJBNdeAjw6GELw==" spinCount="100000" sheet="1" objects="1" scenarios="1"/>
  <mergeCells count="19">
    <mergeCell ref="A66:CJ66"/>
    <mergeCell ref="A67:A68"/>
    <mergeCell ref="B67:B68"/>
    <mergeCell ref="C67:CJ67"/>
    <mergeCell ref="A84:A85"/>
    <mergeCell ref="B84:B85"/>
    <mergeCell ref="C84:CJ84"/>
    <mergeCell ref="A64:M64"/>
    <mergeCell ref="A1:E1"/>
    <mergeCell ref="A6:M6"/>
    <mergeCell ref="A8:CJ8"/>
    <mergeCell ref="A9:A10"/>
    <mergeCell ref="B9:B10"/>
    <mergeCell ref="C9:CJ9"/>
    <mergeCell ref="A35:M35"/>
    <mergeCell ref="A37:CJ37"/>
    <mergeCell ref="A38:A39"/>
    <mergeCell ref="B38:B39"/>
    <mergeCell ref="C38:CJ38"/>
  </mergeCells>
  <pageMargins left="0.70866141732283472" right="0.70866141732283472" top="0.74803149606299213" bottom="0.74803149606299213" header="0.31496062992125984" footer="0.31496062992125984"/>
  <pageSetup paperSize="9" scale="1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34"/>
  <sheetViews>
    <sheetView workbookViewId="0">
      <selection sqref="A1:E1"/>
    </sheetView>
  </sheetViews>
  <sheetFormatPr defaultRowHeight="15" x14ac:dyDescent="0.25"/>
  <cols>
    <col min="1" max="1" width="23.85546875" customWidth="1"/>
    <col min="2" max="3" width="15.7109375" customWidth="1"/>
  </cols>
  <sheetData>
    <row r="1" spans="1:88" x14ac:dyDescent="0.25">
      <c r="A1" s="488" t="s">
        <v>259</v>
      </c>
      <c r="B1" s="484"/>
      <c r="C1" s="484"/>
      <c r="D1" s="484"/>
      <c r="E1" s="484"/>
    </row>
    <row r="3" spans="1:88" x14ac:dyDescent="0.25">
      <c r="A3" s="143" t="s">
        <v>318</v>
      </c>
      <c r="B3" s="143"/>
      <c r="C3" s="143"/>
      <c r="D3" s="143"/>
      <c r="E3" s="143"/>
    </row>
    <row r="4" spans="1:88" x14ac:dyDescent="0.25">
      <c r="A4" s="143" t="s">
        <v>21</v>
      </c>
      <c r="B4" s="144"/>
      <c r="C4" s="144"/>
      <c r="D4" s="144"/>
      <c r="E4" s="144"/>
    </row>
    <row r="5" spans="1:88" x14ac:dyDescent="0.25">
      <c r="A5" s="143"/>
      <c r="B5" s="144"/>
      <c r="C5" s="144"/>
      <c r="D5" s="144"/>
      <c r="E5" s="144"/>
    </row>
    <row r="6" spans="1:88" x14ac:dyDescent="0.25">
      <c r="A6" s="1" t="s">
        <v>319</v>
      </c>
    </row>
    <row r="7" spans="1:88" x14ac:dyDescent="0.25">
      <c r="A7" s="457"/>
      <c r="B7" s="519" t="s">
        <v>24</v>
      </c>
      <c r="C7" s="521" t="s">
        <v>20</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1"/>
      <c r="BT7" s="521"/>
      <c r="BU7" s="521"/>
      <c r="BV7" s="521"/>
      <c r="BW7" s="521"/>
      <c r="BX7" s="521"/>
      <c r="BY7" s="521"/>
      <c r="BZ7" s="521"/>
      <c r="CA7" s="521"/>
      <c r="CB7" s="521"/>
      <c r="CC7" s="521"/>
      <c r="CD7" s="521"/>
      <c r="CE7" s="521"/>
      <c r="CF7" s="521"/>
      <c r="CG7" s="521"/>
      <c r="CH7" s="521"/>
      <c r="CI7" s="521"/>
      <c r="CJ7" s="521"/>
    </row>
    <row r="8" spans="1:88" x14ac:dyDescent="0.25">
      <c r="A8" s="432"/>
      <c r="B8" s="520"/>
      <c r="C8" s="204">
        <v>0</v>
      </c>
      <c r="D8" s="204">
        <f>C8+1</f>
        <v>1</v>
      </c>
      <c r="E8" s="204">
        <f t="shared" ref="E8:AT8" si="0">D8+1</f>
        <v>2</v>
      </c>
      <c r="F8" s="204">
        <f t="shared" si="0"/>
        <v>3</v>
      </c>
      <c r="G8" s="204">
        <f t="shared" si="0"/>
        <v>4</v>
      </c>
      <c r="H8" s="204">
        <f t="shared" si="0"/>
        <v>5</v>
      </c>
      <c r="I8" s="204">
        <f t="shared" si="0"/>
        <v>6</v>
      </c>
      <c r="J8" s="204">
        <f t="shared" si="0"/>
        <v>7</v>
      </c>
      <c r="K8" s="204">
        <f t="shared" si="0"/>
        <v>8</v>
      </c>
      <c r="L8" s="204">
        <f t="shared" si="0"/>
        <v>9</v>
      </c>
      <c r="M8" s="204">
        <f t="shared" si="0"/>
        <v>10</v>
      </c>
      <c r="N8" s="204">
        <f t="shared" si="0"/>
        <v>11</v>
      </c>
      <c r="O8" s="204">
        <f t="shared" si="0"/>
        <v>12</v>
      </c>
      <c r="P8" s="204">
        <f t="shared" si="0"/>
        <v>13</v>
      </c>
      <c r="Q8" s="204">
        <f t="shared" si="0"/>
        <v>14</v>
      </c>
      <c r="R8" s="204">
        <f t="shared" si="0"/>
        <v>15</v>
      </c>
      <c r="S8" s="204">
        <f t="shared" si="0"/>
        <v>16</v>
      </c>
      <c r="T8" s="204">
        <f t="shared" si="0"/>
        <v>17</v>
      </c>
      <c r="U8" s="204">
        <f t="shared" si="0"/>
        <v>18</v>
      </c>
      <c r="V8" s="204">
        <f t="shared" si="0"/>
        <v>19</v>
      </c>
      <c r="W8" s="204">
        <f t="shared" si="0"/>
        <v>20</v>
      </c>
      <c r="X8" s="204">
        <f t="shared" si="0"/>
        <v>21</v>
      </c>
      <c r="Y8" s="204">
        <f t="shared" si="0"/>
        <v>22</v>
      </c>
      <c r="Z8" s="204">
        <f t="shared" si="0"/>
        <v>23</v>
      </c>
      <c r="AA8" s="204">
        <f t="shared" si="0"/>
        <v>24</v>
      </c>
      <c r="AB8" s="204">
        <f t="shared" si="0"/>
        <v>25</v>
      </c>
      <c r="AC8" s="204">
        <f t="shared" si="0"/>
        <v>26</v>
      </c>
      <c r="AD8" s="204">
        <f t="shared" si="0"/>
        <v>27</v>
      </c>
      <c r="AE8" s="204">
        <f t="shared" si="0"/>
        <v>28</v>
      </c>
      <c r="AF8" s="204">
        <f t="shared" si="0"/>
        <v>29</v>
      </c>
      <c r="AG8" s="204">
        <f t="shared" si="0"/>
        <v>30</v>
      </c>
      <c r="AH8" s="204">
        <f t="shared" si="0"/>
        <v>31</v>
      </c>
      <c r="AI8" s="204">
        <f t="shared" si="0"/>
        <v>32</v>
      </c>
      <c r="AJ8" s="204">
        <f t="shared" si="0"/>
        <v>33</v>
      </c>
      <c r="AK8" s="204">
        <f t="shared" si="0"/>
        <v>34</v>
      </c>
      <c r="AL8" s="204">
        <f t="shared" si="0"/>
        <v>35</v>
      </c>
      <c r="AM8" s="204">
        <f t="shared" si="0"/>
        <v>36</v>
      </c>
      <c r="AN8" s="204">
        <f t="shared" si="0"/>
        <v>37</v>
      </c>
      <c r="AO8" s="204">
        <f t="shared" si="0"/>
        <v>38</v>
      </c>
      <c r="AP8" s="204">
        <f t="shared" si="0"/>
        <v>39</v>
      </c>
      <c r="AQ8" s="204">
        <f t="shared" si="0"/>
        <v>40</v>
      </c>
      <c r="AR8" s="204">
        <f t="shared" si="0"/>
        <v>41</v>
      </c>
      <c r="AS8" s="204">
        <f t="shared" si="0"/>
        <v>42</v>
      </c>
      <c r="AT8" s="204">
        <f t="shared" si="0"/>
        <v>43</v>
      </c>
      <c r="AU8" s="204">
        <f>AT8+1</f>
        <v>44</v>
      </c>
      <c r="AV8" s="204">
        <f t="shared" ref="AV8:CB8" si="1">AU8+1</f>
        <v>45</v>
      </c>
      <c r="AW8" s="204">
        <f t="shared" si="1"/>
        <v>46</v>
      </c>
      <c r="AX8" s="204">
        <f t="shared" si="1"/>
        <v>47</v>
      </c>
      <c r="AY8" s="204">
        <f t="shared" si="1"/>
        <v>48</v>
      </c>
      <c r="AZ8" s="204">
        <f t="shared" si="1"/>
        <v>49</v>
      </c>
      <c r="BA8" s="204">
        <f t="shared" si="1"/>
        <v>50</v>
      </c>
      <c r="BB8" s="204">
        <f t="shared" si="1"/>
        <v>51</v>
      </c>
      <c r="BC8" s="204">
        <f t="shared" si="1"/>
        <v>52</v>
      </c>
      <c r="BD8" s="204">
        <f t="shared" si="1"/>
        <v>53</v>
      </c>
      <c r="BE8" s="204">
        <f t="shared" si="1"/>
        <v>54</v>
      </c>
      <c r="BF8" s="204">
        <f t="shared" si="1"/>
        <v>55</v>
      </c>
      <c r="BG8" s="204">
        <f t="shared" si="1"/>
        <v>56</v>
      </c>
      <c r="BH8" s="204">
        <f t="shared" si="1"/>
        <v>57</v>
      </c>
      <c r="BI8" s="204">
        <f t="shared" si="1"/>
        <v>58</v>
      </c>
      <c r="BJ8" s="204">
        <f t="shared" si="1"/>
        <v>59</v>
      </c>
      <c r="BK8" s="204">
        <f t="shared" si="1"/>
        <v>60</v>
      </c>
      <c r="BL8" s="204">
        <f t="shared" si="1"/>
        <v>61</v>
      </c>
      <c r="BM8" s="204">
        <f t="shared" si="1"/>
        <v>62</v>
      </c>
      <c r="BN8" s="204">
        <f t="shared" si="1"/>
        <v>63</v>
      </c>
      <c r="BO8" s="204">
        <f t="shared" si="1"/>
        <v>64</v>
      </c>
      <c r="BP8" s="204">
        <f t="shared" si="1"/>
        <v>65</v>
      </c>
      <c r="BQ8" s="204">
        <f t="shared" si="1"/>
        <v>66</v>
      </c>
      <c r="BR8" s="204">
        <f t="shared" si="1"/>
        <v>67</v>
      </c>
      <c r="BS8" s="204">
        <f t="shared" si="1"/>
        <v>68</v>
      </c>
      <c r="BT8" s="204">
        <f t="shared" si="1"/>
        <v>69</v>
      </c>
      <c r="BU8" s="204">
        <f t="shared" si="1"/>
        <v>70</v>
      </c>
      <c r="BV8" s="204">
        <f t="shared" si="1"/>
        <v>71</v>
      </c>
      <c r="BW8" s="204">
        <f t="shared" si="1"/>
        <v>72</v>
      </c>
      <c r="BX8" s="204">
        <f t="shared" si="1"/>
        <v>73</v>
      </c>
      <c r="BY8" s="204">
        <f t="shared" si="1"/>
        <v>74</v>
      </c>
      <c r="BZ8" s="204">
        <f t="shared" si="1"/>
        <v>75</v>
      </c>
      <c r="CA8" s="204">
        <f t="shared" si="1"/>
        <v>76</v>
      </c>
      <c r="CB8" s="204">
        <f t="shared" si="1"/>
        <v>77</v>
      </c>
      <c r="CC8" s="204">
        <f>CB8+1</f>
        <v>78</v>
      </c>
      <c r="CD8" s="204">
        <f t="shared" ref="CD8:CG8" si="2">CC8+1</f>
        <v>79</v>
      </c>
      <c r="CE8" s="204">
        <f t="shared" si="2"/>
        <v>80</v>
      </c>
      <c r="CF8" s="204">
        <f t="shared" si="2"/>
        <v>81</v>
      </c>
      <c r="CG8" s="204">
        <f t="shared" si="2"/>
        <v>82</v>
      </c>
      <c r="CH8" s="204">
        <f>CG8+1</f>
        <v>83</v>
      </c>
      <c r="CI8" s="204">
        <f t="shared" ref="CI8:CJ8" si="3">CH8+1</f>
        <v>84</v>
      </c>
      <c r="CJ8" s="204">
        <f t="shared" si="3"/>
        <v>85</v>
      </c>
    </row>
    <row r="9" spans="1:88" x14ac:dyDescent="0.25">
      <c r="A9" s="140" t="s">
        <v>260</v>
      </c>
      <c r="B9" s="192">
        <f>(-1)*'G. Modelsimulering_mænd'!B88</f>
        <v>0</v>
      </c>
      <c r="C9" s="192">
        <f>(-1)*'G. Modelsimulering_mænd'!C88</f>
        <v>0</v>
      </c>
      <c r="D9" s="192">
        <f>(-1)*'G. Modelsimulering_mænd'!D88</f>
        <v>0.80251072531548573</v>
      </c>
      <c r="E9" s="192">
        <f>(-1)*'G. Modelsimulering_mænd'!E88</f>
        <v>1.5810413485287143</v>
      </c>
      <c r="F9" s="192">
        <f>(-1)*'G. Modelsimulering_mænd'!F88</f>
        <v>2.3088942618625481</v>
      </c>
      <c r="G9" s="192">
        <f>(-1)*'G. Modelsimulering_mænd'!G88</f>
        <v>2.9703574179440011</v>
      </c>
      <c r="H9" s="192">
        <f>(-1)*'G. Modelsimulering_mænd'!H88</f>
        <v>3.557360828637286</v>
      </c>
      <c r="I9" s="192">
        <f>(-1)*'G. Modelsimulering_mænd'!I88</f>
        <v>4.0670811209952831</v>
      </c>
      <c r="J9" s="192">
        <f>(-1)*'G. Modelsimulering_mænd'!J88</f>
        <v>4.3806831724619997</v>
      </c>
      <c r="K9" s="192">
        <f>(-1)*'G. Modelsimulering_mænd'!K88</f>
        <v>4.6438309722552731</v>
      </c>
      <c r="L9" s="192">
        <f>(-1)*'G. Modelsimulering_mænd'!L88</f>
        <v>4.883154345313983</v>
      </c>
      <c r="M9" s="192">
        <f>(-1)*'G. Modelsimulering_mænd'!M88</f>
        <v>5.1024967906705569</v>
      </c>
      <c r="N9" s="192">
        <f>(-1)*'G. Modelsimulering_mænd'!N88</f>
        <v>5.3018784672990478</v>
      </c>
      <c r="O9" s="192">
        <f>(-1)*'G. Modelsimulering_mænd'!O88</f>
        <v>5.2350876876773782</v>
      </c>
      <c r="P9" s="192">
        <f>(-1)*'G. Modelsimulering_mænd'!P88</f>
        <v>5.1289175867375434</v>
      </c>
      <c r="Q9" s="192">
        <f>(-1)*'G. Modelsimulering_mænd'!Q88</f>
        <v>5.0266281915281752</v>
      </c>
      <c r="R9" s="192">
        <f>(-1)*'G. Modelsimulering_mænd'!R88</f>
        <v>4.9345081428280082</v>
      </c>
      <c r="S9" s="192">
        <f>(-1)*'G. Modelsimulering_mænd'!S88</f>
        <v>4.8517932233808096</v>
      </c>
      <c r="T9" s="192">
        <f>(-1)*'G. Modelsimulering_mænd'!T88</f>
        <v>4.7766711881793071</v>
      </c>
      <c r="U9" s="192">
        <f>(-1)*'G. Modelsimulering_mænd'!U88</f>
        <v>4.7074247187381388</v>
      </c>
      <c r="V9" s="192">
        <f>(-1)*'G. Modelsimulering_mænd'!V88</f>
        <v>4.6426037555165749</v>
      </c>
      <c r="W9" s="192">
        <f>(-1)*'G. Modelsimulering_mænd'!W88</f>
        <v>4.5810148472344281</v>
      </c>
      <c r="X9" s="192">
        <f>(-1)*'G. Modelsimulering_mænd'!X88</f>
        <v>4.5247827002187933</v>
      </c>
      <c r="Y9" s="192">
        <f>(-1)*'G. Modelsimulering_mænd'!Y88</f>
        <v>4.4693102617427485</v>
      </c>
      <c r="Z9" s="192">
        <f>(-1)*'G. Modelsimulering_mænd'!Z88</f>
        <v>4.4142532295654746</v>
      </c>
      <c r="AA9" s="192">
        <f>(-1)*'G. Modelsimulering_mænd'!AA88</f>
        <v>4.3592498142272689</v>
      </c>
      <c r="AB9" s="192">
        <f>(-1)*'G. Modelsimulering_mænd'!AB88</f>
        <v>4.3039618749794499</v>
      </c>
      <c r="AC9" s="192">
        <f>(-1)*'G. Modelsimulering_mænd'!AC88</f>
        <v>4.2480961469516387</v>
      </c>
      <c r="AD9" s="192">
        <f>(-1)*'G. Modelsimulering_mænd'!AD88</f>
        <v>4.1914138374156664</v>
      </c>
      <c r="AE9" s="192">
        <f>(-1)*'G. Modelsimulering_mænd'!AE88</f>
        <v>4.1337329130792568</v>
      </c>
      <c r="AF9" s="192">
        <f>(-1)*'G. Modelsimulering_mænd'!AF88</f>
        <v>4.074925977771727</v>
      </c>
      <c r="AG9" s="192">
        <f>(-1)*'G. Modelsimulering_mænd'!AG88</f>
        <v>4.0149156628294804</v>
      </c>
      <c r="AH9" s="192">
        <f>(-1)*'G. Modelsimulering_mænd'!AH88</f>
        <v>3.955306016317536</v>
      </c>
      <c r="AI9" s="192">
        <f>(-1)*'G. Modelsimulering_mænd'!AI88</f>
        <v>3.896069270047974</v>
      </c>
      <c r="AJ9" s="192">
        <f>(-1)*'G. Modelsimulering_mænd'!AJ88</f>
        <v>3.8368848346453888</v>
      </c>
      <c r="AK9" s="192">
        <f>(-1)*'G. Modelsimulering_mænd'!AK88</f>
        <v>3.7773562061579469</v>
      </c>
      <c r="AL9" s="192">
        <f>(-1)*'G. Modelsimulering_mænd'!AL88</f>
        <v>3.7170934613855025</v>
      </c>
      <c r="AM9" s="192">
        <f>(-1)*'G. Modelsimulering_mænd'!AM88</f>
        <v>3.6557587557585975</v>
      </c>
      <c r="AN9" s="192">
        <f>(-1)*'G. Modelsimulering_mænd'!AN88</f>
        <v>3.5930879920379084</v>
      </c>
      <c r="AO9" s="192">
        <f>(-1)*'G. Modelsimulering_mænd'!AO88</f>
        <v>3.5288975788130301</v>
      </c>
      <c r="AP9" s="192">
        <f>(-1)*'G. Modelsimulering_mænd'!AP88</f>
        <v>3.4630822527924465</v>
      </c>
      <c r="AQ9" s="192">
        <f>(-1)*'G. Modelsimulering_mænd'!AQ88</f>
        <v>3.3956079095883069</v>
      </c>
      <c r="AR9" s="192">
        <f>(-1)*'G. Modelsimulering_mænd'!AR88</f>
        <v>3.3287951734005219</v>
      </c>
      <c r="AS9" s="192">
        <f>(-1)*'G. Modelsimulering_mænd'!AS88</f>
        <v>3.262495210828547</v>
      </c>
      <c r="AT9" s="192">
        <f>(-1)*'G. Modelsimulering_mænd'!AT88</f>
        <v>3.1961029474982752</v>
      </c>
      <c r="AU9" s="192">
        <f>(-1)*'G. Modelsimulering_mænd'!AU88</f>
        <v>3.128967402307353</v>
      </c>
      <c r="AV9" s="192">
        <f>(-1)*'G. Modelsimulering_mænd'!AV88</f>
        <v>3.0605154394074816</v>
      </c>
      <c r="AW9" s="192">
        <f>(-1)*'G. Modelsimulering_mænd'!AW88</f>
        <v>2.9903107456452744</v>
      </c>
      <c r="AX9" s="192">
        <f>(-1)*'G. Modelsimulering_mænd'!AX88</f>
        <v>2.918072954006675</v>
      </c>
      <c r="AY9" s="192">
        <f>(-1)*'G. Modelsimulering_mænd'!AY88</f>
        <v>2.8436734270339912</v>
      </c>
      <c r="AZ9" s="192">
        <f>(-1)*'G. Modelsimulering_mænd'!AZ88</f>
        <v>2.7671184556488697</v>
      </c>
      <c r="BA9" s="192">
        <f>(-1)*'G. Modelsimulering_mænd'!BA88</f>
        <v>2.6885267172815475</v>
      </c>
      <c r="BB9" s="192">
        <f>(-1)*'G. Modelsimulering_mænd'!BB88</f>
        <v>2.6190585808376454</v>
      </c>
      <c r="BC9" s="192">
        <f>(-1)*'G. Modelsimulering_mænd'!BC88</f>
        <v>2.5475605171782263</v>
      </c>
      <c r="BD9" s="192">
        <f>(-1)*'G. Modelsimulering_mænd'!BD88</f>
        <v>2.4714757569217909</v>
      </c>
      <c r="BE9" s="192">
        <f>(-1)*'G. Modelsimulering_mænd'!BE88</f>
        <v>2.3906512061803369</v>
      </c>
      <c r="BF9" s="192">
        <f>(-1)*'G. Modelsimulering_mænd'!BF88</f>
        <v>2.3055797429165068</v>
      </c>
      <c r="BG9" s="192">
        <f>(-1)*'G. Modelsimulering_mænd'!BG88</f>
        <v>2.2170896468778665</v>
      </c>
      <c r="BH9" s="192">
        <f>(-1)*'G. Modelsimulering_mænd'!BH88</f>
        <v>2.126146495797002</v>
      </c>
      <c r="BI9" s="192">
        <f>(-1)*'G. Modelsimulering_mænd'!BI88</f>
        <v>2.0337310028985485</v>
      </c>
      <c r="BJ9" s="192">
        <f>(-1)*'G. Modelsimulering_mænd'!BJ88</f>
        <v>1.9407675066231604</v>
      </c>
      <c r="BK9" s="192">
        <f>(-1)*'G. Modelsimulering_mænd'!BK88</f>
        <v>1.8480857127897252</v>
      </c>
      <c r="BL9" s="192">
        <f>(-1)*'G. Modelsimulering_mænd'!BL88</f>
        <v>1.7564038064983833</v>
      </c>
      <c r="BM9" s="192">
        <f>(-1)*'G. Modelsimulering_mænd'!BM88</f>
        <v>1.6663248918771387</v>
      </c>
      <c r="BN9" s="192">
        <f>(-1)*'G. Modelsimulering_mænd'!BN88</f>
        <v>1.5783413780718547</v>
      </c>
      <c r="BO9" s="192">
        <f>(-1)*'G. Modelsimulering_mænd'!BO88</f>
        <v>1.4928437616972587</v>
      </c>
      <c r="BP9" s="192">
        <f>(-1)*'G. Modelsimulering_mænd'!BP88</f>
        <v>1.4101315085727038</v>
      </c>
      <c r="BQ9" s="192">
        <f>(-1)*'G. Modelsimulering_mænd'!BQ88</f>
        <v>1.3304245869958322</v>
      </c>
      <c r="BR9" s="192">
        <f>(-1)*'G. Modelsimulering_mænd'!BR88</f>
        <v>1.2538747748690184</v>
      </c>
      <c r="BS9" s="192">
        <f>(-1)*'G. Modelsimulering_mænd'!BS88</f>
        <v>1.1805762405847418</v>
      </c>
      <c r="BT9" s="192">
        <f>(-1)*'G. Modelsimulering_mænd'!BT88</f>
        <v>1.1105751434015474</v>
      </c>
      <c r="BU9" s="192">
        <f>(-1)*'G. Modelsimulering_mænd'!BU88</f>
        <v>1.0438781553725676</v>
      </c>
      <c r="BV9" s="192">
        <f>(-1)*'G. Modelsimulering_mænd'!BV88</f>
        <v>0.94490332975146885</v>
      </c>
      <c r="BW9" s="192">
        <f>(-1)*'G. Modelsimulering_mænd'!BW88</f>
        <v>0.80842653971967593</v>
      </c>
      <c r="BX9" s="192">
        <f>(-1)*'G. Modelsimulering_mænd'!BX88</f>
        <v>0.68656884183974398</v>
      </c>
      <c r="BY9" s="192">
        <f>(-1)*'G. Modelsimulering_mænd'!BY88</f>
        <v>0.57962230563953199</v>
      </c>
      <c r="BZ9" s="192">
        <f>(-1)*'G. Modelsimulering_mænd'!BZ88</f>
        <v>0.48697230114748891</v>
      </c>
      <c r="CA9" s="192">
        <f>(-1)*'G. Modelsimulering_mænd'!CA88</f>
        <v>0.40750880212772245</v>
      </c>
      <c r="CB9" s="192">
        <f>(-1)*'G. Modelsimulering_mænd'!CB88</f>
        <v>0.33989203311966776</v>
      </c>
      <c r="CC9" s="192">
        <f>(-1)*'G. Modelsimulering_mænd'!CC88</f>
        <v>0.28271921031637248</v>
      </c>
      <c r="CD9" s="192">
        <f>(-1)*'G. Modelsimulering_mænd'!CD88</f>
        <v>0.23462487387087094</v>
      </c>
      <c r="CE9" s="192">
        <f>(-1)*'G. Modelsimulering_mænd'!CE88</f>
        <v>0.19433726520128403</v>
      </c>
      <c r="CF9" s="192">
        <f>(-1)*'G. Modelsimulering_mænd'!CF88</f>
        <v>0.1607061531317413</v>
      </c>
      <c r="CG9" s="192">
        <f>(-1)*'G. Modelsimulering_mænd'!CG88</f>
        <v>0.13271258651775497</v>
      </c>
      <c r="CH9" s="192">
        <f>(-1)*'G. Modelsimulering_mænd'!CH88</f>
        <v>0.10946762580397262</v>
      </c>
      <c r="CI9" s="192">
        <f>(-1)*'G. Modelsimulering_mænd'!CI88</f>
        <v>9.0204737996373296E-2</v>
      </c>
      <c r="CJ9" s="192">
        <f>(-1)*'G. Modelsimulering_mænd'!CJ88</f>
        <v>7.42689133494423E-2</v>
      </c>
    </row>
    <row r="10" spans="1:88" x14ac:dyDescent="0.25">
      <c r="A10" s="140" t="s">
        <v>261</v>
      </c>
      <c r="B10" s="192">
        <f>(-1)*'I. Modelsimulering_kvinder'!B88</f>
        <v>0</v>
      </c>
      <c r="C10" s="192">
        <f>(-1)*'I. Modelsimulering_kvinder'!C88</f>
        <v>0</v>
      </c>
      <c r="D10" s="192">
        <f>(-1)*'I. Modelsimulering_kvinder'!D88</f>
        <v>0.65860595775700403</v>
      </c>
      <c r="E10" s="192">
        <f>(-1)*'I. Modelsimulering_kvinder'!E88</f>
        <v>1.2667905428200186</v>
      </c>
      <c r="F10" s="192">
        <f>(-1)*'I. Modelsimulering_kvinder'!F88</f>
        <v>1.8157357821721689</v>
      </c>
      <c r="G10" s="192">
        <f>(-1)*'I. Modelsimulering_kvinder'!G88</f>
        <v>2.301427506448789</v>
      </c>
      <c r="H10" s="192">
        <f>(-1)*'I. Modelsimulering_kvinder'!H88</f>
        <v>2.7231692770865266</v>
      </c>
      <c r="I10" s="192">
        <f>(-1)*'I. Modelsimulering_kvinder'!I88</f>
        <v>3.0825062146629421</v>
      </c>
      <c r="J10" s="192">
        <f>(-1)*'I. Modelsimulering_kvinder'!J88</f>
        <v>3.2646564071970943</v>
      </c>
      <c r="K10" s="192">
        <f>(-1)*'I. Modelsimulering_kvinder'!K88</f>
        <v>3.4071353683995653</v>
      </c>
      <c r="L10" s="192">
        <f>(-1)*'I. Modelsimulering_kvinder'!L88</f>
        <v>3.5351674827642228</v>
      </c>
      <c r="M10" s="192">
        <f>(-1)*'I. Modelsimulering_kvinder'!M88</f>
        <v>3.6523999398732485</v>
      </c>
      <c r="N10" s="192">
        <f>(-1)*'I. Modelsimulering_kvinder'!N88</f>
        <v>3.7587563116109095</v>
      </c>
      <c r="O10" s="192">
        <f>(-1)*'I. Modelsimulering_kvinder'!O88</f>
        <v>3.7438838916586974</v>
      </c>
      <c r="P10" s="192">
        <f>(-1)*'I. Modelsimulering_kvinder'!P88</f>
        <v>3.7106854815400538</v>
      </c>
      <c r="Q10" s="192">
        <f>(-1)*'I. Modelsimulering_kvinder'!Q88</f>
        <v>3.678332124319013</v>
      </c>
      <c r="R10" s="192">
        <f>(-1)*'I. Modelsimulering_kvinder'!R88</f>
        <v>3.6493738916353777</v>
      </c>
      <c r="S10" s="192">
        <f>(-1)*'I. Modelsimulering_kvinder'!S88</f>
        <v>3.623277163004559</v>
      </c>
      <c r="T10" s="192">
        <f>(-1)*'I. Modelsimulering_kvinder'!T88</f>
        <v>3.5991003223140297</v>
      </c>
      <c r="U10" s="192">
        <f>(-1)*'I. Modelsimulering_kvinder'!U88</f>
        <v>3.5759872136170543</v>
      </c>
      <c r="V10" s="192">
        <f>(-1)*'I. Modelsimulering_kvinder'!V88</f>
        <v>3.5532323911147614</v>
      </c>
      <c r="W10" s="192">
        <f>(-1)*'I. Modelsimulering_kvinder'!W88</f>
        <v>3.530268852892732</v>
      </c>
      <c r="X10" s="192">
        <f>(-1)*'I. Modelsimulering_kvinder'!X88</f>
        <v>3.5082586641453872</v>
      </c>
      <c r="Y10" s="192">
        <f>(-1)*'I. Modelsimulering_kvinder'!Y88</f>
        <v>3.4850903531714721</v>
      </c>
      <c r="Z10" s="192">
        <f>(-1)*'I. Modelsimulering_kvinder'!Z88</f>
        <v>3.4606558534735541</v>
      </c>
      <c r="AA10" s="192">
        <f>(-1)*'I. Modelsimulering_kvinder'!AA88</f>
        <v>3.4348081893383551</v>
      </c>
      <c r="AB10" s="192">
        <f>(-1)*'I. Modelsimulering_kvinder'!AB88</f>
        <v>3.4073973165288862</v>
      </c>
      <c r="AC10" s="192">
        <f>(-1)*'I. Modelsimulering_kvinder'!AC88</f>
        <v>3.3782908594255332</v>
      </c>
      <c r="AD10" s="192">
        <f>(-1)*'I. Modelsimulering_kvinder'!AD88</f>
        <v>3.3473852126894599</v>
      </c>
      <c r="AE10" s="192">
        <f>(-1)*'I. Modelsimulering_kvinder'!AE88</f>
        <v>3.3146103349590703</v>
      </c>
      <c r="AF10" s="192">
        <f>(-1)*'I. Modelsimulering_kvinder'!AF88</f>
        <v>3.279930524054862</v>
      </c>
      <c r="AG10" s="192">
        <f>(-1)*'I. Modelsimulering_kvinder'!AG88</f>
        <v>3.2433427365385796</v>
      </c>
      <c r="AH10" s="192">
        <f>(-1)*'I. Modelsimulering_kvinder'!AH88</f>
        <v>3.2065945857559655</v>
      </c>
      <c r="AI10" s="192">
        <f>(-1)*'I. Modelsimulering_kvinder'!AI88</f>
        <v>3.1698540878787753</v>
      </c>
      <c r="AJ10" s="192">
        <f>(-1)*'I. Modelsimulering_kvinder'!AJ88</f>
        <v>3.1329784275596921</v>
      </c>
      <c r="AK10" s="192">
        <f>(-1)*'I. Modelsimulering_kvinder'!AK88</f>
        <v>3.0956964628951482</v>
      </c>
      <c r="AL10" s="192">
        <f>(-1)*'I. Modelsimulering_kvinder'!AL88</f>
        <v>3.0576960858991242</v>
      </c>
      <c r="AM10" s="192">
        <f>(-1)*'I. Modelsimulering_kvinder'!AM88</f>
        <v>3.0186769177314545</v>
      </c>
      <c r="AN10" s="192">
        <f>(-1)*'I. Modelsimulering_kvinder'!AN88</f>
        <v>2.9783798533067056</v>
      </c>
      <c r="AO10" s="192">
        <f>(-1)*'I. Modelsimulering_kvinder'!AO88</f>
        <v>2.9366014241195444</v>
      </c>
      <c r="AP10" s="192">
        <f>(-1)*'I. Modelsimulering_kvinder'!AP88</f>
        <v>2.8931984561800164</v>
      </c>
      <c r="AQ10" s="192">
        <f>(-1)*'I. Modelsimulering_kvinder'!AQ88</f>
        <v>2.8480867541547923</v>
      </c>
      <c r="AR10" s="192">
        <f>(-1)*'I. Modelsimulering_kvinder'!AR88</f>
        <v>2.8038819733951641</v>
      </c>
      <c r="AS10" s="192">
        <f>(-1)*'I. Modelsimulering_kvinder'!AS88</f>
        <v>2.7605957760156343</v>
      </c>
      <c r="AT10" s="192">
        <f>(-1)*'I. Modelsimulering_kvinder'!AT88</f>
        <v>2.7177458805749666</v>
      </c>
      <c r="AU10" s="192">
        <f>(-1)*'I. Modelsimulering_kvinder'!AU88</f>
        <v>2.6747063221200733</v>
      </c>
      <c r="AV10" s="192">
        <f>(-1)*'I. Modelsimulering_kvinder'!AV88</f>
        <v>2.6308527819974188</v>
      </c>
      <c r="AW10" s="192">
        <f>(-1)*'I. Modelsimulering_kvinder'!AW88</f>
        <v>2.5856426945788371</v>
      </c>
      <c r="AX10" s="192">
        <f>(-1)*'I. Modelsimulering_kvinder'!AX88</f>
        <v>2.538653257236092</v>
      </c>
      <c r="AY10" s="192">
        <f>(-1)*'I. Modelsimulering_kvinder'!AY88</f>
        <v>2.4895930814709573</v>
      </c>
      <c r="AZ10" s="192">
        <f>(-1)*'I. Modelsimulering_kvinder'!AZ88</f>
        <v>2.4382980755012795</v>
      </c>
      <c r="BA10" s="192">
        <f>(-1)*'I. Modelsimulering_kvinder'!BA88</f>
        <v>2.3847185806389462</v>
      </c>
      <c r="BB10" s="192">
        <f>(-1)*'I. Modelsimulering_kvinder'!BB88</f>
        <v>2.3430440077595449</v>
      </c>
      <c r="BC10" s="192">
        <f>(-1)*'I. Modelsimulering_kvinder'!BC88</f>
        <v>2.3000825776703095</v>
      </c>
      <c r="BD10" s="192">
        <f>(-1)*'I. Modelsimulering_kvinder'!BD88</f>
        <v>2.2529698781113439</v>
      </c>
      <c r="BE10" s="192">
        <f>(-1)*'I. Modelsimulering_kvinder'!BE88</f>
        <v>2.2008618187355751</v>
      </c>
      <c r="BF10" s="192">
        <f>(-1)*'I. Modelsimulering_kvinder'!BF88</f>
        <v>2.1437068265354355</v>
      </c>
      <c r="BG10" s="192">
        <f>(-1)*'I. Modelsimulering_kvinder'!BG88</f>
        <v>2.0819237965565662</v>
      </c>
      <c r="BH10" s="192">
        <f>(-1)*'I. Modelsimulering_kvinder'!BH88</f>
        <v>2.0161871348132081</v>
      </c>
      <c r="BI10" s="192">
        <f>(-1)*'I. Modelsimulering_kvinder'!BI88</f>
        <v>1.947285964380626</v>
      </c>
      <c r="BJ10" s="192">
        <f>(-1)*'I. Modelsimulering_kvinder'!BJ88</f>
        <v>1.8760343342146371</v>
      </c>
      <c r="BK10" s="192">
        <f>(-1)*'I. Modelsimulering_kvinder'!BK88</f>
        <v>1.8032161929309041</v>
      </c>
      <c r="BL10" s="192">
        <f>(-1)*'I. Modelsimulering_kvinder'!BL88</f>
        <v>1.7295537872205387</v>
      </c>
      <c r="BM10" s="192">
        <f>(-1)*'I. Modelsimulering_kvinder'!BM88</f>
        <v>1.6556916024269412</v>
      </c>
      <c r="BN10" s="192">
        <f>(-1)*'I. Modelsimulering_kvinder'!BN88</f>
        <v>1.5821903985865902</v>
      </c>
      <c r="BO10" s="192">
        <f>(-1)*'I. Modelsimulering_kvinder'!BO88</f>
        <v>1.50952760633254</v>
      </c>
      <c r="BP10" s="192">
        <f>(-1)*'I. Modelsimulering_kvinder'!BP88</f>
        <v>1.4381015450917403</v>
      </c>
      <c r="BQ10" s="192">
        <f>(-1)*'I. Modelsimulering_kvinder'!BQ88</f>
        <v>1.368237761423643</v>
      </c>
      <c r="BR10" s="192">
        <f>(-1)*'I. Modelsimulering_kvinder'!BR88</f>
        <v>1.3001963649749086</v>
      </c>
      <c r="BS10" s="192">
        <f>(-1)*'I. Modelsimulering_kvinder'!BS88</f>
        <v>1.2341796391624484</v>
      </c>
      <c r="BT10" s="192">
        <f>(-1)*'I. Modelsimulering_kvinder'!BT88</f>
        <v>1.1703394770270279</v>
      </c>
      <c r="BU10" s="192">
        <f>(-1)*'I. Modelsimulering_kvinder'!BU88</f>
        <v>1.1087843777090711</v>
      </c>
      <c r="BV10" s="192">
        <f>(-1)*'I. Modelsimulering_kvinder'!BV88</f>
        <v>1.0359732698157131</v>
      </c>
      <c r="BW10" s="192">
        <f>(-1)*'I. Modelsimulering_kvinder'!BW88</f>
        <v>0.91476647541367129</v>
      </c>
      <c r="BX10" s="192">
        <f>(-1)*'I. Modelsimulering_kvinder'!BX88</f>
        <v>0.79990802952079321</v>
      </c>
      <c r="BY10" s="192">
        <f>(-1)*'I. Modelsimulering_kvinder'!BY88</f>
        <v>0.69414494935062976</v>
      </c>
      <c r="BZ10" s="192">
        <f>(-1)*'I. Modelsimulering_kvinder'!BZ88</f>
        <v>0.59870693085804305</v>
      </c>
      <c r="CA10" s="192">
        <f>(-1)*'I. Modelsimulering_kvinder'!CA88</f>
        <v>0.51385692761732571</v>
      </c>
      <c r="CB10" s="192">
        <f>(-1)*'I. Modelsimulering_kvinder'!CB88</f>
        <v>0.43926582913036327</v>
      </c>
      <c r="CC10" s="192">
        <f>(-1)*'I. Modelsimulering_kvinder'!CC88</f>
        <v>0.37426441798425003</v>
      </c>
      <c r="CD10" s="192">
        <f>(-1)*'I. Modelsimulering_kvinder'!CD88</f>
        <v>0.31801014404663874</v>
      </c>
      <c r="CE10" s="192">
        <f>(-1)*'I. Modelsimulering_kvinder'!CE88</f>
        <v>0.26959514418604158</v>
      </c>
      <c r="CF10" s="192">
        <f>(-1)*'I. Modelsimulering_kvinder'!CF88</f>
        <v>0.22811405725178702</v>
      </c>
      <c r="CG10" s="192">
        <f>(-1)*'I. Modelsimulering_kvinder'!CG88</f>
        <v>0.1927046062073714</v>
      </c>
      <c r="CH10" s="192">
        <f>(-1)*'I. Modelsimulering_kvinder'!CH88</f>
        <v>0.16256997823529673</v>
      </c>
      <c r="CI10" s="192">
        <f>(-1)*'I. Modelsimulering_kvinder'!CI88</f>
        <v>0.136989255356184</v>
      </c>
      <c r="CJ10" s="192">
        <f>(-1)*'I. Modelsimulering_kvinder'!CJ88</f>
        <v>0.11532019485275669</v>
      </c>
    </row>
    <row r="11" spans="1:88" x14ac:dyDescent="0.25">
      <c r="A11" s="140" t="s">
        <v>262</v>
      </c>
      <c r="B11" s="192">
        <f>SUM(B9:B10)</f>
        <v>0</v>
      </c>
      <c r="C11" s="192">
        <f t="shared" ref="C11:BN11" si="4">SUM(C9:C10)</f>
        <v>0</v>
      </c>
      <c r="D11" s="192">
        <f t="shared" si="4"/>
        <v>1.4611166830724898</v>
      </c>
      <c r="E11" s="192">
        <f t="shared" si="4"/>
        <v>2.8478318913487328</v>
      </c>
      <c r="F11" s="192">
        <f t="shared" si="4"/>
        <v>4.124630044034717</v>
      </c>
      <c r="G11" s="192">
        <f t="shared" si="4"/>
        <v>5.2717849243927901</v>
      </c>
      <c r="H11" s="192">
        <f t="shared" si="4"/>
        <v>6.2805301057238125</v>
      </c>
      <c r="I11" s="192">
        <f t="shared" si="4"/>
        <v>7.1495873356582251</v>
      </c>
      <c r="J11" s="192">
        <f t="shared" si="4"/>
        <v>7.6453395796590939</v>
      </c>
      <c r="K11" s="192">
        <f t="shared" si="4"/>
        <v>8.0509663406548384</v>
      </c>
      <c r="L11" s="192">
        <f t="shared" si="4"/>
        <v>8.4183218280782057</v>
      </c>
      <c r="M11" s="192">
        <f t="shared" si="4"/>
        <v>8.7548967305438055</v>
      </c>
      <c r="N11" s="192">
        <f t="shared" si="4"/>
        <v>9.0606347789099573</v>
      </c>
      <c r="O11" s="192">
        <f t="shared" si="4"/>
        <v>8.9789715793360756</v>
      </c>
      <c r="P11" s="192">
        <f t="shared" si="4"/>
        <v>8.8396030682775972</v>
      </c>
      <c r="Q11" s="192">
        <f t="shared" si="4"/>
        <v>8.7049603158471882</v>
      </c>
      <c r="R11" s="192">
        <f t="shared" si="4"/>
        <v>8.5838820344633859</v>
      </c>
      <c r="S11" s="192">
        <f t="shared" si="4"/>
        <v>8.4750703863853687</v>
      </c>
      <c r="T11" s="192">
        <f t="shared" si="4"/>
        <v>8.3757715104933368</v>
      </c>
      <c r="U11" s="192">
        <f t="shared" si="4"/>
        <v>8.2834119323551931</v>
      </c>
      <c r="V11" s="192">
        <f t="shared" si="4"/>
        <v>8.1958361466313363</v>
      </c>
      <c r="W11" s="192">
        <f t="shared" si="4"/>
        <v>8.11128370012716</v>
      </c>
      <c r="X11" s="192">
        <f t="shared" si="4"/>
        <v>8.0330413643641805</v>
      </c>
      <c r="Y11" s="192">
        <f t="shared" si="4"/>
        <v>7.9544006149142206</v>
      </c>
      <c r="Z11" s="192">
        <f t="shared" si="4"/>
        <v>7.8749090830390287</v>
      </c>
      <c r="AA11" s="192">
        <f t="shared" si="4"/>
        <v>7.7940580035656239</v>
      </c>
      <c r="AB11" s="192">
        <f t="shared" si="4"/>
        <v>7.7113591915083362</v>
      </c>
      <c r="AC11" s="192">
        <f t="shared" si="4"/>
        <v>7.6263870063771719</v>
      </c>
      <c r="AD11" s="192">
        <f t="shared" si="4"/>
        <v>7.5387990501051263</v>
      </c>
      <c r="AE11" s="192">
        <f t="shared" si="4"/>
        <v>7.4483432480383271</v>
      </c>
      <c r="AF11" s="192">
        <f t="shared" si="4"/>
        <v>7.354856501826589</v>
      </c>
      <c r="AG11" s="192">
        <f t="shared" si="4"/>
        <v>7.2582583993680601</v>
      </c>
      <c r="AH11" s="192">
        <f t="shared" si="4"/>
        <v>7.1619006020735014</v>
      </c>
      <c r="AI11" s="192">
        <f t="shared" si="4"/>
        <v>7.0659233579267493</v>
      </c>
      <c r="AJ11" s="192">
        <f t="shared" si="4"/>
        <v>6.9698632622050809</v>
      </c>
      <c r="AK11" s="192">
        <f t="shared" si="4"/>
        <v>6.8730526690530951</v>
      </c>
      <c r="AL11" s="192">
        <f t="shared" si="4"/>
        <v>6.7747895472846267</v>
      </c>
      <c r="AM11" s="192">
        <f t="shared" si="4"/>
        <v>6.6744356734900521</v>
      </c>
      <c r="AN11" s="192">
        <f t="shared" si="4"/>
        <v>6.571467845344614</v>
      </c>
      <c r="AO11" s="192">
        <f t="shared" si="4"/>
        <v>6.4654990029325745</v>
      </c>
      <c r="AP11" s="192">
        <f t="shared" si="4"/>
        <v>6.3562807089724629</v>
      </c>
      <c r="AQ11" s="192">
        <f t="shared" si="4"/>
        <v>6.2436946637430992</v>
      </c>
      <c r="AR11" s="192">
        <f t="shared" si="4"/>
        <v>6.132677146795686</v>
      </c>
      <c r="AS11" s="192">
        <f t="shared" si="4"/>
        <v>6.0230909868441813</v>
      </c>
      <c r="AT11" s="192">
        <f t="shared" si="4"/>
        <v>5.9138488280732417</v>
      </c>
      <c r="AU11" s="192">
        <f t="shared" si="4"/>
        <v>5.8036737244274264</v>
      </c>
      <c r="AV11" s="192">
        <f t="shared" si="4"/>
        <v>5.6913682214049004</v>
      </c>
      <c r="AW11" s="192">
        <f t="shared" si="4"/>
        <v>5.5759534402241115</v>
      </c>
      <c r="AX11" s="192">
        <f t="shared" si="4"/>
        <v>5.456726211242767</v>
      </c>
      <c r="AY11" s="192">
        <f t="shared" si="4"/>
        <v>5.3332665085049484</v>
      </c>
      <c r="AZ11" s="192">
        <f t="shared" si="4"/>
        <v>5.2054165311501492</v>
      </c>
      <c r="BA11" s="192">
        <f t="shared" si="4"/>
        <v>5.0732452979204936</v>
      </c>
      <c r="BB11" s="192">
        <f t="shared" si="4"/>
        <v>4.9621025885971903</v>
      </c>
      <c r="BC11" s="192">
        <f t="shared" si="4"/>
        <v>4.8476430948485358</v>
      </c>
      <c r="BD11" s="192">
        <f t="shared" si="4"/>
        <v>4.7244456350331347</v>
      </c>
      <c r="BE11" s="192">
        <f t="shared" si="4"/>
        <v>4.591513024915912</v>
      </c>
      <c r="BF11" s="192">
        <f t="shared" si="4"/>
        <v>4.4492865694519423</v>
      </c>
      <c r="BG11" s="192">
        <f t="shared" si="4"/>
        <v>4.2990134434344327</v>
      </c>
      <c r="BH11" s="192">
        <f t="shared" si="4"/>
        <v>4.1423336306102101</v>
      </c>
      <c r="BI11" s="192">
        <f t="shared" si="4"/>
        <v>3.9810169672791744</v>
      </c>
      <c r="BJ11" s="192">
        <f t="shared" si="4"/>
        <v>3.8168018408377975</v>
      </c>
      <c r="BK11" s="192">
        <f t="shared" si="4"/>
        <v>3.6513019057206293</v>
      </c>
      <c r="BL11" s="192">
        <f t="shared" si="4"/>
        <v>3.485957593718922</v>
      </c>
      <c r="BM11" s="192">
        <f t="shared" si="4"/>
        <v>3.32201649430408</v>
      </c>
      <c r="BN11" s="192">
        <f t="shared" si="4"/>
        <v>3.1605317766584449</v>
      </c>
      <c r="BO11" s="192">
        <f t="shared" ref="BO11:CJ11" si="5">SUM(BO9:BO10)</f>
        <v>3.0023713680297988</v>
      </c>
      <c r="BP11" s="192">
        <f t="shared" si="5"/>
        <v>2.848233053664444</v>
      </c>
      <c r="BQ11" s="192">
        <f t="shared" si="5"/>
        <v>2.6986623484194752</v>
      </c>
      <c r="BR11" s="192">
        <f t="shared" si="5"/>
        <v>2.5540711398439271</v>
      </c>
      <c r="BS11" s="192">
        <f t="shared" si="5"/>
        <v>2.4147558797471902</v>
      </c>
      <c r="BT11" s="192">
        <f t="shared" si="5"/>
        <v>2.2809146204285753</v>
      </c>
      <c r="BU11" s="192">
        <f t="shared" si="5"/>
        <v>2.1526625330816387</v>
      </c>
      <c r="BV11" s="192">
        <f t="shared" si="5"/>
        <v>1.980876599567182</v>
      </c>
      <c r="BW11" s="192">
        <f t="shared" si="5"/>
        <v>1.7231930151333472</v>
      </c>
      <c r="BX11" s="192">
        <f t="shared" si="5"/>
        <v>1.4864768713605372</v>
      </c>
      <c r="BY11" s="192">
        <f t="shared" si="5"/>
        <v>1.2737672549901617</v>
      </c>
      <c r="BZ11" s="192">
        <f t="shared" si="5"/>
        <v>1.085679232005532</v>
      </c>
      <c r="CA11" s="192">
        <f t="shared" si="5"/>
        <v>0.92136572974504816</v>
      </c>
      <c r="CB11" s="192">
        <f t="shared" si="5"/>
        <v>0.77915786225003103</v>
      </c>
      <c r="CC11" s="192">
        <f t="shared" si="5"/>
        <v>0.65698362830062251</v>
      </c>
      <c r="CD11" s="192">
        <f t="shared" si="5"/>
        <v>0.55263501791750969</v>
      </c>
      <c r="CE11" s="192">
        <f t="shared" si="5"/>
        <v>0.46393240938732561</v>
      </c>
      <c r="CF11" s="192">
        <f t="shared" si="5"/>
        <v>0.38882021038352832</v>
      </c>
      <c r="CG11" s="192">
        <f t="shared" si="5"/>
        <v>0.32541719272512637</v>
      </c>
      <c r="CH11" s="192">
        <f t="shared" si="5"/>
        <v>0.27203760403926935</v>
      </c>
      <c r="CI11" s="192">
        <f t="shared" si="5"/>
        <v>0.2271939933525573</v>
      </c>
      <c r="CJ11" s="192">
        <f t="shared" si="5"/>
        <v>0.18958910820219899</v>
      </c>
    </row>
    <row r="12" spans="1:88" s="29" customFormat="1" x14ac:dyDescent="0.25">
      <c r="A12" s="222" t="s">
        <v>186</v>
      </c>
      <c r="B12" s="219">
        <f>B11-(-1)*'G. Modelsimulering_mænd'!B88-(-1)*'I. Modelsimulering_kvinder'!B88</f>
        <v>0</v>
      </c>
      <c r="C12" s="219">
        <f>C11-(-1)*'G. Modelsimulering_mænd'!C88-(-1)*'I. Modelsimulering_kvinder'!C88</f>
        <v>0</v>
      </c>
      <c r="D12" s="219">
        <f>D11-(-1)*'G. Modelsimulering_mænd'!D88-(-1)*'I. Modelsimulering_kvinder'!D88</f>
        <v>0</v>
      </c>
      <c r="E12" s="219">
        <f>E11-(-1)*'G. Modelsimulering_mænd'!E88-(-1)*'I. Modelsimulering_kvinder'!E88</f>
        <v>0</v>
      </c>
      <c r="F12" s="219">
        <f>F11-(-1)*'G. Modelsimulering_mænd'!F88-(-1)*'I. Modelsimulering_kvinder'!F88</f>
        <v>0</v>
      </c>
      <c r="G12" s="219">
        <f>G11-(-1)*'G. Modelsimulering_mænd'!G88-(-1)*'I. Modelsimulering_kvinder'!G88</f>
        <v>0</v>
      </c>
      <c r="H12" s="219">
        <f>H11-(-1)*'G. Modelsimulering_mænd'!H88-(-1)*'I. Modelsimulering_kvinder'!H88</f>
        <v>0</v>
      </c>
      <c r="I12" s="219">
        <f>I11-(-1)*'G. Modelsimulering_mænd'!I88-(-1)*'I. Modelsimulering_kvinder'!I88</f>
        <v>0</v>
      </c>
      <c r="J12" s="219">
        <f>J11-(-1)*'G. Modelsimulering_mænd'!J88-(-1)*'I. Modelsimulering_kvinder'!J88</f>
        <v>0</v>
      </c>
      <c r="K12" s="219">
        <f>K11-(-1)*'G. Modelsimulering_mænd'!K88-(-1)*'I. Modelsimulering_kvinder'!K88</f>
        <v>0</v>
      </c>
      <c r="L12" s="219">
        <f>L11-(-1)*'G. Modelsimulering_mænd'!L88-(-1)*'I. Modelsimulering_kvinder'!L88</f>
        <v>0</v>
      </c>
      <c r="M12" s="219">
        <f>M11-(-1)*'G. Modelsimulering_mænd'!M88-(-1)*'I. Modelsimulering_kvinder'!M88</f>
        <v>0</v>
      </c>
      <c r="N12" s="219">
        <f>N11-(-1)*'G. Modelsimulering_mænd'!N88-(-1)*'I. Modelsimulering_kvinder'!N88</f>
        <v>0</v>
      </c>
      <c r="O12" s="219">
        <f>O11-(-1)*'G. Modelsimulering_mænd'!O88-(-1)*'I. Modelsimulering_kvinder'!O88</f>
        <v>0</v>
      </c>
      <c r="P12" s="219">
        <f>P11-(-1)*'G. Modelsimulering_mænd'!P88-(-1)*'I. Modelsimulering_kvinder'!P88</f>
        <v>0</v>
      </c>
      <c r="Q12" s="219">
        <f>Q11-(-1)*'G. Modelsimulering_mænd'!Q88-(-1)*'I. Modelsimulering_kvinder'!Q88</f>
        <v>0</v>
      </c>
      <c r="R12" s="219">
        <f>R11-(-1)*'G. Modelsimulering_mænd'!R88-(-1)*'I. Modelsimulering_kvinder'!R88</f>
        <v>0</v>
      </c>
      <c r="S12" s="219">
        <f>S11-(-1)*'G. Modelsimulering_mænd'!S88-(-1)*'I. Modelsimulering_kvinder'!S88</f>
        <v>0</v>
      </c>
      <c r="T12" s="219">
        <f>T11-(-1)*'G. Modelsimulering_mænd'!T88-(-1)*'I. Modelsimulering_kvinder'!T88</f>
        <v>0</v>
      </c>
      <c r="U12" s="219">
        <f>U11-(-1)*'G. Modelsimulering_mænd'!U88-(-1)*'I. Modelsimulering_kvinder'!U88</f>
        <v>0</v>
      </c>
      <c r="V12" s="219">
        <f>V11-(-1)*'G. Modelsimulering_mænd'!V88-(-1)*'I. Modelsimulering_kvinder'!V88</f>
        <v>0</v>
      </c>
      <c r="W12" s="219">
        <f>W11-(-1)*'G. Modelsimulering_mænd'!W88-(-1)*'I. Modelsimulering_kvinder'!W88</f>
        <v>0</v>
      </c>
      <c r="X12" s="219">
        <f>X11-(-1)*'G. Modelsimulering_mænd'!X88-(-1)*'I. Modelsimulering_kvinder'!X88</f>
        <v>0</v>
      </c>
      <c r="Y12" s="219">
        <f>Y11-(-1)*'G. Modelsimulering_mænd'!Y88-(-1)*'I. Modelsimulering_kvinder'!Y88</f>
        <v>0</v>
      </c>
      <c r="Z12" s="219">
        <f>Z11-(-1)*'G. Modelsimulering_mænd'!Z88-(-1)*'I. Modelsimulering_kvinder'!Z88</f>
        <v>0</v>
      </c>
      <c r="AA12" s="219">
        <f>AA11-(-1)*'G. Modelsimulering_mænd'!AA88-(-1)*'I. Modelsimulering_kvinder'!AA88</f>
        <v>0</v>
      </c>
      <c r="AB12" s="219">
        <f>AB11-(-1)*'G. Modelsimulering_mænd'!AB88-(-1)*'I. Modelsimulering_kvinder'!AB88</f>
        <v>0</v>
      </c>
      <c r="AC12" s="219">
        <f>AC11-(-1)*'G. Modelsimulering_mænd'!AC88-(-1)*'I. Modelsimulering_kvinder'!AC88</f>
        <v>0</v>
      </c>
      <c r="AD12" s="219">
        <f>AD11-(-1)*'G. Modelsimulering_mænd'!AD88-(-1)*'I. Modelsimulering_kvinder'!AD88</f>
        <v>0</v>
      </c>
      <c r="AE12" s="219">
        <f>AE11-(-1)*'G. Modelsimulering_mænd'!AE88-(-1)*'I. Modelsimulering_kvinder'!AE88</f>
        <v>0</v>
      </c>
      <c r="AF12" s="219">
        <f>AF11-(-1)*'G. Modelsimulering_mænd'!AF88-(-1)*'I. Modelsimulering_kvinder'!AF88</f>
        <v>0</v>
      </c>
      <c r="AG12" s="219">
        <f>AG11-(-1)*'G. Modelsimulering_mænd'!AG88-(-1)*'I. Modelsimulering_kvinder'!AG88</f>
        <v>0</v>
      </c>
      <c r="AH12" s="219">
        <f>AH11-(-1)*'G. Modelsimulering_mænd'!AH88-(-1)*'I. Modelsimulering_kvinder'!AH88</f>
        <v>0</v>
      </c>
      <c r="AI12" s="219">
        <f>AI11-(-1)*'G. Modelsimulering_mænd'!AI88-(-1)*'I. Modelsimulering_kvinder'!AI88</f>
        <v>0</v>
      </c>
      <c r="AJ12" s="219">
        <f>AJ11-(-1)*'G. Modelsimulering_mænd'!AJ88-(-1)*'I. Modelsimulering_kvinder'!AJ88</f>
        <v>0</v>
      </c>
      <c r="AK12" s="219">
        <f>AK11-(-1)*'G. Modelsimulering_mænd'!AK88-(-1)*'I. Modelsimulering_kvinder'!AK88</f>
        <v>0</v>
      </c>
      <c r="AL12" s="219">
        <f>AL11-(-1)*'G. Modelsimulering_mænd'!AL88-(-1)*'I. Modelsimulering_kvinder'!AL88</f>
        <v>0</v>
      </c>
      <c r="AM12" s="219">
        <f>AM11-(-1)*'G. Modelsimulering_mænd'!AM88-(-1)*'I. Modelsimulering_kvinder'!AM88</f>
        <v>0</v>
      </c>
      <c r="AN12" s="219">
        <f>AN11-(-1)*'G. Modelsimulering_mænd'!AN88-(-1)*'I. Modelsimulering_kvinder'!AN88</f>
        <v>0</v>
      </c>
      <c r="AO12" s="219">
        <f>AO11-(-1)*'G. Modelsimulering_mænd'!AO88-(-1)*'I. Modelsimulering_kvinder'!AO88</f>
        <v>0</v>
      </c>
      <c r="AP12" s="219">
        <f>AP11-(-1)*'G. Modelsimulering_mænd'!AP88-(-1)*'I. Modelsimulering_kvinder'!AP88</f>
        <v>0</v>
      </c>
      <c r="AQ12" s="219">
        <f>AQ11-(-1)*'G. Modelsimulering_mænd'!AQ88-(-1)*'I. Modelsimulering_kvinder'!AQ88</f>
        <v>0</v>
      </c>
      <c r="AR12" s="219">
        <f>AR11-(-1)*'G. Modelsimulering_mænd'!AR88-(-1)*'I. Modelsimulering_kvinder'!AR88</f>
        <v>0</v>
      </c>
      <c r="AS12" s="219">
        <f>AS11-(-1)*'G. Modelsimulering_mænd'!AS88-(-1)*'I. Modelsimulering_kvinder'!AS88</f>
        <v>0</v>
      </c>
      <c r="AT12" s="219">
        <f>AT11-(-1)*'G. Modelsimulering_mænd'!AT88-(-1)*'I. Modelsimulering_kvinder'!AT88</f>
        <v>0</v>
      </c>
      <c r="AU12" s="219">
        <f>AU11-(-1)*'G. Modelsimulering_mænd'!AU88-(-1)*'I. Modelsimulering_kvinder'!AU88</f>
        <v>0</v>
      </c>
      <c r="AV12" s="219">
        <f>AV11-(-1)*'G. Modelsimulering_mænd'!AV88-(-1)*'I. Modelsimulering_kvinder'!AV88</f>
        <v>0</v>
      </c>
      <c r="AW12" s="219">
        <f>AW11-(-1)*'G. Modelsimulering_mænd'!AW88-(-1)*'I. Modelsimulering_kvinder'!AW88</f>
        <v>0</v>
      </c>
      <c r="AX12" s="219">
        <f>AX11-(-1)*'G. Modelsimulering_mænd'!AX88-(-1)*'I. Modelsimulering_kvinder'!AX88</f>
        <v>0</v>
      </c>
      <c r="AY12" s="219">
        <f>AY11-(-1)*'G. Modelsimulering_mænd'!AY88-(-1)*'I. Modelsimulering_kvinder'!AY88</f>
        <v>0</v>
      </c>
      <c r="AZ12" s="219">
        <f>AZ11-(-1)*'G. Modelsimulering_mænd'!AZ88-(-1)*'I. Modelsimulering_kvinder'!AZ88</f>
        <v>0</v>
      </c>
      <c r="BA12" s="219">
        <f>BA11-(-1)*'G. Modelsimulering_mænd'!BA88-(-1)*'I. Modelsimulering_kvinder'!BA88</f>
        <v>0</v>
      </c>
      <c r="BB12" s="219">
        <f>BB11-(-1)*'G. Modelsimulering_mænd'!BB88-(-1)*'I. Modelsimulering_kvinder'!BB88</f>
        <v>0</v>
      </c>
      <c r="BC12" s="219">
        <f>BC11-(-1)*'G. Modelsimulering_mænd'!BC88-(-1)*'I. Modelsimulering_kvinder'!BC88</f>
        <v>0</v>
      </c>
      <c r="BD12" s="219">
        <f>BD11-(-1)*'G. Modelsimulering_mænd'!BD88-(-1)*'I. Modelsimulering_kvinder'!BD88</f>
        <v>0</v>
      </c>
      <c r="BE12" s="219">
        <f>BE11-(-1)*'G. Modelsimulering_mænd'!BE88-(-1)*'I. Modelsimulering_kvinder'!BE88</f>
        <v>0</v>
      </c>
      <c r="BF12" s="219">
        <f>BF11-(-1)*'G. Modelsimulering_mænd'!BF88-(-1)*'I. Modelsimulering_kvinder'!BF88</f>
        <v>0</v>
      </c>
      <c r="BG12" s="219">
        <f>BG11-(-1)*'G. Modelsimulering_mænd'!BG88-(-1)*'I. Modelsimulering_kvinder'!BG88</f>
        <v>0</v>
      </c>
      <c r="BH12" s="219">
        <f>BH11-(-1)*'G. Modelsimulering_mænd'!BH88-(-1)*'I. Modelsimulering_kvinder'!BH88</f>
        <v>0</v>
      </c>
      <c r="BI12" s="219">
        <f>BI11-(-1)*'G. Modelsimulering_mænd'!BI88-(-1)*'I. Modelsimulering_kvinder'!BI88</f>
        <v>0</v>
      </c>
      <c r="BJ12" s="219">
        <f>BJ11-(-1)*'G. Modelsimulering_mænd'!BJ88-(-1)*'I. Modelsimulering_kvinder'!BJ88</f>
        <v>0</v>
      </c>
      <c r="BK12" s="219">
        <f>BK11-(-1)*'G. Modelsimulering_mænd'!BK88-(-1)*'I. Modelsimulering_kvinder'!BK88</f>
        <v>0</v>
      </c>
      <c r="BL12" s="219">
        <f>BL11-(-1)*'G. Modelsimulering_mænd'!BL88-(-1)*'I. Modelsimulering_kvinder'!BL88</f>
        <v>0</v>
      </c>
      <c r="BM12" s="219">
        <f>BM11-(-1)*'G. Modelsimulering_mænd'!BM88-(-1)*'I. Modelsimulering_kvinder'!BM88</f>
        <v>0</v>
      </c>
      <c r="BN12" s="219">
        <f>BN11-(-1)*'G. Modelsimulering_mænd'!BN88-(-1)*'I. Modelsimulering_kvinder'!BN88</f>
        <v>0</v>
      </c>
      <c r="BO12" s="219">
        <f>BO11-(-1)*'G. Modelsimulering_mænd'!BO88-(-1)*'I. Modelsimulering_kvinder'!BO88</f>
        <v>0</v>
      </c>
      <c r="BP12" s="219">
        <f>BP11-(-1)*'G. Modelsimulering_mænd'!BP88-(-1)*'I. Modelsimulering_kvinder'!BP88</f>
        <v>0</v>
      </c>
      <c r="BQ12" s="219">
        <f>BQ11-(-1)*'G. Modelsimulering_mænd'!BQ88-(-1)*'I. Modelsimulering_kvinder'!BQ88</f>
        <v>0</v>
      </c>
      <c r="BR12" s="219">
        <f>BR11-(-1)*'G. Modelsimulering_mænd'!BR88-(-1)*'I. Modelsimulering_kvinder'!BR88</f>
        <v>0</v>
      </c>
      <c r="BS12" s="219">
        <f>BS11-(-1)*'G. Modelsimulering_mænd'!BS88-(-1)*'I. Modelsimulering_kvinder'!BS88</f>
        <v>0</v>
      </c>
      <c r="BT12" s="219">
        <f>BT11-(-1)*'G. Modelsimulering_mænd'!BT88-(-1)*'I. Modelsimulering_kvinder'!BT88</f>
        <v>0</v>
      </c>
      <c r="BU12" s="219">
        <f>BU11-(-1)*'G. Modelsimulering_mænd'!BU88-(-1)*'I. Modelsimulering_kvinder'!BU88</f>
        <v>0</v>
      </c>
      <c r="BV12" s="219">
        <f>BV11-(-1)*'G. Modelsimulering_mænd'!BV88-(-1)*'I. Modelsimulering_kvinder'!BV88</f>
        <v>0</v>
      </c>
      <c r="BW12" s="219">
        <f>BW11-(-1)*'G. Modelsimulering_mænd'!BW88-(-1)*'I. Modelsimulering_kvinder'!BW88</f>
        <v>0</v>
      </c>
      <c r="BX12" s="219">
        <f>BX11-(-1)*'G. Modelsimulering_mænd'!BX88-(-1)*'I. Modelsimulering_kvinder'!BX88</f>
        <v>0</v>
      </c>
      <c r="BY12" s="219">
        <f>BY11-(-1)*'G. Modelsimulering_mænd'!BY88-(-1)*'I. Modelsimulering_kvinder'!BY88</f>
        <v>0</v>
      </c>
      <c r="BZ12" s="219">
        <f>BZ11-(-1)*'G. Modelsimulering_mænd'!BZ88-(-1)*'I. Modelsimulering_kvinder'!BZ88</f>
        <v>0</v>
      </c>
      <c r="CA12" s="219">
        <f>CA11-(-1)*'G. Modelsimulering_mænd'!CA88-(-1)*'I. Modelsimulering_kvinder'!CA88</f>
        <v>0</v>
      </c>
      <c r="CB12" s="219">
        <f>CB11-(-1)*'G. Modelsimulering_mænd'!CB88-(-1)*'I. Modelsimulering_kvinder'!CB88</f>
        <v>0</v>
      </c>
      <c r="CC12" s="219">
        <f>CC11-(-1)*'G. Modelsimulering_mænd'!CC88-(-1)*'I. Modelsimulering_kvinder'!CC88</f>
        <v>0</v>
      </c>
      <c r="CD12" s="219">
        <f>CD11-(-1)*'G. Modelsimulering_mænd'!CD88-(-1)*'I. Modelsimulering_kvinder'!CD88</f>
        <v>0</v>
      </c>
      <c r="CE12" s="219">
        <f>CE11-(-1)*'G. Modelsimulering_mænd'!CE88-(-1)*'I. Modelsimulering_kvinder'!CE88</f>
        <v>0</v>
      </c>
      <c r="CF12" s="219">
        <f>CF11-(-1)*'G. Modelsimulering_mænd'!CF88-(-1)*'I. Modelsimulering_kvinder'!CF88</f>
        <v>0</v>
      </c>
      <c r="CG12" s="219">
        <f>CG11-(-1)*'G. Modelsimulering_mænd'!CG88-(-1)*'I. Modelsimulering_kvinder'!CG88</f>
        <v>0</v>
      </c>
      <c r="CH12" s="219">
        <f>CH11-(-1)*'G. Modelsimulering_mænd'!CH88-(-1)*'I. Modelsimulering_kvinder'!CH88</f>
        <v>0</v>
      </c>
      <c r="CI12" s="219">
        <f>CI11-(-1)*'G. Modelsimulering_mænd'!CI88-(-1)*'I. Modelsimulering_kvinder'!CI88</f>
        <v>0</v>
      </c>
      <c r="CJ12" s="219">
        <f>CJ11-(-1)*'G. Modelsimulering_mænd'!CJ88-(-1)*'I. Modelsimulering_kvinder'!CJ88</f>
        <v>0</v>
      </c>
    </row>
    <row r="13" spans="1:88" s="29" customFormat="1" x14ac:dyDescent="0.25">
      <c r="A13" s="221"/>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row>
    <row r="14" spans="1:88" s="29" customFormat="1" x14ac:dyDescent="0.25">
      <c r="A14" s="523" t="s">
        <v>320</v>
      </c>
      <c r="B14" s="410"/>
      <c r="C14" s="410"/>
      <c r="D14" s="410"/>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row>
    <row r="15" spans="1:88" s="29" customFormat="1" x14ac:dyDescent="0.25">
      <c r="A15" s="457"/>
      <c r="B15" s="519" t="s">
        <v>24</v>
      </c>
      <c r="C15" s="521" t="s">
        <v>20</v>
      </c>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521"/>
      <c r="AV15" s="521"/>
      <c r="AW15" s="521"/>
      <c r="AX15" s="521"/>
      <c r="AY15" s="521"/>
      <c r="AZ15" s="521"/>
      <c r="BA15" s="521"/>
      <c r="BB15" s="521"/>
      <c r="BC15" s="521"/>
      <c r="BD15" s="521"/>
      <c r="BE15" s="521"/>
      <c r="BF15" s="521"/>
      <c r="BG15" s="521"/>
      <c r="BH15" s="521"/>
      <c r="BI15" s="521"/>
      <c r="BJ15" s="521"/>
      <c r="BK15" s="521"/>
      <c r="BL15" s="521"/>
      <c r="BM15" s="521"/>
      <c r="BN15" s="521"/>
      <c r="BO15" s="521"/>
      <c r="BP15" s="521"/>
      <c r="BQ15" s="521"/>
      <c r="BR15" s="521"/>
      <c r="BS15" s="521"/>
      <c r="BT15" s="521"/>
      <c r="BU15" s="521"/>
      <c r="BV15" s="521"/>
      <c r="BW15" s="521"/>
      <c r="BX15" s="521"/>
      <c r="BY15" s="521"/>
      <c r="BZ15" s="521"/>
      <c r="CA15" s="521"/>
      <c r="CB15" s="521"/>
      <c r="CC15" s="521"/>
      <c r="CD15" s="521"/>
      <c r="CE15" s="521"/>
      <c r="CF15" s="521"/>
      <c r="CG15" s="521"/>
      <c r="CH15" s="521"/>
      <c r="CI15" s="521"/>
      <c r="CJ15" s="521"/>
    </row>
    <row r="16" spans="1:88" s="29" customFormat="1" x14ac:dyDescent="0.25">
      <c r="A16" s="432"/>
      <c r="B16" s="520"/>
      <c r="C16" s="204">
        <v>0</v>
      </c>
      <c r="D16" s="204">
        <f>C16+1</f>
        <v>1</v>
      </c>
      <c r="E16" s="204">
        <f t="shared" ref="E16" si="6">D16+1</f>
        <v>2</v>
      </c>
      <c r="F16" s="204">
        <f t="shared" ref="F16" si="7">E16+1</f>
        <v>3</v>
      </c>
      <c r="G16" s="204">
        <f t="shared" ref="G16" si="8">F16+1</f>
        <v>4</v>
      </c>
      <c r="H16" s="204">
        <f t="shared" ref="H16" si="9">G16+1</f>
        <v>5</v>
      </c>
      <c r="I16" s="204">
        <f t="shared" ref="I16" si="10">H16+1</f>
        <v>6</v>
      </c>
      <c r="J16" s="204">
        <f t="shared" ref="J16" si="11">I16+1</f>
        <v>7</v>
      </c>
      <c r="K16" s="204">
        <f t="shared" ref="K16" si="12">J16+1</f>
        <v>8</v>
      </c>
      <c r="L16" s="204">
        <f t="shared" ref="L16" si="13">K16+1</f>
        <v>9</v>
      </c>
      <c r="M16" s="204">
        <f t="shared" ref="M16" si="14">L16+1</f>
        <v>10</v>
      </c>
      <c r="N16" s="204">
        <f t="shared" ref="N16" si="15">M16+1</f>
        <v>11</v>
      </c>
      <c r="O16" s="204">
        <f t="shared" ref="O16" si="16">N16+1</f>
        <v>12</v>
      </c>
      <c r="P16" s="204">
        <f t="shared" ref="P16" si="17">O16+1</f>
        <v>13</v>
      </c>
      <c r="Q16" s="204">
        <f t="shared" ref="Q16" si="18">P16+1</f>
        <v>14</v>
      </c>
      <c r="R16" s="204">
        <f t="shared" ref="R16" si="19">Q16+1</f>
        <v>15</v>
      </c>
      <c r="S16" s="204">
        <f t="shared" ref="S16" si="20">R16+1</f>
        <v>16</v>
      </c>
      <c r="T16" s="204">
        <f t="shared" ref="T16" si="21">S16+1</f>
        <v>17</v>
      </c>
      <c r="U16" s="204">
        <f t="shared" ref="U16" si="22">T16+1</f>
        <v>18</v>
      </c>
      <c r="V16" s="204">
        <f t="shared" ref="V16" si="23">U16+1</f>
        <v>19</v>
      </c>
      <c r="W16" s="204">
        <f t="shared" ref="W16" si="24">V16+1</f>
        <v>20</v>
      </c>
      <c r="X16" s="204">
        <f t="shared" ref="X16" si="25">W16+1</f>
        <v>21</v>
      </c>
      <c r="Y16" s="204">
        <f t="shared" ref="Y16" si="26">X16+1</f>
        <v>22</v>
      </c>
      <c r="Z16" s="204">
        <f t="shared" ref="Z16" si="27">Y16+1</f>
        <v>23</v>
      </c>
      <c r="AA16" s="204">
        <f t="shared" ref="AA16" si="28">Z16+1</f>
        <v>24</v>
      </c>
      <c r="AB16" s="204">
        <f t="shared" ref="AB16" si="29">AA16+1</f>
        <v>25</v>
      </c>
      <c r="AC16" s="204">
        <f t="shared" ref="AC16" si="30">AB16+1</f>
        <v>26</v>
      </c>
      <c r="AD16" s="204">
        <f t="shared" ref="AD16" si="31">AC16+1</f>
        <v>27</v>
      </c>
      <c r="AE16" s="204">
        <f t="shared" ref="AE16" si="32">AD16+1</f>
        <v>28</v>
      </c>
      <c r="AF16" s="204">
        <f t="shared" ref="AF16" si="33">AE16+1</f>
        <v>29</v>
      </c>
      <c r="AG16" s="204">
        <f t="shared" ref="AG16" si="34">AF16+1</f>
        <v>30</v>
      </c>
      <c r="AH16" s="204">
        <f t="shared" ref="AH16" si="35">AG16+1</f>
        <v>31</v>
      </c>
      <c r="AI16" s="204">
        <f t="shared" ref="AI16" si="36">AH16+1</f>
        <v>32</v>
      </c>
      <c r="AJ16" s="204">
        <f t="shared" ref="AJ16" si="37">AI16+1</f>
        <v>33</v>
      </c>
      <c r="AK16" s="204">
        <f t="shared" ref="AK16" si="38">AJ16+1</f>
        <v>34</v>
      </c>
      <c r="AL16" s="204">
        <f t="shared" ref="AL16" si="39">AK16+1</f>
        <v>35</v>
      </c>
      <c r="AM16" s="204">
        <f t="shared" ref="AM16" si="40">AL16+1</f>
        <v>36</v>
      </c>
      <c r="AN16" s="204">
        <f t="shared" ref="AN16" si="41">AM16+1</f>
        <v>37</v>
      </c>
      <c r="AO16" s="204">
        <f t="shared" ref="AO16" si="42">AN16+1</f>
        <v>38</v>
      </c>
      <c r="AP16" s="204">
        <f t="shared" ref="AP16" si="43">AO16+1</f>
        <v>39</v>
      </c>
      <c r="AQ16" s="204">
        <f t="shared" ref="AQ16" si="44">AP16+1</f>
        <v>40</v>
      </c>
      <c r="AR16" s="204">
        <f t="shared" ref="AR16" si="45">AQ16+1</f>
        <v>41</v>
      </c>
      <c r="AS16" s="204">
        <f t="shared" ref="AS16" si="46">AR16+1</f>
        <v>42</v>
      </c>
      <c r="AT16" s="204">
        <f t="shared" ref="AT16" si="47">AS16+1</f>
        <v>43</v>
      </c>
      <c r="AU16" s="204">
        <f>AT16+1</f>
        <v>44</v>
      </c>
      <c r="AV16" s="204">
        <f t="shared" ref="AV16" si="48">AU16+1</f>
        <v>45</v>
      </c>
      <c r="AW16" s="204">
        <f t="shared" ref="AW16" si="49">AV16+1</f>
        <v>46</v>
      </c>
      <c r="AX16" s="204">
        <f t="shared" ref="AX16" si="50">AW16+1</f>
        <v>47</v>
      </c>
      <c r="AY16" s="204">
        <f t="shared" ref="AY16" si="51">AX16+1</f>
        <v>48</v>
      </c>
      <c r="AZ16" s="204">
        <f t="shared" ref="AZ16" si="52">AY16+1</f>
        <v>49</v>
      </c>
      <c r="BA16" s="204">
        <f t="shared" ref="BA16" si="53">AZ16+1</f>
        <v>50</v>
      </c>
      <c r="BB16" s="204">
        <f t="shared" ref="BB16" si="54">BA16+1</f>
        <v>51</v>
      </c>
      <c r="BC16" s="204">
        <f t="shared" ref="BC16" si="55">BB16+1</f>
        <v>52</v>
      </c>
      <c r="BD16" s="204">
        <f t="shared" ref="BD16" si="56">BC16+1</f>
        <v>53</v>
      </c>
      <c r="BE16" s="204">
        <f t="shared" ref="BE16" si="57">BD16+1</f>
        <v>54</v>
      </c>
      <c r="BF16" s="204">
        <f t="shared" ref="BF16" si="58">BE16+1</f>
        <v>55</v>
      </c>
      <c r="BG16" s="204">
        <f t="shared" ref="BG16" si="59">BF16+1</f>
        <v>56</v>
      </c>
      <c r="BH16" s="204">
        <f t="shared" ref="BH16" si="60">BG16+1</f>
        <v>57</v>
      </c>
      <c r="BI16" s="204">
        <f t="shared" ref="BI16" si="61">BH16+1</f>
        <v>58</v>
      </c>
      <c r="BJ16" s="204">
        <f t="shared" ref="BJ16" si="62">BI16+1</f>
        <v>59</v>
      </c>
      <c r="BK16" s="204">
        <f t="shared" ref="BK16" si="63">BJ16+1</f>
        <v>60</v>
      </c>
      <c r="BL16" s="204">
        <f t="shared" ref="BL16" si="64">BK16+1</f>
        <v>61</v>
      </c>
      <c r="BM16" s="204">
        <f t="shared" ref="BM16" si="65">BL16+1</f>
        <v>62</v>
      </c>
      <c r="BN16" s="204">
        <f t="shared" ref="BN16" si="66">BM16+1</f>
        <v>63</v>
      </c>
      <c r="BO16" s="204">
        <f t="shared" ref="BO16" si="67">BN16+1</f>
        <v>64</v>
      </c>
      <c r="BP16" s="204">
        <f t="shared" ref="BP16" si="68">BO16+1</f>
        <v>65</v>
      </c>
      <c r="BQ16" s="204">
        <f t="shared" ref="BQ16" si="69">BP16+1</f>
        <v>66</v>
      </c>
      <c r="BR16" s="204">
        <f t="shared" ref="BR16" si="70">BQ16+1</f>
        <v>67</v>
      </c>
      <c r="BS16" s="204">
        <f t="shared" ref="BS16" si="71">BR16+1</f>
        <v>68</v>
      </c>
      <c r="BT16" s="204">
        <f t="shared" ref="BT16" si="72">BS16+1</f>
        <v>69</v>
      </c>
      <c r="BU16" s="204">
        <f t="shared" ref="BU16" si="73">BT16+1</f>
        <v>70</v>
      </c>
      <c r="BV16" s="204">
        <f t="shared" ref="BV16" si="74">BU16+1</f>
        <v>71</v>
      </c>
      <c r="BW16" s="204">
        <f t="shared" ref="BW16" si="75">BV16+1</f>
        <v>72</v>
      </c>
      <c r="BX16" s="204">
        <f t="shared" ref="BX16" si="76">BW16+1</f>
        <v>73</v>
      </c>
      <c r="BY16" s="204">
        <f t="shared" ref="BY16" si="77">BX16+1</f>
        <v>74</v>
      </c>
      <c r="BZ16" s="204">
        <f t="shared" ref="BZ16" si="78">BY16+1</f>
        <v>75</v>
      </c>
      <c r="CA16" s="204">
        <f t="shared" ref="CA16" si="79">BZ16+1</f>
        <v>76</v>
      </c>
      <c r="CB16" s="204">
        <f t="shared" ref="CB16" si="80">CA16+1</f>
        <v>77</v>
      </c>
      <c r="CC16" s="204">
        <f>CB16+1</f>
        <v>78</v>
      </c>
      <c r="CD16" s="204">
        <f t="shared" ref="CD16" si="81">CC16+1</f>
        <v>79</v>
      </c>
      <c r="CE16" s="204">
        <f t="shared" ref="CE16" si="82">CD16+1</f>
        <v>80</v>
      </c>
      <c r="CF16" s="204">
        <f t="shared" ref="CF16" si="83">CE16+1</f>
        <v>81</v>
      </c>
      <c r="CG16" s="204">
        <f t="shared" ref="CG16" si="84">CF16+1</f>
        <v>82</v>
      </c>
      <c r="CH16" s="204">
        <f>CG16+1</f>
        <v>83</v>
      </c>
      <c r="CI16" s="204">
        <f t="shared" ref="CI16" si="85">CH16+1</f>
        <v>84</v>
      </c>
      <c r="CJ16" s="204">
        <f t="shared" ref="CJ16" si="86">CI16+1</f>
        <v>85</v>
      </c>
    </row>
    <row r="17" spans="1:88" s="29" customFormat="1" x14ac:dyDescent="0.25">
      <c r="A17" s="140" t="s">
        <v>275</v>
      </c>
      <c r="B17" s="224"/>
      <c r="C17" s="224"/>
      <c r="D17" s="192">
        <f>D11</f>
        <v>1.4611166830724898</v>
      </c>
      <c r="E17" s="192">
        <f t="shared" ref="E17:AL17" si="87">E11</f>
        <v>2.8478318913487328</v>
      </c>
      <c r="F17" s="192">
        <f t="shared" si="87"/>
        <v>4.124630044034717</v>
      </c>
      <c r="G17" s="192">
        <f t="shared" si="87"/>
        <v>5.2717849243927901</v>
      </c>
      <c r="H17" s="192">
        <f t="shared" si="87"/>
        <v>6.2805301057238125</v>
      </c>
      <c r="I17" s="192">
        <f t="shared" si="87"/>
        <v>7.1495873356582251</v>
      </c>
      <c r="J17" s="192">
        <f t="shared" si="87"/>
        <v>7.6453395796590939</v>
      </c>
      <c r="K17" s="192">
        <f t="shared" si="87"/>
        <v>8.0509663406548384</v>
      </c>
      <c r="L17" s="192">
        <f t="shared" si="87"/>
        <v>8.4183218280782057</v>
      </c>
      <c r="M17" s="192">
        <f t="shared" si="87"/>
        <v>8.7548967305438055</v>
      </c>
      <c r="N17" s="192">
        <f t="shared" si="87"/>
        <v>9.0606347789099573</v>
      </c>
      <c r="O17" s="192">
        <f t="shared" si="87"/>
        <v>8.9789715793360756</v>
      </c>
      <c r="P17" s="192">
        <f t="shared" si="87"/>
        <v>8.8396030682775972</v>
      </c>
      <c r="Q17" s="192">
        <f t="shared" si="87"/>
        <v>8.7049603158471882</v>
      </c>
      <c r="R17" s="192">
        <f t="shared" si="87"/>
        <v>8.5838820344633859</v>
      </c>
      <c r="S17" s="192">
        <f t="shared" si="87"/>
        <v>8.4750703863853687</v>
      </c>
      <c r="T17" s="192">
        <f t="shared" si="87"/>
        <v>8.3757715104933368</v>
      </c>
      <c r="U17" s="192">
        <f t="shared" si="87"/>
        <v>8.2834119323551931</v>
      </c>
      <c r="V17" s="192">
        <f t="shared" si="87"/>
        <v>8.1958361466313363</v>
      </c>
      <c r="W17" s="192">
        <f t="shared" si="87"/>
        <v>8.11128370012716</v>
      </c>
      <c r="X17" s="192">
        <f t="shared" si="87"/>
        <v>8.0330413643641805</v>
      </c>
      <c r="Y17" s="192">
        <f t="shared" si="87"/>
        <v>7.9544006149142206</v>
      </c>
      <c r="Z17" s="192">
        <f t="shared" si="87"/>
        <v>7.8749090830390287</v>
      </c>
      <c r="AA17" s="192">
        <f t="shared" si="87"/>
        <v>7.7940580035656239</v>
      </c>
      <c r="AB17" s="192">
        <f t="shared" si="87"/>
        <v>7.7113591915083362</v>
      </c>
      <c r="AC17" s="192">
        <f t="shared" si="87"/>
        <v>7.6263870063771719</v>
      </c>
      <c r="AD17" s="192">
        <f t="shared" si="87"/>
        <v>7.5387990501051263</v>
      </c>
      <c r="AE17" s="192">
        <f t="shared" si="87"/>
        <v>7.4483432480383271</v>
      </c>
      <c r="AF17" s="192">
        <f t="shared" si="87"/>
        <v>7.354856501826589</v>
      </c>
      <c r="AG17" s="192">
        <f t="shared" si="87"/>
        <v>7.2582583993680601</v>
      </c>
      <c r="AH17" s="192">
        <f t="shared" si="87"/>
        <v>7.1619006020735014</v>
      </c>
      <c r="AI17" s="192">
        <f t="shared" si="87"/>
        <v>7.0659233579267493</v>
      </c>
      <c r="AJ17" s="192">
        <f t="shared" si="87"/>
        <v>6.9698632622050809</v>
      </c>
      <c r="AK17" s="192">
        <f t="shared" si="87"/>
        <v>6.8730526690530951</v>
      </c>
      <c r="AL17" s="192">
        <f t="shared" si="87"/>
        <v>6.7747895472846267</v>
      </c>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row>
    <row r="18" spans="1:88" s="29" customFormat="1" x14ac:dyDescent="0.25">
      <c r="A18" s="140" t="s">
        <v>276</v>
      </c>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192">
        <f>AM11</f>
        <v>6.6744356734900521</v>
      </c>
      <c r="AN18" s="192">
        <f t="shared" ref="AN18:BU18" si="88">AN11</f>
        <v>6.571467845344614</v>
      </c>
      <c r="AO18" s="192">
        <f t="shared" si="88"/>
        <v>6.4654990029325745</v>
      </c>
      <c r="AP18" s="192">
        <f t="shared" si="88"/>
        <v>6.3562807089724629</v>
      </c>
      <c r="AQ18" s="192">
        <f t="shared" si="88"/>
        <v>6.2436946637430992</v>
      </c>
      <c r="AR18" s="192">
        <f t="shared" si="88"/>
        <v>6.132677146795686</v>
      </c>
      <c r="AS18" s="192">
        <f t="shared" si="88"/>
        <v>6.0230909868441813</v>
      </c>
      <c r="AT18" s="192">
        <f t="shared" si="88"/>
        <v>5.9138488280732417</v>
      </c>
      <c r="AU18" s="192">
        <f t="shared" si="88"/>
        <v>5.8036737244274264</v>
      </c>
      <c r="AV18" s="192">
        <f t="shared" si="88"/>
        <v>5.6913682214049004</v>
      </c>
      <c r="AW18" s="192">
        <f t="shared" si="88"/>
        <v>5.5759534402241115</v>
      </c>
      <c r="AX18" s="192">
        <f t="shared" si="88"/>
        <v>5.456726211242767</v>
      </c>
      <c r="AY18" s="192">
        <f t="shared" si="88"/>
        <v>5.3332665085049484</v>
      </c>
      <c r="AZ18" s="192">
        <f t="shared" si="88"/>
        <v>5.2054165311501492</v>
      </c>
      <c r="BA18" s="192">
        <f t="shared" si="88"/>
        <v>5.0732452979204936</v>
      </c>
      <c r="BB18" s="192">
        <f t="shared" si="88"/>
        <v>4.9621025885971903</v>
      </c>
      <c r="BC18" s="192">
        <f t="shared" si="88"/>
        <v>4.8476430948485358</v>
      </c>
      <c r="BD18" s="192">
        <f t="shared" si="88"/>
        <v>4.7244456350331347</v>
      </c>
      <c r="BE18" s="192">
        <f t="shared" si="88"/>
        <v>4.591513024915912</v>
      </c>
      <c r="BF18" s="192">
        <f t="shared" si="88"/>
        <v>4.4492865694519423</v>
      </c>
      <c r="BG18" s="192">
        <f t="shared" si="88"/>
        <v>4.2990134434344327</v>
      </c>
      <c r="BH18" s="192">
        <f t="shared" si="88"/>
        <v>4.1423336306102101</v>
      </c>
      <c r="BI18" s="192">
        <f t="shared" si="88"/>
        <v>3.9810169672791744</v>
      </c>
      <c r="BJ18" s="192">
        <f t="shared" si="88"/>
        <v>3.8168018408377975</v>
      </c>
      <c r="BK18" s="192">
        <f t="shared" si="88"/>
        <v>3.6513019057206293</v>
      </c>
      <c r="BL18" s="192">
        <f t="shared" si="88"/>
        <v>3.485957593718922</v>
      </c>
      <c r="BM18" s="192">
        <f t="shared" si="88"/>
        <v>3.32201649430408</v>
      </c>
      <c r="BN18" s="192">
        <f t="shared" si="88"/>
        <v>3.1605317766584449</v>
      </c>
      <c r="BO18" s="192">
        <f t="shared" si="88"/>
        <v>3.0023713680297988</v>
      </c>
      <c r="BP18" s="192">
        <f t="shared" si="88"/>
        <v>2.848233053664444</v>
      </c>
      <c r="BQ18" s="192">
        <f t="shared" si="88"/>
        <v>2.6986623484194752</v>
      </c>
      <c r="BR18" s="192">
        <f t="shared" si="88"/>
        <v>2.5540711398439271</v>
      </c>
      <c r="BS18" s="192">
        <f t="shared" si="88"/>
        <v>2.4147558797471902</v>
      </c>
      <c r="BT18" s="192">
        <f t="shared" si="88"/>
        <v>2.2809146204285753</v>
      </c>
      <c r="BU18" s="192">
        <f t="shared" si="88"/>
        <v>2.1526625330816387</v>
      </c>
      <c r="BV18" s="224"/>
      <c r="BW18" s="224"/>
      <c r="BX18" s="224"/>
      <c r="BY18" s="224"/>
      <c r="BZ18" s="224"/>
      <c r="CA18" s="224"/>
      <c r="CB18" s="224"/>
      <c r="CC18" s="224"/>
      <c r="CD18" s="224"/>
      <c r="CE18" s="224"/>
      <c r="CF18" s="224"/>
      <c r="CG18" s="224"/>
      <c r="CH18" s="224"/>
      <c r="CI18" s="224"/>
      <c r="CJ18" s="224"/>
    </row>
    <row r="19" spans="1:88" s="29" customFormat="1" x14ac:dyDescent="0.25">
      <c r="A19" s="140" t="s">
        <v>287</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192">
        <f>BV11</f>
        <v>1.980876599567182</v>
      </c>
      <c r="BW19" s="192">
        <f t="shared" ref="BW19:CJ19" si="89">BW11</f>
        <v>1.7231930151333472</v>
      </c>
      <c r="BX19" s="192">
        <f t="shared" si="89"/>
        <v>1.4864768713605372</v>
      </c>
      <c r="BY19" s="192">
        <f t="shared" si="89"/>
        <v>1.2737672549901617</v>
      </c>
      <c r="BZ19" s="192">
        <f t="shared" si="89"/>
        <v>1.085679232005532</v>
      </c>
      <c r="CA19" s="192">
        <f t="shared" si="89"/>
        <v>0.92136572974504816</v>
      </c>
      <c r="CB19" s="192">
        <f t="shared" si="89"/>
        <v>0.77915786225003103</v>
      </c>
      <c r="CC19" s="192">
        <f t="shared" si="89"/>
        <v>0.65698362830062251</v>
      </c>
      <c r="CD19" s="192">
        <f t="shared" si="89"/>
        <v>0.55263501791750969</v>
      </c>
      <c r="CE19" s="192">
        <f t="shared" si="89"/>
        <v>0.46393240938732561</v>
      </c>
      <c r="CF19" s="192">
        <f t="shared" si="89"/>
        <v>0.38882021038352832</v>
      </c>
      <c r="CG19" s="192">
        <f t="shared" si="89"/>
        <v>0.32541719272512637</v>
      </c>
      <c r="CH19" s="192">
        <f t="shared" si="89"/>
        <v>0.27203760403926935</v>
      </c>
      <c r="CI19" s="192">
        <f t="shared" si="89"/>
        <v>0.2271939933525573</v>
      </c>
      <c r="CJ19" s="192">
        <f t="shared" si="89"/>
        <v>0.18958910820219899</v>
      </c>
    </row>
    <row r="21" spans="1:88" ht="30" customHeight="1" x14ac:dyDescent="0.25">
      <c r="A21" s="523" t="s">
        <v>321</v>
      </c>
      <c r="B21" s="524"/>
      <c r="C21" s="410"/>
    </row>
    <row r="22" spans="1:88" x14ac:dyDescent="0.25">
      <c r="A22" s="216" t="s">
        <v>269</v>
      </c>
      <c r="B22" s="204" t="s">
        <v>274</v>
      </c>
      <c r="C22" s="182" t="s">
        <v>273</v>
      </c>
    </row>
    <row r="23" spans="1:88" x14ac:dyDescent="0.25">
      <c r="A23" s="225" t="s">
        <v>270</v>
      </c>
      <c r="B23" s="217">
        <f>SUM(D11:H11)</f>
        <v>19.985893648572542</v>
      </c>
      <c r="C23" s="217">
        <f>NPV('B. Andre input'!B208,'J. Sundhedsgevinster'!D17:H17)</f>
        <v>17.373163432648646</v>
      </c>
    </row>
    <row r="24" spans="1:88" x14ac:dyDescent="0.25">
      <c r="A24" s="225" t="s">
        <v>271</v>
      </c>
      <c r="B24" s="217">
        <f>SUM(D11:M11)</f>
        <v>60.005005463166711</v>
      </c>
      <c r="C24" s="217">
        <f>NPV('B. Andre input'!B208,'J. Sundhedsgevinster'!D17:M17)</f>
        <v>46.545273922641506</v>
      </c>
    </row>
    <row r="25" spans="1:88" x14ac:dyDescent="0.25">
      <c r="A25" s="225" t="s">
        <v>75</v>
      </c>
      <c r="B25" s="217">
        <f>SUM(D11:AB11)</f>
        <v>184.98219917338469</v>
      </c>
      <c r="C25" s="217">
        <f>NPV('B. Andre input'!B208,'J. Sundhedsgevinster'!D17:AB17)</f>
        <v>109.65681329231678</v>
      </c>
    </row>
    <row r="26" spans="1:88" x14ac:dyDescent="0.25">
      <c r="A26" s="225" t="s">
        <v>100</v>
      </c>
      <c r="B26" s="217">
        <f>SUM(D11:BA11)</f>
        <v>345.57501760871372</v>
      </c>
      <c r="C26" s="217">
        <f>NPV('B. Andre input'!B208,'J. Sundhedsgevinster'!D17:AL17)+NPV('B. Andre input'!B209,'J. Sundhedsgevinster'!D18:BA18)</f>
        <v>202.87229850846234</v>
      </c>
    </row>
    <row r="27" spans="1:88" x14ac:dyDescent="0.25">
      <c r="A27" s="225" t="s">
        <v>272</v>
      </c>
      <c r="B27" s="217">
        <f>SUM(D11:CJ11)</f>
        <v>429.28777884669915</v>
      </c>
      <c r="C27" s="217">
        <f>NPV('B. Andre input'!B208,'J. Sundhedsgevinster'!D17:AL17)+NPV('B. Andre input'!B209,'J. Sundhedsgevinster'!D18:BU18)+NPV('B. Andre input'!B210,'J. Sundhedsgevinster'!D19:CJ19)</f>
        <v>249.54035345317112</v>
      </c>
    </row>
    <row r="29" spans="1:88" s="115" customFormat="1" ht="12.75" x14ac:dyDescent="0.2">
      <c r="A29" s="262" t="s">
        <v>568</v>
      </c>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c r="CG29" s="264"/>
      <c r="CH29" s="264"/>
      <c r="CI29" s="264"/>
      <c r="CJ29" s="264"/>
    </row>
    <row r="30" spans="1:88" s="115" customFormat="1" ht="12.75" x14ac:dyDescent="0.2">
      <c r="A30" s="263"/>
      <c r="B30" s="264"/>
      <c r="C30" s="264">
        <f>C16</f>
        <v>0</v>
      </c>
      <c r="D30" s="264">
        <f>D16</f>
        <v>1</v>
      </c>
      <c r="E30" s="264">
        <f t="shared" ref="E30:BP30" si="90">E16</f>
        <v>2</v>
      </c>
      <c r="F30" s="264">
        <f t="shared" si="90"/>
        <v>3</v>
      </c>
      <c r="G30" s="264">
        <f t="shared" si="90"/>
        <v>4</v>
      </c>
      <c r="H30" s="264">
        <f t="shared" si="90"/>
        <v>5</v>
      </c>
      <c r="I30" s="264">
        <f t="shared" si="90"/>
        <v>6</v>
      </c>
      <c r="J30" s="264">
        <f t="shared" si="90"/>
        <v>7</v>
      </c>
      <c r="K30" s="264">
        <f t="shared" si="90"/>
        <v>8</v>
      </c>
      <c r="L30" s="264">
        <f t="shared" si="90"/>
        <v>9</v>
      </c>
      <c r="M30" s="264">
        <f t="shared" si="90"/>
        <v>10</v>
      </c>
      <c r="N30" s="264">
        <f t="shared" si="90"/>
        <v>11</v>
      </c>
      <c r="O30" s="264">
        <f t="shared" si="90"/>
        <v>12</v>
      </c>
      <c r="P30" s="264">
        <f t="shared" si="90"/>
        <v>13</v>
      </c>
      <c r="Q30" s="264">
        <f t="shared" si="90"/>
        <v>14</v>
      </c>
      <c r="R30" s="264">
        <f t="shared" si="90"/>
        <v>15</v>
      </c>
      <c r="S30" s="264">
        <f t="shared" si="90"/>
        <v>16</v>
      </c>
      <c r="T30" s="264">
        <f t="shared" si="90"/>
        <v>17</v>
      </c>
      <c r="U30" s="264">
        <f t="shared" si="90"/>
        <v>18</v>
      </c>
      <c r="V30" s="264">
        <f t="shared" si="90"/>
        <v>19</v>
      </c>
      <c r="W30" s="264">
        <f t="shared" si="90"/>
        <v>20</v>
      </c>
      <c r="X30" s="264">
        <f t="shared" si="90"/>
        <v>21</v>
      </c>
      <c r="Y30" s="264">
        <f t="shared" si="90"/>
        <v>22</v>
      </c>
      <c r="Z30" s="264">
        <f t="shared" si="90"/>
        <v>23</v>
      </c>
      <c r="AA30" s="264">
        <f t="shared" si="90"/>
        <v>24</v>
      </c>
      <c r="AB30" s="264">
        <f t="shared" si="90"/>
        <v>25</v>
      </c>
      <c r="AC30" s="264">
        <f t="shared" si="90"/>
        <v>26</v>
      </c>
      <c r="AD30" s="264">
        <f t="shared" si="90"/>
        <v>27</v>
      </c>
      <c r="AE30" s="264">
        <f t="shared" si="90"/>
        <v>28</v>
      </c>
      <c r="AF30" s="264">
        <f t="shared" si="90"/>
        <v>29</v>
      </c>
      <c r="AG30" s="264">
        <f t="shared" si="90"/>
        <v>30</v>
      </c>
      <c r="AH30" s="264">
        <f t="shared" si="90"/>
        <v>31</v>
      </c>
      <c r="AI30" s="264">
        <f t="shared" si="90"/>
        <v>32</v>
      </c>
      <c r="AJ30" s="264">
        <f t="shared" si="90"/>
        <v>33</v>
      </c>
      <c r="AK30" s="264">
        <f t="shared" si="90"/>
        <v>34</v>
      </c>
      <c r="AL30" s="264">
        <f t="shared" si="90"/>
        <v>35</v>
      </c>
      <c r="AM30" s="264">
        <f t="shared" si="90"/>
        <v>36</v>
      </c>
      <c r="AN30" s="264">
        <f t="shared" si="90"/>
        <v>37</v>
      </c>
      <c r="AO30" s="264">
        <f t="shared" si="90"/>
        <v>38</v>
      </c>
      <c r="AP30" s="264">
        <f t="shared" si="90"/>
        <v>39</v>
      </c>
      <c r="AQ30" s="264">
        <f t="shared" si="90"/>
        <v>40</v>
      </c>
      <c r="AR30" s="264">
        <f t="shared" si="90"/>
        <v>41</v>
      </c>
      <c r="AS30" s="264">
        <f t="shared" si="90"/>
        <v>42</v>
      </c>
      <c r="AT30" s="264">
        <f t="shared" si="90"/>
        <v>43</v>
      </c>
      <c r="AU30" s="264">
        <f t="shared" si="90"/>
        <v>44</v>
      </c>
      <c r="AV30" s="264">
        <f t="shared" si="90"/>
        <v>45</v>
      </c>
      <c r="AW30" s="264">
        <f t="shared" si="90"/>
        <v>46</v>
      </c>
      <c r="AX30" s="264">
        <f t="shared" si="90"/>
        <v>47</v>
      </c>
      <c r="AY30" s="264">
        <f t="shared" si="90"/>
        <v>48</v>
      </c>
      <c r="AZ30" s="264">
        <f t="shared" si="90"/>
        <v>49</v>
      </c>
      <c r="BA30" s="264">
        <f t="shared" si="90"/>
        <v>50</v>
      </c>
      <c r="BB30" s="264">
        <f t="shared" si="90"/>
        <v>51</v>
      </c>
      <c r="BC30" s="264">
        <f t="shared" si="90"/>
        <v>52</v>
      </c>
      <c r="BD30" s="264">
        <f t="shared" si="90"/>
        <v>53</v>
      </c>
      <c r="BE30" s="264">
        <f t="shared" si="90"/>
        <v>54</v>
      </c>
      <c r="BF30" s="264">
        <f t="shared" si="90"/>
        <v>55</v>
      </c>
      <c r="BG30" s="264">
        <f t="shared" si="90"/>
        <v>56</v>
      </c>
      <c r="BH30" s="264">
        <f t="shared" si="90"/>
        <v>57</v>
      </c>
      <c r="BI30" s="264">
        <f t="shared" si="90"/>
        <v>58</v>
      </c>
      <c r="BJ30" s="264">
        <f t="shared" si="90"/>
        <v>59</v>
      </c>
      <c r="BK30" s="264">
        <f t="shared" si="90"/>
        <v>60</v>
      </c>
      <c r="BL30" s="264">
        <f t="shared" si="90"/>
        <v>61</v>
      </c>
      <c r="BM30" s="264">
        <f t="shared" si="90"/>
        <v>62</v>
      </c>
      <c r="BN30" s="264">
        <f t="shared" si="90"/>
        <v>63</v>
      </c>
      <c r="BO30" s="264">
        <f t="shared" si="90"/>
        <v>64</v>
      </c>
      <c r="BP30" s="264">
        <f t="shared" si="90"/>
        <v>65</v>
      </c>
      <c r="BQ30" s="264">
        <f t="shared" ref="BQ30:CJ30" si="91">BQ16</f>
        <v>66</v>
      </c>
      <c r="BR30" s="264">
        <f t="shared" si="91"/>
        <v>67</v>
      </c>
      <c r="BS30" s="264">
        <f t="shared" si="91"/>
        <v>68</v>
      </c>
      <c r="BT30" s="264">
        <f t="shared" si="91"/>
        <v>69</v>
      </c>
      <c r="BU30" s="264">
        <f t="shared" si="91"/>
        <v>70</v>
      </c>
      <c r="BV30" s="264">
        <f t="shared" si="91"/>
        <v>71</v>
      </c>
      <c r="BW30" s="264">
        <f t="shared" si="91"/>
        <v>72</v>
      </c>
      <c r="BX30" s="264">
        <f t="shared" si="91"/>
        <v>73</v>
      </c>
      <c r="BY30" s="264">
        <f t="shared" si="91"/>
        <v>74</v>
      </c>
      <c r="BZ30" s="264">
        <f t="shared" si="91"/>
        <v>75</v>
      </c>
      <c r="CA30" s="264">
        <f t="shared" si="91"/>
        <v>76</v>
      </c>
      <c r="CB30" s="264">
        <f t="shared" si="91"/>
        <v>77</v>
      </c>
      <c r="CC30" s="264">
        <f t="shared" si="91"/>
        <v>78</v>
      </c>
      <c r="CD30" s="264">
        <f t="shared" si="91"/>
        <v>79</v>
      </c>
      <c r="CE30" s="264">
        <f t="shared" si="91"/>
        <v>80</v>
      </c>
      <c r="CF30" s="264">
        <f t="shared" si="91"/>
        <v>81</v>
      </c>
      <c r="CG30" s="264">
        <f t="shared" si="91"/>
        <v>82</v>
      </c>
      <c r="CH30" s="264">
        <f t="shared" si="91"/>
        <v>83</v>
      </c>
      <c r="CI30" s="264">
        <f t="shared" si="91"/>
        <v>84</v>
      </c>
      <c r="CJ30" s="264">
        <f t="shared" si="91"/>
        <v>85</v>
      </c>
    </row>
    <row r="31" spans="1:88" s="115" customFormat="1" ht="12.75" x14ac:dyDescent="0.2">
      <c r="A31" s="264"/>
      <c r="B31" s="264" t="s">
        <v>274</v>
      </c>
      <c r="C31" s="265">
        <f>C11</f>
        <v>0</v>
      </c>
      <c r="D31" s="265">
        <f>C31+D11</f>
        <v>1.4611166830724898</v>
      </c>
      <c r="E31" s="265">
        <f t="shared" ref="E31:BP31" si="92">D31+E11</f>
        <v>4.3089485744212226</v>
      </c>
      <c r="F31" s="265">
        <f t="shared" si="92"/>
        <v>8.4335786184559396</v>
      </c>
      <c r="G31" s="265">
        <f t="shared" si="92"/>
        <v>13.70536354284873</v>
      </c>
      <c r="H31" s="265">
        <f t="shared" si="92"/>
        <v>19.985893648572542</v>
      </c>
      <c r="I31" s="265">
        <f t="shared" si="92"/>
        <v>27.135480984230767</v>
      </c>
      <c r="J31" s="265">
        <f t="shared" si="92"/>
        <v>34.780820563889861</v>
      </c>
      <c r="K31" s="265">
        <f t="shared" si="92"/>
        <v>42.8317869045447</v>
      </c>
      <c r="L31" s="265">
        <f t="shared" si="92"/>
        <v>51.250108732622905</v>
      </c>
      <c r="M31" s="265">
        <f t="shared" si="92"/>
        <v>60.005005463166711</v>
      </c>
      <c r="N31" s="265">
        <f t="shared" si="92"/>
        <v>69.065640242076668</v>
      </c>
      <c r="O31" s="265">
        <f t="shared" si="92"/>
        <v>78.044611821412744</v>
      </c>
      <c r="P31" s="265">
        <f t="shared" si="92"/>
        <v>86.884214889690341</v>
      </c>
      <c r="Q31" s="265">
        <f t="shared" si="92"/>
        <v>95.589175205537529</v>
      </c>
      <c r="R31" s="265">
        <f t="shared" si="92"/>
        <v>104.17305724000092</v>
      </c>
      <c r="S31" s="265">
        <f t="shared" si="92"/>
        <v>112.64812762638628</v>
      </c>
      <c r="T31" s="265">
        <f t="shared" si="92"/>
        <v>121.02389913687962</v>
      </c>
      <c r="U31" s="265">
        <f t="shared" si="92"/>
        <v>129.3073110692348</v>
      </c>
      <c r="V31" s="265">
        <f t="shared" si="92"/>
        <v>137.50314721586614</v>
      </c>
      <c r="W31" s="265">
        <f t="shared" si="92"/>
        <v>145.6144309159933</v>
      </c>
      <c r="X31" s="265">
        <f t="shared" si="92"/>
        <v>153.64747228035748</v>
      </c>
      <c r="Y31" s="265">
        <f t="shared" si="92"/>
        <v>161.6018728952717</v>
      </c>
      <c r="Z31" s="265">
        <f t="shared" si="92"/>
        <v>169.47678197831073</v>
      </c>
      <c r="AA31" s="265">
        <f t="shared" si="92"/>
        <v>177.27083998187635</v>
      </c>
      <c r="AB31" s="265">
        <f t="shared" si="92"/>
        <v>184.98219917338469</v>
      </c>
      <c r="AC31" s="265">
        <f t="shared" si="92"/>
        <v>192.60858617976186</v>
      </c>
      <c r="AD31" s="265">
        <f t="shared" si="92"/>
        <v>200.14738522986698</v>
      </c>
      <c r="AE31" s="265">
        <f t="shared" si="92"/>
        <v>207.59572847790531</v>
      </c>
      <c r="AF31" s="265">
        <f t="shared" si="92"/>
        <v>214.9505849797319</v>
      </c>
      <c r="AG31" s="265">
        <f t="shared" si="92"/>
        <v>222.20884337909996</v>
      </c>
      <c r="AH31" s="265">
        <f t="shared" si="92"/>
        <v>229.37074398117346</v>
      </c>
      <c r="AI31" s="265">
        <f t="shared" si="92"/>
        <v>236.43666733910021</v>
      </c>
      <c r="AJ31" s="265">
        <f t="shared" si="92"/>
        <v>243.40653060130529</v>
      </c>
      <c r="AK31" s="265">
        <f t="shared" si="92"/>
        <v>250.27958327035839</v>
      </c>
      <c r="AL31" s="265">
        <f t="shared" si="92"/>
        <v>257.05437281764301</v>
      </c>
      <c r="AM31" s="265">
        <f t="shared" si="92"/>
        <v>263.72880849113307</v>
      </c>
      <c r="AN31" s="265">
        <f t="shared" si="92"/>
        <v>270.30027633647768</v>
      </c>
      <c r="AO31" s="265">
        <f t="shared" si="92"/>
        <v>276.76577533941025</v>
      </c>
      <c r="AP31" s="265">
        <f t="shared" si="92"/>
        <v>283.12205604838272</v>
      </c>
      <c r="AQ31" s="265">
        <f t="shared" si="92"/>
        <v>289.36575071212582</v>
      </c>
      <c r="AR31" s="265">
        <f t="shared" si="92"/>
        <v>295.4984278589215</v>
      </c>
      <c r="AS31" s="265">
        <f t="shared" si="92"/>
        <v>301.52151884576568</v>
      </c>
      <c r="AT31" s="265">
        <f t="shared" si="92"/>
        <v>307.43536767383893</v>
      </c>
      <c r="AU31" s="265">
        <f t="shared" si="92"/>
        <v>313.23904139826635</v>
      </c>
      <c r="AV31" s="265">
        <f t="shared" si="92"/>
        <v>318.93040961967125</v>
      </c>
      <c r="AW31" s="265">
        <f t="shared" si="92"/>
        <v>324.50636305989536</v>
      </c>
      <c r="AX31" s="265">
        <f t="shared" si="92"/>
        <v>329.96308927113813</v>
      </c>
      <c r="AY31" s="265">
        <f t="shared" si="92"/>
        <v>335.29635577964308</v>
      </c>
      <c r="AZ31" s="265">
        <f t="shared" si="92"/>
        <v>340.50177231079323</v>
      </c>
      <c r="BA31" s="265">
        <f t="shared" si="92"/>
        <v>345.57501760871372</v>
      </c>
      <c r="BB31" s="265">
        <f t="shared" si="92"/>
        <v>350.53712019731091</v>
      </c>
      <c r="BC31" s="265">
        <f t="shared" si="92"/>
        <v>355.38476329215945</v>
      </c>
      <c r="BD31" s="265">
        <f t="shared" si="92"/>
        <v>360.10920892719258</v>
      </c>
      <c r="BE31" s="265">
        <f t="shared" si="92"/>
        <v>364.70072195210849</v>
      </c>
      <c r="BF31" s="265">
        <f t="shared" si="92"/>
        <v>369.15000852156044</v>
      </c>
      <c r="BG31" s="265">
        <f t="shared" si="92"/>
        <v>373.44902196499487</v>
      </c>
      <c r="BH31" s="265">
        <f t="shared" si="92"/>
        <v>377.59135559560508</v>
      </c>
      <c r="BI31" s="265">
        <f t="shared" si="92"/>
        <v>381.57237256288425</v>
      </c>
      <c r="BJ31" s="265">
        <f t="shared" si="92"/>
        <v>385.38917440372205</v>
      </c>
      <c r="BK31" s="265">
        <f t="shared" si="92"/>
        <v>389.04047630944268</v>
      </c>
      <c r="BL31" s="265">
        <f t="shared" si="92"/>
        <v>392.5264339031616</v>
      </c>
      <c r="BM31" s="265">
        <f t="shared" si="92"/>
        <v>395.84845039746568</v>
      </c>
      <c r="BN31" s="265">
        <f t="shared" si="92"/>
        <v>399.00898217412413</v>
      </c>
      <c r="BO31" s="265">
        <f t="shared" si="92"/>
        <v>402.01135354215393</v>
      </c>
      <c r="BP31" s="265">
        <f t="shared" si="92"/>
        <v>404.85958659581837</v>
      </c>
      <c r="BQ31" s="265">
        <f t="shared" ref="BQ31:CJ31" si="93">BP31+BQ11</f>
        <v>407.55824894423785</v>
      </c>
      <c r="BR31" s="265">
        <f t="shared" si="93"/>
        <v>410.11232008408177</v>
      </c>
      <c r="BS31" s="265">
        <f t="shared" si="93"/>
        <v>412.52707596382896</v>
      </c>
      <c r="BT31" s="265">
        <f t="shared" si="93"/>
        <v>414.80799058425754</v>
      </c>
      <c r="BU31" s="265">
        <f t="shared" si="93"/>
        <v>416.96065311733918</v>
      </c>
      <c r="BV31" s="265">
        <f t="shared" si="93"/>
        <v>418.94152971690636</v>
      </c>
      <c r="BW31" s="265">
        <f t="shared" si="93"/>
        <v>420.66472273203971</v>
      </c>
      <c r="BX31" s="265">
        <f t="shared" si="93"/>
        <v>422.15119960340024</v>
      </c>
      <c r="BY31" s="265">
        <f t="shared" si="93"/>
        <v>423.42496685839041</v>
      </c>
      <c r="BZ31" s="265">
        <f t="shared" si="93"/>
        <v>424.51064609039594</v>
      </c>
      <c r="CA31" s="265">
        <f t="shared" si="93"/>
        <v>425.43201182014099</v>
      </c>
      <c r="CB31" s="265">
        <f t="shared" si="93"/>
        <v>426.21116968239102</v>
      </c>
      <c r="CC31" s="265">
        <f t="shared" si="93"/>
        <v>426.86815331069164</v>
      </c>
      <c r="CD31" s="265">
        <f t="shared" si="93"/>
        <v>427.42078832860915</v>
      </c>
      <c r="CE31" s="265">
        <f t="shared" si="93"/>
        <v>427.88472073799647</v>
      </c>
      <c r="CF31" s="265">
        <f t="shared" si="93"/>
        <v>428.27354094838</v>
      </c>
      <c r="CG31" s="265">
        <f t="shared" si="93"/>
        <v>428.59895814110513</v>
      </c>
      <c r="CH31" s="265">
        <f t="shared" si="93"/>
        <v>428.8709957451444</v>
      </c>
      <c r="CI31" s="265">
        <f t="shared" si="93"/>
        <v>429.09818973849696</v>
      </c>
      <c r="CJ31" s="265">
        <f t="shared" si="93"/>
        <v>429.28777884669915</v>
      </c>
    </row>
    <row r="32" spans="1:88" s="115" customFormat="1" ht="12.75" x14ac:dyDescent="0.2">
      <c r="A32" s="264"/>
      <c r="B32" s="264" t="s">
        <v>273</v>
      </c>
      <c r="C32" s="265">
        <f>C17</f>
        <v>0</v>
      </c>
      <c r="D32" s="265">
        <f>NPV('B. Andre input'!B208,'J. Sundhedsgevinster'!D17)</f>
        <v>1.4049198875697015</v>
      </c>
      <c r="E32" s="265">
        <f>NPV('B. Andre input'!$B208,'J. Sundhedsgevinster'!$D17:E17)</f>
        <v>4.0379005563462664</v>
      </c>
      <c r="F32" s="265">
        <f>NPV('B. Andre input'!$B208,'J. Sundhedsgevinster'!$D17:F17)</f>
        <v>7.704681646357785</v>
      </c>
      <c r="G32" s="265">
        <f>NPV('B. Andre input'!$B208,'J. Sundhedsgevinster'!$D17:G17)</f>
        <v>12.211025493936068</v>
      </c>
      <c r="H32" s="265">
        <f>NPV('B. Andre input'!$B208,'J. Sundhedsgevinster'!$D17:H17)</f>
        <v>17.373163432648646</v>
      </c>
      <c r="I32" s="265">
        <f>NPV('B. Andre input'!$B208,'J. Sundhedsgevinster'!$D17:I17)</f>
        <v>23.023586156995631</v>
      </c>
      <c r="J32" s="265">
        <f>NPV('B. Andre input'!$B208,'J. Sundhedsgevinster'!$D17:J17)</f>
        <v>28.833415891557348</v>
      </c>
      <c r="K32" s="265">
        <f>NPV('B. Andre input'!$B208,'J. Sundhedsgevinster'!$D17:K17)</f>
        <v>34.7161781374745</v>
      </c>
      <c r="L32" s="265">
        <f>NPV('B. Andre input'!$B208,'J. Sundhedsgevinster'!$D17:L17)</f>
        <v>40.630779389715983</v>
      </c>
      <c r="M32" s="265">
        <f>NPV('B. Andre input'!$B208,'J. Sundhedsgevinster'!$D17:M17)</f>
        <v>46.545273922641506</v>
      </c>
      <c r="N32" s="265">
        <f>NPV('B. Andre input'!$B208,'J. Sundhedsgevinster'!$D17:N17)</f>
        <v>52.430889502880383</v>
      </c>
      <c r="O32" s="265">
        <f>NPV('B. Andre input'!$B208,'J. Sundhedsgevinster'!$D17:O17)</f>
        <v>58.039128659596955</v>
      </c>
      <c r="P32" s="265">
        <f>NPV('B. Andre input'!$B208,'J. Sundhedsgevinster'!$D17:P17)</f>
        <v>63.347965194121073</v>
      </c>
      <c r="Q32" s="265">
        <f>NPV('B. Andre input'!$B208,'J. Sundhedsgevinster'!$D17:Q17)</f>
        <v>68.374862873475465</v>
      </c>
      <c r="R32" s="265">
        <f>NPV('B. Andre input'!$B208,'J. Sundhedsgevinster'!$D17:R17)</f>
        <v>73.141187862691197</v>
      </c>
      <c r="S32" s="265">
        <f>NPV('B. Andre input'!$B208,'J. Sundhedsgevinster'!$D17:S17)</f>
        <v>77.6660972314953</v>
      </c>
      <c r="T32" s="265">
        <f>NPV('B. Andre input'!$B208,'J. Sundhedsgevinster'!$D17:T17)</f>
        <v>81.965994238350049</v>
      </c>
      <c r="U32" s="265">
        <f>NPV('B. Andre input'!$B208,'J. Sundhedsgevinster'!$D17:U17)</f>
        <v>86.054919306081274</v>
      </c>
      <c r="V32" s="265">
        <f>NPV('B. Andre input'!$B208,'J. Sundhedsgevinster'!$D17:V17)</f>
        <v>89.9450108418296</v>
      </c>
      <c r="W32" s="265">
        <f>NPV('B. Andre input'!$B208,'J. Sundhedsgevinster'!$D17:W17)</f>
        <v>93.646894839502949</v>
      </c>
      <c r="X32" s="265">
        <f>NPV('B. Andre input'!$B208,'J. Sundhedsgevinster'!$D17:X17)</f>
        <v>97.172063317378758</v>
      </c>
      <c r="Y32" s="265">
        <f>NPV('B. Andre input'!$B208,'J. Sundhedsgevinster'!$D17:Y17)</f>
        <v>100.52846550441868</v>
      </c>
      <c r="Z32" s="265">
        <f>NPV('B. Andre input'!$B208,'J. Sundhedsgevinster'!$D17:Z17)</f>
        <v>103.72352349189183</v>
      </c>
      <c r="AA32" s="265">
        <f>NPV('B. Andre input'!$B208,'J. Sundhedsgevinster'!$D17:AA17)</f>
        <v>106.76415289136646</v>
      </c>
      <c r="AB32" s="265">
        <f>NPV('B. Andre input'!$B208,'J. Sundhedsgevinster'!$D17:AB17)</f>
        <v>109.65681329231678</v>
      </c>
      <c r="AC32" s="265">
        <f>NPV('B. Andre input'!$B208,'J. Sundhedsgevinster'!$D17:AC17)</f>
        <v>112.40756897172388</v>
      </c>
      <c r="AD32" s="265">
        <f>NPV('B. Andre input'!$B208,'J. Sundhedsgevinster'!$D17:AD17)</f>
        <v>115.02214940119009</v>
      </c>
      <c r="AE32" s="265">
        <f>NPV('B. Andre input'!$B208,'J. Sundhedsgevinster'!$D17:AE17)</f>
        <v>117.50600407277176</v>
      </c>
      <c r="AF32" s="265">
        <f>NPV('B. Andre input'!$B208,'J. Sundhedsgevinster'!$D17:AF17)</f>
        <v>119.86434921494174</v>
      </c>
      <c r="AG32" s="265">
        <f>NPV('B. Andre input'!$B208,'J. Sundhedsgevinster'!$D17:AG17)</f>
        <v>122.10220577644179</v>
      </c>
      <c r="AH32" s="265">
        <f>NPV('B. Andre input'!$B208,'J. Sundhedsgevinster'!$D17:AH17)</f>
        <v>124.22542467431616</v>
      </c>
      <c r="AI32" s="265">
        <f>NPV('B. Andre input'!$B208,'J. Sundhedsgevinster'!$D17:AI17)</f>
        <v>126.23962223137815</v>
      </c>
      <c r="AJ32" s="265">
        <f>NPV('B. Andre input'!$B208,'J. Sundhedsgevinster'!$D17:AJ17)</f>
        <v>128.15002113912161</v>
      </c>
      <c r="AK32" s="265">
        <f>NPV('B. Andre input'!$B208,'J. Sundhedsgevinster'!$D17:AK17)</f>
        <v>129.96142853168161</v>
      </c>
      <c r="AL32" s="265">
        <f>NPV('B. Andre input'!$B208,'J. Sundhedsgevinster'!$D17:AL17)</f>
        <v>131.67826501388507</v>
      </c>
      <c r="AM32" s="265">
        <f>NPV('B. Andre input'!$B209,'J. Sundhedsgevinster'!$D18:AM18)+'J. Sundhedsgevinster'!$AL32</f>
        <v>138.15829964834143</v>
      </c>
      <c r="AN32" s="265">
        <f>NPV('B. Andre input'!$B209,'J. Sundhedsgevinster'!$D18:AN18)+'J. Sundhedsgevinster'!$AL32</f>
        <v>144.35253835636726</v>
      </c>
      <c r="AO32" s="265">
        <f>NPV('B. Andre input'!$B209,'J. Sundhedsgevinster'!$D18:AO18)+'J. Sundhedsgevinster'!$AL32</f>
        <v>150.26938584245718</v>
      </c>
      <c r="AP32" s="265">
        <f>NPV('B. Andre input'!$B209,'J. Sundhedsgevinster'!$D18:AP18)+'J. Sundhedsgevinster'!$AL32</f>
        <v>155.91685892529557</v>
      </c>
      <c r="AQ32" s="265">
        <f>NPV('B. Andre input'!$B209,'J. Sundhedsgevinster'!$D18:AQ18)+'J. Sundhedsgevinster'!$AL32</f>
        <v>161.30272478925289</v>
      </c>
      <c r="AR32" s="265">
        <f>NPV('B. Andre input'!$B209,'J. Sundhedsgevinster'!$D18:AR18)+'J. Sundhedsgevinster'!$AL32</f>
        <v>166.43874535101793</v>
      </c>
      <c r="AS32" s="265">
        <f>NPV('B. Andre input'!$B209,'J. Sundhedsgevinster'!$D18:AS18)+'J. Sundhedsgevinster'!$AL32</f>
        <v>171.33606950446958</v>
      </c>
      <c r="AT32" s="265">
        <f>NPV('B. Andre input'!$B209,'J. Sundhedsgevinster'!$D18:AT18)+'J. Sundhedsgevinster'!$AL32</f>
        <v>176.00451637968723</v>
      </c>
      <c r="AU32" s="265">
        <f>NPV('B. Andre input'!$B209,'J. Sundhedsgevinster'!$D18:AU18)+'J. Sundhedsgevinster'!$AL32</f>
        <v>180.45254903115148</v>
      </c>
      <c r="AV32" s="265">
        <f>NPV('B. Andre input'!$B209,'J. Sundhedsgevinster'!$D18:AV18)+'J. Sundhedsgevinster'!$AL32</f>
        <v>184.68746149213547</v>
      </c>
      <c r="AW32" s="265">
        <f>NPV('B. Andre input'!$B209,'J. Sundhedsgevinster'!$D18:AW18)+'J. Sundhedsgevinster'!$AL32</f>
        <v>188.71564889467743</v>
      </c>
      <c r="AX32" s="265">
        <f>NPV('B. Andre input'!$B209,'J. Sundhedsgevinster'!$D18:AX18)+'J. Sundhedsgevinster'!$AL32</f>
        <v>192.54288687096474</v>
      </c>
      <c r="AY32" s="265">
        <f>NPV('B. Andre input'!$B209,'J. Sundhedsgevinster'!$D18:AY18)+'J. Sundhedsgevinster'!$AL32</f>
        <v>196.17458184647191</v>
      </c>
      <c r="AZ32" s="265">
        <f>NPV('B. Andre input'!$B209,'J. Sundhedsgevinster'!$D18:AZ18)+'J. Sundhedsgevinster'!$AL32</f>
        <v>199.61597540191786</v>
      </c>
      <c r="BA32" s="265">
        <f>NPV('B. Andre input'!$B209,'J. Sundhedsgevinster'!$D18:BA18)+'J. Sundhedsgevinster'!$AL32</f>
        <v>202.87229850846234</v>
      </c>
      <c r="BB32" s="265">
        <f>NPV('B. Andre input'!$B209,'J. Sundhedsgevinster'!$D18:BB18)+'J. Sundhedsgevinster'!$AL32</f>
        <v>205.96451679069466</v>
      </c>
      <c r="BC32" s="265">
        <f>NPV('B. Andre input'!$B209,'J. Sundhedsgevinster'!$D18:BC18)+'J. Sundhedsgevinster'!$AL32</f>
        <v>208.89742058666388</v>
      </c>
      <c r="BD32" s="265">
        <f>NPV('B. Andre input'!$B209,'J. Sundhedsgevinster'!$D18:BD18)+'J. Sundhedsgevinster'!$AL32</f>
        <v>211.6725344766586</v>
      </c>
      <c r="BE32" s="265">
        <f>NPV('B. Andre input'!$B209,'J. Sundhedsgevinster'!$D18:BE18)+'J. Sundhedsgevinster'!$AL32</f>
        <v>214.29101019669309</v>
      </c>
      <c r="BF32" s="265">
        <f>NPV('B. Andre input'!$B209,'J. Sundhedsgevinster'!$D18:BF18)+'J. Sundhedsgevinster'!$AL32</f>
        <v>216.75447229362555</v>
      </c>
      <c r="BG32" s="265">
        <f>NPV('B. Andre input'!$B209,'J. Sundhedsgevinster'!$D18:BG18)+'J. Sundhedsgevinster'!$AL32</f>
        <v>219.06540385726703</v>
      </c>
      <c r="BH32" s="265">
        <f>NPV('B. Andre input'!$B209,'J. Sundhedsgevinster'!$D18:BH18)+'J. Sundhedsgevinster'!$AL32</f>
        <v>221.22725671523625</v>
      </c>
      <c r="BI32" s="265">
        <f>NPV('B. Andre input'!$B209,'J. Sundhedsgevinster'!$D18:BI18)+'J. Sundhedsgevinster'!$AL32</f>
        <v>223.2444051629152</v>
      </c>
      <c r="BJ32" s="265">
        <f>NPV('B. Andre input'!$B209,'J. Sundhedsgevinster'!$D18:BJ18)+'J. Sundhedsgevinster'!$AL32</f>
        <v>225.12201875334605</v>
      </c>
      <c r="BK32" s="265">
        <f>NPV('B. Andre input'!$B209,'J. Sundhedsgevinster'!$D18:BK18)+'J. Sundhedsgevinster'!$AL32</f>
        <v>226.86590087857394</v>
      </c>
      <c r="BL32" s="265">
        <f>NPV('B. Andre input'!$B209,'J. Sundhedsgevinster'!$D18:BL18)+'J. Sundhedsgevinster'!$AL32</f>
        <v>228.4823210348556</v>
      </c>
      <c r="BM32" s="265">
        <f>NPV('B. Andre input'!$B209,'J. Sundhedsgevinster'!$D18:BM18)+'J. Sundhedsgevinster'!$AL32</f>
        <v>229.97785650366393</v>
      </c>
      <c r="BN32" s="265">
        <f>NPV('B. Andre input'!$B209,'J. Sundhedsgevinster'!$D18:BN18)+'J. Sundhedsgevinster'!$AL32</f>
        <v>231.35925147089773</v>
      </c>
      <c r="BO32" s="265">
        <f>NPV('B. Andre input'!$B209,'J. Sundhedsgevinster'!$D18:BO18)+'J. Sundhedsgevinster'!$AL32</f>
        <v>232.63329683919901</v>
      </c>
      <c r="BP32" s="265">
        <f>NPV('B. Andre input'!$B209,'J. Sundhedsgevinster'!$D18:BP18)+'J. Sundhedsgevinster'!$AL32</f>
        <v>233.80673114532431</v>
      </c>
      <c r="BQ32" s="265">
        <f>NPV('B. Andre input'!$B209,'J. Sundhedsgevinster'!$D18:BQ18)+'J. Sundhedsgevinster'!$AL32</f>
        <v>234.88616139382231</v>
      </c>
      <c r="BR32" s="265">
        <f>NPV('B. Andre input'!$B209,'J. Sundhedsgevinster'!$D18:BR18)+'J. Sundhedsgevinster'!$AL32</f>
        <v>235.87800180524414</v>
      </c>
      <c r="BS32" s="265">
        <f>NPV('B. Andre input'!$B209,'J. Sundhedsgevinster'!$D18:BS18)+'J. Sundhedsgevinster'!$AL32</f>
        <v>236.78842815136628</v>
      </c>
      <c r="BT32" s="265">
        <f>NPV('B. Andre input'!$B209,'J. Sundhedsgevinster'!$D18:BT18)+'J. Sundhedsgevinster'!$AL32</f>
        <v>237.62334531492257</v>
      </c>
      <c r="BU32" s="265">
        <f>NPV('B. Andre input'!$B209,'J. Sundhedsgevinster'!$D18:BU18)+'J. Sundhedsgevinster'!$AL32</f>
        <v>238.38836584026393</v>
      </c>
      <c r="BV32" s="265">
        <f>NPV('B. Andre input'!$B210,'J. Sundhedsgevinster'!$D19:BV19)+'J. Sundhedsgevinster'!$BU32</f>
        <v>240.33040172219253</v>
      </c>
      <c r="BW32" s="265">
        <f>NPV('B. Andre input'!$B210,'J. Sundhedsgevinster'!$D19:BW19)+'J. Sundhedsgevinster'!$BU32</f>
        <v>241.98668105238607</v>
      </c>
      <c r="BX32" s="265">
        <f>NPV('B. Andre input'!$B210,'J. Sundhedsgevinster'!$D19:BX19)+'J. Sundhedsgevinster'!$BU32</f>
        <v>243.38742140805672</v>
      </c>
      <c r="BY32" s="265">
        <f>NPV('B. Andre input'!$B210,'J. Sundhedsgevinster'!$D19:BY19)+'J. Sundhedsgevinster'!$BU32</f>
        <v>244.56418546040172</v>
      </c>
      <c r="BZ32" s="265">
        <f>NPV('B. Andre input'!$B210,'J. Sundhedsgevinster'!$D19:BZ19)+'J. Sundhedsgevinster'!$BU32</f>
        <v>245.54751859042162</v>
      </c>
      <c r="CA32" s="265">
        <f>NPV('B. Andre input'!$B210,'J. Sundhedsgevinster'!$D19:CA19)+'J. Sundhedsgevinster'!$BU32</f>
        <v>246.36566499096233</v>
      </c>
      <c r="CB32" s="265">
        <f>NPV('B. Andre input'!$B210,'J. Sundhedsgevinster'!$D19:CB19)+'J. Sundhedsgevinster'!$BU32</f>
        <v>247.04396879869114</v>
      </c>
      <c r="CC32" s="265">
        <f>NPV('B. Andre input'!$B210,'J. Sundhedsgevinster'!$D19:CC19)+'J. Sundhedsgevinster'!$BU32</f>
        <v>247.60469799947526</v>
      </c>
      <c r="CD32" s="265">
        <f>NPV('B. Andre input'!$B210,'J. Sundhedsgevinster'!$D19:CD19)+'J. Sundhedsgevinster'!$BU32</f>
        <v>248.06711826082338</v>
      </c>
      <c r="CE32" s="265">
        <f>NPV('B. Andre input'!$B210,'J. Sundhedsgevinster'!$D19:CE19)+'J. Sundhedsgevinster'!$BU32</f>
        <v>248.44770442412124</v>
      </c>
      <c r="CF32" s="265">
        <f>NPV('B. Andre input'!$B210,'J. Sundhedsgevinster'!$D19:CF19)+'J. Sundhedsgevinster'!$BU32</f>
        <v>248.76041814818521</v>
      </c>
      <c r="CG32" s="265">
        <f>NPV('B. Andre input'!$B210,'J. Sundhedsgevinster'!$D19:CG19)+'J. Sundhedsgevinster'!$BU32</f>
        <v>249.01700738386589</v>
      </c>
      <c r="CH32" s="265">
        <f>NPV('B. Andre input'!$B210,'J. Sundhedsgevinster'!$D19:CH19)+'J. Sundhedsgevinster'!$BU32</f>
        <v>249.2273012998331</v>
      </c>
      <c r="CI32" s="265">
        <f>NPV('B. Andre input'!$B210,'J. Sundhedsgevinster'!$D19:CI19)+'J. Sundhedsgevinster'!$BU32</f>
        <v>249.39948595313149</v>
      </c>
      <c r="CJ32" s="265">
        <f>NPV('B. Andre input'!$B210,'J. Sundhedsgevinster'!$D19:CJ19)+'J. Sundhedsgevinster'!$BU32</f>
        <v>249.54035345317112</v>
      </c>
    </row>
    <row r="33" spans="1:88" s="118" customFormat="1" ht="12.75" x14ac:dyDescent="0.2">
      <c r="A33" s="325"/>
      <c r="B33" s="325" t="s">
        <v>186</v>
      </c>
      <c r="C33" s="325"/>
      <c r="D33" s="326"/>
      <c r="E33" s="326"/>
      <c r="F33" s="326"/>
      <c r="G33" s="326"/>
      <c r="H33" s="326">
        <f>H31-B23</f>
        <v>0</v>
      </c>
      <c r="I33" s="326"/>
      <c r="J33" s="326"/>
      <c r="K33" s="326"/>
      <c r="L33" s="326"/>
      <c r="M33" s="326">
        <f>M31-B24</f>
        <v>0</v>
      </c>
      <c r="N33" s="326"/>
      <c r="O33" s="326"/>
      <c r="P33" s="326"/>
      <c r="Q33" s="326"/>
      <c r="R33" s="326"/>
      <c r="S33" s="326"/>
      <c r="T33" s="326"/>
      <c r="U33" s="326"/>
      <c r="V33" s="326"/>
      <c r="W33" s="326"/>
      <c r="X33" s="326"/>
      <c r="Y33" s="326"/>
      <c r="Z33" s="326"/>
      <c r="AA33" s="326"/>
      <c r="AB33" s="326">
        <f>AB31-B25</f>
        <v>0</v>
      </c>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f>BA31-B26</f>
        <v>0</v>
      </c>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f>CJ31-B27</f>
        <v>0</v>
      </c>
    </row>
    <row r="34" spans="1:88" x14ac:dyDescent="0.25">
      <c r="A34" s="336"/>
      <c r="B34" s="336"/>
      <c r="C34" s="336"/>
      <c r="D34" s="336"/>
      <c r="E34" s="336"/>
      <c r="F34" s="336"/>
      <c r="G34" s="336"/>
      <c r="H34" s="337">
        <f>H32-C23</f>
        <v>0</v>
      </c>
      <c r="I34" s="336"/>
      <c r="J34" s="336"/>
      <c r="K34" s="336"/>
      <c r="L34" s="336"/>
      <c r="M34" s="337">
        <f>M32-C24</f>
        <v>0</v>
      </c>
      <c r="N34" s="336"/>
      <c r="O34" s="336"/>
      <c r="P34" s="336"/>
      <c r="Q34" s="336"/>
      <c r="R34" s="336"/>
      <c r="S34" s="336"/>
      <c r="T34" s="336"/>
      <c r="U34" s="336"/>
      <c r="V34" s="336"/>
      <c r="W34" s="336"/>
      <c r="X34" s="336"/>
      <c r="Y34" s="336"/>
      <c r="Z34" s="336"/>
      <c r="AA34" s="336"/>
      <c r="AB34" s="337">
        <f>AB32-C25</f>
        <v>0</v>
      </c>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336"/>
      <c r="BA34" s="337">
        <f>BA32-C26</f>
        <v>0</v>
      </c>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c r="CD34" s="336"/>
      <c r="CE34" s="336"/>
      <c r="CF34" s="336"/>
      <c r="CG34" s="336"/>
      <c r="CH34" s="336"/>
      <c r="CI34" s="336"/>
      <c r="CJ34" s="337">
        <f>CJ32-C27</f>
        <v>0</v>
      </c>
    </row>
  </sheetData>
  <sheetProtection algorithmName="SHA-512" hashValue="In42m5VMfzo60UUpgWasIHDtijQnPfOCEUyjfoL5zXNp+jOGT7YxPuaxL7yxU56UTKLQX7ni42E3WXYwBq2FQA==" saltValue="3KoSjIiZ5jm1ajzCDKM+hw==" spinCount="100000" sheet="1" objects="1" scenarios="1"/>
  <mergeCells count="9">
    <mergeCell ref="A1:E1"/>
    <mergeCell ref="A7:A8"/>
    <mergeCell ref="B7:B8"/>
    <mergeCell ref="C7:CJ7"/>
    <mergeCell ref="A21:C21"/>
    <mergeCell ref="A14:D14"/>
    <mergeCell ref="A15:A16"/>
    <mergeCell ref="B15:B16"/>
    <mergeCell ref="C15:CJ15"/>
  </mergeCells>
  <pageMargins left="0.70866141732283472" right="0.70866141732283472" top="0.74803149606299213" bottom="0.74803149606299213" header="0.31496062992125984" footer="0.31496062992125984"/>
  <pageSetup paperSize="9" scale="1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210"/>
  <sheetViews>
    <sheetView workbookViewId="0">
      <selection sqref="A1:R1"/>
    </sheetView>
  </sheetViews>
  <sheetFormatPr defaultRowHeight="15" x14ac:dyDescent="0.25"/>
  <cols>
    <col min="1" max="1" width="27.5703125" customWidth="1"/>
    <col min="2" max="3" width="15.7109375" customWidth="1"/>
  </cols>
  <sheetData>
    <row r="1" spans="1:88" x14ac:dyDescent="0.25">
      <c r="A1" s="488" t="s">
        <v>346</v>
      </c>
      <c r="B1" s="484"/>
      <c r="C1" s="484"/>
      <c r="D1" s="484"/>
      <c r="E1" s="484"/>
      <c r="F1" s="410"/>
      <c r="G1" s="410"/>
      <c r="H1" s="410"/>
      <c r="I1" s="410"/>
      <c r="J1" s="410"/>
      <c r="K1" s="410"/>
      <c r="L1" s="410"/>
      <c r="M1" s="410"/>
      <c r="N1" s="410"/>
      <c r="O1" s="410"/>
      <c r="P1" s="410"/>
      <c r="Q1" s="410"/>
      <c r="R1" s="410"/>
    </row>
    <row r="3" spans="1:88" x14ac:dyDescent="0.25">
      <c r="A3" s="412" t="s">
        <v>322</v>
      </c>
      <c r="B3" s="410"/>
      <c r="C3" s="410"/>
      <c r="D3" s="410"/>
      <c r="E3" s="410"/>
      <c r="F3" s="410"/>
      <c r="G3" s="410"/>
      <c r="H3" s="410"/>
      <c r="I3" s="410"/>
      <c r="J3" s="410"/>
      <c r="K3" s="410"/>
      <c r="L3" s="410"/>
      <c r="M3" s="410"/>
      <c r="N3" s="410"/>
      <c r="O3" s="410"/>
      <c r="P3" s="410"/>
      <c r="Q3" s="410"/>
      <c r="R3" s="410"/>
    </row>
    <row r="4" spans="1:88" x14ac:dyDescent="0.25">
      <c r="A4" s="207" t="s">
        <v>21</v>
      </c>
      <c r="B4" s="208"/>
      <c r="C4" s="208"/>
      <c r="D4" s="208"/>
      <c r="E4" s="208"/>
    </row>
    <row r="6" spans="1:88" s="1" customFormat="1" x14ac:dyDescent="0.25">
      <c r="A6" s="1" t="s">
        <v>323</v>
      </c>
    </row>
    <row r="7" spans="1:88" x14ac:dyDescent="0.25">
      <c r="A7" s="457"/>
      <c r="B7" s="519" t="s">
        <v>24</v>
      </c>
      <c r="C7" s="521" t="s">
        <v>20</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1"/>
      <c r="BT7" s="521"/>
      <c r="BU7" s="521"/>
      <c r="BV7" s="521"/>
      <c r="BW7" s="521"/>
      <c r="BX7" s="521"/>
      <c r="BY7" s="521"/>
      <c r="BZ7" s="521"/>
      <c r="CA7" s="521"/>
      <c r="CB7" s="521"/>
      <c r="CC7" s="521"/>
      <c r="CD7" s="521"/>
      <c r="CE7" s="521"/>
      <c r="CF7" s="521"/>
      <c r="CG7" s="521"/>
      <c r="CH7" s="521"/>
      <c r="CI7" s="521"/>
      <c r="CJ7" s="521"/>
    </row>
    <row r="8" spans="1:88" s="205" customFormat="1" x14ac:dyDescent="0.25">
      <c r="A8" s="432"/>
      <c r="B8" s="520"/>
      <c r="C8" s="204">
        <v>0</v>
      </c>
      <c r="D8" s="204">
        <f>C8+1</f>
        <v>1</v>
      </c>
      <c r="E8" s="204">
        <f t="shared" ref="E8:AT8" si="0">D8+1</f>
        <v>2</v>
      </c>
      <c r="F8" s="204">
        <f t="shared" si="0"/>
        <v>3</v>
      </c>
      <c r="G8" s="204">
        <f t="shared" si="0"/>
        <v>4</v>
      </c>
      <c r="H8" s="204">
        <f t="shared" si="0"/>
        <v>5</v>
      </c>
      <c r="I8" s="204">
        <f t="shared" si="0"/>
        <v>6</v>
      </c>
      <c r="J8" s="204">
        <f t="shared" si="0"/>
        <v>7</v>
      </c>
      <c r="K8" s="204">
        <f t="shared" si="0"/>
        <v>8</v>
      </c>
      <c r="L8" s="204">
        <f t="shared" si="0"/>
        <v>9</v>
      </c>
      <c r="M8" s="204">
        <f t="shared" si="0"/>
        <v>10</v>
      </c>
      <c r="N8" s="204">
        <f t="shared" si="0"/>
        <v>11</v>
      </c>
      <c r="O8" s="204">
        <f t="shared" si="0"/>
        <v>12</v>
      </c>
      <c r="P8" s="204">
        <f t="shared" si="0"/>
        <v>13</v>
      </c>
      <c r="Q8" s="204">
        <f t="shared" si="0"/>
        <v>14</v>
      </c>
      <c r="R8" s="204">
        <f t="shared" si="0"/>
        <v>15</v>
      </c>
      <c r="S8" s="204">
        <f t="shared" si="0"/>
        <v>16</v>
      </c>
      <c r="T8" s="204">
        <f t="shared" si="0"/>
        <v>17</v>
      </c>
      <c r="U8" s="204">
        <f t="shared" si="0"/>
        <v>18</v>
      </c>
      <c r="V8" s="204">
        <f t="shared" si="0"/>
        <v>19</v>
      </c>
      <c r="W8" s="204">
        <f t="shared" si="0"/>
        <v>20</v>
      </c>
      <c r="X8" s="204">
        <f t="shared" si="0"/>
        <v>21</v>
      </c>
      <c r="Y8" s="204">
        <f t="shared" si="0"/>
        <v>22</v>
      </c>
      <c r="Z8" s="204">
        <f t="shared" si="0"/>
        <v>23</v>
      </c>
      <c r="AA8" s="204">
        <f t="shared" si="0"/>
        <v>24</v>
      </c>
      <c r="AB8" s="204">
        <f t="shared" si="0"/>
        <v>25</v>
      </c>
      <c r="AC8" s="204">
        <f t="shared" si="0"/>
        <v>26</v>
      </c>
      <c r="AD8" s="204">
        <f t="shared" si="0"/>
        <v>27</v>
      </c>
      <c r="AE8" s="204">
        <f t="shared" si="0"/>
        <v>28</v>
      </c>
      <c r="AF8" s="204">
        <f t="shared" si="0"/>
        <v>29</v>
      </c>
      <c r="AG8" s="204">
        <f t="shared" si="0"/>
        <v>30</v>
      </c>
      <c r="AH8" s="204">
        <f t="shared" si="0"/>
        <v>31</v>
      </c>
      <c r="AI8" s="204">
        <f t="shared" si="0"/>
        <v>32</v>
      </c>
      <c r="AJ8" s="204">
        <f t="shared" si="0"/>
        <v>33</v>
      </c>
      <c r="AK8" s="204">
        <f t="shared" si="0"/>
        <v>34</v>
      </c>
      <c r="AL8" s="204">
        <f t="shared" si="0"/>
        <v>35</v>
      </c>
      <c r="AM8" s="204">
        <f t="shared" si="0"/>
        <v>36</v>
      </c>
      <c r="AN8" s="204">
        <f t="shared" si="0"/>
        <v>37</v>
      </c>
      <c r="AO8" s="204">
        <f t="shared" si="0"/>
        <v>38</v>
      </c>
      <c r="AP8" s="204">
        <f t="shared" si="0"/>
        <v>39</v>
      </c>
      <c r="AQ8" s="204">
        <f t="shared" si="0"/>
        <v>40</v>
      </c>
      <c r="AR8" s="204">
        <f t="shared" si="0"/>
        <v>41</v>
      </c>
      <c r="AS8" s="204">
        <f t="shared" si="0"/>
        <v>42</v>
      </c>
      <c r="AT8" s="204">
        <f t="shared" si="0"/>
        <v>43</v>
      </c>
      <c r="AU8" s="204">
        <f>AT8+1</f>
        <v>44</v>
      </c>
      <c r="AV8" s="204">
        <f t="shared" ref="AV8:CB8" si="1">AU8+1</f>
        <v>45</v>
      </c>
      <c r="AW8" s="204">
        <f t="shared" si="1"/>
        <v>46</v>
      </c>
      <c r="AX8" s="204">
        <f t="shared" si="1"/>
        <v>47</v>
      </c>
      <c r="AY8" s="204">
        <f t="shared" si="1"/>
        <v>48</v>
      </c>
      <c r="AZ8" s="204">
        <f t="shared" si="1"/>
        <v>49</v>
      </c>
      <c r="BA8" s="204">
        <f t="shared" si="1"/>
        <v>50</v>
      </c>
      <c r="BB8" s="204">
        <f t="shared" si="1"/>
        <v>51</v>
      </c>
      <c r="BC8" s="204">
        <f t="shared" si="1"/>
        <v>52</v>
      </c>
      <c r="BD8" s="204">
        <f t="shared" si="1"/>
        <v>53</v>
      </c>
      <c r="BE8" s="204">
        <f t="shared" si="1"/>
        <v>54</v>
      </c>
      <c r="BF8" s="204">
        <f t="shared" si="1"/>
        <v>55</v>
      </c>
      <c r="BG8" s="204">
        <f t="shared" si="1"/>
        <v>56</v>
      </c>
      <c r="BH8" s="204">
        <f t="shared" si="1"/>
        <v>57</v>
      </c>
      <c r="BI8" s="204">
        <f t="shared" si="1"/>
        <v>58</v>
      </c>
      <c r="BJ8" s="204">
        <f t="shared" si="1"/>
        <v>59</v>
      </c>
      <c r="BK8" s="204">
        <f t="shared" si="1"/>
        <v>60</v>
      </c>
      <c r="BL8" s="204">
        <f t="shared" si="1"/>
        <v>61</v>
      </c>
      <c r="BM8" s="204">
        <f t="shared" si="1"/>
        <v>62</v>
      </c>
      <c r="BN8" s="204">
        <f t="shared" si="1"/>
        <v>63</v>
      </c>
      <c r="BO8" s="204">
        <f t="shared" si="1"/>
        <v>64</v>
      </c>
      <c r="BP8" s="204">
        <f t="shared" si="1"/>
        <v>65</v>
      </c>
      <c r="BQ8" s="204">
        <f t="shared" si="1"/>
        <v>66</v>
      </c>
      <c r="BR8" s="204">
        <f t="shared" si="1"/>
        <v>67</v>
      </c>
      <c r="BS8" s="204">
        <f t="shared" si="1"/>
        <v>68</v>
      </c>
      <c r="BT8" s="204">
        <f t="shared" si="1"/>
        <v>69</v>
      </c>
      <c r="BU8" s="204">
        <f t="shared" si="1"/>
        <v>70</v>
      </c>
      <c r="BV8" s="204">
        <f t="shared" si="1"/>
        <v>71</v>
      </c>
      <c r="BW8" s="204">
        <f t="shared" si="1"/>
        <v>72</v>
      </c>
      <c r="BX8" s="204">
        <f t="shared" si="1"/>
        <v>73</v>
      </c>
      <c r="BY8" s="204">
        <f t="shared" si="1"/>
        <v>74</v>
      </c>
      <c r="BZ8" s="204">
        <f t="shared" si="1"/>
        <v>75</v>
      </c>
      <c r="CA8" s="204">
        <f t="shared" si="1"/>
        <v>76</v>
      </c>
      <c r="CB8" s="204">
        <f t="shared" si="1"/>
        <v>77</v>
      </c>
      <c r="CC8" s="204">
        <f>CB8+1</f>
        <v>78</v>
      </c>
      <c r="CD8" s="204">
        <f t="shared" ref="CD8:CG8" si="2">CC8+1</f>
        <v>79</v>
      </c>
      <c r="CE8" s="204">
        <f t="shared" si="2"/>
        <v>80</v>
      </c>
      <c r="CF8" s="204">
        <f t="shared" si="2"/>
        <v>81</v>
      </c>
      <c r="CG8" s="204">
        <f t="shared" si="2"/>
        <v>82</v>
      </c>
      <c r="CH8" s="204">
        <f>CG8+1</f>
        <v>83</v>
      </c>
      <c r="CI8" s="204">
        <f t="shared" ref="CI8:CJ8" si="3">CH8+1</f>
        <v>84</v>
      </c>
      <c r="CJ8" s="204">
        <f t="shared" si="3"/>
        <v>85</v>
      </c>
    </row>
    <row r="9" spans="1:88" x14ac:dyDescent="0.25">
      <c r="A9" s="140" t="s">
        <v>17</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row>
    <row r="10" spans="1:88" x14ac:dyDescent="0.25">
      <c r="A10" s="140" t="s">
        <v>18</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row>
    <row r="11" spans="1:88" x14ac:dyDescent="0.25">
      <c r="A11" s="140" t="s">
        <v>19</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row>
    <row r="12" spans="1:88" ht="25.5" x14ac:dyDescent="0.25">
      <c r="A12" s="140" t="s">
        <v>177</v>
      </c>
      <c r="B12" s="192"/>
      <c r="C12" s="192"/>
      <c r="D12" s="192">
        <f>'G. Modelsimulering_mænd'!D72*'B. Andre input'!$B$112*'B. Andre input'!$B$65</f>
        <v>-1701.6526536022345</v>
      </c>
      <c r="E12" s="192">
        <f>'G. Modelsimulering_mænd'!E72*'B. Andre input'!$B$112*'B. Andre input'!$B$65</f>
        <v>-1488.8626849128805</v>
      </c>
      <c r="F12" s="192">
        <f>'G. Modelsimulering_mænd'!F72*'B. Andre input'!$B$112*'B. Andre input'!$B$65</f>
        <v>-1302.6922037110667</v>
      </c>
      <c r="G12" s="192">
        <f>'G. Modelsimulering_mænd'!G72*'B. Andre input'!$B$112*'B. Andre input'!$B$65</f>
        <v>-1139.8106303975173</v>
      </c>
      <c r="H12" s="192">
        <f>'G. Modelsimulering_mænd'!H72*'B. Andre input'!$B$112*'B. Andre input'!$B$65</f>
        <v>-997.30413035982303</v>
      </c>
      <c r="I12" s="192">
        <f>'G. Modelsimulering_mænd'!I72*'B. Andre input'!$B$112*'B. Andre input'!$B$65</f>
        <v>-163.68284680187841</v>
      </c>
      <c r="J12" s="192">
        <f>'G. Modelsimulering_mænd'!J72*'B. Andre input'!$B$112*'B. Andre input'!$B$65</f>
        <v>-20.475773359644489</v>
      </c>
      <c r="K12" s="192">
        <f>'G. Modelsimulering_mænd'!K72*'B. Andre input'!$B$112*'B. Andre input'!$B$65</f>
        <v>3.5672248839851117</v>
      </c>
      <c r="L12" s="192">
        <f>'G. Modelsimulering_mænd'!L72*'B. Andre input'!$B$112*'B. Andre input'!$B$65</f>
        <v>7.0919814366830058</v>
      </c>
      <c r="M12" s="192">
        <f>'G. Modelsimulering_mænd'!M72*'B. Andre input'!$B$112*'B. Andre input'!$B$65</f>
        <v>7.1287235719868516</v>
      </c>
      <c r="N12" s="192">
        <f>'G. Modelsimulering_mænd'!N72*'B. Andre input'!$B$112*'B. Andre input'!$B$65</f>
        <v>9.8803132834055436</v>
      </c>
      <c r="O12" s="192">
        <f>'G. Modelsimulering_mænd'!O72*'B. Andre input'!$B$112*'B. Andre input'!$B$65</f>
        <v>11.051633203385107</v>
      </c>
      <c r="P12" s="192">
        <f>'G. Modelsimulering_mænd'!P72*'B. Andre input'!$B$112*'B. Andre input'!$B$65</f>
        <v>11.285957033236832</v>
      </c>
      <c r="Q12" s="192">
        <f>'G. Modelsimulering_mænd'!Q72*'B. Andre input'!$B$112*'B. Andre input'!$B$65</f>
        <v>10.96997933987239</v>
      </c>
      <c r="R12" s="192">
        <f>'G. Modelsimulering_mænd'!R72*'B. Andre input'!$B$112*'B. Andre input'!$B$65</f>
        <v>10.346667468242945</v>
      </c>
      <c r="S12" s="192">
        <f>'G. Modelsimulering_mænd'!S72*'B. Andre input'!$B$112*'B. Andre input'!$B$65</f>
        <v>9.5692143836401993</v>
      </c>
      <c r="T12" s="192">
        <f>'G. Modelsimulering_mænd'!T72*'B. Andre input'!$B$112*'B. Andre input'!$B$65</f>
        <v>8.7329907264641502</v>
      </c>
      <c r="U12" s="192">
        <f>'G. Modelsimulering_mænd'!U72*'B. Andre input'!$B$112*'B. Andre input'!$B$65</f>
        <v>7.8959455676410411</v>
      </c>
      <c r="V12" s="192">
        <f>'G. Modelsimulering_mænd'!V72*'B. Andre input'!$B$112*'B. Andre input'!$B$65</f>
        <v>7.0919051325929319</v>
      </c>
      <c r="W12" s="192">
        <f>'G. Modelsimulering_mænd'!W72*'B. Andre input'!$B$112*'B. Andre input'!$B$65</f>
        <v>0</v>
      </c>
      <c r="X12" s="192">
        <f>'G. Modelsimulering_mænd'!X72*'B. Andre input'!$B$112*'B. Andre input'!$B$65</f>
        <v>0</v>
      </c>
      <c r="Y12" s="192">
        <f>'G. Modelsimulering_mænd'!Y72*'B. Andre input'!$B$112*'B. Andre input'!$B$65</f>
        <v>0</v>
      </c>
      <c r="Z12" s="192">
        <f>'G. Modelsimulering_mænd'!Z72*'B. Andre input'!$B$112*'B. Andre input'!$B$65</f>
        <v>0</v>
      </c>
      <c r="AA12" s="192">
        <f>'G. Modelsimulering_mænd'!AA72*'B. Andre input'!$B$112*'B. Andre input'!$B$65</f>
        <v>0</v>
      </c>
      <c r="AB12" s="192">
        <f>'G. Modelsimulering_mænd'!AB72*'B. Andre input'!$B$112*'B. Andre input'!$B$65</f>
        <v>0</v>
      </c>
      <c r="AC12" s="192">
        <f>'G. Modelsimulering_mænd'!AC72*'B. Andre input'!$B$112*'B. Andre input'!$B$65</f>
        <v>0</v>
      </c>
      <c r="AD12" s="192">
        <f>'G. Modelsimulering_mænd'!AD72*'B. Andre input'!$B$112*'B. Andre input'!$B$65</f>
        <v>0</v>
      </c>
      <c r="AE12" s="192">
        <f>'G. Modelsimulering_mænd'!AE72*'B. Andre input'!$B$112*'B. Andre input'!$B$65</f>
        <v>0</v>
      </c>
      <c r="AF12" s="192">
        <f>'G. Modelsimulering_mænd'!AF72*'B. Andre input'!$B$112*'B. Andre input'!$B$65</f>
        <v>0</v>
      </c>
      <c r="AG12" s="192">
        <f>'G. Modelsimulering_mænd'!AG72*'B. Andre input'!$B$112*'B. Andre input'!$B$65</f>
        <v>0</v>
      </c>
      <c r="AH12" s="192">
        <f>'G. Modelsimulering_mænd'!AH72*'B. Andre input'!$B$112*'B. Andre input'!$B$65</f>
        <v>0</v>
      </c>
      <c r="AI12" s="192">
        <f>'G. Modelsimulering_mænd'!AI72*'B. Andre input'!$B$112*'B. Andre input'!$B$65</f>
        <v>0</v>
      </c>
      <c r="AJ12" s="192">
        <f>'G. Modelsimulering_mænd'!AJ72*'B. Andre input'!$B$112*'B. Andre input'!$B$65</f>
        <v>0</v>
      </c>
      <c r="AK12" s="192">
        <f>'G. Modelsimulering_mænd'!AK72*'B. Andre input'!$B$112*'B. Andre input'!$B$65</f>
        <v>0</v>
      </c>
      <c r="AL12" s="192">
        <f>'G. Modelsimulering_mænd'!AL72*'B. Andre input'!$B$112*'B. Andre input'!$B$65</f>
        <v>0</v>
      </c>
      <c r="AM12" s="192">
        <f>'G. Modelsimulering_mænd'!AM72*'B. Andre input'!$B$112*'B. Andre input'!$B$65</f>
        <v>0</v>
      </c>
      <c r="AN12" s="192">
        <f>'G. Modelsimulering_mænd'!AN72*'B. Andre input'!$B$112*'B. Andre input'!$B$65</f>
        <v>0</v>
      </c>
      <c r="AO12" s="192">
        <f>'G. Modelsimulering_mænd'!AO72*'B. Andre input'!$B$112*'B. Andre input'!$B$65</f>
        <v>0</v>
      </c>
      <c r="AP12" s="192">
        <f>'G. Modelsimulering_mænd'!AP72*'B. Andre input'!$B$112*'B. Andre input'!$B$65</f>
        <v>0</v>
      </c>
      <c r="AQ12" s="192">
        <f>'G. Modelsimulering_mænd'!AQ72*'B. Andre input'!$B$112*'B. Andre input'!$B$65</f>
        <v>0</v>
      </c>
      <c r="AR12" s="192">
        <f>'G. Modelsimulering_mænd'!AR72*'B. Andre input'!$B$112*'B. Andre input'!$B$65</f>
        <v>0</v>
      </c>
      <c r="AS12" s="192">
        <f>'G. Modelsimulering_mænd'!AS72*'B. Andre input'!$B$112*'B. Andre input'!$B$65</f>
        <v>0</v>
      </c>
      <c r="AT12" s="192">
        <f>'G. Modelsimulering_mænd'!AT72*'B. Andre input'!$B$112*'B. Andre input'!$B$65</f>
        <v>0</v>
      </c>
      <c r="AU12" s="192">
        <f>'G. Modelsimulering_mænd'!AU72*'B. Andre input'!$B$112*'B. Andre input'!$B$65</f>
        <v>0</v>
      </c>
      <c r="AV12" s="192">
        <f>'G. Modelsimulering_mænd'!AV72*'B. Andre input'!$B$112*'B. Andre input'!$B$65</f>
        <v>0</v>
      </c>
      <c r="AW12" s="192">
        <f>'G. Modelsimulering_mænd'!AW72*'B. Andre input'!$B$112*'B. Andre input'!$B$65</f>
        <v>0</v>
      </c>
      <c r="AX12" s="192">
        <f>'G. Modelsimulering_mænd'!AX72*'B. Andre input'!$B$112*'B. Andre input'!$B$65</f>
        <v>0</v>
      </c>
      <c r="AY12" s="192">
        <f>'G. Modelsimulering_mænd'!AY72*'B. Andre input'!$B$112*'B. Andre input'!$B$65</f>
        <v>0</v>
      </c>
      <c r="AZ12" s="192">
        <f>'G. Modelsimulering_mænd'!AZ72*'B. Andre input'!$B$112*'B. Andre input'!$B$65</f>
        <v>0</v>
      </c>
      <c r="BA12" s="192">
        <f>'G. Modelsimulering_mænd'!BA72*'B. Andre input'!$B$112*'B. Andre input'!$B$65</f>
        <v>0</v>
      </c>
      <c r="BB12" s="192">
        <f>'G. Modelsimulering_mænd'!BB72*'B. Andre input'!$B$112*'B. Andre input'!$B$65</f>
        <v>0</v>
      </c>
      <c r="BC12" s="192">
        <f>'G. Modelsimulering_mænd'!BC72*'B. Andre input'!$B$112*'B. Andre input'!$B$65</f>
        <v>0</v>
      </c>
      <c r="BD12" s="192">
        <f>'G. Modelsimulering_mænd'!BD72*'B. Andre input'!$B$112*'B. Andre input'!$B$65</f>
        <v>0</v>
      </c>
      <c r="BE12" s="192">
        <f>'G. Modelsimulering_mænd'!BE72*'B. Andre input'!$B$112*'B. Andre input'!$B$65</f>
        <v>0</v>
      </c>
      <c r="BF12" s="192">
        <f>'G. Modelsimulering_mænd'!BF72*'B. Andre input'!$B$112*'B. Andre input'!$B$65</f>
        <v>0</v>
      </c>
      <c r="BG12" s="192">
        <f>'G. Modelsimulering_mænd'!BG72*'B. Andre input'!$B$112*'B. Andre input'!$B$65</f>
        <v>0</v>
      </c>
      <c r="BH12" s="192">
        <f>'G. Modelsimulering_mænd'!BH72*'B. Andre input'!$B$112*'B. Andre input'!$B$65</f>
        <v>0</v>
      </c>
      <c r="BI12" s="192">
        <f>'G. Modelsimulering_mænd'!BI72*'B. Andre input'!$B$112*'B. Andre input'!$B$65</f>
        <v>0</v>
      </c>
      <c r="BJ12" s="192">
        <f>'G. Modelsimulering_mænd'!BJ72*'B. Andre input'!$B$112*'B. Andre input'!$B$65</f>
        <v>0</v>
      </c>
      <c r="BK12" s="192">
        <f>'G. Modelsimulering_mænd'!BK72*'B. Andre input'!$B$112*'B. Andre input'!$B$65</f>
        <v>0</v>
      </c>
      <c r="BL12" s="192">
        <f>'G. Modelsimulering_mænd'!BL72*'B. Andre input'!$B$112*'B. Andre input'!$B$65</f>
        <v>0</v>
      </c>
      <c r="BM12" s="192">
        <f>'G. Modelsimulering_mænd'!BM72*'B. Andre input'!$B$112*'B. Andre input'!$B$65</f>
        <v>0</v>
      </c>
      <c r="BN12" s="192">
        <f>'G. Modelsimulering_mænd'!BN72*'B. Andre input'!$B$112*'B. Andre input'!$B$65</f>
        <v>0</v>
      </c>
      <c r="BO12" s="192">
        <f>'G. Modelsimulering_mænd'!BO72*'B. Andre input'!$B$112*'B. Andre input'!$B$65</f>
        <v>0</v>
      </c>
      <c r="BP12" s="192">
        <f>'G. Modelsimulering_mænd'!BP72*'B. Andre input'!$B$112*'B. Andre input'!$B$65</f>
        <v>0</v>
      </c>
      <c r="BQ12" s="192">
        <f>'G. Modelsimulering_mænd'!BQ72*'B. Andre input'!$B$112*'B. Andre input'!$B$65</f>
        <v>0</v>
      </c>
      <c r="BR12" s="192">
        <f>'G. Modelsimulering_mænd'!BR72*'B. Andre input'!$B$112*'B. Andre input'!$B$65</f>
        <v>0</v>
      </c>
      <c r="BS12" s="192">
        <f>'G. Modelsimulering_mænd'!BS72*'B. Andre input'!$B$112*'B. Andre input'!$B$65</f>
        <v>0</v>
      </c>
      <c r="BT12" s="192">
        <f>'G. Modelsimulering_mænd'!BT72*'B. Andre input'!$B$112*'B. Andre input'!$B$65</f>
        <v>0</v>
      </c>
      <c r="BU12" s="192">
        <f>'G. Modelsimulering_mænd'!BU72*'B. Andre input'!$B$112*'B. Andre input'!$B$65</f>
        <v>0</v>
      </c>
      <c r="BV12" s="192">
        <f>'G. Modelsimulering_mænd'!BV72*'B. Andre input'!$B$112*'B. Andre input'!$B$65</f>
        <v>0</v>
      </c>
      <c r="BW12" s="192">
        <f>'G. Modelsimulering_mænd'!BW72*'B. Andre input'!$B$112*'B. Andre input'!$B$65</f>
        <v>0</v>
      </c>
      <c r="BX12" s="192">
        <f>'G. Modelsimulering_mænd'!BX72*'B. Andre input'!$B$112*'B. Andre input'!$B$65</f>
        <v>0</v>
      </c>
      <c r="BY12" s="192">
        <f>'G. Modelsimulering_mænd'!BY72*'B. Andre input'!$B$112*'B. Andre input'!$B$65</f>
        <v>0</v>
      </c>
      <c r="BZ12" s="192">
        <f>'G. Modelsimulering_mænd'!BZ72*'B. Andre input'!$B$112*'B. Andre input'!$B$65</f>
        <v>0</v>
      </c>
      <c r="CA12" s="192">
        <f>'G. Modelsimulering_mænd'!CA72*'B. Andre input'!$B$112*'B. Andre input'!$B$65</f>
        <v>0</v>
      </c>
      <c r="CB12" s="192">
        <f>'G. Modelsimulering_mænd'!CB72*'B. Andre input'!$B$112*'B. Andre input'!$B$65</f>
        <v>0</v>
      </c>
      <c r="CC12" s="192">
        <f>'G. Modelsimulering_mænd'!CC72*'B. Andre input'!$B$112*'B. Andre input'!$B$65</f>
        <v>0</v>
      </c>
      <c r="CD12" s="192">
        <f>'G. Modelsimulering_mænd'!CD72*'B. Andre input'!$B$112*'B. Andre input'!$B$65</f>
        <v>0</v>
      </c>
      <c r="CE12" s="192">
        <f>'G. Modelsimulering_mænd'!CE72*'B. Andre input'!$B$112*'B. Andre input'!$B$65</f>
        <v>0</v>
      </c>
      <c r="CF12" s="192">
        <f>'G. Modelsimulering_mænd'!CF72*'B. Andre input'!$B$112*'B. Andre input'!$B$65</f>
        <v>0</v>
      </c>
      <c r="CG12" s="192">
        <f>'G. Modelsimulering_mænd'!CG72*'B. Andre input'!$B$112*'B. Andre input'!$B$65</f>
        <v>0</v>
      </c>
      <c r="CH12" s="192">
        <f>'G. Modelsimulering_mænd'!CH72*'B. Andre input'!$B$112*'B. Andre input'!$B$65</f>
        <v>0</v>
      </c>
      <c r="CI12" s="192">
        <f>'G. Modelsimulering_mænd'!CI72*'B. Andre input'!$B$112*'B. Andre input'!$B$65</f>
        <v>0</v>
      </c>
      <c r="CJ12" s="192">
        <f>'G. Modelsimulering_mænd'!CJ72*'B. Andre input'!$B$112*'B. Andre input'!$B$65</f>
        <v>0</v>
      </c>
    </row>
    <row r="13" spans="1:88" ht="25.5" x14ac:dyDescent="0.25">
      <c r="A13" s="140" t="s">
        <v>178</v>
      </c>
      <c r="B13" s="192"/>
      <c r="C13" s="192"/>
      <c r="D13" s="192">
        <f>'G. Modelsimulering_mænd'!D73*'B. Andre input'!$B$113*'B. Andre input'!$B$65</f>
        <v>-7431.7382213864094</v>
      </c>
      <c r="E13" s="192">
        <f>'G. Modelsimulering_mænd'!E73*'B. Andre input'!$B$113*'B. Andre input'!$B$65</f>
        <v>-6774.7274403195242</v>
      </c>
      <c r="F13" s="192">
        <f>'G. Modelsimulering_mænd'!F73*'B. Andre input'!$B$113*'B. Andre input'!$B$65</f>
        <v>-6170.9184394383174</v>
      </c>
      <c r="G13" s="192">
        <f>'G. Modelsimulering_mænd'!G73*'B. Andre input'!$B$113*'B. Andre input'!$B$65</f>
        <v>-5616.7864549232545</v>
      </c>
      <c r="H13" s="192">
        <f>'G. Modelsimulering_mænd'!H73*'B. Andre input'!$B$113*'B. Andre input'!$B$65</f>
        <v>-5108.9076304113987</v>
      </c>
      <c r="I13" s="192">
        <f>'G. Modelsimulering_mænd'!I73*'B. Andre input'!$B$113*'B. Andre input'!$B$65</f>
        <v>-895.84808025688483</v>
      </c>
      <c r="J13" s="192">
        <f>'G. Modelsimulering_mænd'!J73*'B. Andre input'!$B$113*'B. Andre input'!$B$65</f>
        <v>-121.17976029411905</v>
      </c>
      <c r="K13" s="192">
        <f>'G. Modelsimulering_mænd'!K73*'B. Andre input'!$B$113*'B. Andre input'!$B$65</f>
        <v>19.771643619173247</v>
      </c>
      <c r="L13" s="192">
        <f>'G. Modelsimulering_mænd'!L73*'B. Andre input'!$B$113*'B. Andre input'!$B$65</f>
        <v>44.116706773952814</v>
      </c>
      <c r="M13" s="192">
        <f>'G. Modelsimulering_mænd'!M73*'B. Andre input'!$B$113*'B. Andre input'!$B$65</f>
        <v>47.047148516282313</v>
      </c>
      <c r="N13" s="192">
        <f>'G. Modelsimulering_mænd'!N73*'B. Andre input'!$B$113*'B. Andre input'!$B$65</f>
        <v>72.79465557118057</v>
      </c>
      <c r="O13" s="192">
        <f>'G. Modelsimulering_mænd'!O73*'B. Andre input'!$B$113*'B. Andre input'!$B$65</f>
        <v>90.584038245225415</v>
      </c>
      <c r="P13" s="192">
        <f>'G. Modelsimulering_mænd'!P73*'B. Andre input'!$B$113*'B. Andre input'!$B$65</f>
        <v>102.61792119217699</v>
      </c>
      <c r="Q13" s="192">
        <f>'G. Modelsimulering_mænd'!Q73*'B. Andre input'!$B$113*'B. Andre input'!$B$65</f>
        <v>110.37003261353028</v>
      </c>
      <c r="R13" s="192">
        <f>'G. Modelsimulering_mænd'!R73*'B. Andre input'!$B$113*'B. Andre input'!$B$65</f>
        <v>114.92750588109864</v>
      </c>
      <c r="S13" s="192">
        <f>'G. Modelsimulering_mænd'!S73*'B. Andre input'!$B$113*'B. Andre input'!$B$65</f>
        <v>117.11144401562596</v>
      </c>
      <c r="T13" s="192">
        <f>'G. Modelsimulering_mænd'!T73*'B. Andre input'!$B$113*'B. Andre input'!$B$65</f>
        <v>117.54367741939505</v>
      </c>
      <c r="U13" s="192">
        <f>'G. Modelsimulering_mænd'!U73*'B. Andre input'!$B$113*'B. Andre input'!$B$65</f>
        <v>116.69412295326255</v>
      </c>
      <c r="V13" s="192">
        <f>'G. Modelsimulering_mænd'!V73*'B. Andre input'!$B$113*'B. Andre input'!$B$65</f>
        <v>114.91691548551816</v>
      </c>
      <c r="W13" s="192">
        <f>'G. Modelsimulering_mænd'!W73*'B. Andre input'!$B$113*'B. Andre input'!$B$65</f>
        <v>123.64479838240931</v>
      </c>
      <c r="X13" s="192">
        <f>'G. Modelsimulering_mænd'!X73*'B. Andre input'!$B$113*'B. Andre input'!$B$65</f>
        <v>119.14404706509148</v>
      </c>
      <c r="Y13" s="192">
        <f>'G. Modelsimulering_mænd'!Y73*'B. Andre input'!$B$113*'B. Andre input'!$B$65</f>
        <v>114.48318860969056</v>
      </c>
      <c r="Z13" s="192">
        <f>'G. Modelsimulering_mænd'!Z73*'B. Andre input'!$B$113*'B. Andre input'!$B$65</f>
        <v>109.77551676839407</v>
      </c>
      <c r="AA13" s="192">
        <f>'G. Modelsimulering_mænd'!AA73*'B. Andre input'!$B$113*'B. Andre input'!$B$65</f>
        <v>105.09895150913296</v>
      </c>
      <c r="AB13" s="192">
        <f>'G. Modelsimulering_mænd'!AB73*'B. Andre input'!$B$113*'B. Andre input'!$B$65</f>
        <v>100.50621966779096</v>
      </c>
      <c r="AC13" s="192">
        <f>'G. Modelsimulering_mænd'!AC73*'B. Andre input'!$B$113*'B. Andre input'!$B$65</f>
        <v>96.032147165870995</v>
      </c>
      <c r="AD13" s="192">
        <f>'G. Modelsimulering_mænd'!AD73*'B. Andre input'!$B$113*'B. Andre input'!$B$65</f>
        <v>91.698879259176351</v>
      </c>
      <c r="AE13" s="192">
        <f>'G. Modelsimulering_mænd'!AE73*'B. Andre input'!$B$113*'B. Andre input'!$B$65</f>
        <v>87.519614898714266</v>
      </c>
      <c r="AF13" s="192">
        <f>'G. Modelsimulering_mænd'!AF73*'B. Andre input'!$B$113*'B. Andre input'!$B$65</f>
        <v>83.50127582854708</v>
      </c>
      <c r="AG13" s="192">
        <f>'G. Modelsimulering_mænd'!AG73*'B. Andre input'!$B$113*'B. Andre input'!$B$65</f>
        <v>78.273198232551408</v>
      </c>
      <c r="AH13" s="192">
        <f>'G. Modelsimulering_mænd'!AH73*'B. Andre input'!$B$113*'B. Andre input'!$B$65</f>
        <v>73.35801731159134</v>
      </c>
      <c r="AI13" s="192">
        <f>'G. Modelsimulering_mænd'!AI73*'B. Andre input'!$B$113*'B. Andre input'!$B$65</f>
        <v>68.741402284573681</v>
      </c>
      <c r="AJ13" s="192">
        <f>'G. Modelsimulering_mænd'!AJ73*'B. Andre input'!$B$113*'B. Andre input'!$B$65</f>
        <v>64.408284778328621</v>
      </c>
      <c r="AK13" s="192">
        <f>'G. Modelsimulering_mænd'!AK73*'B. Andre input'!$B$113*'B. Andre input'!$B$65</f>
        <v>60.343396958962146</v>
      </c>
      <c r="AL13" s="192">
        <f>'G. Modelsimulering_mænd'!AL73*'B. Andre input'!$B$113*'B. Andre input'!$B$65</f>
        <v>56.531629292004205</v>
      </c>
      <c r="AM13" s="192">
        <f>'G. Modelsimulering_mænd'!AM73*'B. Andre input'!$B$113*'B. Andre input'!$B$65</f>
        <v>52.958262781675167</v>
      </c>
      <c r="AN13" s="192">
        <f>'G. Modelsimulering_mænd'!AN73*'B. Andre input'!$B$113*'B. Andre input'!$B$65</f>
        <v>49.609114204276999</v>
      </c>
      <c r="AO13" s="192">
        <f>'G. Modelsimulering_mænd'!AO73*'B. Andre input'!$B$113*'B. Andre input'!$B$65</f>
        <v>46.470621351652213</v>
      </c>
      <c r="AP13" s="192">
        <f>'G. Modelsimulering_mænd'!AP73*'B. Andre input'!$B$113*'B. Andre input'!$B$65</f>
        <v>43.529887209701414</v>
      </c>
      <c r="AQ13" s="192">
        <f>'G. Modelsimulering_mænd'!AQ73*'B. Andre input'!$B$113*'B. Andre input'!$B$65</f>
        <v>38.62865965918909</v>
      </c>
      <c r="AR13" s="192">
        <f>'G. Modelsimulering_mænd'!AR73*'B. Andre input'!$B$113*'B. Andre input'!$B$65</f>
        <v>34.278941938745838</v>
      </c>
      <c r="AS13" s="192">
        <f>'G. Modelsimulering_mænd'!AS73*'B. Andre input'!$B$113*'B. Andre input'!$B$65</f>
        <v>30.418794053165747</v>
      </c>
      <c r="AT13" s="192">
        <f>'G. Modelsimulering_mænd'!AT73*'B. Andre input'!$B$113*'B. Andre input'!$B$65</f>
        <v>26.993191648585828</v>
      </c>
      <c r="AU13" s="192">
        <f>'G. Modelsimulering_mænd'!AU73*'B. Andre input'!$B$113*'B. Andre input'!$B$65</f>
        <v>23.953267872401408</v>
      </c>
      <c r="AV13" s="192">
        <f>'G. Modelsimulering_mænd'!AV73*'B. Andre input'!$B$113*'B. Andre input'!$B$65</f>
        <v>21.255633545828474</v>
      </c>
      <c r="AW13" s="192">
        <f>'G. Modelsimulering_mænd'!AW73*'B. Andre input'!$B$113*'B. Andre input'!$B$65</f>
        <v>18.861769229049269</v>
      </c>
      <c r="AX13" s="192">
        <f>'G. Modelsimulering_mænd'!AX73*'B. Andre input'!$B$113*'B. Andre input'!$B$65</f>
        <v>16.737482671081185</v>
      </c>
      <c r="AY13" s="192">
        <f>'G. Modelsimulering_mænd'!AY73*'B. Andre input'!$B$113*'B. Andre input'!$B$65</f>
        <v>14.852425331610645</v>
      </c>
      <c r="AZ13" s="192">
        <f>'G. Modelsimulering_mænd'!AZ73*'B. Andre input'!$B$113*'B. Andre input'!$B$65</f>
        <v>13.179662016521409</v>
      </c>
      <c r="BA13" s="192">
        <f>'G. Modelsimulering_mænd'!BA73*'B. Andre input'!$B$113*'B. Andre input'!$B$65</f>
        <v>0</v>
      </c>
      <c r="BB13" s="192">
        <f>'G. Modelsimulering_mænd'!BB73*'B. Andre input'!$B$113*'B. Andre input'!$B$65</f>
        <v>0</v>
      </c>
      <c r="BC13" s="192">
        <f>'G. Modelsimulering_mænd'!BC73*'B. Andre input'!$B$113*'B. Andre input'!$B$65</f>
        <v>0</v>
      </c>
      <c r="BD13" s="192">
        <f>'G. Modelsimulering_mænd'!BD73*'B. Andre input'!$B$113*'B. Andre input'!$B$65</f>
        <v>0</v>
      </c>
      <c r="BE13" s="192">
        <f>'G. Modelsimulering_mænd'!BE73*'B. Andre input'!$B$113*'B. Andre input'!$B$65</f>
        <v>0</v>
      </c>
      <c r="BF13" s="192">
        <f>'G. Modelsimulering_mænd'!BF73*'B. Andre input'!$B$113*'B. Andre input'!$B$65</f>
        <v>0</v>
      </c>
      <c r="BG13" s="192">
        <f>'G. Modelsimulering_mænd'!BG73*'B. Andre input'!$B$113*'B. Andre input'!$B$65</f>
        <v>0</v>
      </c>
      <c r="BH13" s="192">
        <f>'G. Modelsimulering_mænd'!BH73*'B. Andre input'!$B$113*'B. Andre input'!$B$65</f>
        <v>0</v>
      </c>
      <c r="BI13" s="192">
        <f>'G. Modelsimulering_mænd'!BI73*'B. Andre input'!$B$113*'B. Andre input'!$B$65</f>
        <v>0</v>
      </c>
      <c r="BJ13" s="192">
        <f>'G. Modelsimulering_mænd'!BJ73*'B. Andre input'!$B$113*'B. Andre input'!$B$65</f>
        <v>0</v>
      </c>
      <c r="BK13" s="192">
        <f>'G. Modelsimulering_mænd'!BK73*'B. Andre input'!$B$113*'B. Andre input'!$B$65</f>
        <v>0</v>
      </c>
      <c r="BL13" s="192">
        <f>'G. Modelsimulering_mænd'!BL73*'B. Andre input'!$B$113*'B. Andre input'!$B$65</f>
        <v>0</v>
      </c>
      <c r="BM13" s="192">
        <f>'G. Modelsimulering_mænd'!BM73*'B. Andre input'!$B$113*'B. Andre input'!$B$65</f>
        <v>0</v>
      </c>
      <c r="BN13" s="192">
        <f>'G. Modelsimulering_mænd'!BN73*'B. Andre input'!$B$113*'B. Andre input'!$B$65</f>
        <v>0</v>
      </c>
      <c r="BO13" s="192">
        <f>'G. Modelsimulering_mænd'!BO73*'B. Andre input'!$B$113*'B. Andre input'!$B$65</f>
        <v>0</v>
      </c>
      <c r="BP13" s="192">
        <f>'G. Modelsimulering_mænd'!BP73*'B. Andre input'!$B$113*'B. Andre input'!$B$65</f>
        <v>0</v>
      </c>
      <c r="BQ13" s="192">
        <f>'G. Modelsimulering_mænd'!BQ73*'B. Andre input'!$B$113*'B. Andre input'!$B$65</f>
        <v>0</v>
      </c>
      <c r="BR13" s="192">
        <f>'G. Modelsimulering_mænd'!BR73*'B. Andre input'!$B$113*'B. Andre input'!$B$65</f>
        <v>0</v>
      </c>
      <c r="BS13" s="192">
        <f>'G. Modelsimulering_mænd'!BS73*'B. Andre input'!$B$113*'B. Andre input'!$B$65</f>
        <v>0</v>
      </c>
      <c r="BT13" s="192">
        <f>'G. Modelsimulering_mænd'!BT73*'B. Andre input'!$B$113*'B. Andre input'!$B$65</f>
        <v>0</v>
      </c>
      <c r="BU13" s="192">
        <f>'G. Modelsimulering_mænd'!BU73*'B. Andre input'!$B$113*'B. Andre input'!$B$65</f>
        <v>0</v>
      </c>
      <c r="BV13" s="192">
        <f>'G. Modelsimulering_mænd'!BV73*'B. Andre input'!$B$113*'B. Andre input'!$B$65</f>
        <v>0</v>
      </c>
      <c r="BW13" s="192">
        <f>'G. Modelsimulering_mænd'!BW73*'B. Andre input'!$B$113*'B. Andre input'!$B$65</f>
        <v>0</v>
      </c>
      <c r="BX13" s="192">
        <f>'G. Modelsimulering_mænd'!BX73*'B. Andre input'!$B$113*'B. Andre input'!$B$65</f>
        <v>0</v>
      </c>
      <c r="BY13" s="192">
        <f>'G. Modelsimulering_mænd'!BY73*'B. Andre input'!$B$113*'B. Andre input'!$B$65</f>
        <v>0</v>
      </c>
      <c r="BZ13" s="192">
        <f>'G. Modelsimulering_mænd'!BZ73*'B. Andre input'!$B$113*'B. Andre input'!$B$65</f>
        <v>0</v>
      </c>
      <c r="CA13" s="192">
        <f>'G. Modelsimulering_mænd'!CA73*'B. Andre input'!$B$113*'B. Andre input'!$B$65</f>
        <v>0</v>
      </c>
      <c r="CB13" s="192">
        <f>'G. Modelsimulering_mænd'!CB73*'B. Andre input'!$B$113*'B. Andre input'!$B$65</f>
        <v>0</v>
      </c>
      <c r="CC13" s="192">
        <f>'G. Modelsimulering_mænd'!CC73*'B. Andre input'!$B$113*'B. Andre input'!$B$65</f>
        <v>0</v>
      </c>
      <c r="CD13" s="192">
        <f>'G. Modelsimulering_mænd'!CD73*'B. Andre input'!$B$113*'B. Andre input'!$B$65</f>
        <v>0</v>
      </c>
      <c r="CE13" s="192">
        <f>'G. Modelsimulering_mænd'!CE73*'B. Andre input'!$B$113*'B. Andre input'!$B$65</f>
        <v>0</v>
      </c>
      <c r="CF13" s="192">
        <f>'G. Modelsimulering_mænd'!CF73*'B. Andre input'!$B$113*'B. Andre input'!$B$65</f>
        <v>0</v>
      </c>
      <c r="CG13" s="192">
        <f>'G. Modelsimulering_mænd'!CG73*'B. Andre input'!$B$113*'B. Andre input'!$B$65</f>
        <v>0</v>
      </c>
      <c r="CH13" s="192">
        <f>'G. Modelsimulering_mænd'!CH73*'B. Andre input'!$B$113*'B. Andre input'!$B$65</f>
        <v>0</v>
      </c>
      <c r="CI13" s="192">
        <f>'G. Modelsimulering_mænd'!CI73*'B. Andre input'!$B$113*'B. Andre input'!$B$65</f>
        <v>0</v>
      </c>
      <c r="CJ13" s="192">
        <f>'G. Modelsimulering_mænd'!CJ73*'B. Andre input'!$B$113*'B. Andre input'!$B$65</f>
        <v>0</v>
      </c>
    </row>
    <row r="14" spans="1:88" ht="25.5" x14ac:dyDescent="0.25">
      <c r="A14" s="140" t="s">
        <v>179</v>
      </c>
      <c r="B14" s="192"/>
      <c r="C14" s="192"/>
      <c r="D14" s="192">
        <f>'G. Modelsimulering_mænd'!D74*'B. Andre input'!$B$114*'B. Andre input'!$B$65</f>
        <v>-7644.238770189063</v>
      </c>
      <c r="E14" s="192">
        <f>'G. Modelsimulering_mænd'!E74*'B. Andre input'!$B$114*'B. Andre input'!$B$65</f>
        <v>-7577.9359859834758</v>
      </c>
      <c r="F14" s="192">
        <f>'G. Modelsimulering_mænd'!F74*'B. Andre input'!$B$114*'B. Andre input'!$B$65</f>
        <v>-7452.467541846353</v>
      </c>
      <c r="G14" s="192">
        <f>'G. Modelsimulering_mænd'!G74*'B. Andre input'!$B$114*'B. Andre input'!$B$65</f>
        <v>-7279.9278995250825</v>
      </c>
      <c r="H14" s="192">
        <f>'G. Modelsimulering_mænd'!H74*'B. Andre input'!$B$114*'B. Andre input'!$B$65</f>
        <v>-7070.5867686718702</v>
      </c>
      <c r="I14" s="192">
        <f>'G. Modelsimulering_mænd'!I74*'B. Andre input'!$B$114*'B. Andre input'!$B$65</f>
        <v>-1321.5366113086475</v>
      </c>
      <c r="J14" s="192">
        <f>'G. Modelsimulering_mænd'!J74*'B. Andre input'!$B$114*'B. Andre input'!$B$65</f>
        <v>-205.29015090243928</v>
      </c>
      <c r="K14" s="192">
        <f>'G. Modelsimulering_mænd'!K74*'B. Andre input'!$B$114*'B. Andre input'!$B$65</f>
        <v>9.8183130957721065</v>
      </c>
      <c r="L14" s="192">
        <f>'G. Modelsimulering_mænd'!L74*'B. Andre input'!$B$114*'B. Andre input'!$B$65</f>
        <v>50.328182755663455</v>
      </c>
      <c r="M14" s="192">
        <f>'G. Modelsimulering_mænd'!M74*'B. Andre input'!$B$114*'B. Andre input'!$B$65</f>
        <v>57.060942609757369</v>
      </c>
      <c r="N14" s="192">
        <f>'G. Modelsimulering_mænd'!N74*'B. Andre input'!$B$114*'B. Andre input'!$B$65</f>
        <v>90.934901728279769</v>
      </c>
      <c r="O14" s="192">
        <f>'G. Modelsimulering_mænd'!O74*'B. Andre input'!$B$114*'B. Andre input'!$B$65</f>
        <v>116.28196868834964</v>
      </c>
      <c r="P14" s="192">
        <f>'G. Modelsimulering_mænd'!P74*'B. Andre input'!$B$114*'B. Andre input'!$B$65</f>
        <v>135.32383649040526</v>
      </c>
      <c r="Q14" s="192">
        <f>'G. Modelsimulering_mænd'!Q74*'B. Andre input'!$B$114*'B. Andre input'!$B$65</f>
        <v>149.41827299319706</v>
      </c>
      <c r="R14" s="192">
        <f>'G. Modelsimulering_mænd'!R74*'B. Andre input'!$B$114*'B. Andre input'!$B$65</f>
        <v>159.58207831630557</v>
      </c>
      <c r="S14" s="192">
        <f>'G. Modelsimulering_mænd'!S74*'B. Andre input'!$B$114*'B. Andre input'!$B$65</f>
        <v>166.62185580174108</v>
      </c>
      <c r="T14" s="192">
        <f>'G. Modelsimulering_mænd'!T74*'B. Andre input'!$B$114*'B. Andre input'!$B$65</f>
        <v>171.18384106911486</v>
      </c>
      <c r="U14" s="192">
        <f>'G. Modelsimulering_mænd'!U74*'B. Andre input'!$B$114*'B. Andre input'!$B$65</f>
        <v>173.78493748974722</v>
      </c>
      <c r="V14" s="192">
        <f>'G. Modelsimulering_mænd'!V74*'B. Andre input'!$B$114*'B. Andre input'!$B$65</f>
        <v>174.83716618969484</v>
      </c>
      <c r="W14" s="192">
        <f>'G. Modelsimulering_mænd'!W74*'B. Andre input'!$B$114*'B. Andre input'!$B$65</f>
        <v>174.667988623019</v>
      </c>
      <c r="X14" s="192">
        <f>'G. Modelsimulering_mænd'!X74*'B. Andre input'!$B$114*'B. Andre input'!$B$65</f>
        <v>174.48831438741323</v>
      </c>
      <c r="Y14" s="192">
        <f>'G. Modelsimulering_mænd'!Y74*'B. Andre input'!$B$114*'B. Andre input'!$B$65</f>
        <v>173.41052400414873</v>
      </c>
      <c r="Z14" s="192">
        <f>'G. Modelsimulering_mænd'!Z74*'B. Andre input'!$B$114*'B. Andre input'!$B$65</f>
        <v>171.60023947260234</v>
      </c>
      <c r="AA14" s="192">
        <f>'G. Modelsimulering_mænd'!AA74*'B. Andre input'!$B$114*'B. Andre input'!$B$65</f>
        <v>169.19084478465911</v>
      </c>
      <c r="AB14" s="192">
        <f>'G. Modelsimulering_mænd'!AB74*'B. Andre input'!$B$114*'B. Andre input'!$B$65</f>
        <v>166.29366373943972</v>
      </c>
      <c r="AC14" s="192">
        <f>'G. Modelsimulering_mænd'!AC74*'B. Andre input'!$B$114*'B. Andre input'!$B$65</f>
        <v>163.00234478041466</v>
      </c>
      <c r="AD14" s="192">
        <f>'G. Modelsimulering_mænd'!AD74*'B. Andre input'!$B$114*'B. Andre input'!$B$65</f>
        <v>159.3961335860327</v>
      </c>
      <c r="AE14" s="192">
        <f>'G. Modelsimulering_mænd'!AE74*'B. Andre input'!$B$114*'B. Andre input'!$B$65</f>
        <v>155.54237416105963</v>
      </c>
      <c r="AF14" s="192">
        <f>'G. Modelsimulering_mænd'!AF74*'B. Andre input'!$B$114*'B. Andre input'!$B$65</f>
        <v>151.4984623533152</v>
      </c>
      <c r="AG14" s="192">
        <f>'G. Modelsimulering_mænd'!AG74*'B. Andre input'!$B$114*'B. Andre input'!$B$65</f>
        <v>150.81746465131627</v>
      </c>
      <c r="AH14" s="192">
        <f>'G. Modelsimulering_mænd'!AH74*'B. Andre input'!$B$114*'B. Andre input'!$B$65</f>
        <v>149.64568511051371</v>
      </c>
      <c r="AI14" s="192">
        <f>'G. Modelsimulering_mænd'!AI74*'B. Andre input'!$B$114*'B. Andre input'!$B$65</f>
        <v>148.01868322204129</v>
      </c>
      <c r="AJ14" s="192">
        <f>'G. Modelsimulering_mænd'!AJ74*'B. Andre input'!$B$114*'B. Andre input'!$B$65</f>
        <v>145.9613963520417</v>
      </c>
      <c r="AK14" s="192">
        <f>'G. Modelsimulering_mænd'!AK74*'B. Andre input'!$B$114*'B. Andre input'!$B$65</f>
        <v>143.50472421884589</v>
      </c>
      <c r="AL14" s="192">
        <f>'G. Modelsimulering_mænd'!AL74*'B. Andre input'!$B$114*'B. Andre input'!$B$65</f>
        <v>140.68513391924122</v>
      </c>
      <c r="AM14" s="192">
        <f>'G. Modelsimulering_mænd'!AM74*'B. Andre input'!$B$114*'B. Andre input'!$B$65</f>
        <v>137.54321021987641</v>
      </c>
      <c r="AN14" s="192">
        <f>'G. Modelsimulering_mænd'!AN74*'B. Andre input'!$B$114*'B. Andre input'!$B$65</f>
        <v>134.12191103738883</v>
      </c>
      <c r="AO14" s="192">
        <f>'G. Modelsimulering_mænd'!AO74*'B. Andre input'!$B$114*'B. Andre input'!$B$65</f>
        <v>130.46491519740903</v>
      </c>
      <c r="AP14" s="192">
        <f>'G. Modelsimulering_mænd'!AP74*'B. Andre input'!$B$114*'B. Andre input'!$B$65</f>
        <v>126.61523409919511</v>
      </c>
      <c r="AQ14" s="192">
        <f>'G. Modelsimulering_mænd'!AQ74*'B. Andre input'!$B$114*'B. Andre input'!$B$65</f>
        <v>128.09023292897518</v>
      </c>
      <c r="AR14" s="192">
        <f>'G. Modelsimulering_mænd'!AR74*'B. Andre input'!$B$114*'B. Andre input'!$B$65</f>
        <v>128.47517324307887</v>
      </c>
      <c r="AS14" s="192">
        <f>'G. Modelsimulering_mænd'!AS74*'B. Andre input'!$B$114*'B. Andre input'!$B$65</f>
        <v>127.88971048816178</v>
      </c>
      <c r="AT14" s="192">
        <f>'G. Modelsimulering_mænd'!AT74*'B. Andre input'!$B$114*'B. Andre input'!$B$65</f>
        <v>126.43126991237783</v>
      </c>
      <c r="AU14" s="192">
        <f>'G. Modelsimulering_mænd'!AU74*'B. Andre input'!$B$114*'B. Andre input'!$B$65</f>
        <v>124.20183981616603</v>
      </c>
      <c r="AV14" s="192">
        <f>'G. Modelsimulering_mænd'!AV74*'B. Andre input'!$B$114*'B. Andre input'!$B$65</f>
        <v>121.30653750503151</v>
      </c>
      <c r="AW14" s="192">
        <f>'G. Modelsimulering_mænd'!AW74*'B. Andre input'!$B$114*'B. Andre input'!$B$65</f>
        <v>117.85077126673076</v>
      </c>
      <c r="AX14" s="192">
        <f>'G. Modelsimulering_mænd'!AX74*'B. Andre input'!$B$114*'B. Andre input'!$B$65</f>
        <v>113.93725268986745</v>
      </c>
      <c r="AY14" s="192">
        <f>'G. Modelsimulering_mænd'!AY74*'B. Andre input'!$B$114*'B. Andre input'!$B$65</f>
        <v>109.66344609618666</v>
      </c>
      <c r="AZ14" s="192">
        <f>'G. Modelsimulering_mænd'!AZ74*'B. Andre input'!$B$114*'B. Andre input'!$B$65</f>
        <v>105.11966852342674</v>
      </c>
      <c r="BA14" s="192">
        <f>'G. Modelsimulering_mænd'!BA74*'B. Andre input'!$B$114*'B. Andre input'!$B$65</f>
        <v>130.23100575426454</v>
      </c>
      <c r="BB14" s="192">
        <f>'G. Modelsimulering_mænd'!BB74*'B. Andre input'!$B$114*'B. Andre input'!$B$65</f>
        <v>121.94595343914493</v>
      </c>
      <c r="BC14" s="192">
        <f>'G. Modelsimulering_mænd'!BC74*'B. Andre input'!$B$114*'B. Andre input'!$B$65</f>
        <v>113.73023843723293</v>
      </c>
      <c r="BD14" s="192">
        <f>'G. Modelsimulering_mænd'!BD74*'B. Andre input'!$B$114*'B. Andre input'!$B$65</f>
        <v>105.5639168982156</v>
      </c>
      <c r="BE14" s="192">
        <f>'G. Modelsimulering_mænd'!BE74*'B. Andre input'!$B$114*'B. Andre input'!$B$65</f>
        <v>97.558720187937951</v>
      </c>
      <c r="BF14" s="192">
        <f>'G. Modelsimulering_mænd'!BF74*'B. Andre input'!$B$114*'B. Andre input'!$B$65</f>
        <v>89.813370894169438</v>
      </c>
      <c r="BG14" s="192">
        <f>'G. Modelsimulering_mænd'!BG74*'B. Andre input'!$B$114*'B. Andre input'!$B$65</f>
        <v>82.405609854963842</v>
      </c>
      <c r="BH14" s="192">
        <f>'G. Modelsimulering_mænd'!BH74*'B. Andre input'!$B$114*'B. Andre input'!$B$65</f>
        <v>75.39075782300759</v>
      </c>
      <c r="BI14" s="192">
        <f>'G. Modelsimulering_mænd'!BI74*'B. Andre input'!$B$114*'B. Andre input'!$B$65</f>
        <v>68.80353853364953</v>
      </c>
      <c r="BJ14" s="192">
        <f>'G. Modelsimulering_mænd'!BJ74*'B. Andre input'!$B$114*'B. Andre input'!$B$65</f>
        <v>62.661278805722404</v>
      </c>
      <c r="BK14" s="192">
        <f>'G. Modelsimulering_mænd'!BK74*'B. Andre input'!$B$114*'B. Andre input'!$B$65</f>
        <v>56.9674476582517</v>
      </c>
      <c r="BL14" s="192">
        <f>'G. Modelsimulering_mænd'!BL74*'B. Andre input'!$B$114*'B. Andre input'!$B$65</f>
        <v>51.715002090643722</v>
      </c>
      <c r="BM14" s="192">
        <f>'G. Modelsimulering_mænd'!BM74*'B. Andre input'!$B$114*'B. Andre input'!$B$65</f>
        <v>46.889301235874441</v>
      </c>
      <c r="BN14" s="192">
        <f>'G. Modelsimulering_mænd'!BN74*'B. Andre input'!$B$114*'B. Andre input'!$B$65</f>
        <v>42.47051504944536</v>
      </c>
      <c r="BO14" s="192">
        <f>'G. Modelsimulering_mænd'!BO74*'B. Andre input'!$B$114*'B. Andre input'!$B$65</f>
        <v>38.435540187883774</v>
      </c>
      <c r="BP14" s="192">
        <f>'G. Modelsimulering_mænd'!BP74*'B. Andre input'!$B$114*'B. Andre input'!$B$65</f>
        <v>34.759476456666619</v>
      </c>
      <c r="BQ14" s="192">
        <f>'G. Modelsimulering_mænd'!BQ74*'B. Andre input'!$B$114*'B. Andre input'!$B$65</f>
        <v>31.416731984512314</v>
      </c>
      <c r="BR14" s="192">
        <f>'G. Modelsimulering_mænd'!BR74*'B. Andre input'!$B$114*'B. Andre input'!$B$65</f>
        <v>28.381826103052795</v>
      </c>
      <c r="BS14" s="192">
        <f>'G. Modelsimulering_mænd'!BS74*'B. Andre input'!$B$114*'B. Andre input'!$B$65</f>
        <v>25.629952879542817</v>
      </c>
      <c r="BT14" s="192">
        <f>'G. Modelsimulering_mænd'!BT74*'B. Andre input'!$B$114*'B. Andre input'!$B$65</f>
        <v>23.137359441927487</v>
      </c>
      <c r="BU14" s="192">
        <f>'G. Modelsimulering_mænd'!BU74*'B. Andre input'!$B$114*'B. Andre input'!$B$65</f>
        <v>20.881583885778678</v>
      </c>
      <c r="BV14" s="192">
        <f>'G. Modelsimulering_mænd'!BV74*'B. Andre input'!$B$114*'B. Andre input'!$B$65</f>
        <v>18.683804514468513</v>
      </c>
      <c r="BW14" s="192">
        <f>'G. Modelsimulering_mænd'!BW74*'B. Andre input'!$B$114*'B. Andre input'!$B$65</f>
        <v>15.435853206168874</v>
      </c>
      <c r="BX14" s="192">
        <f>'G. Modelsimulering_mænd'!BX74*'B. Andre input'!$B$114*'B. Andre input'!$B$65</f>
        <v>12.480621686331174</v>
      </c>
      <c r="BY14" s="192">
        <f>'G. Modelsimulering_mænd'!BY74*'B. Andre input'!$B$114*'B. Andre input'!$B$65</f>
        <v>9.9295740425200538</v>
      </c>
      <c r="BZ14" s="192">
        <f>'G. Modelsimulering_mænd'!BZ74*'B. Andre input'!$B$114*'B. Andre input'!$B$65</f>
        <v>7.8018487374557406</v>
      </c>
      <c r="CA14" s="192">
        <f>'G. Modelsimulering_mænd'!CA74*'B. Andre input'!$B$114*'B. Andre input'!$B$65</f>
        <v>6.0695382138843907</v>
      </c>
      <c r="CB14" s="192">
        <f>'G. Modelsimulering_mænd'!CB74*'B. Andre input'!$B$114*'B. Andre input'!$B$65</f>
        <v>4.6840834732304426</v>
      </c>
      <c r="CC14" s="192">
        <f>'G. Modelsimulering_mænd'!CC74*'B. Andre input'!$B$114*'B. Andre input'!$B$65</f>
        <v>3.5910620368890354</v>
      </c>
      <c r="CD14" s="192">
        <f>'G. Modelsimulering_mænd'!CD74*'B. Andre input'!$B$114*'B. Andre input'!$B$65</f>
        <v>2.7379693925203878</v>
      </c>
      <c r="CE14" s="192">
        <f>'G. Modelsimulering_mænd'!CE74*'B. Andre input'!$B$114*'B. Andre input'!$B$65</f>
        <v>2.0778721117413865</v>
      </c>
      <c r="CF14" s="192">
        <f>'G. Modelsimulering_mænd'!CF74*'B. Andre input'!$B$114*'B. Andre input'!$B$65</f>
        <v>1.5707108300662991</v>
      </c>
      <c r="CG14" s="192">
        <f>'G. Modelsimulering_mænd'!CG74*'B. Andre input'!$B$114*'B. Andre input'!$B$65</f>
        <v>1.1833339472622044</v>
      </c>
      <c r="CH14" s="192">
        <f>'G. Modelsimulering_mænd'!CH74*'B. Andre input'!$B$114*'B. Andre input'!$B$65</f>
        <v>0.88890495488228194</v>
      </c>
      <c r="CI14" s="192">
        <f>'G. Modelsimulering_mænd'!CI74*'B. Andre input'!$B$114*'B. Andre input'!$B$65</f>
        <v>0.66605443046141644</v>
      </c>
      <c r="CJ14" s="192">
        <f>'G. Modelsimulering_mænd'!CJ74*'B. Andre input'!$B$114*'B. Andre input'!$B$65</f>
        <v>0.49798145548361339</v>
      </c>
    </row>
    <row r="15" spans="1:88" ht="25.5" x14ac:dyDescent="0.25">
      <c r="A15" s="140" t="s">
        <v>180</v>
      </c>
      <c r="B15" s="192"/>
      <c r="C15" s="192"/>
      <c r="D15" s="192">
        <f>'G. Modelsimulering_mænd'!D75*'B. Andre input'!$B$119*'B. Andre input'!$B$65</f>
        <v>0</v>
      </c>
      <c r="E15" s="192">
        <f>'G. Modelsimulering_mænd'!E75*'B. Andre input'!$B$119*'B. Andre input'!$B$65</f>
        <v>0</v>
      </c>
      <c r="F15" s="192">
        <f>'G. Modelsimulering_mænd'!F75*'B. Andre input'!$B$119*'B. Andre input'!$B$65</f>
        <v>0</v>
      </c>
      <c r="G15" s="192">
        <f>'G. Modelsimulering_mænd'!G75*'B. Andre input'!$B$119*'B. Andre input'!$B$65</f>
        <v>0</v>
      </c>
      <c r="H15" s="192">
        <f>'G. Modelsimulering_mænd'!H75*'B. Andre input'!$B$119*'B. Andre input'!$B$65</f>
        <v>0</v>
      </c>
      <c r="I15" s="192">
        <f>'G. Modelsimulering_mænd'!I75*'B. Andre input'!$B$119*'B. Andre input'!$B$65</f>
        <v>-1844.3377652148674</v>
      </c>
      <c r="J15" s="192">
        <f>'G. Modelsimulering_mænd'!J75*'B. Andre input'!$B$119*'B. Andre input'!$B$65</f>
        <v>-2001.0421931015514</v>
      </c>
      <c r="K15" s="192">
        <f>'G. Modelsimulering_mænd'!K75*'B. Andre input'!$B$119*'B. Andre input'!$B$65</f>
        <v>-1880.5056956375679</v>
      </c>
      <c r="L15" s="192">
        <f>'G. Modelsimulering_mænd'!L75*'B. Andre input'!$B$119*'B. Andre input'!$B$65</f>
        <v>-1725.0476098740296</v>
      </c>
      <c r="M15" s="192">
        <f>'G. Modelsimulering_mænd'!M75*'B. Andre input'!$B$119*'B. Andre input'!$B$65</f>
        <v>-1575.3771967928963</v>
      </c>
      <c r="N15" s="192">
        <f>'G. Modelsimulering_mænd'!N75*'B. Andre input'!$B$119*'B. Andre input'!$B$65</f>
        <v>-274.58014596441615</v>
      </c>
      <c r="O15" s="192">
        <f>'G. Modelsimulering_mænd'!O75*'B. Andre input'!$B$119*'B. Andre input'!$B$65</f>
        <v>-44.035043913585881</v>
      </c>
      <c r="P15" s="192">
        <f>'G. Modelsimulering_mænd'!P75*'B. Andre input'!$B$119*'B. Andre input'!$B$65</f>
        <v>-2.8721144580652425</v>
      </c>
      <c r="Q15" s="192">
        <f>'G. Modelsimulering_mænd'!Q75*'B. Andre input'!$B$119*'B. Andre input'!$B$65</f>
        <v>4.4885142422760262</v>
      </c>
      <c r="R15" s="192">
        <f>'G. Modelsimulering_mænd'!R75*'B. Andre input'!$B$119*'B. Andre input'!$B$65</f>
        <v>5.6463317619515712</v>
      </c>
      <c r="S15" s="192">
        <f>'G. Modelsimulering_mænd'!S75*'B. Andre input'!$B$119*'B. Andre input'!$B$65</f>
        <v>5.5745910788892479</v>
      </c>
      <c r="T15" s="192">
        <f>'G. Modelsimulering_mænd'!T75*'B. Andre input'!$B$119*'B. Andre input'!$B$65</f>
        <v>5.2178635530988933</v>
      </c>
      <c r="U15" s="192">
        <f>'G. Modelsimulering_mænd'!U75*'B. Andre input'!$B$119*'B. Andre input'!$B$65</f>
        <v>4.7848832731457307</v>
      </c>
      <c r="V15" s="192">
        <f>'G. Modelsimulering_mænd'!V75*'B. Andre input'!$B$119*'B. Andre input'!$B$65</f>
        <v>4.3380962455481589</v>
      </c>
      <c r="W15" s="192">
        <f>'G. Modelsimulering_mænd'!W75*'B. Andre input'!$B$119*'B. Andre input'!$B$65</f>
        <v>0</v>
      </c>
      <c r="X15" s="192">
        <f>'G. Modelsimulering_mænd'!X75*'B. Andre input'!$B$119*'B. Andre input'!$B$65</f>
        <v>0</v>
      </c>
      <c r="Y15" s="192">
        <f>'G. Modelsimulering_mænd'!Y75*'B. Andre input'!$B$119*'B. Andre input'!$B$65</f>
        <v>0</v>
      </c>
      <c r="Z15" s="192">
        <f>'G. Modelsimulering_mænd'!Z75*'B. Andre input'!$B$119*'B. Andre input'!$B$65</f>
        <v>0</v>
      </c>
      <c r="AA15" s="192">
        <f>'G. Modelsimulering_mænd'!AA75*'B. Andre input'!$B$119*'B. Andre input'!$B$65</f>
        <v>0</v>
      </c>
      <c r="AB15" s="192">
        <f>'G. Modelsimulering_mænd'!AB75*'B. Andre input'!$B$119*'B. Andre input'!$B$65</f>
        <v>0</v>
      </c>
      <c r="AC15" s="192">
        <f>'G. Modelsimulering_mænd'!AC75*'B. Andre input'!$B$119*'B. Andre input'!$B$65</f>
        <v>0</v>
      </c>
      <c r="AD15" s="192">
        <f>'G. Modelsimulering_mænd'!AD75*'B. Andre input'!$B$119*'B. Andre input'!$B$65</f>
        <v>0</v>
      </c>
      <c r="AE15" s="192">
        <f>'G. Modelsimulering_mænd'!AE75*'B. Andre input'!$B$119*'B. Andre input'!$B$65</f>
        <v>0</v>
      </c>
      <c r="AF15" s="192">
        <f>'G. Modelsimulering_mænd'!AF75*'B. Andre input'!$B$119*'B. Andre input'!$B$65</f>
        <v>0</v>
      </c>
      <c r="AG15" s="192">
        <f>'G. Modelsimulering_mænd'!AG75*'B. Andre input'!$B$119*'B. Andre input'!$B$65</f>
        <v>0</v>
      </c>
      <c r="AH15" s="192">
        <f>'G. Modelsimulering_mænd'!AH75*'B. Andre input'!$B$119*'B. Andre input'!$B$65</f>
        <v>0</v>
      </c>
      <c r="AI15" s="192">
        <f>'G. Modelsimulering_mænd'!AI75*'B. Andre input'!$B$119*'B. Andre input'!$B$65</f>
        <v>0</v>
      </c>
      <c r="AJ15" s="192">
        <f>'G. Modelsimulering_mænd'!AJ75*'B. Andre input'!$B$119*'B. Andre input'!$B$65</f>
        <v>0</v>
      </c>
      <c r="AK15" s="192">
        <f>'G. Modelsimulering_mænd'!AK75*'B. Andre input'!$B$119*'B. Andre input'!$B$65</f>
        <v>0</v>
      </c>
      <c r="AL15" s="192">
        <f>'G. Modelsimulering_mænd'!AL75*'B. Andre input'!$B$119*'B. Andre input'!$B$65</f>
        <v>0</v>
      </c>
      <c r="AM15" s="192">
        <f>'G. Modelsimulering_mænd'!AM75*'B. Andre input'!$B$119*'B. Andre input'!$B$65</f>
        <v>0</v>
      </c>
      <c r="AN15" s="192">
        <f>'G. Modelsimulering_mænd'!AN75*'B. Andre input'!$B$119*'B. Andre input'!$B$65</f>
        <v>0</v>
      </c>
      <c r="AO15" s="192">
        <f>'G. Modelsimulering_mænd'!AO75*'B. Andre input'!$B$119*'B. Andre input'!$B$65</f>
        <v>0</v>
      </c>
      <c r="AP15" s="192">
        <f>'G. Modelsimulering_mænd'!AP75*'B. Andre input'!$B$119*'B. Andre input'!$B$65</f>
        <v>0</v>
      </c>
      <c r="AQ15" s="192">
        <f>'G. Modelsimulering_mænd'!AQ75*'B. Andre input'!$B$119*'B. Andre input'!$B$65</f>
        <v>0</v>
      </c>
      <c r="AR15" s="192">
        <f>'G. Modelsimulering_mænd'!AR75*'B. Andre input'!$B$119*'B. Andre input'!$B$65</f>
        <v>0</v>
      </c>
      <c r="AS15" s="192">
        <f>'G. Modelsimulering_mænd'!AS75*'B. Andre input'!$B$119*'B. Andre input'!$B$65</f>
        <v>0</v>
      </c>
      <c r="AT15" s="192">
        <f>'G. Modelsimulering_mænd'!AT75*'B. Andre input'!$B$119*'B. Andre input'!$B$65</f>
        <v>0</v>
      </c>
      <c r="AU15" s="192">
        <f>'G. Modelsimulering_mænd'!AU75*'B. Andre input'!$B$119*'B. Andre input'!$B$65</f>
        <v>0</v>
      </c>
      <c r="AV15" s="192">
        <f>'G. Modelsimulering_mænd'!AV75*'B. Andre input'!$B$119*'B. Andre input'!$B$65</f>
        <v>0</v>
      </c>
      <c r="AW15" s="192">
        <f>'G. Modelsimulering_mænd'!AW75*'B. Andre input'!$B$119*'B. Andre input'!$B$65</f>
        <v>0</v>
      </c>
      <c r="AX15" s="192">
        <f>'G. Modelsimulering_mænd'!AX75*'B. Andre input'!$B$119*'B. Andre input'!$B$65</f>
        <v>0</v>
      </c>
      <c r="AY15" s="192">
        <f>'G. Modelsimulering_mænd'!AY75*'B. Andre input'!$B$119*'B. Andre input'!$B$65</f>
        <v>0</v>
      </c>
      <c r="AZ15" s="192">
        <f>'G. Modelsimulering_mænd'!AZ75*'B. Andre input'!$B$119*'B. Andre input'!$B$65</f>
        <v>0</v>
      </c>
      <c r="BA15" s="192">
        <f>'G. Modelsimulering_mænd'!BA75*'B. Andre input'!$B$119*'B. Andre input'!$B$65</f>
        <v>0</v>
      </c>
      <c r="BB15" s="192">
        <f>'G. Modelsimulering_mænd'!BB75*'B. Andre input'!$B$119*'B. Andre input'!$B$65</f>
        <v>0</v>
      </c>
      <c r="BC15" s="192">
        <f>'G. Modelsimulering_mænd'!BC75*'B. Andre input'!$B$119*'B. Andre input'!$B$65</f>
        <v>0</v>
      </c>
      <c r="BD15" s="192">
        <f>'G. Modelsimulering_mænd'!BD75*'B. Andre input'!$B$119*'B. Andre input'!$B$65</f>
        <v>0</v>
      </c>
      <c r="BE15" s="192">
        <f>'G. Modelsimulering_mænd'!BE75*'B. Andre input'!$B$119*'B. Andre input'!$B$65</f>
        <v>0</v>
      </c>
      <c r="BF15" s="192">
        <f>'G. Modelsimulering_mænd'!BF75*'B. Andre input'!$B$119*'B. Andre input'!$B$65</f>
        <v>0</v>
      </c>
      <c r="BG15" s="192">
        <f>'G. Modelsimulering_mænd'!BG75*'B. Andre input'!$B$119*'B. Andre input'!$B$65</f>
        <v>0</v>
      </c>
      <c r="BH15" s="192">
        <f>'G. Modelsimulering_mænd'!BH75*'B. Andre input'!$B$119*'B. Andre input'!$B$65</f>
        <v>0</v>
      </c>
      <c r="BI15" s="192">
        <f>'G. Modelsimulering_mænd'!BI75*'B. Andre input'!$B$119*'B. Andre input'!$B$65</f>
        <v>0</v>
      </c>
      <c r="BJ15" s="192">
        <f>'G. Modelsimulering_mænd'!BJ75*'B. Andre input'!$B$119*'B. Andre input'!$B$65</f>
        <v>0</v>
      </c>
      <c r="BK15" s="192">
        <f>'G. Modelsimulering_mænd'!BK75*'B. Andre input'!$B$119*'B. Andre input'!$B$65</f>
        <v>0</v>
      </c>
      <c r="BL15" s="192">
        <f>'G. Modelsimulering_mænd'!BL75*'B. Andre input'!$B$119*'B. Andre input'!$B$65</f>
        <v>0</v>
      </c>
      <c r="BM15" s="192">
        <f>'G. Modelsimulering_mænd'!BM75*'B. Andre input'!$B$119*'B. Andre input'!$B$65</f>
        <v>0</v>
      </c>
      <c r="BN15" s="192">
        <f>'G. Modelsimulering_mænd'!BN75*'B. Andre input'!$B$119*'B. Andre input'!$B$65</f>
        <v>0</v>
      </c>
      <c r="BO15" s="192">
        <f>'G. Modelsimulering_mænd'!BO75*'B. Andre input'!$B$119*'B. Andre input'!$B$65</f>
        <v>0</v>
      </c>
      <c r="BP15" s="192">
        <f>'G. Modelsimulering_mænd'!BP75*'B. Andre input'!$B$119*'B. Andre input'!$B$65</f>
        <v>0</v>
      </c>
      <c r="BQ15" s="192">
        <f>'G. Modelsimulering_mænd'!BQ75*'B. Andre input'!$B$119*'B. Andre input'!$B$65</f>
        <v>0</v>
      </c>
      <c r="BR15" s="192">
        <f>'G. Modelsimulering_mænd'!BR75*'B. Andre input'!$B$119*'B. Andre input'!$B$65</f>
        <v>0</v>
      </c>
      <c r="BS15" s="192">
        <f>'G. Modelsimulering_mænd'!BS75*'B. Andre input'!$B$119*'B. Andre input'!$B$65</f>
        <v>0</v>
      </c>
      <c r="BT15" s="192">
        <f>'G. Modelsimulering_mænd'!BT75*'B. Andre input'!$B$119*'B. Andre input'!$B$65</f>
        <v>0</v>
      </c>
      <c r="BU15" s="192">
        <f>'G. Modelsimulering_mænd'!BU75*'B. Andre input'!$B$119*'B. Andre input'!$B$65</f>
        <v>0</v>
      </c>
      <c r="BV15" s="192">
        <f>'G. Modelsimulering_mænd'!BV75*'B. Andre input'!$B$119*'B. Andre input'!$B$65</f>
        <v>0</v>
      </c>
      <c r="BW15" s="192">
        <f>'G. Modelsimulering_mænd'!BW75*'B. Andre input'!$B$119*'B. Andre input'!$B$65</f>
        <v>0</v>
      </c>
      <c r="BX15" s="192">
        <f>'G. Modelsimulering_mænd'!BX75*'B. Andre input'!$B$119*'B. Andre input'!$B$65</f>
        <v>0</v>
      </c>
      <c r="BY15" s="192">
        <f>'G. Modelsimulering_mænd'!BY75*'B. Andre input'!$B$119*'B. Andre input'!$B$65</f>
        <v>0</v>
      </c>
      <c r="BZ15" s="192">
        <f>'G. Modelsimulering_mænd'!BZ75*'B. Andre input'!$B$119*'B. Andre input'!$B$65</f>
        <v>0</v>
      </c>
      <c r="CA15" s="192">
        <f>'G. Modelsimulering_mænd'!CA75*'B. Andre input'!$B$119*'B. Andre input'!$B$65</f>
        <v>0</v>
      </c>
      <c r="CB15" s="192">
        <f>'G. Modelsimulering_mænd'!CB75*'B. Andre input'!$B$119*'B. Andre input'!$B$65</f>
        <v>0</v>
      </c>
      <c r="CC15" s="192">
        <f>'G. Modelsimulering_mænd'!CC75*'B. Andre input'!$B$119*'B. Andre input'!$B$65</f>
        <v>0</v>
      </c>
      <c r="CD15" s="192">
        <f>'G. Modelsimulering_mænd'!CD75*'B. Andre input'!$B$119*'B. Andre input'!$B$65</f>
        <v>0</v>
      </c>
      <c r="CE15" s="192">
        <f>'G. Modelsimulering_mænd'!CE75*'B. Andre input'!$B$119*'B. Andre input'!$B$65</f>
        <v>0</v>
      </c>
      <c r="CF15" s="192">
        <f>'G. Modelsimulering_mænd'!CF75*'B. Andre input'!$B$119*'B. Andre input'!$B$65</f>
        <v>0</v>
      </c>
      <c r="CG15" s="192">
        <f>'G. Modelsimulering_mænd'!CG75*'B. Andre input'!$B$119*'B. Andre input'!$B$65</f>
        <v>0</v>
      </c>
      <c r="CH15" s="192">
        <f>'G. Modelsimulering_mænd'!CH75*'B. Andre input'!$B$119*'B. Andre input'!$B$65</f>
        <v>0</v>
      </c>
      <c r="CI15" s="192">
        <f>'G. Modelsimulering_mænd'!CI75*'B. Andre input'!$B$119*'B. Andre input'!$B$65</f>
        <v>0</v>
      </c>
      <c r="CJ15" s="192">
        <f>'G. Modelsimulering_mænd'!CJ75*'B. Andre input'!$B$119*'B. Andre input'!$B$65</f>
        <v>0</v>
      </c>
    </row>
    <row r="16" spans="1:88" ht="25.5" x14ac:dyDescent="0.25">
      <c r="A16" s="140" t="s">
        <v>181</v>
      </c>
      <c r="B16" s="192"/>
      <c r="C16" s="192"/>
      <c r="D16" s="192">
        <f>'G. Modelsimulering_mænd'!D76*'B. Andre input'!$B$120*'B. Andre input'!$B$65</f>
        <v>0</v>
      </c>
      <c r="E16" s="192">
        <f>'G. Modelsimulering_mænd'!E76*'B. Andre input'!$B$120*'B. Andre input'!$B$65</f>
        <v>0</v>
      </c>
      <c r="F16" s="192">
        <f>'G. Modelsimulering_mænd'!F76*'B. Andre input'!$B$120*'B. Andre input'!$B$65</f>
        <v>0</v>
      </c>
      <c r="G16" s="192">
        <f>'G. Modelsimulering_mænd'!G76*'B. Andre input'!$B$120*'B. Andre input'!$B$65</f>
        <v>0</v>
      </c>
      <c r="H16" s="192">
        <f>'G. Modelsimulering_mænd'!H76*'B. Andre input'!$B$120*'B. Andre input'!$B$65</f>
        <v>0</v>
      </c>
      <c r="I16" s="192">
        <f>'G. Modelsimulering_mænd'!I76*'B. Andre input'!$B$120*'B. Andre input'!$B$65</f>
        <v>-10076.356098296312</v>
      </c>
      <c r="J16" s="192">
        <f>'G. Modelsimulering_mænd'!J76*'B. Andre input'!$B$120*'B. Andre input'!$B$65</f>
        <v>-11630.946383611179</v>
      </c>
      <c r="K16" s="192">
        <f>'G. Modelsimulering_mænd'!K76*'B. Andre input'!$B$120*'B. Andre input'!$B$65</f>
        <v>-11611.385661336324</v>
      </c>
      <c r="L16" s="192">
        <f>'G. Modelsimulering_mænd'!L76*'B. Andre input'!$B$120*'B. Andre input'!$B$65</f>
        <v>-11300.508675054616</v>
      </c>
      <c r="M16" s="192">
        <f>'G. Modelsimulering_mænd'!M76*'B. Andre input'!$B$120*'B. Andre input'!$B$65</f>
        <v>-10936.089533360757</v>
      </c>
      <c r="N16" s="192">
        <f>'G. Modelsimulering_mænd'!N76*'B. Andre input'!$B$120*'B. Andre input'!$B$65</f>
        <v>-2129.6283189127271</v>
      </c>
      <c r="O16" s="192">
        <f>'G. Modelsimulering_mænd'!O76*'B. Andre input'!$B$120*'B. Andre input'!$B$65</f>
        <v>-382.03570867512491</v>
      </c>
      <c r="P16" s="192">
        <f>'G. Modelsimulering_mænd'!P76*'B. Andre input'!$B$120*'B. Andre input'!$B$65</f>
        <v>-30.148756337373218</v>
      </c>
      <c r="Q16" s="192">
        <f>'G. Modelsimulering_mænd'!Q76*'B. Andre input'!$B$120*'B. Andre input'!$B$65</f>
        <v>44.565340388279488</v>
      </c>
      <c r="R16" s="192">
        <f>'G. Modelsimulering_mænd'!R76*'B. Andre input'!$B$120*'B. Andre input'!$B$65</f>
        <v>62.838752495963313</v>
      </c>
      <c r="S16" s="192">
        <f>'G. Modelsimulering_mænd'!S76*'B. Andre input'!$B$120*'B. Andre input'!$B$65</f>
        <v>68.509645719129892</v>
      </c>
      <c r="T16" s="192">
        <f>'G. Modelsimulering_mænd'!T76*'B. Andre input'!$B$120*'B. Andre input'!$B$65</f>
        <v>70.565939798691474</v>
      </c>
      <c r="U16" s="192">
        <f>'G. Modelsimulering_mænd'!U76*'B. Andre input'!$B$120*'B. Andre input'!$B$65</f>
        <v>71.071759046928733</v>
      </c>
      <c r="V16" s="192">
        <f>'G. Modelsimulering_mænd'!V76*'B. Andre input'!$B$120*'B. Andre input'!$B$65</f>
        <v>70.661626012468631</v>
      </c>
      <c r="W16" s="192">
        <f>'G. Modelsimulering_mænd'!W76*'B. Andre input'!$B$120*'B. Andre input'!$B$65</f>
        <v>121.60278639343582</v>
      </c>
      <c r="X16" s="192">
        <f>'G. Modelsimulering_mænd'!X76*'B. Andre input'!$B$120*'B. Andre input'!$B$65</f>
        <v>152.49239921036266</v>
      </c>
      <c r="Y16" s="192">
        <f>'G. Modelsimulering_mænd'!Y76*'B. Andre input'!$B$120*'B. Andre input'!$B$65</f>
        <v>173.96176884850732</v>
      </c>
      <c r="Z16" s="192">
        <f>'G. Modelsimulering_mænd'!Z76*'B. Andre input'!$B$120*'B. Andre input'!$B$65</f>
        <v>188.1467510499474</v>
      </c>
      <c r="AA16" s="192">
        <f>'G. Modelsimulering_mænd'!AA76*'B. Andre input'!$B$120*'B. Andre input'!$B$65</f>
        <v>196.73595988141875</v>
      </c>
      <c r="AB16" s="192">
        <f>'G. Modelsimulering_mænd'!AB76*'B. Andre input'!$B$120*'B. Andre input'!$B$65</f>
        <v>201.05881668542111</v>
      </c>
      <c r="AC16" s="192">
        <f>'G. Modelsimulering_mænd'!AC76*'B. Andre input'!$B$120*'B. Andre input'!$B$65</f>
        <v>202.15781142696926</v>
      </c>
      <c r="AD16" s="192">
        <f>'G. Modelsimulering_mænd'!AD76*'B. Andre input'!$B$120*'B. Andre input'!$B$65</f>
        <v>200.84729609049089</v>
      </c>
      <c r="AE16" s="192">
        <f>'G. Modelsimulering_mænd'!AE76*'B. Andre input'!$B$120*'B. Andre input'!$B$65</f>
        <v>197.76097748426744</v>
      </c>
      <c r="AF16" s="192">
        <f>'G. Modelsimulering_mænd'!AF76*'B. Andre input'!$B$120*'B. Andre input'!$B$65</f>
        <v>193.39004950751547</v>
      </c>
      <c r="AG16" s="192">
        <f>'G. Modelsimulering_mænd'!AG76*'B. Andre input'!$B$120*'B. Andre input'!$B$65</f>
        <v>184.8703126491682</v>
      </c>
      <c r="AH16" s="192">
        <f>'G. Modelsimulering_mænd'!AH76*'B. Andre input'!$B$120*'B. Andre input'!$B$65</f>
        <v>175.99370179577002</v>
      </c>
      <c r="AI16" s="192">
        <f>'G. Modelsimulering_mænd'!AI76*'B. Andre input'!$B$120*'B. Andre input'!$B$65</f>
        <v>166.99661731032677</v>
      </c>
      <c r="AJ16" s="192">
        <f>'G. Modelsimulering_mænd'!AJ76*'B. Andre input'!$B$120*'B. Andre input'!$B$65</f>
        <v>158.05003784269508</v>
      </c>
      <c r="AK16" s="192">
        <f>'G. Modelsimulering_mænd'!AK76*'B. Andre input'!$B$120*'B. Andre input'!$B$65</f>
        <v>149.27540252814305</v>
      </c>
      <c r="AL16" s="192">
        <f>'G. Modelsimulering_mænd'!AL76*'B. Andre input'!$B$120*'B. Andre input'!$B$65</f>
        <v>140.75680720153858</v>
      </c>
      <c r="AM16" s="192">
        <f>'G. Modelsimulering_mænd'!AM76*'B. Andre input'!$B$120*'B. Andre input'!$B$65</f>
        <v>132.55034386291666</v>
      </c>
      <c r="AN16" s="192">
        <f>'G. Modelsimulering_mænd'!AN76*'B. Andre input'!$B$120*'B. Andre input'!$B$65</f>
        <v>124.69123282153522</v>
      </c>
      <c r="AO16" s="192">
        <f>'G. Modelsimulering_mænd'!AO76*'B. Andre input'!$B$120*'B. Andre input'!$B$65</f>
        <v>117.19925402693721</v>
      </c>
      <c r="AP16" s="192">
        <f>'G. Modelsimulering_mænd'!AP76*'B. Andre input'!$B$120*'B. Andre input'!$B$65</f>
        <v>110.08287120025904</v>
      </c>
      <c r="AQ16" s="192">
        <f>'G. Modelsimulering_mænd'!AQ76*'B. Andre input'!$B$120*'B. Andre input'!$B$65</f>
        <v>97.903282423274064</v>
      </c>
      <c r="AR16" s="192">
        <f>'G. Modelsimulering_mænd'!AR76*'B. Andre input'!$B$120*'B. Andre input'!$B$65</f>
        <v>87.033159499901998</v>
      </c>
      <c r="AS16" s="192">
        <f>'G. Modelsimulering_mænd'!AS76*'B. Andre input'!$B$120*'B. Andre input'!$B$65</f>
        <v>77.342714381455579</v>
      </c>
      <c r="AT16" s="192">
        <f>'G. Modelsimulering_mænd'!AT76*'B. Andre input'!$B$120*'B. Andre input'!$B$65</f>
        <v>68.711765197832833</v>
      </c>
      <c r="AU16" s="192">
        <f>'G. Modelsimulering_mænd'!AU76*'B. Andre input'!$B$120*'B. Andre input'!$B$65</f>
        <v>61.030068906879961</v>
      </c>
      <c r="AV16" s="192">
        <f>'G. Modelsimulering_mænd'!AV76*'B. Andre input'!$B$120*'B. Andre input'!$B$65</f>
        <v>54.197218841670491</v>
      </c>
      <c r="AW16" s="192">
        <f>'G. Modelsimulering_mænd'!AW76*'B. Andre input'!$B$120*'B. Andre input'!$B$65</f>
        <v>48.122267380329248</v>
      </c>
      <c r="AX16" s="192">
        <f>'G. Modelsimulering_mænd'!AX76*'B. Andre input'!$B$120*'B. Andre input'!$B$65</f>
        <v>42.723184997284456</v>
      </c>
      <c r="AY16" s="192">
        <f>'G. Modelsimulering_mænd'!AY76*'B. Andre input'!$B$120*'B. Andre input'!$B$65</f>
        <v>37.92623203572024</v>
      </c>
      <c r="AZ16" s="192">
        <f>'G. Modelsimulering_mænd'!AZ76*'B. Andre input'!$B$120*'B. Andre input'!$B$65</f>
        <v>33.665294754309002</v>
      </c>
      <c r="BA16" s="192">
        <f>'G. Modelsimulering_mænd'!BA76*'B. Andre input'!$B$120*'B. Andre input'!$B$65</f>
        <v>0</v>
      </c>
      <c r="BB16" s="192">
        <f>'G. Modelsimulering_mænd'!BB76*'B. Andre input'!$B$120*'B. Andre input'!$B$65</f>
        <v>0</v>
      </c>
      <c r="BC16" s="192">
        <f>'G. Modelsimulering_mænd'!BC76*'B. Andre input'!$B$120*'B. Andre input'!$B$65</f>
        <v>0</v>
      </c>
      <c r="BD16" s="192">
        <f>'G. Modelsimulering_mænd'!BD76*'B. Andre input'!$B$120*'B. Andre input'!$B$65</f>
        <v>0</v>
      </c>
      <c r="BE16" s="192">
        <f>'G. Modelsimulering_mænd'!BE76*'B. Andre input'!$B$120*'B. Andre input'!$B$65</f>
        <v>0</v>
      </c>
      <c r="BF16" s="192">
        <f>'G. Modelsimulering_mænd'!BF76*'B. Andre input'!$B$120*'B. Andre input'!$B$65</f>
        <v>0</v>
      </c>
      <c r="BG16" s="192">
        <f>'G. Modelsimulering_mænd'!BG76*'B. Andre input'!$B$120*'B. Andre input'!$B$65</f>
        <v>0</v>
      </c>
      <c r="BH16" s="192">
        <f>'G. Modelsimulering_mænd'!BH76*'B. Andre input'!$B$120*'B. Andre input'!$B$65</f>
        <v>0</v>
      </c>
      <c r="BI16" s="192">
        <f>'G. Modelsimulering_mænd'!BI76*'B. Andre input'!$B$120*'B. Andre input'!$B$65</f>
        <v>0</v>
      </c>
      <c r="BJ16" s="192">
        <f>'G. Modelsimulering_mænd'!BJ76*'B. Andre input'!$B$120*'B. Andre input'!$B$65</f>
        <v>0</v>
      </c>
      <c r="BK16" s="192">
        <f>'G. Modelsimulering_mænd'!BK76*'B. Andre input'!$B$120*'B. Andre input'!$B$65</f>
        <v>0</v>
      </c>
      <c r="BL16" s="192">
        <f>'G. Modelsimulering_mænd'!BL76*'B. Andre input'!$B$120*'B. Andre input'!$B$65</f>
        <v>0</v>
      </c>
      <c r="BM16" s="192">
        <f>'G. Modelsimulering_mænd'!BM76*'B. Andre input'!$B$120*'B. Andre input'!$B$65</f>
        <v>0</v>
      </c>
      <c r="BN16" s="192">
        <f>'G. Modelsimulering_mænd'!BN76*'B. Andre input'!$B$120*'B. Andre input'!$B$65</f>
        <v>0</v>
      </c>
      <c r="BO16" s="192">
        <f>'G. Modelsimulering_mænd'!BO76*'B. Andre input'!$B$120*'B. Andre input'!$B$65</f>
        <v>0</v>
      </c>
      <c r="BP16" s="192">
        <f>'G. Modelsimulering_mænd'!BP76*'B. Andre input'!$B$120*'B. Andre input'!$B$65</f>
        <v>0</v>
      </c>
      <c r="BQ16" s="192">
        <f>'G. Modelsimulering_mænd'!BQ76*'B. Andre input'!$B$120*'B. Andre input'!$B$65</f>
        <v>0</v>
      </c>
      <c r="BR16" s="192">
        <f>'G. Modelsimulering_mænd'!BR76*'B. Andre input'!$B$120*'B. Andre input'!$B$65</f>
        <v>0</v>
      </c>
      <c r="BS16" s="192">
        <f>'G. Modelsimulering_mænd'!BS76*'B. Andre input'!$B$120*'B. Andre input'!$B$65</f>
        <v>0</v>
      </c>
      <c r="BT16" s="192">
        <f>'G. Modelsimulering_mænd'!BT76*'B. Andre input'!$B$120*'B. Andre input'!$B$65</f>
        <v>0</v>
      </c>
      <c r="BU16" s="192">
        <f>'G. Modelsimulering_mænd'!BU76*'B. Andre input'!$B$120*'B. Andre input'!$B$65</f>
        <v>0</v>
      </c>
      <c r="BV16" s="192">
        <f>'G. Modelsimulering_mænd'!BV76*'B. Andre input'!$B$120*'B. Andre input'!$B$65</f>
        <v>0</v>
      </c>
      <c r="BW16" s="192">
        <f>'G. Modelsimulering_mænd'!BW76*'B. Andre input'!$B$120*'B. Andre input'!$B$65</f>
        <v>0</v>
      </c>
      <c r="BX16" s="192">
        <f>'G. Modelsimulering_mænd'!BX76*'B. Andre input'!$B$120*'B. Andre input'!$B$65</f>
        <v>0</v>
      </c>
      <c r="BY16" s="192">
        <f>'G. Modelsimulering_mænd'!BY76*'B. Andre input'!$B$120*'B. Andre input'!$B$65</f>
        <v>0</v>
      </c>
      <c r="BZ16" s="192">
        <f>'G. Modelsimulering_mænd'!BZ76*'B. Andre input'!$B$120*'B. Andre input'!$B$65</f>
        <v>0</v>
      </c>
      <c r="CA16" s="192">
        <f>'G. Modelsimulering_mænd'!CA76*'B. Andre input'!$B$120*'B. Andre input'!$B$65</f>
        <v>0</v>
      </c>
      <c r="CB16" s="192">
        <f>'G. Modelsimulering_mænd'!CB76*'B. Andre input'!$B$120*'B. Andre input'!$B$65</f>
        <v>0</v>
      </c>
      <c r="CC16" s="192">
        <f>'G. Modelsimulering_mænd'!CC76*'B. Andre input'!$B$120*'B. Andre input'!$B$65</f>
        <v>0</v>
      </c>
      <c r="CD16" s="192">
        <f>'G. Modelsimulering_mænd'!CD76*'B. Andre input'!$B$120*'B. Andre input'!$B$65</f>
        <v>0</v>
      </c>
      <c r="CE16" s="192">
        <f>'G. Modelsimulering_mænd'!CE76*'B. Andre input'!$B$120*'B. Andre input'!$B$65</f>
        <v>0</v>
      </c>
      <c r="CF16" s="192">
        <f>'G. Modelsimulering_mænd'!CF76*'B. Andre input'!$B$120*'B. Andre input'!$B$65</f>
        <v>0</v>
      </c>
      <c r="CG16" s="192">
        <f>'G. Modelsimulering_mænd'!CG76*'B. Andre input'!$B$120*'B. Andre input'!$B$65</f>
        <v>0</v>
      </c>
      <c r="CH16" s="192">
        <f>'G. Modelsimulering_mænd'!CH76*'B. Andre input'!$B$120*'B. Andre input'!$B$65</f>
        <v>0</v>
      </c>
      <c r="CI16" s="192">
        <f>'G. Modelsimulering_mænd'!CI76*'B. Andre input'!$B$120*'B. Andre input'!$B$65</f>
        <v>0</v>
      </c>
      <c r="CJ16" s="192">
        <f>'G. Modelsimulering_mænd'!CJ76*'B. Andre input'!$B$120*'B. Andre input'!$B$65</f>
        <v>0</v>
      </c>
    </row>
    <row r="17" spans="1:88" ht="25.5" x14ac:dyDescent="0.25">
      <c r="A17" s="140" t="s">
        <v>182</v>
      </c>
      <c r="B17" s="192"/>
      <c r="C17" s="192"/>
      <c r="D17" s="192">
        <f>'G. Modelsimulering_mænd'!D77*'B. Andre input'!$B$121*'B. Andre input'!$B$65</f>
        <v>0</v>
      </c>
      <c r="E17" s="192">
        <f>'G. Modelsimulering_mænd'!E77*'B. Andre input'!$B$121*'B. Andre input'!$B$65</f>
        <v>0</v>
      </c>
      <c r="F17" s="192">
        <f>'G. Modelsimulering_mænd'!F77*'B. Andre input'!$B$121*'B. Andre input'!$B$65</f>
        <v>0</v>
      </c>
      <c r="G17" s="192">
        <f>'G. Modelsimulering_mænd'!G77*'B. Andre input'!$B$121*'B. Andre input'!$B$65</f>
        <v>0</v>
      </c>
      <c r="H17" s="192">
        <f>'G. Modelsimulering_mænd'!H77*'B. Andre input'!$B$121*'B. Andre input'!$B$65</f>
        <v>0</v>
      </c>
      <c r="I17" s="192">
        <f>'G. Modelsimulering_mænd'!I77*'B. Andre input'!$B$121*'B. Andre input'!$B$65</f>
        <v>-14697.642787244988</v>
      </c>
      <c r="J17" s="192">
        <f>'G. Modelsimulering_mænd'!J77*'B. Andre input'!$B$121*'B. Andre input'!$B$65</f>
        <v>-17717.004235271103</v>
      </c>
      <c r="K17" s="192">
        <f>'G. Modelsimulering_mænd'!K77*'B. Andre input'!$B$121*'B. Andre input'!$B$65</f>
        <v>-18417.37277384775</v>
      </c>
      <c r="L17" s="192">
        <f>'G. Modelsimulering_mænd'!L77*'B. Andre input'!$B$121*'B. Andre input'!$B$65</f>
        <v>-18625.308780616371</v>
      </c>
      <c r="M17" s="192">
        <f>'G. Modelsimulering_mænd'!M77*'B. Andre input'!$B$121*'B. Andre input'!$B$65</f>
        <v>-18698.221692487921</v>
      </c>
      <c r="N17" s="192">
        <f>'G. Modelsimulering_mænd'!N77*'B. Andre input'!$B$121*'B. Andre input'!$B$65</f>
        <v>-3735.6503044601959</v>
      </c>
      <c r="O17" s="192">
        <f>'G. Modelsimulering_mænd'!O77*'B. Andre input'!$B$121*'B. Andre input'!$B$65</f>
        <v>-703.18340273185026</v>
      </c>
      <c r="P17" s="192">
        <f>'G. Modelsimulering_mænd'!P77*'B. Andre input'!$B$121*'B. Andre input'!$B$65</f>
        <v>-80.095833150957432</v>
      </c>
      <c r="Q17" s="192">
        <f>'G. Modelsimulering_mænd'!Q77*'B. Andre input'!$B$121*'B. Andre input'!$B$65</f>
        <v>54.829646454908733</v>
      </c>
      <c r="R17" s="192">
        <f>'G. Modelsimulering_mænd'!R77*'B. Andre input'!$B$121*'B. Andre input'!$B$65</f>
        <v>89.07402004568776</v>
      </c>
      <c r="S17" s="192">
        <f>'G. Modelsimulering_mænd'!S77*'B. Andre input'!$B$121*'B. Andre input'!$B$65</f>
        <v>101.05368130614447</v>
      </c>
      <c r="T17" s="192">
        <f>'G. Modelsimulering_mænd'!T77*'B. Andre input'!$B$121*'B. Andre input'!$B$65</f>
        <v>106.93693135999347</v>
      </c>
      <c r="U17" s="192">
        <f>'G. Modelsimulering_mænd'!U77*'B. Andre input'!$B$121*'B. Andre input'!$B$65</f>
        <v>110.31035611040691</v>
      </c>
      <c r="V17" s="192">
        <f>'G. Modelsimulering_mænd'!V77*'B. Andre input'!$B$121*'B. Andre input'!$B$65</f>
        <v>112.16791964616824</v>
      </c>
      <c r="W17" s="192">
        <f>'G. Modelsimulering_mænd'!W77*'B. Andre input'!$B$121*'B. Andre input'!$B$65</f>
        <v>181.08852004598091</v>
      </c>
      <c r="X17" s="192">
        <f>'G. Modelsimulering_mænd'!X77*'B. Andre input'!$B$121*'B. Andre input'!$B$65</f>
        <v>237.62727937354998</v>
      </c>
      <c r="Y17" s="192">
        <f>'G. Modelsimulering_mænd'!Y77*'B. Andre input'!$B$121*'B. Andre input'!$B$65</f>
        <v>282.73466830552678</v>
      </c>
      <c r="Z17" s="192">
        <f>'G. Modelsimulering_mænd'!Z77*'B. Andre input'!$B$121*'B. Andre input'!$B$65</f>
        <v>317.96916897467247</v>
      </c>
      <c r="AA17" s="192">
        <f>'G. Modelsimulering_mænd'!AA77*'B. Andre input'!$B$121*'B. Andre input'!$B$65</f>
        <v>344.76182391761574</v>
      </c>
      <c r="AB17" s="192">
        <f>'G. Modelsimulering_mænd'!AB77*'B. Andre input'!$B$121*'B. Andre input'!$B$65</f>
        <v>364.40150656233686</v>
      </c>
      <c r="AC17" s="192">
        <f>'G. Modelsimulering_mænd'!AC77*'B. Andre input'!$B$121*'B. Andre input'!$B$65</f>
        <v>378.03002197481982</v>
      </c>
      <c r="AD17" s="192">
        <f>'G. Modelsimulering_mænd'!AD77*'B. Andre input'!$B$121*'B. Andre input'!$B$65</f>
        <v>386.64590296613972</v>
      </c>
      <c r="AE17" s="192">
        <f>'G. Modelsimulering_mænd'!AE77*'B. Andre input'!$B$121*'B. Andre input'!$B$65</f>
        <v>391.11335445532006</v>
      </c>
      <c r="AF17" s="192">
        <f>'G. Modelsimulering_mænd'!AF77*'B. Andre input'!$B$121*'B. Andre input'!$B$65</f>
        <v>392.17394728342714</v>
      </c>
      <c r="AG17" s="192">
        <f>'G. Modelsimulering_mænd'!AG77*'B. Andre input'!$B$121*'B. Andre input'!$B$65</f>
        <v>398.7355711169734</v>
      </c>
      <c r="AH17" s="192">
        <f>'G. Modelsimulering_mænd'!AH77*'B. Andre input'!$B$121*'B. Andre input'!$B$65</f>
        <v>402.33758083470576</v>
      </c>
      <c r="AI17" s="192">
        <f>'G. Modelsimulering_mænd'!AI77*'B. Andre input'!$B$121*'B. Andre input'!$B$65</f>
        <v>403.39621008108224</v>
      </c>
      <c r="AJ17" s="192">
        <f>'G. Modelsimulering_mænd'!AJ77*'B. Andre input'!$B$121*'B. Andre input'!$B$65</f>
        <v>402.24743953437223</v>
      </c>
      <c r="AK17" s="192">
        <f>'G. Modelsimulering_mænd'!AK77*'B. Andre input'!$B$121*'B. Andre input'!$B$65</f>
        <v>399.18613356348061</v>
      </c>
      <c r="AL17" s="192">
        <f>'G. Modelsimulering_mænd'!AL77*'B. Andre input'!$B$121*'B. Andre input'!$B$65</f>
        <v>394.47284365653945</v>
      </c>
      <c r="AM17" s="192">
        <f>'G. Modelsimulering_mænd'!AM77*'B. Andre input'!$B$121*'B. Andre input'!$B$65</f>
        <v>388.33993702301075</v>
      </c>
      <c r="AN17" s="192">
        <f>'G. Modelsimulering_mænd'!AN77*'B. Andre input'!$B$121*'B. Andre input'!$B$65</f>
        <v>380.99641615885014</v>
      </c>
      <c r="AO17" s="192">
        <f>'G. Modelsimulering_mænd'!AO77*'B. Andre input'!$B$121*'B. Andre input'!$B$65</f>
        <v>372.63142978961878</v>
      </c>
      <c r="AP17" s="192">
        <f>'G. Modelsimulering_mænd'!AP77*'B. Andre input'!$B$121*'B. Andre input'!$B$65</f>
        <v>363.41672019024804</v>
      </c>
      <c r="AQ17" s="192">
        <f>'G. Modelsimulering_mænd'!AQ77*'B. Andre input'!$B$121*'B. Andre input'!$B$65</f>
        <v>367.38731386648715</v>
      </c>
      <c r="AR17" s="192">
        <f>'G. Modelsimulering_mænd'!AR77*'B. Andre input'!$B$121*'B. Andre input'!$B$65</f>
        <v>368.30426832445562</v>
      </c>
      <c r="AS17" s="192">
        <f>'G. Modelsimulering_mænd'!AS77*'B. Andre input'!$B$121*'B. Andre input'!$B$65</f>
        <v>366.61348602820641</v>
      </c>
      <c r="AT17" s="192">
        <f>'G. Modelsimulering_mænd'!AT77*'B. Andre input'!$B$121*'B. Andre input'!$B$65</f>
        <v>362.65393428038601</v>
      </c>
      <c r="AU17" s="192">
        <f>'G. Modelsimulering_mænd'!AU77*'B. Andre input'!$B$121*'B. Andre input'!$B$65</f>
        <v>356.72781352686349</v>
      </c>
      <c r="AV17" s="192">
        <f>'G. Modelsimulering_mænd'!AV77*'B. Andre input'!$B$121*'B. Andre input'!$B$65</f>
        <v>349.10944247186211</v>
      </c>
      <c r="AW17" s="192">
        <f>'G. Modelsimulering_mænd'!AW77*'B. Andre input'!$B$121*'B. Andre input'!$B$65</f>
        <v>340.05197600898185</v>
      </c>
      <c r="AX17" s="192">
        <f>'G. Modelsimulering_mænd'!AX77*'B. Andre input'!$B$121*'B. Andre input'!$B$65</f>
        <v>329.79150409392543</v>
      </c>
      <c r="AY17" s="192">
        <f>'G. Modelsimulering_mænd'!AY77*'B. Andre input'!$B$121*'B. Andre input'!$B$65</f>
        <v>318.54897784023228</v>
      </c>
      <c r="AZ17" s="192">
        <f>'G. Modelsimulering_mænd'!AZ77*'B. Andre input'!$B$121*'B. Andre input'!$B$65</f>
        <v>306.53066119648133</v>
      </c>
      <c r="BA17" s="192">
        <f>'G. Modelsimulering_mænd'!BA77*'B. Andre input'!$B$121*'B. Andre input'!$B$65</f>
        <v>370.17639531202826</v>
      </c>
      <c r="BB17" s="192">
        <f>'G. Modelsimulering_mænd'!BB77*'B. Andre input'!$B$121*'B. Andre input'!$B$65</f>
        <v>348.01458596733374</v>
      </c>
      <c r="BC17" s="192">
        <f>'G. Modelsimulering_mænd'!BC77*'B. Andre input'!$B$121*'B. Andre input'!$B$65</f>
        <v>326.59327558690097</v>
      </c>
      <c r="BD17" s="192">
        <f>'G. Modelsimulering_mænd'!BD77*'B. Andre input'!$B$121*'B. Andre input'!$B$65</f>
        <v>305.60938709605756</v>
      </c>
      <c r="BE17" s="192">
        <f>'G. Modelsimulering_mænd'!BE77*'B. Andre input'!$B$121*'B. Andre input'!$B$65</f>
        <v>285.10484927847847</v>
      </c>
      <c r="BF17" s="192">
        <f>'G. Modelsimulering_mænd'!BF77*'B. Andre input'!$B$121*'B. Andre input'!$B$65</f>
        <v>265.15005461772279</v>
      </c>
      <c r="BG17" s="192">
        <f>'G. Modelsimulering_mænd'!BG77*'B. Andre input'!$B$121*'B. Andre input'!$B$65</f>
        <v>245.83275854361747</v>
      </c>
      <c r="BH17" s="192">
        <f>'G. Modelsimulering_mænd'!BH77*'B. Andre input'!$B$121*'B. Andre input'!$B$65</f>
        <v>227.24471938236113</v>
      </c>
      <c r="BI17" s="192">
        <f>'G. Modelsimulering_mænd'!BI77*'B. Andre input'!$B$121*'B. Andre input'!$B$65</f>
        <v>209.47061774810319</v>
      </c>
      <c r="BJ17" s="192">
        <f>'G. Modelsimulering_mænd'!BJ77*'B. Andre input'!$B$121*'B. Andre input'!$B$65</f>
        <v>192.58060431639083</v>
      </c>
      <c r="BK17" s="192">
        <f>'G. Modelsimulering_mænd'!BK77*'B. Andre input'!$B$121*'B. Andre input'!$B$65</f>
        <v>176.62634074418932</v>
      </c>
      <c r="BL17" s="192">
        <f>'G. Modelsimulering_mænd'!BL77*'B. Andre input'!$B$121*'B. Andre input'!$B$65</f>
        <v>161.63982387734282</v>
      </c>
      <c r="BM17" s="192">
        <f>'G. Modelsimulering_mænd'!BM77*'B. Andre input'!$B$121*'B. Andre input'!$B$65</f>
        <v>147.63416434101694</v>
      </c>
      <c r="BN17" s="192">
        <f>'G. Modelsimulering_mænd'!BN77*'B. Andre input'!$B$121*'B. Andre input'!$B$65</f>
        <v>134.605576211977</v>
      </c>
      <c r="BO17" s="192">
        <f>'G. Modelsimulering_mænd'!BO77*'B. Andre input'!$B$121*'B. Andre input'!$B$65</f>
        <v>122.53599208915932</v>
      </c>
      <c r="BP17" s="192">
        <f>'G. Modelsimulering_mænd'!BP77*'B. Andre input'!$B$121*'B. Andre input'!$B$65</f>
        <v>111.39588215256632</v>
      </c>
      <c r="BQ17" s="192">
        <f>'G. Modelsimulering_mænd'!BQ77*'B. Andre input'!$B$121*'B. Andre input'!$B$65</f>
        <v>101.1469983839294</v>
      </c>
      <c r="BR17" s="192">
        <f>'G. Modelsimulering_mænd'!BR77*'B. Andre input'!$B$121*'B. Andre input'!$B$65</f>
        <v>91.7448770843814</v>
      </c>
      <c r="BS17" s="192">
        <f>'G. Modelsimulering_mænd'!BS77*'B. Andre input'!$B$121*'B. Andre input'!$B$65</f>
        <v>83.141014651467955</v>
      </c>
      <c r="BT17" s="192">
        <f>'G. Modelsimulering_mænd'!BT77*'B. Andre input'!$B$121*'B. Andre input'!$B$65</f>
        <v>75.284687708953555</v>
      </c>
      <c r="BU17" s="192">
        <f>'G. Modelsimulering_mænd'!BU77*'B. Andre input'!$B$121*'B. Andre input'!$B$65</f>
        <v>68.124424650185631</v>
      </c>
      <c r="BV17" s="192">
        <f>'G. Modelsimulering_mænd'!BV77*'B. Andre input'!$B$121*'B. Andre input'!$B$65</f>
        <v>60.242661008622683</v>
      </c>
      <c r="BW17" s="192">
        <f>'G. Modelsimulering_mænd'!BW77*'B. Andre input'!$B$121*'B. Andre input'!$B$65</f>
        <v>50.95736903236326</v>
      </c>
      <c r="BX17" s="192">
        <f>'G. Modelsimulering_mænd'!BX77*'B. Andre input'!$B$121*'B. Andre input'!$B$65</f>
        <v>42.935441596471357</v>
      </c>
      <c r="BY17" s="192">
        <f>'G. Modelsimulering_mænd'!BY77*'B. Andre input'!$B$121*'B. Andre input'!$B$65</f>
        <v>35.936990961121907</v>
      </c>
      <c r="BZ17" s="192">
        <f>'G. Modelsimulering_mænd'!BZ77*'B. Andre input'!$B$121*'B. Andre input'!$B$65</f>
        <v>29.843805669848496</v>
      </c>
      <c r="CA17" s="192">
        <f>'G. Modelsimulering_mænd'!CA77*'B. Andre input'!$B$121*'B. Andre input'!$B$65</f>
        <v>24.581324039026399</v>
      </c>
      <c r="CB17" s="192">
        <f>'G. Modelsimulering_mænd'!CB77*'B. Andre input'!$B$121*'B. Andre input'!$B$65</f>
        <v>20.08429705581727</v>
      </c>
      <c r="CC17" s="192">
        <f>'G. Modelsimulering_mænd'!CC77*'B. Andre input'!$B$121*'B. Andre input'!$B$65</f>
        <v>16.284625449957311</v>
      </c>
      <c r="CD17" s="192">
        <f>'G. Modelsimulering_mænd'!CD77*'B. Andre input'!$B$121*'B. Andre input'!$B$65</f>
        <v>13.10952974415533</v>
      </c>
      <c r="CE17" s="192">
        <f>'G. Modelsimulering_mænd'!CE77*'B. Andre input'!$B$121*'B. Andre input'!$B$65</f>
        <v>10.483807174648067</v>
      </c>
      <c r="CF17" s="192">
        <f>'G. Modelsimulering_mænd'!CF77*'B. Andre input'!$B$121*'B. Andre input'!$B$65</f>
        <v>8.3330865644165666</v>
      </c>
      <c r="CG17" s="192">
        <f>'G. Modelsimulering_mænd'!CG77*'B. Andre input'!$B$121*'B. Andre input'!$B$65</f>
        <v>6.5867152748362505</v>
      </c>
      <c r="CH17" s="192">
        <f>'G. Modelsimulering_mænd'!CH77*'B. Andre input'!$B$121*'B. Andre input'!$B$65</f>
        <v>5.1798085072425808</v>
      </c>
      <c r="CI17" s="192">
        <f>'G. Modelsimulering_mænd'!CI77*'B. Andre input'!$B$121*'B. Andre input'!$B$65</f>
        <v>4.0544230032651347</v>
      </c>
      <c r="CJ17" s="192">
        <f>'G. Modelsimulering_mænd'!CJ77*'B. Andre input'!$B$121*'B. Andre input'!$B$65</f>
        <v>3.1599974970111147</v>
      </c>
    </row>
    <row r="18" spans="1:88" ht="25.5" x14ac:dyDescent="0.25">
      <c r="A18" s="140" t="s">
        <v>183</v>
      </c>
      <c r="B18" s="192"/>
      <c r="C18" s="192"/>
      <c r="D18" s="192">
        <f>'G. Modelsimulering_mænd'!D78*'B. Andre input'!$B$126*'B. Andre input'!$B$65</f>
        <v>0</v>
      </c>
      <c r="E18" s="192">
        <f>'G. Modelsimulering_mænd'!E78*'B. Andre input'!$B$126*'B. Andre input'!$B$65</f>
        <v>0</v>
      </c>
      <c r="F18" s="192">
        <f>'G. Modelsimulering_mænd'!F78*'B. Andre input'!$B$126*'B. Andre input'!$B$65</f>
        <v>0</v>
      </c>
      <c r="G18" s="192">
        <f>'G. Modelsimulering_mænd'!G78*'B. Andre input'!$B$126*'B. Andre input'!$B$65</f>
        <v>0</v>
      </c>
      <c r="H18" s="192">
        <f>'G. Modelsimulering_mænd'!H78*'B. Andre input'!$B$126*'B. Andre input'!$B$65</f>
        <v>0</v>
      </c>
      <c r="I18" s="192">
        <f>'G. Modelsimulering_mænd'!I78*'B. Andre input'!$B$126*'B. Andre input'!$B$65</f>
        <v>0</v>
      </c>
      <c r="J18" s="192">
        <f>'G. Modelsimulering_mænd'!J78*'B. Andre input'!$B$126*'B. Andre input'!$B$65</f>
        <v>0</v>
      </c>
      <c r="K18" s="192">
        <f>'G. Modelsimulering_mænd'!K78*'B. Andre input'!$B$126*'B. Andre input'!$B$65</f>
        <v>0</v>
      </c>
      <c r="L18" s="192">
        <f>'G. Modelsimulering_mænd'!L78*'B. Andre input'!$B$126*'B. Andre input'!$B$65</f>
        <v>0</v>
      </c>
      <c r="M18" s="192">
        <f>'G. Modelsimulering_mænd'!M78*'B. Andre input'!$B$126*'B. Andre input'!$B$65</f>
        <v>0</v>
      </c>
      <c r="N18" s="192">
        <f>'G. Modelsimulering_mænd'!N78*'B. Andre input'!$B$126*'B. Andre input'!$B$65</f>
        <v>-1527.5431997980791</v>
      </c>
      <c r="O18" s="192">
        <f>'G. Modelsimulering_mænd'!O78*'B. Andre input'!$B$126*'B. Andre input'!$B$65</f>
        <v>-1623.5183685005984</v>
      </c>
      <c r="P18" s="192">
        <f>'G. Modelsimulering_mænd'!P78*'B. Andre input'!$B$126*'B. Andre input'!$B$65</f>
        <v>-1485.2507140630944</v>
      </c>
      <c r="Q18" s="192">
        <f>'G. Modelsimulering_mænd'!Q78*'B. Andre input'!$B$126*'B. Andre input'!$B$65</f>
        <v>-1322.4819997101979</v>
      </c>
      <c r="R18" s="192">
        <f>'G. Modelsimulering_mænd'!R78*'B. Andre input'!$B$126*'B. Andre input'!$B$65</f>
        <v>-1170.7191824882029</v>
      </c>
      <c r="S18" s="192">
        <f>'G. Modelsimulering_mænd'!S78*'B. Andre input'!$B$126*'B. Andre input'!$B$65</f>
        <v>-1034.7499609578931</v>
      </c>
      <c r="T18" s="192">
        <f>'G. Modelsimulering_mænd'!T78*'B. Andre input'!$B$126*'B. Andre input'!$B$65</f>
        <v>-914.00612486320745</v>
      </c>
      <c r="U18" s="192">
        <f>'G. Modelsimulering_mænd'!U78*'B. Andre input'!$B$126*'B. Andre input'!$B$65</f>
        <v>-807.06690871318915</v>
      </c>
      <c r="V18" s="192">
        <f>'G. Modelsimulering_mænd'!V78*'B. Andre input'!$B$126*'B. Andre input'!$B$65</f>
        <v>-712.46751659937206</v>
      </c>
      <c r="W18" s="192">
        <f>'G. Modelsimulering_mænd'!W78*'B. Andre input'!$B$126*'B. Andre input'!$B$65</f>
        <v>0</v>
      </c>
      <c r="X18" s="192">
        <f>'G. Modelsimulering_mænd'!X78*'B. Andre input'!$B$126*'B. Andre input'!$B$65</f>
        <v>0</v>
      </c>
      <c r="Y18" s="192">
        <f>'G. Modelsimulering_mænd'!Y78*'B. Andre input'!$B$126*'B. Andre input'!$B$65</f>
        <v>0</v>
      </c>
      <c r="Z18" s="192">
        <f>'G. Modelsimulering_mænd'!Z78*'B. Andre input'!$B$126*'B. Andre input'!$B$65</f>
        <v>0</v>
      </c>
      <c r="AA18" s="192">
        <f>'G. Modelsimulering_mænd'!AA78*'B. Andre input'!$B$126*'B. Andre input'!$B$65</f>
        <v>0</v>
      </c>
      <c r="AB18" s="192">
        <f>'G. Modelsimulering_mænd'!AB78*'B. Andre input'!$B$126*'B. Andre input'!$B$65</f>
        <v>0</v>
      </c>
      <c r="AC18" s="192">
        <f>'G. Modelsimulering_mænd'!AC78*'B. Andre input'!$B$126*'B. Andre input'!$B$65</f>
        <v>0</v>
      </c>
      <c r="AD18" s="192">
        <f>'G. Modelsimulering_mænd'!AD78*'B. Andre input'!$B$126*'B. Andre input'!$B$65</f>
        <v>0</v>
      </c>
      <c r="AE18" s="192">
        <f>'G. Modelsimulering_mænd'!AE78*'B. Andre input'!$B$126*'B. Andre input'!$B$65</f>
        <v>0</v>
      </c>
      <c r="AF18" s="192">
        <f>'G. Modelsimulering_mænd'!AF78*'B. Andre input'!$B$126*'B. Andre input'!$B$65</f>
        <v>0</v>
      </c>
      <c r="AG18" s="192">
        <f>'G. Modelsimulering_mænd'!AG78*'B. Andre input'!$B$126*'B. Andre input'!$B$65</f>
        <v>0</v>
      </c>
      <c r="AH18" s="192">
        <f>'G. Modelsimulering_mænd'!AH78*'B. Andre input'!$B$126*'B. Andre input'!$B$65</f>
        <v>0</v>
      </c>
      <c r="AI18" s="192">
        <f>'G. Modelsimulering_mænd'!AI78*'B. Andre input'!$B$126*'B. Andre input'!$B$65</f>
        <v>0</v>
      </c>
      <c r="AJ18" s="192">
        <f>'G. Modelsimulering_mænd'!AJ78*'B. Andre input'!$B$126*'B. Andre input'!$B$65</f>
        <v>0</v>
      </c>
      <c r="AK18" s="192">
        <f>'G. Modelsimulering_mænd'!AK78*'B. Andre input'!$B$126*'B. Andre input'!$B$65</f>
        <v>0</v>
      </c>
      <c r="AL18" s="192">
        <f>'G. Modelsimulering_mænd'!AL78*'B. Andre input'!$B$126*'B. Andre input'!$B$65</f>
        <v>0</v>
      </c>
      <c r="AM18" s="192">
        <f>'G. Modelsimulering_mænd'!AM78*'B. Andre input'!$B$126*'B. Andre input'!$B$65</f>
        <v>0</v>
      </c>
      <c r="AN18" s="192">
        <f>'G. Modelsimulering_mænd'!AN78*'B. Andre input'!$B$126*'B. Andre input'!$B$65</f>
        <v>0</v>
      </c>
      <c r="AO18" s="192">
        <f>'G. Modelsimulering_mænd'!AO78*'B. Andre input'!$B$126*'B. Andre input'!$B$65</f>
        <v>0</v>
      </c>
      <c r="AP18" s="192">
        <f>'G. Modelsimulering_mænd'!AP78*'B. Andre input'!$B$126*'B. Andre input'!$B$65</f>
        <v>0</v>
      </c>
      <c r="AQ18" s="192">
        <f>'G. Modelsimulering_mænd'!AQ78*'B. Andre input'!$B$126*'B. Andre input'!$B$65</f>
        <v>0</v>
      </c>
      <c r="AR18" s="192">
        <f>'G. Modelsimulering_mænd'!AR78*'B. Andre input'!$B$126*'B. Andre input'!$B$65</f>
        <v>0</v>
      </c>
      <c r="AS18" s="192">
        <f>'G. Modelsimulering_mænd'!AS78*'B. Andre input'!$B$126*'B. Andre input'!$B$65</f>
        <v>0</v>
      </c>
      <c r="AT18" s="192">
        <f>'G. Modelsimulering_mænd'!AT78*'B. Andre input'!$B$126*'B. Andre input'!$B$65</f>
        <v>0</v>
      </c>
      <c r="AU18" s="192">
        <f>'G. Modelsimulering_mænd'!AU78*'B. Andre input'!$B$126*'B. Andre input'!$B$65</f>
        <v>0</v>
      </c>
      <c r="AV18" s="192">
        <f>'G. Modelsimulering_mænd'!AV78*'B. Andre input'!$B$126*'B. Andre input'!$B$65</f>
        <v>0</v>
      </c>
      <c r="AW18" s="192">
        <f>'G. Modelsimulering_mænd'!AW78*'B. Andre input'!$B$126*'B. Andre input'!$B$65</f>
        <v>0</v>
      </c>
      <c r="AX18" s="192">
        <f>'G. Modelsimulering_mænd'!AX78*'B. Andre input'!$B$126*'B. Andre input'!$B$65</f>
        <v>0</v>
      </c>
      <c r="AY18" s="192">
        <f>'G. Modelsimulering_mænd'!AY78*'B. Andre input'!$B$126*'B. Andre input'!$B$65</f>
        <v>0</v>
      </c>
      <c r="AZ18" s="192">
        <f>'G. Modelsimulering_mænd'!AZ78*'B. Andre input'!$B$126*'B. Andre input'!$B$65</f>
        <v>0</v>
      </c>
      <c r="BA18" s="192">
        <f>'G. Modelsimulering_mænd'!BA78*'B. Andre input'!$B$126*'B. Andre input'!$B$65</f>
        <v>0</v>
      </c>
      <c r="BB18" s="192">
        <f>'G. Modelsimulering_mænd'!BB78*'B. Andre input'!$B$126*'B. Andre input'!$B$65</f>
        <v>0</v>
      </c>
      <c r="BC18" s="192">
        <f>'G. Modelsimulering_mænd'!BC78*'B. Andre input'!$B$126*'B. Andre input'!$B$65</f>
        <v>0</v>
      </c>
      <c r="BD18" s="192">
        <f>'G. Modelsimulering_mænd'!BD78*'B. Andre input'!$B$126*'B. Andre input'!$B$65</f>
        <v>0</v>
      </c>
      <c r="BE18" s="192">
        <f>'G. Modelsimulering_mænd'!BE78*'B. Andre input'!$B$126*'B. Andre input'!$B$65</f>
        <v>0</v>
      </c>
      <c r="BF18" s="192">
        <f>'G. Modelsimulering_mænd'!BF78*'B. Andre input'!$B$126*'B. Andre input'!$B$65</f>
        <v>0</v>
      </c>
      <c r="BG18" s="192">
        <f>'G. Modelsimulering_mænd'!BG78*'B. Andre input'!$B$126*'B. Andre input'!$B$65</f>
        <v>0</v>
      </c>
      <c r="BH18" s="192">
        <f>'G. Modelsimulering_mænd'!BH78*'B. Andre input'!$B$126*'B. Andre input'!$B$65</f>
        <v>0</v>
      </c>
      <c r="BI18" s="192">
        <f>'G. Modelsimulering_mænd'!BI78*'B. Andre input'!$B$126*'B. Andre input'!$B$65</f>
        <v>0</v>
      </c>
      <c r="BJ18" s="192">
        <f>'G. Modelsimulering_mænd'!BJ78*'B. Andre input'!$B$126*'B. Andre input'!$B$65</f>
        <v>0</v>
      </c>
      <c r="BK18" s="192">
        <f>'G. Modelsimulering_mænd'!BK78*'B. Andre input'!$B$126*'B. Andre input'!$B$65</f>
        <v>0</v>
      </c>
      <c r="BL18" s="192">
        <f>'G. Modelsimulering_mænd'!BL78*'B. Andre input'!$B$126*'B. Andre input'!$B$65</f>
        <v>0</v>
      </c>
      <c r="BM18" s="192">
        <f>'G. Modelsimulering_mænd'!BM78*'B. Andre input'!$B$126*'B. Andre input'!$B$65</f>
        <v>0</v>
      </c>
      <c r="BN18" s="192">
        <f>'G. Modelsimulering_mænd'!BN78*'B. Andre input'!$B$126*'B. Andre input'!$B$65</f>
        <v>0</v>
      </c>
      <c r="BO18" s="192">
        <f>'G. Modelsimulering_mænd'!BO78*'B. Andre input'!$B$126*'B. Andre input'!$B$65</f>
        <v>0</v>
      </c>
      <c r="BP18" s="192">
        <f>'G. Modelsimulering_mænd'!BP78*'B. Andre input'!$B$126*'B. Andre input'!$B$65</f>
        <v>0</v>
      </c>
      <c r="BQ18" s="192">
        <f>'G. Modelsimulering_mænd'!BQ78*'B. Andre input'!$B$126*'B. Andre input'!$B$65</f>
        <v>0</v>
      </c>
      <c r="BR18" s="192">
        <f>'G. Modelsimulering_mænd'!BR78*'B. Andre input'!$B$126*'B. Andre input'!$B$65</f>
        <v>0</v>
      </c>
      <c r="BS18" s="192">
        <f>'G. Modelsimulering_mænd'!BS78*'B. Andre input'!$B$126*'B. Andre input'!$B$65</f>
        <v>0</v>
      </c>
      <c r="BT18" s="192">
        <f>'G. Modelsimulering_mænd'!BT78*'B. Andre input'!$B$126*'B. Andre input'!$B$65</f>
        <v>0</v>
      </c>
      <c r="BU18" s="192">
        <f>'G. Modelsimulering_mænd'!BU78*'B. Andre input'!$B$126*'B. Andre input'!$B$65</f>
        <v>0</v>
      </c>
      <c r="BV18" s="192">
        <f>'G. Modelsimulering_mænd'!BV78*'B. Andre input'!$B$126*'B. Andre input'!$B$65</f>
        <v>0</v>
      </c>
      <c r="BW18" s="192">
        <f>'G. Modelsimulering_mænd'!BW78*'B. Andre input'!$B$126*'B. Andre input'!$B$65</f>
        <v>0</v>
      </c>
      <c r="BX18" s="192">
        <f>'G. Modelsimulering_mænd'!BX78*'B. Andre input'!$B$126*'B. Andre input'!$B$65</f>
        <v>0</v>
      </c>
      <c r="BY18" s="192">
        <f>'G. Modelsimulering_mænd'!BY78*'B. Andre input'!$B$126*'B. Andre input'!$B$65</f>
        <v>0</v>
      </c>
      <c r="BZ18" s="192">
        <f>'G. Modelsimulering_mænd'!BZ78*'B. Andre input'!$B$126*'B. Andre input'!$B$65</f>
        <v>0</v>
      </c>
      <c r="CA18" s="192">
        <f>'G. Modelsimulering_mænd'!CA78*'B. Andre input'!$B$126*'B. Andre input'!$B$65</f>
        <v>0</v>
      </c>
      <c r="CB18" s="192">
        <f>'G. Modelsimulering_mænd'!CB78*'B. Andre input'!$B$126*'B. Andre input'!$B$65</f>
        <v>0</v>
      </c>
      <c r="CC18" s="192">
        <f>'G. Modelsimulering_mænd'!CC78*'B. Andre input'!$B$126*'B. Andre input'!$B$65</f>
        <v>0</v>
      </c>
      <c r="CD18" s="192">
        <f>'G. Modelsimulering_mænd'!CD78*'B. Andre input'!$B$126*'B. Andre input'!$B$65</f>
        <v>0</v>
      </c>
      <c r="CE18" s="192">
        <f>'G. Modelsimulering_mænd'!CE78*'B. Andre input'!$B$126*'B. Andre input'!$B$65</f>
        <v>0</v>
      </c>
      <c r="CF18" s="192">
        <f>'G. Modelsimulering_mænd'!CF78*'B. Andre input'!$B$126*'B. Andre input'!$B$65</f>
        <v>0</v>
      </c>
      <c r="CG18" s="192">
        <f>'G. Modelsimulering_mænd'!CG78*'B. Andre input'!$B$126*'B. Andre input'!$B$65</f>
        <v>0</v>
      </c>
      <c r="CH18" s="192">
        <f>'G. Modelsimulering_mænd'!CH78*'B. Andre input'!$B$126*'B. Andre input'!$B$65</f>
        <v>0</v>
      </c>
      <c r="CI18" s="192">
        <f>'G. Modelsimulering_mænd'!CI78*'B. Andre input'!$B$126*'B. Andre input'!$B$65</f>
        <v>0</v>
      </c>
      <c r="CJ18" s="192">
        <f>'G. Modelsimulering_mænd'!CJ78*'B. Andre input'!$B$126*'B. Andre input'!$B$65</f>
        <v>0</v>
      </c>
    </row>
    <row r="19" spans="1:88" ht="25.5" x14ac:dyDescent="0.25">
      <c r="A19" s="140" t="s">
        <v>184</v>
      </c>
      <c r="B19" s="192"/>
      <c r="C19" s="192"/>
      <c r="D19" s="192">
        <f>'G. Modelsimulering_mænd'!D79*'B. Andre input'!$B$127*'B. Andre input'!$B$65</f>
        <v>0</v>
      </c>
      <c r="E19" s="192">
        <f>'G. Modelsimulering_mænd'!E79*'B. Andre input'!$B$127*'B. Andre input'!$B$65</f>
        <v>0</v>
      </c>
      <c r="F19" s="192">
        <f>'G. Modelsimulering_mænd'!F79*'B. Andre input'!$B$127*'B. Andre input'!$B$65</f>
        <v>0</v>
      </c>
      <c r="G19" s="192">
        <f>'G. Modelsimulering_mænd'!G79*'B. Andre input'!$B$127*'B. Andre input'!$B$65</f>
        <v>0</v>
      </c>
      <c r="H19" s="192">
        <f>'G. Modelsimulering_mænd'!H79*'B. Andre input'!$B$127*'B. Andre input'!$B$65</f>
        <v>0</v>
      </c>
      <c r="I19" s="192">
        <f>'G. Modelsimulering_mænd'!I79*'B. Andre input'!$B$127*'B. Andre input'!$B$65</f>
        <v>0</v>
      </c>
      <c r="J19" s="192">
        <f>'G. Modelsimulering_mænd'!J79*'B. Andre input'!$B$127*'B. Andre input'!$B$65</f>
        <v>0</v>
      </c>
      <c r="K19" s="192">
        <f>'G. Modelsimulering_mænd'!K79*'B. Andre input'!$B$127*'B. Andre input'!$B$65</f>
        <v>0</v>
      </c>
      <c r="L19" s="192">
        <f>'G. Modelsimulering_mænd'!L79*'B. Andre input'!$B$127*'B. Andre input'!$B$65</f>
        <v>0</v>
      </c>
      <c r="M19" s="192">
        <f>'G. Modelsimulering_mænd'!M79*'B. Andre input'!$B$127*'B. Andre input'!$B$65</f>
        <v>0</v>
      </c>
      <c r="N19" s="192">
        <f>'G. Modelsimulering_mænd'!N79*'B. Andre input'!$B$127*'B. Andre input'!$B$65</f>
        <v>-11841.200633979226</v>
      </c>
      <c r="O19" s="192">
        <f>'G. Modelsimulering_mænd'!O79*'B. Andre input'!$B$127*'B. Andre input'!$B$65</f>
        <v>-14009.947310715981</v>
      </c>
      <c r="P19" s="192">
        <f>'G. Modelsimulering_mænd'!P79*'B. Andre input'!$B$127*'B. Andre input'!$B$65</f>
        <v>-14231.173844917546</v>
      </c>
      <c r="Q19" s="192">
        <f>'G. Modelsimulering_mænd'!Q79*'B. Andre input'!$B$127*'B. Andre input'!$B$65</f>
        <v>-14038.356023995424</v>
      </c>
      <c r="R19" s="192">
        <f>'G. Modelsimulering_mænd'!R79*'B. Andre input'!$B$127*'B. Andre input'!$B$65</f>
        <v>-13740.509972472662</v>
      </c>
      <c r="S19" s="192">
        <f>'G. Modelsimulering_mænd'!S79*'B. Andre input'!$B$127*'B. Andre input'!$B$65</f>
        <v>-13404.295414310011</v>
      </c>
      <c r="T19" s="192">
        <f>'G. Modelsimulering_mænd'!T79*'B. Andre input'!$B$127*'B. Andre input'!$B$65</f>
        <v>-13047.713151484768</v>
      </c>
      <c r="U19" s="192">
        <f>'G. Modelsimulering_mænd'!U79*'B. Andre input'!$B$127*'B. Andre input'!$B$65</f>
        <v>-12678.343453637166</v>
      </c>
      <c r="V19" s="192">
        <f>'G. Modelsimulering_mænd'!V79*'B. Andre input'!$B$127*'B. Andre input'!$B$65</f>
        <v>-12300.997885438748</v>
      </c>
      <c r="W19" s="192">
        <f>'G. Modelsimulering_mænd'!W79*'B. Andre input'!$B$127*'B. Andre input'!$B$65</f>
        <v>-13089.050775180252</v>
      </c>
      <c r="X19" s="192">
        <f>'G. Modelsimulering_mænd'!X79*'B. Andre input'!$B$127*'B. Andre input'!$B$65</f>
        <v>-12582.733034589226</v>
      </c>
      <c r="Y19" s="192">
        <f>'G. Modelsimulering_mænd'!Y79*'B. Andre input'!$B$127*'B. Andre input'!$B$65</f>
        <v>-12086.639780626763</v>
      </c>
      <c r="Z19" s="192">
        <f>'G. Modelsimulering_mænd'!Z79*'B. Andre input'!$B$127*'B. Andre input'!$B$65</f>
        <v>-11602.878030465454</v>
      </c>
      <c r="AA19" s="192">
        <f>'G. Modelsimulering_mænd'!AA79*'B. Andre input'!$B$127*'B. Andre input'!$B$65</f>
        <v>-11132.916710231048</v>
      </c>
      <c r="AB19" s="192">
        <f>'G. Modelsimulering_mænd'!AB79*'B. Andre input'!$B$127*'B. Andre input'!$B$65</f>
        <v>-10677.727404375486</v>
      </c>
      <c r="AC19" s="192">
        <f>'G. Modelsimulering_mænd'!AC79*'B. Andre input'!$B$127*'B. Andre input'!$B$65</f>
        <v>-10237.896847354221</v>
      </c>
      <c r="AD19" s="192">
        <f>'G. Modelsimulering_mænd'!AD79*'B. Andre input'!$B$127*'B. Andre input'!$B$65</f>
        <v>-9813.7163338154442</v>
      </c>
      <c r="AE19" s="192">
        <f>'G. Modelsimulering_mænd'!AE79*'B. Andre input'!$B$127*'B. Andre input'!$B$65</f>
        <v>-9405.2524258539124</v>
      </c>
      <c r="AF19" s="192">
        <f>'G. Modelsimulering_mænd'!AF79*'B. Andre input'!$B$127*'B. Andre input'!$B$65</f>
        <v>-9012.4026071870176</v>
      </c>
      <c r="AG19" s="192">
        <f>'G. Modelsimulering_mænd'!AG79*'B. Andre input'!$B$127*'B. Andre input'!$B$65</f>
        <v>-8486.0606348530782</v>
      </c>
      <c r="AH19" s="192">
        <f>'G. Modelsimulering_mænd'!AH79*'B. Andre input'!$B$127*'B. Andre input'!$B$65</f>
        <v>-7989.7409154992165</v>
      </c>
      <c r="AI19" s="192">
        <f>'G. Modelsimulering_mænd'!AI79*'B. Andre input'!$B$127*'B. Andre input'!$B$65</f>
        <v>-7521.948842073024</v>
      </c>
      <c r="AJ19" s="192">
        <f>'G. Modelsimulering_mænd'!AJ79*'B. Andre input'!$B$127*'B. Andre input'!$B$65</f>
        <v>-7081.2077042036062</v>
      </c>
      <c r="AK19" s="192">
        <f>'G. Modelsimulering_mænd'!AK79*'B. Andre input'!$B$127*'B. Andre input'!$B$65</f>
        <v>-6666.0746516523513</v>
      </c>
      <c r="AL19" s="192">
        <f>'G. Modelsimulering_mænd'!AL79*'B. Andre input'!$B$127*'B. Andre input'!$B$65</f>
        <v>-6275.1517089701265</v>
      </c>
      <c r="AM19" s="192">
        <f>'G. Modelsimulering_mænd'!AM79*'B. Andre input'!$B$127*'B. Andre input'!$B$65</f>
        <v>-5907.0930556414596</v>
      </c>
      <c r="AN19" s="192">
        <f>'G. Modelsimulering_mænd'!AN79*'B. Andre input'!$B$127*'B. Andre input'!$B$65</f>
        <v>-5560.6095074822006</v>
      </c>
      <c r="AO19" s="192">
        <f>'G. Modelsimulering_mænd'!AO79*'B. Andre input'!$B$127*'B. Andre input'!$B$65</f>
        <v>-5234.4709177416398</v>
      </c>
      <c r="AP19" s="192">
        <f>'G. Modelsimulering_mænd'!AP79*'B. Andre input'!$B$127*'B. Andre input'!$B$65</f>
        <v>-4927.5070474695676</v>
      </c>
      <c r="AQ19" s="192">
        <f>'G. Modelsimulering_mænd'!AQ79*'B. Andre input'!$B$127*'B. Andre input'!$B$65</f>
        <v>-4394.4700963506039</v>
      </c>
      <c r="AR19" s="192">
        <f>'G. Modelsimulering_mænd'!AR79*'B. Andre input'!$B$127*'B. Andre input'!$B$65</f>
        <v>-3919.1612653077791</v>
      </c>
      <c r="AS19" s="192">
        <f>'G. Modelsimulering_mænd'!AS79*'B. Andre input'!$B$127*'B. Andre input'!$B$65</f>
        <v>-3495.3309232009387</v>
      </c>
      <c r="AT19" s="192">
        <f>'G. Modelsimulering_mænd'!AT79*'B. Andre input'!$B$127*'B. Andre input'!$B$65</f>
        <v>-3117.4030902229479</v>
      </c>
      <c r="AU19" s="192">
        <f>'G. Modelsimulering_mænd'!AU79*'B. Andre input'!$B$127*'B. Andre input'!$B$65</f>
        <v>-2780.403898057933</v>
      </c>
      <c r="AV19" s="192">
        <f>'G. Modelsimulering_mænd'!AV79*'B. Andre input'!$B$127*'B. Andre input'!$B$65</f>
        <v>-2479.8973161141575</v>
      </c>
      <c r="AW19" s="192">
        <f>'G. Modelsimulering_mænd'!AW79*'B. Andre input'!$B$127*'B. Andre input'!$B$65</f>
        <v>-2211.9275041073561</v>
      </c>
      <c r="AX19" s="192">
        <f>'G. Modelsimulering_mænd'!AX79*'B. Andre input'!$B$127*'B. Andre input'!$B$65</f>
        <v>-1972.9671777399253</v>
      </c>
      <c r="AY19" s="192">
        <f>'G. Modelsimulering_mænd'!AY79*'B. Andre input'!$B$127*'B. Andre input'!$B$65</f>
        <v>-1759.8714099630226</v>
      </c>
      <c r="AZ19" s="192">
        <f>'G. Modelsimulering_mænd'!AZ79*'B. Andre input'!$B$127*'B. Andre input'!$B$65</f>
        <v>-1569.8363309291797</v>
      </c>
      <c r="BA19" s="192">
        <f>'G. Modelsimulering_mænd'!BA79*'B. Andre input'!$B$127*'B. Andre input'!$B$65</f>
        <v>0</v>
      </c>
      <c r="BB19" s="192">
        <f>'G. Modelsimulering_mænd'!BB79*'B. Andre input'!$B$127*'B. Andre input'!$B$65</f>
        <v>0</v>
      </c>
      <c r="BC19" s="192">
        <f>'G. Modelsimulering_mænd'!BC79*'B. Andre input'!$B$127*'B. Andre input'!$B$65</f>
        <v>0</v>
      </c>
      <c r="BD19" s="192">
        <f>'G. Modelsimulering_mænd'!BD79*'B. Andre input'!$B$127*'B. Andre input'!$B$65</f>
        <v>0</v>
      </c>
      <c r="BE19" s="192">
        <f>'G. Modelsimulering_mænd'!BE79*'B. Andre input'!$B$127*'B. Andre input'!$B$65</f>
        <v>0</v>
      </c>
      <c r="BF19" s="192">
        <f>'G. Modelsimulering_mænd'!BF79*'B. Andre input'!$B$127*'B. Andre input'!$B$65</f>
        <v>0</v>
      </c>
      <c r="BG19" s="192">
        <f>'G. Modelsimulering_mænd'!BG79*'B. Andre input'!$B$127*'B. Andre input'!$B$65</f>
        <v>0</v>
      </c>
      <c r="BH19" s="192">
        <f>'G. Modelsimulering_mænd'!BH79*'B. Andre input'!$B$127*'B. Andre input'!$B$65</f>
        <v>0</v>
      </c>
      <c r="BI19" s="192">
        <f>'G. Modelsimulering_mænd'!BI79*'B. Andre input'!$B$127*'B. Andre input'!$B$65</f>
        <v>0</v>
      </c>
      <c r="BJ19" s="192">
        <f>'G. Modelsimulering_mænd'!BJ79*'B. Andre input'!$B$127*'B. Andre input'!$B$65</f>
        <v>0</v>
      </c>
      <c r="BK19" s="192">
        <f>'G. Modelsimulering_mænd'!BK79*'B. Andre input'!$B$127*'B. Andre input'!$B$65</f>
        <v>0</v>
      </c>
      <c r="BL19" s="192">
        <f>'G. Modelsimulering_mænd'!BL79*'B. Andre input'!$B$127*'B. Andre input'!$B$65</f>
        <v>0</v>
      </c>
      <c r="BM19" s="192">
        <f>'G. Modelsimulering_mænd'!BM79*'B. Andre input'!$B$127*'B. Andre input'!$B$65</f>
        <v>0</v>
      </c>
      <c r="BN19" s="192">
        <f>'G. Modelsimulering_mænd'!BN79*'B. Andre input'!$B$127*'B. Andre input'!$B$65</f>
        <v>0</v>
      </c>
      <c r="BO19" s="192">
        <f>'G. Modelsimulering_mænd'!BO79*'B. Andre input'!$B$127*'B. Andre input'!$B$65</f>
        <v>0</v>
      </c>
      <c r="BP19" s="192">
        <f>'G. Modelsimulering_mænd'!BP79*'B. Andre input'!$B$127*'B. Andre input'!$B$65</f>
        <v>0</v>
      </c>
      <c r="BQ19" s="192">
        <f>'G. Modelsimulering_mænd'!BQ79*'B. Andre input'!$B$127*'B. Andre input'!$B$65</f>
        <v>0</v>
      </c>
      <c r="BR19" s="192">
        <f>'G. Modelsimulering_mænd'!BR79*'B. Andre input'!$B$127*'B. Andre input'!$B$65</f>
        <v>0</v>
      </c>
      <c r="BS19" s="192">
        <f>'G. Modelsimulering_mænd'!BS79*'B. Andre input'!$B$127*'B. Andre input'!$B$65</f>
        <v>0</v>
      </c>
      <c r="BT19" s="192">
        <f>'G. Modelsimulering_mænd'!BT79*'B. Andre input'!$B$127*'B. Andre input'!$B$65</f>
        <v>0</v>
      </c>
      <c r="BU19" s="192">
        <f>'G. Modelsimulering_mænd'!BU79*'B. Andre input'!$B$127*'B. Andre input'!$B$65</f>
        <v>0</v>
      </c>
      <c r="BV19" s="192">
        <f>'G. Modelsimulering_mænd'!BV79*'B. Andre input'!$B$127*'B. Andre input'!$B$65</f>
        <v>0</v>
      </c>
      <c r="BW19" s="192">
        <f>'G. Modelsimulering_mænd'!BW79*'B. Andre input'!$B$127*'B. Andre input'!$B$65</f>
        <v>0</v>
      </c>
      <c r="BX19" s="192">
        <f>'G. Modelsimulering_mænd'!BX79*'B. Andre input'!$B$127*'B. Andre input'!$B$65</f>
        <v>0</v>
      </c>
      <c r="BY19" s="192">
        <f>'G. Modelsimulering_mænd'!BY79*'B. Andre input'!$B$127*'B. Andre input'!$B$65</f>
        <v>0</v>
      </c>
      <c r="BZ19" s="192">
        <f>'G. Modelsimulering_mænd'!BZ79*'B. Andre input'!$B$127*'B. Andre input'!$B$65</f>
        <v>0</v>
      </c>
      <c r="CA19" s="192">
        <f>'G. Modelsimulering_mænd'!CA79*'B. Andre input'!$B$127*'B. Andre input'!$B$65</f>
        <v>0</v>
      </c>
      <c r="CB19" s="192">
        <f>'G. Modelsimulering_mænd'!CB79*'B. Andre input'!$B$127*'B. Andre input'!$B$65</f>
        <v>0</v>
      </c>
      <c r="CC19" s="192">
        <f>'G. Modelsimulering_mænd'!CC79*'B. Andre input'!$B$127*'B. Andre input'!$B$65</f>
        <v>0</v>
      </c>
      <c r="CD19" s="192">
        <f>'G. Modelsimulering_mænd'!CD79*'B. Andre input'!$B$127*'B. Andre input'!$B$65</f>
        <v>0</v>
      </c>
      <c r="CE19" s="192">
        <f>'G. Modelsimulering_mænd'!CE79*'B. Andre input'!$B$127*'B. Andre input'!$B$65</f>
        <v>0</v>
      </c>
      <c r="CF19" s="192">
        <f>'G. Modelsimulering_mænd'!CF79*'B. Andre input'!$B$127*'B. Andre input'!$B$65</f>
        <v>0</v>
      </c>
      <c r="CG19" s="192">
        <f>'G. Modelsimulering_mænd'!CG79*'B. Andre input'!$B$127*'B. Andre input'!$B$65</f>
        <v>0</v>
      </c>
      <c r="CH19" s="192">
        <f>'G. Modelsimulering_mænd'!CH79*'B. Andre input'!$B$127*'B. Andre input'!$B$65</f>
        <v>0</v>
      </c>
      <c r="CI19" s="192">
        <f>'G. Modelsimulering_mænd'!CI79*'B. Andre input'!$B$127*'B. Andre input'!$B$65</f>
        <v>0</v>
      </c>
      <c r="CJ19" s="192">
        <f>'G. Modelsimulering_mænd'!CJ79*'B. Andre input'!$B$127*'B. Andre input'!$B$65</f>
        <v>0</v>
      </c>
    </row>
    <row r="20" spans="1:88" ht="25.5" x14ac:dyDescent="0.25">
      <c r="A20" s="140" t="s">
        <v>185</v>
      </c>
      <c r="B20" s="192"/>
      <c r="C20" s="192"/>
      <c r="D20" s="192">
        <f>'G. Modelsimulering_mænd'!D80*'B. Andre input'!$B$128*'B. Andre input'!$B$65</f>
        <v>0</v>
      </c>
      <c r="E20" s="192">
        <f>'G. Modelsimulering_mænd'!E80*'B. Andre input'!$B$128*'B. Andre input'!$B$65</f>
        <v>0</v>
      </c>
      <c r="F20" s="192">
        <f>'G. Modelsimulering_mænd'!F80*'B. Andre input'!$B$128*'B. Andre input'!$B$65</f>
        <v>0</v>
      </c>
      <c r="G20" s="192">
        <f>'G. Modelsimulering_mænd'!G80*'B. Andre input'!$B$128*'B. Andre input'!$B$65</f>
        <v>0</v>
      </c>
      <c r="H20" s="192">
        <f>'G. Modelsimulering_mænd'!H80*'B. Andre input'!$B$128*'B. Andre input'!$B$65</f>
        <v>0</v>
      </c>
      <c r="I20" s="192">
        <f>'G. Modelsimulering_mænd'!I80*'B. Andre input'!$B$128*'B. Andre input'!$B$65</f>
        <v>0</v>
      </c>
      <c r="J20" s="192">
        <f>'G. Modelsimulering_mænd'!J80*'B. Andre input'!$B$128*'B. Andre input'!$B$65</f>
        <v>0</v>
      </c>
      <c r="K20" s="192">
        <f>'G. Modelsimulering_mænd'!K80*'B. Andre input'!$B$128*'B. Andre input'!$B$65</f>
        <v>0</v>
      </c>
      <c r="L20" s="192">
        <f>'G. Modelsimulering_mænd'!L80*'B. Andre input'!$B$128*'B. Andre input'!$B$65</f>
        <v>0</v>
      </c>
      <c r="M20" s="192">
        <f>'G. Modelsimulering_mænd'!M80*'B. Andre input'!$B$128*'B. Andre input'!$B$65</f>
        <v>0</v>
      </c>
      <c r="N20" s="192">
        <f>'G. Modelsimulering_mænd'!N80*'B. Andre input'!$B$128*'B. Andre input'!$B$65</f>
        <v>-20710.913683262366</v>
      </c>
      <c r="O20" s="192">
        <f>'G. Modelsimulering_mænd'!O80*'B. Andre input'!$B$128*'B. Andre input'!$B$65</f>
        <v>-24551.710825862945</v>
      </c>
      <c r="P20" s="192">
        <f>'G. Modelsimulering_mænd'!P80*'B. Andre input'!$B$128*'B. Andre input'!$B$65</f>
        <v>-24994.461563815054</v>
      </c>
      <c r="Q20" s="192">
        <f>'G. Modelsimulering_mænd'!Q80*'B. Andre input'!$B$128*'B. Andre input'!$B$65</f>
        <v>-24755.691388071962</v>
      </c>
      <c r="R20" s="192">
        <f>'G. Modelsimulering_mænd'!R80*'B. Andre input'!$B$128*'B. Andre input'!$B$65</f>
        <v>-24380.573559093657</v>
      </c>
      <c r="S20" s="192">
        <f>'G. Modelsimulering_mænd'!S80*'B. Andre input'!$B$128*'B. Andre input'!$B$65</f>
        <v>-23977.128131380385</v>
      </c>
      <c r="T20" s="192">
        <f>'G. Modelsimulering_mænd'!T80*'B. Andre input'!$B$128*'B. Andre input'!$B$65</f>
        <v>-23565.833577625923</v>
      </c>
      <c r="U20" s="192">
        <f>'G. Modelsimulering_mænd'!U80*'B. Andre input'!$B$128*'B. Andre input'!$B$65</f>
        <v>-23149.931797646841</v>
      </c>
      <c r="V20" s="192">
        <f>'G. Modelsimulering_mænd'!V80*'B. Andre input'!$B$128*'B. Andre input'!$B$65</f>
        <v>-22729.503841698726</v>
      </c>
      <c r="W20" s="192">
        <f>'G. Modelsimulering_mænd'!W80*'B. Andre input'!$B$128*'B. Andre input'!$B$65</f>
        <v>-22397.972720516114</v>
      </c>
      <c r="X20" s="192">
        <f>'G. Modelsimulering_mænd'!X80*'B. Andre input'!$B$128*'B. Andre input'!$B$65</f>
        <v>-22136.392997961848</v>
      </c>
      <c r="Y20" s="192">
        <f>'G. Modelsimulering_mænd'!Y80*'B. Andre input'!$B$128*'B. Andre input'!$B$65</f>
        <v>-21836.914270936235</v>
      </c>
      <c r="Z20" s="192">
        <f>'G. Modelsimulering_mænd'!Z80*'B. Andre input'!$B$128*'B. Andre input'!$B$65</f>
        <v>-21504.027591254537</v>
      </c>
      <c r="AA20" s="192">
        <f>'G. Modelsimulering_mænd'!AA80*'B. Andre input'!$B$128*'B. Andre input'!$B$65</f>
        <v>-21141.825026060371</v>
      </c>
      <c r="AB20" s="192">
        <f>'G. Modelsimulering_mænd'!AB80*'B. Andre input'!$B$128*'B. Andre input'!$B$65</f>
        <v>-20754.292488363808</v>
      </c>
      <c r="AC20" s="192">
        <f>'G. Modelsimulering_mænd'!AC80*'B. Andre input'!$B$128*'B. Andre input'!$B$65</f>
        <v>-20345.230810743498</v>
      </c>
      <c r="AD20" s="192">
        <f>'G. Modelsimulering_mænd'!AD80*'B. Andre input'!$B$128*'B. Andre input'!$B$65</f>
        <v>-19918.207561392035</v>
      </c>
      <c r="AE20" s="192">
        <f>'G. Modelsimulering_mænd'!AE80*'B. Andre input'!$B$128*'B. Andre input'!$B$65</f>
        <v>-19476.530841678235</v>
      </c>
      <c r="AF20" s="192">
        <f>'G. Modelsimulering_mænd'!AF80*'B. Andre input'!$B$128*'B. Andre input'!$B$65</f>
        <v>-19023.238566855754</v>
      </c>
      <c r="AG20" s="192">
        <f>'G. Modelsimulering_mænd'!AG80*'B. Andre input'!$B$128*'B. Andre input'!$B$65</f>
        <v>-18940.994671848977</v>
      </c>
      <c r="AH20" s="192">
        <f>'G. Modelsimulering_mænd'!AH80*'B. Andre input'!$B$128*'B. Andre input'!$B$65</f>
        <v>-18806.399106280001</v>
      </c>
      <c r="AI20" s="192">
        <f>'G. Modelsimulering_mænd'!AI80*'B. Andre input'!$B$128*'B. Andre input'!$B$65</f>
        <v>-18623.716603047298</v>
      </c>
      <c r="AJ20" s="192">
        <f>'G. Modelsimulering_mænd'!AJ80*'B. Andre input'!$B$128*'B. Andre input'!$B$65</f>
        <v>-18396.382947089507</v>
      </c>
      <c r="AK20" s="192">
        <f>'G. Modelsimulering_mænd'!AK80*'B. Andre input'!$B$128*'B. Andre input'!$B$65</f>
        <v>-18128.299099403914</v>
      </c>
      <c r="AL20" s="192">
        <f>'G. Modelsimulering_mænd'!AL80*'B. Andre input'!$B$128*'B. Andre input'!$B$65</f>
        <v>-17823.619935611416</v>
      </c>
      <c r="AM20" s="192">
        <f>'G. Modelsimulering_mænd'!AM80*'B. Andre input'!$B$128*'B. Andre input'!$B$65</f>
        <v>-17486.593326111059</v>
      </c>
      <c r="AN20" s="192">
        <f>'G. Modelsimulering_mænd'!AN80*'B. Andre input'!$B$128*'B. Andre input'!$B$65</f>
        <v>-17121.439307362612</v>
      </c>
      <c r="AO20" s="192">
        <f>'G. Modelsimulering_mænd'!AO80*'B. Andre input'!$B$128*'B. Andre input'!$B$65</f>
        <v>-16732.261243705139</v>
      </c>
      <c r="AP20" s="192">
        <f>'G. Modelsimulering_mænd'!AP80*'B. Andre input'!$B$128*'B. Andre input'!$B$65</f>
        <v>-16322.982457870126</v>
      </c>
      <c r="AQ20" s="192">
        <f>'G. Modelsimulering_mænd'!AQ80*'B. Andre input'!$B$128*'B. Andre input'!$B$65</f>
        <v>-16520.273880773337</v>
      </c>
      <c r="AR20" s="192">
        <f>'G. Modelsimulering_mænd'!AR80*'B. Andre input'!$B$128*'B. Andre input'!$B$65</f>
        <v>-16587.853034737338</v>
      </c>
      <c r="AS20" s="192">
        <f>'G. Modelsimulering_mænd'!AS80*'B. Andre input'!$B$128*'B. Andre input'!$B$65</f>
        <v>-16541.818720974563</v>
      </c>
      <c r="AT20" s="192">
        <f>'G. Modelsimulering_mænd'!AT80*'B. Andre input'!$B$128*'B. Andre input'!$B$65</f>
        <v>-16395.703710746278</v>
      </c>
      <c r="AU20" s="192">
        <f>'G. Modelsimulering_mænd'!AU80*'B. Andre input'!$B$128*'B. Andre input'!$B$65</f>
        <v>-16162.797128861206</v>
      </c>
      <c r="AV20" s="192">
        <f>'G. Modelsimulering_mænd'!AV80*'B. Andre input'!$B$128*'B. Andre input'!$B$65</f>
        <v>-15855.835856195798</v>
      </c>
      <c r="AW20" s="192">
        <f>'G. Modelsimulering_mænd'!AW80*'B. Andre input'!$B$128*'B. Andre input'!$B$65</f>
        <v>-15486.797780890707</v>
      </c>
      <c r="AX20" s="192">
        <f>'G. Modelsimulering_mænd'!AX80*'B. Andre input'!$B$128*'B. Andre input'!$B$65</f>
        <v>-15066.772870903638</v>
      </c>
      <c r="AY20" s="192">
        <f>'G. Modelsimulering_mænd'!AY80*'B. Andre input'!$B$128*'B. Andre input'!$B$65</f>
        <v>-14605.893359655796</v>
      </c>
      <c r="AZ20" s="192">
        <f>'G. Modelsimulering_mænd'!AZ80*'B. Andre input'!$B$128*'B. Andre input'!$B$65</f>
        <v>-14113.308308488615</v>
      </c>
      <c r="BA20" s="192">
        <f>'G. Modelsimulering_mænd'!BA80*'B. Andre input'!$B$128*'B. Andre input'!$B$65</f>
        <v>-17170.528991331648</v>
      </c>
      <c r="BB20" s="192">
        <f>'G. Modelsimulering_mænd'!BB80*'B. Andre input'!$B$128*'B. Andre input'!$B$65</f>
        <v>-16178.632777537567</v>
      </c>
      <c r="BC20" s="192">
        <f>'G. Modelsimulering_mænd'!BC80*'B. Andre input'!$B$128*'B. Andre input'!$B$65</f>
        <v>-15211.286875643877</v>
      </c>
      <c r="BD20" s="192">
        <f>'G. Modelsimulering_mænd'!BD80*'B. Andre input'!$B$128*'B. Andre input'!$B$65</f>
        <v>-14265.180031277589</v>
      </c>
      <c r="BE20" s="192">
        <f>'G. Modelsimulering_mænd'!BE80*'B. Andre input'!$B$128*'B. Andre input'!$B$65</f>
        <v>-13348.777898751759</v>
      </c>
      <c r="BF20" s="192">
        <f>'G. Modelsimulering_mænd'!BF80*'B. Andre input'!$B$128*'B. Andre input'!$B$65</f>
        <v>-12468.04325615593</v>
      </c>
      <c r="BG20" s="192">
        <f>'G. Modelsimulering_mænd'!BG80*'B. Andre input'!$B$128*'B. Andre input'!$B$65</f>
        <v>-11626.955961837919</v>
      </c>
      <c r="BH20" s="192">
        <f>'G. Modelsimulering_mænd'!BH80*'B. Andre input'!$B$128*'B. Andre input'!$B$65</f>
        <v>-10827.934650251849</v>
      </c>
      <c r="BI20" s="192">
        <f>'G. Modelsimulering_mænd'!BI80*'B. Andre input'!$B$128*'B. Andre input'!$B$65</f>
        <v>-10072.179861873721</v>
      </c>
      <c r="BJ20" s="192">
        <f>'G. Modelsimulering_mænd'!BJ80*'B. Andre input'!$B$128*'B. Andre input'!$B$65</f>
        <v>-9359.9531379911368</v>
      </c>
      <c r="BK20" s="192">
        <f>'G. Modelsimulering_mænd'!BK80*'B. Andre input'!$B$128*'B. Andre input'!$B$65</f>
        <v>-8690.8033497151901</v>
      </c>
      <c r="BL20" s="192">
        <f>'G. Modelsimulering_mænd'!BL80*'B. Andre input'!$B$128*'B. Andre input'!$B$65</f>
        <v>-8063.7493423579062</v>
      </c>
      <c r="BM20" s="192">
        <f>'G. Modelsimulering_mænd'!BM80*'B. Andre input'!$B$128*'B. Andre input'!$B$65</f>
        <v>-7477.426400006093</v>
      </c>
      <c r="BN20" s="192">
        <f>'G. Modelsimulering_mænd'!BN80*'B. Andre input'!$B$128*'B. Andre input'!$B$65</f>
        <v>-6930.2028194320064</v>
      </c>
      <c r="BO20" s="192">
        <f>'G. Modelsimulering_mænd'!BO80*'B. Andre input'!$B$128*'B. Andre input'!$B$65</f>
        <v>-6420.2718933531514</v>
      </c>
      <c r="BP20" s="192">
        <f>'G. Modelsimulering_mænd'!BP80*'B. Andre input'!$B$128*'B. Andre input'!$B$65</f>
        <v>-5945.7237700490032</v>
      </c>
      <c r="BQ20" s="192">
        <f>'G. Modelsimulering_mænd'!BQ80*'B. Andre input'!$B$128*'B. Andre input'!$B$65</f>
        <v>-5504.6009422512989</v>
      </c>
      <c r="BR20" s="192">
        <f>'G. Modelsimulering_mænd'!BR80*'B. Andre input'!$B$128*'B. Andre input'!$B$65</f>
        <v>-5094.9405024461021</v>
      </c>
      <c r="BS20" s="192">
        <f>'G. Modelsimulering_mænd'!BS80*'B. Andre input'!$B$128*'B. Andre input'!$B$65</f>
        <v>-4714.8057714357255</v>
      </c>
      <c r="BT20" s="192">
        <f>'G. Modelsimulering_mænd'!BT80*'B. Andre input'!$B$128*'B. Andre input'!$B$65</f>
        <v>-4362.3094527552648</v>
      </c>
      <c r="BU20" s="192">
        <f>'G. Modelsimulering_mænd'!BU80*'B. Andre input'!$B$128*'B. Andre input'!$B$65</f>
        <v>-4035.6300792022207</v>
      </c>
      <c r="BV20" s="192">
        <f>'G. Modelsimulering_mænd'!BV80*'B. Andre input'!$B$128*'B. Andre input'!$B$65</f>
        <v>-3459.7427017137461</v>
      </c>
      <c r="BW20" s="192">
        <f>'G. Modelsimulering_mænd'!BW80*'B. Andre input'!$B$128*'B. Andre input'!$B$65</f>
        <v>-2819.6301094227924</v>
      </c>
      <c r="BX20" s="192">
        <f>'G. Modelsimulering_mænd'!BX80*'B. Andre input'!$B$128*'B. Andre input'!$B$65</f>
        <v>-2297.4988675627087</v>
      </c>
      <c r="BY20" s="192">
        <f>'G. Modelsimulering_mænd'!BY80*'B. Andre input'!$B$128*'B. Andre input'!$B$65</f>
        <v>-1871.7119353788601</v>
      </c>
      <c r="BZ20" s="192">
        <f>'G. Modelsimulering_mænd'!BZ80*'B. Andre input'!$B$128*'B. Andre input'!$B$65</f>
        <v>-1524.6023544633294</v>
      </c>
      <c r="CA20" s="192">
        <f>'G. Modelsimulering_mænd'!CA80*'B. Andre input'!$B$128*'B. Andre input'!$B$65</f>
        <v>-1241.7259884204655</v>
      </c>
      <c r="CB20" s="192">
        <f>'G. Modelsimulering_mænd'!CB80*'B. Andre input'!$B$128*'B. Andre input'!$B$65</f>
        <v>-1011.2682641330888</v>
      </c>
      <c r="CC20" s="192">
        <f>'G. Modelsimulering_mænd'!CC80*'B. Andre input'!$B$128*'B. Andre input'!$B$65</f>
        <v>-823.56649028332004</v>
      </c>
      <c r="CD20" s="192">
        <f>'G. Modelsimulering_mænd'!CD80*'B. Andre input'!$B$128*'B. Andre input'!$B$65</f>
        <v>-670.72148652404644</v>
      </c>
      <c r="CE20" s="192">
        <f>'G. Modelsimulering_mænd'!CE80*'B. Andre input'!$B$128*'B. Andre input'!$B$65</f>
        <v>-546.27987343632276</v>
      </c>
      <c r="CF20" s="192">
        <f>'G. Modelsimulering_mænd'!CF80*'B. Andre input'!$B$128*'B. Andre input'!$B$65</f>
        <v>-444.97325800656205</v>
      </c>
      <c r="CG20" s="192">
        <f>'G. Modelsimulering_mænd'!CG80*'B. Andre input'!$B$128*'B. Andre input'!$B$65</f>
        <v>-362.50378620410811</v>
      </c>
      <c r="CH20" s="192">
        <f>'G. Modelsimulering_mænd'!CH80*'B. Andre input'!$B$128*'B. Andre input'!$B$65</f>
        <v>-295.36776857239329</v>
      </c>
      <c r="CI20" s="192">
        <f>'G. Modelsimulering_mænd'!CI80*'B. Andre input'!$B$128*'B. Andre input'!$B$65</f>
        <v>-240.71069808120436</v>
      </c>
      <c r="CJ20" s="192">
        <f>'G. Modelsimulering_mænd'!CJ80*'B. Andre input'!$B$128*'B. Andre input'!$B$65</f>
        <v>-196.20819656130593</v>
      </c>
    </row>
    <row r="21" spans="1:88" x14ac:dyDescent="0.25">
      <c r="A21" s="140" t="s">
        <v>0</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row>
    <row r="22" spans="1:88" x14ac:dyDescent="0.25">
      <c r="A22" s="140" t="s">
        <v>5</v>
      </c>
      <c r="B22" s="192"/>
      <c r="C22" s="192"/>
      <c r="D22" s="192">
        <f>SUM(D9:D21)</f>
        <v>-16777.629645177705</v>
      </c>
      <c r="E22" s="192">
        <f t="shared" ref="E22:BP22" si="4">SUM(E9:E21)</f>
        <v>-15841.526111215881</v>
      </c>
      <c r="F22" s="192">
        <f t="shared" si="4"/>
        <v>-14926.078184995738</v>
      </c>
      <c r="G22" s="192">
        <f t="shared" si="4"/>
        <v>-14036.524984845855</v>
      </c>
      <c r="H22" s="192">
        <f t="shared" si="4"/>
        <v>-13176.798529443091</v>
      </c>
      <c r="I22" s="192">
        <f t="shared" si="4"/>
        <v>-28999.404189123576</v>
      </c>
      <c r="J22" s="192">
        <f t="shared" si="4"/>
        <v>-31695.938496540035</v>
      </c>
      <c r="K22" s="192">
        <f t="shared" si="4"/>
        <v>-31876.106949222711</v>
      </c>
      <c r="L22" s="192">
        <f t="shared" si="4"/>
        <v>-31549.328194578717</v>
      </c>
      <c r="M22" s="192">
        <f t="shared" si="4"/>
        <v>-31098.451607943549</v>
      </c>
      <c r="N22" s="192">
        <f t="shared" si="4"/>
        <v>-40045.906415794147</v>
      </c>
      <c r="O22" s="192">
        <f t="shared" si="4"/>
        <v>-41096.513020263126</v>
      </c>
      <c r="P22" s="192">
        <f t="shared" si="4"/>
        <v>-40574.775112026269</v>
      </c>
      <c r="Q22" s="192">
        <f t="shared" si="4"/>
        <v>-39741.887625745519</v>
      </c>
      <c r="R22" s="192">
        <f t="shared" si="4"/>
        <v>-38849.387358085274</v>
      </c>
      <c r="S22" s="192">
        <f t="shared" si="4"/>
        <v>-37947.733074343116</v>
      </c>
      <c r="T22" s="192">
        <f t="shared" si="4"/>
        <v>-37047.371610047136</v>
      </c>
      <c r="U22" s="192">
        <f t="shared" si="4"/>
        <v>-36150.800155556062</v>
      </c>
      <c r="V22" s="192">
        <f t="shared" si="4"/>
        <v>-35258.955615024854</v>
      </c>
      <c r="W22" s="192">
        <f t="shared" si="4"/>
        <v>-34886.019402251521</v>
      </c>
      <c r="X22" s="192">
        <f t="shared" si="4"/>
        <v>-34035.373992514658</v>
      </c>
      <c r="Y22" s="192">
        <f t="shared" si="4"/>
        <v>-33178.963901795127</v>
      </c>
      <c r="Z22" s="192">
        <f t="shared" si="4"/>
        <v>-32319.413945454377</v>
      </c>
      <c r="AA22" s="192">
        <f t="shared" si="4"/>
        <v>-31458.95415619859</v>
      </c>
      <c r="AB22" s="192">
        <f t="shared" si="4"/>
        <v>-30599.759686084304</v>
      </c>
      <c r="AC22" s="192">
        <f t="shared" si="4"/>
        <v>-29743.905332749644</v>
      </c>
      <c r="AD22" s="192">
        <f t="shared" si="4"/>
        <v>-28893.335683305639</v>
      </c>
      <c r="AE22" s="192">
        <f t="shared" si="4"/>
        <v>-28049.846946532787</v>
      </c>
      <c r="AF22" s="192">
        <f t="shared" si="4"/>
        <v>-27215.077439069966</v>
      </c>
      <c r="AG22" s="192">
        <f t="shared" si="4"/>
        <v>-26614.358760052048</v>
      </c>
      <c r="AH22" s="192">
        <f t="shared" si="4"/>
        <v>-25994.805036726637</v>
      </c>
      <c r="AI22" s="192">
        <f t="shared" si="4"/>
        <v>-25358.512532222299</v>
      </c>
      <c r="AJ22" s="192">
        <f t="shared" si="4"/>
        <v>-24706.923492785674</v>
      </c>
      <c r="AK22" s="192">
        <f t="shared" si="4"/>
        <v>-24042.064093786834</v>
      </c>
      <c r="AL22" s="192">
        <f t="shared" si="4"/>
        <v>-23366.325230512219</v>
      </c>
      <c r="AM22" s="192">
        <f t="shared" si="4"/>
        <v>-22682.294627865038</v>
      </c>
      <c r="AN22" s="192">
        <f t="shared" si="4"/>
        <v>-21992.630140622761</v>
      </c>
      <c r="AO22" s="192">
        <f t="shared" si="4"/>
        <v>-21299.965941081162</v>
      </c>
      <c r="AP22" s="192">
        <f t="shared" si="4"/>
        <v>-20606.844792640291</v>
      </c>
      <c r="AQ22" s="192">
        <f t="shared" si="4"/>
        <v>-20282.734488246017</v>
      </c>
      <c r="AR22" s="192">
        <f t="shared" si="4"/>
        <v>-19888.922757038934</v>
      </c>
      <c r="AS22" s="192">
        <f t="shared" si="4"/>
        <v>-19434.88493922451</v>
      </c>
      <c r="AT22" s="192">
        <f t="shared" si="4"/>
        <v>-18928.316639930043</v>
      </c>
      <c r="AU22" s="192">
        <f t="shared" si="4"/>
        <v>-18377.288036796828</v>
      </c>
      <c r="AV22" s="192">
        <f t="shared" si="4"/>
        <v>-17789.864339945561</v>
      </c>
      <c r="AW22" s="192">
        <f t="shared" si="4"/>
        <v>-17173.838501112972</v>
      </c>
      <c r="AX22" s="192">
        <f t="shared" si="4"/>
        <v>-16536.550624191404</v>
      </c>
      <c r="AY22" s="192">
        <f t="shared" si="4"/>
        <v>-15884.773688315068</v>
      </c>
      <c r="AZ22" s="192">
        <f t="shared" si="4"/>
        <v>-15224.649352927056</v>
      </c>
      <c r="BA22" s="192">
        <f t="shared" si="4"/>
        <v>-16670.121590265357</v>
      </c>
      <c r="BB22" s="192">
        <f t="shared" si="4"/>
        <v>-15708.672238131088</v>
      </c>
      <c r="BC22" s="192">
        <f t="shared" si="4"/>
        <v>-14770.963361619742</v>
      </c>
      <c r="BD22" s="192">
        <f t="shared" si="4"/>
        <v>-13854.006727283315</v>
      </c>
      <c r="BE22" s="192">
        <f t="shared" si="4"/>
        <v>-12966.114329285343</v>
      </c>
      <c r="BF22" s="192">
        <f t="shared" si="4"/>
        <v>-12113.079830644037</v>
      </c>
      <c r="BG22" s="192">
        <f t="shared" si="4"/>
        <v>-11298.717593439338</v>
      </c>
      <c r="BH22" s="192">
        <f t="shared" si="4"/>
        <v>-10525.29917304648</v>
      </c>
      <c r="BI22" s="192">
        <f t="shared" si="4"/>
        <v>-9793.9057055919693</v>
      </c>
      <c r="BJ22" s="192">
        <f t="shared" si="4"/>
        <v>-9104.7112548690238</v>
      </c>
      <c r="BK22" s="192">
        <f t="shared" si="4"/>
        <v>-8457.2095613127494</v>
      </c>
      <c r="BL22" s="192">
        <f t="shared" si="4"/>
        <v>-7850.3945163899198</v>
      </c>
      <c r="BM22" s="192">
        <f t="shared" si="4"/>
        <v>-7282.9029344292012</v>
      </c>
      <c r="BN22" s="192">
        <f t="shared" si="4"/>
        <v>-6753.1267281705841</v>
      </c>
      <c r="BO22" s="192">
        <f t="shared" si="4"/>
        <v>-6259.3003610761079</v>
      </c>
      <c r="BP22" s="192">
        <f t="shared" si="4"/>
        <v>-5799.56841143977</v>
      </c>
      <c r="BQ22" s="192">
        <f t="shared" ref="BQ22:CJ22" si="5">SUM(BQ9:BQ21)</f>
        <v>-5372.0372118828573</v>
      </c>
      <c r="BR22" s="192">
        <f t="shared" si="5"/>
        <v>-4974.813799258668</v>
      </c>
      <c r="BS22" s="192">
        <f t="shared" si="5"/>
        <v>-4606.0348039047149</v>
      </c>
      <c r="BT22" s="192">
        <f t="shared" si="5"/>
        <v>-4263.8874056043842</v>
      </c>
      <c r="BU22" s="192">
        <f t="shared" si="5"/>
        <v>-3946.6240706662566</v>
      </c>
      <c r="BV22" s="192">
        <f t="shared" si="5"/>
        <v>-3380.8162361906548</v>
      </c>
      <c r="BW22" s="192">
        <f t="shared" si="5"/>
        <v>-2753.2368871842605</v>
      </c>
      <c r="BX22" s="192">
        <f t="shared" si="5"/>
        <v>-2242.0828042799062</v>
      </c>
      <c r="BY22" s="192">
        <f t="shared" si="5"/>
        <v>-1825.8453703752182</v>
      </c>
      <c r="BZ22" s="192">
        <f t="shared" si="5"/>
        <v>-1486.9567000560253</v>
      </c>
      <c r="CA22" s="192">
        <f t="shared" si="5"/>
        <v>-1211.0751261675546</v>
      </c>
      <c r="CB22" s="192">
        <f t="shared" si="5"/>
        <v>-986.49988360404109</v>
      </c>
      <c r="CC22" s="192">
        <f t="shared" si="5"/>
        <v>-803.69080279647369</v>
      </c>
      <c r="CD22" s="192">
        <f t="shared" si="5"/>
        <v>-654.87398738737068</v>
      </c>
      <c r="CE22" s="192">
        <f t="shared" si="5"/>
        <v>-533.71819414993331</v>
      </c>
      <c r="CF22" s="192">
        <f t="shared" si="5"/>
        <v>-435.06946061207918</v>
      </c>
      <c r="CG22" s="192">
        <f t="shared" si="5"/>
        <v>-354.73373698200965</v>
      </c>
      <c r="CH22" s="192">
        <f t="shared" si="5"/>
        <v>-289.2990551102684</v>
      </c>
      <c r="CI22" s="192">
        <f t="shared" si="5"/>
        <v>-235.9902206474778</v>
      </c>
      <c r="CJ22" s="192">
        <f t="shared" si="5"/>
        <v>-192.55021760881121</v>
      </c>
    </row>
    <row r="24" spans="1:88" s="1" customFormat="1" x14ac:dyDescent="0.25">
      <c r="A24" s="1" t="s">
        <v>324</v>
      </c>
    </row>
    <row r="25" spans="1:88" x14ac:dyDescent="0.25">
      <c r="A25" s="457"/>
      <c r="B25" s="519" t="s">
        <v>24</v>
      </c>
      <c r="C25" s="521" t="s">
        <v>20</v>
      </c>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c r="BG25" s="521"/>
      <c r="BH25" s="521"/>
      <c r="BI25" s="521"/>
      <c r="BJ25" s="521"/>
      <c r="BK25" s="521"/>
      <c r="BL25" s="521"/>
      <c r="BM25" s="521"/>
      <c r="BN25" s="521"/>
      <c r="BO25" s="521"/>
      <c r="BP25" s="521"/>
      <c r="BQ25" s="521"/>
      <c r="BR25" s="521"/>
      <c r="BS25" s="521"/>
      <c r="BT25" s="521"/>
      <c r="BU25" s="521"/>
      <c r="BV25" s="521"/>
      <c r="BW25" s="521"/>
      <c r="BX25" s="521"/>
      <c r="BY25" s="521"/>
      <c r="BZ25" s="521"/>
      <c r="CA25" s="521"/>
      <c r="CB25" s="521"/>
      <c r="CC25" s="521"/>
      <c r="CD25" s="521"/>
      <c r="CE25" s="521"/>
      <c r="CF25" s="521"/>
      <c r="CG25" s="521"/>
      <c r="CH25" s="521"/>
      <c r="CI25" s="521"/>
      <c r="CJ25" s="521"/>
    </row>
    <row r="26" spans="1:88" s="205" customFormat="1" x14ac:dyDescent="0.25">
      <c r="A26" s="432"/>
      <c r="B26" s="520"/>
      <c r="C26" s="204">
        <v>0</v>
      </c>
      <c r="D26" s="204">
        <f>C26+1</f>
        <v>1</v>
      </c>
      <c r="E26" s="204">
        <f t="shared" ref="E26" si="6">D26+1</f>
        <v>2</v>
      </c>
      <c r="F26" s="204">
        <f t="shared" ref="F26" si="7">E26+1</f>
        <v>3</v>
      </c>
      <c r="G26" s="204">
        <f t="shared" ref="G26" si="8">F26+1</f>
        <v>4</v>
      </c>
      <c r="H26" s="204">
        <f t="shared" ref="H26" si="9">G26+1</f>
        <v>5</v>
      </c>
      <c r="I26" s="204">
        <f t="shared" ref="I26" si="10">H26+1</f>
        <v>6</v>
      </c>
      <c r="J26" s="204">
        <f t="shared" ref="J26" si="11">I26+1</f>
        <v>7</v>
      </c>
      <c r="K26" s="204">
        <f t="shared" ref="K26" si="12">J26+1</f>
        <v>8</v>
      </c>
      <c r="L26" s="204">
        <f t="shared" ref="L26" si="13">K26+1</f>
        <v>9</v>
      </c>
      <c r="M26" s="204">
        <f t="shared" ref="M26" si="14">L26+1</f>
        <v>10</v>
      </c>
      <c r="N26" s="204">
        <f t="shared" ref="N26" si="15">M26+1</f>
        <v>11</v>
      </c>
      <c r="O26" s="204">
        <f t="shared" ref="O26" si="16">N26+1</f>
        <v>12</v>
      </c>
      <c r="P26" s="204">
        <f t="shared" ref="P26" si="17">O26+1</f>
        <v>13</v>
      </c>
      <c r="Q26" s="204">
        <f t="shared" ref="Q26" si="18">P26+1</f>
        <v>14</v>
      </c>
      <c r="R26" s="204">
        <f t="shared" ref="R26" si="19">Q26+1</f>
        <v>15</v>
      </c>
      <c r="S26" s="204">
        <f t="shared" ref="S26" si="20">R26+1</f>
        <v>16</v>
      </c>
      <c r="T26" s="204">
        <f t="shared" ref="T26" si="21">S26+1</f>
        <v>17</v>
      </c>
      <c r="U26" s="204">
        <f t="shared" ref="U26" si="22">T26+1</f>
        <v>18</v>
      </c>
      <c r="V26" s="204">
        <f t="shared" ref="V26" si="23">U26+1</f>
        <v>19</v>
      </c>
      <c r="W26" s="204">
        <f t="shared" ref="W26" si="24">V26+1</f>
        <v>20</v>
      </c>
      <c r="X26" s="204">
        <f t="shared" ref="X26" si="25">W26+1</f>
        <v>21</v>
      </c>
      <c r="Y26" s="204">
        <f t="shared" ref="Y26" si="26">X26+1</f>
        <v>22</v>
      </c>
      <c r="Z26" s="204">
        <f t="shared" ref="Z26" si="27">Y26+1</f>
        <v>23</v>
      </c>
      <c r="AA26" s="204">
        <f t="shared" ref="AA26" si="28">Z26+1</f>
        <v>24</v>
      </c>
      <c r="AB26" s="204">
        <f t="shared" ref="AB26" si="29">AA26+1</f>
        <v>25</v>
      </c>
      <c r="AC26" s="204">
        <f t="shared" ref="AC26" si="30">AB26+1</f>
        <v>26</v>
      </c>
      <c r="AD26" s="204">
        <f t="shared" ref="AD26" si="31">AC26+1</f>
        <v>27</v>
      </c>
      <c r="AE26" s="204">
        <f t="shared" ref="AE26" si="32">AD26+1</f>
        <v>28</v>
      </c>
      <c r="AF26" s="204">
        <f t="shared" ref="AF26" si="33">AE26+1</f>
        <v>29</v>
      </c>
      <c r="AG26" s="204">
        <f t="shared" ref="AG26" si="34">AF26+1</f>
        <v>30</v>
      </c>
      <c r="AH26" s="204">
        <f t="shared" ref="AH26" si="35">AG26+1</f>
        <v>31</v>
      </c>
      <c r="AI26" s="204">
        <f t="shared" ref="AI26" si="36">AH26+1</f>
        <v>32</v>
      </c>
      <c r="AJ26" s="204">
        <f t="shared" ref="AJ26" si="37">AI26+1</f>
        <v>33</v>
      </c>
      <c r="AK26" s="204">
        <f t="shared" ref="AK26" si="38">AJ26+1</f>
        <v>34</v>
      </c>
      <c r="AL26" s="204">
        <f t="shared" ref="AL26" si="39">AK26+1</f>
        <v>35</v>
      </c>
      <c r="AM26" s="204">
        <f t="shared" ref="AM26" si="40">AL26+1</f>
        <v>36</v>
      </c>
      <c r="AN26" s="204">
        <f t="shared" ref="AN26" si="41">AM26+1</f>
        <v>37</v>
      </c>
      <c r="AO26" s="204">
        <f t="shared" ref="AO26" si="42">AN26+1</f>
        <v>38</v>
      </c>
      <c r="AP26" s="204">
        <f t="shared" ref="AP26" si="43">AO26+1</f>
        <v>39</v>
      </c>
      <c r="AQ26" s="204">
        <f t="shared" ref="AQ26" si="44">AP26+1</f>
        <v>40</v>
      </c>
      <c r="AR26" s="204">
        <f t="shared" ref="AR26" si="45">AQ26+1</f>
        <v>41</v>
      </c>
      <c r="AS26" s="204">
        <f t="shared" ref="AS26" si="46">AR26+1</f>
        <v>42</v>
      </c>
      <c r="AT26" s="204">
        <f t="shared" ref="AT26" si="47">AS26+1</f>
        <v>43</v>
      </c>
      <c r="AU26" s="204">
        <f>AT26+1</f>
        <v>44</v>
      </c>
      <c r="AV26" s="204">
        <f t="shared" ref="AV26" si="48">AU26+1</f>
        <v>45</v>
      </c>
      <c r="AW26" s="204">
        <f t="shared" ref="AW26" si="49">AV26+1</f>
        <v>46</v>
      </c>
      <c r="AX26" s="204">
        <f t="shared" ref="AX26" si="50">AW26+1</f>
        <v>47</v>
      </c>
      <c r="AY26" s="204">
        <f t="shared" ref="AY26" si="51">AX26+1</f>
        <v>48</v>
      </c>
      <c r="AZ26" s="204">
        <f t="shared" ref="AZ26" si="52">AY26+1</f>
        <v>49</v>
      </c>
      <c r="BA26" s="204">
        <f t="shared" ref="BA26" si="53">AZ26+1</f>
        <v>50</v>
      </c>
      <c r="BB26" s="204">
        <f t="shared" ref="BB26" si="54">BA26+1</f>
        <v>51</v>
      </c>
      <c r="BC26" s="204">
        <f t="shared" ref="BC26" si="55">BB26+1</f>
        <v>52</v>
      </c>
      <c r="BD26" s="204">
        <f t="shared" ref="BD26" si="56">BC26+1</f>
        <v>53</v>
      </c>
      <c r="BE26" s="204">
        <f t="shared" ref="BE26" si="57">BD26+1</f>
        <v>54</v>
      </c>
      <c r="BF26" s="204">
        <f t="shared" ref="BF26" si="58">BE26+1</f>
        <v>55</v>
      </c>
      <c r="BG26" s="204">
        <f t="shared" ref="BG26" si="59">BF26+1</f>
        <v>56</v>
      </c>
      <c r="BH26" s="204">
        <f t="shared" ref="BH26" si="60">BG26+1</f>
        <v>57</v>
      </c>
      <c r="BI26" s="204">
        <f t="shared" ref="BI26" si="61">BH26+1</f>
        <v>58</v>
      </c>
      <c r="BJ26" s="204">
        <f t="shared" ref="BJ26" si="62">BI26+1</f>
        <v>59</v>
      </c>
      <c r="BK26" s="204">
        <f t="shared" ref="BK26" si="63">BJ26+1</f>
        <v>60</v>
      </c>
      <c r="BL26" s="204">
        <f t="shared" ref="BL26" si="64">BK26+1</f>
        <v>61</v>
      </c>
      <c r="BM26" s="204">
        <f t="shared" ref="BM26" si="65">BL26+1</f>
        <v>62</v>
      </c>
      <c r="BN26" s="204">
        <f t="shared" ref="BN26" si="66">BM26+1</f>
        <v>63</v>
      </c>
      <c r="BO26" s="204">
        <f t="shared" ref="BO26" si="67">BN26+1</f>
        <v>64</v>
      </c>
      <c r="BP26" s="204">
        <f t="shared" ref="BP26" si="68">BO26+1</f>
        <v>65</v>
      </c>
      <c r="BQ26" s="204">
        <f t="shared" ref="BQ26" si="69">BP26+1</f>
        <v>66</v>
      </c>
      <c r="BR26" s="204">
        <f t="shared" ref="BR26" si="70">BQ26+1</f>
        <v>67</v>
      </c>
      <c r="BS26" s="204">
        <f t="shared" ref="BS26" si="71">BR26+1</f>
        <v>68</v>
      </c>
      <c r="BT26" s="204">
        <f t="shared" ref="BT26" si="72">BS26+1</f>
        <v>69</v>
      </c>
      <c r="BU26" s="204">
        <f t="shared" ref="BU26" si="73">BT26+1</f>
        <v>70</v>
      </c>
      <c r="BV26" s="204">
        <f t="shared" ref="BV26" si="74">BU26+1</f>
        <v>71</v>
      </c>
      <c r="BW26" s="204">
        <f t="shared" ref="BW26" si="75">BV26+1</f>
        <v>72</v>
      </c>
      <c r="BX26" s="204">
        <f t="shared" ref="BX26" si="76">BW26+1</f>
        <v>73</v>
      </c>
      <c r="BY26" s="204">
        <f t="shared" ref="BY26" si="77">BX26+1</f>
        <v>74</v>
      </c>
      <c r="BZ26" s="204">
        <f t="shared" ref="BZ26" si="78">BY26+1</f>
        <v>75</v>
      </c>
      <c r="CA26" s="204">
        <f t="shared" ref="CA26" si="79">BZ26+1</f>
        <v>76</v>
      </c>
      <c r="CB26" s="204">
        <f t="shared" ref="CB26" si="80">CA26+1</f>
        <v>77</v>
      </c>
      <c r="CC26" s="204">
        <f>CB26+1</f>
        <v>78</v>
      </c>
      <c r="CD26" s="204">
        <f t="shared" ref="CD26" si="81">CC26+1</f>
        <v>79</v>
      </c>
      <c r="CE26" s="204">
        <f t="shared" ref="CE26" si="82">CD26+1</f>
        <v>80</v>
      </c>
      <c r="CF26" s="204">
        <f t="shared" ref="CF26" si="83">CE26+1</f>
        <v>81</v>
      </c>
      <c r="CG26" s="204">
        <f t="shared" ref="CG26" si="84">CF26+1</f>
        <v>82</v>
      </c>
      <c r="CH26" s="204">
        <f>CG26+1</f>
        <v>83</v>
      </c>
      <c r="CI26" s="204">
        <f t="shared" ref="CI26" si="85">CH26+1</f>
        <v>84</v>
      </c>
      <c r="CJ26" s="204">
        <f t="shared" ref="CJ26" si="86">CI26+1</f>
        <v>85</v>
      </c>
    </row>
    <row r="27" spans="1:88" x14ac:dyDescent="0.25">
      <c r="A27" s="140" t="s">
        <v>17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row>
    <row r="28" spans="1:88" x14ac:dyDescent="0.25">
      <c r="A28" s="140" t="s">
        <v>18</v>
      </c>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row>
    <row r="29" spans="1:88" x14ac:dyDescent="0.25">
      <c r="A29" s="140" t="s">
        <v>19</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row>
    <row r="30" spans="1:88" ht="25.5" x14ac:dyDescent="0.25">
      <c r="A30" s="140" t="s">
        <v>177</v>
      </c>
      <c r="B30" s="192"/>
      <c r="C30" s="192"/>
      <c r="D30" s="192">
        <f>'I. Modelsimulering_kvinder'!D72*'B. Andre input'!$B$115*'B. Andre input'!$B$65</f>
        <v>-1540.1768668485106</v>
      </c>
      <c r="E30" s="192">
        <f>'I. Modelsimulering_kvinder'!E72*'B. Andre input'!$B$115*'B. Andre input'!$B$65</f>
        <v>-1347.6068623292349</v>
      </c>
      <c r="F30" s="192">
        <f>'I. Modelsimulering_kvinder'!F72*'B. Andre input'!$B$115*'B. Andre input'!$B$65</f>
        <v>-1179.1184298296143</v>
      </c>
      <c r="G30" s="192">
        <f>'I. Modelsimulering_kvinder'!G72*'B. Andre input'!$B$115*'B. Andre input'!$B$65</f>
        <v>-1031.6998528562804</v>
      </c>
      <c r="H30" s="192">
        <f>'I. Modelsimulering_kvinder'!H72*'B. Andre input'!$B$115*'B. Andre input'!$B$65</f>
        <v>-902.71608170006868</v>
      </c>
      <c r="I30" s="192">
        <f>'I. Modelsimulering_kvinder'!I72*'B. Andre input'!$B$115*'B. Andre input'!$B$65</f>
        <v>-148.14445688368221</v>
      </c>
      <c r="J30" s="192">
        <f>'I. Modelsimulering_kvinder'!J72*'B. Andre input'!$B$115*'B. Andre input'!$B$65</f>
        <v>-18.512756525938542</v>
      </c>
      <c r="K30" s="192">
        <f>'I. Modelsimulering_kvinder'!K72*'B. Andre input'!$B$115*'B. Andre input'!$B$65</f>
        <v>3.2524798811642963</v>
      </c>
      <c r="L30" s="192">
        <f>'I. Modelsimulering_kvinder'!L72*'B. Andre input'!$B$115*'B. Andre input'!$B$65</f>
        <v>6.4439947503931387</v>
      </c>
      <c r="M30" s="192">
        <f>'I. Modelsimulering_kvinder'!M72*'B. Andre input'!$B$115*'B. Andre input'!$B$65</f>
        <v>6.4777370883404695</v>
      </c>
      <c r="N30" s="192">
        <f>'I. Modelsimulering_kvinder'!N72*'B. Andre input'!$B$115*'B. Andre input'!$B$65</f>
        <v>8.9800394899122242</v>
      </c>
      <c r="O30" s="192">
        <f>'I. Modelsimulering_kvinder'!O72*'B. Andre input'!$B$115*'B. Andre input'!$B$65</f>
        <v>10.047141224694309</v>
      </c>
      <c r="P30" s="192">
        <f>'I. Modelsimulering_kvinder'!P72*'B. Andre input'!$B$115*'B. Andre input'!$B$65</f>
        <v>10.262832474196458</v>
      </c>
      <c r="Q30" s="192">
        <f>'I. Modelsimulering_kvinder'!Q72*'B. Andre input'!$B$115*'B. Andre input'!$B$65</f>
        <v>9.9781897396779886</v>
      </c>
      <c r="R30" s="192">
        <f>'I. Modelsimulering_kvinder'!R72*'B. Andre input'!$B$115*'B. Andre input'!$B$65</f>
        <v>9.4138659768940123</v>
      </c>
      <c r="S30" s="192">
        <f>'I. Modelsimulering_kvinder'!S72*'B. Andre input'!$B$115*'B. Andre input'!$B$65</f>
        <v>8.7090291128300112</v>
      </c>
      <c r="T30" s="192">
        <f>'I. Modelsimulering_kvinder'!T72*'B. Andre input'!$B$115*'B. Andre input'!$B$65</f>
        <v>7.9503542679195052</v>
      </c>
      <c r="U30" s="192">
        <f>'I. Modelsimulering_kvinder'!U72*'B. Andre input'!$B$115*'B. Andre input'!$B$65</f>
        <v>7.1905377004127304</v>
      </c>
      <c r="V30" s="192">
        <f>'I. Modelsimulering_kvinder'!V72*'B. Andre input'!$B$115*'B. Andre input'!$B$65</f>
        <v>6.4603669730930848</v>
      </c>
      <c r="W30" s="192">
        <f>'I. Modelsimulering_kvinder'!W72*'B. Andre input'!$B$115*'B. Andre input'!$B$65</f>
        <v>0</v>
      </c>
      <c r="X30" s="192">
        <f>'I. Modelsimulering_kvinder'!X72*'B. Andre input'!$B$115*'B. Andre input'!$B$65</f>
        <v>0</v>
      </c>
      <c r="Y30" s="192">
        <f>'I. Modelsimulering_kvinder'!Y72*'B. Andre input'!$B$115*'B. Andre input'!$B$65</f>
        <v>0</v>
      </c>
      <c r="Z30" s="192">
        <f>'I. Modelsimulering_kvinder'!Z72*'B. Andre input'!$B$115*'B. Andre input'!$B$65</f>
        <v>0</v>
      </c>
      <c r="AA30" s="192">
        <f>'I. Modelsimulering_kvinder'!AA72*'B. Andre input'!$B$115*'B. Andre input'!$B$65</f>
        <v>0</v>
      </c>
      <c r="AB30" s="192">
        <f>'I. Modelsimulering_kvinder'!AB72*'B. Andre input'!$B$115*'B. Andre input'!$B$65</f>
        <v>0</v>
      </c>
      <c r="AC30" s="192">
        <f>'I. Modelsimulering_kvinder'!AC72*'B. Andre input'!$B$115*'B. Andre input'!$B$65</f>
        <v>0</v>
      </c>
      <c r="AD30" s="192">
        <f>'I. Modelsimulering_kvinder'!AD72*'B. Andre input'!$B$115*'B. Andre input'!$B$65</f>
        <v>0</v>
      </c>
      <c r="AE30" s="192">
        <f>'I. Modelsimulering_kvinder'!AE72*'B. Andre input'!$B$115*'B. Andre input'!$B$65</f>
        <v>0</v>
      </c>
      <c r="AF30" s="192">
        <f>'I. Modelsimulering_kvinder'!AF72*'B. Andre input'!$B$115*'B. Andre input'!$B$65</f>
        <v>0</v>
      </c>
      <c r="AG30" s="192">
        <f>'I. Modelsimulering_kvinder'!AG72*'B. Andre input'!$B$115*'B. Andre input'!$B$65</f>
        <v>0</v>
      </c>
      <c r="AH30" s="192">
        <f>'I. Modelsimulering_kvinder'!AH72*'B. Andre input'!$B$115*'B. Andre input'!$B$65</f>
        <v>0</v>
      </c>
      <c r="AI30" s="192">
        <f>'I. Modelsimulering_kvinder'!AI72*'B. Andre input'!$B$115*'B. Andre input'!$B$65</f>
        <v>0</v>
      </c>
      <c r="AJ30" s="192">
        <f>'I. Modelsimulering_kvinder'!AJ72*'B. Andre input'!$B$115*'B. Andre input'!$B$65</f>
        <v>0</v>
      </c>
      <c r="AK30" s="192">
        <f>'I. Modelsimulering_kvinder'!AK72*'B. Andre input'!$B$115*'B. Andre input'!$B$65</f>
        <v>0</v>
      </c>
      <c r="AL30" s="192">
        <f>'I. Modelsimulering_kvinder'!AL72*'B. Andre input'!$B$115*'B. Andre input'!$B$65</f>
        <v>0</v>
      </c>
      <c r="AM30" s="192">
        <f>'I. Modelsimulering_kvinder'!AM72*'B. Andre input'!$B$115*'B. Andre input'!$B$65</f>
        <v>0</v>
      </c>
      <c r="AN30" s="192">
        <f>'I. Modelsimulering_kvinder'!AN72*'B. Andre input'!$B$115*'B. Andre input'!$B$65</f>
        <v>0</v>
      </c>
      <c r="AO30" s="192">
        <f>'I. Modelsimulering_kvinder'!AO72*'B. Andre input'!$B$115*'B. Andre input'!$B$65</f>
        <v>0</v>
      </c>
      <c r="AP30" s="192">
        <f>'I. Modelsimulering_kvinder'!AP72*'B. Andre input'!$B$115*'B. Andre input'!$B$65</f>
        <v>0</v>
      </c>
      <c r="AQ30" s="192">
        <f>'I. Modelsimulering_kvinder'!AQ72*'B. Andre input'!$B$115*'B. Andre input'!$B$65</f>
        <v>0</v>
      </c>
      <c r="AR30" s="192">
        <f>'I. Modelsimulering_kvinder'!AR72*'B. Andre input'!$B$115*'B. Andre input'!$B$65</f>
        <v>0</v>
      </c>
      <c r="AS30" s="192">
        <f>'I. Modelsimulering_kvinder'!AS72*'B. Andre input'!$B$115*'B. Andre input'!$B$65</f>
        <v>0</v>
      </c>
      <c r="AT30" s="192">
        <f>'I. Modelsimulering_kvinder'!AT72*'B. Andre input'!$B$115*'B. Andre input'!$B$65</f>
        <v>0</v>
      </c>
      <c r="AU30" s="192">
        <f>'I. Modelsimulering_kvinder'!AU72*'B. Andre input'!$B$115*'B. Andre input'!$B$65</f>
        <v>0</v>
      </c>
      <c r="AV30" s="192">
        <f>'I. Modelsimulering_kvinder'!AV72*'B. Andre input'!$B$115*'B. Andre input'!$B$65</f>
        <v>0</v>
      </c>
      <c r="AW30" s="192">
        <f>'I. Modelsimulering_kvinder'!AW72*'B. Andre input'!$B$115*'B. Andre input'!$B$65</f>
        <v>0</v>
      </c>
      <c r="AX30" s="192">
        <f>'I. Modelsimulering_kvinder'!AX72*'B. Andre input'!$B$115*'B. Andre input'!$B$65</f>
        <v>0</v>
      </c>
      <c r="AY30" s="192">
        <f>'I. Modelsimulering_kvinder'!AY72*'B. Andre input'!$B$115*'B. Andre input'!$B$65</f>
        <v>0</v>
      </c>
      <c r="AZ30" s="192">
        <f>'I. Modelsimulering_kvinder'!AZ72*'B. Andre input'!$B$115*'B. Andre input'!$B$65</f>
        <v>0</v>
      </c>
      <c r="BA30" s="192">
        <f>'I. Modelsimulering_kvinder'!BA72*'B. Andre input'!$B$115*'B. Andre input'!$B$65</f>
        <v>0</v>
      </c>
      <c r="BB30" s="192">
        <f>'I. Modelsimulering_kvinder'!BB72*'B. Andre input'!$B$115*'B. Andre input'!$B$65</f>
        <v>0</v>
      </c>
      <c r="BC30" s="192">
        <f>'I. Modelsimulering_kvinder'!BC72*'B. Andre input'!$B$115*'B. Andre input'!$B$65</f>
        <v>0</v>
      </c>
      <c r="BD30" s="192">
        <f>'I. Modelsimulering_kvinder'!BD72*'B. Andre input'!$B$115*'B. Andre input'!$B$65</f>
        <v>0</v>
      </c>
      <c r="BE30" s="192">
        <f>'I. Modelsimulering_kvinder'!BE72*'B. Andre input'!$B$115*'B. Andre input'!$B$65</f>
        <v>0</v>
      </c>
      <c r="BF30" s="192">
        <f>'I. Modelsimulering_kvinder'!BF72*'B. Andre input'!$B$115*'B. Andre input'!$B$65</f>
        <v>0</v>
      </c>
      <c r="BG30" s="192">
        <f>'I. Modelsimulering_kvinder'!BG72*'B. Andre input'!$B$115*'B. Andre input'!$B$65</f>
        <v>0</v>
      </c>
      <c r="BH30" s="192">
        <f>'I. Modelsimulering_kvinder'!BH72*'B. Andre input'!$B$115*'B. Andre input'!$B$65</f>
        <v>0</v>
      </c>
      <c r="BI30" s="192">
        <f>'I. Modelsimulering_kvinder'!BI72*'B. Andre input'!$B$115*'B. Andre input'!$B$65</f>
        <v>0</v>
      </c>
      <c r="BJ30" s="192">
        <f>'I. Modelsimulering_kvinder'!BJ72*'B. Andre input'!$B$115*'B. Andre input'!$B$65</f>
        <v>0</v>
      </c>
      <c r="BK30" s="192">
        <f>'I. Modelsimulering_kvinder'!BK72*'B. Andre input'!$B$115*'B. Andre input'!$B$65</f>
        <v>0</v>
      </c>
      <c r="BL30" s="192">
        <f>'I. Modelsimulering_kvinder'!BL72*'B. Andre input'!$B$115*'B. Andre input'!$B$65</f>
        <v>0</v>
      </c>
      <c r="BM30" s="192">
        <f>'I. Modelsimulering_kvinder'!BM72*'B. Andre input'!$B$115*'B. Andre input'!$B$65</f>
        <v>0</v>
      </c>
      <c r="BN30" s="192">
        <f>'I. Modelsimulering_kvinder'!BN72*'B. Andre input'!$B$115*'B. Andre input'!$B$65</f>
        <v>0</v>
      </c>
      <c r="BO30" s="192">
        <f>'I. Modelsimulering_kvinder'!BO72*'B. Andre input'!$B$115*'B. Andre input'!$B$65</f>
        <v>0</v>
      </c>
      <c r="BP30" s="192">
        <f>'I. Modelsimulering_kvinder'!BP72*'B. Andre input'!$B$115*'B. Andre input'!$B$65</f>
        <v>0</v>
      </c>
      <c r="BQ30" s="192">
        <f>'I. Modelsimulering_kvinder'!BQ72*'B. Andre input'!$B$115*'B. Andre input'!$B$65</f>
        <v>0</v>
      </c>
      <c r="BR30" s="192">
        <f>'I. Modelsimulering_kvinder'!BR72*'B. Andre input'!$B$115*'B. Andre input'!$B$65</f>
        <v>0</v>
      </c>
      <c r="BS30" s="192">
        <f>'I. Modelsimulering_kvinder'!BS72*'B. Andre input'!$B$115*'B. Andre input'!$B$65</f>
        <v>0</v>
      </c>
      <c r="BT30" s="192">
        <f>'I. Modelsimulering_kvinder'!BT72*'B. Andre input'!$B$115*'B. Andre input'!$B$65</f>
        <v>0</v>
      </c>
      <c r="BU30" s="192">
        <f>'I. Modelsimulering_kvinder'!BU72*'B. Andre input'!$B$115*'B. Andre input'!$B$65</f>
        <v>0</v>
      </c>
      <c r="BV30" s="192">
        <f>'I. Modelsimulering_kvinder'!BV72*'B. Andre input'!$B$115*'B. Andre input'!$B$65</f>
        <v>0</v>
      </c>
      <c r="BW30" s="192">
        <f>'I. Modelsimulering_kvinder'!BW72*'B. Andre input'!$B$115*'B. Andre input'!$B$65</f>
        <v>0</v>
      </c>
      <c r="BX30" s="192">
        <f>'I. Modelsimulering_kvinder'!BX72*'B. Andre input'!$B$115*'B. Andre input'!$B$65</f>
        <v>0</v>
      </c>
      <c r="BY30" s="192">
        <f>'I. Modelsimulering_kvinder'!BY72*'B. Andre input'!$B$115*'B. Andre input'!$B$65</f>
        <v>0</v>
      </c>
      <c r="BZ30" s="192">
        <f>'I. Modelsimulering_kvinder'!BZ72*'B. Andre input'!$B$115*'B. Andre input'!$B$65</f>
        <v>0</v>
      </c>
      <c r="CA30" s="192">
        <f>'I. Modelsimulering_kvinder'!CA72*'B. Andre input'!$B$115*'B. Andre input'!$B$65</f>
        <v>0</v>
      </c>
      <c r="CB30" s="192">
        <f>'I. Modelsimulering_kvinder'!CB72*'B. Andre input'!$B$115*'B. Andre input'!$B$65</f>
        <v>0</v>
      </c>
      <c r="CC30" s="192">
        <f>'I. Modelsimulering_kvinder'!CC72*'B. Andre input'!$B$115*'B. Andre input'!$B$65</f>
        <v>0</v>
      </c>
      <c r="CD30" s="192">
        <f>'I. Modelsimulering_kvinder'!CD72*'B. Andre input'!$B$115*'B. Andre input'!$B$65</f>
        <v>0</v>
      </c>
      <c r="CE30" s="192">
        <f>'I. Modelsimulering_kvinder'!CE72*'B. Andre input'!$B$115*'B. Andre input'!$B$65</f>
        <v>0</v>
      </c>
      <c r="CF30" s="192">
        <f>'I. Modelsimulering_kvinder'!CF72*'B. Andre input'!$B$115*'B. Andre input'!$B$65</f>
        <v>0</v>
      </c>
      <c r="CG30" s="192">
        <f>'I. Modelsimulering_kvinder'!CG72*'B. Andre input'!$B$115*'B. Andre input'!$B$65</f>
        <v>0</v>
      </c>
      <c r="CH30" s="192">
        <f>'I. Modelsimulering_kvinder'!CH72*'B. Andre input'!$B$115*'B. Andre input'!$B$65</f>
        <v>0</v>
      </c>
      <c r="CI30" s="192">
        <f>'I. Modelsimulering_kvinder'!CI72*'B. Andre input'!$B$115*'B. Andre input'!$B$65</f>
        <v>0</v>
      </c>
      <c r="CJ30" s="192">
        <f>'I. Modelsimulering_kvinder'!CJ72*'B. Andre input'!$B$115*'B. Andre input'!$B$65</f>
        <v>0</v>
      </c>
    </row>
    <row r="31" spans="1:88" ht="25.5" x14ac:dyDescent="0.25">
      <c r="A31" s="140" t="s">
        <v>178</v>
      </c>
      <c r="B31" s="192"/>
      <c r="C31" s="192"/>
      <c r="D31" s="192">
        <f>'I. Modelsimulering_kvinder'!D73*'B. Andre input'!$B$116*'B. Andre input'!$B$65</f>
        <v>-2952.6111859334874</v>
      </c>
      <c r="E31" s="192">
        <f>'I. Modelsimulering_kvinder'!E73*'B. Andre input'!$B$116*'B. Andre input'!$B$65</f>
        <v>-2683.9359386542869</v>
      </c>
      <c r="F31" s="192">
        <f>'I. Modelsimulering_kvinder'!F73*'B. Andre input'!$B$116*'B. Andre input'!$B$65</f>
        <v>-2438.1401275629869</v>
      </c>
      <c r="G31" s="192">
        <f>'I. Modelsimulering_kvinder'!G73*'B. Andre input'!$B$116*'B. Andre input'!$B$65</f>
        <v>-2213.5173500798383</v>
      </c>
      <c r="H31" s="192">
        <f>'I. Modelsimulering_kvinder'!H73*'B. Andre input'!$B$116*'B. Andre input'!$B$65</f>
        <v>-2008.4497470539218</v>
      </c>
      <c r="I31" s="192">
        <f>'I. Modelsimulering_kvinder'!I73*'B. Andre input'!$B$116*'B. Andre input'!$B$65</f>
        <v>-350.845411073604</v>
      </c>
      <c r="J31" s="192">
        <f>'I. Modelsimulering_kvinder'!J73*'B. Andre input'!$B$116*'B. Andre input'!$B$65</f>
        <v>-47.030808474557674</v>
      </c>
      <c r="K31" s="192">
        <f>'I. Modelsimulering_kvinder'!K73*'B. Andre input'!$B$116*'B. Andre input'!$B$65</f>
        <v>8.0722830404917012</v>
      </c>
      <c r="L31" s="192">
        <f>'I. Modelsimulering_kvinder'!L73*'B. Andre input'!$B$116*'B. Andre input'!$B$65</f>
        <v>17.548548574220568</v>
      </c>
      <c r="M31" s="192">
        <f>'I. Modelsimulering_kvinder'!M73*'B. Andre input'!$B$116*'B. Andre input'!$B$65</f>
        <v>18.671195206232692</v>
      </c>
      <c r="N31" s="192">
        <f>'I. Modelsimulering_kvinder'!N73*'B. Andre input'!$B$116*'B. Andre input'!$B$65</f>
        <v>28.813733693933646</v>
      </c>
      <c r="O31" s="192">
        <f>'I. Modelsimulering_kvinder'!O73*'B. Andre input'!$B$116*'B. Andre input'!$B$65</f>
        <v>35.784459249781364</v>
      </c>
      <c r="P31" s="192">
        <f>'I. Modelsimulering_kvinder'!P73*'B. Andre input'!$B$116*'B. Andre input'!$B$65</f>
        <v>40.477453856132719</v>
      </c>
      <c r="Q31" s="192">
        <f>'I. Modelsimulering_kvinder'!Q73*'B. Andre input'!$B$116*'B. Andre input'!$B$65</f>
        <v>43.487894915148544</v>
      </c>
      <c r="R31" s="192">
        <f>'I. Modelsimulering_kvinder'!R73*'B. Andre input'!$B$116*'B. Andre input'!$B$65</f>
        <v>45.251065680518707</v>
      </c>
      <c r="S31" s="192">
        <f>'I. Modelsimulering_kvinder'!S73*'B. Andre input'!$B$116*'B. Andre input'!$B$65</f>
        <v>46.092929412280164</v>
      </c>
      <c r="T31" s="192">
        <f>'I. Modelsimulering_kvinder'!T73*'B. Andre input'!$B$116*'B. Andre input'!$B$65</f>
        <v>46.25843286797528</v>
      </c>
      <c r="U31" s="192">
        <f>'I. Modelsimulering_kvinder'!U73*'B. Andre input'!$B$116*'B. Andre input'!$B$65</f>
        <v>45.931393721946755</v>
      </c>
      <c r="V31" s="192">
        <f>'I. Modelsimulering_kvinder'!V73*'B. Andre input'!$B$116*'B. Andre input'!$B$65</f>
        <v>45.249460896500963</v>
      </c>
      <c r="W31" s="192">
        <f>'I. Modelsimulering_kvinder'!W73*'B. Andre input'!$B$116*'B. Andre input'!$B$65</f>
        <v>48.131577973736981</v>
      </c>
      <c r="X31" s="192">
        <f>'I. Modelsimulering_kvinder'!X73*'B. Andre input'!$B$116*'B. Andre input'!$B$65</f>
        <v>46.477312653893073</v>
      </c>
      <c r="Y31" s="192">
        <f>'I. Modelsimulering_kvinder'!Y73*'B. Andre input'!$B$116*'B. Andre input'!$B$65</f>
        <v>44.758359175124689</v>
      </c>
      <c r="Z31" s="192">
        <f>'I. Modelsimulering_kvinder'!Z73*'B. Andre input'!$B$116*'B. Andre input'!$B$65</f>
        <v>43.016942182178717</v>
      </c>
      <c r="AA31" s="192">
        <f>'I. Modelsimulering_kvinder'!AA73*'B. Andre input'!$B$116*'B. Andre input'!$B$65</f>
        <v>41.282235739727859</v>
      </c>
      <c r="AB31" s="192">
        <f>'I. Modelsimulering_kvinder'!AB73*'B. Andre input'!$B$116*'B. Andre input'!$B$65</f>
        <v>39.574108757319188</v>
      </c>
      <c r="AC31" s="192">
        <f>'I. Modelsimulering_kvinder'!AC73*'B. Andre input'!$B$116*'B. Andre input'!$B$65</f>
        <v>37.905809049611079</v>
      </c>
      <c r="AD31" s="192">
        <f>'I. Modelsimulering_kvinder'!AD73*'B. Andre input'!$B$116*'B. Andre input'!$B$65</f>
        <v>36.28588578177807</v>
      </c>
      <c r="AE31" s="192">
        <f>'I. Modelsimulering_kvinder'!AE73*'B. Andre input'!$B$116*'B. Andre input'!$B$65</f>
        <v>34.719565538551009</v>
      </c>
      <c r="AF31" s="192">
        <f>'I. Modelsimulering_kvinder'!AF73*'B. Andre input'!$B$116*'B. Andre input'!$B$65</f>
        <v>33.209736541585926</v>
      </c>
      <c r="AG31" s="192">
        <f>'I. Modelsimulering_kvinder'!AG73*'B. Andre input'!$B$116*'B. Andre input'!$B$65</f>
        <v>31.210106206338367</v>
      </c>
      <c r="AH31" s="192">
        <f>'I. Modelsimulering_kvinder'!AH73*'B. Andre input'!$B$116*'B. Andre input'!$B$65</f>
        <v>29.325442797134063</v>
      </c>
      <c r="AI31" s="192">
        <f>'I. Modelsimulering_kvinder'!AI73*'B. Andre input'!$B$116*'B. Andre input'!$B$65</f>
        <v>27.550790663818404</v>
      </c>
      <c r="AJ31" s="192">
        <f>'I. Modelsimulering_kvinder'!AJ73*'B. Andre input'!$B$116*'B. Andre input'!$B$65</f>
        <v>25.88088291053149</v>
      </c>
      <c r="AK31" s="192">
        <f>'I. Modelsimulering_kvinder'!AK73*'B. Andre input'!$B$116*'B. Andre input'!$B$65</f>
        <v>24.310343369696891</v>
      </c>
      <c r="AL31" s="192">
        <f>'I. Modelsimulering_kvinder'!AL73*'B. Andre input'!$B$116*'B. Andre input'!$B$65</f>
        <v>22.833821822163067</v>
      </c>
      <c r="AM31" s="192">
        <f>'I. Modelsimulering_kvinder'!AM73*'B. Andre input'!$B$116*'B. Andre input'!$B$65</f>
        <v>21.446082684067338</v>
      </c>
      <c r="AN31" s="192">
        <f>'I. Modelsimulering_kvinder'!AN73*'B. Andre input'!$B$116*'B. Andre input'!$B$65</f>
        <v>20.142061368054502</v>
      </c>
      <c r="AO31" s="192">
        <f>'I. Modelsimulering_kvinder'!AO73*'B. Andre input'!$B$116*'B. Andre input'!$B$65</f>
        <v>18.916898292067142</v>
      </c>
      <c r="AP31" s="192">
        <f>'I. Modelsimulering_kvinder'!AP73*'B. Andre input'!$B$116*'B. Andre input'!$B$65</f>
        <v>17.765957528353745</v>
      </c>
      <c r="AQ31" s="192">
        <f>'I. Modelsimulering_kvinder'!AQ73*'B. Andre input'!$B$116*'B. Andre input'!$B$65</f>
        <v>15.806685778345742</v>
      </c>
      <c r="AR31" s="192">
        <f>'I. Modelsimulering_kvinder'!AR73*'B. Andre input'!$B$116*'B. Andre input'!$B$65</f>
        <v>14.063358722030095</v>
      </c>
      <c r="AS31" s="192">
        <f>'I. Modelsimulering_kvinder'!AS73*'B. Andre input'!$B$116*'B. Andre input'!$B$65</f>
        <v>12.512220237417727</v>
      </c>
      <c r="AT31" s="192">
        <f>'I. Modelsimulering_kvinder'!AT73*'B. Andre input'!$B$116*'B. Andre input'!$B$65</f>
        <v>11.132112244095213</v>
      </c>
      <c r="AU31" s="192">
        <f>'I. Modelsimulering_kvinder'!AU73*'B. Andre input'!$B$116*'B. Andre input'!$B$65</f>
        <v>9.9041958449013112</v>
      </c>
      <c r="AV31" s="192">
        <f>'I. Modelsimulering_kvinder'!AV73*'B. Andre input'!$B$116*'B. Andre input'!$B$65</f>
        <v>8.811700590666339</v>
      </c>
      <c r="AW31" s="192">
        <f>'I. Modelsimulering_kvinder'!AW73*'B. Andre input'!$B$116*'B. Andre input'!$B$65</f>
        <v>7.8396996607505667</v>
      </c>
      <c r="AX31" s="192">
        <f>'I. Modelsimulering_kvinder'!AX73*'B. Andre input'!$B$116*'B. Andre input'!$B$65</f>
        <v>6.974908693265423</v>
      </c>
      <c r="AY31" s="192">
        <f>'I. Modelsimulering_kvinder'!AY73*'B. Andre input'!$B$116*'B. Andre input'!$B$65</f>
        <v>6.2055060482662148</v>
      </c>
      <c r="AZ31" s="192">
        <f>'I. Modelsimulering_kvinder'!AZ73*'B. Andre input'!$B$116*'B. Andre input'!$B$65</f>
        <v>5.5209723987696595</v>
      </c>
      <c r="BA31" s="192">
        <f>'I. Modelsimulering_kvinder'!BA73*'B. Andre input'!$B$116*'B. Andre input'!$B$65</f>
        <v>0</v>
      </c>
      <c r="BB31" s="192">
        <f>'I. Modelsimulering_kvinder'!BB73*'B. Andre input'!$B$116*'B. Andre input'!$B$65</f>
        <v>0</v>
      </c>
      <c r="BC31" s="192">
        <f>'I. Modelsimulering_kvinder'!BC73*'B. Andre input'!$B$116*'B. Andre input'!$B$65</f>
        <v>0</v>
      </c>
      <c r="BD31" s="192">
        <f>'I. Modelsimulering_kvinder'!BD73*'B. Andre input'!$B$116*'B. Andre input'!$B$65</f>
        <v>0</v>
      </c>
      <c r="BE31" s="192">
        <f>'I. Modelsimulering_kvinder'!BE73*'B. Andre input'!$B$116*'B. Andre input'!$B$65</f>
        <v>0</v>
      </c>
      <c r="BF31" s="192">
        <f>'I. Modelsimulering_kvinder'!BF73*'B. Andre input'!$B$116*'B. Andre input'!$B$65</f>
        <v>0</v>
      </c>
      <c r="BG31" s="192">
        <f>'I. Modelsimulering_kvinder'!BG73*'B. Andre input'!$B$116*'B. Andre input'!$B$65</f>
        <v>0</v>
      </c>
      <c r="BH31" s="192">
        <f>'I. Modelsimulering_kvinder'!BH73*'B. Andre input'!$B$116*'B. Andre input'!$B$65</f>
        <v>0</v>
      </c>
      <c r="BI31" s="192">
        <f>'I. Modelsimulering_kvinder'!BI73*'B. Andre input'!$B$116*'B. Andre input'!$B$65</f>
        <v>0</v>
      </c>
      <c r="BJ31" s="192">
        <f>'I. Modelsimulering_kvinder'!BJ73*'B. Andre input'!$B$116*'B. Andre input'!$B$65</f>
        <v>0</v>
      </c>
      <c r="BK31" s="192">
        <f>'I. Modelsimulering_kvinder'!BK73*'B. Andre input'!$B$116*'B. Andre input'!$B$65</f>
        <v>0</v>
      </c>
      <c r="BL31" s="192">
        <f>'I. Modelsimulering_kvinder'!BL73*'B. Andre input'!$B$116*'B. Andre input'!$B$65</f>
        <v>0</v>
      </c>
      <c r="BM31" s="192">
        <f>'I. Modelsimulering_kvinder'!BM73*'B. Andre input'!$B$116*'B. Andre input'!$B$65</f>
        <v>0</v>
      </c>
      <c r="BN31" s="192">
        <f>'I. Modelsimulering_kvinder'!BN73*'B. Andre input'!$B$116*'B. Andre input'!$B$65</f>
        <v>0</v>
      </c>
      <c r="BO31" s="192">
        <f>'I. Modelsimulering_kvinder'!BO73*'B. Andre input'!$B$116*'B. Andre input'!$B$65</f>
        <v>0</v>
      </c>
      <c r="BP31" s="192">
        <f>'I. Modelsimulering_kvinder'!BP73*'B. Andre input'!$B$116*'B. Andre input'!$B$65</f>
        <v>0</v>
      </c>
      <c r="BQ31" s="192">
        <f>'I. Modelsimulering_kvinder'!BQ73*'B. Andre input'!$B$116*'B. Andre input'!$B$65</f>
        <v>0</v>
      </c>
      <c r="BR31" s="192">
        <f>'I. Modelsimulering_kvinder'!BR73*'B. Andre input'!$B$116*'B. Andre input'!$B$65</f>
        <v>0</v>
      </c>
      <c r="BS31" s="192">
        <f>'I. Modelsimulering_kvinder'!BS73*'B. Andre input'!$B$116*'B. Andre input'!$B$65</f>
        <v>0</v>
      </c>
      <c r="BT31" s="192">
        <f>'I. Modelsimulering_kvinder'!BT73*'B. Andre input'!$B$116*'B. Andre input'!$B$65</f>
        <v>0</v>
      </c>
      <c r="BU31" s="192">
        <f>'I. Modelsimulering_kvinder'!BU73*'B. Andre input'!$B$116*'B. Andre input'!$B$65</f>
        <v>0</v>
      </c>
      <c r="BV31" s="192">
        <f>'I. Modelsimulering_kvinder'!BV73*'B. Andre input'!$B$116*'B. Andre input'!$B$65</f>
        <v>0</v>
      </c>
      <c r="BW31" s="192">
        <f>'I. Modelsimulering_kvinder'!BW73*'B. Andre input'!$B$116*'B. Andre input'!$B$65</f>
        <v>0</v>
      </c>
      <c r="BX31" s="192">
        <f>'I. Modelsimulering_kvinder'!BX73*'B. Andre input'!$B$116*'B. Andre input'!$B$65</f>
        <v>0</v>
      </c>
      <c r="BY31" s="192">
        <f>'I. Modelsimulering_kvinder'!BY73*'B. Andre input'!$B$116*'B. Andre input'!$B$65</f>
        <v>0</v>
      </c>
      <c r="BZ31" s="192">
        <f>'I. Modelsimulering_kvinder'!BZ73*'B. Andre input'!$B$116*'B. Andre input'!$B$65</f>
        <v>0</v>
      </c>
      <c r="CA31" s="192">
        <f>'I. Modelsimulering_kvinder'!CA73*'B. Andre input'!$B$116*'B. Andre input'!$B$65</f>
        <v>0</v>
      </c>
      <c r="CB31" s="192">
        <f>'I. Modelsimulering_kvinder'!CB73*'B. Andre input'!$B$116*'B. Andre input'!$B$65</f>
        <v>0</v>
      </c>
      <c r="CC31" s="192">
        <f>'I. Modelsimulering_kvinder'!CC73*'B. Andre input'!$B$116*'B. Andre input'!$B$65</f>
        <v>0</v>
      </c>
      <c r="CD31" s="192">
        <f>'I. Modelsimulering_kvinder'!CD73*'B. Andre input'!$B$116*'B. Andre input'!$B$65</f>
        <v>0</v>
      </c>
      <c r="CE31" s="192">
        <f>'I. Modelsimulering_kvinder'!CE73*'B. Andre input'!$B$116*'B. Andre input'!$B$65</f>
        <v>0</v>
      </c>
      <c r="CF31" s="192">
        <f>'I. Modelsimulering_kvinder'!CF73*'B. Andre input'!$B$116*'B. Andre input'!$B$65</f>
        <v>0</v>
      </c>
      <c r="CG31" s="192">
        <f>'I. Modelsimulering_kvinder'!CG73*'B. Andre input'!$B$116*'B. Andre input'!$B$65</f>
        <v>0</v>
      </c>
      <c r="CH31" s="192">
        <f>'I. Modelsimulering_kvinder'!CH73*'B. Andre input'!$B$116*'B. Andre input'!$B$65</f>
        <v>0</v>
      </c>
      <c r="CI31" s="192">
        <f>'I. Modelsimulering_kvinder'!CI73*'B. Andre input'!$B$116*'B. Andre input'!$B$65</f>
        <v>0</v>
      </c>
      <c r="CJ31" s="192">
        <f>'I. Modelsimulering_kvinder'!CJ73*'B. Andre input'!$B$116*'B. Andre input'!$B$65</f>
        <v>0</v>
      </c>
    </row>
    <row r="32" spans="1:88" ht="25.5" x14ac:dyDescent="0.25">
      <c r="A32" s="140" t="s">
        <v>179</v>
      </c>
      <c r="B32" s="192"/>
      <c r="C32" s="192"/>
      <c r="D32" s="192">
        <f>'I. Modelsimulering_kvinder'!D74*'B. Andre input'!$B$117*'B. Andre input'!$B$65</f>
        <v>-8537.6900366117989</v>
      </c>
      <c r="E32" s="192">
        <f>'I. Modelsimulering_kvinder'!E74*'B. Andre input'!$B$117*'B. Andre input'!$B$65</f>
        <v>-8389.7932217770849</v>
      </c>
      <c r="F32" s="192">
        <f>'I. Modelsimulering_kvinder'!F74*'B. Andre input'!$B$117*'B. Andre input'!$B$65</f>
        <v>-8188.1259469791767</v>
      </c>
      <c r="G32" s="192">
        <f>'I. Modelsimulering_kvinder'!G74*'B. Andre input'!$B$117*'B. Andre input'!$B$65</f>
        <v>-7944.5177979495702</v>
      </c>
      <c r="H32" s="192">
        <f>'I. Modelsimulering_kvinder'!H74*'B. Andre input'!$B$117*'B. Andre input'!$B$65</f>
        <v>-7669.0287640730476</v>
      </c>
      <c r="I32" s="192">
        <f>'I. Modelsimulering_kvinder'!I74*'B. Andre input'!$B$117*'B. Andre input'!$B$65</f>
        <v>-1424.0332038765155</v>
      </c>
      <c r="J32" s="192">
        <f>'I. Modelsimulering_kvinder'!J74*'B. Andre input'!$B$117*'B. Andre input'!$B$65</f>
        <v>-218.00438355081261</v>
      </c>
      <c r="K32" s="192">
        <f>'I. Modelsimulering_kvinder'!K74*'B. Andre input'!$B$117*'B. Andre input'!$B$65</f>
        <v>13.322630041053758</v>
      </c>
      <c r="L32" s="192">
        <f>'I. Modelsimulering_kvinder'!L74*'B. Andre input'!$B$117*'B. Andre input'!$B$65</f>
        <v>56.757112600596486</v>
      </c>
      <c r="M32" s="192">
        <f>'I. Modelsimulering_kvinder'!M74*'B. Andre input'!$B$117*'B. Andre input'!$B$65</f>
        <v>64.008608468642279</v>
      </c>
      <c r="N32" s="192">
        <f>'I. Modelsimulering_kvinder'!N74*'B. Andre input'!$B$117*'B. Andre input'!$B$65</f>
        <v>101.84658950747722</v>
      </c>
      <c r="O32" s="192">
        <f>'I. Modelsimulering_kvinder'!O74*'B. Andre input'!$B$117*'B. Andre input'!$B$65</f>
        <v>130.09352238901224</v>
      </c>
      <c r="P32" s="192">
        <f>'I. Modelsimulering_kvinder'!P74*'B. Andre input'!$B$117*'B. Andre input'!$B$65</f>
        <v>151.24381319704023</v>
      </c>
      <c r="Q32" s="192">
        <f>'I. Modelsimulering_kvinder'!Q74*'B. Andre input'!$B$117*'B. Andre input'!$B$65</f>
        <v>166.84849262815243</v>
      </c>
      <c r="R32" s="192">
        <f>'I. Modelsimulering_kvinder'!R74*'B. Andre input'!$B$117*'B. Andre input'!$B$65</f>
        <v>178.0709497888752</v>
      </c>
      <c r="S32" s="192">
        <f>'I. Modelsimulering_kvinder'!S74*'B. Andre input'!$B$117*'B. Andre input'!$B$65</f>
        <v>185.82994530710869</v>
      </c>
      <c r="T32" s="192">
        <f>'I. Modelsimulering_kvinder'!T74*'B. Andre input'!$B$117*'B. Andre input'!$B$65</f>
        <v>190.8571391893631</v>
      </c>
      <c r="U32" s="192">
        <f>'I. Modelsimulering_kvinder'!U74*'B. Andre input'!$B$117*'B. Andre input'!$B$65</f>
        <v>193.73406807325767</v>
      </c>
      <c r="V32" s="192">
        <f>'I. Modelsimulering_kvinder'!V74*'B. Andre input'!$B$117*'B. Andre input'!$B$65</f>
        <v>194.921342105684</v>
      </c>
      <c r="W32" s="192">
        <f>'I. Modelsimulering_kvinder'!W74*'B. Andre input'!$B$117*'B. Andre input'!$B$65</f>
        <v>194.7827354378733</v>
      </c>
      <c r="X32" s="192">
        <f>'I. Modelsimulering_kvinder'!X74*'B. Andre input'!$B$117*'B. Andre input'!$B$65</f>
        <v>194.46186361150808</v>
      </c>
      <c r="Y32" s="192">
        <f>'I. Modelsimulering_kvinder'!Y74*'B. Andre input'!$B$117*'B. Andre input'!$B$65</f>
        <v>193.20136128048924</v>
      </c>
      <c r="Z32" s="192">
        <f>'I. Modelsimulering_kvinder'!Z74*'B. Andre input'!$B$117*'B. Andre input'!$B$65</f>
        <v>191.18315366637225</v>
      </c>
      <c r="AA32" s="192">
        <f>'I. Modelsimulering_kvinder'!AA74*'B. Andre input'!$B$117*'B. Andre input'!$B$65</f>
        <v>188.5516446399854</v>
      </c>
      <c r="AB32" s="192">
        <f>'I. Modelsimulering_kvinder'!AB74*'B. Andre input'!$B$117*'B. Andre input'!$B$65</f>
        <v>185.42506332472388</v>
      </c>
      <c r="AC32" s="192">
        <f>'I. Modelsimulering_kvinder'!AC74*'B. Andre input'!$B$117*'B. Andre input'!$B$65</f>
        <v>181.90106904218456</v>
      </c>
      <c r="AD32" s="192">
        <f>'I. Modelsimulering_kvinder'!AD74*'B. Andre input'!$B$117*'B. Andre input'!$B$65</f>
        <v>178.06094388774255</v>
      </c>
      <c r="AE32" s="192">
        <f>'I. Modelsimulering_kvinder'!AE74*'B. Andre input'!$B$117*'B. Andre input'!$B$65</f>
        <v>173.97277341555349</v>
      </c>
      <c r="AF32" s="192">
        <f>'I. Modelsimulering_kvinder'!AF74*'B. Andre input'!$B$117*'B. Andre input'!$B$65</f>
        <v>169.69389195693029</v>
      </c>
      <c r="AG32" s="192">
        <f>'I. Modelsimulering_kvinder'!AG74*'B. Andre input'!$B$117*'B. Andre input'!$B$65</f>
        <v>168.95390091110585</v>
      </c>
      <c r="AH32" s="192">
        <f>'I. Modelsimulering_kvinder'!AH74*'B. Andre input'!$B$117*'B. Andre input'!$B$65</f>
        <v>167.7180631951868</v>
      </c>
      <c r="AI32" s="192">
        <f>'I. Modelsimulering_kvinder'!AI74*'B. Andre input'!$B$117*'B. Andre input'!$B$65</f>
        <v>166.02225561599531</v>
      </c>
      <c r="AJ32" s="192">
        <f>'I. Modelsimulering_kvinder'!AJ74*'B. Andre input'!$B$117*'B. Andre input'!$B$65</f>
        <v>163.88956599844829</v>
      </c>
      <c r="AK32" s="192">
        <f>'I. Modelsimulering_kvinder'!AK74*'B. Andre input'!$B$117*'B. Andre input'!$B$65</f>
        <v>161.34837134898777</v>
      </c>
      <c r="AL32" s="192">
        <f>'I. Modelsimulering_kvinder'!AL74*'B. Andre input'!$B$117*'B. Andre input'!$B$65</f>
        <v>158.43246737849057</v>
      </c>
      <c r="AM32" s="192">
        <f>'I. Modelsimulering_kvinder'!AM74*'B. Andre input'!$B$117*'B. Andre input'!$B$65</f>
        <v>155.1799481650738</v>
      </c>
      <c r="AN32" s="192">
        <f>'I. Modelsimulering_kvinder'!AN74*'B. Andre input'!$B$117*'B. Andre input'!$B$65</f>
        <v>151.63165362966171</v>
      </c>
      <c r="AO32" s="192">
        <f>'I. Modelsimulering_kvinder'!AO74*'B. Andre input'!$B$117*'B. Andre input'!$B$65</f>
        <v>147.82961424142655</v>
      </c>
      <c r="AP32" s="192">
        <f>'I. Modelsimulering_kvinder'!AP74*'B. Andre input'!$B$117*'B. Andre input'!$B$65</f>
        <v>143.81569541786132</v>
      </c>
      <c r="AQ32" s="192">
        <f>'I. Modelsimulering_kvinder'!AQ74*'B. Andre input'!$B$117*'B. Andre input'!$B$65</f>
        <v>145.53425677336784</v>
      </c>
      <c r="AR32" s="192">
        <f>'I. Modelsimulering_kvinder'!AR74*'B. Andre input'!$B$117*'B. Andre input'!$B$65</f>
        <v>146.09226416243652</v>
      </c>
      <c r="AS32" s="192">
        <f>'I. Modelsimulering_kvinder'!AS74*'B. Andre input'!$B$117*'B. Andre input'!$B$65</f>
        <v>145.61523389459128</v>
      </c>
      <c r="AT32" s="192">
        <f>'I. Modelsimulering_kvinder'!AT74*'B. Andre input'!$B$117*'B. Andre input'!$B$65</f>
        <v>144.20268122009026</v>
      </c>
      <c r="AU32" s="192">
        <f>'I. Modelsimulering_kvinder'!AU74*'B. Andre input'!$B$117*'B. Andre input'!$B$65</f>
        <v>141.95806758593369</v>
      </c>
      <c r="AV32" s="192">
        <f>'I. Modelsimulering_kvinder'!AV74*'B. Andre input'!$B$117*'B. Andre input'!$B$65</f>
        <v>138.98809995805644</v>
      </c>
      <c r="AW32" s="192">
        <f>'I. Modelsimulering_kvinder'!AW74*'B. Andre input'!$B$117*'B. Andre input'!$B$65</f>
        <v>135.40025580660995</v>
      </c>
      <c r="AX32" s="192">
        <f>'I. Modelsimulering_kvinder'!AX74*'B. Andre input'!$B$117*'B. Andre input'!$B$65</f>
        <v>131.29992883139127</v>
      </c>
      <c r="AY32" s="192">
        <f>'I. Modelsimulering_kvinder'!AY74*'B. Andre input'!$B$117*'B. Andre input'!$B$65</f>
        <v>126.78787521556254</v>
      </c>
      <c r="AZ32" s="192">
        <f>'I. Modelsimulering_kvinder'!AZ74*'B. Andre input'!$B$117*'B. Andre input'!$B$65</f>
        <v>121.95823467283992</v>
      </c>
      <c r="BA32" s="192">
        <f>'I. Modelsimulering_kvinder'!BA74*'B. Andre input'!$B$117*'B. Andre input'!$B$65</f>
        <v>149.9198908356482</v>
      </c>
      <c r="BB32" s="192">
        <f>'I. Modelsimulering_kvinder'!BB74*'B. Andre input'!$B$117*'B. Andre input'!$B$65</f>
        <v>140.96462471166453</v>
      </c>
      <c r="BC32" s="192">
        <f>'I. Modelsimulering_kvinder'!BC74*'B. Andre input'!$B$117*'B. Andre input'!$B$65</f>
        <v>132.07546366360097</v>
      </c>
      <c r="BD32" s="192">
        <f>'I. Modelsimulering_kvinder'!BD74*'B. Andre input'!$B$117*'B. Andre input'!$B$65</f>
        <v>123.21296190959195</v>
      </c>
      <c r="BE32" s="192">
        <f>'I. Modelsimulering_kvinder'!BE74*'B. Andre input'!$B$117*'B. Andre input'!$B$65</f>
        <v>114.48982195443195</v>
      </c>
      <c r="BF32" s="192">
        <f>'I. Modelsimulering_kvinder'!BF74*'B. Andre input'!$B$117*'B. Andre input'!$B$65</f>
        <v>106.00947391515538</v>
      </c>
      <c r="BG32" s="192">
        <f>'I. Modelsimulering_kvinder'!BG74*'B. Andre input'!$B$117*'B. Andre input'!$B$65</f>
        <v>97.856006094439749</v>
      </c>
      <c r="BH32" s="192">
        <f>'I. Modelsimulering_kvinder'!BH74*'B. Andre input'!$B$117*'B. Andre input'!$B$65</f>
        <v>90.091490519844882</v>
      </c>
      <c r="BI32" s="192">
        <f>'I. Modelsimulering_kvinder'!BI74*'B. Andre input'!$B$117*'B. Andre input'!$B$65</f>
        <v>82.75710984959774</v>
      </c>
      <c r="BJ32" s="192">
        <f>'I. Modelsimulering_kvinder'!BJ74*'B. Andre input'!$B$117*'B. Andre input'!$B$65</f>
        <v>75.875996008270604</v>
      </c>
      <c r="BK32" s="192">
        <f>'I. Modelsimulering_kvinder'!BK74*'B. Andre input'!$B$117*'B. Andre input'!$B$65</f>
        <v>69.456611566013379</v>
      </c>
      <c r="BL32" s="192">
        <f>'I. Modelsimulering_kvinder'!BL74*'B. Andre input'!$B$117*'B. Andre input'!$B$65</f>
        <v>63.496058433031465</v>
      </c>
      <c r="BM32" s="192">
        <f>'I. Modelsimulering_kvinder'!BM74*'B. Andre input'!$B$117*'B. Andre input'!$B$65</f>
        <v>57.983023317830593</v>
      </c>
      <c r="BN32" s="192">
        <f>'I. Modelsimulering_kvinder'!BN74*'B. Andre input'!$B$117*'B. Andre input'!$B$65</f>
        <v>52.900253622671983</v>
      </c>
      <c r="BO32" s="192">
        <f>'I. Modelsimulering_kvinder'!BO74*'B. Andre input'!$B$117*'B. Andre input'!$B$65</f>
        <v>48.226556577108553</v>
      </c>
      <c r="BP32" s="192">
        <f>'I. Modelsimulering_kvinder'!BP74*'B. Andre input'!$B$117*'B. Andre input'!$B$65</f>
        <v>43.938363167970799</v>
      </c>
      <c r="BQ32" s="192">
        <f>'I. Modelsimulering_kvinder'!BQ74*'B. Andre input'!$B$117*'B. Andre input'!$B$65</f>
        <v>40.010918265597688</v>
      </c>
      <c r="BR32" s="192">
        <f>'I. Modelsimulering_kvinder'!BR74*'B. Andre input'!$B$117*'B. Andre input'!$B$65</f>
        <v>36.419162326042041</v>
      </c>
      <c r="BS32" s="192">
        <f>'I. Modelsimulering_kvinder'!BS74*'B. Andre input'!$B$117*'B. Andre input'!$B$65</f>
        <v>33.13836595451447</v>
      </c>
      <c r="BT32" s="192">
        <f>'I. Modelsimulering_kvinder'!BT74*'B. Andre input'!$B$117*'B. Andre input'!$B$65</f>
        <v>30.14457096669836</v>
      </c>
      <c r="BU32" s="192">
        <f>'I. Modelsimulering_kvinder'!BU74*'B. Andre input'!$B$117*'B. Andre input'!$B$65</f>
        <v>27.414882902883079</v>
      </c>
      <c r="BV32" s="192">
        <f>'I. Modelsimulering_kvinder'!BV74*'B. Andre input'!$B$117*'B. Andre input'!$B$65</f>
        <v>24.644147671155178</v>
      </c>
      <c r="BW32" s="192">
        <f>'I. Modelsimulering_kvinder'!BW74*'B. Andre input'!$B$117*'B. Andre input'!$B$65</f>
        <v>20.426207453682984</v>
      </c>
      <c r="BX32" s="192">
        <f>'I. Modelsimulering_kvinder'!BX74*'B. Andre input'!$B$117*'B. Andre input'!$B$65</f>
        <v>16.560130517079536</v>
      </c>
      <c r="BY32" s="192">
        <f>'I. Modelsimulering_kvinder'!BY74*'B. Andre input'!$B$117*'B. Andre input'!$B$65</f>
        <v>13.206475682198878</v>
      </c>
      <c r="BZ32" s="192">
        <f>'I. Modelsimulering_kvinder'!BZ74*'B. Andre input'!$B$117*'B. Andre input'!$B$65</f>
        <v>10.399136331598298</v>
      </c>
      <c r="CA32" s="192">
        <f>'I. Modelsimulering_kvinder'!CA74*'B. Andre input'!$B$117*'B. Andre input'!$B$65</f>
        <v>8.106778428445887</v>
      </c>
      <c r="CB32" s="192">
        <f>'I. Modelsimulering_kvinder'!CB74*'B. Andre input'!$B$117*'B. Andre input'!$B$65</f>
        <v>6.26876743294725</v>
      </c>
      <c r="CC32" s="192">
        <f>'I. Modelsimulering_kvinder'!CC74*'B. Andre input'!$B$117*'B. Andre input'!$B$65</f>
        <v>4.8153988861103256</v>
      </c>
      <c r="CD32" s="192">
        <f>'I. Modelsimulering_kvinder'!CD74*'B. Andre input'!$B$117*'B. Andre input'!$B$65</f>
        <v>3.6786367085634506</v>
      </c>
      <c r="CE32" s="192">
        <f>'I. Modelsimulering_kvinder'!CE74*'B. Andre input'!$B$117*'B. Andre input'!$B$65</f>
        <v>2.7972429085636494</v>
      </c>
      <c r="CF32" s="192">
        <f>'I. Modelsimulering_kvinder'!CF74*'B. Andre input'!$B$117*'B. Andre input'!$B$65</f>
        <v>2.1187004165302681</v>
      </c>
      <c r="CG32" s="192">
        <f>'I. Modelsimulering_kvinder'!CG74*'B. Andre input'!$B$117*'B. Andre input'!$B$65</f>
        <v>1.5993912180711118</v>
      </c>
      <c r="CH32" s="192">
        <f>'I. Modelsimulering_kvinder'!CH74*'B. Andre input'!$B$117*'B. Andre input'!$B$65</f>
        <v>1.203901651974117</v>
      </c>
      <c r="CI32" s="192">
        <f>'I. Modelsimulering_kvinder'!CI74*'B. Andre input'!$B$117*'B. Andre input'!$B$65</f>
        <v>0.90395999277706862</v>
      </c>
      <c r="CJ32" s="192">
        <f>'I. Modelsimulering_kvinder'!CJ74*'B. Andre input'!$B$117*'B. Andre input'!$B$65</f>
        <v>0.6772868112664262</v>
      </c>
    </row>
    <row r="33" spans="1:88" ht="25.5" x14ac:dyDescent="0.25">
      <c r="A33" s="140" t="s">
        <v>180</v>
      </c>
      <c r="B33" s="192"/>
      <c r="C33" s="192"/>
      <c r="D33" s="192">
        <f>'I. Modelsimulering_kvinder'!D75*'B. Andre input'!$B$122*'B. Andre input'!$B$65</f>
        <v>0</v>
      </c>
      <c r="E33" s="192">
        <f>'I. Modelsimulering_kvinder'!E75*'B. Andre input'!$B$122*'B. Andre input'!$B$65</f>
        <v>0</v>
      </c>
      <c r="F33" s="192">
        <f>'I. Modelsimulering_kvinder'!F75*'B. Andre input'!$B$122*'B. Andre input'!$B$65</f>
        <v>0</v>
      </c>
      <c r="G33" s="192">
        <f>'I. Modelsimulering_kvinder'!G75*'B. Andre input'!$B$122*'B. Andre input'!$B$65</f>
        <v>0</v>
      </c>
      <c r="H33" s="192">
        <f>'I. Modelsimulering_kvinder'!H75*'B. Andre input'!$B$122*'B. Andre input'!$B$65</f>
        <v>0</v>
      </c>
      <c r="I33" s="192">
        <f>'I. Modelsimulering_kvinder'!I75*'B. Andre input'!$B$122*'B. Andre input'!$B$65</f>
        <v>-1669.4541590647548</v>
      </c>
      <c r="J33" s="192">
        <f>'I. Modelsimulering_kvinder'!J75*'B. Andre input'!$B$122*'B. Andre input'!$B$65</f>
        <v>-1811.3666112514372</v>
      </c>
      <c r="K33" s="192">
        <f>'I. Modelsimulering_kvinder'!K75*'B. Andre input'!$B$122*'B. Andre input'!$B$65</f>
        <v>-1702.3164578514622</v>
      </c>
      <c r="L33" s="192">
        <f>'I. Modelsimulering_kvinder'!L75*'B. Andre input'!$B$122*'B. Andre input'!$B$65</f>
        <v>-1561.6407204435075</v>
      </c>
      <c r="M33" s="192">
        <f>'I. Modelsimulering_kvinder'!M75*'B. Andre input'!$B$122*'B. Andre input'!$B$65</f>
        <v>-1426.1907662671395</v>
      </c>
      <c r="N33" s="192">
        <f>'I. Modelsimulering_kvinder'!N75*'B. Andre input'!$B$122*'B. Andre input'!$B$65</f>
        <v>-248.58221304423438</v>
      </c>
      <c r="O33" s="192">
        <f>'I. Modelsimulering_kvinder'!O75*'B. Andre input'!$B$122*'B. Andre input'!$B$65</f>
        <v>-39.852667554782258</v>
      </c>
      <c r="P33" s="192">
        <f>'I. Modelsimulering_kvinder'!P75*'B. Andre input'!$B$122*'B. Andre input'!$B$65</f>
        <v>-2.5796511610941701</v>
      </c>
      <c r="Q33" s="192">
        <f>'I. Modelsimulering_kvinder'!Q75*'B. Andre input'!$B$122*'B. Andre input'!$B$65</f>
        <v>4.0873494344834338</v>
      </c>
      <c r="R33" s="192">
        <f>'I. Modelsimulering_kvinder'!R75*'B. Andre input'!$B$122*'B. Andre input'!$B$65</f>
        <v>5.1368181816091774</v>
      </c>
      <c r="S33" s="192">
        <f>'I. Modelsimulering_kvinder'!S75*'B. Andre input'!$B$122*'B. Andre input'!$B$65</f>
        <v>5.0720876064506415</v>
      </c>
      <c r="T33" s="192">
        <f>'I. Modelsimulering_kvinder'!T75*'B. Andre input'!$B$122*'B. Andre input'!$B$65</f>
        <v>4.7487257140582519</v>
      </c>
      <c r="U33" s="192">
        <f>'I. Modelsimulering_kvinder'!U75*'B. Andre input'!$B$122*'B. Andre input'!$B$65</f>
        <v>4.3559371778767133</v>
      </c>
      <c r="V33" s="192">
        <f>'I. Modelsimulering_kvinder'!V75*'B. Andre input'!$B$122*'B. Andre input'!$B$65</f>
        <v>3.9504028458605078</v>
      </c>
      <c r="W33" s="192">
        <f>'I. Modelsimulering_kvinder'!W75*'B. Andre input'!$B$122*'B. Andre input'!$B$65</f>
        <v>0</v>
      </c>
      <c r="X33" s="192">
        <f>'I. Modelsimulering_kvinder'!X75*'B. Andre input'!$B$122*'B. Andre input'!$B$65</f>
        <v>0</v>
      </c>
      <c r="Y33" s="192">
        <f>'I. Modelsimulering_kvinder'!Y75*'B. Andre input'!$B$122*'B. Andre input'!$B$65</f>
        <v>0</v>
      </c>
      <c r="Z33" s="192">
        <f>'I. Modelsimulering_kvinder'!Z75*'B. Andre input'!$B$122*'B. Andre input'!$B$65</f>
        <v>0</v>
      </c>
      <c r="AA33" s="192">
        <f>'I. Modelsimulering_kvinder'!AA75*'B. Andre input'!$B$122*'B. Andre input'!$B$65</f>
        <v>0</v>
      </c>
      <c r="AB33" s="192">
        <f>'I. Modelsimulering_kvinder'!AB75*'B. Andre input'!$B$122*'B. Andre input'!$B$65</f>
        <v>0</v>
      </c>
      <c r="AC33" s="192">
        <f>'I. Modelsimulering_kvinder'!AC75*'B. Andre input'!$B$122*'B. Andre input'!$B$65</f>
        <v>0</v>
      </c>
      <c r="AD33" s="192">
        <f>'I. Modelsimulering_kvinder'!AD75*'B. Andre input'!$B$122*'B. Andre input'!$B$65</f>
        <v>0</v>
      </c>
      <c r="AE33" s="192">
        <f>'I. Modelsimulering_kvinder'!AE75*'B. Andre input'!$B$122*'B. Andre input'!$B$65</f>
        <v>0</v>
      </c>
      <c r="AF33" s="192">
        <f>'I. Modelsimulering_kvinder'!AF75*'B. Andre input'!$B$122*'B. Andre input'!$B$65</f>
        <v>0</v>
      </c>
      <c r="AG33" s="192">
        <f>'I. Modelsimulering_kvinder'!AG75*'B. Andre input'!$B$122*'B. Andre input'!$B$65</f>
        <v>0</v>
      </c>
      <c r="AH33" s="192">
        <f>'I. Modelsimulering_kvinder'!AH75*'B. Andre input'!$B$122*'B. Andre input'!$B$65</f>
        <v>0</v>
      </c>
      <c r="AI33" s="192">
        <f>'I. Modelsimulering_kvinder'!AI75*'B. Andre input'!$B$122*'B. Andre input'!$B$65</f>
        <v>0</v>
      </c>
      <c r="AJ33" s="192">
        <f>'I. Modelsimulering_kvinder'!AJ75*'B. Andre input'!$B$122*'B. Andre input'!$B$65</f>
        <v>0</v>
      </c>
      <c r="AK33" s="192">
        <f>'I. Modelsimulering_kvinder'!AK75*'B. Andre input'!$B$122*'B. Andre input'!$B$65</f>
        <v>0</v>
      </c>
      <c r="AL33" s="192">
        <f>'I. Modelsimulering_kvinder'!AL75*'B. Andre input'!$B$122*'B. Andre input'!$B$65</f>
        <v>0</v>
      </c>
      <c r="AM33" s="192">
        <f>'I. Modelsimulering_kvinder'!AM75*'B. Andre input'!$B$122*'B. Andre input'!$B$65</f>
        <v>0</v>
      </c>
      <c r="AN33" s="192">
        <f>'I. Modelsimulering_kvinder'!AN75*'B. Andre input'!$B$122*'B. Andre input'!$B$65</f>
        <v>0</v>
      </c>
      <c r="AO33" s="192">
        <f>'I. Modelsimulering_kvinder'!AO75*'B. Andre input'!$B$122*'B. Andre input'!$B$65</f>
        <v>0</v>
      </c>
      <c r="AP33" s="192">
        <f>'I. Modelsimulering_kvinder'!AP75*'B. Andre input'!$B$122*'B. Andre input'!$B$65</f>
        <v>0</v>
      </c>
      <c r="AQ33" s="192">
        <f>'I. Modelsimulering_kvinder'!AQ75*'B. Andre input'!$B$122*'B. Andre input'!$B$65</f>
        <v>0</v>
      </c>
      <c r="AR33" s="192">
        <f>'I. Modelsimulering_kvinder'!AR75*'B. Andre input'!$B$122*'B. Andre input'!$B$65</f>
        <v>0</v>
      </c>
      <c r="AS33" s="192">
        <f>'I. Modelsimulering_kvinder'!AS75*'B. Andre input'!$B$122*'B. Andre input'!$B$65</f>
        <v>0</v>
      </c>
      <c r="AT33" s="192">
        <f>'I. Modelsimulering_kvinder'!AT75*'B. Andre input'!$B$122*'B. Andre input'!$B$65</f>
        <v>0</v>
      </c>
      <c r="AU33" s="192">
        <f>'I. Modelsimulering_kvinder'!AU75*'B. Andre input'!$B$122*'B. Andre input'!$B$65</f>
        <v>0</v>
      </c>
      <c r="AV33" s="192">
        <f>'I. Modelsimulering_kvinder'!AV75*'B. Andre input'!$B$122*'B. Andre input'!$B$65</f>
        <v>0</v>
      </c>
      <c r="AW33" s="192">
        <f>'I. Modelsimulering_kvinder'!AW75*'B. Andre input'!$B$122*'B. Andre input'!$B$65</f>
        <v>0</v>
      </c>
      <c r="AX33" s="192">
        <f>'I. Modelsimulering_kvinder'!AX75*'B. Andre input'!$B$122*'B. Andre input'!$B$65</f>
        <v>0</v>
      </c>
      <c r="AY33" s="192">
        <f>'I. Modelsimulering_kvinder'!AY75*'B. Andre input'!$B$122*'B. Andre input'!$B$65</f>
        <v>0</v>
      </c>
      <c r="AZ33" s="192">
        <f>'I. Modelsimulering_kvinder'!AZ75*'B. Andre input'!$B$122*'B. Andre input'!$B$65</f>
        <v>0</v>
      </c>
      <c r="BA33" s="192">
        <f>'I. Modelsimulering_kvinder'!BA75*'B. Andre input'!$B$122*'B. Andre input'!$B$65</f>
        <v>0</v>
      </c>
      <c r="BB33" s="192">
        <f>'I. Modelsimulering_kvinder'!BB75*'B. Andre input'!$B$122*'B. Andre input'!$B$65</f>
        <v>0</v>
      </c>
      <c r="BC33" s="192">
        <f>'I. Modelsimulering_kvinder'!BC75*'B. Andre input'!$B$122*'B. Andre input'!$B$65</f>
        <v>0</v>
      </c>
      <c r="BD33" s="192">
        <f>'I. Modelsimulering_kvinder'!BD75*'B. Andre input'!$B$122*'B. Andre input'!$B$65</f>
        <v>0</v>
      </c>
      <c r="BE33" s="192">
        <f>'I. Modelsimulering_kvinder'!BE75*'B. Andre input'!$B$122*'B. Andre input'!$B$65</f>
        <v>0</v>
      </c>
      <c r="BF33" s="192">
        <f>'I. Modelsimulering_kvinder'!BF75*'B. Andre input'!$B$122*'B. Andre input'!$B$65</f>
        <v>0</v>
      </c>
      <c r="BG33" s="192">
        <f>'I. Modelsimulering_kvinder'!BG75*'B. Andre input'!$B$122*'B. Andre input'!$B$65</f>
        <v>0</v>
      </c>
      <c r="BH33" s="192">
        <f>'I. Modelsimulering_kvinder'!BH75*'B. Andre input'!$B$122*'B. Andre input'!$B$65</f>
        <v>0</v>
      </c>
      <c r="BI33" s="192">
        <f>'I. Modelsimulering_kvinder'!BI75*'B. Andre input'!$B$122*'B. Andre input'!$B$65</f>
        <v>0</v>
      </c>
      <c r="BJ33" s="192">
        <f>'I. Modelsimulering_kvinder'!BJ75*'B. Andre input'!$B$122*'B. Andre input'!$B$65</f>
        <v>0</v>
      </c>
      <c r="BK33" s="192">
        <f>'I. Modelsimulering_kvinder'!BK75*'B. Andre input'!$B$122*'B. Andre input'!$B$65</f>
        <v>0</v>
      </c>
      <c r="BL33" s="192">
        <f>'I. Modelsimulering_kvinder'!BL75*'B. Andre input'!$B$122*'B. Andre input'!$B$65</f>
        <v>0</v>
      </c>
      <c r="BM33" s="192">
        <f>'I. Modelsimulering_kvinder'!BM75*'B. Andre input'!$B$122*'B. Andre input'!$B$65</f>
        <v>0</v>
      </c>
      <c r="BN33" s="192">
        <f>'I. Modelsimulering_kvinder'!BN75*'B. Andre input'!$B$122*'B. Andre input'!$B$65</f>
        <v>0</v>
      </c>
      <c r="BO33" s="192">
        <f>'I. Modelsimulering_kvinder'!BO75*'B. Andre input'!$B$122*'B. Andre input'!$B$65</f>
        <v>0</v>
      </c>
      <c r="BP33" s="192">
        <f>'I. Modelsimulering_kvinder'!BP75*'B. Andre input'!$B$122*'B. Andre input'!$B$65</f>
        <v>0</v>
      </c>
      <c r="BQ33" s="192">
        <f>'I. Modelsimulering_kvinder'!BQ75*'B. Andre input'!$B$122*'B. Andre input'!$B$65</f>
        <v>0</v>
      </c>
      <c r="BR33" s="192">
        <f>'I. Modelsimulering_kvinder'!BR75*'B. Andre input'!$B$122*'B. Andre input'!$B$65</f>
        <v>0</v>
      </c>
      <c r="BS33" s="192">
        <f>'I. Modelsimulering_kvinder'!BS75*'B. Andre input'!$B$122*'B. Andre input'!$B$65</f>
        <v>0</v>
      </c>
      <c r="BT33" s="192">
        <f>'I. Modelsimulering_kvinder'!BT75*'B. Andre input'!$B$122*'B. Andre input'!$B$65</f>
        <v>0</v>
      </c>
      <c r="BU33" s="192">
        <f>'I. Modelsimulering_kvinder'!BU75*'B. Andre input'!$B$122*'B. Andre input'!$B$65</f>
        <v>0</v>
      </c>
      <c r="BV33" s="192">
        <f>'I. Modelsimulering_kvinder'!BV75*'B. Andre input'!$B$122*'B. Andre input'!$B$65</f>
        <v>0</v>
      </c>
      <c r="BW33" s="192">
        <f>'I. Modelsimulering_kvinder'!BW75*'B. Andre input'!$B$122*'B. Andre input'!$B$65</f>
        <v>0</v>
      </c>
      <c r="BX33" s="192">
        <f>'I. Modelsimulering_kvinder'!BX75*'B. Andre input'!$B$122*'B. Andre input'!$B$65</f>
        <v>0</v>
      </c>
      <c r="BY33" s="192">
        <f>'I. Modelsimulering_kvinder'!BY75*'B. Andre input'!$B$122*'B. Andre input'!$B$65</f>
        <v>0</v>
      </c>
      <c r="BZ33" s="192">
        <f>'I. Modelsimulering_kvinder'!BZ75*'B. Andre input'!$B$122*'B. Andre input'!$B$65</f>
        <v>0</v>
      </c>
      <c r="CA33" s="192">
        <f>'I. Modelsimulering_kvinder'!CA75*'B. Andre input'!$B$122*'B. Andre input'!$B$65</f>
        <v>0</v>
      </c>
      <c r="CB33" s="192">
        <f>'I. Modelsimulering_kvinder'!CB75*'B. Andre input'!$B$122*'B. Andre input'!$B$65</f>
        <v>0</v>
      </c>
      <c r="CC33" s="192">
        <f>'I. Modelsimulering_kvinder'!CC75*'B. Andre input'!$B$122*'B. Andre input'!$B$65</f>
        <v>0</v>
      </c>
      <c r="CD33" s="192">
        <f>'I. Modelsimulering_kvinder'!CD75*'B. Andre input'!$B$122*'B. Andre input'!$B$65</f>
        <v>0</v>
      </c>
      <c r="CE33" s="192">
        <f>'I. Modelsimulering_kvinder'!CE75*'B. Andre input'!$B$122*'B. Andre input'!$B$65</f>
        <v>0</v>
      </c>
      <c r="CF33" s="192">
        <f>'I. Modelsimulering_kvinder'!CF75*'B. Andre input'!$B$122*'B. Andre input'!$B$65</f>
        <v>0</v>
      </c>
      <c r="CG33" s="192">
        <f>'I. Modelsimulering_kvinder'!CG75*'B. Andre input'!$B$122*'B. Andre input'!$B$65</f>
        <v>0</v>
      </c>
      <c r="CH33" s="192">
        <f>'I. Modelsimulering_kvinder'!CH75*'B. Andre input'!$B$122*'B. Andre input'!$B$65</f>
        <v>0</v>
      </c>
      <c r="CI33" s="192">
        <f>'I. Modelsimulering_kvinder'!CI75*'B. Andre input'!$B$122*'B. Andre input'!$B$65</f>
        <v>0</v>
      </c>
      <c r="CJ33" s="192">
        <f>'I. Modelsimulering_kvinder'!CJ75*'B. Andre input'!$B$122*'B. Andre input'!$B$65</f>
        <v>0</v>
      </c>
    </row>
    <row r="34" spans="1:88" ht="25.5" x14ac:dyDescent="0.25">
      <c r="A34" s="140" t="s">
        <v>181</v>
      </c>
      <c r="B34" s="192"/>
      <c r="C34" s="192"/>
      <c r="D34" s="192">
        <f>'I. Modelsimulering_kvinder'!D76*'B. Andre input'!$B$123*'B. Andre input'!$B$65</f>
        <v>0</v>
      </c>
      <c r="E34" s="192">
        <f>'I. Modelsimulering_kvinder'!E76*'B. Andre input'!$B$123*'B. Andre input'!$B$65</f>
        <v>0</v>
      </c>
      <c r="F34" s="192">
        <f>'I. Modelsimulering_kvinder'!F76*'B. Andre input'!$B$123*'B. Andre input'!$B$65</f>
        <v>0</v>
      </c>
      <c r="G34" s="192">
        <f>'I. Modelsimulering_kvinder'!G76*'B. Andre input'!$B$123*'B. Andre input'!$B$65</f>
        <v>0</v>
      </c>
      <c r="H34" s="192">
        <f>'I. Modelsimulering_kvinder'!H76*'B. Andre input'!$B$123*'B. Andre input'!$B$65</f>
        <v>0</v>
      </c>
      <c r="I34" s="192">
        <f>'I. Modelsimulering_kvinder'!I76*'B. Andre input'!$B$123*'B. Andre input'!$B$65</f>
        <v>-3949.1145547678043</v>
      </c>
      <c r="J34" s="192">
        <f>'I. Modelsimulering_kvinder'!J76*'B. Andre input'!$B$123*'B. Andre input'!$B$65</f>
        <v>-4546.934808591036</v>
      </c>
      <c r="K34" s="192">
        <f>'I. Modelsimulering_kvinder'!K76*'B. Andre input'!$B$123*'B. Andre input'!$B$65</f>
        <v>-4529.0487133698725</v>
      </c>
      <c r="L34" s="192">
        <f>'I. Modelsimulering_kvinder'!L76*'B. Andre input'!$B$123*'B. Andre input'!$B$65</f>
        <v>-4398.7616812374563</v>
      </c>
      <c r="M34" s="192">
        <f>'I. Modelsimulering_kvinder'!M76*'B. Andre input'!$B$123*'B. Andre input'!$B$65</f>
        <v>-4248.9432176168139</v>
      </c>
      <c r="N34" s="192">
        <f>'I. Modelsimulering_kvinder'!N76*'B. Andre input'!$B$123*'B. Andre input'!$B$65</f>
        <v>-824.91324318358397</v>
      </c>
      <c r="O34" s="192">
        <f>'I. Modelsimulering_kvinder'!O76*'B. Andre input'!$B$123*'B. Andre input'!$B$65</f>
        <v>-147.3429812528297</v>
      </c>
      <c r="P34" s="192">
        <f>'I. Modelsimulering_kvinder'!P76*'B. Andre input'!$B$123*'B. Andre input'!$B$65</f>
        <v>-11.20618359907137</v>
      </c>
      <c r="Q34" s="192">
        <f>'I. Modelsimulering_kvinder'!Q76*'B. Andre input'!$B$123*'B. Andre input'!$B$65</f>
        <v>17.662105858027171</v>
      </c>
      <c r="R34" s="192">
        <f>'I. Modelsimulering_kvinder'!R76*'B. Andre input'!$B$123*'B. Andre input'!$B$65</f>
        <v>24.722999929600334</v>
      </c>
      <c r="S34" s="192">
        <f>'I. Modelsimulering_kvinder'!S76*'B. Andre input'!$B$123*'B. Andre input'!$B$65</f>
        <v>26.917398614741153</v>
      </c>
      <c r="T34" s="192">
        <f>'I. Modelsimulering_kvinder'!T76*'B. Andre input'!$B$123*'B. Andre input'!$B$65</f>
        <v>27.715705222816876</v>
      </c>
      <c r="U34" s="192">
        <f>'I. Modelsimulering_kvinder'!U76*'B. Andre input'!$B$123*'B. Andre input'!$B$65</f>
        <v>27.915696382882341</v>
      </c>
      <c r="V34" s="192">
        <f>'I. Modelsimulering_kvinder'!V76*'B. Andre input'!$B$123*'B. Andre input'!$B$65</f>
        <v>27.763186267487882</v>
      </c>
      <c r="W34" s="192">
        <f>'I. Modelsimulering_kvinder'!W76*'B. Andre input'!$B$123*'B. Andre input'!$B$65</f>
        <v>47.219152962491066</v>
      </c>
      <c r="X34" s="192">
        <f>'I. Modelsimulering_kvinder'!X76*'B. Andre input'!$B$123*'B. Andre input'!$B$65</f>
        <v>59.307721403152961</v>
      </c>
      <c r="Y34" s="192">
        <f>'I. Modelsimulering_kvinder'!Y76*'B. Andre input'!$B$123*'B. Andre input'!$B$65</f>
        <v>67.768383594795893</v>
      </c>
      <c r="Z34" s="192">
        <f>'I. Modelsimulering_kvinder'!Z76*'B. Andre input'!$B$123*'B. Andre input'!$B$65</f>
        <v>73.419997292091708</v>
      </c>
      <c r="AA34" s="192">
        <f>'I. Modelsimulering_kvinder'!AA76*'B. Andre input'!$B$123*'B. Andre input'!$B$65</f>
        <v>76.909882318658035</v>
      </c>
      <c r="AB34" s="192">
        <f>'I. Modelsimulering_kvinder'!AB76*'B. Andre input'!$B$123*'B. Andre input'!$B$65</f>
        <v>78.747732387645314</v>
      </c>
      <c r="AC34" s="192">
        <f>'I. Modelsimulering_kvinder'!AC76*'B. Andre input'!$B$123*'B. Andre input'!$B$65</f>
        <v>79.333383367909917</v>
      </c>
      <c r="AD34" s="192">
        <f>'I. Modelsimulering_kvinder'!AD76*'B. Andre input'!$B$123*'B. Andre input'!$B$65</f>
        <v>78.979366834127603</v>
      </c>
      <c r="AE34" s="192">
        <f>'I. Modelsimulering_kvinder'!AE76*'B. Andre input'!$B$123*'B. Andre input'!$B$65</f>
        <v>77.929104304560298</v>
      </c>
      <c r="AF34" s="192">
        <f>'I. Modelsimulering_kvinder'!AF76*'B. Andre input'!$B$123*'B. Andre input'!$B$65</f>
        <v>76.371500690139257</v>
      </c>
      <c r="AG34" s="192">
        <f>'I. Modelsimulering_kvinder'!AG76*'B. Andre input'!$B$123*'B. Andre input'!$B$65</f>
        <v>73.168926711818841</v>
      </c>
      <c r="AH34" s="192">
        <f>'I. Modelsimulering_kvinder'!AH76*'B. Andre input'!$B$123*'B. Andre input'!$B$65</f>
        <v>69.813711291370211</v>
      </c>
      <c r="AI34" s="192">
        <f>'I. Modelsimulering_kvinder'!AI76*'B. Andre input'!$B$123*'B. Andre input'!$B$65</f>
        <v>66.397977543138083</v>
      </c>
      <c r="AJ34" s="192">
        <f>'I. Modelsimulering_kvinder'!AJ76*'B. Andre input'!$B$123*'B. Andre input'!$B$65</f>
        <v>62.988706503489567</v>
      </c>
      <c r="AK34" s="192">
        <f>'I. Modelsimulering_kvinder'!AK76*'B. Andre input'!$B$123*'B. Andre input'!$B$65</f>
        <v>59.633812399765148</v>
      </c>
      <c r="AL34" s="192">
        <f>'I. Modelsimulering_kvinder'!AL76*'B. Andre input'!$B$123*'B. Andre input'!$B$65</f>
        <v>56.366809829617807</v>
      </c>
      <c r="AM34" s="192">
        <f>'I. Modelsimulering_kvinder'!AM76*'B. Andre input'!$B$123*'B. Andre input'!$B$65</f>
        <v>53.210389782801656</v>
      </c>
      <c r="AN34" s="192">
        <f>'I. Modelsimulering_kvinder'!AN76*'B. Andre input'!$B$123*'B. Andre input'!$B$65</f>
        <v>50.179152558607107</v>
      </c>
      <c r="AO34" s="192">
        <f>'I. Modelsimulering_kvinder'!AO76*'B. Andre input'!$B$123*'B. Andre input'!$B$65</f>
        <v>47.281690957693456</v>
      </c>
      <c r="AP34" s="192">
        <f>'I. Modelsimulering_kvinder'!AP76*'B. Andre input'!$B$123*'B. Andre input'!$B$65</f>
        <v>44.522173982303201</v>
      </c>
      <c r="AQ34" s="192">
        <f>'I. Modelsimulering_kvinder'!AQ76*'B. Andre input'!$B$123*'B. Andre input'!$B$65</f>
        <v>39.696202802869117</v>
      </c>
      <c r="AR34" s="192">
        <f>'I. Modelsimulering_kvinder'!AR76*'B. Andre input'!$B$123*'B. Andre input'!$B$65</f>
        <v>35.378323838578616</v>
      </c>
      <c r="AS34" s="192">
        <f>'I. Modelsimulering_kvinder'!AS76*'B. Andre input'!$B$123*'B. Andre input'!$B$65</f>
        <v>31.519372796631767</v>
      </c>
      <c r="AT34" s="192">
        <f>'I. Modelsimulering_kvinder'!AT76*'B. Andre input'!$B$123*'B. Andre input'!$B$65</f>
        <v>28.07366150902449</v>
      </c>
      <c r="AU34" s="192">
        <f>'I. Modelsimulering_kvinder'!AU76*'B. Andre input'!$B$123*'B. Andre input'!$B$65</f>
        <v>24.999143435190859</v>
      </c>
      <c r="AV34" s="192">
        <f>'I. Modelsimulering_kvinder'!AV76*'B. Andre input'!$B$123*'B. Andre input'!$B$65</f>
        <v>22.257406768455976</v>
      </c>
      <c r="AW34" s="192">
        <f>'I. Modelsimulering_kvinder'!AW76*'B. Andre input'!$B$123*'B. Andre input'!$B$65</f>
        <v>19.813557234771505</v>
      </c>
      <c r="AX34" s="192">
        <f>'I. Modelsimulering_kvinder'!AX76*'B. Andre input'!$B$123*'B. Andre input'!$B$65</f>
        <v>17.636033858430579</v>
      </c>
      <c r="AY34" s="192">
        <f>'I. Modelsimulering_kvinder'!AY76*'B. Andre input'!$B$123*'B. Andre input'!$B$65</f>
        <v>15.696387530664394</v>
      </c>
      <c r="AZ34" s="192">
        <f>'I. Modelsimulering_kvinder'!AZ76*'B. Andre input'!$B$123*'B. Andre input'!$B$65</f>
        <v>13.969042658568664</v>
      </c>
      <c r="BA34" s="192">
        <f>'I. Modelsimulering_kvinder'!BA76*'B. Andre input'!$B$123*'B. Andre input'!$B$65</f>
        <v>0</v>
      </c>
      <c r="BB34" s="192">
        <f>'I. Modelsimulering_kvinder'!BB76*'B. Andre input'!$B$123*'B. Andre input'!$B$65</f>
        <v>0</v>
      </c>
      <c r="BC34" s="192">
        <f>'I. Modelsimulering_kvinder'!BC76*'B. Andre input'!$B$123*'B. Andre input'!$B$65</f>
        <v>0</v>
      </c>
      <c r="BD34" s="192">
        <f>'I. Modelsimulering_kvinder'!BD76*'B. Andre input'!$B$123*'B. Andre input'!$B$65</f>
        <v>0</v>
      </c>
      <c r="BE34" s="192">
        <f>'I. Modelsimulering_kvinder'!BE76*'B. Andre input'!$B$123*'B. Andre input'!$B$65</f>
        <v>0</v>
      </c>
      <c r="BF34" s="192">
        <f>'I. Modelsimulering_kvinder'!BF76*'B. Andre input'!$B$123*'B. Andre input'!$B$65</f>
        <v>0</v>
      </c>
      <c r="BG34" s="192">
        <f>'I. Modelsimulering_kvinder'!BG76*'B. Andre input'!$B$123*'B. Andre input'!$B$65</f>
        <v>0</v>
      </c>
      <c r="BH34" s="192">
        <f>'I. Modelsimulering_kvinder'!BH76*'B. Andre input'!$B$123*'B. Andre input'!$B$65</f>
        <v>0</v>
      </c>
      <c r="BI34" s="192">
        <f>'I. Modelsimulering_kvinder'!BI76*'B. Andre input'!$B$123*'B. Andre input'!$B$65</f>
        <v>0</v>
      </c>
      <c r="BJ34" s="192">
        <f>'I. Modelsimulering_kvinder'!BJ76*'B. Andre input'!$B$123*'B. Andre input'!$B$65</f>
        <v>0</v>
      </c>
      <c r="BK34" s="192">
        <f>'I. Modelsimulering_kvinder'!BK76*'B. Andre input'!$B$123*'B. Andre input'!$B$65</f>
        <v>0</v>
      </c>
      <c r="BL34" s="192">
        <f>'I. Modelsimulering_kvinder'!BL76*'B. Andre input'!$B$123*'B. Andre input'!$B$65</f>
        <v>0</v>
      </c>
      <c r="BM34" s="192">
        <f>'I. Modelsimulering_kvinder'!BM76*'B. Andre input'!$B$123*'B. Andre input'!$B$65</f>
        <v>0</v>
      </c>
      <c r="BN34" s="192">
        <f>'I. Modelsimulering_kvinder'!BN76*'B. Andre input'!$B$123*'B. Andre input'!$B$65</f>
        <v>0</v>
      </c>
      <c r="BO34" s="192">
        <f>'I. Modelsimulering_kvinder'!BO76*'B. Andre input'!$B$123*'B. Andre input'!$B$65</f>
        <v>0</v>
      </c>
      <c r="BP34" s="192">
        <f>'I. Modelsimulering_kvinder'!BP76*'B. Andre input'!$B$123*'B. Andre input'!$B$65</f>
        <v>0</v>
      </c>
      <c r="BQ34" s="192">
        <f>'I. Modelsimulering_kvinder'!BQ76*'B. Andre input'!$B$123*'B. Andre input'!$B$65</f>
        <v>0</v>
      </c>
      <c r="BR34" s="192">
        <f>'I. Modelsimulering_kvinder'!BR76*'B. Andre input'!$B$123*'B. Andre input'!$B$65</f>
        <v>0</v>
      </c>
      <c r="BS34" s="192">
        <f>'I. Modelsimulering_kvinder'!BS76*'B. Andre input'!$B$123*'B. Andre input'!$B$65</f>
        <v>0</v>
      </c>
      <c r="BT34" s="192">
        <f>'I. Modelsimulering_kvinder'!BT76*'B. Andre input'!$B$123*'B. Andre input'!$B$65</f>
        <v>0</v>
      </c>
      <c r="BU34" s="192">
        <f>'I. Modelsimulering_kvinder'!BU76*'B. Andre input'!$B$123*'B. Andre input'!$B$65</f>
        <v>0</v>
      </c>
      <c r="BV34" s="192">
        <f>'I. Modelsimulering_kvinder'!BV76*'B. Andre input'!$B$123*'B. Andre input'!$B$65</f>
        <v>0</v>
      </c>
      <c r="BW34" s="192">
        <f>'I. Modelsimulering_kvinder'!BW76*'B. Andre input'!$B$123*'B. Andre input'!$B$65</f>
        <v>0</v>
      </c>
      <c r="BX34" s="192">
        <f>'I. Modelsimulering_kvinder'!BX76*'B. Andre input'!$B$123*'B. Andre input'!$B$65</f>
        <v>0</v>
      </c>
      <c r="BY34" s="192">
        <f>'I. Modelsimulering_kvinder'!BY76*'B. Andre input'!$B$123*'B. Andre input'!$B$65</f>
        <v>0</v>
      </c>
      <c r="BZ34" s="192">
        <f>'I. Modelsimulering_kvinder'!BZ76*'B. Andre input'!$B$123*'B. Andre input'!$B$65</f>
        <v>0</v>
      </c>
      <c r="CA34" s="192">
        <f>'I. Modelsimulering_kvinder'!CA76*'B. Andre input'!$B$123*'B. Andre input'!$B$65</f>
        <v>0</v>
      </c>
      <c r="CB34" s="192">
        <f>'I. Modelsimulering_kvinder'!CB76*'B. Andre input'!$B$123*'B. Andre input'!$B$65</f>
        <v>0</v>
      </c>
      <c r="CC34" s="192">
        <f>'I. Modelsimulering_kvinder'!CC76*'B. Andre input'!$B$123*'B. Andre input'!$B$65</f>
        <v>0</v>
      </c>
      <c r="CD34" s="192">
        <f>'I. Modelsimulering_kvinder'!CD76*'B. Andre input'!$B$123*'B. Andre input'!$B$65</f>
        <v>0</v>
      </c>
      <c r="CE34" s="192">
        <f>'I. Modelsimulering_kvinder'!CE76*'B. Andre input'!$B$123*'B. Andre input'!$B$65</f>
        <v>0</v>
      </c>
      <c r="CF34" s="192">
        <f>'I. Modelsimulering_kvinder'!CF76*'B. Andre input'!$B$123*'B. Andre input'!$B$65</f>
        <v>0</v>
      </c>
      <c r="CG34" s="192">
        <f>'I. Modelsimulering_kvinder'!CG76*'B. Andre input'!$B$123*'B. Andre input'!$B$65</f>
        <v>0</v>
      </c>
      <c r="CH34" s="192">
        <f>'I. Modelsimulering_kvinder'!CH76*'B. Andre input'!$B$123*'B. Andre input'!$B$65</f>
        <v>0</v>
      </c>
      <c r="CI34" s="192">
        <f>'I. Modelsimulering_kvinder'!CI76*'B. Andre input'!$B$123*'B. Andre input'!$B$65</f>
        <v>0</v>
      </c>
      <c r="CJ34" s="192">
        <f>'I. Modelsimulering_kvinder'!CJ76*'B. Andre input'!$B$123*'B. Andre input'!$B$65</f>
        <v>0</v>
      </c>
    </row>
    <row r="35" spans="1:88" ht="25.5" x14ac:dyDescent="0.25">
      <c r="A35" s="140" t="s">
        <v>182</v>
      </c>
      <c r="B35" s="192"/>
      <c r="C35" s="192"/>
      <c r="D35" s="192">
        <f>'I. Modelsimulering_kvinder'!D77*'B. Andre input'!$B$124*'B. Andre input'!$B$65</f>
        <v>0</v>
      </c>
      <c r="E35" s="192">
        <f>'I. Modelsimulering_kvinder'!E77*'B. Andre input'!$B$124*'B. Andre input'!$B$65</f>
        <v>0</v>
      </c>
      <c r="F35" s="192">
        <f>'I. Modelsimulering_kvinder'!F77*'B. Andre input'!$B$124*'B. Andre input'!$B$65</f>
        <v>0</v>
      </c>
      <c r="G35" s="192">
        <f>'I. Modelsimulering_kvinder'!G77*'B. Andre input'!$B$124*'B. Andre input'!$B$65</f>
        <v>0</v>
      </c>
      <c r="H35" s="192">
        <f>'I. Modelsimulering_kvinder'!H77*'B. Andre input'!$B$124*'B. Andre input'!$B$65</f>
        <v>0</v>
      </c>
      <c r="I35" s="192">
        <f>'I. Modelsimulering_kvinder'!I77*'B. Andre input'!$B$124*'B. Andre input'!$B$65</f>
        <v>-15856.399738145918</v>
      </c>
      <c r="J35" s="192">
        <f>'I. Modelsimulering_kvinder'!J77*'B. Andre input'!$B$124*'B. Andre input'!$B$65</f>
        <v>-18979.24997273691</v>
      </c>
      <c r="K35" s="192">
        <f>'I. Modelsimulering_kvinder'!K77*'B. Andre input'!$B$124*'B. Andre input'!$B$65</f>
        <v>-19596.238968727805</v>
      </c>
      <c r="L35" s="192">
        <f>'I. Modelsimulering_kvinder'!L77*'B. Andre input'!$B$124*'B. Andre input'!$B$65</f>
        <v>-19691.831554320339</v>
      </c>
      <c r="M35" s="192">
        <f>'I. Modelsimulering_kvinder'!M77*'B. Andre input'!$B$124*'B. Andre input'!$B$65</f>
        <v>-19652.000095015603</v>
      </c>
      <c r="N35" s="192">
        <f>'I. Modelsimulering_kvinder'!N77*'B. Andre input'!$B$124*'B. Andre input'!$B$65</f>
        <v>-3904.1015763263563</v>
      </c>
      <c r="O35" s="192">
        <f>'I. Modelsimulering_kvinder'!O77*'B. Andre input'!$B$124*'B. Andre input'!$B$65</f>
        <v>-727.88498565934481</v>
      </c>
      <c r="P35" s="192">
        <f>'I. Modelsimulering_kvinder'!P77*'B. Andre input'!$B$124*'B. Andre input'!$B$65</f>
        <v>-77.571448177204601</v>
      </c>
      <c r="Q35" s="192">
        <f>'I. Modelsimulering_kvinder'!Q77*'B. Andre input'!$B$124*'B. Andre input'!$B$65</f>
        <v>63.245260550452493</v>
      </c>
      <c r="R35" s="192">
        <f>'I. Modelsimulering_kvinder'!R77*'B. Andre input'!$B$124*'B. Andre input'!$B$65</f>
        <v>99.272973380040341</v>
      </c>
      <c r="S35" s="192">
        <f>'I. Modelsimulering_kvinder'!S77*'B. Andre input'!$B$124*'B. Andre input'!$B$65</f>
        <v>112.08238636637117</v>
      </c>
      <c r="T35" s="192">
        <f>'I. Modelsimulering_kvinder'!T77*'B. Andre input'!$B$124*'B. Andre input'!$B$65</f>
        <v>118.45890207450587</v>
      </c>
      <c r="U35" s="192">
        <f>'I. Modelsimulering_kvinder'!U77*'B. Andre input'!$B$124*'B. Andre input'!$B$65</f>
        <v>122.14127733826433</v>
      </c>
      <c r="V35" s="192">
        <f>'I. Modelsimulering_kvinder'!V77*'B. Andre input'!$B$124*'B. Andre input'!$B$65</f>
        <v>124.18279489065098</v>
      </c>
      <c r="W35" s="192">
        <f>'I. Modelsimulering_kvinder'!W77*'B. Andre input'!$B$124*'B. Andre input'!$B$65</f>
        <v>199.98272782793464</v>
      </c>
      <c r="X35" s="192">
        <f>'I. Modelsimulering_kvinder'!X77*'B. Andre input'!$B$124*'B. Andre input'!$B$65</f>
        <v>261.57361092790291</v>
      </c>
      <c r="Y35" s="192">
        <f>'I. Modelsimulering_kvinder'!Y77*'B. Andre input'!$B$124*'B. Andre input'!$B$65</f>
        <v>310.38166171095332</v>
      </c>
      <c r="Z35" s="192">
        <f>'I. Modelsimulering_kvinder'!Z77*'B. Andre input'!$B$124*'B. Andre input'!$B$65</f>
        <v>348.28508789358744</v>
      </c>
      <c r="AA35" s="192">
        <f>'I. Modelsimulering_kvinder'!AA77*'B. Andre input'!$B$124*'B. Andre input'!$B$65</f>
        <v>376.965636889481</v>
      </c>
      <c r="AB35" s="192">
        <f>'I. Modelsimulering_kvinder'!AB77*'B. Andre input'!$B$124*'B. Andre input'!$B$65</f>
        <v>397.90662709442432</v>
      </c>
      <c r="AC35" s="192">
        <f>'I. Modelsimulering_kvinder'!AC77*'B. Andre input'!$B$124*'B. Andre input'!$B$65</f>
        <v>412.39920186552519</v>
      </c>
      <c r="AD35" s="192">
        <f>'I. Modelsimulering_kvinder'!AD77*'B. Andre input'!$B$124*'B. Andre input'!$B$65</f>
        <v>421.5554427531971</v>
      </c>
      <c r="AE35" s="192">
        <f>'I. Modelsimulering_kvinder'!AE77*'B. Andre input'!$B$124*'B. Andre input'!$B$65</f>
        <v>426.32499689613616</v>
      </c>
      <c r="AF35" s="192">
        <f>'I. Modelsimulering_kvinder'!AF77*'B. Andre input'!$B$124*'B. Andre input'!$B$65</f>
        <v>427.51303001930432</v>
      </c>
      <c r="AG35" s="192">
        <f>'I. Modelsimulering_kvinder'!AG77*'B. Andre input'!$B$124*'B. Andre input'!$B$65</f>
        <v>434.42811464582076</v>
      </c>
      <c r="AH35" s="192">
        <f>'I. Modelsimulering_kvinder'!AH77*'B. Andre input'!$B$124*'B. Andre input'!$B$65</f>
        <v>438.28704226500275</v>
      </c>
      <c r="AI35" s="192">
        <f>'I. Modelsimulering_kvinder'!AI77*'B. Andre input'!$B$124*'B. Andre input'!$B$65</f>
        <v>439.52208415522557</v>
      </c>
      <c r="AJ35" s="192">
        <f>'I. Modelsimulering_kvinder'!AJ77*'B. Andre input'!$B$124*'B. Andre input'!$B$65</f>
        <v>438.48141561350718</v>
      </c>
      <c r="AK35" s="192">
        <f>'I. Modelsimulering_kvinder'!AK77*'B. Andre input'!$B$124*'B. Andre input'!$B$65</f>
        <v>435.46932910538959</v>
      </c>
      <c r="AL35" s="192">
        <f>'I. Modelsimulering_kvinder'!AL77*'B. Andre input'!$B$124*'B. Andre input'!$B$65</f>
        <v>430.75324352059107</v>
      </c>
      <c r="AM35" s="192">
        <f>'I. Modelsimulering_kvinder'!AM77*'B. Andre input'!$B$124*'B. Andre input'!$B$65</f>
        <v>424.57024772650209</v>
      </c>
      <c r="AN35" s="192">
        <f>'I. Modelsimulering_kvinder'!AN77*'B. Andre input'!$B$124*'B. Andre input'!$B$65</f>
        <v>417.13239394351075</v>
      </c>
      <c r="AO35" s="192">
        <f>'I. Modelsimulering_kvinder'!AO77*'B. Andre input'!$B$124*'B. Andre input'!$B$65</f>
        <v>408.6306645289194</v>
      </c>
      <c r="AP35" s="192">
        <f>'I. Modelsimulering_kvinder'!AP77*'B. Andre input'!$B$124*'B. Andre input'!$B$65</f>
        <v>399.23782103816751</v>
      </c>
      <c r="AQ35" s="192">
        <f>'I. Modelsimulering_kvinder'!AQ77*'B. Andre input'!$B$124*'B. Andre input'!$B$65</f>
        <v>403.9368095381854</v>
      </c>
      <c r="AR35" s="192">
        <f>'I. Modelsimulering_kvinder'!AR77*'B. Andre input'!$B$124*'B. Andre input'!$B$65</f>
        <v>405.42340555835278</v>
      </c>
      <c r="AS35" s="192">
        <f>'I. Modelsimulering_kvinder'!AS77*'B. Andre input'!$B$124*'B. Andre input'!$B$65</f>
        <v>404.14443330748691</v>
      </c>
      <c r="AT35" s="192">
        <f>'I. Modelsimulering_kvinder'!AT77*'B. Andre input'!$B$124*'B. Andre input'!$B$65</f>
        <v>400.44316051604056</v>
      </c>
      <c r="AU35" s="192">
        <f>'I. Modelsimulering_kvinder'!AU77*'B. Andre input'!$B$124*'B. Andre input'!$B$65</f>
        <v>394.62955612424742</v>
      </c>
      <c r="AV35" s="192">
        <f>'I. Modelsimulering_kvinder'!AV77*'B. Andre input'!$B$124*'B. Andre input'!$B$65</f>
        <v>386.98713495311824</v>
      </c>
      <c r="AW35" s="192">
        <f>'I. Modelsimulering_kvinder'!AW77*'B. Andre input'!$B$124*'B. Andre input'!$B$65</f>
        <v>377.77867240444766</v>
      </c>
      <c r="AX35" s="192">
        <f>'I. Modelsimulering_kvinder'!AX77*'B. Andre input'!$B$124*'B. Andre input'!$B$65</f>
        <v>367.24984736246222</v>
      </c>
      <c r="AY35" s="192">
        <f>'I. Modelsimulering_kvinder'!AY77*'B. Andre input'!$B$124*'B. Andre input'!$B$65</f>
        <v>355.63099006227975</v>
      </c>
      <c r="AZ35" s="192">
        <f>'I. Modelsimulering_kvinder'!AZ77*'B. Andre input'!$B$124*'B. Andre input'!$B$65</f>
        <v>343.1374870605523</v>
      </c>
      <c r="BA35" s="192">
        <f>'I. Modelsimulering_kvinder'!BA77*'B. Andre input'!$B$124*'B. Andre input'!$B$65</f>
        <v>413.54261045012976</v>
      </c>
      <c r="BB35" s="192">
        <f>'I. Modelsimulering_kvinder'!BB77*'B. Andre input'!$B$124*'B. Andre input'!$B$65</f>
        <v>389.95653110278187</v>
      </c>
      <c r="BC35" s="192">
        <f>'I. Modelsimulering_kvinder'!BC77*'B. Andre input'!$B$124*'B. Andre input'!$B$65</f>
        <v>367.06457531183617</v>
      </c>
      <c r="BD35" s="192">
        <f>'I. Modelsimulering_kvinder'!BD77*'B. Andre input'!$B$124*'B. Andre input'!$B$65</f>
        <v>344.57331381675584</v>
      </c>
      <c r="BE35" s="192">
        <f>'I. Modelsimulering_kvinder'!BE77*'B. Andre input'!$B$124*'B. Andre input'!$B$65</f>
        <v>322.54623381319004</v>
      </c>
      <c r="BF35" s="192">
        <f>'I. Modelsimulering_kvinder'!BF77*'B. Andre input'!$B$124*'B. Andre input'!$B$65</f>
        <v>301.06612528911171</v>
      </c>
      <c r="BG35" s="192">
        <f>'I. Modelsimulering_kvinder'!BG77*'B. Andre input'!$B$124*'B. Andre input'!$B$65</f>
        <v>280.22878546484759</v>
      </c>
      <c r="BH35" s="192">
        <f>'I. Modelsimulering_kvinder'!BH77*'B. Andre input'!$B$124*'B. Andre input'!$B$65</f>
        <v>260.13199034163955</v>
      </c>
      <c r="BI35" s="192">
        <f>'I. Modelsimulering_kvinder'!BI77*'B. Andre input'!$B$124*'B. Andre input'!$B$65</f>
        <v>240.86548378117001</v>
      </c>
      <c r="BJ35" s="192">
        <f>'I. Modelsimulering_kvinder'!BJ77*'B. Andre input'!$B$124*'B. Andre input'!$B$65</f>
        <v>222.50397342418077</v>
      </c>
      <c r="BK35" s="192">
        <f>'I. Modelsimulering_kvinder'!BK77*'B. Andre input'!$B$124*'B. Andre input'!$B$65</f>
        <v>205.10332829289021</v>
      </c>
      <c r="BL35" s="192">
        <f>'I. Modelsimulering_kvinder'!BL77*'B. Andre input'!$B$124*'B. Andre input'!$B$65</f>
        <v>188.69943321050999</v>
      </c>
      <c r="BM35" s="192">
        <f>'I. Modelsimulering_kvinder'!BM77*'B. Andre input'!$B$124*'B. Andre input'!$B$65</f>
        <v>173.30895039753909</v>
      </c>
      <c r="BN35" s="192">
        <f>'I. Modelsimulering_kvinder'!BN77*'B. Andre input'!$B$124*'B. Andre input'!$B$65</f>
        <v>158.93128096751275</v>
      </c>
      <c r="BO35" s="192">
        <f>'I. Modelsimulering_kvinder'!BO77*'B. Andre input'!$B$124*'B. Andre input'!$B$65</f>
        <v>145.55115561970615</v>
      </c>
      <c r="BP35" s="192">
        <f>'I. Modelsimulering_kvinder'!BP77*'B. Andre input'!$B$124*'B. Andre input'!$B$65</f>
        <v>133.14143831592548</v>
      </c>
      <c r="BQ35" s="192">
        <f>'I. Modelsimulering_kvinder'!BQ77*'B. Andre input'!$B$124*'B. Andre input'!$B$65</f>
        <v>121.66586503557498</v>
      </c>
      <c r="BR35" s="192">
        <f>'I. Modelsimulering_kvinder'!BR77*'B. Andre input'!$B$124*'B. Andre input'!$B$65</f>
        <v>111.08154996226659</v>
      </c>
      <c r="BS35" s="192">
        <f>'I. Modelsimulering_kvinder'!BS77*'B. Andre input'!$B$124*'B. Andre input'!$B$65</f>
        <v>101.34117271419464</v>
      </c>
      <c r="BT35" s="192">
        <f>'I. Modelsimulering_kvinder'!BT77*'B. Andre input'!$B$124*'B. Andre input'!$B$65</f>
        <v>92.394816255085033</v>
      </c>
      <c r="BU35" s="192">
        <f>'I. Modelsimulering_kvinder'!BU77*'B. Andre input'!$B$124*'B. Andre input'!$B$65</f>
        <v>84.191461152382104</v>
      </c>
      <c r="BV35" s="192">
        <f>'I. Modelsimulering_kvinder'!BV77*'B. Andre input'!$B$124*'B. Andre input'!$B$65</f>
        <v>74.323906877956489</v>
      </c>
      <c r="BW35" s="192">
        <f>'I. Modelsimulering_kvinder'!BW77*'B. Andre input'!$B$124*'B. Andre input'!$B$65</f>
        <v>62.772809425967395</v>
      </c>
      <c r="BX35" s="192">
        <f>'I. Modelsimulering_kvinder'!BX77*'B. Andre input'!$B$124*'B. Andre input'!$B$65</f>
        <v>52.84116918455009</v>
      </c>
      <c r="BY35" s="192">
        <f>'I. Modelsimulering_kvinder'!BY77*'B. Andre input'!$B$124*'B. Andre input'!$B$65</f>
        <v>44.193409689267746</v>
      </c>
      <c r="BZ35" s="192">
        <f>'I. Modelsimulering_kvinder'!BZ77*'B. Andre input'!$B$124*'B. Andre input'!$B$65</f>
        <v>36.669292859832979</v>
      </c>
      <c r="CA35" s="192">
        <f>'I. Modelsimulering_kvinder'!CA77*'B. Andre input'!$B$124*'B. Andre input'!$B$65</f>
        <v>30.17292113906915</v>
      </c>
      <c r="CB35" s="192">
        <f>'I. Modelsimulering_kvinder'!CB77*'B. Andre input'!$B$124*'B. Andre input'!$B$65</f>
        <v>24.623510972266061</v>
      </c>
      <c r="CC35" s="192">
        <f>'I. Modelsimulering_kvinder'!CC77*'B. Andre input'!$B$124*'B. Andre input'!$B$65</f>
        <v>19.937494694909997</v>
      </c>
      <c r="CD35" s="192">
        <f>'I. Modelsimulering_kvinder'!CD77*'B. Andre input'!$B$124*'B. Andre input'!$B$65</f>
        <v>16.025261353660664</v>
      </c>
      <c r="CE35" s="192">
        <f>'I. Modelsimulering_kvinder'!CE77*'B. Andre input'!$B$124*'B. Andre input'!$B$65</f>
        <v>12.793760059013739</v>
      </c>
      <c r="CF35" s="192">
        <f>'I. Modelsimulering_kvinder'!CF77*'B. Andre input'!$B$124*'B. Andre input'!$B$65</f>
        <v>10.150632184153915</v>
      </c>
      <c r="CG35" s="192">
        <f>'I. Modelsimulering_kvinder'!CG77*'B. Andre input'!$B$124*'B. Andre input'!$B$65</f>
        <v>8.0079518179424358</v>
      </c>
      <c r="CH35" s="192">
        <f>'I. Modelsimulering_kvinder'!CH77*'B. Andre input'!$B$124*'B. Andre input'!$B$65</f>
        <v>6.2849035730043781</v>
      </c>
      <c r="CI35" s="192">
        <f>'I. Modelsimulering_kvinder'!CI77*'B. Andre input'!$B$124*'B. Andre input'!$B$65</f>
        <v>4.9093270319581492</v>
      </c>
      <c r="CJ35" s="192">
        <f>'I. Modelsimulering_kvinder'!CJ77*'B. Andre input'!$B$124*'B. Andre input'!$B$65</f>
        <v>3.8183076364934965</v>
      </c>
    </row>
    <row r="36" spans="1:88" ht="25.5" x14ac:dyDescent="0.25">
      <c r="A36" s="140" t="s">
        <v>183</v>
      </c>
      <c r="B36" s="192"/>
      <c r="C36" s="192"/>
      <c r="D36" s="192">
        <f>'I. Modelsimulering_kvinder'!D78*'B. Andre input'!$B$129*'B. Andre input'!$B$65</f>
        <v>0</v>
      </c>
      <c r="E36" s="192">
        <f>'I. Modelsimulering_kvinder'!E78*'B. Andre input'!$B$129*'B. Andre input'!$B$65</f>
        <v>0</v>
      </c>
      <c r="F36" s="192">
        <f>'I. Modelsimulering_kvinder'!F78*'B. Andre input'!$B$129*'B. Andre input'!$B$65</f>
        <v>0</v>
      </c>
      <c r="G36" s="192">
        <f>'I. Modelsimulering_kvinder'!G78*'B. Andre input'!$B$129*'B. Andre input'!$B$65</f>
        <v>0</v>
      </c>
      <c r="H36" s="192">
        <f>'I. Modelsimulering_kvinder'!H78*'B. Andre input'!$B$129*'B. Andre input'!$B$65</f>
        <v>0</v>
      </c>
      <c r="I36" s="192">
        <f>'I. Modelsimulering_kvinder'!I78*'B. Andre input'!$B$129*'B. Andre input'!$B$65</f>
        <v>0</v>
      </c>
      <c r="J36" s="192">
        <f>'I. Modelsimulering_kvinder'!J78*'B. Andre input'!$B$129*'B. Andre input'!$B$65</f>
        <v>0</v>
      </c>
      <c r="K36" s="192">
        <f>'I. Modelsimulering_kvinder'!K78*'B. Andre input'!$B$129*'B. Andre input'!$B$65</f>
        <v>0</v>
      </c>
      <c r="L36" s="192">
        <f>'I. Modelsimulering_kvinder'!L78*'B. Andre input'!$B$129*'B. Andre input'!$B$65</f>
        <v>0</v>
      </c>
      <c r="M36" s="192">
        <f>'I. Modelsimulering_kvinder'!M78*'B. Andre input'!$B$129*'B. Andre input'!$B$65</f>
        <v>0</v>
      </c>
      <c r="N36" s="192">
        <f>'I. Modelsimulering_kvinder'!N78*'B. Andre input'!$B$129*'B. Andre input'!$B$65</f>
        <v>-1382.9703490750942</v>
      </c>
      <c r="O36" s="192">
        <f>'I. Modelsimulering_kvinder'!O78*'B. Andre input'!$B$129*'B. Andre input'!$B$65</f>
        <v>-1470.1363298177439</v>
      </c>
      <c r="P36" s="192">
        <f>'I. Modelsimulering_kvinder'!P78*'B. Andre input'!$B$129*'B. Andre input'!$B$65</f>
        <v>-1345.1993192510895</v>
      </c>
      <c r="Q36" s="192">
        <f>'I. Modelsimulering_kvinder'!Q78*'B. Andre input'!$B$129*'B. Andre input'!$B$65</f>
        <v>-1198.0205744925365</v>
      </c>
      <c r="R36" s="192">
        <f>'I. Modelsimulering_kvinder'!R78*'B. Andre input'!$B$129*'B. Andre input'!$B$65</f>
        <v>-1060.7534383159184</v>
      </c>
      <c r="S36" s="192">
        <f>'I. Modelsimulering_kvinder'!S78*'B. Andre input'!$B$129*'B. Andre input'!$B$65</f>
        <v>-937.7423405347638</v>
      </c>
      <c r="T36" s="192">
        <f>'I. Modelsimulering_kvinder'!T78*'B. Andre input'!$B$129*'B. Andre input'!$B$65</f>
        <v>-828.48144664423478</v>
      </c>
      <c r="U36" s="192">
        <f>'I. Modelsimulering_kvinder'!U78*'B. Andre input'!$B$129*'B. Andre input'!$B$65</f>
        <v>-731.69156611116898</v>
      </c>
      <c r="V36" s="192">
        <f>'I. Modelsimulering_kvinder'!V78*'B. Andre input'!$B$129*'B. Andre input'!$B$65</f>
        <v>-646.05237296538792</v>
      </c>
      <c r="W36" s="192">
        <f>'I. Modelsimulering_kvinder'!W78*'B. Andre input'!$B$129*'B. Andre input'!$B$65</f>
        <v>0</v>
      </c>
      <c r="X36" s="192">
        <f>'I. Modelsimulering_kvinder'!X78*'B. Andre input'!$B$129*'B. Andre input'!$B$65</f>
        <v>0</v>
      </c>
      <c r="Y36" s="192">
        <f>'I. Modelsimulering_kvinder'!Y78*'B. Andre input'!$B$129*'B. Andre input'!$B$65</f>
        <v>0</v>
      </c>
      <c r="Z36" s="192">
        <f>'I. Modelsimulering_kvinder'!Z78*'B. Andre input'!$B$129*'B. Andre input'!$B$65</f>
        <v>0</v>
      </c>
      <c r="AA36" s="192">
        <f>'I. Modelsimulering_kvinder'!AA78*'B. Andre input'!$B$129*'B. Andre input'!$B$65</f>
        <v>0</v>
      </c>
      <c r="AB36" s="192">
        <f>'I. Modelsimulering_kvinder'!AB78*'B. Andre input'!$B$129*'B. Andre input'!$B$65</f>
        <v>0</v>
      </c>
      <c r="AC36" s="192">
        <f>'I. Modelsimulering_kvinder'!AC78*'B. Andre input'!$B$129*'B. Andre input'!$B$65</f>
        <v>0</v>
      </c>
      <c r="AD36" s="192">
        <f>'I. Modelsimulering_kvinder'!AD78*'B. Andre input'!$B$129*'B. Andre input'!$B$65</f>
        <v>0</v>
      </c>
      <c r="AE36" s="192">
        <f>'I. Modelsimulering_kvinder'!AE78*'B. Andre input'!$B$129*'B. Andre input'!$B$65</f>
        <v>0</v>
      </c>
      <c r="AF36" s="192">
        <f>'I. Modelsimulering_kvinder'!AF78*'B. Andre input'!$B$129*'B. Andre input'!$B$65</f>
        <v>0</v>
      </c>
      <c r="AG36" s="192">
        <f>'I. Modelsimulering_kvinder'!AG78*'B. Andre input'!$B$129*'B. Andre input'!$B$65</f>
        <v>0</v>
      </c>
      <c r="AH36" s="192">
        <f>'I. Modelsimulering_kvinder'!AH78*'B. Andre input'!$B$129*'B. Andre input'!$B$65</f>
        <v>0</v>
      </c>
      <c r="AI36" s="192">
        <f>'I. Modelsimulering_kvinder'!AI78*'B. Andre input'!$B$129*'B. Andre input'!$B$65</f>
        <v>0</v>
      </c>
      <c r="AJ36" s="192">
        <f>'I. Modelsimulering_kvinder'!AJ78*'B. Andre input'!$B$129*'B. Andre input'!$B$65</f>
        <v>0</v>
      </c>
      <c r="AK36" s="192">
        <f>'I. Modelsimulering_kvinder'!AK78*'B. Andre input'!$B$129*'B. Andre input'!$B$65</f>
        <v>0</v>
      </c>
      <c r="AL36" s="192">
        <f>'I. Modelsimulering_kvinder'!AL78*'B. Andre input'!$B$129*'B. Andre input'!$B$65</f>
        <v>0</v>
      </c>
      <c r="AM36" s="192">
        <f>'I. Modelsimulering_kvinder'!AM78*'B. Andre input'!$B$129*'B. Andre input'!$B$65</f>
        <v>0</v>
      </c>
      <c r="AN36" s="192">
        <f>'I. Modelsimulering_kvinder'!AN78*'B. Andre input'!$B$129*'B. Andre input'!$B$65</f>
        <v>0</v>
      </c>
      <c r="AO36" s="192">
        <f>'I. Modelsimulering_kvinder'!AO78*'B. Andre input'!$B$129*'B. Andre input'!$B$65</f>
        <v>0</v>
      </c>
      <c r="AP36" s="192">
        <f>'I. Modelsimulering_kvinder'!AP78*'B. Andre input'!$B$129*'B. Andre input'!$B$65</f>
        <v>0</v>
      </c>
      <c r="AQ36" s="192">
        <f>'I. Modelsimulering_kvinder'!AQ78*'B. Andre input'!$B$129*'B. Andre input'!$B$65</f>
        <v>0</v>
      </c>
      <c r="AR36" s="192">
        <f>'I. Modelsimulering_kvinder'!AR78*'B. Andre input'!$B$129*'B. Andre input'!$B$65</f>
        <v>0</v>
      </c>
      <c r="AS36" s="192">
        <f>'I. Modelsimulering_kvinder'!AS78*'B. Andre input'!$B$129*'B. Andre input'!$B$65</f>
        <v>0</v>
      </c>
      <c r="AT36" s="192">
        <f>'I. Modelsimulering_kvinder'!AT78*'B. Andre input'!$B$129*'B. Andre input'!$B$65</f>
        <v>0</v>
      </c>
      <c r="AU36" s="192">
        <f>'I. Modelsimulering_kvinder'!AU78*'B. Andre input'!$B$129*'B. Andre input'!$B$65</f>
        <v>0</v>
      </c>
      <c r="AV36" s="192">
        <f>'I. Modelsimulering_kvinder'!AV78*'B. Andre input'!$B$129*'B. Andre input'!$B$65</f>
        <v>0</v>
      </c>
      <c r="AW36" s="192">
        <f>'I. Modelsimulering_kvinder'!AW78*'B. Andre input'!$B$129*'B. Andre input'!$B$65</f>
        <v>0</v>
      </c>
      <c r="AX36" s="192">
        <f>'I. Modelsimulering_kvinder'!AX78*'B. Andre input'!$B$129*'B. Andre input'!$B$65</f>
        <v>0</v>
      </c>
      <c r="AY36" s="192">
        <f>'I. Modelsimulering_kvinder'!AY78*'B. Andre input'!$B$129*'B. Andre input'!$B$65</f>
        <v>0</v>
      </c>
      <c r="AZ36" s="192">
        <f>'I. Modelsimulering_kvinder'!AZ78*'B. Andre input'!$B$129*'B. Andre input'!$B$65</f>
        <v>0</v>
      </c>
      <c r="BA36" s="192">
        <f>'I. Modelsimulering_kvinder'!BA78*'B. Andre input'!$B$129*'B. Andre input'!$B$65</f>
        <v>0</v>
      </c>
      <c r="BB36" s="192">
        <f>'I. Modelsimulering_kvinder'!BB78*'B. Andre input'!$B$129*'B. Andre input'!$B$65</f>
        <v>0</v>
      </c>
      <c r="BC36" s="192">
        <f>'I. Modelsimulering_kvinder'!BC78*'B. Andre input'!$B$129*'B. Andre input'!$B$65</f>
        <v>0</v>
      </c>
      <c r="BD36" s="192">
        <f>'I. Modelsimulering_kvinder'!BD78*'B. Andre input'!$B$129*'B. Andre input'!$B$65</f>
        <v>0</v>
      </c>
      <c r="BE36" s="192">
        <f>'I. Modelsimulering_kvinder'!BE78*'B. Andre input'!$B$129*'B. Andre input'!$B$65</f>
        <v>0</v>
      </c>
      <c r="BF36" s="192">
        <f>'I. Modelsimulering_kvinder'!BF78*'B. Andre input'!$B$129*'B. Andre input'!$B$65</f>
        <v>0</v>
      </c>
      <c r="BG36" s="192">
        <f>'I. Modelsimulering_kvinder'!BG78*'B. Andre input'!$B$129*'B. Andre input'!$B$65</f>
        <v>0</v>
      </c>
      <c r="BH36" s="192">
        <f>'I. Modelsimulering_kvinder'!BH78*'B. Andre input'!$B$129*'B. Andre input'!$B$65</f>
        <v>0</v>
      </c>
      <c r="BI36" s="192">
        <f>'I. Modelsimulering_kvinder'!BI78*'B. Andre input'!$B$129*'B. Andre input'!$B$65</f>
        <v>0</v>
      </c>
      <c r="BJ36" s="192">
        <f>'I. Modelsimulering_kvinder'!BJ78*'B. Andre input'!$B$129*'B. Andre input'!$B$65</f>
        <v>0</v>
      </c>
      <c r="BK36" s="192">
        <f>'I. Modelsimulering_kvinder'!BK78*'B. Andre input'!$B$129*'B. Andre input'!$B$65</f>
        <v>0</v>
      </c>
      <c r="BL36" s="192">
        <f>'I. Modelsimulering_kvinder'!BL78*'B. Andre input'!$B$129*'B. Andre input'!$B$65</f>
        <v>0</v>
      </c>
      <c r="BM36" s="192">
        <f>'I. Modelsimulering_kvinder'!BM78*'B. Andre input'!$B$129*'B. Andre input'!$B$65</f>
        <v>0</v>
      </c>
      <c r="BN36" s="192">
        <f>'I. Modelsimulering_kvinder'!BN78*'B. Andre input'!$B$129*'B. Andre input'!$B$65</f>
        <v>0</v>
      </c>
      <c r="BO36" s="192">
        <f>'I. Modelsimulering_kvinder'!BO78*'B. Andre input'!$B$129*'B. Andre input'!$B$65</f>
        <v>0</v>
      </c>
      <c r="BP36" s="192">
        <f>'I. Modelsimulering_kvinder'!BP78*'B. Andre input'!$B$129*'B. Andre input'!$B$65</f>
        <v>0</v>
      </c>
      <c r="BQ36" s="192">
        <f>'I. Modelsimulering_kvinder'!BQ78*'B. Andre input'!$B$129*'B. Andre input'!$B$65</f>
        <v>0</v>
      </c>
      <c r="BR36" s="192">
        <f>'I. Modelsimulering_kvinder'!BR78*'B. Andre input'!$B$129*'B. Andre input'!$B$65</f>
        <v>0</v>
      </c>
      <c r="BS36" s="192">
        <f>'I. Modelsimulering_kvinder'!BS78*'B. Andre input'!$B$129*'B. Andre input'!$B$65</f>
        <v>0</v>
      </c>
      <c r="BT36" s="192">
        <f>'I. Modelsimulering_kvinder'!BT78*'B. Andre input'!$B$129*'B. Andre input'!$B$65</f>
        <v>0</v>
      </c>
      <c r="BU36" s="192">
        <f>'I. Modelsimulering_kvinder'!BU78*'B. Andre input'!$B$129*'B. Andre input'!$B$65</f>
        <v>0</v>
      </c>
      <c r="BV36" s="192">
        <f>'I. Modelsimulering_kvinder'!BV78*'B. Andre input'!$B$129*'B. Andre input'!$B$65</f>
        <v>0</v>
      </c>
      <c r="BW36" s="192">
        <f>'I. Modelsimulering_kvinder'!BW78*'B. Andre input'!$B$129*'B. Andre input'!$B$65</f>
        <v>0</v>
      </c>
      <c r="BX36" s="192">
        <f>'I. Modelsimulering_kvinder'!BX78*'B. Andre input'!$B$129*'B. Andre input'!$B$65</f>
        <v>0</v>
      </c>
      <c r="BY36" s="192">
        <f>'I. Modelsimulering_kvinder'!BY78*'B. Andre input'!$B$129*'B. Andre input'!$B$65</f>
        <v>0</v>
      </c>
      <c r="BZ36" s="192">
        <f>'I. Modelsimulering_kvinder'!BZ78*'B. Andre input'!$B$129*'B. Andre input'!$B$65</f>
        <v>0</v>
      </c>
      <c r="CA36" s="192">
        <f>'I. Modelsimulering_kvinder'!CA78*'B. Andre input'!$B$129*'B. Andre input'!$B$65</f>
        <v>0</v>
      </c>
      <c r="CB36" s="192">
        <f>'I. Modelsimulering_kvinder'!CB78*'B. Andre input'!$B$129*'B. Andre input'!$B$65</f>
        <v>0</v>
      </c>
      <c r="CC36" s="192">
        <f>'I. Modelsimulering_kvinder'!CC78*'B. Andre input'!$B$129*'B. Andre input'!$B$65</f>
        <v>0</v>
      </c>
      <c r="CD36" s="192">
        <f>'I. Modelsimulering_kvinder'!CD78*'B. Andre input'!$B$129*'B. Andre input'!$B$65</f>
        <v>0</v>
      </c>
      <c r="CE36" s="192">
        <f>'I. Modelsimulering_kvinder'!CE78*'B. Andre input'!$B$129*'B. Andre input'!$B$65</f>
        <v>0</v>
      </c>
      <c r="CF36" s="192">
        <f>'I. Modelsimulering_kvinder'!CF78*'B. Andre input'!$B$129*'B. Andre input'!$B$65</f>
        <v>0</v>
      </c>
      <c r="CG36" s="192">
        <f>'I. Modelsimulering_kvinder'!CG78*'B. Andre input'!$B$129*'B. Andre input'!$B$65</f>
        <v>0</v>
      </c>
      <c r="CH36" s="192">
        <f>'I. Modelsimulering_kvinder'!CH78*'B. Andre input'!$B$129*'B. Andre input'!$B$65</f>
        <v>0</v>
      </c>
      <c r="CI36" s="192">
        <f>'I. Modelsimulering_kvinder'!CI78*'B. Andre input'!$B$129*'B. Andre input'!$B$65</f>
        <v>0</v>
      </c>
      <c r="CJ36" s="192">
        <f>'I. Modelsimulering_kvinder'!CJ78*'B. Andre input'!$B$129*'B. Andre input'!$B$65</f>
        <v>0</v>
      </c>
    </row>
    <row r="37" spans="1:88" ht="25.5" x14ac:dyDescent="0.25">
      <c r="A37" s="140" t="s">
        <v>184</v>
      </c>
      <c r="B37" s="192"/>
      <c r="C37" s="192"/>
      <c r="D37" s="192">
        <f>'I. Modelsimulering_kvinder'!D79*'B. Andre input'!$B$130*'B. Andre input'!$B$65</f>
        <v>0</v>
      </c>
      <c r="E37" s="192">
        <f>'I. Modelsimulering_kvinder'!E79*'B. Andre input'!$B$130*'B. Andre input'!$B$65</f>
        <v>0</v>
      </c>
      <c r="F37" s="192">
        <f>'I. Modelsimulering_kvinder'!F79*'B. Andre input'!$B$130*'B. Andre input'!$B$65</f>
        <v>0</v>
      </c>
      <c r="G37" s="192">
        <f>'I. Modelsimulering_kvinder'!G79*'B. Andre input'!$B$130*'B. Andre input'!$B$65</f>
        <v>0</v>
      </c>
      <c r="H37" s="192">
        <f>'I. Modelsimulering_kvinder'!H79*'B. Andre input'!$B$130*'B. Andre input'!$B$65</f>
        <v>0</v>
      </c>
      <c r="I37" s="192">
        <f>'I. Modelsimulering_kvinder'!I79*'B. Andre input'!$B$130*'B. Andre input'!$B$65</f>
        <v>0</v>
      </c>
      <c r="J37" s="192">
        <f>'I. Modelsimulering_kvinder'!J79*'B. Andre input'!$B$130*'B. Andre input'!$B$65</f>
        <v>0</v>
      </c>
      <c r="K37" s="192">
        <f>'I. Modelsimulering_kvinder'!K79*'B. Andre input'!$B$130*'B. Andre input'!$B$65</f>
        <v>0</v>
      </c>
      <c r="L37" s="192">
        <f>'I. Modelsimulering_kvinder'!L79*'B. Andre input'!$B$130*'B. Andre input'!$B$65</f>
        <v>0</v>
      </c>
      <c r="M37" s="192">
        <f>'I. Modelsimulering_kvinder'!M79*'B. Andre input'!$B$130*'B. Andre input'!$B$65</f>
        <v>0</v>
      </c>
      <c r="N37" s="192">
        <f>'I. Modelsimulering_kvinder'!N79*'B. Andre input'!$B$130*'B. Andre input'!$B$65</f>
        <v>-4587.7198413230826</v>
      </c>
      <c r="O37" s="192">
        <f>'I. Modelsimulering_kvinder'!O79*'B. Andre input'!$B$130*'B. Andre input'!$B$65</f>
        <v>-5416.7367026399024</v>
      </c>
      <c r="P37" s="192">
        <f>'I. Modelsimulering_kvinder'!P79*'B. Andre input'!$B$130*'B. Andre input'!$B$65</f>
        <v>-5492.9795242994414</v>
      </c>
      <c r="Q37" s="192">
        <f>'I. Modelsimulering_kvinder'!Q79*'B. Andre input'!$B$130*'B. Andre input'!$B$65</f>
        <v>-5411.062786893146</v>
      </c>
      <c r="R37" s="192">
        <f>'I. Modelsimulering_kvinder'!R79*'B. Andre input'!$B$130*'B. Andre input'!$B$65</f>
        <v>-5290.2898741918989</v>
      </c>
      <c r="S37" s="192">
        <f>'I. Modelsimulering_kvinder'!S79*'B. Andre input'!$B$130*'B. Andre input'!$B$65</f>
        <v>-5156.1607225714915</v>
      </c>
      <c r="T37" s="192">
        <f>'I. Modelsimulering_kvinder'!T79*'B. Andre input'!$B$130*'B. Andre input'!$B$65</f>
        <v>-5015.4028910284078</v>
      </c>
      <c r="U37" s="192">
        <f>'I. Modelsimulering_kvinder'!U79*'B. Andre input'!$B$130*'B. Andre input'!$B$65</f>
        <v>-4870.7485375964097</v>
      </c>
      <c r="V37" s="192">
        <f>'I. Modelsimulering_kvinder'!V79*'B. Andre input'!$B$130*'B. Andre input'!$B$65</f>
        <v>-4723.8850317698507</v>
      </c>
      <c r="W37" s="192">
        <f>'I. Modelsimulering_kvinder'!W79*'B. Andre input'!$B$130*'B. Andre input'!$B$65</f>
        <v>-4976.9055310411441</v>
      </c>
      <c r="X37" s="192">
        <f>'I. Modelsimulering_kvinder'!X79*'B. Andre input'!$B$130*'B. Andre input'!$B$65</f>
        <v>-4789.9332062736739</v>
      </c>
      <c r="Y37" s="192">
        <f>'I. Modelsimulering_kvinder'!Y79*'B. Andre input'!$B$130*'B. Andre input'!$B$65</f>
        <v>-4606.3362565412936</v>
      </c>
      <c r="Z37" s="192">
        <f>'I. Modelsimulering_kvinder'!Z79*'B. Andre input'!$B$130*'B. Andre input'!$B$65</f>
        <v>-4426.9512196287387</v>
      </c>
      <c r="AA37" s="192">
        <f>'I. Modelsimulering_kvinder'!AA79*'B. Andre input'!$B$130*'B. Andre input'!$B$65</f>
        <v>-4252.3697607813056</v>
      </c>
      <c r="AB37" s="192">
        <f>'I. Modelsimulering_kvinder'!AB79*'B. Andre input'!$B$130*'B. Andre input'!$B$65</f>
        <v>-4082.9924116890338</v>
      </c>
      <c r="AC37" s="192">
        <f>'I. Modelsimulering_kvinder'!AC79*'B. Andre input'!$B$130*'B. Andre input'!$B$65</f>
        <v>-3919.0714987515466</v>
      </c>
      <c r="AD37" s="192">
        <f>'I. Modelsimulering_kvinder'!AD79*'B. Andre input'!$B$130*'B. Andre input'!$B$65</f>
        <v>-3760.7452568304352</v>
      </c>
      <c r="AE37" s="192">
        <f>'I. Modelsimulering_kvinder'!AE79*'B. Andre input'!$B$130*'B. Andre input'!$B$65</f>
        <v>-3608.064810205286</v>
      </c>
      <c r="AF37" s="192">
        <f>'I. Modelsimulering_kvinder'!AF79*'B. Andre input'!$B$130*'B. Andre input'!$B$65</f>
        <v>-3461.0154183160321</v>
      </c>
      <c r="AG37" s="192">
        <f>'I. Modelsimulering_kvinder'!AG79*'B. Andre input'!$B$130*'B. Andre input'!$B$65</f>
        <v>-3262.2998052893104</v>
      </c>
      <c r="AH37" s="192">
        <f>'I. Modelsimulering_kvinder'!AH79*'B. Andre input'!$B$130*'B. Andre input'!$B$65</f>
        <v>-3074.6876912738276</v>
      </c>
      <c r="AI37" s="192">
        <f>'I. Modelsimulering_kvinder'!AI79*'B. Andre input'!$B$130*'B. Andre input'!$B$65</f>
        <v>-2897.6444275946023</v>
      </c>
      <c r="AJ37" s="192">
        <f>'I. Modelsimulering_kvinder'!AJ79*'B. Andre input'!$B$130*'B. Andre input'!$B$65</f>
        <v>-2730.6391808854783</v>
      </c>
      <c r="AK37" s="192">
        <f>'I. Modelsimulering_kvinder'!AK79*'B. Andre input'!$B$130*'B. Andre input'!$B$65</f>
        <v>-2573.1512394494434</v>
      </c>
      <c r="AL37" s="192">
        <f>'I. Modelsimulering_kvinder'!AL79*'B. Andre input'!$B$130*'B. Andre input'!$B$65</f>
        <v>-2424.6744220099117</v>
      </c>
      <c r="AM37" s="192">
        <f>'I. Modelsimulering_kvinder'!AM79*'B. Andre input'!$B$130*'B. Andre input'!$B$65</f>
        <v>-2284.7200512119061</v>
      </c>
      <c r="AN37" s="192">
        <f>'I. Modelsimulering_kvinder'!AN79*'B. Andre input'!$B$130*'B. Andre input'!$B$65</f>
        <v>-2152.8188483418103</v>
      </c>
      <c r="AO37" s="192">
        <f>'I. Modelsimulering_kvinder'!AO79*'B. Andre input'!$B$130*'B. Andre input'!$B$65</f>
        <v>-2028.5220231372073</v>
      </c>
      <c r="AP37" s="192">
        <f>'I. Modelsimulering_kvinder'!AP79*'B. Andre input'!$B$130*'B. Andre input'!$B$65</f>
        <v>-1911.4017683748286</v>
      </c>
      <c r="AQ37" s="192">
        <f>'I. Modelsimulering_kvinder'!AQ79*'B. Andre input'!$B$130*'B. Andre input'!$B$65</f>
        <v>-1706.2591445242633</v>
      </c>
      <c r="AR37" s="192">
        <f>'I. Modelsimulering_kvinder'!AR79*'B. Andre input'!$B$130*'B. Andre input'!$B$65</f>
        <v>-1523.1452699721322</v>
      </c>
      <c r="AS37" s="192">
        <f>'I. Modelsimulering_kvinder'!AS79*'B. Andre input'!$B$130*'B. Andre input'!$B$65</f>
        <v>-1359.6971234766952</v>
      </c>
      <c r="AT37" s="192">
        <f>'I. Modelsimulering_kvinder'!AT79*'B. Andre input'!$B$130*'B. Andre input'!$B$65</f>
        <v>-1213.8038564891676</v>
      </c>
      <c r="AU37" s="192">
        <f>'I. Modelsimulering_kvinder'!AU79*'B. Andre input'!$B$130*'B. Andre input'!$B$65</f>
        <v>-1083.5803161185104</v>
      </c>
      <c r="AV37" s="192">
        <f>'I. Modelsimulering_kvinder'!AV79*'B. Andre input'!$B$130*'B. Andre input'!$B$65</f>
        <v>-967.34321806954347</v>
      </c>
      <c r="AW37" s="192">
        <f>'I. Modelsimulering_kvinder'!AW79*'B. Andre input'!$B$130*'B. Andre input'!$B$65</f>
        <v>-863.58974251818643</v>
      </c>
      <c r="AX37" s="192">
        <f>'I. Modelsimulering_kvinder'!AX79*'B. Andre input'!$B$130*'B. Andre input'!$B$65</f>
        <v>-770.97833374301842</v>
      </c>
      <c r="AY37" s="192">
        <f>'I. Modelsimulering_kvinder'!AY79*'B. Andre input'!$B$130*'B. Andre input'!$B$65</f>
        <v>-688.31149599992534</v>
      </c>
      <c r="AZ37" s="192">
        <f>'I. Modelsimulering_kvinder'!AZ79*'B. Andre input'!$B$130*'B. Andre input'!$B$65</f>
        <v>-614.52039190213816</v>
      </c>
      <c r="BA37" s="192">
        <f>'I. Modelsimulering_kvinder'!BA79*'B. Andre input'!$B$130*'B. Andre input'!$B$65</f>
        <v>0</v>
      </c>
      <c r="BB37" s="192">
        <f>'I. Modelsimulering_kvinder'!BB79*'B. Andre input'!$B$130*'B. Andre input'!$B$65</f>
        <v>0</v>
      </c>
      <c r="BC37" s="192">
        <f>'I. Modelsimulering_kvinder'!BC79*'B. Andre input'!$B$130*'B. Andre input'!$B$65</f>
        <v>0</v>
      </c>
      <c r="BD37" s="192">
        <f>'I. Modelsimulering_kvinder'!BD79*'B. Andre input'!$B$130*'B. Andre input'!$B$65</f>
        <v>0</v>
      </c>
      <c r="BE37" s="192">
        <f>'I. Modelsimulering_kvinder'!BE79*'B. Andre input'!$B$130*'B. Andre input'!$B$65</f>
        <v>0</v>
      </c>
      <c r="BF37" s="192">
        <f>'I. Modelsimulering_kvinder'!BF79*'B. Andre input'!$B$130*'B. Andre input'!$B$65</f>
        <v>0</v>
      </c>
      <c r="BG37" s="192">
        <f>'I. Modelsimulering_kvinder'!BG79*'B. Andre input'!$B$130*'B. Andre input'!$B$65</f>
        <v>0</v>
      </c>
      <c r="BH37" s="192">
        <f>'I. Modelsimulering_kvinder'!BH79*'B. Andre input'!$B$130*'B. Andre input'!$B$65</f>
        <v>0</v>
      </c>
      <c r="BI37" s="192">
        <f>'I. Modelsimulering_kvinder'!BI79*'B. Andre input'!$B$130*'B. Andre input'!$B$65</f>
        <v>0</v>
      </c>
      <c r="BJ37" s="192">
        <f>'I. Modelsimulering_kvinder'!BJ79*'B. Andre input'!$B$130*'B. Andre input'!$B$65</f>
        <v>0</v>
      </c>
      <c r="BK37" s="192">
        <f>'I. Modelsimulering_kvinder'!BK79*'B. Andre input'!$B$130*'B. Andre input'!$B$65</f>
        <v>0</v>
      </c>
      <c r="BL37" s="192">
        <f>'I. Modelsimulering_kvinder'!BL79*'B. Andre input'!$B$130*'B. Andre input'!$B$65</f>
        <v>0</v>
      </c>
      <c r="BM37" s="192">
        <f>'I. Modelsimulering_kvinder'!BM79*'B. Andre input'!$B$130*'B. Andre input'!$B$65</f>
        <v>0</v>
      </c>
      <c r="BN37" s="192">
        <f>'I. Modelsimulering_kvinder'!BN79*'B. Andre input'!$B$130*'B. Andre input'!$B$65</f>
        <v>0</v>
      </c>
      <c r="BO37" s="192">
        <f>'I. Modelsimulering_kvinder'!BO79*'B. Andre input'!$B$130*'B. Andre input'!$B$65</f>
        <v>0</v>
      </c>
      <c r="BP37" s="192">
        <f>'I. Modelsimulering_kvinder'!BP79*'B. Andre input'!$B$130*'B. Andre input'!$B$65</f>
        <v>0</v>
      </c>
      <c r="BQ37" s="192">
        <f>'I. Modelsimulering_kvinder'!BQ79*'B. Andre input'!$B$130*'B. Andre input'!$B$65</f>
        <v>0</v>
      </c>
      <c r="BR37" s="192">
        <f>'I. Modelsimulering_kvinder'!BR79*'B. Andre input'!$B$130*'B. Andre input'!$B$65</f>
        <v>0</v>
      </c>
      <c r="BS37" s="192">
        <f>'I. Modelsimulering_kvinder'!BS79*'B. Andre input'!$B$130*'B. Andre input'!$B$65</f>
        <v>0</v>
      </c>
      <c r="BT37" s="192">
        <f>'I. Modelsimulering_kvinder'!BT79*'B. Andre input'!$B$130*'B. Andre input'!$B$65</f>
        <v>0</v>
      </c>
      <c r="BU37" s="192">
        <f>'I. Modelsimulering_kvinder'!BU79*'B. Andre input'!$B$130*'B. Andre input'!$B$65</f>
        <v>0</v>
      </c>
      <c r="BV37" s="192">
        <f>'I. Modelsimulering_kvinder'!BV79*'B. Andre input'!$B$130*'B. Andre input'!$B$65</f>
        <v>0</v>
      </c>
      <c r="BW37" s="192">
        <f>'I. Modelsimulering_kvinder'!BW79*'B. Andre input'!$B$130*'B. Andre input'!$B$65</f>
        <v>0</v>
      </c>
      <c r="BX37" s="192">
        <f>'I. Modelsimulering_kvinder'!BX79*'B. Andre input'!$B$130*'B. Andre input'!$B$65</f>
        <v>0</v>
      </c>
      <c r="BY37" s="192">
        <f>'I. Modelsimulering_kvinder'!BY79*'B. Andre input'!$B$130*'B. Andre input'!$B$65</f>
        <v>0</v>
      </c>
      <c r="BZ37" s="192">
        <f>'I. Modelsimulering_kvinder'!BZ79*'B. Andre input'!$B$130*'B. Andre input'!$B$65</f>
        <v>0</v>
      </c>
      <c r="CA37" s="192">
        <f>'I. Modelsimulering_kvinder'!CA79*'B. Andre input'!$B$130*'B. Andre input'!$B$65</f>
        <v>0</v>
      </c>
      <c r="CB37" s="192">
        <f>'I. Modelsimulering_kvinder'!CB79*'B. Andre input'!$B$130*'B. Andre input'!$B$65</f>
        <v>0</v>
      </c>
      <c r="CC37" s="192">
        <f>'I. Modelsimulering_kvinder'!CC79*'B. Andre input'!$B$130*'B. Andre input'!$B$65</f>
        <v>0</v>
      </c>
      <c r="CD37" s="192">
        <f>'I. Modelsimulering_kvinder'!CD79*'B. Andre input'!$B$130*'B. Andre input'!$B$65</f>
        <v>0</v>
      </c>
      <c r="CE37" s="192">
        <f>'I. Modelsimulering_kvinder'!CE79*'B. Andre input'!$B$130*'B. Andre input'!$B$65</f>
        <v>0</v>
      </c>
      <c r="CF37" s="192">
        <f>'I. Modelsimulering_kvinder'!CF79*'B. Andre input'!$B$130*'B. Andre input'!$B$65</f>
        <v>0</v>
      </c>
      <c r="CG37" s="192">
        <f>'I. Modelsimulering_kvinder'!CG79*'B. Andre input'!$B$130*'B. Andre input'!$B$65</f>
        <v>0</v>
      </c>
      <c r="CH37" s="192">
        <f>'I. Modelsimulering_kvinder'!CH79*'B. Andre input'!$B$130*'B. Andre input'!$B$65</f>
        <v>0</v>
      </c>
      <c r="CI37" s="192">
        <f>'I. Modelsimulering_kvinder'!CI79*'B. Andre input'!$B$130*'B. Andre input'!$B$65</f>
        <v>0</v>
      </c>
      <c r="CJ37" s="192">
        <f>'I. Modelsimulering_kvinder'!CJ79*'B. Andre input'!$B$130*'B. Andre input'!$B$65</f>
        <v>0</v>
      </c>
    </row>
    <row r="38" spans="1:88" ht="25.5" x14ac:dyDescent="0.25">
      <c r="A38" s="140" t="s">
        <v>185</v>
      </c>
      <c r="B38" s="192"/>
      <c r="C38" s="192"/>
      <c r="D38" s="192">
        <f>'I. Modelsimulering_kvinder'!D80*'B. Andre input'!$B$131*'B. Andre input'!$B$65</f>
        <v>0</v>
      </c>
      <c r="E38" s="192">
        <f>'I. Modelsimulering_kvinder'!E80*'B. Andre input'!$B$131*'B. Andre input'!$B$65</f>
        <v>0</v>
      </c>
      <c r="F38" s="192">
        <f>'I. Modelsimulering_kvinder'!F80*'B. Andre input'!$B$131*'B. Andre input'!$B$65</f>
        <v>0</v>
      </c>
      <c r="G38" s="192">
        <f>'I. Modelsimulering_kvinder'!G80*'B. Andre input'!$B$131*'B. Andre input'!$B$65</f>
        <v>0</v>
      </c>
      <c r="H38" s="192">
        <f>'I. Modelsimulering_kvinder'!H80*'B. Andre input'!$B$131*'B. Andre input'!$B$65</f>
        <v>0</v>
      </c>
      <c r="I38" s="192">
        <f>'I. Modelsimulering_kvinder'!I80*'B. Andre input'!$B$131*'B. Andre input'!$B$65</f>
        <v>0</v>
      </c>
      <c r="J38" s="192">
        <f>'I. Modelsimulering_kvinder'!J80*'B. Andre input'!$B$131*'B. Andre input'!$B$65</f>
        <v>0</v>
      </c>
      <c r="K38" s="192">
        <f>'I. Modelsimulering_kvinder'!K80*'B. Andre input'!$B$131*'B. Andre input'!$B$65</f>
        <v>0</v>
      </c>
      <c r="L38" s="192">
        <f>'I. Modelsimulering_kvinder'!L80*'B. Andre input'!$B$131*'B. Andre input'!$B$65</f>
        <v>0</v>
      </c>
      <c r="M38" s="192">
        <f>'I. Modelsimulering_kvinder'!M80*'B. Andre input'!$B$131*'B. Andre input'!$B$65</f>
        <v>0</v>
      </c>
      <c r="N38" s="192">
        <f>'I. Modelsimulering_kvinder'!N80*'B. Andre input'!$B$131*'B. Andre input'!$B$65</f>
        <v>-21656.411417934989</v>
      </c>
      <c r="O38" s="192">
        <f>'I. Modelsimulering_kvinder'!O80*'B. Andre input'!$B$131*'B. Andre input'!$B$65</f>
        <v>-25830.293039885801</v>
      </c>
      <c r="P38" s="192">
        <f>'I. Modelsimulering_kvinder'!P80*'B. Andre input'!$B$131*'B. Andre input'!$B$65</f>
        <v>-26476.939041765992</v>
      </c>
      <c r="Q38" s="192">
        <f>'I. Modelsimulering_kvinder'!Q80*'B. Andre input'!$B$131*'B. Andre input'!$B$65</f>
        <v>-26398.169891798894</v>
      </c>
      <c r="R38" s="192">
        <f>'I. Modelsimulering_kvinder'!R80*'B. Andre input'!$B$131*'B. Andre input'!$B$65</f>
        <v>-26156.584662460813</v>
      </c>
      <c r="S38" s="192">
        <f>'I. Modelsimulering_kvinder'!S80*'B. Andre input'!$B$131*'B. Andre input'!$B$65</f>
        <v>-25865.841239826183</v>
      </c>
      <c r="T38" s="192">
        <f>'I. Modelsimulering_kvinder'!T80*'B. Andre input'!$B$131*'B. Andre input'!$B$65</f>
        <v>-25549.676168275535</v>
      </c>
      <c r="U38" s="192">
        <f>'I. Modelsimulering_kvinder'!U80*'B. Andre input'!$B$131*'B. Andre input'!$B$65</f>
        <v>-25213.814300215578</v>
      </c>
      <c r="V38" s="192">
        <f>'I. Modelsimulering_kvinder'!V80*'B. Andre input'!$B$131*'B. Andre input'!$B$65</f>
        <v>-24860.367051278055</v>
      </c>
      <c r="W38" s="192">
        <f>'I. Modelsimulering_kvinder'!W80*'B. Andre input'!$B$131*'B. Andre input'!$B$65</f>
        <v>-24593.774470160046</v>
      </c>
      <c r="X38" s="192">
        <f>'I. Modelsimulering_kvinder'!X80*'B. Andre input'!$B$131*'B. Andre input'!$B$65</f>
        <v>-24376.381390774433</v>
      </c>
      <c r="Y38" s="192">
        <f>'I. Modelsimulering_kvinder'!Y80*'B. Andre input'!$B$131*'B. Andre input'!$B$65</f>
        <v>-24113.734993161852</v>
      </c>
      <c r="Z38" s="192">
        <f>'I. Modelsimulering_kvinder'!Z80*'B. Andre input'!$B$131*'B. Andre input'!$B$65</f>
        <v>-23811.209230666114</v>
      </c>
      <c r="AA38" s="192">
        <f>'I. Modelsimulering_kvinder'!AA80*'B. Andre input'!$B$131*'B. Andre input'!$B$65</f>
        <v>-23473.600225451744</v>
      </c>
      <c r="AB38" s="192">
        <f>'I. Modelsimulering_kvinder'!AB80*'B. Andre input'!$B$131*'B. Andre input'!$B$65</f>
        <v>-23105.435607537256</v>
      </c>
      <c r="AC38" s="192">
        <f>'I. Modelsimulering_kvinder'!AC80*'B. Andre input'!$B$131*'B. Andre input'!$B$65</f>
        <v>-22710.940896572556</v>
      </c>
      <c r="AD38" s="192">
        <f>'I. Modelsimulering_kvinder'!AD80*'B. Andre input'!$B$131*'B. Andre input'!$B$65</f>
        <v>-22294.025417814104</v>
      </c>
      <c r="AE38" s="192">
        <f>'I. Modelsimulering_kvinder'!AE80*'B. Andre input'!$B$131*'B. Andre input'!$B$65</f>
        <v>-21858.281429889073</v>
      </c>
      <c r="AF38" s="192">
        <f>'I. Modelsimulering_kvinder'!AF80*'B. Andre input'!$B$131*'B. Andre input'!$B$65</f>
        <v>-21406.991931756536</v>
      </c>
      <c r="AG38" s="192">
        <f>'I. Modelsimulering_kvinder'!AG80*'B. Andre input'!$B$131*'B. Andre input'!$B$65</f>
        <v>-21327.919926302169</v>
      </c>
      <c r="AH38" s="192">
        <f>'I. Modelsimulering_kvinder'!AH80*'B. Andre input'!$B$131*'B. Andre input'!$B$65</f>
        <v>-21195.231086123593</v>
      </c>
      <c r="AI38" s="192">
        <f>'I. Modelsimulering_kvinder'!AI80*'B. Andre input'!$B$131*'B. Andre input'!$B$65</f>
        <v>-21013.197765384026</v>
      </c>
      <c r="AJ38" s="192">
        <f>'I. Modelsimulering_kvinder'!AJ80*'B. Andre input'!$B$131*'B. Andre input'!$B$65</f>
        <v>-20785.123297406924</v>
      </c>
      <c r="AK38" s="192">
        <f>'I. Modelsimulering_kvinder'!AK80*'B. Andre input'!$B$131*'B. Andre input'!$B$65</f>
        <v>-20514.71255000637</v>
      </c>
      <c r="AL38" s="192">
        <f>'I. Modelsimulering_kvinder'!AL80*'B. Andre input'!$B$131*'B. Andre input'!$B$65</f>
        <v>-20205.901600465702</v>
      </c>
      <c r="AM38" s="192">
        <f>'I. Modelsimulering_kvinder'!AM80*'B. Andre input'!$B$131*'B. Andre input'!$B$65</f>
        <v>-19862.72480987919</v>
      </c>
      <c r="AN38" s="192">
        <f>'I. Modelsimulering_kvinder'!AN80*'B. Andre input'!$B$131*'B. Andre input'!$B$65</f>
        <v>-19489.212233898987</v>
      </c>
      <c r="AO38" s="192">
        <f>'I. Modelsimulering_kvinder'!AO80*'B. Andre input'!$B$131*'B. Andre input'!$B$65</f>
        <v>-19089.311764728725</v>
      </c>
      <c r="AP38" s="192">
        <f>'I. Modelsimulering_kvinder'!AP80*'B. Andre input'!$B$131*'B. Andre input'!$B$65</f>
        <v>-18666.831427765468</v>
      </c>
      <c r="AQ38" s="192">
        <f>'I. Modelsimulering_kvinder'!AQ80*'B. Andre input'!$B$131*'B. Andre input'!$B$65</f>
        <v>-18862.679737040271</v>
      </c>
      <c r="AR38" s="192">
        <f>'I. Modelsimulering_kvinder'!AR80*'B. Andre input'!$B$131*'B. Andre input'!$B$65</f>
        <v>-18928.089059594451</v>
      </c>
      <c r="AS38" s="192">
        <f>'I. Modelsimulering_kvinder'!AS80*'B. Andre input'!$B$131*'B. Andre input'!$B$65</f>
        <v>-18878.802966847034</v>
      </c>
      <c r="AT38" s="192">
        <f>'I. Modelsimulering_kvinder'!AT80*'B. Andre input'!$B$131*'B. Andre input'!$B$65</f>
        <v>-18727.83771050498</v>
      </c>
      <c r="AU38" s="192">
        <f>'I. Modelsimulering_kvinder'!AU80*'B. Andre input'!$B$131*'B. Andre input'!$B$65</f>
        <v>-18487.953940576412</v>
      </c>
      <c r="AV38" s="192">
        <f>'I. Modelsimulering_kvinder'!AV80*'B. Andre input'!$B$131*'B. Andre input'!$B$65</f>
        <v>-18171.404886885852</v>
      </c>
      <c r="AW38" s="192">
        <f>'I. Modelsimulering_kvinder'!AW80*'B. Andre input'!$B$131*'B. Andre input'!$B$65</f>
        <v>-17789.763204951076</v>
      </c>
      <c r="AX38" s="192">
        <f>'I. Modelsimulering_kvinder'!AX80*'B. Andre input'!$B$131*'B. Andre input'!$B$65</f>
        <v>-17353.809032769241</v>
      </c>
      <c r="AY38" s="192">
        <f>'I. Modelsimulering_kvinder'!AY80*'B. Andre input'!$B$131*'B. Andre input'!$B$65</f>
        <v>-16873.465557232084</v>
      </c>
      <c r="AZ38" s="192">
        <f>'I. Modelsimulering_kvinder'!AZ80*'B. Andre input'!$B$131*'B. Andre input'!$B$65</f>
        <v>-16357.771130801095</v>
      </c>
      <c r="BA38" s="192">
        <f>'I. Modelsimulering_kvinder'!BA80*'B. Andre input'!$B$131*'B. Andre input'!$B$65</f>
        <v>-19503.424960117532</v>
      </c>
      <c r="BB38" s="192">
        <f>'I. Modelsimulering_kvinder'!BB80*'B. Andre input'!$B$131*'B. Andre input'!$B$65</f>
        <v>-18489.037006868002</v>
      </c>
      <c r="BC38" s="192">
        <f>'I. Modelsimulering_kvinder'!BC80*'B. Andre input'!$B$131*'B. Andre input'!$B$65</f>
        <v>-17495.294604660055</v>
      </c>
      <c r="BD38" s="192">
        <f>'I. Modelsimulering_kvinder'!BD80*'B. Andre input'!$B$131*'B. Andre input'!$B$65</f>
        <v>-16517.64415623336</v>
      </c>
      <c r="BE38" s="192">
        <f>'I. Modelsimulering_kvinder'!BE80*'B. Andre input'!$B$131*'B. Andre input'!$B$65</f>
        <v>-15564.304633696363</v>
      </c>
      <c r="BF38" s="192">
        <f>'I. Modelsimulering_kvinder'!BF80*'B. Andre input'!$B$131*'B. Andre input'!$B$65</f>
        <v>-14641.351818742696</v>
      </c>
      <c r="BG38" s="192">
        <f>'I. Modelsimulering_kvinder'!BG80*'B. Andre input'!$B$131*'B. Andre input'!$B$65</f>
        <v>-13753.120150828723</v>
      </c>
      <c r="BH38" s="192">
        <f>'I. Modelsimulering_kvinder'!BH80*'B. Andre input'!$B$131*'B. Andre input'!$B$65</f>
        <v>-12902.535363344881</v>
      </c>
      <c r="BI38" s="192">
        <f>'I. Modelsimulering_kvinder'!BI80*'B. Andre input'!$B$131*'B. Andre input'!$B$65</f>
        <v>-12091.391413289424</v>
      </c>
      <c r="BJ38" s="192">
        <f>'I. Modelsimulering_kvinder'!BJ80*'B. Andre input'!$B$131*'B. Andre input'!$B$65</f>
        <v>-11320.581227163035</v>
      </c>
      <c r="BK38" s="192">
        <f>'I. Modelsimulering_kvinder'!BK80*'B. Andre input'!$B$131*'B. Andre input'!$B$65</f>
        <v>-10590.288509094513</v>
      </c>
      <c r="BL38" s="192">
        <f>'I. Modelsimulering_kvinder'!BL80*'B. Andre input'!$B$131*'B. Andre input'!$B$65</f>
        <v>-9900.1464807411903</v>
      </c>
      <c r="BM38" s="192">
        <f>'I. Modelsimulering_kvinder'!BM80*'B. Andre input'!$B$131*'B. Andre input'!$B$65</f>
        <v>-9249.3685097423713</v>
      </c>
      <c r="BN38" s="192">
        <f>'I. Modelsimulering_kvinder'!BN80*'B. Andre input'!$B$131*'B. Andre input'!$B$65</f>
        <v>-8636.8549066408668</v>
      </c>
      <c r="BO38" s="192">
        <f>'I. Modelsimulering_kvinder'!BO80*'B. Andre input'!$B$131*'B. Andre input'!$B$65</f>
        <v>-8061.279616130917</v>
      </c>
      <c r="BP38" s="192">
        <f>'I. Modelsimulering_kvinder'!BP80*'B. Andre input'!$B$131*'B. Andre input'!$B$65</f>
        <v>-7521.1600449460602</v>
      </c>
      <c r="BQ38" s="192">
        <f>'I. Modelsimulering_kvinder'!BQ80*'B. Andre input'!$B$131*'B. Andre input'!$B$65</f>
        <v>-7014.9128338697838</v>
      </c>
      <c r="BR38" s="192">
        <f>'I. Modelsimulering_kvinder'!BR80*'B. Andre input'!$B$131*'B. Andre input'!$B$65</f>
        <v>-6540.8979875800997</v>
      </c>
      <c r="BS38" s="192">
        <f>'I. Modelsimulering_kvinder'!BS80*'B. Andre input'!$B$131*'B. Andre input'!$B$65</f>
        <v>-6097.4534212655926</v>
      </c>
      <c r="BT38" s="192">
        <f>'I. Modelsimulering_kvinder'!BT80*'B. Andre input'!$B$131*'B. Andre input'!$B$65</f>
        <v>-5682.9216666558432</v>
      </c>
      <c r="BU38" s="192">
        <f>'I. Modelsimulering_kvinder'!BU80*'B. Andre input'!$B$131*'B. Andre input'!$B$65</f>
        <v>-5295.6702015104584</v>
      </c>
      <c r="BV38" s="192">
        <f>'I. Modelsimulering_kvinder'!BV80*'B. Andre input'!$B$131*'B. Andre input'!$B$65</f>
        <v>-4630.7915942363734</v>
      </c>
      <c r="BW38" s="192">
        <f>'I. Modelsimulering_kvinder'!BW80*'B. Andre input'!$B$131*'B. Andre input'!$B$65</f>
        <v>-3856.6295659009343</v>
      </c>
      <c r="BX38" s="192">
        <f>'I. Modelsimulering_kvinder'!BX80*'B. Andre input'!$B$131*'B. Andre input'!$B$65</f>
        <v>-3211.6810160792929</v>
      </c>
      <c r="BY38" s="192">
        <f>'I. Modelsimulering_kvinder'!BY80*'B. Andre input'!$B$131*'B. Andre input'!$B$65</f>
        <v>-2674.4528738665613</v>
      </c>
      <c r="BZ38" s="192">
        <f>'I. Modelsimulering_kvinder'!BZ80*'B. Andre input'!$B$131*'B. Andre input'!$B$65</f>
        <v>-2227.042976141141</v>
      </c>
      <c r="CA38" s="192">
        <f>'I. Modelsimulering_kvinder'!CA80*'B. Andre input'!$B$131*'B. Andre input'!$B$65</f>
        <v>-1854.5116572628613</v>
      </c>
      <c r="CB38" s="192">
        <f>'I. Modelsimulering_kvinder'!CB80*'B. Andre input'!$B$131*'B. Andre input'!$B$65</f>
        <v>-1544.3824795575026</v>
      </c>
      <c r="CC38" s="192">
        <f>'I. Modelsimulering_kvinder'!CC80*'B. Andre input'!$B$131*'B. Andre input'!$B$65</f>
        <v>-1286.2362667228499</v>
      </c>
      <c r="CD38" s="192">
        <f>'I. Modelsimulering_kvinder'!CD80*'B. Andre input'!$B$131*'B. Andre input'!$B$65</f>
        <v>-1071.3757222003394</v>
      </c>
      <c r="CE38" s="192">
        <f>'I. Modelsimulering_kvinder'!CE80*'B. Andre input'!$B$131*'B. Andre input'!$B$65</f>
        <v>-892.54560878938901</v>
      </c>
      <c r="CF38" s="192">
        <f>'I. Modelsimulering_kvinder'!CF80*'B. Andre input'!$B$131*'B. Andre input'!$B$65</f>
        <v>-743.69801454687877</v>
      </c>
      <c r="CG38" s="192">
        <f>'I. Modelsimulering_kvinder'!CG80*'B. Andre input'!$B$131*'B. Andre input'!$B$65</f>
        <v>-619.79497539658189</v>
      </c>
      <c r="CH38" s="192">
        <f>'I. Modelsimulering_kvinder'!CH80*'B. Andre input'!$B$131*'B. Andre input'!$B$65</f>
        <v>-516.64244586611233</v>
      </c>
      <c r="CI38" s="192">
        <f>'I. Modelsimulering_kvinder'!CI80*'B. Andre input'!$B$131*'B. Andre input'!$B$65</f>
        <v>-430.75075097476639</v>
      </c>
      <c r="CJ38" s="192">
        <f>'I. Modelsimulering_kvinder'!CJ80*'B. Andre input'!$B$131*'B. Andre input'!$B$65</f>
        <v>-359.21746417647404</v>
      </c>
    </row>
    <row r="39" spans="1:88" x14ac:dyDescent="0.25">
      <c r="A39" s="140" t="s">
        <v>0</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2"/>
      <c r="BZ39" s="192"/>
      <c r="CA39" s="192"/>
      <c r="CB39" s="192"/>
      <c r="CC39" s="192"/>
      <c r="CD39" s="192"/>
      <c r="CE39" s="192"/>
      <c r="CF39" s="192"/>
      <c r="CG39" s="192"/>
      <c r="CH39" s="192"/>
      <c r="CI39" s="192"/>
      <c r="CJ39" s="192"/>
    </row>
    <row r="40" spans="1:88" x14ac:dyDescent="0.25">
      <c r="A40" s="140" t="s">
        <v>5</v>
      </c>
      <c r="B40" s="192"/>
      <c r="C40" s="192"/>
      <c r="D40" s="192">
        <f>SUM(D27:D39)</f>
        <v>-13030.478089393797</v>
      </c>
      <c r="E40" s="192">
        <f t="shared" ref="E40" si="87">SUM(E27:E39)</f>
        <v>-12421.336022760606</v>
      </c>
      <c r="F40" s="192">
        <f t="shared" ref="F40" si="88">SUM(F27:F39)</f>
        <v>-11805.384504371777</v>
      </c>
      <c r="G40" s="192">
        <f t="shared" ref="G40" si="89">SUM(G27:G39)</f>
        <v>-11189.735000885688</v>
      </c>
      <c r="H40" s="192">
        <f t="shared" ref="H40" si="90">SUM(H27:H39)</f>
        <v>-10580.194592827038</v>
      </c>
      <c r="I40" s="192">
        <f t="shared" ref="I40" si="91">SUM(I27:I39)</f>
        <v>-23397.991523812278</v>
      </c>
      <c r="J40" s="192">
        <f t="shared" ref="J40" si="92">SUM(J27:J39)</f>
        <v>-25621.099341130692</v>
      </c>
      <c r="K40" s="192">
        <f t="shared" ref="K40" si="93">SUM(K27:K39)</f>
        <v>-25802.956746986431</v>
      </c>
      <c r="L40" s="192">
        <f t="shared" ref="L40" si="94">SUM(L27:L39)</f>
        <v>-25571.484300076092</v>
      </c>
      <c r="M40" s="192">
        <f t="shared" ref="M40" si="95">SUM(M27:M39)</f>
        <v>-25237.97653813634</v>
      </c>
      <c r="N40" s="192">
        <f t="shared" ref="N40" si="96">SUM(N27:N39)</f>
        <v>-32465.058278196018</v>
      </c>
      <c r="O40" s="192">
        <f t="shared" ref="O40" si="97">SUM(O27:O39)</f>
        <v>-33456.321583946919</v>
      </c>
      <c r="P40" s="192">
        <f t="shared" ref="P40" si="98">SUM(P27:P39)</f>
        <v>-33204.491068726522</v>
      </c>
      <c r="Q40" s="192">
        <f t="shared" ref="Q40" si="99">SUM(Q27:Q39)</f>
        <v>-32701.943960058634</v>
      </c>
      <c r="R40" s="192">
        <f t="shared" ref="R40" si="100">SUM(R27:R39)</f>
        <v>-32145.759302031092</v>
      </c>
      <c r="S40" s="192">
        <f t="shared" ref="S40" si="101">SUM(S27:S39)</f>
        <v>-31575.040526512654</v>
      </c>
      <c r="T40" s="192">
        <f t="shared" ref="T40" si="102">SUM(T27:T39)</f>
        <v>-30997.571246611536</v>
      </c>
      <c r="U40" s="192">
        <f t="shared" ref="U40" si="103">SUM(U27:U39)</f>
        <v>-30414.985493528515</v>
      </c>
      <c r="V40" s="192">
        <f t="shared" ref="V40" si="104">SUM(V27:V39)</f>
        <v>-29827.776902034017</v>
      </c>
      <c r="W40" s="192">
        <f t="shared" ref="W40" si="105">SUM(W27:W39)</f>
        <v>-29080.563806999155</v>
      </c>
      <c r="X40" s="192">
        <f t="shared" ref="X40" si="106">SUM(X27:X39)</f>
        <v>-28604.494088451651</v>
      </c>
      <c r="Y40" s="192">
        <f t="shared" ref="Y40" si="107">SUM(Y27:Y39)</f>
        <v>-28103.961483941781</v>
      </c>
      <c r="Z40" s="192">
        <f t="shared" ref="Z40" si="108">SUM(Z27:Z39)</f>
        <v>-27582.255269260622</v>
      </c>
      <c r="AA40" s="192">
        <f t="shared" ref="AA40" si="109">SUM(AA27:AA39)</f>
        <v>-27042.2605866452</v>
      </c>
      <c r="AB40" s="192">
        <f t="shared" ref="AB40" si="110">SUM(AB27:AB39)</f>
        <v>-26486.774487662176</v>
      </c>
      <c r="AC40" s="192">
        <f t="shared" ref="AC40" si="111">SUM(AC27:AC39)</f>
        <v>-25918.472931998873</v>
      </c>
      <c r="AD40" s="192">
        <f t="shared" ref="AD40" si="112">SUM(AD27:AD39)</f>
        <v>-25339.889035387692</v>
      </c>
      <c r="AE40" s="192">
        <f t="shared" ref="AE40" si="113">SUM(AE27:AE39)</f>
        <v>-24753.399799939558</v>
      </c>
      <c r="AF40" s="192">
        <f t="shared" ref="AF40" si="114">SUM(AF27:AF39)</f>
        <v>-24161.219190864609</v>
      </c>
      <c r="AG40" s="192">
        <f t="shared" ref="AG40" si="115">SUM(AG27:AG39)</f>
        <v>-23882.458683116394</v>
      </c>
      <c r="AH40" s="192">
        <f t="shared" ref="AH40" si="116">SUM(AH27:AH39)</f>
        <v>-23564.774517848728</v>
      </c>
      <c r="AI40" s="192">
        <f t="shared" ref="AI40" si="117">SUM(AI27:AI39)</f>
        <v>-23211.349085000453</v>
      </c>
      <c r="AJ40" s="192">
        <f t="shared" ref="AJ40" si="118">SUM(AJ27:AJ39)</f>
        <v>-22824.521907266426</v>
      </c>
      <c r="AK40" s="192">
        <f t="shared" ref="AK40" si="119">SUM(AK27:AK39)</f>
        <v>-22407.101933231974</v>
      </c>
      <c r="AL40" s="192">
        <f t="shared" ref="AL40" si="120">SUM(AL27:AL39)</f>
        <v>-21962.189679924752</v>
      </c>
      <c r="AM40" s="192">
        <f t="shared" ref="AM40" si="121">SUM(AM27:AM39)</f>
        <v>-21493.038192732653</v>
      </c>
      <c r="AN40" s="192">
        <f t="shared" ref="AN40" si="122">SUM(AN27:AN39)</f>
        <v>-21002.945820740963</v>
      </c>
      <c r="AO40" s="192">
        <f t="shared" ref="AO40" si="123">SUM(AO27:AO39)</f>
        <v>-20495.174919845827</v>
      </c>
      <c r="AP40" s="192">
        <f t="shared" ref="AP40" si="124">SUM(AP27:AP39)</f>
        <v>-19972.891548173611</v>
      </c>
      <c r="AQ40" s="192">
        <f t="shared" ref="AQ40" si="125">SUM(AQ27:AQ39)</f>
        <v>-19963.964926671768</v>
      </c>
      <c r="AR40" s="192">
        <f t="shared" ref="AR40" si="126">SUM(AR27:AR39)</f>
        <v>-19850.276977285186</v>
      </c>
      <c r="AS40" s="192">
        <f t="shared" ref="AS40" si="127">SUM(AS27:AS39)</f>
        <v>-19644.708830087602</v>
      </c>
      <c r="AT40" s="192">
        <f t="shared" ref="AT40" si="128">SUM(AT27:AT39)</f>
        <v>-19357.789951504896</v>
      </c>
      <c r="AU40" s="192">
        <f t="shared" ref="AU40" si="129">SUM(AU27:AU39)</f>
        <v>-19000.04329370465</v>
      </c>
      <c r="AV40" s="192">
        <f t="shared" ref="AV40" si="130">SUM(AV27:AV39)</f>
        <v>-18581.703762685098</v>
      </c>
      <c r="AW40" s="192">
        <f t="shared" ref="AW40" si="131">SUM(AW27:AW39)</f>
        <v>-18112.520762362681</v>
      </c>
      <c r="AX40" s="192">
        <f t="shared" ref="AX40" si="132">SUM(AX27:AX39)</f>
        <v>-17601.626647766709</v>
      </c>
      <c r="AY40" s="192">
        <f t="shared" ref="AY40" si="133">SUM(AY27:AY39)</f>
        <v>-17057.456294375235</v>
      </c>
      <c r="AZ40" s="192">
        <f t="shared" ref="AZ40" si="134">SUM(AZ27:AZ39)</f>
        <v>-16487.705785912502</v>
      </c>
      <c r="BA40" s="192">
        <f t="shared" ref="BA40" si="135">SUM(BA27:BA39)</f>
        <v>-18939.962458831753</v>
      </c>
      <c r="BB40" s="192">
        <f t="shared" ref="BB40" si="136">SUM(BB27:BB39)</f>
        <v>-17958.115851053557</v>
      </c>
      <c r="BC40" s="192">
        <f t="shared" ref="BC40" si="137">SUM(BC27:BC39)</f>
        <v>-16996.154565684617</v>
      </c>
      <c r="BD40" s="192">
        <f t="shared" ref="BD40" si="138">SUM(BD27:BD39)</f>
        <v>-16049.857880507012</v>
      </c>
      <c r="BE40" s="192">
        <f t="shared" ref="BE40" si="139">SUM(BE27:BE39)</f>
        <v>-15127.268577928742</v>
      </c>
      <c r="BF40" s="192">
        <f t="shared" ref="BF40" si="140">SUM(BF27:BF39)</f>
        <v>-14234.276219538429</v>
      </c>
      <c r="BG40" s="192">
        <f t="shared" ref="BG40" si="141">SUM(BG27:BG39)</f>
        <v>-13375.035359269436</v>
      </c>
      <c r="BH40" s="192">
        <f t="shared" ref="BH40" si="142">SUM(BH27:BH39)</f>
        <v>-12552.311882483396</v>
      </c>
      <c r="BI40" s="192">
        <f t="shared" ref="BI40" si="143">SUM(BI27:BI39)</f>
        <v>-11767.768819658657</v>
      </c>
      <c r="BJ40" s="192">
        <f t="shared" ref="BJ40" si="144">SUM(BJ27:BJ39)</f>
        <v>-11022.201257730583</v>
      </c>
      <c r="BK40" s="192">
        <f t="shared" ref="BK40" si="145">SUM(BK27:BK39)</f>
        <v>-10315.728569235609</v>
      </c>
      <c r="BL40" s="192">
        <f t="shared" ref="BL40" si="146">SUM(BL27:BL39)</f>
        <v>-9647.9509890976497</v>
      </c>
      <c r="BM40" s="192">
        <f t="shared" ref="BM40" si="147">SUM(BM27:BM39)</f>
        <v>-9018.0765360270016</v>
      </c>
      <c r="BN40" s="192">
        <f t="shared" ref="BN40" si="148">SUM(BN27:BN39)</f>
        <v>-8425.0233720506822</v>
      </c>
      <c r="BO40" s="192">
        <f t="shared" ref="BO40" si="149">SUM(BO27:BO39)</f>
        <v>-7867.5019039341023</v>
      </c>
      <c r="BP40" s="192">
        <f t="shared" ref="BP40" si="150">SUM(BP27:BP39)</f>
        <v>-7344.0802434621637</v>
      </c>
      <c r="BQ40" s="192">
        <f t="shared" ref="BQ40" si="151">SUM(BQ27:BQ39)</f>
        <v>-6853.2360505686111</v>
      </c>
      <c r="BR40" s="192">
        <f t="shared" ref="BR40" si="152">SUM(BR27:BR39)</f>
        <v>-6393.3972752917907</v>
      </c>
      <c r="BS40" s="192">
        <f t="shared" ref="BS40" si="153">SUM(BS27:BS39)</f>
        <v>-5962.9738825968834</v>
      </c>
      <c r="BT40" s="192">
        <f t="shared" ref="BT40" si="154">SUM(BT27:BT39)</f>
        <v>-5560.3822794340595</v>
      </c>
      <c r="BU40" s="192">
        <f t="shared" ref="BU40" si="155">SUM(BU27:BU39)</f>
        <v>-5184.0638574551931</v>
      </c>
      <c r="BV40" s="192">
        <f t="shared" ref="BV40" si="156">SUM(BV27:BV39)</f>
        <v>-4531.8235396872615</v>
      </c>
      <c r="BW40" s="192">
        <f t="shared" ref="BW40" si="157">SUM(BW27:BW39)</f>
        <v>-3773.4305490212837</v>
      </c>
      <c r="BX40" s="192">
        <f t="shared" ref="BX40" si="158">SUM(BX27:BX39)</f>
        <v>-3142.2797163776631</v>
      </c>
      <c r="BY40" s="192">
        <f t="shared" ref="BY40" si="159">SUM(BY27:BY39)</f>
        <v>-2617.0529884950947</v>
      </c>
      <c r="BZ40" s="192">
        <f t="shared" ref="BZ40" si="160">SUM(BZ27:BZ39)</f>
        <v>-2179.9745469497097</v>
      </c>
      <c r="CA40" s="192">
        <f t="shared" ref="CA40" si="161">SUM(CA27:CA39)</f>
        <v>-1816.2319576953462</v>
      </c>
      <c r="CB40" s="192">
        <f t="shared" ref="CB40" si="162">SUM(CB27:CB39)</f>
        <v>-1513.4902011522893</v>
      </c>
      <c r="CC40" s="192">
        <f t="shared" ref="CC40" si="163">SUM(CC27:CC39)</f>
        <v>-1261.4833731418296</v>
      </c>
      <c r="CD40" s="192">
        <f t="shared" ref="CD40" si="164">SUM(CD27:CD39)</f>
        <v>-1051.6718241381152</v>
      </c>
      <c r="CE40" s="192">
        <f t="shared" ref="CE40" si="165">SUM(CE27:CE39)</f>
        <v>-876.95460582181158</v>
      </c>
      <c r="CF40" s="192">
        <f t="shared" ref="CF40" si="166">SUM(CF27:CF39)</f>
        <v>-731.42868194619462</v>
      </c>
      <c r="CG40" s="192">
        <f t="shared" ref="CG40" si="167">SUM(CG27:CG39)</f>
        <v>-610.18763236056839</v>
      </c>
      <c r="CH40" s="192">
        <f t="shared" ref="CH40" si="168">SUM(CH27:CH39)</f>
        <v>-509.15364064113385</v>
      </c>
      <c r="CI40" s="192">
        <f t="shared" ref="CI40" si="169">SUM(CI27:CI39)</f>
        <v>-424.93746395003114</v>
      </c>
      <c r="CJ40" s="192">
        <f t="shared" ref="CJ40" si="170">SUM(CJ27:CJ39)</f>
        <v>-354.72186972871413</v>
      </c>
    </row>
    <row r="42" spans="1:88" x14ac:dyDescent="0.25">
      <c r="A42" s="1" t="s">
        <v>325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row>
    <row r="43" spans="1:88" x14ac:dyDescent="0.25">
      <c r="A43" s="457"/>
      <c r="B43" s="519" t="s">
        <v>24</v>
      </c>
      <c r="C43" s="521" t="s">
        <v>20</v>
      </c>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c r="AJ43" s="521"/>
      <c r="AK43" s="521"/>
      <c r="AL43" s="521"/>
      <c r="AM43" s="521"/>
      <c r="AN43" s="521"/>
      <c r="AO43" s="521"/>
      <c r="AP43" s="521"/>
      <c r="AQ43" s="521"/>
      <c r="AR43" s="521"/>
      <c r="AS43" s="521"/>
      <c r="AT43" s="521"/>
      <c r="AU43" s="521"/>
      <c r="AV43" s="521"/>
      <c r="AW43" s="521"/>
      <c r="AX43" s="521"/>
      <c r="AY43" s="521"/>
      <c r="AZ43" s="521"/>
      <c r="BA43" s="521"/>
      <c r="BB43" s="521"/>
      <c r="BC43" s="521"/>
      <c r="BD43" s="521"/>
      <c r="BE43" s="521"/>
      <c r="BF43" s="521"/>
      <c r="BG43" s="521"/>
      <c r="BH43" s="521"/>
      <c r="BI43" s="521"/>
      <c r="BJ43" s="521"/>
      <c r="BK43" s="521"/>
      <c r="BL43" s="521"/>
      <c r="BM43" s="521"/>
      <c r="BN43" s="521"/>
      <c r="BO43" s="521"/>
      <c r="BP43" s="521"/>
      <c r="BQ43" s="521"/>
      <c r="BR43" s="521"/>
      <c r="BS43" s="521"/>
      <c r="BT43" s="521"/>
      <c r="BU43" s="521"/>
      <c r="BV43" s="521"/>
      <c r="BW43" s="521"/>
      <c r="BX43" s="521"/>
      <c r="BY43" s="521"/>
      <c r="BZ43" s="521"/>
      <c r="CA43" s="521"/>
      <c r="CB43" s="521"/>
      <c r="CC43" s="521"/>
      <c r="CD43" s="521"/>
      <c r="CE43" s="521"/>
      <c r="CF43" s="521"/>
      <c r="CG43" s="521"/>
      <c r="CH43" s="521"/>
      <c r="CI43" s="521"/>
      <c r="CJ43" s="521"/>
    </row>
    <row r="44" spans="1:88" x14ac:dyDescent="0.25">
      <c r="A44" s="432"/>
      <c r="B44" s="520"/>
      <c r="C44" s="204">
        <v>0</v>
      </c>
      <c r="D44" s="204">
        <f>C44+1</f>
        <v>1</v>
      </c>
      <c r="E44" s="204">
        <f t="shared" ref="E44" si="171">D44+1</f>
        <v>2</v>
      </c>
      <c r="F44" s="204">
        <f t="shared" ref="F44" si="172">E44+1</f>
        <v>3</v>
      </c>
      <c r="G44" s="204">
        <f t="shared" ref="G44" si="173">F44+1</f>
        <v>4</v>
      </c>
      <c r="H44" s="204">
        <f t="shared" ref="H44" si="174">G44+1</f>
        <v>5</v>
      </c>
      <c r="I44" s="204">
        <f t="shared" ref="I44" si="175">H44+1</f>
        <v>6</v>
      </c>
      <c r="J44" s="204">
        <f t="shared" ref="J44" si="176">I44+1</f>
        <v>7</v>
      </c>
      <c r="K44" s="204">
        <f t="shared" ref="K44" si="177">J44+1</f>
        <v>8</v>
      </c>
      <c r="L44" s="204">
        <f t="shared" ref="L44" si="178">K44+1</f>
        <v>9</v>
      </c>
      <c r="M44" s="204">
        <f t="shared" ref="M44" si="179">L44+1</f>
        <v>10</v>
      </c>
      <c r="N44" s="204">
        <f t="shared" ref="N44" si="180">M44+1</f>
        <v>11</v>
      </c>
      <c r="O44" s="204">
        <f t="shared" ref="O44" si="181">N44+1</f>
        <v>12</v>
      </c>
      <c r="P44" s="204">
        <f t="shared" ref="P44" si="182">O44+1</f>
        <v>13</v>
      </c>
      <c r="Q44" s="204">
        <f t="shared" ref="Q44" si="183">P44+1</f>
        <v>14</v>
      </c>
      <c r="R44" s="204">
        <f t="shared" ref="R44" si="184">Q44+1</f>
        <v>15</v>
      </c>
      <c r="S44" s="204">
        <f t="shared" ref="S44" si="185">R44+1</f>
        <v>16</v>
      </c>
      <c r="T44" s="204">
        <f t="shared" ref="T44" si="186">S44+1</f>
        <v>17</v>
      </c>
      <c r="U44" s="204">
        <f t="shared" ref="U44" si="187">T44+1</f>
        <v>18</v>
      </c>
      <c r="V44" s="204">
        <f t="shared" ref="V44" si="188">U44+1</f>
        <v>19</v>
      </c>
      <c r="W44" s="204">
        <f t="shared" ref="W44" si="189">V44+1</f>
        <v>20</v>
      </c>
      <c r="X44" s="204">
        <f t="shared" ref="X44" si="190">W44+1</f>
        <v>21</v>
      </c>
      <c r="Y44" s="204">
        <f t="shared" ref="Y44" si="191">X44+1</f>
        <v>22</v>
      </c>
      <c r="Z44" s="204">
        <f t="shared" ref="Z44" si="192">Y44+1</f>
        <v>23</v>
      </c>
      <c r="AA44" s="204">
        <f t="shared" ref="AA44" si="193">Z44+1</f>
        <v>24</v>
      </c>
      <c r="AB44" s="204">
        <f t="shared" ref="AB44" si="194">AA44+1</f>
        <v>25</v>
      </c>
      <c r="AC44" s="204">
        <f t="shared" ref="AC44" si="195">AB44+1</f>
        <v>26</v>
      </c>
      <c r="AD44" s="204">
        <f t="shared" ref="AD44" si="196">AC44+1</f>
        <v>27</v>
      </c>
      <c r="AE44" s="204">
        <f t="shared" ref="AE44" si="197">AD44+1</f>
        <v>28</v>
      </c>
      <c r="AF44" s="204">
        <f t="shared" ref="AF44" si="198">AE44+1</f>
        <v>29</v>
      </c>
      <c r="AG44" s="204">
        <f t="shared" ref="AG44" si="199">AF44+1</f>
        <v>30</v>
      </c>
      <c r="AH44" s="204">
        <f t="shared" ref="AH44" si="200">AG44+1</f>
        <v>31</v>
      </c>
      <c r="AI44" s="204">
        <f t="shared" ref="AI44" si="201">AH44+1</f>
        <v>32</v>
      </c>
      <c r="AJ44" s="204">
        <f t="shared" ref="AJ44" si="202">AI44+1</f>
        <v>33</v>
      </c>
      <c r="AK44" s="204">
        <f t="shared" ref="AK44" si="203">AJ44+1</f>
        <v>34</v>
      </c>
      <c r="AL44" s="204">
        <f t="shared" ref="AL44" si="204">AK44+1</f>
        <v>35</v>
      </c>
      <c r="AM44" s="204">
        <f t="shared" ref="AM44" si="205">AL44+1</f>
        <v>36</v>
      </c>
      <c r="AN44" s="204">
        <f t="shared" ref="AN44" si="206">AM44+1</f>
        <v>37</v>
      </c>
      <c r="AO44" s="204">
        <f t="shared" ref="AO44" si="207">AN44+1</f>
        <v>38</v>
      </c>
      <c r="AP44" s="204">
        <f t="shared" ref="AP44" si="208">AO44+1</f>
        <v>39</v>
      </c>
      <c r="AQ44" s="204">
        <f t="shared" ref="AQ44" si="209">AP44+1</f>
        <v>40</v>
      </c>
      <c r="AR44" s="204">
        <f t="shared" ref="AR44" si="210">AQ44+1</f>
        <v>41</v>
      </c>
      <c r="AS44" s="204">
        <f t="shared" ref="AS44" si="211">AR44+1</f>
        <v>42</v>
      </c>
      <c r="AT44" s="204">
        <f t="shared" ref="AT44" si="212">AS44+1</f>
        <v>43</v>
      </c>
      <c r="AU44" s="204">
        <f>AT44+1</f>
        <v>44</v>
      </c>
      <c r="AV44" s="204">
        <f t="shared" ref="AV44" si="213">AU44+1</f>
        <v>45</v>
      </c>
      <c r="AW44" s="204">
        <f t="shared" ref="AW44" si="214">AV44+1</f>
        <v>46</v>
      </c>
      <c r="AX44" s="204">
        <f t="shared" ref="AX44" si="215">AW44+1</f>
        <v>47</v>
      </c>
      <c r="AY44" s="204">
        <f t="shared" ref="AY44" si="216">AX44+1</f>
        <v>48</v>
      </c>
      <c r="AZ44" s="204">
        <f t="shared" ref="AZ44" si="217">AY44+1</f>
        <v>49</v>
      </c>
      <c r="BA44" s="204">
        <f t="shared" ref="BA44" si="218">AZ44+1</f>
        <v>50</v>
      </c>
      <c r="BB44" s="204">
        <f t="shared" ref="BB44" si="219">BA44+1</f>
        <v>51</v>
      </c>
      <c r="BC44" s="204">
        <f t="shared" ref="BC44" si="220">BB44+1</f>
        <v>52</v>
      </c>
      <c r="BD44" s="204">
        <f t="shared" ref="BD44" si="221">BC44+1</f>
        <v>53</v>
      </c>
      <c r="BE44" s="204">
        <f t="shared" ref="BE44" si="222">BD44+1</f>
        <v>54</v>
      </c>
      <c r="BF44" s="204">
        <f t="shared" ref="BF44" si="223">BE44+1</f>
        <v>55</v>
      </c>
      <c r="BG44" s="204">
        <f t="shared" ref="BG44" si="224">BF44+1</f>
        <v>56</v>
      </c>
      <c r="BH44" s="204">
        <f t="shared" ref="BH44" si="225">BG44+1</f>
        <v>57</v>
      </c>
      <c r="BI44" s="204">
        <f t="shared" ref="BI44" si="226">BH44+1</f>
        <v>58</v>
      </c>
      <c r="BJ44" s="204">
        <f t="shared" ref="BJ44" si="227">BI44+1</f>
        <v>59</v>
      </c>
      <c r="BK44" s="204">
        <f t="shared" ref="BK44" si="228">BJ44+1</f>
        <v>60</v>
      </c>
      <c r="BL44" s="204">
        <f t="shared" ref="BL44" si="229">BK44+1</f>
        <v>61</v>
      </c>
      <c r="BM44" s="204">
        <f t="shared" ref="BM44" si="230">BL44+1</f>
        <v>62</v>
      </c>
      <c r="BN44" s="204">
        <f t="shared" ref="BN44" si="231">BM44+1</f>
        <v>63</v>
      </c>
      <c r="BO44" s="204">
        <f t="shared" ref="BO44" si="232">BN44+1</f>
        <v>64</v>
      </c>
      <c r="BP44" s="204">
        <f t="shared" ref="BP44" si="233">BO44+1</f>
        <v>65</v>
      </c>
      <c r="BQ44" s="204">
        <f t="shared" ref="BQ44" si="234">BP44+1</f>
        <v>66</v>
      </c>
      <c r="BR44" s="204">
        <f t="shared" ref="BR44" si="235">BQ44+1</f>
        <v>67</v>
      </c>
      <c r="BS44" s="204">
        <f t="shared" ref="BS44" si="236">BR44+1</f>
        <v>68</v>
      </c>
      <c r="BT44" s="204">
        <f t="shared" ref="BT44" si="237">BS44+1</f>
        <v>69</v>
      </c>
      <c r="BU44" s="204">
        <f t="shared" ref="BU44" si="238">BT44+1</f>
        <v>70</v>
      </c>
      <c r="BV44" s="204">
        <f t="shared" ref="BV44" si="239">BU44+1</f>
        <v>71</v>
      </c>
      <c r="BW44" s="204">
        <f t="shared" ref="BW44" si="240">BV44+1</f>
        <v>72</v>
      </c>
      <c r="BX44" s="204">
        <f t="shared" ref="BX44" si="241">BW44+1</f>
        <v>73</v>
      </c>
      <c r="BY44" s="204">
        <f t="shared" ref="BY44" si="242">BX44+1</f>
        <v>74</v>
      </c>
      <c r="BZ44" s="204">
        <f t="shared" ref="BZ44" si="243">BY44+1</f>
        <v>75</v>
      </c>
      <c r="CA44" s="204">
        <f t="shared" ref="CA44" si="244">BZ44+1</f>
        <v>76</v>
      </c>
      <c r="CB44" s="204">
        <f t="shared" ref="CB44" si="245">CA44+1</f>
        <v>77</v>
      </c>
      <c r="CC44" s="204">
        <f>CB44+1</f>
        <v>78</v>
      </c>
      <c r="CD44" s="204">
        <f t="shared" ref="CD44" si="246">CC44+1</f>
        <v>79</v>
      </c>
      <c r="CE44" s="204">
        <f t="shared" ref="CE44" si="247">CD44+1</f>
        <v>80</v>
      </c>
      <c r="CF44" s="204">
        <f t="shared" ref="CF44" si="248">CE44+1</f>
        <v>81</v>
      </c>
      <c r="CG44" s="204">
        <f t="shared" ref="CG44" si="249">CF44+1</f>
        <v>82</v>
      </c>
      <c r="CH44" s="204">
        <f>CG44+1</f>
        <v>83</v>
      </c>
      <c r="CI44" s="204">
        <f t="shared" ref="CI44" si="250">CH44+1</f>
        <v>84</v>
      </c>
      <c r="CJ44" s="204">
        <f t="shared" ref="CJ44" si="251">CI44+1</f>
        <v>85</v>
      </c>
    </row>
    <row r="45" spans="1:88" x14ac:dyDescent="0.25">
      <c r="A45" s="140" t="s">
        <v>5</v>
      </c>
      <c r="B45" s="192"/>
      <c r="C45" s="192"/>
      <c r="D45" s="192">
        <f>D22+D40</f>
        <v>-29808.107734571502</v>
      </c>
      <c r="E45" s="192">
        <f t="shared" ref="E45:BP45" si="252">E22+E40</f>
        <v>-28262.862133976487</v>
      </c>
      <c r="F45" s="192">
        <f t="shared" si="252"/>
        <v>-26731.462689367516</v>
      </c>
      <c r="G45" s="192">
        <f t="shared" si="252"/>
        <v>-25226.259985731544</v>
      </c>
      <c r="H45" s="192">
        <f t="shared" si="252"/>
        <v>-23756.993122270127</v>
      </c>
      <c r="I45" s="192">
        <f t="shared" si="252"/>
        <v>-52397.395712935853</v>
      </c>
      <c r="J45" s="192">
        <f t="shared" si="252"/>
        <v>-57317.037837670723</v>
      </c>
      <c r="K45" s="192">
        <f t="shared" si="252"/>
        <v>-57679.063696209138</v>
      </c>
      <c r="L45" s="192">
        <f t="shared" si="252"/>
        <v>-57120.812494654805</v>
      </c>
      <c r="M45" s="192">
        <f t="shared" si="252"/>
        <v>-56336.428146079888</v>
      </c>
      <c r="N45" s="192">
        <f t="shared" si="252"/>
        <v>-72510.964693990158</v>
      </c>
      <c r="O45" s="192">
        <f t="shared" si="252"/>
        <v>-74552.834604210046</v>
      </c>
      <c r="P45" s="192">
        <f t="shared" si="252"/>
        <v>-73779.266180752791</v>
      </c>
      <c r="Q45" s="192">
        <f t="shared" si="252"/>
        <v>-72443.831585804146</v>
      </c>
      <c r="R45" s="192">
        <f t="shared" si="252"/>
        <v>-70995.14666011637</v>
      </c>
      <c r="S45" s="192">
        <f t="shared" si="252"/>
        <v>-69522.773600855769</v>
      </c>
      <c r="T45" s="192">
        <f t="shared" si="252"/>
        <v>-68044.942856658672</v>
      </c>
      <c r="U45" s="192">
        <f t="shared" si="252"/>
        <v>-66565.785649084573</v>
      </c>
      <c r="V45" s="192">
        <f t="shared" si="252"/>
        <v>-65086.732517058874</v>
      </c>
      <c r="W45" s="192">
        <f t="shared" si="252"/>
        <v>-63966.583209250675</v>
      </c>
      <c r="X45" s="192">
        <f t="shared" si="252"/>
        <v>-62639.868080966306</v>
      </c>
      <c r="Y45" s="192">
        <f t="shared" si="252"/>
        <v>-61282.925385736904</v>
      </c>
      <c r="Z45" s="192">
        <f t="shared" si="252"/>
        <v>-59901.669214715002</v>
      </c>
      <c r="AA45" s="192">
        <f t="shared" si="252"/>
        <v>-58501.214742843789</v>
      </c>
      <c r="AB45" s="192">
        <f t="shared" si="252"/>
        <v>-57086.534173746477</v>
      </c>
      <c r="AC45" s="192">
        <f t="shared" si="252"/>
        <v>-55662.37826474852</v>
      </c>
      <c r="AD45" s="192">
        <f t="shared" si="252"/>
        <v>-54233.224718693331</v>
      </c>
      <c r="AE45" s="192">
        <f t="shared" si="252"/>
        <v>-52803.246746472345</v>
      </c>
      <c r="AF45" s="192">
        <f t="shared" si="252"/>
        <v>-51376.296629934572</v>
      </c>
      <c r="AG45" s="192">
        <f t="shared" si="252"/>
        <v>-50496.817443168446</v>
      </c>
      <c r="AH45" s="192">
        <f t="shared" si="252"/>
        <v>-49559.579554575364</v>
      </c>
      <c r="AI45" s="192">
        <f t="shared" si="252"/>
        <v>-48569.861617222748</v>
      </c>
      <c r="AJ45" s="192">
        <f t="shared" si="252"/>
        <v>-47531.4454000521</v>
      </c>
      <c r="AK45" s="192">
        <f t="shared" si="252"/>
        <v>-46449.166027018808</v>
      </c>
      <c r="AL45" s="192">
        <f t="shared" si="252"/>
        <v>-45328.51491043697</v>
      </c>
      <c r="AM45" s="192">
        <f t="shared" si="252"/>
        <v>-44175.332820597687</v>
      </c>
      <c r="AN45" s="192">
        <f t="shared" si="252"/>
        <v>-42995.57596136372</v>
      </c>
      <c r="AO45" s="192">
        <f t="shared" si="252"/>
        <v>-41795.140860926986</v>
      </c>
      <c r="AP45" s="192">
        <f t="shared" si="252"/>
        <v>-40579.736340813906</v>
      </c>
      <c r="AQ45" s="192">
        <f t="shared" si="252"/>
        <v>-40246.699414917784</v>
      </c>
      <c r="AR45" s="192">
        <f t="shared" si="252"/>
        <v>-39739.199734324124</v>
      </c>
      <c r="AS45" s="192">
        <f t="shared" si="252"/>
        <v>-39079.593769312109</v>
      </c>
      <c r="AT45" s="192">
        <f t="shared" si="252"/>
        <v>-38286.106591434938</v>
      </c>
      <c r="AU45" s="192">
        <f t="shared" si="252"/>
        <v>-37377.331330501474</v>
      </c>
      <c r="AV45" s="192">
        <f t="shared" si="252"/>
        <v>-36371.568102630656</v>
      </c>
      <c r="AW45" s="192">
        <f t="shared" si="252"/>
        <v>-35286.35926347565</v>
      </c>
      <c r="AX45" s="192">
        <f t="shared" si="252"/>
        <v>-34138.177271958113</v>
      </c>
      <c r="AY45" s="192">
        <f t="shared" si="252"/>
        <v>-32942.229982690304</v>
      </c>
      <c r="AZ45" s="192">
        <f t="shared" si="252"/>
        <v>-31712.355138839557</v>
      </c>
      <c r="BA45" s="192">
        <f t="shared" si="252"/>
        <v>-35610.08404909711</v>
      </c>
      <c r="BB45" s="192">
        <f t="shared" si="252"/>
        <v>-33666.788089184643</v>
      </c>
      <c r="BC45" s="192">
        <f t="shared" si="252"/>
        <v>-31767.11792730436</v>
      </c>
      <c r="BD45" s="192">
        <f t="shared" si="252"/>
        <v>-29903.864607790325</v>
      </c>
      <c r="BE45" s="192">
        <f t="shared" si="252"/>
        <v>-28093.382907214087</v>
      </c>
      <c r="BF45" s="192">
        <f t="shared" si="252"/>
        <v>-26347.356050182469</v>
      </c>
      <c r="BG45" s="192">
        <f t="shared" si="252"/>
        <v>-24673.752952708775</v>
      </c>
      <c r="BH45" s="192">
        <f t="shared" si="252"/>
        <v>-23077.611055529876</v>
      </c>
      <c r="BI45" s="192">
        <f t="shared" si="252"/>
        <v>-21561.674525250626</v>
      </c>
      <c r="BJ45" s="192">
        <f t="shared" si="252"/>
        <v>-20126.912512599607</v>
      </c>
      <c r="BK45" s="192">
        <f t="shared" si="252"/>
        <v>-18772.938130548358</v>
      </c>
      <c r="BL45" s="192">
        <f t="shared" si="252"/>
        <v>-17498.34550548757</v>
      </c>
      <c r="BM45" s="192">
        <f t="shared" si="252"/>
        <v>-16300.979470456203</v>
      </c>
      <c r="BN45" s="192">
        <f t="shared" si="252"/>
        <v>-15178.150100221266</v>
      </c>
      <c r="BO45" s="192">
        <f t="shared" si="252"/>
        <v>-14126.80226501021</v>
      </c>
      <c r="BP45" s="192">
        <f t="shared" si="252"/>
        <v>-13143.648654901934</v>
      </c>
      <c r="BQ45" s="192">
        <f t="shared" ref="BQ45:CJ45" si="253">BQ22+BQ40</f>
        <v>-12225.273262451468</v>
      </c>
      <c r="BR45" s="192">
        <f t="shared" si="253"/>
        <v>-11368.211074550458</v>
      </c>
      <c r="BS45" s="192">
        <f t="shared" si="253"/>
        <v>-10569.008686501598</v>
      </c>
      <c r="BT45" s="192">
        <f t="shared" si="253"/>
        <v>-9824.2696850384436</v>
      </c>
      <c r="BU45" s="192">
        <f t="shared" si="253"/>
        <v>-9130.6879281214497</v>
      </c>
      <c r="BV45" s="192">
        <f t="shared" si="253"/>
        <v>-7912.6397758779167</v>
      </c>
      <c r="BW45" s="192">
        <f t="shared" si="253"/>
        <v>-6526.6674362055437</v>
      </c>
      <c r="BX45" s="192">
        <f t="shared" si="253"/>
        <v>-5384.3625206575689</v>
      </c>
      <c r="BY45" s="192">
        <f t="shared" si="253"/>
        <v>-4442.8983588703131</v>
      </c>
      <c r="BZ45" s="192">
        <f t="shared" si="253"/>
        <v>-3666.9312470057348</v>
      </c>
      <c r="CA45" s="192">
        <f t="shared" si="253"/>
        <v>-3027.307083862901</v>
      </c>
      <c r="CB45" s="192">
        <f t="shared" si="253"/>
        <v>-2499.9900847563304</v>
      </c>
      <c r="CC45" s="192">
        <f t="shared" si="253"/>
        <v>-2065.1741759383031</v>
      </c>
      <c r="CD45" s="192">
        <f t="shared" si="253"/>
        <v>-1706.545811525486</v>
      </c>
      <c r="CE45" s="192">
        <f t="shared" si="253"/>
        <v>-1410.672799971745</v>
      </c>
      <c r="CF45" s="192">
        <f t="shared" si="253"/>
        <v>-1166.4981425582737</v>
      </c>
      <c r="CG45" s="192">
        <f t="shared" si="253"/>
        <v>-964.92136934257803</v>
      </c>
      <c r="CH45" s="192">
        <f t="shared" si="253"/>
        <v>-798.45269575140219</v>
      </c>
      <c r="CI45" s="192">
        <f t="shared" si="253"/>
        <v>-660.92768459750891</v>
      </c>
      <c r="CJ45" s="192">
        <f t="shared" si="253"/>
        <v>-547.27208733752536</v>
      </c>
    </row>
    <row r="47" spans="1:88" s="29" customFormat="1" x14ac:dyDescent="0.25">
      <c r="A47" s="523" t="s">
        <v>326</v>
      </c>
      <c r="B47" s="410"/>
      <c r="C47" s="410"/>
      <c r="D47" s="410"/>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19"/>
      <c r="BZ47" s="219"/>
      <c r="CA47" s="219"/>
      <c r="CB47" s="219"/>
      <c r="CC47" s="219"/>
      <c r="CD47" s="219"/>
      <c r="CE47" s="219"/>
      <c r="CF47" s="219"/>
      <c r="CG47" s="219"/>
      <c r="CH47" s="219"/>
      <c r="CI47" s="219"/>
      <c r="CJ47" s="219"/>
    </row>
    <row r="48" spans="1:88" s="29" customFormat="1" x14ac:dyDescent="0.25">
      <c r="A48" s="457"/>
      <c r="B48" s="519" t="s">
        <v>24</v>
      </c>
      <c r="C48" s="521" t="s">
        <v>20</v>
      </c>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521"/>
      <c r="AC48" s="521"/>
      <c r="AD48" s="521"/>
      <c r="AE48" s="521"/>
      <c r="AF48" s="521"/>
      <c r="AG48" s="521"/>
      <c r="AH48" s="521"/>
      <c r="AI48" s="521"/>
      <c r="AJ48" s="521"/>
      <c r="AK48" s="521"/>
      <c r="AL48" s="521"/>
      <c r="AM48" s="521"/>
      <c r="AN48" s="521"/>
      <c r="AO48" s="521"/>
      <c r="AP48" s="521"/>
      <c r="AQ48" s="521"/>
      <c r="AR48" s="521"/>
      <c r="AS48" s="521"/>
      <c r="AT48" s="521"/>
      <c r="AU48" s="521"/>
      <c r="AV48" s="521"/>
      <c r="AW48" s="521"/>
      <c r="AX48" s="521"/>
      <c r="AY48" s="521"/>
      <c r="AZ48" s="521"/>
      <c r="BA48" s="521"/>
      <c r="BB48" s="521"/>
      <c r="BC48" s="521"/>
      <c r="BD48" s="521"/>
      <c r="BE48" s="521"/>
      <c r="BF48" s="521"/>
      <c r="BG48" s="521"/>
      <c r="BH48" s="521"/>
      <c r="BI48" s="521"/>
      <c r="BJ48" s="521"/>
      <c r="BK48" s="521"/>
      <c r="BL48" s="521"/>
      <c r="BM48" s="521"/>
      <c r="BN48" s="521"/>
      <c r="BO48" s="521"/>
      <c r="BP48" s="521"/>
      <c r="BQ48" s="521"/>
      <c r="BR48" s="521"/>
      <c r="BS48" s="521"/>
      <c r="BT48" s="521"/>
      <c r="BU48" s="521"/>
      <c r="BV48" s="521"/>
      <c r="BW48" s="521"/>
      <c r="BX48" s="521"/>
      <c r="BY48" s="521"/>
      <c r="BZ48" s="521"/>
      <c r="CA48" s="521"/>
      <c r="CB48" s="521"/>
      <c r="CC48" s="521"/>
      <c r="CD48" s="521"/>
      <c r="CE48" s="521"/>
      <c r="CF48" s="521"/>
      <c r="CG48" s="521"/>
      <c r="CH48" s="521"/>
      <c r="CI48" s="521"/>
      <c r="CJ48" s="521"/>
    </row>
    <row r="49" spans="1:88" s="29" customFormat="1" x14ac:dyDescent="0.25">
      <c r="A49" s="432"/>
      <c r="B49" s="520"/>
      <c r="C49" s="204">
        <v>0</v>
      </c>
      <c r="D49" s="204">
        <f>C49+1</f>
        <v>1</v>
      </c>
      <c r="E49" s="204">
        <f t="shared" ref="E49:AT49" si="254">D49+1</f>
        <v>2</v>
      </c>
      <c r="F49" s="204">
        <f t="shared" si="254"/>
        <v>3</v>
      </c>
      <c r="G49" s="204">
        <f t="shared" si="254"/>
        <v>4</v>
      </c>
      <c r="H49" s="204">
        <f t="shared" si="254"/>
        <v>5</v>
      </c>
      <c r="I49" s="204">
        <f t="shared" si="254"/>
        <v>6</v>
      </c>
      <c r="J49" s="204">
        <f t="shared" si="254"/>
        <v>7</v>
      </c>
      <c r="K49" s="204">
        <f t="shared" si="254"/>
        <v>8</v>
      </c>
      <c r="L49" s="204">
        <f t="shared" si="254"/>
        <v>9</v>
      </c>
      <c r="M49" s="204">
        <f t="shared" si="254"/>
        <v>10</v>
      </c>
      <c r="N49" s="204">
        <f t="shared" si="254"/>
        <v>11</v>
      </c>
      <c r="O49" s="204">
        <f t="shared" si="254"/>
        <v>12</v>
      </c>
      <c r="P49" s="204">
        <f t="shared" si="254"/>
        <v>13</v>
      </c>
      <c r="Q49" s="204">
        <f t="shared" si="254"/>
        <v>14</v>
      </c>
      <c r="R49" s="204">
        <f t="shared" si="254"/>
        <v>15</v>
      </c>
      <c r="S49" s="204">
        <f t="shared" si="254"/>
        <v>16</v>
      </c>
      <c r="T49" s="204">
        <f t="shared" si="254"/>
        <v>17</v>
      </c>
      <c r="U49" s="204">
        <f t="shared" si="254"/>
        <v>18</v>
      </c>
      <c r="V49" s="204">
        <f t="shared" si="254"/>
        <v>19</v>
      </c>
      <c r="W49" s="204">
        <f t="shared" si="254"/>
        <v>20</v>
      </c>
      <c r="X49" s="204">
        <f t="shared" si="254"/>
        <v>21</v>
      </c>
      <c r="Y49" s="204">
        <f t="shared" si="254"/>
        <v>22</v>
      </c>
      <c r="Z49" s="204">
        <f t="shared" si="254"/>
        <v>23</v>
      </c>
      <c r="AA49" s="204">
        <f t="shared" si="254"/>
        <v>24</v>
      </c>
      <c r="AB49" s="204">
        <f t="shared" si="254"/>
        <v>25</v>
      </c>
      <c r="AC49" s="204">
        <f t="shared" si="254"/>
        <v>26</v>
      </c>
      <c r="AD49" s="204">
        <f t="shared" si="254"/>
        <v>27</v>
      </c>
      <c r="AE49" s="204">
        <f t="shared" si="254"/>
        <v>28</v>
      </c>
      <c r="AF49" s="204">
        <f t="shared" si="254"/>
        <v>29</v>
      </c>
      <c r="AG49" s="204">
        <f t="shared" si="254"/>
        <v>30</v>
      </c>
      <c r="AH49" s="204">
        <f t="shared" si="254"/>
        <v>31</v>
      </c>
      <c r="AI49" s="204">
        <f t="shared" si="254"/>
        <v>32</v>
      </c>
      <c r="AJ49" s="204">
        <f t="shared" si="254"/>
        <v>33</v>
      </c>
      <c r="AK49" s="204">
        <f t="shared" si="254"/>
        <v>34</v>
      </c>
      <c r="AL49" s="204">
        <f t="shared" si="254"/>
        <v>35</v>
      </c>
      <c r="AM49" s="204">
        <f t="shared" si="254"/>
        <v>36</v>
      </c>
      <c r="AN49" s="204">
        <f t="shared" si="254"/>
        <v>37</v>
      </c>
      <c r="AO49" s="204">
        <f t="shared" si="254"/>
        <v>38</v>
      </c>
      <c r="AP49" s="204">
        <f t="shared" si="254"/>
        <v>39</v>
      </c>
      <c r="AQ49" s="204">
        <f t="shared" si="254"/>
        <v>40</v>
      </c>
      <c r="AR49" s="204">
        <f t="shared" si="254"/>
        <v>41</v>
      </c>
      <c r="AS49" s="204">
        <f t="shared" si="254"/>
        <v>42</v>
      </c>
      <c r="AT49" s="204">
        <f t="shared" si="254"/>
        <v>43</v>
      </c>
      <c r="AU49" s="204">
        <f>AT49+1</f>
        <v>44</v>
      </c>
      <c r="AV49" s="204">
        <f t="shared" ref="AV49:CB49" si="255">AU49+1</f>
        <v>45</v>
      </c>
      <c r="AW49" s="204">
        <f t="shared" si="255"/>
        <v>46</v>
      </c>
      <c r="AX49" s="204">
        <f t="shared" si="255"/>
        <v>47</v>
      </c>
      <c r="AY49" s="204">
        <f t="shared" si="255"/>
        <v>48</v>
      </c>
      <c r="AZ49" s="204">
        <f t="shared" si="255"/>
        <v>49</v>
      </c>
      <c r="BA49" s="204">
        <f t="shared" si="255"/>
        <v>50</v>
      </c>
      <c r="BB49" s="204">
        <f t="shared" si="255"/>
        <v>51</v>
      </c>
      <c r="BC49" s="204">
        <f t="shared" si="255"/>
        <v>52</v>
      </c>
      <c r="BD49" s="204">
        <f t="shared" si="255"/>
        <v>53</v>
      </c>
      <c r="BE49" s="204">
        <f t="shared" si="255"/>
        <v>54</v>
      </c>
      <c r="BF49" s="204">
        <f t="shared" si="255"/>
        <v>55</v>
      </c>
      <c r="BG49" s="204">
        <f t="shared" si="255"/>
        <v>56</v>
      </c>
      <c r="BH49" s="204">
        <f t="shared" si="255"/>
        <v>57</v>
      </c>
      <c r="BI49" s="204">
        <f t="shared" si="255"/>
        <v>58</v>
      </c>
      <c r="BJ49" s="204">
        <f t="shared" si="255"/>
        <v>59</v>
      </c>
      <c r="BK49" s="204">
        <f t="shared" si="255"/>
        <v>60</v>
      </c>
      <c r="BL49" s="204">
        <f t="shared" si="255"/>
        <v>61</v>
      </c>
      <c r="BM49" s="204">
        <f t="shared" si="255"/>
        <v>62</v>
      </c>
      <c r="BN49" s="204">
        <f t="shared" si="255"/>
        <v>63</v>
      </c>
      <c r="BO49" s="204">
        <f t="shared" si="255"/>
        <v>64</v>
      </c>
      <c r="BP49" s="204">
        <f t="shared" si="255"/>
        <v>65</v>
      </c>
      <c r="BQ49" s="204">
        <f t="shared" si="255"/>
        <v>66</v>
      </c>
      <c r="BR49" s="204">
        <f t="shared" si="255"/>
        <v>67</v>
      </c>
      <c r="BS49" s="204">
        <f t="shared" si="255"/>
        <v>68</v>
      </c>
      <c r="BT49" s="204">
        <f t="shared" si="255"/>
        <v>69</v>
      </c>
      <c r="BU49" s="204">
        <f t="shared" si="255"/>
        <v>70</v>
      </c>
      <c r="BV49" s="204">
        <f t="shared" si="255"/>
        <v>71</v>
      </c>
      <c r="BW49" s="204">
        <f t="shared" si="255"/>
        <v>72</v>
      </c>
      <c r="BX49" s="204">
        <f t="shared" si="255"/>
        <v>73</v>
      </c>
      <c r="BY49" s="204">
        <f t="shared" si="255"/>
        <v>74</v>
      </c>
      <c r="BZ49" s="204">
        <f t="shared" si="255"/>
        <v>75</v>
      </c>
      <c r="CA49" s="204">
        <f t="shared" si="255"/>
        <v>76</v>
      </c>
      <c r="CB49" s="204">
        <f t="shared" si="255"/>
        <v>77</v>
      </c>
      <c r="CC49" s="204">
        <f>CB49+1</f>
        <v>78</v>
      </c>
      <c r="CD49" s="204">
        <f t="shared" ref="CD49:CG49" si="256">CC49+1</f>
        <v>79</v>
      </c>
      <c r="CE49" s="204">
        <f t="shared" si="256"/>
        <v>80</v>
      </c>
      <c r="CF49" s="204">
        <f t="shared" si="256"/>
        <v>81</v>
      </c>
      <c r="CG49" s="204">
        <f t="shared" si="256"/>
        <v>82</v>
      </c>
      <c r="CH49" s="204">
        <f>CG49+1</f>
        <v>83</v>
      </c>
      <c r="CI49" s="204">
        <f t="shared" ref="CI49:CJ49" si="257">CH49+1</f>
        <v>84</v>
      </c>
      <c r="CJ49" s="204">
        <f t="shared" si="257"/>
        <v>85</v>
      </c>
    </row>
    <row r="50" spans="1:88" s="29" customFormat="1" x14ac:dyDescent="0.25">
      <c r="A50" s="140" t="s">
        <v>275</v>
      </c>
      <c r="B50" s="224"/>
      <c r="C50" s="224"/>
      <c r="D50" s="192">
        <f>D45</f>
        <v>-29808.107734571502</v>
      </c>
      <c r="E50" s="192">
        <f t="shared" ref="E50:AL50" si="258">E45</f>
        <v>-28262.862133976487</v>
      </c>
      <c r="F50" s="192">
        <f t="shared" si="258"/>
        <v>-26731.462689367516</v>
      </c>
      <c r="G50" s="192">
        <f t="shared" si="258"/>
        <v>-25226.259985731544</v>
      </c>
      <c r="H50" s="192">
        <f t="shared" si="258"/>
        <v>-23756.993122270127</v>
      </c>
      <c r="I50" s="192">
        <f t="shared" si="258"/>
        <v>-52397.395712935853</v>
      </c>
      <c r="J50" s="192">
        <f t="shared" si="258"/>
        <v>-57317.037837670723</v>
      </c>
      <c r="K50" s="192">
        <f t="shared" si="258"/>
        <v>-57679.063696209138</v>
      </c>
      <c r="L50" s="192">
        <f t="shared" si="258"/>
        <v>-57120.812494654805</v>
      </c>
      <c r="M50" s="192">
        <f t="shared" si="258"/>
        <v>-56336.428146079888</v>
      </c>
      <c r="N50" s="192">
        <f t="shared" si="258"/>
        <v>-72510.964693990158</v>
      </c>
      <c r="O50" s="192">
        <f t="shared" si="258"/>
        <v>-74552.834604210046</v>
      </c>
      <c r="P50" s="192">
        <f t="shared" si="258"/>
        <v>-73779.266180752791</v>
      </c>
      <c r="Q50" s="192">
        <f t="shared" si="258"/>
        <v>-72443.831585804146</v>
      </c>
      <c r="R50" s="192">
        <f t="shared" si="258"/>
        <v>-70995.14666011637</v>
      </c>
      <c r="S50" s="192">
        <f t="shared" si="258"/>
        <v>-69522.773600855769</v>
      </c>
      <c r="T50" s="192">
        <f t="shared" si="258"/>
        <v>-68044.942856658672</v>
      </c>
      <c r="U50" s="192">
        <f t="shared" si="258"/>
        <v>-66565.785649084573</v>
      </c>
      <c r="V50" s="192">
        <f t="shared" si="258"/>
        <v>-65086.732517058874</v>
      </c>
      <c r="W50" s="192">
        <f t="shared" si="258"/>
        <v>-63966.583209250675</v>
      </c>
      <c r="X50" s="192">
        <f t="shared" si="258"/>
        <v>-62639.868080966306</v>
      </c>
      <c r="Y50" s="192">
        <f t="shared" si="258"/>
        <v>-61282.925385736904</v>
      </c>
      <c r="Z50" s="192">
        <f t="shared" si="258"/>
        <v>-59901.669214715002</v>
      </c>
      <c r="AA50" s="192">
        <f t="shared" si="258"/>
        <v>-58501.214742843789</v>
      </c>
      <c r="AB50" s="192">
        <f t="shared" si="258"/>
        <v>-57086.534173746477</v>
      </c>
      <c r="AC50" s="192">
        <f t="shared" si="258"/>
        <v>-55662.37826474852</v>
      </c>
      <c r="AD50" s="192">
        <f t="shared" si="258"/>
        <v>-54233.224718693331</v>
      </c>
      <c r="AE50" s="192">
        <f t="shared" si="258"/>
        <v>-52803.246746472345</v>
      </c>
      <c r="AF50" s="192">
        <f t="shared" si="258"/>
        <v>-51376.296629934572</v>
      </c>
      <c r="AG50" s="192">
        <f t="shared" si="258"/>
        <v>-50496.817443168446</v>
      </c>
      <c r="AH50" s="192">
        <f t="shared" si="258"/>
        <v>-49559.579554575364</v>
      </c>
      <c r="AI50" s="192">
        <f t="shared" si="258"/>
        <v>-48569.861617222748</v>
      </c>
      <c r="AJ50" s="192">
        <f t="shared" si="258"/>
        <v>-47531.4454000521</v>
      </c>
      <c r="AK50" s="192">
        <f t="shared" si="258"/>
        <v>-46449.166027018808</v>
      </c>
      <c r="AL50" s="192">
        <f t="shared" si="258"/>
        <v>-45328.51491043697</v>
      </c>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row>
    <row r="51" spans="1:88" s="29" customFormat="1" x14ac:dyDescent="0.25">
      <c r="A51" s="140" t="s">
        <v>276</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192">
        <f>AL45</f>
        <v>-45328.51491043697</v>
      </c>
      <c r="AN51" s="192">
        <f t="shared" ref="AN51:BU51" si="259">AM45</f>
        <v>-44175.332820597687</v>
      </c>
      <c r="AO51" s="192">
        <f t="shared" si="259"/>
        <v>-42995.57596136372</v>
      </c>
      <c r="AP51" s="192">
        <f t="shared" si="259"/>
        <v>-41795.140860926986</v>
      </c>
      <c r="AQ51" s="192">
        <f t="shared" si="259"/>
        <v>-40579.736340813906</v>
      </c>
      <c r="AR51" s="192">
        <f t="shared" si="259"/>
        <v>-40246.699414917784</v>
      </c>
      <c r="AS51" s="192">
        <f t="shared" si="259"/>
        <v>-39739.199734324124</v>
      </c>
      <c r="AT51" s="192">
        <f t="shared" si="259"/>
        <v>-39079.593769312109</v>
      </c>
      <c r="AU51" s="192">
        <f t="shared" si="259"/>
        <v>-38286.106591434938</v>
      </c>
      <c r="AV51" s="192">
        <f t="shared" si="259"/>
        <v>-37377.331330501474</v>
      </c>
      <c r="AW51" s="192">
        <f t="shared" si="259"/>
        <v>-36371.568102630656</v>
      </c>
      <c r="AX51" s="192">
        <f t="shared" si="259"/>
        <v>-35286.35926347565</v>
      </c>
      <c r="AY51" s="192">
        <f t="shared" si="259"/>
        <v>-34138.177271958113</v>
      </c>
      <c r="AZ51" s="192">
        <f t="shared" si="259"/>
        <v>-32942.229982690304</v>
      </c>
      <c r="BA51" s="192">
        <f t="shared" si="259"/>
        <v>-31712.355138839557</v>
      </c>
      <c r="BB51" s="192">
        <f t="shared" si="259"/>
        <v>-35610.08404909711</v>
      </c>
      <c r="BC51" s="192">
        <f t="shared" si="259"/>
        <v>-33666.788089184643</v>
      </c>
      <c r="BD51" s="192">
        <f t="shared" si="259"/>
        <v>-31767.11792730436</v>
      </c>
      <c r="BE51" s="192">
        <f t="shared" si="259"/>
        <v>-29903.864607790325</v>
      </c>
      <c r="BF51" s="192">
        <f t="shared" si="259"/>
        <v>-28093.382907214087</v>
      </c>
      <c r="BG51" s="192">
        <f t="shared" si="259"/>
        <v>-26347.356050182469</v>
      </c>
      <c r="BH51" s="192">
        <f t="shared" si="259"/>
        <v>-24673.752952708775</v>
      </c>
      <c r="BI51" s="192">
        <f t="shared" si="259"/>
        <v>-23077.611055529876</v>
      </c>
      <c r="BJ51" s="192">
        <f t="shared" si="259"/>
        <v>-21561.674525250626</v>
      </c>
      <c r="BK51" s="192">
        <f t="shared" si="259"/>
        <v>-20126.912512599607</v>
      </c>
      <c r="BL51" s="192">
        <f t="shared" si="259"/>
        <v>-18772.938130548358</v>
      </c>
      <c r="BM51" s="192">
        <f t="shared" si="259"/>
        <v>-17498.34550548757</v>
      </c>
      <c r="BN51" s="192">
        <f t="shared" si="259"/>
        <v>-16300.979470456203</v>
      </c>
      <c r="BO51" s="192">
        <f t="shared" si="259"/>
        <v>-15178.150100221266</v>
      </c>
      <c r="BP51" s="192">
        <f t="shared" si="259"/>
        <v>-14126.80226501021</v>
      </c>
      <c r="BQ51" s="192">
        <f t="shared" si="259"/>
        <v>-13143.648654901934</v>
      </c>
      <c r="BR51" s="192">
        <f t="shared" si="259"/>
        <v>-12225.273262451468</v>
      </c>
      <c r="BS51" s="192">
        <f t="shared" si="259"/>
        <v>-11368.211074550458</v>
      </c>
      <c r="BT51" s="192">
        <f t="shared" si="259"/>
        <v>-10569.008686501598</v>
      </c>
      <c r="BU51" s="192">
        <f t="shared" si="259"/>
        <v>-9824.2696850384436</v>
      </c>
      <c r="BV51" s="224"/>
      <c r="BW51" s="224"/>
      <c r="BX51" s="224"/>
      <c r="BY51" s="224"/>
      <c r="BZ51" s="224"/>
      <c r="CA51" s="224"/>
      <c r="CB51" s="224"/>
      <c r="CC51" s="224"/>
      <c r="CD51" s="224"/>
      <c r="CE51" s="224"/>
      <c r="CF51" s="224"/>
      <c r="CG51" s="224"/>
      <c r="CH51" s="224"/>
      <c r="CI51" s="224"/>
      <c r="CJ51" s="224"/>
    </row>
    <row r="52" spans="1:88" s="29" customFormat="1" x14ac:dyDescent="0.25">
      <c r="A52" s="140" t="s">
        <v>287</v>
      </c>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4"/>
      <c r="BR52" s="224"/>
      <c r="BS52" s="224"/>
      <c r="BT52" s="224"/>
      <c r="BU52" s="224"/>
      <c r="BV52" s="192">
        <f>BV45</f>
        <v>-7912.6397758779167</v>
      </c>
      <c r="BW52" s="192">
        <f t="shared" ref="BW52:CJ52" si="260">BW45</f>
        <v>-6526.6674362055437</v>
      </c>
      <c r="BX52" s="192">
        <f t="shared" si="260"/>
        <v>-5384.3625206575689</v>
      </c>
      <c r="BY52" s="192">
        <f t="shared" si="260"/>
        <v>-4442.8983588703131</v>
      </c>
      <c r="BZ52" s="192">
        <f t="shared" si="260"/>
        <v>-3666.9312470057348</v>
      </c>
      <c r="CA52" s="192">
        <f t="shared" si="260"/>
        <v>-3027.307083862901</v>
      </c>
      <c r="CB52" s="192">
        <f t="shared" si="260"/>
        <v>-2499.9900847563304</v>
      </c>
      <c r="CC52" s="192">
        <f t="shared" si="260"/>
        <v>-2065.1741759383031</v>
      </c>
      <c r="CD52" s="192">
        <f t="shared" si="260"/>
        <v>-1706.545811525486</v>
      </c>
      <c r="CE52" s="192">
        <f t="shared" si="260"/>
        <v>-1410.672799971745</v>
      </c>
      <c r="CF52" s="192">
        <f t="shared" si="260"/>
        <v>-1166.4981425582737</v>
      </c>
      <c r="CG52" s="192">
        <f t="shared" si="260"/>
        <v>-964.92136934257803</v>
      </c>
      <c r="CH52" s="192">
        <f t="shared" si="260"/>
        <v>-798.45269575140219</v>
      </c>
      <c r="CI52" s="192">
        <f t="shared" si="260"/>
        <v>-660.92768459750891</v>
      </c>
      <c r="CJ52" s="192">
        <f t="shared" si="260"/>
        <v>-547.27208733752536</v>
      </c>
    </row>
    <row r="54" spans="1:88" ht="66.75" customHeight="1" x14ac:dyDescent="0.25">
      <c r="A54" s="523" t="s">
        <v>327</v>
      </c>
      <c r="B54" s="524"/>
      <c r="C54" s="410"/>
    </row>
    <row r="55" spans="1:88" x14ac:dyDescent="0.25">
      <c r="A55" s="216" t="s">
        <v>269</v>
      </c>
      <c r="B55" s="204" t="s">
        <v>274</v>
      </c>
      <c r="C55" s="215" t="s">
        <v>273</v>
      </c>
    </row>
    <row r="56" spans="1:88" x14ac:dyDescent="0.25">
      <c r="A56" s="225" t="s">
        <v>270</v>
      </c>
      <c r="B56" s="312">
        <f>SUM(D45:H45)</f>
        <v>-133785.68566591718</v>
      </c>
      <c r="C56" s="312">
        <f>NPV('B. Andre input'!B211,'K. Afledte omkostninger_1'!D50:H50)</f>
        <v>-119646.44921099793</v>
      </c>
    </row>
    <row r="57" spans="1:88" x14ac:dyDescent="0.25">
      <c r="A57" s="225" t="s">
        <v>271</v>
      </c>
      <c r="B57" s="312">
        <f>SUM(D45:M45)</f>
        <v>-414636.42355346761</v>
      </c>
      <c r="C57" s="312">
        <f>NPV('B. Andre input'!B211,'K. Afledte omkostninger_1'!D50:M50)</f>
        <v>-324949.83452204056</v>
      </c>
    </row>
    <row r="58" spans="1:88" x14ac:dyDescent="0.25">
      <c r="A58" s="225" t="s">
        <v>75</v>
      </c>
      <c r="B58" s="312">
        <f>SUM(D45:AB45)</f>
        <v>-1411517.4967092583</v>
      </c>
      <c r="C58" s="312">
        <f>NPV('B. Andre input'!B211,'K. Afledte omkostninger_1'!D50:AB50)</f>
        <v>-831066.4973491003</v>
      </c>
    </row>
    <row r="59" spans="1:88" x14ac:dyDescent="0.25">
      <c r="A59" s="225" t="s">
        <v>100</v>
      </c>
      <c r="B59" s="312">
        <f>SUM(D45:BA45)</f>
        <v>-2483863.5186544657</v>
      </c>
      <c r="C59" s="312">
        <f>NPV('B. Andre input'!B211,'K. Afledte omkostninger_1'!D50:AL50)+NPV('B. Andre input'!B212,'K. Afledte omkostninger_1'!D51:BA51)</f>
        <v>-1452459.7023890803</v>
      </c>
    </row>
    <row r="60" spans="1:88" x14ac:dyDescent="0.25">
      <c r="A60" s="225" t="s">
        <v>272</v>
      </c>
      <c r="B60" s="312">
        <f>SUM(D45:CJ45)</f>
        <v>-2914001.5553197782</v>
      </c>
      <c r="C60" s="312">
        <f>NPV('B. Andre input'!B211,'K. Afledte omkostninger_1'!D50:AL50)+NPV('B. Andre input'!B212,'K. Afledte omkostninger_1'!D51:BU51)+NPV('B. Andre input'!B213,'K. Afledte omkostninger_1'!D52:CJ52)</f>
        <v>-1701826.437030524</v>
      </c>
    </row>
    <row r="62" spans="1:88" x14ac:dyDescent="0.25">
      <c r="A62" s="412" t="s">
        <v>328</v>
      </c>
      <c r="B62" s="410"/>
      <c r="C62" s="410"/>
      <c r="D62" s="410"/>
      <c r="E62" s="410"/>
      <c r="F62" s="410"/>
      <c r="G62" s="410"/>
      <c r="H62" s="410"/>
      <c r="I62" s="410"/>
      <c r="J62" s="410"/>
      <c r="K62" s="410"/>
      <c r="L62" s="410"/>
      <c r="M62" s="410"/>
      <c r="N62" s="410"/>
      <c r="O62" s="410"/>
      <c r="P62" s="410"/>
      <c r="Q62" s="410"/>
      <c r="R62" s="410"/>
    </row>
    <row r="63" spans="1:88" x14ac:dyDescent="0.25">
      <c r="A63" s="207" t="s">
        <v>21</v>
      </c>
      <c r="B63" s="208"/>
      <c r="C63" s="208"/>
      <c r="D63" s="208"/>
      <c r="E63" s="208"/>
    </row>
    <row r="65" spans="1:88" s="1" customFormat="1" x14ac:dyDescent="0.25">
      <c r="A65" s="1" t="s">
        <v>329</v>
      </c>
    </row>
    <row r="66" spans="1:88" x14ac:dyDescent="0.25">
      <c r="A66" s="457"/>
      <c r="B66" s="519" t="s">
        <v>24</v>
      </c>
      <c r="C66" s="521" t="s">
        <v>20</v>
      </c>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1"/>
      <c r="AI66" s="521"/>
      <c r="AJ66" s="521"/>
      <c r="AK66" s="521"/>
      <c r="AL66" s="521"/>
      <c r="AM66" s="521"/>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521"/>
      <c r="BS66" s="521"/>
      <c r="BT66" s="521"/>
      <c r="BU66" s="521"/>
      <c r="BV66" s="521"/>
      <c r="BW66" s="521"/>
      <c r="BX66" s="521"/>
      <c r="BY66" s="521"/>
      <c r="BZ66" s="521"/>
      <c r="CA66" s="521"/>
      <c r="CB66" s="521"/>
      <c r="CC66" s="521"/>
      <c r="CD66" s="521"/>
      <c r="CE66" s="521"/>
      <c r="CF66" s="521"/>
      <c r="CG66" s="521"/>
      <c r="CH66" s="521"/>
      <c r="CI66" s="521"/>
      <c r="CJ66" s="521"/>
    </row>
    <row r="67" spans="1:88" s="205" customFormat="1" x14ac:dyDescent="0.25">
      <c r="A67" s="432"/>
      <c r="B67" s="520"/>
      <c r="C67" s="204">
        <v>0</v>
      </c>
      <c r="D67" s="204">
        <f>C67+1</f>
        <v>1</v>
      </c>
      <c r="E67" s="204">
        <f t="shared" ref="E67" si="261">D67+1</f>
        <v>2</v>
      </c>
      <c r="F67" s="204">
        <f t="shared" ref="F67" si="262">E67+1</f>
        <v>3</v>
      </c>
      <c r="G67" s="204">
        <f t="shared" ref="G67" si="263">F67+1</f>
        <v>4</v>
      </c>
      <c r="H67" s="204">
        <f t="shared" ref="H67" si="264">G67+1</f>
        <v>5</v>
      </c>
      <c r="I67" s="204">
        <f t="shared" ref="I67" si="265">H67+1</f>
        <v>6</v>
      </c>
      <c r="J67" s="204">
        <f t="shared" ref="J67" si="266">I67+1</f>
        <v>7</v>
      </c>
      <c r="K67" s="204">
        <f t="shared" ref="K67" si="267">J67+1</f>
        <v>8</v>
      </c>
      <c r="L67" s="204">
        <f t="shared" ref="L67" si="268">K67+1</f>
        <v>9</v>
      </c>
      <c r="M67" s="204">
        <f t="shared" ref="M67" si="269">L67+1</f>
        <v>10</v>
      </c>
      <c r="N67" s="204">
        <f t="shared" ref="N67" si="270">M67+1</f>
        <v>11</v>
      </c>
      <c r="O67" s="204">
        <f t="shared" ref="O67" si="271">N67+1</f>
        <v>12</v>
      </c>
      <c r="P67" s="204">
        <f t="shared" ref="P67" si="272">O67+1</f>
        <v>13</v>
      </c>
      <c r="Q67" s="204">
        <f t="shared" ref="Q67" si="273">P67+1</f>
        <v>14</v>
      </c>
      <c r="R67" s="204">
        <f t="shared" ref="R67" si="274">Q67+1</f>
        <v>15</v>
      </c>
      <c r="S67" s="204">
        <f t="shared" ref="S67" si="275">R67+1</f>
        <v>16</v>
      </c>
      <c r="T67" s="204">
        <f t="shared" ref="T67" si="276">S67+1</f>
        <v>17</v>
      </c>
      <c r="U67" s="204">
        <f t="shared" ref="U67" si="277">T67+1</f>
        <v>18</v>
      </c>
      <c r="V67" s="204">
        <f t="shared" ref="V67" si="278">U67+1</f>
        <v>19</v>
      </c>
      <c r="W67" s="204">
        <f t="shared" ref="W67" si="279">V67+1</f>
        <v>20</v>
      </c>
      <c r="X67" s="204">
        <f t="shared" ref="X67" si="280">W67+1</f>
        <v>21</v>
      </c>
      <c r="Y67" s="204">
        <f t="shared" ref="Y67" si="281">X67+1</f>
        <v>22</v>
      </c>
      <c r="Z67" s="204">
        <f t="shared" ref="Z67" si="282">Y67+1</f>
        <v>23</v>
      </c>
      <c r="AA67" s="204">
        <f t="shared" ref="AA67" si="283">Z67+1</f>
        <v>24</v>
      </c>
      <c r="AB67" s="204">
        <f t="shared" ref="AB67" si="284">AA67+1</f>
        <v>25</v>
      </c>
      <c r="AC67" s="204">
        <f t="shared" ref="AC67" si="285">AB67+1</f>
        <v>26</v>
      </c>
      <c r="AD67" s="204">
        <f t="shared" ref="AD67" si="286">AC67+1</f>
        <v>27</v>
      </c>
      <c r="AE67" s="204">
        <f t="shared" ref="AE67" si="287">AD67+1</f>
        <v>28</v>
      </c>
      <c r="AF67" s="204">
        <f t="shared" ref="AF67" si="288">AE67+1</f>
        <v>29</v>
      </c>
      <c r="AG67" s="204">
        <f t="shared" ref="AG67" si="289">AF67+1</f>
        <v>30</v>
      </c>
      <c r="AH67" s="204">
        <f t="shared" ref="AH67" si="290">AG67+1</f>
        <v>31</v>
      </c>
      <c r="AI67" s="204">
        <f t="shared" ref="AI67" si="291">AH67+1</f>
        <v>32</v>
      </c>
      <c r="AJ67" s="204">
        <f t="shared" ref="AJ67" si="292">AI67+1</f>
        <v>33</v>
      </c>
      <c r="AK67" s="204">
        <f t="shared" ref="AK67" si="293">AJ67+1</f>
        <v>34</v>
      </c>
      <c r="AL67" s="204">
        <f t="shared" ref="AL67" si="294">AK67+1</f>
        <v>35</v>
      </c>
      <c r="AM67" s="204">
        <f t="shared" ref="AM67" si="295">AL67+1</f>
        <v>36</v>
      </c>
      <c r="AN67" s="204">
        <f t="shared" ref="AN67" si="296">AM67+1</f>
        <v>37</v>
      </c>
      <c r="AO67" s="204">
        <f t="shared" ref="AO67" si="297">AN67+1</f>
        <v>38</v>
      </c>
      <c r="AP67" s="204">
        <f t="shared" ref="AP67" si="298">AO67+1</f>
        <v>39</v>
      </c>
      <c r="AQ67" s="204">
        <f t="shared" ref="AQ67" si="299">AP67+1</f>
        <v>40</v>
      </c>
      <c r="AR67" s="204">
        <f t="shared" ref="AR67" si="300">AQ67+1</f>
        <v>41</v>
      </c>
      <c r="AS67" s="204">
        <f t="shared" ref="AS67" si="301">AR67+1</f>
        <v>42</v>
      </c>
      <c r="AT67" s="204">
        <f t="shared" ref="AT67" si="302">AS67+1</f>
        <v>43</v>
      </c>
      <c r="AU67" s="204">
        <f>AT67+1</f>
        <v>44</v>
      </c>
      <c r="AV67" s="204">
        <f t="shared" ref="AV67" si="303">AU67+1</f>
        <v>45</v>
      </c>
      <c r="AW67" s="204">
        <f t="shared" ref="AW67" si="304">AV67+1</f>
        <v>46</v>
      </c>
      <c r="AX67" s="204">
        <f t="shared" ref="AX67" si="305">AW67+1</f>
        <v>47</v>
      </c>
      <c r="AY67" s="204">
        <f t="shared" ref="AY67" si="306">AX67+1</f>
        <v>48</v>
      </c>
      <c r="AZ67" s="204">
        <f t="shared" ref="AZ67" si="307">AY67+1</f>
        <v>49</v>
      </c>
      <c r="BA67" s="204">
        <f t="shared" ref="BA67" si="308">AZ67+1</f>
        <v>50</v>
      </c>
      <c r="BB67" s="204">
        <f t="shared" ref="BB67" si="309">BA67+1</f>
        <v>51</v>
      </c>
      <c r="BC67" s="204">
        <f t="shared" ref="BC67" si="310">BB67+1</f>
        <v>52</v>
      </c>
      <c r="BD67" s="204">
        <f t="shared" ref="BD67" si="311">BC67+1</f>
        <v>53</v>
      </c>
      <c r="BE67" s="204">
        <f t="shared" ref="BE67" si="312">BD67+1</f>
        <v>54</v>
      </c>
      <c r="BF67" s="204">
        <f t="shared" ref="BF67" si="313">BE67+1</f>
        <v>55</v>
      </c>
      <c r="BG67" s="204">
        <f t="shared" ref="BG67" si="314">BF67+1</f>
        <v>56</v>
      </c>
      <c r="BH67" s="204">
        <f t="shared" ref="BH67" si="315">BG67+1</f>
        <v>57</v>
      </c>
      <c r="BI67" s="204">
        <f t="shared" ref="BI67" si="316">BH67+1</f>
        <v>58</v>
      </c>
      <c r="BJ67" s="204">
        <f t="shared" ref="BJ67" si="317">BI67+1</f>
        <v>59</v>
      </c>
      <c r="BK67" s="204">
        <f t="shared" ref="BK67" si="318">BJ67+1</f>
        <v>60</v>
      </c>
      <c r="BL67" s="204">
        <f t="shared" ref="BL67" si="319">BK67+1</f>
        <v>61</v>
      </c>
      <c r="BM67" s="204">
        <f t="shared" ref="BM67" si="320">BL67+1</f>
        <v>62</v>
      </c>
      <c r="BN67" s="204">
        <f t="shared" ref="BN67" si="321">BM67+1</f>
        <v>63</v>
      </c>
      <c r="BO67" s="204">
        <f t="shared" ref="BO67" si="322">BN67+1</f>
        <v>64</v>
      </c>
      <c r="BP67" s="204">
        <f t="shared" ref="BP67" si="323">BO67+1</f>
        <v>65</v>
      </c>
      <c r="BQ67" s="204">
        <f t="shared" ref="BQ67" si="324">BP67+1</f>
        <v>66</v>
      </c>
      <c r="BR67" s="204">
        <f t="shared" ref="BR67" si="325">BQ67+1</f>
        <v>67</v>
      </c>
      <c r="BS67" s="204">
        <f t="shared" ref="BS67" si="326">BR67+1</f>
        <v>68</v>
      </c>
      <c r="BT67" s="204">
        <f t="shared" ref="BT67" si="327">BS67+1</f>
        <v>69</v>
      </c>
      <c r="BU67" s="204">
        <f t="shared" ref="BU67" si="328">BT67+1</f>
        <v>70</v>
      </c>
      <c r="BV67" s="204">
        <f t="shared" ref="BV67" si="329">BU67+1</f>
        <v>71</v>
      </c>
      <c r="BW67" s="204">
        <f t="shared" ref="BW67" si="330">BV67+1</f>
        <v>72</v>
      </c>
      <c r="BX67" s="204">
        <f t="shared" ref="BX67" si="331">BW67+1</f>
        <v>73</v>
      </c>
      <c r="BY67" s="204">
        <f t="shared" ref="BY67" si="332">BX67+1</f>
        <v>74</v>
      </c>
      <c r="BZ67" s="204">
        <f t="shared" ref="BZ67" si="333">BY67+1</f>
        <v>75</v>
      </c>
      <c r="CA67" s="204">
        <f t="shared" ref="CA67" si="334">BZ67+1</f>
        <v>76</v>
      </c>
      <c r="CB67" s="204">
        <f t="shared" ref="CB67" si="335">CA67+1</f>
        <v>77</v>
      </c>
      <c r="CC67" s="204">
        <f>CB67+1</f>
        <v>78</v>
      </c>
      <c r="CD67" s="204">
        <f t="shared" ref="CD67" si="336">CC67+1</f>
        <v>79</v>
      </c>
      <c r="CE67" s="204">
        <f t="shared" ref="CE67" si="337">CD67+1</f>
        <v>80</v>
      </c>
      <c r="CF67" s="204">
        <f t="shared" ref="CF67" si="338">CE67+1</f>
        <v>81</v>
      </c>
      <c r="CG67" s="204">
        <f t="shared" ref="CG67" si="339">CF67+1</f>
        <v>82</v>
      </c>
      <c r="CH67" s="204">
        <f>CG67+1</f>
        <v>83</v>
      </c>
      <c r="CI67" s="204">
        <f t="shared" ref="CI67" si="340">CH67+1</f>
        <v>84</v>
      </c>
      <c r="CJ67" s="204">
        <f t="shared" ref="CJ67" si="341">CI67+1</f>
        <v>85</v>
      </c>
    </row>
    <row r="68" spans="1:88" x14ac:dyDescent="0.25">
      <c r="A68" s="140" t="s">
        <v>17</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row>
    <row r="69" spans="1:88" x14ac:dyDescent="0.25">
      <c r="A69" s="140" t="s">
        <v>18</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row>
    <row r="70" spans="1:88" x14ac:dyDescent="0.25">
      <c r="A70" s="140" t="s">
        <v>19</v>
      </c>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2"/>
      <c r="CA70" s="192"/>
      <c r="CB70" s="192"/>
      <c r="CC70" s="192"/>
      <c r="CD70" s="192"/>
      <c r="CE70" s="192"/>
      <c r="CF70" s="192"/>
      <c r="CG70" s="192"/>
      <c r="CH70" s="192"/>
      <c r="CI70" s="192"/>
      <c r="CJ70" s="192"/>
    </row>
    <row r="71" spans="1:88" ht="25.5" x14ac:dyDescent="0.25">
      <c r="A71" s="140" t="s">
        <v>177</v>
      </c>
      <c r="B71" s="192"/>
      <c r="C71" s="192"/>
      <c r="D71" s="192">
        <f>'G. Modelsimulering_mænd'!D72*'B. Andre input'!$B$82*'B. Andre input'!$B$65</f>
        <v>-10683.857697727808</v>
      </c>
      <c r="E71" s="192">
        <f>'G. Modelsimulering_mænd'!E72*'B. Andre input'!$B$82*'B. Andre input'!$B$65</f>
        <v>-9347.851938756723</v>
      </c>
      <c r="F71" s="192">
        <f>'G. Modelsimulering_mænd'!F72*'B. Andre input'!$B$82*'B. Andre input'!$B$65</f>
        <v>-8178.97712492963</v>
      </c>
      <c r="G71" s="192">
        <f>'G. Modelsimulering_mænd'!G72*'B. Andre input'!$B$82*'B. Andre input'!$B$65</f>
        <v>-7156.322150555081</v>
      </c>
      <c r="H71" s="192">
        <f>'G. Modelsimulering_mænd'!H72*'B. Andre input'!$B$82*'B. Andre input'!$B$65</f>
        <v>-6261.5924510591558</v>
      </c>
      <c r="I71" s="192">
        <f>'G. Modelsimulering_mænd'!I72*'B. Andre input'!$B$82*'B. Andre input'!$B$65</f>
        <v>-1027.6857848094235</v>
      </c>
      <c r="J71" s="192">
        <f>'G. Modelsimulering_mænd'!J72*'B. Andre input'!$B$82*'B. Andre input'!$B$65</f>
        <v>-128.55752221951607</v>
      </c>
      <c r="K71" s="192">
        <f>'G. Modelsimulering_mænd'!K72*'B. Andre input'!$B$82*'B. Andre input'!$B$65</f>
        <v>22.3968874938206</v>
      </c>
      <c r="L71" s="192">
        <f>'G. Modelsimulering_mænd'!L72*'B. Andre input'!$B$82*'B. Andre input'!$B$65</f>
        <v>44.527136783203822</v>
      </c>
      <c r="M71" s="192">
        <f>'G. Modelsimulering_mænd'!M72*'B. Andre input'!$B$82*'B. Andre input'!$B$65</f>
        <v>44.757822960118929</v>
      </c>
      <c r="N71" s="192">
        <f>'G. Modelsimulering_mænd'!N72*'B. Andre input'!$B$82*'B. Andre input'!$B$65</f>
        <v>62.033729918626221</v>
      </c>
      <c r="O71" s="192">
        <f>'G. Modelsimulering_mænd'!O72*'B. Andre input'!$B$82*'B. Andre input'!$B$65</f>
        <v>69.387883727327534</v>
      </c>
      <c r="P71" s="192">
        <f>'G. Modelsimulering_mænd'!P72*'B. Andre input'!$B$82*'B. Andre input'!$B$65</f>
        <v>70.859090232381774</v>
      </c>
      <c r="Q71" s="192">
        <f>'G. Modelsimulering_mænd'!Q72*'B. Andre input'!$B$82*'B. Andre input'!$B$65</f>
        <v>68.875218433154359</v>
      </c>
      <c r="R71" s="192">
        <f>'G. Modelsimulering_mænd'!R72*'B. Andre input'!$B$82*'B. Andre input'!$B$65</f>
        <v>64.961743304316443</v>
      </c>
      <c r="S71" s="192">
        <f>'G. Modelsimulering_mænd'!S72*'B. Andre input'!$B$82*'B. Andre input'!$B$65</f>
        <v>60.080489715358773</v>
      </c>
      <c r="T71" s="192">
        <f>'G. Modelsimulering_mænd'!T72*'B. Andre input'!$B$82*'B. Andre input'!$B$65</f>
        <v>54.830243998155666</v>
      </c>
      <c r="U71" s="192">
        <f>'G. Modelsimulering_mænd'!U72*'B. Andre input'!$B$82*'B. Andre input'!$B$65</f>
        <v>49.574840467648492</v>
      </c>
      <c r="V71" s="192">
        <f>'G. Modelsimulering_mænd'!V72*'B. Andre input'!$B$82*'B. Andre input'!$B$65</f>
        <v>44.526657706561259</v>
      </c>
      <c r="W71" s="192">
        <f>'G. Modelsimulering_mænd'!W72*'B. Andre input'!$B$82*'B. Andre input'!$B$65</f>
        <v>0</v>
      </c>
      <c r="X71" s="192">
        <f>'G. Modelsimulering_mænd'!X72*'B. Andre input'!$B$82*'B. Andre input'!$B$65</f>
        <v>0</v>
      </c>
      <c r="Y71" s="192">
        <f>'G. Modelsimulering_mænd'!Y72*'B. Andre input'!$B$82*'B. Andre input'!$B$65</f>
        <v>0</v>
      </c>
      <c r="Z71" s="192">
        <f>'G. Modelsimulering_mænd'!Z72*'B. Andre input'!$B$82*'B. Andre input'!$B$65</f>
        <v>0</v>
      </c>
      <c r="AA71" s="192">
        <f>'G. Modelsimulering_mænd'!AA72*'B. Andre input'!$B$82*'B. Andre input'!$B$65</f>
        <v>0</v>
      </c>
      <c r="AB71" s="192">
        <f>'G. Modelsimulering_mænd'!AB72*'B. Andre input'!$B$82*'B. Andre input'!$B$65</f>
        <v>0</v>
      </c>
      <c r="AC71" s="192">
        <f>'G. Modelsimulering_mænd'!AC72*'B. Andre input'!$B$82*'B. Andre input'!$B$65</f>
        <v>0</v>
      </c>
      <c r="AD71" s="192">
        <f>'G. Modelsimulering_mænd'!AD72*'B. Andre input'!$B$82*'B. Andre input'!$B$65</f>
        <v>0</v>
      </c>
      <c r="AE71" s="192">
        <f>'G. Modelsimulering_mænd'!AE72*'B. Andre input'!$B$82*'B. Andre input'!$B$65</f>
        <v>0</v>
      </c>
      <c r="AF71" s="192">
        <f>'G. Modelsimulering_mænd'!AF72*'B. Andre input'!$B$82*'B. Andre input'!$B$65</f>
        <v>0</v>
      </c>
      <c r="AG71" s="192">
        <f>'G. Modelsimulering_mænd'!AG72*'B. Andre input'!$B$82*'B. Andre input'!$B$65</f>
        <v>0</v>
      </c>
      <c r="AH71" s="192">
        <f>'G. Modelsimulering_mænd'!AH72*'B. Andre input'!$B$82*'B. Andre input'!$B$65</f>
        <v>0</v>
      </c>
      <c r="AI71" s="192">
        <f>'G. Modelsimulering_mænd'!AI72*'B. Andre input'!$B$82*'B. Andre input'!$B$65</f>
        <v>0</v>
      </c>
      <c r="AJ71" s="192">
        <f>'G. Modelsimulering_mænd'!AJ72*'B. Andre input'!$B$82*'B. Andre input'!$B$65</f>
        <v>0</v>
      </c>
      <c r="AK71" s="192">
        <f>'G. Modelsimulering_mænd'!AK72*'B. Andre input'!$B$82*'B. Andre input'!$B$65</f>
        <v>0</v>
      </c>
      <c r="AL71" s="192">
        <f>'G. Modelsimulering_mænd'!AL72*'B. Andre input'!$B$82*'B. Andre input'!$B$65</f>
        <v>0</v>
      </c>
      <c r="AM71" s="192">
        <f>'G. Modelsimulering_mænd'!AM72*'B. Andre input'!$B$82*'B. Andre input'!$B$65</f>
        <v>0</v>
      </c>
      <c r="AN71" s="192">
        <f>'G. Modelsimulering_mænd'!AN72*'B. Andre input'!$B$82*'B. Andre input'!$B$65</f>
        <v>0</v>
      </c>
      <c r="AO71" s="192">
        <f>'G. Modelsimulering_mænd'!AO72*'B. Andre input'!$B$82*'B. Andre input'!$B$65</f>
        <v>0</v>
      </c>
      <c r="AP71" s="192">
        <f>'G. Modelsimulering_mænd'!AP72*'B. Andre input'!$B$82*'B. Andre input'!$B$65</f>
        <v>0</v>
      </c>
      <c r="AQ71" s="192">
        <f>'G. Modelsimulering_mænd'!AQ72*'B. Andre input'!$B$82*'B. Andre input'!$B$65</f>
        <v>0</v>
      </c>
      <c r="AR71" s="192">
        <f>'G. Modelsimulering_mænd'!AR72*'B. Andre input'!$B$82*'B. Andre input'!$B$65</f>
        <v>0</v>
      </c>
      <c r="AS71" s="192">
        <f>'G. Modelsimulering_mænd'!AS72*'B. Andre input'!$B$82*'B. Andre input'!$B$65</f>
        <v>0</v>
      </c>
      <c r="AT71" s="192">
        <f>'G. Modelsimulering_mænd'!AT72*'B. Andre input'!$B$82*'B. Andre input'!$B$65</f>
        <v>0</v>
      </c>
      <c r="AU71" s="192">
        <f>'G. Modelsimulering_mænd'!AU72*'B. Andre input'!$B$82*'B. Andre input'!$B$65</f>
        <v>0</v>
      </c>
      <c r="AV71" s="192">
        <f>'G. Modelsimulering_mænd'!AV72*'B. Andre input'!$B$82*'B. Andre input'!$B$65</f>
        <v>0</v>
      </c>
      <c r="AW71" s="192">
        <f>'G. Modelsimulering_mænd'!AW72*'B. Andre input'!$B$82*'B. Andre input'!$B$65</f>
        <v>0</v>
      </c>
      <c r="AX71" s="192">
        <f>'G. Modelsimulering_mænd'!AX72*'B. Andre input'!$B$82*'B. Andre input'!$B$65</f>
        <v>0</v>
      </c>
      <c r="AY71" s="192">
        <f>'G. Modelsimulering_mænd'!AY72*'B. Andre input'!$B$82*'B. Andre input'!$B$65</f>
        <v>0</v>
      </c>
      <c r="AZ71" s="192">
        <f>'G. Modelsimulering_mænd'!AZ72*'B. Andre input'!$B$82*'B. Andre input'!$B$65</f>
        <v>0</v>
      </c>
      <c r="BA71" s="192">
        <f>'G. Modelsimulering_mænd'!BA72*'B. Andre input'!$B$82*'B. Andre input'!$B$65</f>
        <v>0</v>
      </c>
      <c r="BB71" s="192">
        <f>'G. Modelsimulering_mænd'!BB72*'B. Andre input'!$B$82*'B. Andre input'!$B$65</f>
        <v>0</v>
      </c>
      <c r="BC71" s="192">
        <f>'G. Modelsimulering_mænd'!BC72*'B. Andre input'!$B$82*'B. Andre input'!$B$65</f>
        <v>0</v>
      </c>
      <c r="BD71" s="192">
        <f>'G. Modelsimulering_mænd'!BD72*'B. Andre input'!$B$82*'B. Andre input'!$B$65</f>
        <v>0</v>
      </c>
      <c r="BE71" s="192">
        <f>'G. Modelsimulering_mænd'!BE72*'B. Andre input'!$B$82*'B. Andre input'!$B$65</f>
        <v>0</v>
      </c>
      <c r="BF71" s="192">
        <f>'G. Modelsimulering_mænd'!BF72*'B. Andre input'!$B$82*'B. Andre input'!$B$65</f>
        <v>0</v>
      </c>
      <c r="BG71" s="192">
        <f>'G. Modelsimulering_mænd'!BG72*'B. Andre input'!$B$82*'B. Andre input'!$B$65</f>
        <v>0</v>
      </c>
      <c r="BH71" s="192">
        <f>'G. Modelsimulering_mænd'!BH72*'B. Andre input'!$B$82*'B. Andre input'!$B$65</f>
        <v>0</v>
      </c>
      <c r="BI71" s="192">
        <f>'G. Modelsimulering_mænd'!BI72*'B. Andre input'!$B$82*'B. Andre input'!$B$65</f>
        <v>0</v>
      </c>
      <c r="BJ71" s="192">
        <f>'G. Modelsimulering_mænd'!BJ72*'B. Andre input'!$B$82*'B. Andre input'!$B$65</f>
        <v>0</v>
      </c>
      <c r="BK71" s="192">
        <f>'G. Modelsimulering_mænd'!BK72*'B. Andre input'!$B$82*'B. Andre input'!$B$65</f>
        <v>0</v>
      </c>
      <c r="BL71" s="192">
        <f>'G. Modelsimulering_mænd'!BL72*'B. Andre input'!$B$82*'B. Andre input'!$B$65</f>
        <v>0</v>
      </c>
      <c r="BM71" s="192">
        <f>'G. Modelsimulering_mænd'!BM72*'B. Andre input'!$B$82*'B. Andre input'!$B$65</f>
        <v>0</v>
      </c>
      <c r="BN71" s="192">
        <f>'G. Modelsimulering_mænd'!BN72*'B. Andre input'!$B$82*'B. Andre input'!$B$65</f>
        <v>0</v>
      </c>
      <c r="BO71" s="192">
        <f>'G. Modelsimulering_mænd'!BO72*'B. Andre input'!$B$82*'B. Andre input'!$B$65</f>
        <v>0</v>
      </c>
      <c r="BP71" s="192">
        <f>'G. Modelsimulering_mænd'!BP72*'B. Andre input'!$B$82*'B. Andre input'!$B$65</f>
        <v>0</v>
      </c>
      <c r="BQ71" s="192">
        <f>'G. Modelsimulering_mænd'!BQ72*'B. Andre input'!$B$82*'B. Andre input'!$B$65</f>
        <v>0</v>
      </c>
      <c r="BR71" s="192">
        <f>'G. Modelsimulering_mænd'!BR72*'B. Andre input'!$B$82*'B. Andre input'!$B$65</f>
        <v>0</v>
      </c>
      <c r="BS71" s="192">
        <f>'G. Modelsimulering_mænd'!BS72*'B. Andre input'!$B$82*'B. Andre input'!$B$65</f>
        <v>0</v>
      </c>
      <c r="BT71" s="192">
        <f>'G. Modelsimulering_mænd'!BT72*'B. Andre input'!$B$82*'B. Andre input'!$B$65</f>
        <v>0</v>
      </c>
      <c r="BU71" s="192">
        <f>'G. Modelsimulering_mænd'!BU72*'B. Andre input'!$B$82*'B. Andre input'!$B$65</f>
        <v>0</v>
      </c>
      <c r="BV71" s="192">
        <f>'G. Modelsimulering_mænd'!BV72*'B. Andre input'!$B$82*'B. Andre input'!$B$65</f>
        <v>0</v>
      </c>
      <c r="BW71" s="192">
        <f>'G. Modelsimulering_mænd'!BW72*'B. Andre input'!$B$82*'B. Andre input'!$B$65</f>
        <v>0</v>
      </c>
      <c r="BX71" s="192">
        <f>'G. Modelsimulering_mænd'!BX72*'B. Andre input'!$B$82*'B. Andre input'!$B$65</f>
        <v>0</v>
      </c>
      <c r="BY71" s="192">
        <f>'G. Modelsimulering_mænd'!BY72*'B. Andre input'!$B$82*'B. Andre input'!$B$65</f>
        <v>0</v>
      </c>
      <c r="BZ71" s="192">
        <f>'G. Modelsimulering_mænd'!BZ72*'B. Andre input'!$B$82*'B. Andre input'!$B$65</f>
        <v>0</v>
      </c>
      <c r="CA71" s="192">
        <f>'G. Modelsimulering_mænd'!CA72*'B. Andre input'!$B$82*'B. Andre input'!$B$65</f>
        <v>0</v>
      </c>
      <c r="CB71" s="192">
        <f>'G. Modelsimulering_mænd'!CB72*'B. Andre input'!$B$82*'B. Andre input'!$B$65</f>
        <v>0</v>
      </c>
      <c r="CC71" s="192">
        <f>'G. Modelsimulering_mænd'!CC72*'B. Andre input'!$B$82*'B. Andre input'!$B$65</f>
        <v>0</v>
      </c>
      <c r="CD71" s="192">
        <f>'G. Modelsimulering_mænd'!CD72*'B. Andre input'!$B$82*'B. Andre input'!$B$65</f>
        <v>0</v>
      </c>
      <c r="CE71" s="192">
        <f>'G. Modelsimulering_mænd'!CE72*'B. Andre input'!$B$82*'B. Andre input'!$B$65</f>
        <v>0</v>
      </c>
      <c r="CF71" s="192">
        <f>'G. Modelsimulering_mænd'!CF72*'B. Andre input'!$B$82*'B. Andre input'!$B$65</f>
        <v>0</v>
      </c>
      <c r="CG71" s="192">
        <f>'G. Modelsimulering_mænd'!CG72*'B. Andre input'!$B$82*'B. Andre input'!$B$65</f>
        <v>0</v>
      </c>
      <c r="CH71" s="192">
        <f>'G. Modelsimulering_mænd'!CH72*'B. Andre input'!$B$82*'B. Andre input'!$B$65</f>
        <v>0</v>
      </c>
      <c r="CI71" s="192">
        <f>'G. Modelsimulering_mænd'!CI72*'B. Andre input'!$B$82*'B. Andre input'!$B$65</f>
        <v>0</v>
      </c>
      <c r="CJ71" s="192">
        <f>'G. Modelsimulering_mænd'!CJ72*'B. Andre input'!$B$82*'B. Andre input'!$B$65</f>
        <v>0</v>
      </c>
    </row>
    <row r="72" spans="1:88" ht="25.5" x14ac:dyDescent="0.25">
      <c r="A72" s="140" t="s">
        <v>178</v>
      </c>
      <c r="B72" s="192"/>
      <c r="C72" s="192"/>
      <c r="D72" s="192">
        <f>'G. Modelsimulering_mænd'!D73*'B. Andre input'!$B$83*'B. Andre input'!$B$65</f>
        <v>-26139.217192462536</v>
      </c>
      <c r="E72" s="192">
        <f>'G. Modelsimulering_mænd'!E73*'B. Andre input'!$B$83*'B. Andre input'!$B$65</f>
        <v>-23828.351686641079</v>
      </c>
      <c r="F72" s="192">
        <f>'G. Modelsimulering_mænd'!F73*'B. Andre input'!$B$83*'B. Andre input'!$B$65</f>
        <v>-21704.609683541665</v>
      </c>
      <c r="G72" s="192">
        <f>'G. Modelsimulering_mænd'!G73*'B. Andre input'!$B$83*'B. Andre input'!$B$65</f>
        <v>-19755.593738005926</v>
      </c>
      <c r="H72" s="192">
        <f>'G. Modelsimulering_mænd'!H73*'B. Andre input'!$B$83*'B. Andre input'!$B$65</f>
        <v>-17969.26132075733</v>
      </c>
      <c r="I72" s="192">
        <f>'G. Modelsimulering_mænd'!I73*'B. Andre input'!$B$83*'B. Andre input'!$B$65</f>
        <v>-3150.9139374552497</v>
      </c>
      <c r="J72" s="192">
        <f>'G. Modelsimulering_mænd'!J73*'B. Andre input'!$B$83*'B. Andre input'!$B$65</f>
        <v>-426.21846724138419</v>
      </c>
      <c r="K72" s="192">
        <f>'G. Modelsimulering_mænd'!K73*'B. Andre input'!$B$83*'B. Andre input'!$B$65</f>
        <v>69.541643074333479</v>
      </c>
      <c r="L72" s="192">
        <f>'G. Modelsimulering_mænd'!L73*'B. Andre input'!$B$83*'B. Andre input'!$B$65</f>
        <v>155.1691065842478</v>
      </c>
      <c r="M72" s="192">
        <f>'G. Modelsimulering_mænd'!M73*'B. Andre input'!$B$83*'B. Andre input'!$B$65</f>
        <v>165.47617754002741</v>
      </c>
      <c r="N72" s="192">
        <f>'G. Modelsimulering_mænd'!N73*'B. Andre input'!$B$83*'B. Andre input'!$B$65</f>
        <v>256.03637476760059</v>
      </c>
      <c r="O72" s="192">
        <f>'G. Modelsimulering_mænd'!O73*'B. Andre input'!$B$83*'B. Andre input'!$B$65</f>
        <v>318.6059276211376</v>
      </c>
      <c r="P72" s="192">
        <f>'G. Modelsimulering_mænd'!P73*'B. Andre input'!$B$83*'B. Andre input'!$B$65</f>
        <v>360.93199867593285</v>
      </c>
      <c r="Q72" s="192">
        <f>'G. Modelsimulering_mænd'!Q73*'B. Andre input'!$B$83*'B. Andre input'!$B$65</f>
        <v>388.19804574414093</v>
      </c>
      <c r="R72" s="192">
        <f>'G. Modelsimulering_mænd'!R73*'B. Andre input'!$B$83*'B. Andre input'!$B$65</f>
        <v>404.2277793059331</v>
      </c>
      <c r="S72" s="192">
        <f>'G. Modelsimulering_mænd'!S73*'B. Andre input'!$B$83*'B. Andre input'!$B$65</f>
        <v>411.90921688254639</v>
      </c>
      <c r="T72" s="192">
        <f>'G. Modelsimulering_mænd'!T73*'B. Andre input'!$B$83*'B. Andre input'!$B$65</f>
        <v>413.42948609580327</v>
      </c>
      <c r="U72" s="192">
        <f>'G. Modelsimulering_mænd'!U73*'B. Andre input'!$B$83*'B. Andre input'!$B$65</f>
        <v>410.44139797354404</v>
      </c>
      <c r="V72" s="192">
        <f>'G. Modelsimulering_mænd'!V73*'B. Andre input'!$B$83*'B. Andre input'!$B$65</f>
        <v>404.19053032837422</v>
      </c>
      <c r="W72" s="192">
        <f>'G. Modelsimulering_mænd'!W73*'B. Andre input'!$B$83*'B. Andre input'!$B$65</f>
        <v>434.88860120709472</v>
      </c>
      <c r="X72" s="192">
        <f>'G. Modelsimulering_mænd'!X73*'B. Andre input'!$B$83*'B. Andre input'!$B$65</f>
        <v>419.05837243583898</v>
      </c>
      <c r="Y72" s="192">
        <f>'G. Modelsimulering_mænd'!Y73*'B. Andre input'!$B$83*'B. Andre input'!$B$65</f>
        <v>402.66500821339434</v>
      </c>
      <c r="Z72" s="192">
        <f>'G. Modelsimulering_mænd'!Z73*'B. Andre input'!$B$83*'B. Andre input'!$B$65</f>
        <v>386.10699001297223</v>
      </c>
      <c r="AA72" s="192">
        <f>'G. Modelsimulering_mænd'!AA73*'B. Andre input'!$B$83*'B. Andre input'!$B$65</f>
        <v>369.65838117005381</v>
      </c>
      <c r="AB72" s="192">
        <f>'G. Modelsimulering_mænd'!AB73*'B. Andre input'!$B$83*'B. Andre input'!$B$65</f>
        <v>353.50463469360949</v>
      </c>
      <c r="AC72" s="192">
        <f>'G. Modelsimulering_mænd'!AC73*'B. Andre input'!$B$83*'B. Andre input'!$B$65</f>
        <v>337.76824175582209</v>
      </c>
      <c r="AD72" s="192">
        <f>'G. Modelsimulering_mænd'!AD73*'B. Andre input'!$B$83*'B. Andre input'!$B$65</f>
        <v>322.5270925667582</v>
      </c>
      <c r="AE72" s="192">
        <f>'G. Modelsimulering_mænd'!AE73*'B. Andre input'!$B$83*'B. Andre input'!$B$65</f>
        <v>307.82761102306398</v>
      </c>
      <c r="AF72" s="192">
        <f>'G. Modelsimulering_mænd'!AF73*'B. Andre input'!$B$83*'B. Andre input'!$B$65</f>
        <v>293.69414256937245</v>
      </c>
      <c r="AG72" s="192">
        <f>'G. Modelsimulering_mænd'!AG73*'B. Andre input'!$B$83*'B. Andre input'!$B$65</f>
        <v>275.30573171449117</v>
      </c>
      <c r="AH72" s="192">
        <f>'G. Modelsimulering_mænd'!AH73*'B. Andre input'!$B$83*'B. Andre input'!$B$65</f>
        <v>258.01785399249366</v>
      </c>
      <c r="AI72" s="192">
        <f>'G. Modelsimulering_mænd'!AI73*'B. Andre input'!$B$83*'B. Andre input'!$B$65</f>
        <v>241.78010458712117</v>
      </c>
      <c r="AJ72" s="192">
        <f>'G. Modelsimulering_mænd'!AJ73*'B. Andre input'!$B$83*'B. Andre input'!$B$65</f>
        <v>226.53948439274203</v>
      </c>
      <c r="AK72" s="192">
        <f>'G. Modelsimulering_mænd'!AK73*'B. Andre input'!$B$83*'B. Andre input'!$B$65</f>
        <v>212.24229275221168</v>
      </c>
      <c r="AL72" s="192">
        <f>'G. Modelsimulering_mænd'!AL73*'B. Andre input'!$B$83*'B. Andre input'!$B$65</f>
        <v>198.83538578566996</v>
      </c>
      <c r="AM72" s="192">
        <f>'G. Modelsimulering_mænd'!AM73*'B. Andre input'!$B$83*'B. Andre input'!$B$65</f>
        <v>186.26699323209883</v>
      </c>
      <c r="AN72" s="192">
        <f>'G. Modelsimulering_mænd'!AN73*'B. Andre input'!$B$83*'B. Andre input'!$B$65</f>
        <v>174.48722927021564</v>
      </c>
      <c r="AO72" s="192">
        <f>'G. Modelsimulering_mænd'!AO73*'B. Andre input'!$B$83*'B. Andre input'!$B$65</f>
        <v>163.44839234029396</v>
      </c>
      <c r="AP72" s="192">
        <f>'G. Modelsimulering_mænd'!AP73*'B. Andre input'!$B$83*'B. Andre input'!$B$65</f>
        <v>153.1051205306739</v>
      </c>
      <c r="AQ72" s="192">
        <f>'G. Modelsimulering_mænd'!AQ73*'B. Andre input'!$B$83*'B. Andre input'!$B$65</f>
        <v>135.86632018059609</v>
      </c>
      <c r="AR72" s="192">
        <f>'G. Modelsimulering_mænd'!AR73*'B. Andre input'!$B$83*'B. Andre input'!$B$65</f>
        <v>120.56731302593361</v>
      </c>
      <c r="AS72" s="192">
        <f>'G. Modelsimulering_mænd'!AS73*'B. Andre input'!$B$83*'B. Andre input'!$B$65</f>
        <v>106.990241152514</v>
      </c>
      <c r="AT72" s="192">
        <f>'G. Modelsimulering_mænd'!AT73*'B. Andre input'!$B$83*'B. Andre input'!$B$65</f>
        <v>94.941570626060482</v>
      </c>
      <c r="AU72" s="192">
        <f>'G. Modelsimulering_mænd'!AU73*'B. Andre input'!$B$83*'B. Andre input'!$B$65</f>
        <v>84.249424930515289</v>
      </c>
      <c r="AV72" s="192">
        <f>'G. Modelsimulering_mænd'!AV73*'B. Andre input'!$B$83*'B. Andre input'!$B$65</f>
        <v>74.761193850844961</v>
      </c>
      <c r="AW72" s="192">
        <f>'G. Modelsimulering_mænd'!AW73*'B. Andre input'!$B$83*'B. Andre input'!$B$65</f>
        <v>66.341395219414665</v>
      </c>
      <c r="AX72" s="192">
        <f>'G. Modelsimulering_mænd'!AX73*'B. Andre input'!$B$83*'B. Andre input'!$B$65</f>
        <v>58.869766636216568</v>
      </c>
      <c r="AY72" s="192">
        <f>'G. Modelsimulering_mænd'!AY73*'B. Andre input'!$B$83*'B. Andre input'!$B$65</f>
        <v>52.239564959458129</v>
      </c>
      <c r="AZ72" s="192">
        <f>'G. Modelsimulering_mænd'!AZ73*'B. Andre input'!$B$83*'B. Andre input'!$B$65</f>
        <v>46.356052609833924</v>
      </c>
      <c r="BA72" s="192">
        <f>'G. Modelsimulering_mænd'!BA73*'B. Andre input'!$B$83*'B. Andre input'!$B$65</f>
        <v>0</v>
      </c>
      <c r="BB72" s="192">
        <f>'G. Modelsimulering_mænd'!BB73*'B. Andre input'!$B$83*'B. Andre input'!$B$65</f>
        <v>0</v>
      </c>
      <c r="BC72" s="192">
        <f>'G. Modelsimulering_mænd'!BC73*'B. Andre input'!$B$83*'B. Andre input'!$B$65</f>
        <v>0</v>
      </c>
      <c r="BD72" s="192">
        <f>'G. Modelsimulering_mænd'!BD73*'B. Andre input'!$B$83*'B. Andre input'!$B$65</f>
        <v>0</v>
      </c>
      <c r="BE72" s="192">
        <f>'G. Modelsimulering_mænd'!BE73*'B. Andre input'!$B$83*'B. Andre input'!$B$65</f>
        <v>0</v>
      </c>
      <c r="BF72" s="192">
        <f>'G. Modelsimulering_mænd'!BF73*'B. Andre input'!$B$83*'B. Andre input'!$B$65</f>
        <v>0</v>
      </c>
      <c r="BG72" s="192">
        <f>'G. Modelsimulering_mænd'!BG73*'B. Andre input'!$B$83*'B. Andre input'!$B$65</f>
        <v>0</v>
      </c>
      <c r="BH72" s="192">
        <f>'G. Modelsimulering_mænd'!BH73*'B. Andre input'!$B$83*'B. Andre input'!$B$65</f>
        <v>0</v>
      </c>
      <c r="BI72" s="192">
        <f>'G. Modelsimulering_mænd'!BI73*'B. Andre input'!$B$83*'B. Andre input'!$B$65</f>
        <v>0</v>
      </c>
      <c r="BJ72" s="192">
        <f>'G. Modelsimulering_mænd'!BJ73*'B. Andre input'!$B$83*'B. Andre input'!$B$65</f>
        <v>0</v>
      </c>
      <c r="BK72" s="192">
        <f>'G. Modelsimulering_mænd'!BK73*'B. Andre input'!$B$83*'B. Andre input'!$B$65</f>
        <v>0</v>
      </c>
      <c r="BL72" s="192">
        <f>'G. Modelsimulering_mænd'!BL73*'B. Andre input'!$B$83*'B. Andre input'!$B$65</f>
        <v>0</v>
      </c>
      <c r="BM72" s="192">
        <f>'G. Modelsimulering_mænd'!BM73*'B. Andre input'!$B$83*'B. Andre input'!$B$65</f>
        <v>0</v>
      </c>
      <c r="BN72" s="192">
        <f>'G. Modelsimulering_mænd'!BN73*'B. Andre input'!$B$83*'B. Andre input'!$B$65</f>
        <v>0</v>
      </c>
      <c r="BO72" s="192">
        <f>'G. Modelsimulering_mænd'!BO73*'B. Andre input'!$B$83*'B. Andre input'!$B$65</f>
        <v>0</v>
      </c>
      <c r="BP72" s="192">
        <f>'G. Modelsimulering_mænd'!BP73*'B. Andre input'!$B$83*'B. Andre input'!$B$65</f>
        <v>0</v>
      </c>
      <c r="BQ72" s="192">
        <f>'G. Modelsimulering_mænd'!BQ73*'B. Andre input'!$B$83*'B. Andre input'!$B$65</f>
        <v>0</v>
      </c>
      <c r="BR72" s="192">
        <f>'G. Modelsimulering_mænd'!BR73*'B. Andre input'!$B$83*'B. Andre input'!$B$65</f>
        <v>0</v>
      </c>
      <c r="BS72" s="192">
        <f>'G. Modelsimulering_mænd'!BS73*'B. Andre input'!$B$83*'B. Andre input'!$B$65</f>
        <v>0</v>
      </c>
      <c r="BT72" s="192">
        <f>'G. Modelsimulering_mænd'!BT73*'B. Andre input'!$B$83*'B. Andre input'!$B$65</f>
        <v>0</v>
      </c>
      <c r="BU72" s="192">
        <f>'G. Modelsimulering_mænd'!BU73*'B. Andre input'!$B$83*'B. Andre input'!$B$65</f>
        <v>0</v>
      </c>
      <c r="BV72" s="192">
        <f>'G. Modelsimulering_mænd'!BV73*'B. Andre input'!$B$83*'B. Andre input'!$B$65</f>
        <v>0</v>
      </c>
      <c r="BW72" s="192">
        <f>'G. Modelsimulering_mænd'!BW73*'B. Andre input'!$B$83*'B. Andre input'!$B$65</f>
        <v>0</v>
      </c>
      <c r="BX72" s="192">
        <f>'G. Modelsimulering_mænd'!BX73*'B. Andre input'!$B$83*'B. Andre input'!$B$65</f>
        <v>0</v>
      </c>
      <c r="BY72" s="192">
        <f>'G. Modelsimulering_mænd'!BY73*'B. Andre input'!$B$83*'B. Andre input'!$B$65</f>
        <v>0</v>
      </c>
      <c r="BZ72" s="192">
        <f>'G. Modelsimulering_mænd'!BZ73*'B. Andre input'!$B$83*'B. Andre input'!$B$65</f>
        <v>0</v>
      </c>
      <c r="CA72" s="192">
        <f>'G. Modelsimulering_mænd'!CA73*'B. Andre input'!$B$83*'B. Andre input'!$B$65</f>
        <v>0</v>
      </c>
      <c r="CB72" s="192">
        <f>'G. Modelsimulering_mænd'!CB73*'B. Andre input'!$B$83*'B. Andre input'!$B$65</f>
        <v>0</v>
      </c>
      <c r="CC72" s="192">
        <f>'G. Modelsimulering_mænd'!CC73*'B. Andre input'!$B$83*'B. Andre input'!$B$65</f>
        <v>0</v>
      </c>
      <c r="CD72" s="192">
        <f>'G. Modelsimulering_mænd'!CD73*'B. Andre input'!$B$83*'B. Andre input'!$B$65</f>
        <v>0</v>
      </c>
      <c r="CE72" s="192">
        <f>'G. Modelsimulering_mænd'!CE73*'B. Andre input'!$B$83*'B. Andre input'!$B$65</f>
        <v>0</v>
      </c>
      <c r="CF72" s="192">
        <f>'G. Modelsimulering_mænd'!CF73*'B. Andre input'!$B$83*'B. Andre input'!$B$65</f>
        <v>0</v>
      </c>
      <c r="CG72" s="192">
        <f>'G. Modelsimulering_mænd'!CG73*'B. Andre input'!$B$83*'B. Andre input'!$B$65</f>
        <v>0</v>
      </c>
      <c r="CH72" s="192">
        <f>'G. Modelsimulering_mænd'!CH73*'B. Andre input'!$B$83*'B. Andre input'!$B$65</f>
        <v>0</v>
      </c>
      <c r="CI72" s="192">
        <f>'G. Modelsimulering_mænd'!CI73*'B. Andre input'!$B$83*'B. Andre input'!$B$65</f>
        <v>0</v>
      </c>
      <c r="CJ72" s="192">
        <f>'G. Modelsimulering_mænd'!CJ73*'B. Andre input'!$B$83*'B. Andre input'!$B$65</f>
        <v>0</v>
      </c>
    </row>
    <row r="73" spans="1:88" ht="25.5" x14ac:dyDescent="0.25">
      <c r="A73" s="140" t="s">
        <v>179</v>
      </c>
      <c r="B73" s="192"/>
      <c r="C73" s="192"/>
      <c r="D73" s="192">
        <f>'G. Modelsimulering_mænd'!D74*'B. Andre input'!$B$84*'B. Andre input'!$B$65</f>
        <v>-18143.099335573977</v>
      </c>
      <c r="E73" s="192">
        <f>'G. Modelsimulering_mænd'!E74*'B. Andre input'!$B$84*'B. Andre input'!$B$65</f>
        <v>-17985.73402606032</v>
      </c>
      <c r="F73" s="192">
        <f>'G. Modelsimulering_mænd'!F74*'B. Andre input'!$B$84*'B. Andre input'!$B$65</f>
        <v>-17687.942903373627</v>
      </c>
      <c r="G73" s="192">
        <f>'G. Modelsimulering_mænd'!G74*'B. Andre input'!$B$84*'B. Andre input'!$B$65</f>
        <v>-17278.431379195819</v>
      </c>
      <c r="H73" s="192">
        <f>'G. Modelsimulering_mænd'!H74*'B. Andre input'!$B$84*'B. Andre input'!$B$65</f>
        <v>-16781.573935796354</v>
      </c>
      <c r="I73" s="192">
        <f>'G. Modelsimulering_mænd'!I74*'B. Andre input'!$B$84*'B. Andre input'!$B$65</f>
        <v>-3136.5804673808739</v>
      </c>
      <c r="J73" s="192">
        <f>'G. Modelsimulering_mænd'!J74*'B. Andre input'!$B$84*'B. Andre input'!$B$65</f>
        <v>-487.24270819000179</v>
      </c>
      <c r="K73" s="192">
        <f>'G. Modelsimulering_mænd'!K74*'B. Andre input'!$B$84*'B. Andre input'!$B$65</f>
        <v>23.303122149853309</v>
      </c>
      <c r="L73" s="192">
        <f>'G. Modelsimulering_mænd'!L74*'B. Andre input'!$B$84*'B. Andre input'!$B$65</f>
        <v>119.45064074605556</v>
      </c>
      <c r="M73" s="192">
        <f>'G. Modelsimulering_mænd'!M74*'B. Andre input'!$B$84*'B. Andre input'!$B$65</f>
        <v>135.43040465816179</v>
      </c>
      <c r="N73" s="192">
        <f>'G. Modelsimulering_mænd'!N74*'B. Andre input'!$B$84*'B. Andre input'!$B$65</f>
        <v>215.82802483366601</v>
      </c>
      <c r="O73" s="192">
        <f>'G. Modelsimulering_mænd'!O74*'B. Andre input'!$B$84*'B. Andre input'!$B$65</f>
        <v>275.98762574977121</v>
      </c>
      <c r="P73" s="192">
        <f>'G. Modelsimulering_mænd'!P74*'B. Andre input'!$B$84*'B. Andre input'!$B$65</f>
        <v>321.18225002221766</v>
      </c>
      <c r="Q73" s="192">
        <f>'G. Modelsimulering_mænd'!Q74*'B. Andre input'!$B$84*'B. Andre input'!$B$65</f>
        <v>354.63447060778248</v>
      </c>
      <c r="R73" s="192">
        <f>'G. Modelsimulering_mænd'!R74*'B. Andre input'!$B$84*'B. Andre input'!$B$65</f>
        <v>378.75759589839043</v>
      </c>
      <c r="S73" s="192">
        <f>'G. Modelsimulering_mænd'!S74*'B. Andre input'!$B$84*'B. Andre input'!$B$65</f>
        <v>395.4660460212055</v>
      </c>
      <c r="T73" s="192">
        <f>'G. Modelsimulering_mænd'!T74*'B. Andre input'!$B$84*'B. Andre input'!$B$65</f>
        <v>406.2936188327937</v>
      </c>
      <c r="U73" s="192">
        <f>'G. Modelsimulering_mænd'!U74*'B. Andre input'!$B$84*'B. Andre input'!$B$65</f>
        <v>412.46715058130178</v>
      </c>
      <c r="V73" s="192">
        <f>'G. Modelsimulering_mænd'!V74*'B. Andre input'!$B$84*'B. Andre input'!$B$65</f>
        <v>414.96454638496783</v>
      </c>
      <c r="W73" s="192">
        <f>'G. Modelsimulering_mænd'!W74*'B. Andre input'!$B$84*'B. Andre input'!$B$65</f>
        <v>414.563014526816</v>
      </c>
      <c r="X73" s="192">
        <f>'G. Modelsimulering_mænd'!X74*'B. Andre input'!$B$84*'B. Andre input'!$B$65</f>
        <v>414.13656951343529</v>
      </c>
      <c r="Y73" s="192">
        <f>'G. Modelsimulering_mænd'!Y74*'B. Andre input'!$B$84*'B. Andre input'!$B$65</f>
        <v>411.57850473100683</v>
      </c>
      <c r="Z73" s="192">
        <f>'G. Modelsimulering_mænd'!Z74*'B. Andre input'!$B$84*'B. Andre input'!$B$65</f>
        <v>407.28191313190825</v>
      </c>
      <c r="AA73" s="192">
        <f>'G. Modelsimulering_mænd'!AA74*'B. Andre input'!$B$84*'B. Andre input'!$B$65</f>
        <v>401.56337287222487</v>
      </c>
      <c r="AB73" s="192">
        <f>'G. Modelsimulering_mænd'!AB74*'B. Andre input'!$B$84*'B. Andre input'!$B$65</f>
        <v>394.68710368744411</v>
      </c>
      <c r="AC73" s="192">
        <f>'G. Modelsimulering_mænd'!AC74*'B. Andre input'!$B$84*'B. Andre input'!$B$65</f>
        <v>386.87537401574355</v>
      </c>
      <c r="AD73" s="192">
        <f>'G. Modelsimulering_mænd'!AD74*'B. Andre input'!$B$84*'B. Andre input'!$B$65</f>
        <v>378.3162682771989</v>
      </c>
      <c r="AE73" s="192">
        <f>'G. Modelsimulering_mænd'!AE74*'B. Andre input'!$B$84*'B. Andre input'!$B$65</f>
        <v>369.16962305002977</v>
      </c>
      <c r="AF73" s="192">
        <f>'G. Modelsimulering_mænd'!AF74*'B. Andre input'!$B$84*'B. Andre input'!$B$65</f>
        <v>359.57166361444393</v>
      </c>
      <c r="AG73" s="192">
        <f>'G. Modelsimulering_mænd'!AG74*'B. Andre input'!$B$84*'B. Andre input'!$B$65</f>
        <v>357.95536023537522</v>
      </c>
      <c r="AH73" s="192">
        <f>'G. Modelsimulering_mænd'!AH74*'B. Andre input'!$B$84*'B. Andre input'!$B$65</f>
        <v>355.17421835227725</v>
      </c>
      <c r="AI73" s="192">
        <f>'G. Modelsimulering_mænd'!AI74*'B. Andre input'!$B$84*'B. Andre input'!$B$65</f>
        <v>351.31263608500967</v>
      </c>
      <c r="AJ73" s="192">
        <f>'G. Modelsimulering_mænd'!AJ74*'B. Andre input'!$B$84*'B. Andre input'!$B$65</f>
        <v>346.4298006364707</v>
      </c>
      <c r="AK73" s="192">
        <f>'G. Modelsimulering_mænd'!AK74*'B. Andre input'!$B$84*'B. Andre input'!$B$65</f>
        <v>340.59905046140716</v>
      </c>
      <c r="AL73" s="192">
        <f>'G. Modelsimulering_mænd'!AL74*'B. Andre input'!$B$84*'B. Andre input'!$B$65</f>
        <v>333.90693782216744</v>
      </c>
      <c r="AM73" s="192">
        <f>'G. Modelsimulering_mænd'!AM74*'B. Andre input'!$B$84*'B. Andre input'!$B$65</f>
        <v>326.44978800043833</v>
      </c>
      <c r="AN73" s="192">
        <f>'G. Modelsimulering_mænd'!AN74*'B. Andre input'!$B$84*'B. Andre input'!$B$65</f>
        <v>318.32955879374981</v>
      </c>
      <c r="AO73" s="192">
        <f>'G. Modelsimulering_mænd'!AO74*'B. Andre input'!$B$84*'B. Andre input'!$B$65</f>
        <v>309.64991902984258</v>
      </c>
      <c r="AP73" s="192">
        <f>'G. Modelsimulering_mænd'!AP74*'B. Andre input'!$B$84*'B. Andre input'!$B$65</f>
        <v>300.51295344373898</v>
      </c>
      <c r="AQ73" s="192">
        <f>'G. Modelsimulering_mænd'!AQ74*'B. Andre input'!$B$84*'B. Andre input'!$B$65</f>
        <v>304.01376642107795</v>
      </c>
      <c r="AR73" s="192">
        <f>'G. Modelsimulering_mænd'!AR74*'B. Andre input'!$B$84*'B. Andre input'!$B$65</f>
        <v>304.92739700837529</v>
      </c>
      <c r="AS73" s="192">
        <f>'G. Modelsimulering_mænd'!AS74*'B. Andre input'!$B$84*'B. Andre input'!$B$65</f>
        <v>303.53783956007015</v>
      </c>
      <c r="AT73" s="192">
        <f>'G. Modelsimulering_mænd'!AT74*'B. Andre input'!$B$84*'B. Andre input'!$B$65</f>
        <v>300.0763265125355</v>
      </c>
      <c r="AU73" s="192">
        <f>'G. Modelsimulering_mænd'!AU74*'B. Andre input'!$B$84*'B. Andre input'!$B$65</f>
        <v>294.78492040745272</v>
      </c>
      <c r="AV73" s="192">
        <f>'G. Modelsimulering_mænd'!AV74*'B. Andre input'!$B$84*'B. Andre input'!$B$65</f>
        <v>287.91311027479628</v>
      </c>
      <c r="AW73" s="192">
        <f>'G. Modelsimulering_mænd'!AW74*'B. Andre input'!$B$84*'B. Andre input'!$B$65</f>
        <v>279.71107577182869</v>
      </c>
      <c r="AX73" s="192">
        <f>'G. Modelsimulering_mænd'!AX74*'B. Andre input'!$B$84*'B. Andre input'!$B$65</f>
        <v>270.42259611724967</v>
      </c>
      <c r="AY73" s="192">
        <f>'G. Modelsimulering_mænd'!AY74*'B. Andre input'!$B$84*'B. Andre input'!$B$65</f>
        <v>260.2789964860383</v>
      </c>
      <c r="AZ73" s="192">
        <f>'G. Modelsimulering_mænd'!AZ74*'B. Andre input'!$B$84*'B. Andre input'!$B$65</f>
        <v>249.49463844337373</v>
      </c>
      <c r="BA73" s="192">
        <f>'G. Modelsimulering_mænd'!BA74*'B. Andre input'!$B$84*'B. Andre input'!$B$65</f>
        <v>309.09475030865485</v>
      </c>
      <c r="BB73" s="192">
        <f>'G. Modelsimulering_mænd'!BB74*'B. Andre input'!$B$84*'B. Andre input'!$B$65</f>
        <v>289.43072205513596</v>
      </c>
      <c r="BC73" s="192">
        <f>'G. Modelsimulering_mænd'!BC74*'B. Andre input'!$B$84*'B. Andre input'!$B$65</f>
        <v>269.93126136668235</v>
      </c>
      <c r="BD73" s="192">
        <f>'G. Modelsimulering_mænd'!BD74*'B. Andre input'!$B$84*'B. Andre input'!$B$65</f>
        <v>250.54903282269294</v>
      </c>
      <c r="BE73" s="192">
        <f>'G. Modelsimulering_mænd'!BE74*'B. Andre input'!$B$84*'B. Andre input'!$B$65</f>
        <v>231.54922349154288</v>
      </c>
      <c r="BF73" s="192">
        <f>'G. Modelsimulering_mænd'!BF74*'B. Andre input'!$B$84*'B. Andre input'!$B$65</f>
        <v>213.16614496009032</v>
      </c>
      <c r="BG73" s="192">
        <f>'G. Modelsimulering_mænd'!BG74*'B. Andre input'!$B$84*'B. Andre input'!$B$65</f>
        <v>195.58431000843592</v>
      </c>
      <c r="BH73" s="192">
        <f>'G. Modelsimulering_mænd'!BH74*'B. Andre input'!$B$84*'B. Andre input'!$B$65</f>
        <v>178.93501881459383</v>
      </c>
      <c r="BI73" s="192">
        <f>'G. Modelsimulering_mænd'!BI74*'B. Andre input'!$B$84*'B. Andre input'!$B$65</f>
        <v>163.30068588688536</v>
      </c>
      <c r="BJ73" s="192">
        <f>'G. Modelsimulering_mænd'!BJ74*'B. Andre input'!$B$84*'B. Andre input'!$B$65</f>
        <v>148.72243529334443</v>
      </c>
      <c r="BK73" s="192">
        <f>'G. Modelsimulering_mænd'!BK74*'B. Andre input'!$B$84*'B. Andre input'!$B$65</f>
        <v>135.2085005230951</v>
      </c>
      <c r="BL73" s="192">
        <f>'G. Modelsimulering_mænd'!BL74*'B. Andre input'!$B$84*'B. Andre input'!$B$65</f>
        <v>122.74216547617846</v>
      </c>
      <c r="BM73" s="192">
        <f>'G. Modelsimulering_mænd'!BM74*'B. Andre input'!$B$84*'B. Andre input'!$B$65</f>
        <v>111.28868101500719</v>
      </c>
      <c r="BN73" s="192">
        <f>'G. Modelsimulering_mænd'!BN74*'B. Andre input'!$B$84*'B. Andre input'!$B$65</f>
        <v>100.80098182961636</v>
      </c>
      <c r="BO73" s="192">
        <f>'G. Modelsimulering_mænd'!BO74*'B. Andre input'!$B$84*'B. Andre input'!$B$65</f>
        <v>91.224233649621311</v>
      </c>
      <c r="BP73" s="192">
        <f>'G. Modelsimulering_mænd'!BP74*'B. Andre input'!$B$84*'B. Andre input'!$B$65</f>
        <v>82.499337496524831</v>
      </c>
      <c r="BQ73" s="192">
        <f>'G. Modelsimulering_mænd'!BQ74*'B. Andre input'!$B$84*'B. Andre input'!$B$65</f>
        <v>74.565552742410404</v>
      </c>
      <c r="BR73" s="192">
        <f>'G. Modelsimulering_mænd'!BR74*'B. Andre input'!$B$84*'B. Andre input'!$B$65</f>
        <v>67.362402692182997</v>
      </c>
      <c r="BS73" s="192">
        <f>'G. Modelsimulering_mænd'!BS74*'B. Andre input'!$B$84*'B. Andre input'!$B$65</f>
        <v>60.831012091492362</v>
      </c>
      <c r="BT73" s="192">
        <f>'G. Modelsimulering_mænd'!BT74*'B. Andre input'!$B$84*'B. Andre input'!$B$65</f>
        <v>54.915005056466647</v>
      </c>
      <c r="BU73" s="192">
        <f>'G. Modelsimulering_mænd'!BU74*'B. Andre input'!$B$84*'B. Andre input'!$B$65</f>
        <v>49.561069730221583</v>
      </c>
      <c r="BV73" s="192">
        <f>'G. Modelsimulering_mænd'!BV74*'B. Andre input'!$B$84*'B. Andre input'!$B$65</f>
        <v>44.344784544722401</v>
      </c>
      <c r="BW73" s="192">
        <f>'G. Modelsimulering_mænd'!BW74*'B. Andre input'!$B$84*'B. Andre input'!$B$65</f>
        <v>36.635985147535287</v>
      </c>
      <c r="BX73" s="192">
        <f>'G. Modelsimulering_mænd'!BX74*'B. Andre input'!$B$84*'B. Andre input'!$B$65</f>
        <v>29.621936968777451</v>
      </c>
      <c r="BY73" s="192">
        <f>'G. Modelsimulering_mænd'!BY74*'B. Andre input'!$B$84*'B. Andre input'!$B$65</f>
        <v>23.567192709356263</v>
      </c>
      <c r="BZ73" s="192">
        <f>'G. Modelsimulering_mænd'!BZ74*'B. Andre input'!$B$84*'B. Andre input'!$B$65</f>
        <v>18.517176255246799</v>
      </c>
      <c r="CA73" s="192">
        <f>'G. Modelsimulering_mænd'!CA74*'B. Andre input'!$B$84*'B. Andre input'!$B$65</f>
        <v>14.405650849763184</v>
      </c>
      <c r="CB73" s="192">
        <f>'G. Modelsimulering_mænd'!CB74*'B. Andre input'!$B$84*'B. Andre input'!$B$65</f>
        <v>11.117364894770077</v>
      </c>
      <c r="CC73" s="192">
        <f>'G. Modelsimulering_mænd'!CC74*'B. Andre input'!$B$84*'B. Andre input'!$B$65</f>
        <v>8.5231502068681415</v>
      </c>
      <c r="CD73" s="192">
        <f>'G. Modelsimulering_mænd'!CD74*'B. Andre input'!$B$84*'B. Andre input'!$B$65</f>
        <v>6.4983907697888315</v>
      </c>
      <c r="CE73" s="192">
        <f>'G. Modelsimulering_mænd'!CE74*'B. Andre input'!$B$84*'B. Andre input'!$B$65</f>
        <v>4.9316931696274633</v>
      </c>
      <c r="CF73" s="192">
        <f>'G. Modelsimulering_mænd'!CF74*'B. Andre input'!$B$84*'B. Andre input'!$B$65</f>
        <v>3.7279791322700788</v>
      </c>
      <c r="CG73" s="192">
        <f>'G. Modelsimulering_mænd'!CG74*'B. Andre input'!$B$84*'B. Andre input'!$B$65</f>
        <v>2.8085655089766428</v>
      </c>
      <c r="CH73" s="192">
        <f>'G. Modelsimulering_mænd'!CH74*'B. Andre input'!$B$84*'B. Andre input'!$B$65</f>
        <v>2.1097576071546844</v>
      </c>
      <c r="CI73" s="192">
        <f>'G. Modelsimulering_mænd'!CI74*'B. Andre input'!$B$84*'B. Andre input'!$B$65</f>
        <v>1.5808365042032497</v>
      </c>
      <c r="CJ73" s="192">
        <f>'G. Modelsimulering_mænd'!CJ74*'B. Andre input'!$B$84*'B. Andre input'!$B$65</f>
        <v>1.1819263219965392</v>
      </c>
    </row>
    <row r="74" spans="1:88" ht="25.5" x14ac:dyDescent="0.25">
      <c r="A74" s="140" t="s">
        <v>180</v>
      </c>
      <c r="B74" s="192"/>
      <c r="C74" s="192"/>
      <c r="D74" s="192">
        <f>'G. Modelsimulering_mænd'!D75*'B. Andre input'!$B$89*'B. Andre input'!$B$65</f>
        <v>0</v>
      </c>
      <c r="E74" s="192">
        <f>'G. Modelsimulering_mænd'!E75*'B. Andre input'!$B$89*'B. Andre input'!$B$65</f>
        <v>0</v>
      </c>
      <c r="F74" s="192">
        <f>'G. Modelsimulering_mænd'!F75*'B. Andre input'!$B$89*'B. Andre input'!$B$65</f>
        <v>0</v>
      </c>
      <c r="G74" s="192">
        <f>'G. Modelsimulering_mænd'!G75*'B. Andre input'!$B$89*'B. Andre input'!$B$65</f>
        <v>0</v>
      </c>
      <c r="H74" s="192">
        <f>'G. Modelsimulering_mænd'!H75*'B. Andre input'!$B$89*'B. Andre input'!$B$65</f>
        <v>0</v>
      </c>
      <c r="I74" s="192">
        <f>'G. Modelsimulering_mænd'!I75*'B. Andre input'!$B$89*'B. Andre input'!$B$65</f>
        <v>-11579.708813304604</v>
      </c>
      <c r="J74" s="192">
        <f>'G. Modelsimulering_mænd'!J75*'B. Andre input'!$B$89*'B. Andre input'!$B$65</f>
        <v>-12563.580465724999</v>
      </c>
      <c r="K74" s="192">
        <f>'G. Modelsimulering_mænd'!K75*'B. Andre input'!$B$89*'B. Andre input'!$B$65</f>
        <v>-11806.789834240019</v>
      </c>
      <c r="L74" s="192">
        <f>'G. Modelsimulering_mænd'!L75*'B. Andre input'!$B$89*'B. Andre input'!$B$65</f>
        <v>-10830.743363920203</v>
      </c>
      <c r="M74" s="192">
        <f>'G. Modelsimulering_mænd'!M75*'B. Andre input'!$B$89*'B. Andre input'!$B$65</f>
        <v>-9891.0349037159922</v>
      </c>
      <c r="N74" s="192">
        <f>'G. Modelsimulering_mænd'!N75*'B. Andre input'!$B$89*'B. Andre input'!$B$65</f>
        <v>-1723.9565312551049</v>
      </c>
      <c r="O74" s="192">
        <f>'G. Modelsimulering_mænd'!O75*'B. Andre input'!$B$89*'B. Andre input'!$B$65</f>
        <v>-276.4748386752251</v>
      </c>
      <c r="P74" s="192">
        <f>'G. Modelsimulering_mænd'!P75*'B. Andre input'!$B$89*'B. Andre input'!$B$65</f>
        <v>-18.032623812267403</v>
      </c>
      <c r="Q74" s="192">
        <f>'G. Modelsimulering_mænd'!Q75*'B. Andre input'!$B$89*'B. Andre input'!$B$65</f>
        <v>28.181219790764146</v>
      </c>
      <c r="R74" s="192">
        <f>'G. Modelsimulering_mænd'!R75*'B. Andre input'!$B$89*'B. Andre input'!$B$65</f>
        <v>35.450598529112227</v>
      </c>
      <c r="S74" s="192">
        <f>'G. Modelsimulering_mænd'!S75*'B. Andre input'!$B$89*'B. Andre input'!$B$65</f>
        <v>35.000173321974266</v>
      </c>
      <c r="T74" s="192">
        <f>'G. Modelsimulering_mænd'!T75*'B. Andre input'!$B$89*'B. Andre input'!$B$65</f>
        <v>32.760452945234235</v>
      </c>
      <c r="U74" s="192">
        <f>'G. Modelsimulering_mænd'!U75*'B. Andre input'!$B$89*'B. Andre input'!$B$65</f>
        <v>30.041978239394968</v>
      </c>
      <c r="V74" s="192">
        <f>'G. Modelsimulering_mænd'!V75*'B. Andre input'!$B$89*'B. Andre input'!$B$65</f>
        <v>27.236817612789775</v>
      </c>
      <c r="W74" s="192">
        <f>'G. Modelsimulering_mænd'!W75*'B. Andre input'!$B$89*'B. Andre input'!$B$65</f>
        <v>0</v>
      </c>
      <c r="X74" s="192">
        <f>'G. Modelsimulering_mænd'!X75*'B. Andre input'!$B$89*'B. Andre input'!$B$65</f>
        <v>0</v>
      </c>
      <c r="Y74" s="192">
        <f>'G. Modelsimulering_mænd'!Y75*'B. Andre input'!$B$89*'B. Andre input'!$B$65</f>
        <v>0</v>
      </c>
      <c r="Z74" s="192">
        <f>'G. Modelsimulering_mænd'!Z75*'B. Andre input'!$B$89*'B. Andre input'!$B$65</f>
        <v>0</v>
      </c>
      <c r="AA74" s="192">
        <f>'G. Modelsimulering_mænd'!AA75*'B. Andre input'!$B$89*'B. Andre input'!$B$65</f>
        <v>0</v>
      </c>
      <c r="AB74" s="192">
        <f>'G. Modelsimulering_mænd'!AB75*'B. Andre input'!$B$89*'B. Andre input'!$B$65</f>
        <v>0</v>
      </c>
      <c r="AC74" s="192">
        <f>'G. Modelsimulering_mænd'!AC75*'B. Andre input'!$B$89*'B. Andre input'!$B$65</f>
        <v>0</v>
      </c>
      <c r="AD74" s="192">
        <f>'G. Modelsimulering_mænd'!AD75*'B. Andre input'!$B$89*'B. Andre input'!$B$65</f>
        <v>0</v>
      </c>
      <c r="AE74" s="192">
        <f>'G. Modelsimulering_mænd'!AE75*'B. Andre input'!$B$89*'B. Andre input'!$B$65</f>
        <v>0</v>
      </c>
      <c r="AF74" s="192">
        <f>'G. Modelsimulering_mænd'!AF75*'B. Andre input'!$B$89*'B. Andre input'!$B$65</f>
        <v>0</v>
      </c>
      <c r="AG74" s="192">
        <f>'G. Modelsimulering_mænd'!AG75*'B. Andre input'!$B$89*'B. Andre input'!$B$65</f>
        <v>0</v>
      </c>
      <c r="AH74" s="192">
        <f>'G. Modelsimulering_mænd'!AH75*'B. Andre input'!$B$89*'B. Andre input'!$B$65</f>
        <v>0</v>
      </c>
      <c r="AI74" s="192">
        <f>'G. Modelsimulering_mænd'!AI75*'B. Andre input'!$B$89*'B. Andre input'!$B$65</f>
        <v>0</v>
      </c>
      <c r="AJ74" s="192">
        <f>'G. Modelsimulering_mænd'!AJ75*'B. Andre input'!$B$89*'B. Andre input'!$B$65</f>
        <v>0</v>
      </c>
      <c r="AK74" s="192">
        <f>'G. Modelsimulering_mænd'!AK75*'B. Andre input'!$B$89*'B. Andre input'!$B$65</f>
        <v>0</v>
      </c>
      <c r="AL74" s="192">
        <f>'G. Modelsimulering_mænd'!AL75*'B. Andre input'!$B$89*'B. Andre input'!$B$65</f>
        <v>0</v>
      </c>
      <c r="AM74" s="192">
        <f>'G. Modelsimulering_mænd'!AM75*'B. Andre input'!$B$89*'B. Andre input'!$B$65</f>
        <v>0</v>
      </c>
      <c r="AN74" s="192">
        <f>'G. Modelsimulering_mænd'!AN75*'B. Andre input'!$B$89*'B. Andre input'!$B$65</f>
        <v>0</v>
      </c>
      <c r="AO74" s="192">
        <f>'G. Modelsimulering_mænd'!AO75*'B. Andre input'!$B$89*'B. Andre input'!$B$65</f>
        <v>0</v>
      </c>
      <c r="AP74" s="192">
        <f>'G. Modelsimulering_mænd'!AP75*'B. Andre input'!$B$89*'B. Andre input'!$B$65</f>
        <v>0</v>
      </c>
      <c r="AQ74" s="192">
        <f>'G. Modelsimulering_mænd'!AQ75*'B. Andre input'!$B$89*'B. Andre input'!$B$65</f>
        <v>0</v>
      </c>
      <c r="AR74" s="192">
        <f>'G. Modelsimulering_mænd'!AR75*'B. Andre input'!$B$89*'B. Andre input'!$B$65</f>
        <v>0</v>
      </c>
      <c r="AS74" s="192">
        <f>'G. Modelsimulering_mænd'!AS75*'B. Andre input'!$B$89*'B. Andre input'!$B$65</f>
        <v>0</v>
      </c>
      <c r="AT74" s="192">
        <f>'G. Modelsimulering_mænd'!AT75*'B. Andre input'!$B$89*'B. Andre input'!$B$65</f>
        <v>0</v>
      </c>
      <c r="AU74" s="192">
        <f>'G. Modelsimulering_mænd'!AU75*'B. Andre input'!$B$89*'B. Andre input'!$B$65</f>
        <v>0</v>
      </c>
      <c r="AV74" s="192">
        <f>'G. Modelsimulering_mænd'!AV75*'B. Andre input'!$B$89*'B. Andre input'!$B$65</f>
        <v>0</v>
      </c>
      <c r="AW74" s="192">
        <f>'G. Modelsimulering_mænd'!AW75*'B. Andre input'!$B$89*'B. Andre input'!$B$65</f>
        <v>0</v>
      </c>
      <c r="AX74" s="192">
        <f>'G. Modelsimulering_mænd'!AX75*'B. Andre input'!$B$89*'B. Andre input'!$B$65</f>
        <v>0</v>
      </c>
      <c r="AY74" s="192">
        <f>'G. Modelsimulering_mænd'!AY75*'B. Andre input'!$B$89*'B. Andre input'!$B$65</f>
        <v>0</v>
      </c>
      <c r="AZ74" s="192">
        <f>'G. Modelsimulering_mænd'!AZ75*'B. Andre input'!$B$89*'B. Andre input'!$B$65</f>
        <v>0</v>
      </c>
      <c r="BA74" s="192">
        <f>'G. Modelsimulering_mænd'!BA75*'B. Andre input'!$B$89*'B. Andre input'!$B$65</f>
        <v>0</v>
      </c>
      <c r="BB74" s="192">
        <f>'G. Modelsimulering_mænd'!BB75*'B. Andre input'!$B$89*'B. Andre input'!$B$65</f>
        <v>0</v>
      </c>
      <c r="BC74" s="192">
        <f>'G. Modelsimulering_mænd'!BC75*'B. Andre input'!$B$89*'B. Andre input'!$B$65</f>
        <v>0</v>
      </c>
      <c r="BD74" s="192">
        <f>'G. Modelsimulering_mænd'!BD75*'B. Andre input'!$B$89*'B. Andre input'!$B$65</f>
        <v>0</v>
      </c>
      <c r="BE74" s="192">
        <f>'G. Modelsimulering_mænd'!BE75*'B. Andre input'!$B$89*'B. Andre input'!$B$65</f>
        <v>0</v>
      </c>
      <c r="BF74" s="192">
        <f>'G. Modelsimulering_mænd'!BF75*'B. Andre input'!$B$89*'B. Andre input'!$B$65</f>
        <v>0</v>
      </c>
      <c r="BG74" s="192">
        <f>'G. Modelsimulering_mænd'!BG75*'B. Andre input'!$B$89*'B. Andre input'!$B$65</f>
        <v>0</v>
      </c>
      <c r="BH74" s="192">
        <f>'G. Modelsimulering_mænd'!BH75*'B. Andre input'!$B$89*'B. Andre input'!$B$65</f>
        <v>0</v>
      </c>
      <c r="BI74" s="192">
        <f>'G. Modelsimulering_mænd'!BI75*'B. Andre input'!$B$89*'B. Andre input'!$B$65</f>
        <v>0</v>
      </c>
      <c r="BJ74" s="192">
        <f>'G. Modelsimulering_mænd'!BJ75*'B. Andre input'!$B$89*'B. Andre input'!$B$65</f>
        <v>0</v>
      </c>
      <c r="BK74" s="192">
        <f>'G. Modelsimulering_mænd'!BK75*'B. Andre input'!$B$89*'B. Andre input'!$B$65</f>
        <v>0</v>
      </c>
      <c r="BL74" s="192">
        <f>'G. Modelsimulering_mænd'!BL75*'B. Andre input'!$B$89*'B. Andre input'!$B$65</f>
        <v>0</v>
      </c>
      <c r="BM74" s="192">
        <f>'G. Modelsimulering_mænd'!BM75*'B. Andre input'!$B$89*'B. Andre input'!$B$65</f>
        <v>0</v>
      </c>
      <c r="BN74" s="192">
        <f>'G. Modelsimulering_mænd'!BN75*'B. Andre input'!$B$89*'B. Andre input'!$B$65</f>
        <v>0</v>
      </c>
      <c r="BO74" s="192">
        <f>'G. Modelsimulering_mænd'!BO75*'B. Andre input'!$B$89*'B. Andre input'!$B$65</f>
        <v>0</v>
      </c>
      <c r="BP74" s="192">
        <f>'G. Modelsimulering_mænd'!BP75*'B. Andre input'!$B$89*'B. Andre input'!$B$65</f>
        <v>0</v>
      </c>
      <c r="BQ74" s="192">
        <f>'G. Modelsimulering_mænd'!BQ75*'B. Andre input'!$B$89*'B. Andre input'!$B$65</f>
        <v>0</v>
      </c>
      <c r="BR74" s="192">
        <f>'G. Modelsimulering_mænd'!BR75*'B. Andre input'!$B$89*'B. Andre input'!$B$65</f>
        <v>0</v>
      </c>
      <c r="BS74" s="192">
        <f>'G. Modelsimulering_mænd'!BS75*'B. Andre input'!$B$89*'B. Andre input'!$B$65</f>
        <v>0</v>
      </c>
      <c r="BT74" s="192">
        <f>'G. Modelsimulering_mænd'!BT75*'B. Andre input'!$B$89*'B. Andre input'!$B$65</f>
        <v>0</v>
      </c>
      <c r="BU74" s="192">
        <f>'G. Modelsimulering_mænd'!BU75*'B. Andre input'!$B$89*'B. Andre input'!$B$65</f>
        <v>0</v>
      </c>
      <c r="BV74" s="192">
        <f>'G. Modelsimulering_mænd'!BV75*'B. Andre input'!$B$89*'B. Andre input'!$B$65</f>
        <v>0</v>
      </c>
      <c r="BW74" s="192">
        <f>'G. Modelsimulering_mænd'!BW75*'B. Andre input'!$B$89*'B. Andre input'!$B$65</f>
        <v>0</v>
      </c>
      <c r="BX74" s="192">
        <f>'G. Modelsimulering_mænd'!BX75*'B. Andre input'!$B$89*'B. Andre input'!$B$65</f>
        <v>0</v>
      </c>
      <c r="BY74" s="192">
        <f>'G. Modelsimulering_mænd'!BY75*'B. Andre input'!$B$89*'B. Andre input'!$B$65</f>
        <v>0</v>
      </c>
      <c r="BZ74" s="192">
        <f>'G. Modelsimulering_mænd'!BZ75*'B. Andre input'!$B$89*'B. Andre input'!$B$65</f>
        <v>0</v>
      </c>
      <c r="CA74" s="192">
        <f>'G. Modelsimulering_mænd'!CA75*'B. Andre input'!$B$89*'B. Andre input'!$B$65</f>
        <v>0</v>
      </c>
      <c r="CB74" s="192">
        <f>'G. Modelsimulering_mænd'!CB75*'B. Andre input'!$B$89*'B. Andre input'!$B$65</f>
        <v>0</v>
      </c>
      <c r="CC74" s="192">
        <f>'G. Modelsimulering_mænd'!CC75*'B. Andre input'!$B$89*'B. Andre input'!$B$65</f>
        <v>0</v>
      </c>
      <c r="CD74" s="192">
        <f>'G. Modelsimulering_mænd'!CD75*'B. Andre input'!$B$89*'B. Andre input'!$B$65</f>
        <v>0</v>
      </c>
      <c r="CE74" s="192">
        <f>'G. Modelsimulering_mænd'!CE75*'B. Andre input'!$B$89*'B. Andre input'!$B$65</f>
        <v>0</v>
      </c>
      <c r="CF74" s="192">
        <f>'G. Modelsimulering_mænd'!CF75*'B. Andre input'!$B$89*'B. Andre input'!$B$65</f>
        <v>0</v>
      </c>
      <c r="CG74" s="192">
        <f>'G. Modelsimulering_mænd'!CG75*'B. Andre input'!$B$89*'B. Andre input'!$B$65</f>
        <v>0</v>
      </c>
      <c r="CH74" s="192">
        <f>'G. Modelsimulering_mænd'!CH75*'B. Andre input'!$B$89*'B. Andre input'!$B$65</f>
        <v>0</v>
      </c>
      <c r="CI74" s="192">
        <f>'G. Modelsimulering_mænd'!CI75*'B. Andre input'!$B$89*'B. Andre input'!$B$65</f>
        <v>0</v>
      </c>
      <c r="CJ74" s="192">
        <f>'G. Modelsimulering_mænd'!CJ75*'B. Andre input'!$B$89*'B. Andre input'!$B$65</f>
        <v>0</v>
      </c>
    </row>
    <row r="75" spans="1:88" ht="25.5" x14ac:dyDescent="0.25">
      <c r="A75" s="140" t="s">
        <v>181</v>
      </c>
      <c r="B75" s="192"/>
      <c r="C75" s="192"/>
      <c r="D75" s="192">
        <f>'G. Modelsimulering_mænd'!D76*'B. Andre input'!$B$90*'B. Andre input'!$B$65</f>
        <v>0</v>
      </c>
      <c r="E75" s="192">
        <f>'G. Modelsimulering_mænd'!E76*'B. Andre input'!$B$90*'B. Andre input'!$B$65</f>
        <v>0</v>
      </c>
      <c r="F75" s="192">
        <f>'G. Modelsimulering_mænd'!F76*'B. Andre input'!$B$90*'B. Andre input'!$B$65</f>
        <v>0</v>
      </c>
      <c r="G75" s="192">
        <f>'G. Modelsimulering_mænd'!G76*'B. Andre input'!$B$90*'B. Andre input'!$B$65</f>
        <v>0</v>
      </c>
      <c r="H75" s="192">
        <f>'G. Modelsimulering_mænd'!H76*'B. Andre input'!$B$90*'B. Andre input'!$B$65</f>
        <v>0</v>
      </c>
      <c r="I75" s="192">
        <f>'G. Modelsimulering_mænd'!I76*'B. Andre input'!$B$90*'B. Andre input'!$B$65</f>
        <v>-35440.976621593931</v>
      </c>
      <c r="J75" s="192">
        <f>'G. Modelsimulering_mænd'!J76*'B. Andre input'!$B$90*'B. Andre input'!$B$65</f>
        <v>-40908.845900977256</v>
      </c>
      <c r="K75" s="192">
        <f>'G. Modelsimulering_mænd'!K76*'B. Andre input'!$B$90*'B. Andre input'!$B$65</f>
        <v>-40840.046119182938</v>
      </c>
      <c r="L75" s="192">
        <f>'G. Modelsimulering_mænd'!L76*'B. Andre input'!$B$90*'B. Andre input'!$B$65</f>
        <v>-39746.616719157617</v>
      </c>
      <c r="M75" s="192">
        <f>'G. Modelsimulering_mænd'!M76*'B. Andre input'!$B$90*'B. Andre input'!$B$65</f>
        <v>-38464.866634579215</v>
      </c>
      <c r="N75" s="192">
        <f>'G. Modelsimulering_mænd'!N76*'B. Andre input'!$B$90*'B. Andre input'!$B$65</f>
        <v>-7490.4168458309705</v>
      </c>
      <c r="O75" s="192">
        <f>'G. Modelsimulering_mænd'!O76*'B. Andre input'!$B$90*'B. Andre input'!$B$65</f>
        <v>-1343.7118029263015</v>
      </c>
      <c r="P75" s="192">
        <f>'G. Modelsimulering_mænd'!P76*'B. Andre input'!$B$90*'B. Andre input'!$B$65</f>
        <v>-106.04045332455409</v>
      </c>
      <c r="Q75" s="192">
        <f>'G. Modelsimulering_mænd'!Q76*'B. Andre input'!$B$90*'B. Andre input'!$B$65</f>
        <v>156.74705929670716</v>
      </c>
      <c r="R75" s="192">
        <f>'G. Modelsimulering_mænd'!R76*'B. Andre input'!$B$90*'B. Andre input'!$B$65</f>
        <v>221.01906050304336</v>
      </c>
      <c r="S75" s="192">
        <f>'G. Modelsimulering_mænd'!S76*'B. Andre input'!$B$90*'B. Andre input'!$B$65</f>
        <v>240.96496080521547</v>
      </c>
      <c r="T75" s="192">
        <f>'G. Modelsimulering_mænd'!T76*'B. Andre input'!$B$90*'B. Andre input'!$B$65</f>
        <v>248.19744342988034</v>
      </c>
      <c r="U75" s="192">
        <f>'G. Modelsimulering_mænd'!U76*'B. Andre input'!$B$90*'B. Andre input'!$B$65</f>
        <v>249.97653182023208</v>
      </c>
      <c r="V75" s="192">
        <f>'G. Modelsimulering_mænd'!V76*'B. Andre input'!$B$90*'B. Andre input'!$B$65</f>
        <v>248.5339949404069</v>
      </c>
      <c r="W75" s="192">
        <f>'G. Modelsimulering_mænd'!W76*'B. Andre input'!$B$90*'B. Andre input'!$B$65</f>
        <v>427.70635214242941</v>
      </c>
      <c r="X75" s="192">
        <f>'G. Modelsimulering_mænd'!X76*'B. Andre input'!$B$90*'B. Andre input'!$B$65</f>
        <v>536.35257653299982</v>
      </c>
      <c r="Y75" s="192">
        <f>'G. Modelsimulering_mænd'!Y76*'B. Andre input'!$B$90*'B. Andre input'!$B$65</f>
        <v>611.86553181199122</v>
      </c>
      <c r="Z75" s="192">
        <f>'G. Modelsimulering_mænd'!Z76*'B. Andre input'!$B$90*'B. Andre input'!$B$65</f>
        <v>661.75753817567704</v>
      </c>
      <c r="AA75" s="192">
        <f>'G. Modelsimulering_mænd'!AA76*'B. Andre input'!$B$90*'B. Andre input'!$B$65</f>
        <v>691.96785889326588</v>
      </c>
      <c r="AB75" s="192">
        <f>'G. Modelsimulering_mænd'!AB76*'B. Andre input'!$B$90*'B. Andre input'!$B$65</f>
        <v>707.17238972113626</v>
      </c>
      <c r="AC75" s="192">
        <f>'G. Modelsimulering_mænd'!AC76*'B. Andre input'!$B$90*'B. Andre input'!$B$65</f>
        <v>711.03781950175392</v>
      </c>
      <c r="AD75" s="192">
        <f>'G. Modelsimulering_mænd'!AD76*'B. Andre input'!$B$90*'B. Andre input'!$B$65</f>
        <v>706.42842073207146</v>
      </c>
      <c r="AE75" s="192">
        <f>'G. Modelsimulering_mænd'!AE76*'B. Andre input'!$B$90*'B. Andre input'!$B$65</f>
        <v>695.57309322052674</v>
      </c>
      <c r="AF75" s="192">
        <f>'G. Modelsimulering_mænd'!AF76*'B. Andre input'!$B$90*'B. Andre input'!$B$65</f>
        <v>680.19948447470961</v>
      </c>
      <c r="AG75" s="192">
        <f>'G. Modelsimulering_mænd'!AG76*'B. Andre input'!$B$90*'B. Andre input'!$B$65</f>
        <v>650.23351345569517</v>
      </c>
      <c r="AH75" s="192">
        <f>'G. Modelsimulering_mænd'!AH76*'B. Andre input'!$B$90*'B. Andre input'!$B$65</f>
        <v>619.01233045408765</v>
      </c>
      <c r="AI75" s="192">
        <f>'G. Modelsimulering_mænd'!AI76*'B. Andre input'!$B$90*'B. Andre input'!$B$65</f>
        <v>587.36741260873566</v>
      </c>
      <c r="AJ75" s="192">
        <f>'G. Modelsimulering_mænd'!AJ76*'B. Andre input'!$B$90*'B. Andre input'!$B$65</f>
        <v>555.90013310189295</v>
      </c>
      <c r="AK75" s="192">
        <f>'G. Modelsimulering_mænd'!AK76*'B. Andre input'!$B$90*'B. Andre input'!$B$65</f>
        <v>525.03762268519279</v>
      </c>
      <c r="AL75" s="192">
        <f>'G. Modelsimulering_mænd'!AL76*'B. Andre input'!$B$90*'B. Andre input'!$B$65</f>
        <v>495.07566670885984</v>
      </c>
      <c r="AM75" s="192">
        <f>'G. Modelsimulering_mænd'!AM76*'B. Andre input'!$B$90*'B. Andre input'!$B$65</f>
        <v>466.21155427646551</v>
      </c>
      <c r="AN75" s="192">
        <f>'G. Modelsimulering_mænd'!AN76*'B. Andre input'!$B$90*'B. Andre input'!$B$65</f>
        <v>438.56916371712396</v>
      </c>
      <c r="AO75" s="192">
        <f>'G. Modelsimulering_mænd'!AO76*'B. Andre input'!$B$90*'B. Andre input'!$B$65</f>
        <v>412.21806588784818</v>
      </c>
      <c r="AP75" s="192">
        <f>'G. Modelsimulering_mænd'!AP76*'B. Andre input'!$B$90*'B. Andre input'!$B$65</f>
        <v>387.1880297388422</v>
      </c>
      <c r="AQ75" s="192">
        <f>'G. Modelsimulering_mænd'!AQ76*'B. Andre input'!$B$90*'B. Andre input'!$B$65</f>
        <v>344.34947610944664</v>
      </c>
      <c r="AR75" s="192">
        <f>'G. Modelsimulering_mænd'!AR76*'B. Andre input'!$B$90*'B. Andre input'!$B$65</f>
        <v>306.11662996517254</v>
      </c>
      <c r="AS75" s="192">
        <f>'G. Modelsimulering_mænd'!AS76*'B. Andre input'!$B$90*'B. Andre input'!$B$65</f>
        <v>272.03299541063683</v>
      </c>
      <c r="AT75" s="192">
        <f>'G. Modelsimulering_mænd'!AT76*'B. Andre input'!$B$90*'B. Andre input'!$B$65</f>
        <v>241.67586379927408</v>
      </c>
      <c r="AU75" s="192">
        <f>'G. Modelsimulering_mænd'!AU76*'B. Andre input'!$B$90*'B. Andre input'!$B$65</f>
        <v>214.65748374143988</v>
      </c>
      <c r="AV75" s="192">
        <f>'G. Modelsimulering_mænd'!AV76*'B. Andre input'!$B$90*'B. Andre input'!$B$65</f>
        <v>190.62470075346172</v>
      </c>
      <c r="AW75" s="192">
        <f>'G. Modelsimulering_mænd'!AW76*'B. Andre input'!$B$90*'B. Andre input'!$B$65</f>
        <v>169.25763009633044</v>
      </c>
      <c r="AX75" s="192">
        <f>'G. Modelsimulering_mænd'!AX76*'B. Andre input'!$B$90*'B. Andre input'!$B$65</f>
        <v>150.26775412837981</v>
      </c>
      <c r="AY75" s="192">
        <f>'G. Modelsimulering_mænd'!AY76*'B. Andre input'!$B$90*'B. Andre input'!$B$65</f>
        <v>133.39571267736082</v>
      </c>
      <c r="AZ75" s="192">
        <f>'G. Modelsimulering_mænd'!AZ76*'B. Andre input'!$B$90*'B. Andre input'!$B$65</f>
        <v>118.40896775653512</v>
      </c>
      <c r="BA75" s="192">
        <f>'G. Modelsimulering_mænd'!BA76*'B. Andre input'!$B$90*'B. Andre input'!$B$65</f>
        <v>0</v>
      </c>
      <c r="BB75" s="192">
        <f>'G. Modelsimulering_mænd'!BB76*'B. Andre input'!$B$90*'B. Andre input'!$B$65</f>
        <v>0</v>
      </c>
      <c r="BC75" s="192">
        <f>'G. Modelsimulering_mænd'!BC76*'B. Andre input'!$B$90*'B. Andre input'!$B$65</f>
        <v>0</v>
      </c>
      <c r="BD75" s="192">
        <f>'G. Modelsimulering_mænd'!BD76*'B. Andre input'!$B$90*'B. Andre input'!$B$65</f>
        <v>0</v>
      </c>
      <c r="BE75" s="192">
        <f>'G. Modelsimulering_mænd'!BE76*'B. Andre input'!$B$90*'B. Andre input'!$B$65</f>
        <v>0</v>
      </c>
      <c r="BF75" s="192">
        <f>'G. Modelsimulering_mænd'!BF76*'B. Andre input'!$B$90*'B. Andre input'!$B$65</f>
        <v>0</v>
      </c>
      <c r="BG75" s="192">
        <f>'G. Modelsimulering_mænd'!BG76*'B. Andre input'!$B$90*'B. Andre input'!$B$65</f>
        <v>0</v>
      </c>
      <c r="BH75" s="192">
        <f>'G. Modelsimulering_mænd'!BH76*'B. Andre input'!$B$90*'B. Andre input'!$B$65</f>
        <v>0</v>
      </c>
      <c r="BI75" s="192">
        <f>'G. Modelsimulering_mænd'!BI76*'B. Andre input'!$B$90*'B. Andre input'!$B$65</f>
        <v>0</v>
      </c>
      <c r="BJ75" s="192">
        <f>'G. Modelsimulering_mænd'!BJ76*'B. Andre input'!$B$90*'B. Andre input'!$B$65</f>
        <v>0</v>
      </c>
      <c r="BK75" s="192">
        <f>'G. Modelsimulering_mænd'!BK76*'B. Andre input'!$B$90*'B. Andre input'!$B$65</f>
        <v>0</v>
      </c>
      <c r="BL75" s="192">
        <f>'G. Modelsimulering_mænd'!BL76*'B. Andre input'!$B$90*'B. Andre input'!$B$65</f>
        <v>0</v>
      </c>
      <c r="BM75" s="192">
        <f>'G. Modelsimulering_mænd'!BM76*'B. Andre input'!$B$90*'B. Andre input'!$B$65</f>
        <v>0</v>
      </c>
      <c r="BN75" s="192">
        <f>'G. Modelsimulering_mænd'!BN76*'B. Andre input'!$B$90*'B. Andre input'!$B$65</f>
        <v>0</v>
      </c>
      <c r="BO75" s="192">
        <f>'G. Modelsimulering_mænd'!BO76*'B. Andre input'!$B$90*'B. Andre input'!$B$65</f>
        <v>0</v>
      </c>
      <c r="BP75" s="192">
        <f>'G. Modelsimulering_mænd'!BP76*'B. Andre input'!$B$90*'B. Andre input'!$B$65</f>
        <v>0</v>
      </c>
      <c r="BQ75" s="192">
        <f>'G. Modelsimulering_mænd'!BQ76*'B. Andre input'!$B$90*'B. Andre input'!$B$65</f>
        <v>0</v>
      </c>
      <c r="BR75" s="192">
        <f>'G. Modelsimulering_mænd'!BR76*'B. Andre input'!$B$90*'B. Andre input'!$B$65</f>
        <v>0</v>
      </c>
      <c r="BS75" s="192">
        <f>'G. Modelsimulering_mænd'!BS76*'B. Andre input'!$B$90*'B. Andre input'!$B$65</f>
        <v>0</v>
      </c>
      <c r="BT75" s="192">
        <f>'G. Modelsimulering_mænd'!BT76*'B. Andre input'!$B$90*'B. Andre input'!$B$65</f>
        <v>0</v>
      </c>
      <c r="BU75" s="192">
        <f>'G. Modelsimulering_mænd'!BU76*'B. Andre input'!$B$90*'B. Andre input'!$B$65</f>
        <v>0</v>
      </c>
      <c r="BV75" s="192">
        <f>'G. Modelsimulering_mænd'!BV76*'B. Andre input'!$B$90*'B. Andre input'!$B$65</f>
        <v>0</v>
      </c>
      <c r="BW75" s="192">
        <f>'G. Modelsimulering_mænd'!BW76*'B. Andre input'!$B$90*'B. Andre input'!$B$65</f>
        <v>0</v>
      </c>
      <c r="BX75" s="192">
        <f>'G. Modelsimulering_mænd'!BX76*'B. Andre input'!$B$90*'B. Andre input'!$B$65</f>
        <v>0</v>
      </c>
      <c r="BY75" s="192">
        <f>'G. Modelsimulering_mænd'!BY76*'B. Andre input'!$B$90*'B. Andre input'!$B$65</f>
        <v>0</v>
      </c>
      <c r="BZ75" s="192">
        <f>'G. Modelsimulering_mænd'!BZ76*'B. Andre input'!$B$90*'B. Andre input'!$B$65</f>
        <v>0</v>
      </c>
      <c r="CA75" s="192">
        <f>'G. Modelsimulering_mænd'!CA76*'B. Andre input'!$B$90*'B. Andre input'!$B$65</f>
        <v>0</v>
      </c>
      <c r="CB75" s="192">
        <f>'G. Modelsimulering_mænd'!CB76*'B. Andre input'!$B$90*'B. Andre input'!$B$65</f>
        <v>0</v>
      </c>
      <c r="CC75" s="192">
        <f>'G. Modelsimulering_mænd'!CC76*'B. Andre input'!$B$90*'B. Andre input'!$B$65</f>
        <v>0</v>
      </c>
      <c r="CD75" s="192">
        <f>'G. Modelsimulering_mænd'!CD76*'B. Andre input'!$B$90*'B. Andre input'!$B$65</f>
        <v>0</v>
      </c>
      <c r="CE75" s="192">
        <f>'G. Modelsimulering_mænd'!CE76*'B. Andre input'!$B$90*'B. Andre input'!$B$65</f>
        <v>0</v>
      </c>
      <c r="CF75" s="192">
        <f>'G. Modelsimulering_mænd'!CF76*'B. Andre input'!$B$90*'B. Andre input'!$B$65</f>
        <v>0</v>
      </c>
      <c r="CG75" s="192">
        <f>'G. Modelsimulering_mænd'!CG76*'B. Andre input'!$B$90*'B. Andre input'!$B$65</f>
        <v>0</v>
      </c>
      <c r="CH75" s="192">
        <f>'G. Modelsimulering_mænd'!CH76*'B. Andre input'!$B$90*'B. Andre input'!$B$65</f>
        <v>0</v>
      </c>
      <c r="CI75" s="192">
        <f>'G. Modelsimulering_mænd'!CI76*'B. Andre input'!$B$90*'B. Andre input'!$B$65</f>
        <v>0</v>
      </c>
      <c r="CJ75" s="192">
        <f>'G. Modelsimulering_mænd'!CJ76*'B. Andre input'!$B$90*'B. Andre input'!$B$65</f>
        <v>0</v>
      </c>
    </row>
    <row r="76" spans="1:88" ht="25.5" x14ac:dyDescent="0.25">
      <c r="A76" s="140" t="s">
        <v>182</v>
      </c>
      <c r="B76" s="192"/>
      <c r="C76" s="192"/>
      <c r="D76" s="192">
        <f>'G. Modelsimulering_mænd'!D77*'B. Andre input'!$B$91*'B. Andre input'!$B$65</f>
        <v>0</v>
      </c>
      <c r="E76" s="192">
        <f>'G. Modelsimulering_mænd'!E77*'B. Andre input'!$B$91*'B. Andre input'!$B$65</f>
        <v>0</v>
      </c>
      <c r="F76" s="192">
        <f>'G. Modelsimulering_mænd'!F77*'B. Andre input'!$B$91*'B. Andre input'!$B$65</f>
        <v>0</v>
      </c>
      <c r="G76" s="192">
        <f>'G. Modelsimulering_mænd'!G77*'B. Andre input'!$B$91*'B. Andre input'!$B$65</f>
        <v>0</v>
      </c>
      <c r="H76" s="192">
        <f>'G. Modelsimulering_mænd'!H77*'B. Andre input'!$B$91*'B. Andre input'!$B$65</f>
        <v>0</v>
      </c>
      <c r="I76" s="192">
        <f>'G. Modelsimulering_mænd'!I77*'B. Andre input'!$B$91*'B. Andre input'!$B$65</f>
        <v>-34883.891137426224</v>
      </c>
      <c r="J76" s="192">
        <f>'G. Modelsimulering_mænd'!J77*'B. Andre input'!$B$91*'B. Andre input'!$B$65</f>
        <v>-42050.147494458542</v>
      </c>
      <c r="K76" s="192">
        <f>'G. Modelsimulering_mænd'!K77*'B. Andre input'!$B$91*'B. Andre input'!$B$65</f>
        <v>-43712.426283611618</v>
      </c>
      <c r="L76" s="192">
        <f>'G. Modelsimulering_mænd'!L77*'B. Andre input'!$B$91*'B. Andre input'!$B$65</f>
        <v>-44205.948757158367</v>
      </c>
      <c r="M76" s="192">
        <f>'G. Modelsimulering_mænd'!M77*'B. Andre input'!$B$91*'B. Andre input'!$B$65</f>
        <v>-44379.002771129046</v>
      </c>
      <c r="N76" s="192">
        <f>'G. Modelsimulering_mænd'!N77*'B. Andre input'!$B$91*'B. Andre input'!$B$65</f>
        <v>-8866.3209764066814</v>
      </c>
      <c r="O76" s="192">
        <f>'G. Modelsimulering_mænd'!O77*'B. Andre input'!$B$91*'B. Andre input'!$B$65</f>
        <v>-1668.9596845985673</v>
      </c>
      <c r="P76" s="192">
        <f>'G. Modelsimulering_mænd'!P77*'B. Andre input'!$B$91*'B. Andre input'!$B$65</f>
        <v>-190.10220649968505</v>
      </c>
      <c r="Q76" s="192">
        <f>'G. Modelsimulering_mænd'!Q77*'B. Andre input'!$B$91*'B. Andre input'!$B$65</f>
        <v>130.1345695852992</v>
      </c>
      <c r="R76" s="192">
        <f>'G. Modelsimulering_mænd'!R77*'B. Andre input'!$B$91*'B. Andre input'!$B$65</f>
        <v>211.41134421522662</v>
      </c>
      <c r="S76" s="192">
        <f>'G. Modelsimulering_mænd'!S77*'B. Andre input'!$B$91*'B. Andre input'!$B$65</f>
        <v>239.84428447117546</v>
      </c>
      <c r="T76" s="192">
        <f>'G. Modelsimulering_mænd'!T77*'B. Andre input'!$B$91*'B. Andre input'!$B$65</f>
        <v>253.80779259173136</v>
      </c>
      <c r="U76" s="192">
        <f>'G. Modelsimulering_mænd'!U77*'B. Andre input'!$B$91*'B. Andre input'!$B$65</f>
        <v>261.81439497397497</v>
      </c>
      <c r="V76" s="192">
        <f>'G. Modelsimulering_mænd'!V77*'B. Andre input'!$B$91*'B. Andre input'!$B$65</f>
        <v>266.22320018854896</v>
      </c>
      <c r="W76" s="192">
        <f>'G. Modelsimulering_mænd'!W77*'B. Andre input'!$B$91*'B. Andre input'!$B$65</f>
        <v>429.80172473668711</v>
      </c>
      <c r="X76" s="192">
        <f>'G. Modelsimulering_mænd'!X77*'B. Andre input'!$B$91*'B. Andre input'!$B$65</f>
        <v>563.99276162456613</v>
      </c>
      <c r="Y76" s="192">
        <f>'G. Modelsimulering_mænd'!Y77*'B. Andre input'!$B$91*'B. Andre input'!$B$65</f>
        <v>671.05219066186487</v>
      </c>
      <c r="Z76" s="192">
        <f>'G. Modelsimulering_mænd'!Z77*'B. Andre input'!$B$91*'B. Andre input'!$B$65</f>
        <v>754.67896696988021</v>
      </c>
      <c r="AA76" s="192">
        <f>'G. Modelsimulering_mænd'!AA77*'B. Andre input'!$B$91*'B. Andre input'!$B$65</f>
        <v>818.26957614724824</v>
      </c>
      <c r="AB76" s="192">
        <f>'G. Modelsimulering_mænd'!AB77*'B. Andre input'!$B$91*'B. Andre input'!$B$65</f>
        <v>864.88307473809743</v>
      </c>
      <c r="AC76" s="192">
        <f>'G. Modelsimulering_mænd'!AC77*'B. Andre input'!$B$91*'B. Andre input'!$B$65</f>
        <v>897.22946217556944</v>
      </c>
      <c r="AD76" s="192">
        <f>'G. Modelsimulering_mænd'!AD77*'B. Andre input'!$B$91*'B. Andre input'!$B$65</f>
        <v>917.67869059300335</v>
      </c>
      <c r="AE76" s="192">
        <f>'G. Modelsimulering_mænd'!AE77*'B. Andre input'!$B$91*'B. Andre input'!$B$65</f>
        <v>928.28189368251799</v>
      </c>
      <c r="AF76" s="192">
        <f>'G. Modelsimulering_mænd'!AF77*'B. Andre input'!$B$91*'B. Andre input'!$B$65</f>
        <v>930.79914119576756</v>
      </c>
      <c r="AG76" s="192">
        <f>'G. Modelsimulering_mænd'!AG77*'B. Andre input'!$B$91*'B. Andre input'!$B$65</f>
        <v>946.37272498791231</v>
      </c>
      <c r="AH76" s="192">
        <f>'G. Modelsimulering_mænd'!AH77*'B. Andre input'!$B$91*'B. Andre input'!$B$65</f>
        <v>954.92185879720375</v>
      </c>
      <c r="AI76" s="192">
        <f>'G. Modelsimulering_mænd'!AI77*'B. Andre input'!$B$91*'B. Andre input'!$B$65</f>
        <v>957.43444587800707</v>
      </c>
      <c r="AJ76" s="192">
        <f>'G. Modelsimulering_mænd'!AJ77*'B. Andre input'!$B$91*'B. Andre input'!$B$65</f>
        <v>954.70791433322825</v>
      </c>
      <c r="AK76" s="192">
        <f>'G. Modelsimulering_mænd'!AK77*'B. Andre input'!$B$91*'B. Andre input'!$B$65</f>
        <v>947.44210540231506</v>
      </c>
      <c r="AL76" s="192">
        <f>'G. Modelsimulering_mænd'!AL77*'B. Andre input'!$B$91*'B. Andre input'!$B$65</f>
        <v>936.25542095278206</v>
      </c>
      <c r="AM76" s="192">
        <f>'G. Modelsimulering_mænd'!AM77*'B. Andre input'!$B$91*'B. Andre input'!$B$65</f>
        <v>921.69936931532641</v>
      </c>
      <c r="AN76" s="192">
        <f>'G. Modelsimulering_mænd'!AN77*'B. Andre input'!$B$91*'B. Andre input'!$B$65</f>
        <v>904.27000420562945</v>
      </c>
      <c r="AO76" s="192">
        <f>'G. Modelsimulering_mænd'!AO77*'B. Andre input'!$B$91*'B. Andre input'!$B$65</f>
        <v>884.41625771754934</v>
      </c>
      <c r="AP76" s="192">
        <f>'G. Modelsimulering_mænd'!AP77*'B. Andre input'!$B$91*'B. Andre input'!$B$65</f>
        <v>862.5457488760635</v>
      </c>
      <c r="AQ76" s="192">
        <f>'G. Modelsimulering_mænd'!AQ77*'B. Andre input'!$B$91*'B. Andre input'!$B$65</f>
        <v>871.96969253545603</v>
      </c>
      <c r="AR76" s="192">
        <f>'G. Modelsimulering_mænd'!AR77*'B. Andre input'!$B$91*'B. Andre input'!$B$65</f>
        <v>874.14602379841961</v>
      </c>
      <c r="AS76" s="192">
        <f>'G. Modelsimulering_mænd'!AS77*'B. Andre input'!$B$91*'B. Andre input'!$B$65</f>
        <v>870.13306291664935</v>
      </c>
      <c r="AT76" s="192">
        <f>'G. Modelsimulering_mænd'!AT77*'B. Andre input'!$B$91*'B. Andre input'!$B$65</f>
        <v>860.73532655011866</v>
      </c>
      <c r="AU76" s="192">
        <f>'G. Modelsimulering_mænd'!AU77*'B. Andre input'!$B$91*'B. Andre input'!$B$65</f>
        <v>846.67006763577592</v>
      </c>
      <c r="AV76" s="192">
        <f>'G. Modelsimulering_mænd'!AV77*'B. Andre input'!$B$91*'B. Andre input'!$B$65</f>
        <v>828.588363625537</v>
      </c>
      <c r="AW76" s="192">
        <f>'G. Modelsimulering_mænd'!AW77*'B. Andre input'!$B$91*'B. Andre input'!$B$65</f>
        <v>807.09106105493686</v>
      </c>
      <c r="AX76" s="192">
        <f>'G. Modelsimulering_mænd'!AX77*'B. Andre input'!$B$91*'B. Andre input'!$B$65</f>
        <v>782.73850394870044</v>
      </c>
      <c r="AY76" s="192">
        <f>'G. Modelsimulering_mænd'!AY77*'B. Andre input'!$B$91*'B. Andre input'!$B$65</f>
        <v>756.05510528263437</v>
      </c>
      <c r="AZ76" s="192">
        <f>'G. Modelsimulering_mænd'!AZ77*'B. Andre input'!$B$91*'B. Andre input'!$B$65</f>
        <v>727.53041900984249</v>
      </c>
      <c r="BA76" s="192">
        <f>'G. Modelsimulering_mænd'!BA77*'B. Andre input'!$B$91*'B. Andre input'!$B$65</f>
        <v>878.58939441065115</v>
      </c>
      <c r="BB76" s="192">
        <f>'G. Modelsimulering_mænd'!BB77*'B. Andre input'!$B$91*'B. Andre input'!$B$65</f>
        <v>825.98979352365541</v>
      </c>
      <c r="BC76" s="192">
        <f>'G. Modelsimulering_mænd'!BC77*'B. Andre input'!$B$91*'B. Andre input'!$B$65</f>
        <v>775.14771835902229</v>
      </c>
      <c r="BD76" s="192">
        <f>'G. Modelsimulering_mænd'!BD77*'B. Andre input'!$B$91*'B. Andre input'!$B$65</f>
        <v>725.3438353588366</v>
      </c>
      <c r="BE76" s="192">
        <f>'G. Modelsimulering_mænd'!BE77*'B. Andre input'!$B$91*'B. Andre input'!$B$65</f>
        <v>676.6776597410427</v>
      </c>
      <c r="BF76" s="192">
        <f>'G. Modelsimulering_mænd'!BF77*'B. Andre input'!$B$91*'B. Andre input'!$B$65</f>
        <v>629.31626344832625</v>
      </c>
      <c r="BG76" s="192">
        <f>'G. Modelsimulering_mænd'!BG77*'B. Andre input'!$B$91*'B. Andre input'!$B$65</f>
        <v>583.46792823750479</v>
      </c>
      <c r="BH76" s="192">
        <f>'G. Modelsimulering_mænd'!BH77*'B. Andre input'!$B$91*'B. Andre input'!$B$65</f>
        <v>539.35043647738382</v>
      </c>
      <c r="BI76" s="192">
        <f>'G. Modelsimulering_mænd'!BI77*'B. Andre input'!$B$91*'B. Andre input'!$B$65</f>
        <v>497.1647720514473</v>
      </c>
      <c r="BJ76" s="192">
        <f>'G. Modelsimulering_mænd'!BJ77*'B. Andre input'!$B$91*'B. Andre input'!$B$65</f>
        <v>457.07743298692503</v>
      </c>
      <c r="BK76" s="192">
        <f>'G. Modelsimulering_mænd'!BK77*'B. Andre input'!$B$91*'B. Andre input'!$B$65</f>
        <v>419.21103483813687</v>
      </c>
      <c r="BL76" s="192">
        <f>'G. Modelsimulering_mænd'!BL77*'B. Andre input'!$B$91*'B. Andre input'!$B$65</f>
        <v>383.64152002002169</v>
      </c>
      <c r="BM76" s="192">
        <f>'G. Modelsimulering_mænd'!BM77*'B. Andre input'!$B$91*'B. Andre input'!$B$65</f>
        <v>350.40000574148422</v>
      </c>
      <c r="BN76" s="192">
        <f>'G. Modelsimulering_mænd'!BN77*'B. Andre input'!$B$91*'B. Andre input'!$B$65</f>
        <v>319.47750636204563</v>
      </c>
      <c r="BO76" s="192">
        <f>'G. Modelsimulering_mænd'!BO77*'B. Andre input'!$B$91*'B. Andre input'!$B$65</f>
        <v>290.83114009032181</v>
      </c>
      <c r="BP76" s="192">
        <f>'G. Modelsimulering_mænd'!BP77*'B. Andre input'!$B$91*'B. Andre input'!$B$65</f>
        <v>264.39081983540871</v>
      </c>
      <c r="BQ76" s="192">
        <f>'G. Modelsimulering_mænd'!BQ77*'B. Andre input'!$B$91*'B. Andre input'!$B$65</f>
        <v>240.06576643463271</v>
      </c>
      <c r="BR76" s="192">
        <f>'G. Modelsimulering_mænd'!BR77*'B. Andre input'!$B$91*'B. Andre input'!$B$65</f>
        <v>217.75044821510562</v>
      </c>
      <c r="BS76" s="192">
        <f>'G. Modelsimulering_mænd'!BS77*'B. Andre input'!$B$91*'B. Andre input'!$B$65</f>
        <v>197.3297450577524</v>
      </c>
      <c r="BT76" s="192">
        <f>'G. Modelsimulering_mænd'!BT77*'B. Andre input'!$B$91*'B. Andre input'!$B$65</f>
        <v>178.68326835602329</v>
      </c>
      <c r="BU76" s="192">
        <f>'G. Modelsimulering_mænd'!BU77*'B. Andre input'!$B$91*'B. Andre input'!$B$65</f>
        <v>161.68885362755</v>
      </c>
      <c r="BV76" s="192">
        <f>'G. Modelsimulering_mænd'!BV77*'B. Andre input'!$B$91*'B. Andre input'!$B$65</f>
        <v>142.98200458902176</v>
      </c>
      <c r="BW76" s="192">
        <f>'G. Modelsimulering_mænd'!BW77*'B. Andre input'!$B$91*'B. Andre input'!$B$65</f>
        <v>120.94397310548709</v>
      </c>
      <c r="BX76" s="192">
        <f>'G. Modelsimulering_mænd'!BX77*'B. Andre input'!$B$91*'B. Andre input'!$B$65</f>
        <v>101.90445449445954</v>
      </c>
      <c r="BY76" s="192">
        <f>'G. Modelsimulering_mænd'!BY77*'B. Andre input'!$B$91*'B. Andre input'!$B$65</f>
        <v>85.294090939696403</v>
      </c>
      <c r="BZ76" s="192">
        <f>'G. Modelsimulering_mænd'!BZ77*'B. Andre input'!$B$91*'B. Andre input'!$B$65</f>
        <v>70.8323153027617</v>
      </c>
      <c r="CA76" s="192">
        <f>'G. Modelsimulering_mænd'!CA77*'B. Andre input'!$B$91*'B. Andre input'!$B$65</f>
        <v>58.342160318071549</v>
      </c>
      <c r="CB76" s="192">
        <f>'G. Modelsimulering_mænd'!CB77*'B. Andre input'!$B$91*'B. Andre input'!$B$65</f>
        <v>47.668761733335579</v>
      </c>
      <c r="CC76" s="192">
        <f>'G. Modelsimulering_mænd'!CC77*'B. Andre input'!$B$91*'B. Andre input'!$B$65</f>
        <v>38.650490397212458</v>
      </c>
      <c r="CD76" s="192">
        <f>'G. Modelsimulering_mænd'!CD77*'B. Andre input'!$B$91*'B. Andre input'!$B$65</f>
        <v>31.114608993956008</v>
      </c>
      <c r="CE76" s="192">
        <f>'G. Modelsimulering_mænd'!CE77*'B. Andre input'!$B$91*'B. Andre input'!$B$65</f>
        <v>24.88262869632193</v>
      </c>
      <c r="CF76" s="192">
        <f>'G. Modelsimulering_mænd'!CF77*'B. Andre input'!$B$91*'B. Andre input'!$B$65</f>
        <v>19.778034393659755</v>
      </c>
      <c r="CG76" s="192">
        <f>'G. Modelsimulering_mænd'!CG77*'B. Andre input'!$B$91*'B. Andre input'!$B$65</f>
        <v>15.633136682299224</v>
      </c>
      <c r="CH76" s="192">
        <f>'G. Modelsimulering_mænd'!CH77*'B. Andre input'!$B$91*'B. Andre input'!$B$65</f>
        <v>12.29393574840271</v>
      </c>
      <c r="CI76" s="192">
        <f>'G. Modelsimulering_mænd'!CI77*'B. Andre input'!$B$91*'B. Andre input'!$B$65</f>
        <v>9.6229070687251941</v>
      </c>
      <c r="CJ76" s="192">
        <f>'G. Modelsimulering_mænd'!CJ77*'B. Andre input'!$B$91*'B. Andre input'!$B$65</f>
        <v>7.5000467949825422</v>
      </c>
    </row>
    <row r="77" spans="1:88" ht="25.5" x14ac:dyDescent="0.25">
      <c r="A77" s="140" t="s">
        <v>183</v>
      </c>
      <c r="B77" s="192"/>
      <c r="C77" s="192"/>
      <c r="D77" s="192">
        <f>'G. Modelsimulering_mænd'!D78*'B. Andre input'!$B$96*'B. Andre input'!$B$65</f>
        <v>0</v>
      </c>
      <c r="E77" s="192">
        <f>'G. Modelsimulering_mænd'!E78*'B. Andre input'!$B$96*'B. Andre input'!$B$65</f>
        <v>0</v>
      </c>
      <c r="F77" s="192">
        <f>'G. Modelsimulering_mænd'!F78*'B. Andre input'!$B$96*'B. Andre input'!$B$65</f>
        <v>0</v>
      </c>
      <c r="G77" s="192">
        <f>'G. Modelsimulering_mænd'!G78*'B. Andre input'!$B$96*'B. Andre input'!$B$65</f>
        <v>0</v>
      </c>
      <c r="H77" s="192">
        <f>'G. Modelsimulering_mænd'!H78*'B. Andre input'!$B$96*'B. Andre input'!$B$65</f>
        <v>0</v>
      </c>
      <c r="I77" s="192">
        <f>'G. Modelsimulering_mænd'!I78*'B. Andre input'!$B$96*'B. Andre input'!$B$65</f>
        <v>0</v>
      </c>
      <c r="J77" s="192">
        <f>'G. Modelsimulering_mænd'!J78*'B. Andre input'!$B$96*'B. Andre input'!$B$65</f>
        <v>0</v>
      </c>
      <c r="K77" s="192">
        <f>'G. Modelsimulering_mænd'!K78*'B. Andre input'!$B$96*'B. Andre input'!$B$65</f>
        <v>0</v>
      </c>
      <c r="L77" s="192">
        <f>'G. Modelsimulering_mænd'!L78*'B. Andre input'!$B$96*'B. Andre input'!$B$65</f>
        <v>0</v>
      </c>
      <c r="M77" s="192">
        <f>'G. Modelsimulering_mænd'!M78*'B. Andre input'!$B$96*'B. Andre input'!$B$65</f>
        <v>0</v>
      </c>
      <c r="N77" s="192">
        <f>'G. Modelsimulering_mænd'!N78*'B. Andre input'!$B$96*'B. Andre input'!$B$65</f>
        <v>-9590.7082677692724</v>
      </c>
      <c r="O77" s="192">
        <f>'G. Modelsimulering_mænd'!O78*'B. Andre input'!$B$96*'B. Andre input'!$B$65</f>
        <v>-10193.290141785979</v>
      </c>
      <c r="P77" s="192">
        <f>'G. Modelsimulering_mænd'!P78*'B. Andre input'!$B$96*'B. Andre input'!$B$65</f>
        <v>-9325.174112887993</v>
      </c>
      <c r="Q77" s="192">
        <f>'G. Modelsimulering_mænd'!Q78*'B. Andre input'!$B$96*'B. Andre input'!$B$65</f>
        <v>-8303.227725587878</v>
      </c>
      <c r="R77" s="192">
        <f>'G. Modelsimulering_mænd'!R78*'B. Andre input'!$B$96*'B. Andre input'!$B$65</f>
        <v>-7350.382067237043</v>
      </c>
      <c r="S77" s="192">
        <f>'G. Modelsimulering_mænd'!S78*'B. Andre input'!$B$96*'B. Andre input'!$B$65</f>
        <v>-6496.6967919104445</v>
      </c>
      <c r="T77" s="192">
        <f>'G. Modelsimulering_mænd'!T78*'B. Andre input'!$B$96*'B. Andre input'!$B$65</f>
        <v>-5738.604380992997</v>
      </c>
      <c r="U77" s="192">
        <f>'G. Modelsimulering_mænd'!U78*'B. Andre input'!$B$96*'B. Andre input'!$B$65</f>
        <v>-5067.1845320392522</v>
      </c>
      <c r="V77" s="192">
        <f>'G. Modelsimulering_mænd'!V78*'B. Andre input'!$B$96*'B. Andre input'!$B$65</f>
        <v>-4473.2404968120582</v>
      </c>
      <c r="W77" s="192">
        <f>'G. Modelsimulering_mænd'!W78*'B. Andre input'!$B$96*'B. Andre input'!$B$65</f>
        <v>0</v>
      </c>
      <c r="X77" s="192">
        <f>'G. Modelsimulering_mænd'!X78*'B. Andre input'!$B$96*'B. Andre input'!$B$65</f>
        <v>0</v>
      </c>
      <c r="Y77" s="192">
        <f>'G. Modelsimulering_mænd'!Y78*'B. Andre input'!$B$96*'B. Andre input'!$B$65</f>
        <v>0</v>
      </c>
      <c r="Z77" s="192">
        <f>'G. Modelsimulering_mænd'!Z78*'B. Andre input'!$B$96*'B. Andre input'!$B$65</f>
        <v>0</v>
      </c>
      <c r="AA77" s="192">
        <f>'G. Modelsimulering_mænd'!AA78*'B. Andre input'!$B$96*'B. Andre input'!$B$65</f>
        <v>0</v>
      </c>
      <c r="AB77" s="192">
        <f>'G. Modelsimulering_mænd'!AB78*'B. Andre input'!$B$96*'B. Andre input'!$B$65</f>
        <v>0</v>
      </c>
      <c r="AC77" s="192">
        <f>'G. Modelsimulering_mænd'!AC78*'B. Andre input'!$B$96*'B. Andre input'!$B$65</f>
        <v>0</v>
      </c>
      <c r="AD77" s="192">
        <f>'G. Modelsimulering_mænd'!AD78*'B. Andre input'!$B$96*'B. Andre input'!$B$65</f>
        <v>0</v>
      </c>
      <c r="AE77" s="192">
        <f>'G. Modelsimulering_mænd'!AE78*'B. Andre input'!$B$96*'B. Andre input'!$B$65</f>
        <v>0</v>
      </c>
      <c r="AF77" s="192">
        <f>'G. Modelsimulering_mænd'!AF78*'B. Andre input'!$B$96*'B. Andre input'!$B$65</f>
        <v>0</v>
      </c>
      <c r="AG77" s="192">
        <f>'G. Modelsimulering_mænd'!AG78*'B. Andre input'!$B$96*'B. Andre input'!$B$65</f>
        <v>0</v>
      </c>
      <c r="AH77" s="192">
        <f>'G. Modelsimulering_mænd'!AH78*'B. Andre input'!$B$96*'B. Andre input'!$B$65</f>
        <v>0</v>
      </c>
      <c r="AI77" s="192">
        <f>'G. Modelsimulering_mænd'!AI78*'B. Andre input'!$B$96*'B. Andre input'!$B$65</f>
        <v>0</v>
      </c>
      <c r="AJ77" s="192">
        <f>'G. Modelsimulering_mænd'!AJ78*'B. Andre input'!$B$96*'B. Andre input'!$B$65</f>
        <v>0</v>
      </c>
      <c r="AK77" s="192">
        <f>'G. Modelsimulering_mænd'!AK78*'B. Andre input'!$B$96*'B. Andre input'!$B$65</f>
        <v>0</v>
      </c>
      <c r="AL77" s="192">
        <f>'G. Modelsimulering_mænd'!AL78*'B. Andre input'!$B$96*'B. Andre input'!$B$65</f>
        <v>0</v>
      </c>
      <c r="AM77" s="192">
        <f>'G. Modelsimulering_mænd'!AM78*'B. Andre input'!$B$96*'B. Andre input'!$B$65</f>
        <v>0</v>
      </c>
      <c r="AN77" s="192">
        <f>'G. Modelsimulering_mænd'!AN78*'B. Andre input'!$B$96*'B. Andre input'!$B$65</f>
        <v>0</v>
      </c>
      <c r="AO77" s="192">
        <f>'G. Modelsimulering_mænd'!AO78*'B. Andre input'!$B$96*'B. Andre input'!$B$65</f>
        <v>0</v>
      </c>
      <c r="AP77" s="192">
        <f>'G. Modelsimulering_mænd'!AP78*'B. Andre input'!$B$96*'B. Andre input'!$B$65</f>
        <v>0</v>
      </c>
      <c r="AQ77" s="192">
        <f>'G. Modelsimulering_mænd'!AQ78*'B. Andre input'!$B$96*'B. Andre input'!$B$65</f>
        <v>0</v>
      </c>
      <c r="AR77" s="192">
        <f>'G. Modelsimulering_mænd'!AR78*'B. Andre input'!$B$96*'B. Andre input'!$B$65</f>
        <v>0</v>
      </c>
      <c r="AS77" s="192">
        <f>'G. Modelsimulering_mænd'!AS78*'B. Andre input'!$B$96*'B. Andre input'!$B$65</f>
        <v>0</v>
      </c>
      <c r="AT77" s="192">
        <f>'G. Modelsimulering_mænd'!AT78*'B. Andre input'!$B$96*'B. Andre input'!$B$65</f>
        <v>0</v>
      </c>
      <c r="AU77" s="192">
        <f>'G. Modelsimulering_mænd'!AU78*'B. Andre input'!$B$96*'B. Andre input'!$B$65</f>
        <v>0</v>
      </c>
      <c r="AV77" s="192">
        <f>'G. Modelsimulering_mænd'!AV78*'B. Andre input'!$B$96*'B. Andre input'!$B$65</f>
        <v>0</v>
      </c>
      <c r="AW77" s="192">
        <f>'G. Modelsimulering_mænd'!AW78*'B. Andre input'!$B$96*'B. Andre input'!$B$65</f>
        <v>0</v>
      </c>
      <c r="AX77" s="192">
        <f>'G. Modelsimulering_mænd'!AX78*'B. Andre input'!$B$96*'B. Andre input'!$B$65</f>
        <v>0</v>
      </c>
      <c r="AY77" s="192">
        <f>'G. Modelsimulering_mænd'!AY78*'B. Andre input'!$B$96*'B. Andre input'!$B$65</f>
        <v>0</v>
      </c>
      <c r="AZ77" s="192">
        <f>'G. Modelsimulering_mænd'!AZ78*'B. Andre input'!$B$96*'B. Andre input'!$B$65</f>
        <v>0</v>
      </c>
      <c r="BA77" s="192">
        <f>'G. Modelsimulering_mænd'!BA78*'B. Andre input'!$B$96*'B. Andre input'!$B$65</f>
        <v>0</v>
      </c>
      <c r="BB77" s="192">
        <f>'G. Modelsimulering_mænd'!BB78*'B. Andre input'!$B$96*'B. Andre input'!$B$65</f>
        <v>0</v>
      </c>
      <c r="BC77" s="192">
        <f>'G. Modelsimulering_mænd'!BC78*'B. Andre input'!$B$96*'B. Andre input'!$B$65</f>
        <v>0</v>
      </c>
      <c r="BD77" s="192">
        <f>'G. Modelsimulering_mænd'!BD78*'B. Andre input'!$B$96*'B. Andre input'!$B$65</f>
        <v>0</v>
      </c>
      <c r="BE77" s="192">
        <f>'G. Modelsimulering_mænd'!BE78*'B. Andre input'!$B$96*'B. Andre input'!$B$65</f>
        <v>0</v>
      </c>
      <c r="BF77" s="192">
        <f>'G. Modelsimulering_mænd'!BF78*'B. Andre input'!$B$96*'B. Andre input'!$B$65</f>
        <v>0</v>
      </c>
      <c r="BG77" s="192">
        <f>'G. Modelsimulering_mænd'!BG78*'B. Andre input'!$B$96*'B. Andre input'!$B$65</f>
        <v>0</v>
      </c>
      <c r="BH77" s="192">
        <f>'G. Modelsimulering_mænd'!BH78*'B. Andre input'!$B$96*'B. Andre input'!$B$65</f>
        <v>0</v>
      </c>
      <c r="BI77" s="192">
        <f>'G. Modelsimulering_mænd'!BI78*'B. Andre input'!$B$96*'B. Andre input'!$B$65</f>
        <v>0</v>
      </c>
      <c r="BJ77" s="192">
        <f>'G. Modelsimulering_mænd'!BJ78*'B. Andre input'!$B$96*'B. Andre input'!$B$65</f>
        <v>0</v>
      </c>
      <c r="BK77" s="192">
        <f>'G. Modelsimulering_mænd'!BK78*'B. Andre input'!$B$96*'B. Andre input'!$B$65</f>
        <v>0</v>
      </c>
      <c r="BL77" s="192">
        <f>'G. Modelsimulering_mænd'!BL78*'B. Andre input'!$B$96*'B. Andre input'!$B$65</f>
        <v>0</v>
      </c>
      <c r="BM77" s="192">
        <f>'G. Modelsimulering_mænd'!BM78*'B. Andre input'!$B$96*'B. Andre input'!$B$65</f>
        <v>0</v>
      </c>
      <c r="BN77" s="192">
        <f>'G. Modelsimulering_mænd'!BN78*'B. Andre input'!$B$96*'B. Andre input'!$B$65</f>
        <v>0</v>
      </c>
      <c r="BO77" s="192">
        <f>'G. Modelsimulering_mænd'!BO78*'B. Andre input'!$B$96*'B. Andre input'!$B$65</f>
        <v>0</v>
      </c>
      <c r="BP77" s="192">
        <f>'G. Modelsimulering_mænd'!BP78*'B. Andre input'!$B$96*'B. Andre input'!$B$65</f>
        <v>0</v>
      </c>
      <c r="BQ77" s="192">
        <f>'G. Modelsimulering_mænd'!BQ78*'B. Andre input'!$B$96*'B. Andre input'!$B$65</f>
        <v>0</v>
      </c>
      <c r="BR77" s="192">
        <f>'G. Modelsimulering_mænd'!BR78*'B. Andre input'!$B$96*'B. Andre input'!$B$65</f>
        <v>0</v>
      </c>
      <c r="BS77" s="192">
        <f>'G. Modelsimulering_mænd'!BS78*'B. Andre input'!$B$96*'B. Andre input'!$B$65</f>
        <v>0</v>
      </c>
      <c r="BT77" s="192">
        <f>'G. Modelsimulering_mænd'!BT78*'B. Andre input'!$B$96*'B. Andre input'!$B$65</f>
        <v>0</v>
      </c>
      <c r="BU77" s="192">
        <f>'G. Modelsimulering_mænd'!BU78*'B. Andre input'!$B$96*'B. Andre input'!$B$65</f>
        <v>0</v>
      </c>
      <c r="BV77" s="192">
        <f>'G. Modelsimulering_mænd'!BV78*'B. Andre input'!$B$96*'B. Andre input'!$B$65</f>
        <v>0</v>
      </c>
      <c r="BW77" s="192">
        <f>'G. Modelsimulering_mænd'!BW78*'B. Andre input'!$B$96*'B. Andre input'!$B$65</f>
        <v>0</v>
      </c>
      <c r="BX77" s="192">
        <f>'G. Modelsimulering_mænd'!BX78*'B. Andre input'!$B$96*'B. Andre input'!$B$65</f>
        <v>0</v>
      </c>
      <c r="BY77" s="192">
        <f>'G. Modelsimulering_mænd'!BY78*'B. Andre input'!$B$96*'B. Andre input'!$B$65</f>
        <v>0</v>
      </c>
      <c r="BZ77" s="192">
        <f>'G. Modelsimulering_mænd'!BZ78*'B. Andre input'!$B$96*'B. Andre input'!$B$65</f>
        <v>0</v>
      </c>
      <c r="CA77" s="192">
        <f>'G. Modelsimulering_mænd'!CA78*'B. Andre input'!$B$96*'B. Andre input'!$B$65</f>
        <v>0</v>
      </c>
      <c r="CB77" s="192">
        <f>'G. Modelsimulering_mænd'!CB78*'B. Andre input'!$B$96*'B. Andre input'!$B$65</f>
        <v>0</v>
      </c>
      <c r="CC77" s="192">
        <f>'G. Modelsimulering_mænd'!CC78*'B. Andre input'!$B$96*'B. Andre input'!$B$65</f>
        <v>0</v>
      </c>
      <c r="CD77" s="192">
        <f>'G. Modelsimulering_mænd'!CD78*'B. Andre input'!$B$96*'B. Andre input'!$B$65</f>
        <v>0</v>
      </c>
      <c r="CE77" s="192">
        <f>'G. Modelsimulering_mænd'!CE78*'B. Andre input'!$B$96*'B. Andre input'!$B$65</f>
        <v>0</v>
      </c>
      <c r="CF77" s="192">
        <f>'G. Modelsimulering_mænd'!CF78*'B. Andre input'!$B$96*'B. Andre input'!$B$65</f>
        <v>0</v>
      </c>
      <c r="CG77" s="192">
        <f>'G. Modelsimulering_mænd'!CG78*'B. Andre input'!$B$96*'B. Andre input'!$B$65</f>
        <v>0</v>
      </c>
      <c r="CH77" s="192">
        <f>'G. Modelsimulering_mænd'!CH78*'B. Andre input'!$B$96*'B. Andre input'!$B$65</f>
        <v>0</v>
      </c>
      <c r="CI77" s="192">
        <f>'G. Modelsimulering_mænd'!CI78*'B. Andre input'!$B$96*'B. Andre input'!$B$65</f>
        <v>0</v>
      </c>
      <c r="CJ77" s="192">
        <f>'G. Modelsimulering_mænd'!CJ78*'B. Andre input'!$B$96*'B. Andre input'!$B$65</f>
        <v>0</v>
      </c>
    </row>
    <row r="78" spans="1:88" ht="25.5" x14ac:dyDescent="0.25">
      <c r="A78" s="140" t="s">
        <v>184</v>
      </c>
      <c r="B78" s="192"/>
      <c r="C78" s="192"/>
      <c r="D78" s="192">
        <f>'G. Modelsimulering_mænd'!D79*'B. Andre input'!$B$97*'B. Andre input'!$B$65</f>
        <v>0</v>
      </c>
      <c r="E78" s="192">
        <f>'G. Modelsimulering_mænd'!E79*'B. Andre input'!$B$97*'B. Andre input'!$B$65</f>
        <v>0</v>
      </c>
      <c r="F78" s="192">
        <f>'G. Modelsimulering_mænd'!F79*'B. Andre input'!$B$97*'B. Andre input'!$B$65</f>
        <v>0</v>
      </c>
      <c r="G78" s="192">
        <f>'G. Modelsimulering_mænd'!G79*'B. Andre input'!$B$97*'B. Andre input'!$B$65</f>
        <v>0</v>
      </c>
      <c r="H78" s="192">
        <f>'G. Modelsimulering_mænd'!H79*'B. Andre input'!$B$97*'B. Andre input'!$B$65</f>
        <v>0</v>
      </c>
      <c r="I78" s="192">
        <f>'G. Modelsimulering_mænd'!I79*'B. Andre input'!$B$97*'B. Andre input'!$B$65</f>
        <v>0</v>
      </c>
      <c r="J78" s="192">
        <f>'G. Modelsimulering_mænd'!J79*'B. Andre input'!$B$97*'B. Andre input'!$B$65</f>
        <v>0</v>
      </c>
      <c r="K78" s="192">
        <f>'G. Modelsimulering_mænd'!K79*'B. Andre input'!$B$97*'B. Andre input'!$B$65</f>
        <v>0</v>
      </c>
      <c r="L78" s="192">
        <f>'G. Modelsimulering_mænd'!L79*'B. Andre input'!$B$97*'B. Andre input'!$B$65</f>
        <v>0</v>
      </c>
      <c r="M78" s="192">
        <f>'G. Modelsimulering_mænd'!M79*'B. Andre input'!$B$97*'B. Andre input'!$B$65</f>
        <v>0</v>
      </c>
      <c r="N78" s="192">
        <f>'G. Modelsimulering_mænd'!N79*'B. Andre input'!$B$97*'B. Andre input'!$B$65</f>
        <v>-41648.36085054763</v>
      </c>
      <c r="O78" s="192">
        <f>'G. Modelsimulering_mænd'!O79*'B. Andre input'!$B$97*'B. Andre input'!$B$65</f>
        <v>-49276.366403207932</v>
      </c>
      <c r="P78" s="192">
        <f>'G. Modelsimulering_mænd'!P79*'B. Andre input'!$B$97*'B. Andre input'!$B$65</f>
        <v>-50054.473523503097</v>
      </c>
      <c r="Q78" s="192">
        <f>'G. Modelsimulering_mænd'!Q79*'B. Andre input'!$B$97*'B. Andre input'!$B$65</f>
        <v>-49376.286705087354</v>
      </c>
      <c r="R78" s="192">
        <f>'G. Modelsimulering_mænd'!R79*'B. Andre input'!$B$97*'B. Andre input'!$B$65</f>
        <v>-48328.690248007289</v>
      </c>
      <c r="S78" s="192">
        <f>'G. Modelsimulering_mænd'!S79*'B. Andre input'!$B$97*'B. Andre input'!$B$65</f>
        <v>-47146.142491711071</v>
      </c>
      <c r="T78" s="192">
        <f>'G. Modelsimulering_mænd'!T79*'B. Andre input'!$B$97*'B. Andre input'!$B$65</f>
        <v>-45891.956601774014</v>
      </c>
      <c r="U78" s="192">
        <f>'G. Modelsimulering_mænd'!U79*'B. Andre input'!$B$97*'B. Andre input'!$B$65</f>
        <v>-44592.794216241062</v>
      </c>
      <c r="V78" s="192">
        <f>'G. Modelsimulering_mænd'!V79*'B. Andre input'!$B$97*'B. Andre input'!$B$65</f>
        <v>-43265.57876947421</v>
      </c>
      <c r="W78" s="192">
        <f>'G. Modelsimulering_mænd'!W79*'B. Andre input'!$B$97*'B. Andre input'!$B$65</f>
        <v>-46037.351002358126</v>
      </c>
      <c r="X78" s="192">
        <f>'G. Modelsimulering_mænd'!X79*'B. Andre input'!$B$97*'B. Andre input'!$B$65</f>
        <v>-44256.50929407245</v>
      </c>
      <c r="Y78" s="192">
        <f>'G. Modelsimulering_mænd'!Y79*'B. Andre input'!$B$97*'B. Andre input'!$B$65</f>
        <v>-42511.629573238963</v>
      </c>
      <c r="Z78" s="192">
        <f>'G. Modelsimulering_mænd'!Z79*'B. Andre input'!$B$97*'B. Andre input'!$B$65</f>
        <v>-40810.122727844006</v>
      </c>
      <c r="AA78" s="192">
        <f>'G. Modelsimulering_mænd'!AA79*'B. Andre input'!$B$97*'B. Andre input'!$B$65</f>
        <v>-39157.155325640233</v>
      </c>
      <c r="AB78" s="192">
        <f>'G. Modelsimulering_mænd'!AB79*'B. Andre input'!$B$97*'B. Andre input'!$B$65</f>
        <v>-37556.144663665502</v>
      </c>
      <c r="AC78" s="192">
        <f>'G. Modelsimulering_mænd'!AC79*'B. Andre input'!$B$97*'B. Andre input'!$B$65</f>
        <v>-36009.154428625196</v>
      </c>
      <c r="AD78" s="192">
        <f>'G. Modelsimulering_mænd'!AD79*'B. Andre input'!$B$97*'B. Andre input'!$B$65</f>
        <v>-34517.209174109499</v>
      </c>
      <c r="AE78" s="192">
        <f>'G. Modelsimulering_mænd'!AE79*'B. Andre input'!$B$97*'B. Andre input'!$B$65</f>
        <v>-33080.543015072384</v>
      </c>
      <c r="AF78" s="192">
        <f>'G. Modelsimulering_mænd'!AF79*'B. Andre input'!$B$97*'B. Andre input'!$B$65</f>
        <v>-31698.795377002614</v>
      </c>
      <c r="AG78" s="192">
        <f>'G. Modelsimulering_mænd'!AG79*'B. Andre input'!$B$97*'B. Andre input'!$B$65</f>
        <v>-29847.523612241865</v>
      </c>
      <c r="AH78" s="192">
        <f>'G. Modelsimulering_mænd'!AH79*'B. Andre input'!$B$97*'B. Andre input'!$B$65</f>
        <v>-28101.847357962764</v>
      </c>
      <c r="AI78" s="192">
        <f>'G. Modelsimulering_mænd'!AI79*'B. Andre input'!$B$97*'B. Andre input'!$B$65</f>
        <v>-26456.50972039477</v>
      </c>
      <c r="AJ78" s="192">
        <f>'G. Modelsimulering_mænd'!AJ79*'B. Andre input'!$B$97*'B. Andre input'!$B$65</f>
        <v>-24906.316752716131</v>
      </c>
      <c r="AK78" s="192">
        <f>'G. Modelsimulering_mænd'!AK79*'B. Andre input'!$B$97*'B. Andre input'!$B$65</f>
        <v>-23446.193602363441</v>
      </c>
      <c r="AL78" s="192">
        <f>'G. Modelsimulering_mænd'!AL79*'B. Andre input'!$B$97*'B. Andre input'!$B$65</f>
        <v>-22071.223252239757</v>
      </c>
      <c r="AM78" s="192">
        <f>'G. Modelsimulering_mænd'!AM79*'B. Andre input'!$B$97*'B. Andre input'!$B$65</f>
        <v>-20776.672126738926</v>
      </c>
      <c r="AN78" s="192">
        <f>'G. Modelsimulering_mænd'!AN79*'B. Andre input'!$B$97*'B. Andre input'!$B$65</f>
        <v>-19558.005853902916</v>
      </c>
      <c r="AO78" s="192">
        <f>'G. Modelsimulering_mænd'!AO79*'B. Andre input'!$B$97*'B. Andre input'!$B$65</f>
        <v>-18410.897710677491</v>
      </c>
      <c r="AP78" s="192">
        <f>'G. Modelsimulering_mænd'!AP79*'B. Andre input'!$B$97*'B. Andre input'!$B$65</f>
        <v>-17331.231684203307</v>
      </c>
      <c r="AQ78" s="192">
        <f>'G. Modelsimulering_mænd'!AQ79*'B. Andre input'!$B$97*'B. Andre input'!$B$65</f>
        <v>-15456.412063026261</v>
      </c>
      <c r="AR78" s="192">
        <f>'G. Modelsimulering_mænd'!AR79*'B. Andre input'!$B$97*'B. Andre input'!$B$65</f>
        <v>-13784.636174530811</v>
      </c>
      <c r="AS78" s="192">
        <f>'G. Modelsimulering_mænd'!AS79*'B. Andre input'!$B$97*'B. Andre input'!$B$65</f>
        <v>-12293.92255746537</v>
      </c>
      <c r="AT78" s="192">
        <f>'G. Modelsimulering_mænd'!AT79*'B. Andre input'!$B$97*'B. Andre input'!$B$65</f>
        <v>-10964.659144922092</v>
      </c>
      <c r="AU78" s="192">
        <f>'G. Modelsimulering_mænd'!AU79*'B. Andre input'!$B$97*'B. Andre input'!$B$65</f>
        <v>-9779.3516414451442</v>
      </c>
      <c r="AV78" s="192">
        <f>'G. Modelsimulering_mænd'!AV79*'B. Andre input'!$B$97*'B. Andre input'!$B$65</f>
        <v>-8722.3974566773813</v>
      </c>
      <c r="AW78" s="192">
        <f>'G. Modelsimulering_mænd'!AW79*'B. Andre input'!$B$97*'B. Andre input'!$B$65</f>
        <v>-7779.8829454810457</v>
      </c>
      <c r="AX78" s="192">
        <f>'G. Modelsimulering_mænd'!AX79*'B. Andre input'!$B$97*'B. Andre input'!$B$65</f>
        <v>-6939.4017975680126</v>
      </c>
      <c r="AY78" s="192">
        <f>'G. Modelsimulering_mænd'!AY79*'B. Andre input'!$B$97*'B. Andre input'!$B$65</f>
        <v>-6189.8925453871834</v>
      </c>
      <c r="AZ78" s="192">
        <f>'G. Modelsimulering_mænd'!AZ79*'B. Andre input'!$B$97*'B. Andre input'!$B$65</f>
        <v>-5521.4933018888396</v>
      </c>
      <c r="BA78" s="192">
        <f>'G. Modelsimulering_mænd'!BA79*'B. Andre input'!$B$97*'B. Andre input'!$B$65</f>
        <v>0</v>
      </c>
      <c r="BB78" s="192">
        <f>'G. Modelsimulering_mænd'!BB79*'B. Andre input'!$B$97*'B. Andre input'!$B$65</f>
        <v>0</v>
      </c>
      <c r="BC78" s="192">
        <f>'G. Modelsimulering_mænd'!BC79*'B. Andre input'!$B$97*'B. Andre input'!$B$65</f>
        <v>0</v>
      </c>
      <c r="BD78" s="192">
        <f>'G. Modelsimulering_mænd'!BD79*'B. Andre input'!$B$97*'B. Andre input'!$B$65</f>
        <v>0</v>
      </c>
      <c r="BE78" s="192">
        <f>'G. Modelsimulering_mænd'!BE79*'B. Andre input'!$B$97*'B. Andre input'!$B$65</f>
        <v>0</v>
      </c>
      <c r="BF78" s="192">
        <f>'G. Modelsimulering_mænd'!BF79*'B. Andre input'!$B$97*'B. Andre input'!$B$65</f>
        <v>0</v>
      </c>
      <c r="BG78" s="192">
        <f>'G. Modelsimulering_mænd'!BG79*'B. Andre input'!$B$97*'B. Andre input'!$B$65</f>
        <v>0</v>
      </c>
      <c r="BH78" s="192">
        <f>'G. Modelsimulering_mænd'!BH79*'B. Andre input'!$B$97*'B. Andre input'!$B$65</f>
        <v>0</v>
      </c>
      <c r="BI78" s="192">
        <f>'G. Modelsimulering_mænd'!BI79*'B. Andre input'!$B$97*'B. Andre input'!$B$65</f>
        <v>0</v>
      </c>
      <c r="BJ78" s="192">
        <f>'G. Modelsimulering_mænd'!BJ79*'B. Andre input'!$B$97*'B. Andre input'!$B$65</f>
        <v>0</v>
      </c>
      <c r="BK78" s="192">
        <f>'G. Modelsimulering_mænd'!BK79*'B. Andre input'!$B$97*'B. Andre input'!$B$65</f>
        <v>0</v>
      </c>
      <c r="BL78" s="192">
        <f>'G. Modelsimulering_mænd'!BL79*'B. Andre input'!$B$97*'B. Andre input'!$B$65</f>
        <v>0</v>
      </c>
      <c r="BM78" s="192">
        <f>'G. Modelsimulering_mænd'!BM79*'B. Andre input'!$B$97*'B. Andre input'!$B$65</f>
        <v>0</v>
      </c>
      <c r="BN78" s="192">
        <f>'G. Modelsimulering_mænd'!BN79*'B. Andre input'!$B$97*'B. Andre input'!$B$65</f>
        <v>0</v>
      </c>
      <c r="BO78" s="192">
        <f>'G. Modelsimulering_mænd'!BO79*'B. Andre input'!$B$97*'B. Andre input'!$B$65</f>
        <v>0</v>
      </c>
      <c r="BP78" s="192">
        <f>'G. Modelsimulering_mænd'!BP79*'B. Andre input'!$B$97*'B. Andre input'!$B$65</f>
        <v>0</v>
      </c>
      <c r="BQ78" s="192">
        <f>'G. Modelsimulering_mænd'!BQ79*'B. Andre input'!$B$97*'B. Andre input'!$B$65</f>
        <v>0</v>
      </c>
      <c r="BR78" s="192">
        <f>'G. Modelsimulering_mænd'!BR79*'B. Andre input'!$B$97*'B. Andre input'!$B$65</f>
        <v>0</v>
      </c>
      <c r="BS78" s="192">
        <f>'G. Modelsimulering_mænd'!BS79*'B. Andre input'!$B$97*'B. Andre input'!$B$65</f>
        <v>0</v>
      </c>
      <c r="BT78" s="192">
        <f>'G. Modelsimulering_mænd'!BT79*'B. Andre input'!$B$97*'B. Andre input'!$B$65</f>
        <v>0</v>
      </c>
      <c r="BU78" s="192">
        <f>'G. Modelsimulering_mænd'!BU79*'B. Andre input'!$B$97*'B. Andre input'!$B$65</f>
        <v>0</v>
      </c>
      <c r="BV78" s="192">
        <f>'G. Modelsimulering_mænd'!BV79*'B. Andre input'!$B$97*'B. Andre input'!$B$65</f>
        <v>0</v>
      </c>
      <c r="BW78" s="192">
        <f>'G. Modelsimulering_mænd'!BW79*'B. Andre input'!$B$97*'B. Andre input'!$B$65</f>
        <v>0</v>
      </c>
      <c r="BX78" s="192">
        <f>'G. Modelsimulering_mænd'!BX79*'B. Andre input'!$B$97*'B. Andre input'!$B$65</f>
        <v>0</v>
      </c>
      <c r="BY78" s="192">
        <f>'G. Modelsimulering_mænd'!BY79*'B. Andre input'!$B$97*'B. Andre input'!$B$65</f>
        <v>0</v>
      </c>
      <c r="BZ78" s="192">
        <f>'G. Modelsimulering_mænd'!BZ79*'B. Andre input'!$B$97*'B. Andre input'!$B$65</f>
        <v>0</v>
      </c>
      <c r="CA78" s="192">
        <f>'G. Modelsimulering_mænd'!CA79*'B. Andre input'!$B$97*'B. Andre input'!$B$65</f>
        <v>0</v>
      </c>
      <c r="CB78" s="192">
        <f>'G. Modelsimulering_mænd'!CB79*'B. Andre input'!$B$97*'B. Andre input'!$B$65</f>
        <v>0</v>
      </c>
      <c r="CC78" s="192">
        <f>'G. Modelsimulering_mænd'!CC79*'B. Andre input'!$B$97*'B. Andre input'!$B$65</f>
        <v>0</v>
      </c>
      <c r="CD78" s="192">
        <f>'G. Modelsimulering_mænd'!CD79*'B. Andre input'!$B$97*'B. Andre input'!$B$65</f>
        <v>0</v>
      </c>
      <c r="CE78" s="192">
        <f>'G. Modelsimulering_mænd'!CE79*'B. Andre input'!$B$97*'B. Andre input'!$B$65</f>
        <v>0</v>
      </c>
      <c r="CF78" s="192">
        <f>'G. Modelsimulering_mænd'!CF79*'B. Andre input'!$B$97*'B. Andre input'!$B$65</f>
        <v>0</v>
      </c>
      <c r="CG78" s="192">
        <f>'G. Modelsimulering_mænd'!CG79*'B. Andre input'!$B$97*'B. Andre input'!$B$65</f>
        <v>0</v>
      </c>
      <c r="CH78" s="192">
        <f>'G. Modelsimulering_mænd'!CH79*'B. Andre input'!$B$97*'B. Andre input'!$B$65</f>
        <v>0</v>
      </c>
      <c r="CI78" s="192">
        <f>'G. Modelsimulering_mænd'!CI79*'B. Andre input'!$B$97*'B. Andre input'!$B$65</f>
        <v>0</v>
      </c>
      <c r="CJ78" s="192">
        <f>'G. Modelsimulering_mænd'!CJ79*'B. Andre input'!$B$97*'B. Andre input'!$B$65</f>
        <v>0</v>
      </c>
    </row>
    <row r="79" spans="1:88" ht="25.5" x14ac:dyDescent="0.25">
      <c r="A79" s="140" t="s">
        <v>185</v>
      </c>
      <c r="B79" s="192"/>
      <c r="C79" s="192"/>
      <c r="D79" s="192">
        <f>'G. Modelsimulering_mænd'!D80*'B. Andre input'!$B$98*'B. Andre input'!$B$65</f>
        <v>0</v>
      </c>
      <c r="E79" s="192">
        <f>'G. Modelsimulering_mænd'!E80*'B. Andre input'!$B$98*'B. Andre input'!$B$65</f>
        <v>0</v>
      </c>
      <c r="F79" s="192">
        <f>'G. Modelsimulering_mænd'!F80*'B. Andre input'!$B$98*'B. Andre input'!$B$65</f>
        <v>0</v>
      </c>
      <c r="G79" s="192">
        <f>'G. Modelsimulering_mænd'!G80*'B. Andre input'!$B$98*'B. Andre input'!$B$65</f>
        <v>0</v>
      </c>
      <c r="H79" s="192">
        <f>'G. Modelsimulering_mænd'!H80*'B. Andre input'!$B$98*'B. Andre input'!$B$65</f>
        <v>0</v>
      </c>
      <c r="I79" s="192">
        <f>'G. Modelsimulering_mænd'!I80*'B. Andre input'!$B$98*'B. Andre input'!$B$65</f>
        <v>0</v>
      </c>
      <c r="J79" s="192">
        <f>'G. Modelsimulering_mænd'!J80*'B. Andre input'!$B$98*'B. Andre input'!$B$65</f>
        <v>0</v>
      </c>
      <c r="K79" s="192">
        <f>'G. Modelsimulering_mænd'!K80*'B. Andre input'!$B$98*'B. Andre input'!$B$65</f>
        <v>0</v>
      </c>
      <c r="L79" s="192">
        <f>'G. Modelsimulering_mænd'!L80*'B. Andre input'!$B$98*'B. Andre input'!$B$65</f>
        <v>0</v>
      </c>
      <c r="M79" s="192">
        <f>'G. Modelsimulering_mænd'!M80*'B. Andre input'!$B$98*'B. Andre input'!$B$65</f>
        <v>0</v>
      </c>
      <c r="N79" s="192">
        <f>'G. Modelsimulering_mænd'!N80*'B. Andre input'!$B$98*'B. Andre input'!$B$65</f>
        <v>-49155.99519880431</v>
      </c>
      <c r="O79" s="192">
        <f>'G. Modelsimulering_mænd'!O80*'B. Andre input'!$B$98*'B. Andre input'!$B$65</f>
        <v>-58271.875298958163</v>
      </c>
      <c r="P79" s="192">
        <f>'G. Modelsimulering_mænd'!P80*'B. Andre input'!$B$98*'B. Andre input'!$B$65</f>
        <v>-59322.715135475344</v>
      </c>
      <c r="Q79" s="192">
        <f>'G. Modelsimulering_mænd'!Q80*'B. Andre input'!$B$98*'B. Andre input'!$B$65</f>
        <v>-58756.009784280221</v>
      </c>
      <c r="R79" s="192">
        <f>'G. Modelsimulering_mænd'!R80*'B. Andre input'!$B$98*'B. Andre input'!$B$65</f>
        <v>-57865.692221171208</v>
      </c>
      <c r="S79" s="192">
        <f>'G. Modelsimulering_mænd'!S80*'B. Andre input'!$B$98*'B. Andre input'!$B$65</f>
        <v>-56908.14096047137</v>
      </c>
      <c r="T79" s="192">
        <f>'G. Modelsimulering_mænd'!T80*'B. Andre input'!$B$98*'B. Andre input'!$B$65</f>
        <v>-55931.960313936812</v>
      </c>
      <c r="U79" s="192">
        <f>'G. Modelsimulering_mænd'!U80*'B. Andre input'!$B$98*'B. Andre input'!$B$65</f>
        <v>-54944.844718145985</v>
      </c>
      <c r="V79" s="192">
        <f>'G. Modelsimulering_mænd'!V80*'B. Andre input'!$B$98*'B. Andre input'!$B$65</f>
        <v>-53946.986540564452</v>
      </c>
      <c r="W79" s="192">
        <f>'G. Modelsimulering_mænd'!W80*'B. Andre input'!$B$98*'B. Andre input'!$B$65</f>
        <v>-53160.119169557191</v>
      </c>
      <c r="X79" s="192">
        <f>'G. Modelsimulering_mænd'!X80*'B. Andre input'!$B$98*'B. Andre input'!$B$65</f>
        <v>-52539.276855083473</v>
      </c>
      <c r="Y79" s="192">
        <f>'G. Modelsimulering_mænd'!Y80*'B. Andre input'!$B$98*'B. Andre input'!$B$65</f>
        <v>-51828.483739291973</v>
      </c>
      <c r="Z79" s="192">
        <f>'G. Modelsimulering_mænd'!Z80*'B. Andre input'!$B$98*'B. Andre input'!$B$65</f>
        <v>-51038.399039098193</v>
      </c>
      <c r="AA79" s="192">
        <f>'G. Modelsimulering_mænd'!AA80*'B. Andre input'!$B$98*'B. Andre input'!$B$65</f>
        <v>-50178.735007468924</v>
      </c>
      <c r="AB79" s="192">
        <f>'G. Modelsimulering_mænd'!AB80*'B. Andre input'!$B$98*'B. Andre input'!$B$65</f>
        <v>-49258.951947497626</v>
      </c>
      <c r="AC79" s="192">
        <f>'G. Modelsimulering_mænd'!AC80*'B. Andre input'!$B$98*'B. Andre input'!$B$65</f>
        <v>-48288.070886013156</v>
      </c>
      <c r="AD79" s="192">
        <f>'G. Modelsimulering_mænd'!AD80*'B. Andre input'!$B$98*'B. Andre input'!$B$65</f>
        <v>-47274.559212123939</v>
      </c>
      <c r="AE79" s="192">
        <f>'G. Modelsimulering_mænd'!AE80*'B. Andre input'!$B$98*'B. Andre input'!$B$65</f>
        <v>-46226.26848745055</v>
      </c>
      <c r="AF79" s="192">
        <f>'G. Modelsimulering_mænd'!AF80*'B. Andre input'!$B$98*'B. Andre input'!$B$65</f>
        <v>-45150.409004590736</v>
      </c>
      <c r="AG79" s="192">
        <f>'G. Modelsimulering_mænd'!AG80*'B. Andre input'!$B$98*'B. Andre input'!$B$65</f>
        <v>-44955.208514167593</v>
      </c>
      <c r="AH79" s="192">
        <f>'G. Modelsimulering_mænd'!AH80*'B. Andre input'!$B$98*'B. Andre input'!$B$65</f>
        <v>-44635.754767410115</v>
      </c>
      <c r="AI79" s="192">
        <f>'G. Modelsimulering_mænd'!AI80*'B. Andre input'!$B$98*'B. Andre input'!$B$65</f>
        <v>-44202.169828129074</v>
      </c>
      <c r="AJ79" s="192">
        <f>'G. Modelsimulering_mænd'!AJ80*'B. Andre input'!$B$98*'B. Andre input'!$B$65</f>
        <v>-43662.608306523252</v>
      </c>
      <c r="AK79" s="192">
        <f>'G. Modelsimulering_mænd'!AK80*'B. Andre input'!$B$98*'B. Andre input'!$B$65</f>
        <v>-43026.32887765576</v>
      </c>
      <c r="AL79" s="192">
        <f>'G. Modelsimulering_mænd'!AL80*'B. Andre input'!$B$98*'B. Andre input'!$B$65</f>
        <v>-42303.192866294601</v>
      </c>
      <c r="AM79" s="192">
        <f>'G. Modelsimulering_mænd'!AM80*'B. Andre input'!$B$98*'B. Andre input'!$B$65</f>
        <v>-41503.28231421415</v>
      </c>
      <c r="AN79" s="192">
        <f>'G. Modelsimulering_mænd'!AN80*'B. Andre input'!$B$98*'B. Andre input'!$B$65</f>
        <v>-40636.613201159584</v>
      </c>
      <c r="AO79" s="192">
        <f>'G. Modelsimulering_mænd'!AO80*'B. Andre input'!$B$98*'B. Andre input'!$B$65</f>
        <v>-39712.924593250071</v>
      </c>
      <c r="AP79" s="192">
        <f>'G. Modelsimulering_mænd'!AP80*'B. Andre input'!$B$98*'B. Andre input'!$B$65</f>
        <v>-38741.528239658139</v>
      </c>
      <c r="AQ79" s="192">
        <f>'G. Modelsimulering_mænd'!AQ80*'B. Andre input'!$B$98*'B. Andre input'!$B$65</f>
        <v>-39209.786491578387</v>
      </c>
      <c r="AR79" s="192">
        <f>'G. Modelsimulering_mænd'!AR80*'B. Andre input'!$B$98*'B. Andre input'!$B$65</f>
        <v>-39370.181180996558</v>
      </c>
      <c r="AS79" s="192">
        <f>'G. Modelsimulering_mænd'!AS80*'B. Andre input'!$B$98*'B. Andre input'!$B$65</f>
        <v>-39260.921756670337</v>
      </c>
      <c r="AT79" s="192">
        <f>'G. Modelsimulering_mænd'!AT80*'B. Andre input'!$B$98*'B. Andre input'!$B$65</f>
        <v>-38914.127363574145</v>
      </c>
      <c r="AU79" s="192">
        <f>'G. Modelsimulering_mænd'!AU80*'B. Andre input'!$B$98*'B. Andre input'!$B$65</f>
        <v>-38361.338867808023</v>
      </c>
      <c r="AV79" s="192">
        <f>'G. Modelsimulering_mænd'!AV80*'B. Andre input'!$B$98*'B. Andre input'!$B$65</f>
        <v>-37632.786420720484</v>
      </c>
      <c r="AW79" s="192">
        <f>'G. Modelsimulering_mænd'!AW80*'B. Andre input'!$B$98*'B. Andre input'!$B$65</f>
        <v>-36756.898754183916</v>
      </c>
      <c r="AX79" s="192">
        <f>'G. Modelsimulering_mænd'!AX80*'B. Andre input'!$B$98*'B. Andre input'!$B$65</f>
        <v>-35759.997179755133</v>
      </c>
      <c r="AY79" s="192">
        <f>'G. Modelsimulering_mænd'!AY80*'B. Andre input'!$B$98*'B. Andre input'!$B$65</f>
        <v>-34666.129888886411</v>
      </c>
      <c r="AZ79" s="192">
        <f>'G. Modelsimulering_mænd'!AZ80*'B. Andre input'!$B$98*'B. Andre input'!$B$65</f>
        <v>-33497.011578584876</v>
      </c>
      <c r="BA79" s="192">
        <f>'G. Modelsimulering_mænd'!BA80*'B. Andre input'!$B$98*'B. Andre input'!$B$65</f>
        <v>-40753.124346268683</v>
      </c>
      <c r="BB79" s="192">
        <f>'G. Modelsimulering_mænd'!BB80*'B. Andre input'!$B$98*'B. Andre input'!$B$65</f>
        <v>-38398.923741281476</v>
      </c>
      <c r="BC79" s="192">
        <f>'G. Modelsimulering_mænd'!BC80*'B. Andre input'!$B$98*'B. Andre input'!$B$65</f>
        <v>-36102.991691335381</v>
      </c>
      <c r="BD79" s="192">
        <f>'G. Modelsimulering_mænd'!BD80*'B. Andre input'!$B$98*'B. Andre input'!$B$65</f>
        <v>-33857.469151361212</v>
      </c>
      <c r="BE79" s="192">
        <f>'G. Modelsimulering_mænd'!BE80*'B. Andre input'!$B$98*'B. Andre input'!$B$65</f>
        <v>-31682.448796608911</v>
      </c>
      <c r="BF79" s="192">
        <f>'G. Modelsimulering_mænd'!BF80*'B. Andre input'!$B$98*'B. Andre input'!$B$65</f>
        <v>-29592.082889775495</v>
      </c>
      <c r="BG79" s="192">
        <f>'G. Modelsimulering_mænd'!BG80*'B. Andre input'!$B$98*'B. Andre input'!$B$65</f>
        <v>-27595.817363610691</v>
      </c>
      <c r="BH79" s="192">
        <f>'G. Modelsimulering_mænd'!BH80*'B. Andre input'!$B$98*'B. Andre input'!$B$65</f>
        <v>-25699.392688353186</v>
      </c>
      <c r="BI79" s="192">
        <f>'G. Modelsimulering_mænd'!BI80*'B. Andre input'!$B$98*'B. Andre input'!$B$65</f>
        <v>-23905.658268079322</v>
      </c>
      <c r="BJ79" s="192">
        <f>'G. Modelsimulering_mænd'!BJ80*'B. Andre input'!$B$98*'B. Andre input'!$B$65</f>
        <v>-22215.234853880746</v>
      </c>
      <c r="BK79" s="192">
        <f>'G. Modelsimulering_mænd'!BK80*'B. Andre input'!$B$98*'B. Andre input'!$B$65</f>
        <v>-20627.051720929161</v>
      </c>
      <c r="BL79" s="192">
        <f>'G. Modelsimulering_mænd'!BL80*'B. Andre input'!$B$98*'B. Andre input'!$B$65</f>
        <v>-19138.780162926596</v>
      </c>
      <c r="BM79" s="192">
        <f>'G. Modelsimulering_mænd'!BM80*'B. Andre input'!$B$98*'B. Andre input'!$B$65</f>
        <v>-17747.18111616476</v>
      </c>
      <c r="BN79" s="192">
        <f>'G. Modelsimulering_mænd'!BN80*'B. Andre input'!$B$98*'B. Andre input'!$B$65</f>
        <v>-16448.381840055994</v>
      </c>
      <c r="BO79" s="192">
        <f>'G. Modelsimulering_mænd'!BO80*'B. Andre input'!$B$98*'B. Andre input'!$B$65</f>
        <v>-15238.094233367185</v>
      </c>
      <c r="BP79" s="192">
        <f>'G. Modelsimulering_mænd'!BP80*'B. Andre input'!$B$98*'B. Andre input'!$B$65</f>
        <v>-14111.785388306815</v>
      </c>
      <c r="BQ79" s="192">
        <f>'G. Modelsimulering_mænd'!BQ80*'B. Andre input'!$B$98*'B. Andre input'!$B$65</f>
        <v>-13064.809289766514</v>
      </c>
      <c r="BR79" s="192">
        <f>'G. Modelsimulering_mænd'!BR80*'B. Andre input'!$B$98*'B. Andre input'!$B$65</f>
        <v>-12092.507105509025</v>
      </c>
      <c r="BS79" s="192">
        <f>'G. Modelsimulering_mænd'!BS80*'B. Andre input'!$B$98*'B. Andre input'!$B$65</f>
        <v>-11190.282254485386</v>
      </c>
      <c r="BT79" s="192">
        <f>'G. Modelsimulering_mænd'!BT80*'B. Andre input'!$B$98*'B. Andre input'!$B$65</f>
        <v>-10353.655362323883</v>
      </c>
      <c r="BU79" s="192">
        <f>'G. Modelsimulering_mænd'!BU80*'B. Andre input'!$B$98*'B. Andre input'!$B$65</f>
        <v>-9578.3032960893852</v>
      </c>
      <c r="BV79" s="192">
        <f>'G. Modelsimulering_mænd'!BV80*'B. Andre input'!$B$98*'B. Andre input'!$B$65</f>
        <v>-8211.4723780621898</v>
      </c>
      <c r="BW79" s="192">
        <f>'G. Modelsimulering_mænd'!BW80*'B. Andre input'!$B$98*'B. Andre input'!$B$65</f>
        <v>-6692.2071252318801</v>
      </c>
      <c r="BX79" s="192">
        <f>'G. Modelsimulering_mænd'!BX80*'B. Andre input'!$B$98*'B. Andre input'!$B$65</f>
        <v>-5452.9628692548004</v>
      </c>
      <c r="BY79" s="192">
        <f>'G. Modelsimulering_mænd'!BY80*'B. Andre input'!$B$98*'B. Andre input'!$B$65</f>
        <v>-4442.3855130728971</v>
      </c>
      <c r="BZ79" s="192">
        <f>'G. Modelsimulering_mænd'!BZ80*'B. Andre input'!$B$98*'B. Andre input'!$B$65</f>
        <v>-3618.5436896804335</v>
      </c>
      <c r="CA79" s="192">
        <f>'G. Modelsimulering_mænd'!CA80*'B. Andre input'!$B$98*'B. Andre input'!$B$65</f>
        <v>-2947.1551887329506</v>
      </c>
      <c r="CB79" s="192">
        <f>'G. Modelsimulering_mænd'!CB80*'B. Andre input'!$B$98*'B. Andre input'!$B$65</f>
        <v>-2400.1788958544403</v>
      </c>
      <c r="CC79" s="192">
        <f>'G. Modelsimulering_mænd'!CC80*'B. Andre input'!$B$98*'B. Andre input'!$B$65</f>
        <v>-1954.6810469776492</v>
      </c>
      <c r="CD79" s="192">
        <f>'G. Modelsimulering_mænd'!CD80*'B. Andre input'!$B$98*'B. Andre input'!$B$65</f>
        <v>-1591.9134556557872</v>
      </c>
      <c r="CE79" s="192">
        <f>'G. Modelsimulering_mænd'!CE80*'B. Andre input'!$B$98*'B. Andre input'!$B$65</f>
        <v>-1296.5594491150166</v>
      </c>
      <c r="CF79" s="192">
        <f>'G. Modelsimulering_mænd'!CF80*'B. Andre input'!$B$98*'B. Andre input'!$B$65</f>
        <v>-1056.1148420913821</v>
      </c>
      <c r="CG79" s="192">
        <f>'G. Modelsimulering_mænd'!CG80*'B. Andre input'!$B$98*'B. Andre input'!$B$65</f>
        <v>-860.37895993928225</v>
      </c>
      <c r="CH79" s="192">
        <f>'G. Modelsimulering_mænd'!CH80*'B. Andre input'!$B$98*'B. Andre input'!$B$65</f>
        <v>-701.03602554047598</v>
      </c>
      <c r="CI79" s="192">
        <f>'G. Modelsimulering_mænd'!CI80*'B. Andre input'!$B$98*'B. Andre input'!$B$65</f>
        <v>-571.31105368581166</v>
      </c>
      <c r="CJ79" s="192">
        <f>'G. Modelsimulering_mænd'!CJ80*'B. Andre input'!$B$98*'B. Andre input'!$B$65</f>
        <v>-465.68728524652732</v>
      </c>
    </row>
    <row r="80" spans="1:88" x14ac:dyDescent="0.25">
      <c r="A80" s="140" t="s">
        <v>0</v>
      </c>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c r="BR80" s="192"/>
      <c r="BS80" s="192"/>
      <c r="BT80" s="192"/>
      <c r="BU80" s="192"/>
      <c r="BV80" s="192"/>
      <c r="BW80" s="192"/>
      <c r="BX80" s="192"/>
      <c r="BY80" s="192"/>
      <c r="BZ80" s="192"/>
      <c r="CA80" s="192"/>
      <c r="CB80" s="192"/>
      <c r="CC80" s="192"/>
      <c r="CD80" s="192"/>
      <c r="CE80" s="192"/>
      <c r="CF80" s="192"/>
      <c r="CG80" s="192"/>
      <c r="CH80" s="192"/>
      <c r="CI80" s="192"/>
      <c r="CJ80" s="192"/>
    </row>
    <row r="81" spans="1:88" x14ac:dyDescent="0.25">
      <c r="A81" s="140" t="s">
        <v>5</v>
      </c>
      <c r="B81" s="192"/>
      <c r="C81" s="192"/>
      <c r="D81" s="192">
        <f>SUM(D68:D80)</f>
        <v>-54966.17422576432</v>
      </c>
      <c r="E81" s="192">
        <f t="shared" ref="E81" si="342">SUM(E68:E80)</f>
        <v>-51161.937651458124</v>
      </c>
      <c r="F81" s="192">
        <f t="shared" ref="F81" si="343">SUM(F68:F80)</f>
        <v>-47571.529711844923</v>
      </c>
      <c r="G81" s="192">
        <f t="shared" ref="G81" si="344">SUM(G68:G80)</f>
        <v>-44190.347267756828</v>
      </c>
      <c r="H81" s="192">
        <f t="shared" ref="H81" si="345">SUM(H68:H80)</f>
        <v>-41012.427707612842</v>
      </c>
      <c r="I81" s="192">
        <f t="shared" ref="I81" si="346">SUM(I68:I80)</f>
        <v>-89219.756761970304</v>
      </c>
      <c r="J81" s="192">
        <f t="shared" ref="J81" si="347">SUM(J68:J80)</f>
        <v>-96564.59255881171</v>
      </c>
      <c r="K81" s="192">
        <f t="shared" ref="K81" si="348">SUM(K68:K80)</f>
        <v>-96244.020584316575</v>
      </c>
      <c r="L81" s="192">
        <f t="shared" ref="L81" si="349">SUM(L68:L80)</f>
        <v>-94464.161956122669</v>
      </c>
      <c r="M81" s="192">
        <f t="shared" ref="M81" si="350">SUM(M68:M80)</f>
        <v>-92389.239904265938</v>
      </c>
      <c r="N81" s="192">
        <f t="shared" ref="N81" si="351">SUM(N68:N80)</f>
        <v>-117941.86054109407</v>
      </c>
      <c r="O81" s="192">
        <f t="shared" ref="O81" si="352">SUM(O68:O80)</f>
        <v>-120366.69673305393</v>
      </c>
      <c r="P81" s="192">
        <f t="shared" ref="P81" si="353">SUM(P68:P80)</f>
        <v>-118263.56471657241</v>
      </c>
      <c r="Q81" s="192">
        <f t="shared" ref="Q81" si="354">SUM(Q68:Q80)</f>
        <v>-115308.7536314976</v>
      </c>
      <c r="R81" s="192">
        <f t="shared" ref="R81" si="355">SUM(R68:R80)</f>
        <v>-112228.93641465952</v>
      </c>
      <c r="S81" s="192">
        <f t="shared" ref="S81" si="356">SUM(S68:S80)</f>
        <v>-109167.71507287541</v>
      </c>
      <c r="T81" s="192">
        <f t="shared" ref="T81" si="357">SUM(T68:T80)</f>
        <v>-106153.20225881023</v>
      </c>
      <c r="U81" s="192">
        <f t="shared" ref="U81" si="358">SUM(U68:U80)</f>
        <v>-103190.50717237021</v>
      </c>
      <c r="V81" s="192">
        <f t="shared" ref="V81" si="359">SUM(V68:V80)</f>
        <v>-100280.13005968908</v>
      </c>
      <c r="W81" s="192">
        <f t="shared" ref="W81" si="360">SUM(W68:W80)</f>
        <v>-97490.510479302291</v>
      </c>
      <c r="X81" s="192">
        <f t="shared" ref="X81" si="361">SUM(X68:X80)</f>
        <v>-94862.245869049075</v>
      </c>
      <c r="Y81" s="192">
        <f t="shared" ref="Y81" si="362">SUM(Y68:Y80)</f>
        <v>-92242.952077112684</v>
      </c>
      <c r="Z81" s="192">
        <f t="shared" ref="Z81" si="363">SUM(Z68:Z80)</f>
        <v>-89638.696358651767</v>
      </c>
      <c r="AA81" s="192">
        <f t="shared" ref="AA81" si="364">SUM(AA68:AA80)</f>
        <v>-87054.43114402637</v>
      </c>
      <c r="AB81" s="192">
        <f t="shared" ref="AB81" si="365">SUM(AB68:AB80)</f>
        <v>-84494.849408322843</v>
      </c>
      <c r="AC81" s="192">
        <f t="shared" ref="AC81" si="366">SUM(AC68:AC80)</f>
        <v>-81964.314417189453</v>
      </c>
      <c r="AD81" s="192">
        <f t="shared" ref="AD81" si="367">SUM(AD68:AD80)</f>
        <v>-79466.817914064406</v>
      </c>
      <c r="AE81" s="192">
        <f t="shared" ref="AE81" si="368">SUM(AE68:AE80)</f>
        <v>-77005.959281546791</v>
      </c>
      <c r="AF81" s="192">
        <f t="shared" ref="AF81" si="369">SUM(AF68:AF80)</f>
        <v>-74584.939949739055</v>
      </c>
      <c r="AG81" s="192">
        <f t="shared" ref="AG81" si="370">SUM(AG68:AG80)</f>
        <v>-72572.864796015987</v>
      </c>
      <c r="AH81" s="192">
        <f t="shared" ref="AH81" si="371">SUM(AH68:AH80)</f>
        <v>-70550.47586377681</v>
      </c>
      <c r="AI81" s="192">
        <f t="shared" ref="AI81" si="372">SUM(AI68:AI80)</f>
        <v>-68520.78494936497</v>
      </c>
      <c r="AJ81" s="192">
        <f t="shared" ref="AJ81" si="373">SUM(AJ68:AJ80)</f>
        <v>-66485.347726775042</v>
      </c>
      <c r="AK81" s="192">
        <f t="shared" ref="AK81" si="374">SUM(AK68:AK80)</f>
        <v>-64447.201408718072</v>
      </c>
      <c r="AL81" s="192">
        <f t="shared" ref="AL81" si="375">SUM(AL68:AL80)</f>
        <v>-62410.342707264877</v>
      </c>
      <c r="AM81" s="192">
        <f t="shared" ref="AM81" si="376">SUM(AM68:AM80)</f>
        <v>-60379.326736128744</v>
      </c>
      <c r="AN81" s="192">
        <f t="shared" ref="AN81" si="377">SUM(AN68:AN80)</f>
        <v>-58358.96309907578</v>
      </c>
      <c r="AO81" s="192">
        <f t="shared" ref="AO81" si="378">SUM(AO68:AO80)</f>
        <v>-56354.08966895203</v>
      </c>
      <c r="AP81" s="192">
        <f t="shared" ref="AP81" si="379">SUM(AP68:AP80)</f>
        <v>-54369.408071272126</v>
      </c>
      <c r="AQ81" s="192">
        <f t="shared" ref="AQ81" si="380">SUM(AQ68:AQ80)</f>
        <v>-53009.999299358067</v>
      </c>
      <c r="AR81" s="192">
        <f t="shared" ref="AR81" si="381">SUM(AR68:AR80)</f>
        <v>-51549.059991729468</v>
      </c>
      <c r="AS81" s="192">
        <f t="shared" ref="AS81" si="382">SUM(AS68:AS80)</f>
        <v>-50002.150175095841</v>
      </c>
      <c r="AT81" s="192">
        <f t="shared" ref="AT81" si="383">SUM(AT68:AT80)</f>
        <v>-48381.357421008252</v>
      </c>
      <c r="AU81" s="192">
        <f t="shared" ref="AU81" si="384">SUM(AU68:AU80)</f>
        <v>-46700.328612537982</v>
      </c>
      <c r="AV81" s="192">
        <f t="shared" ref="AV81" si="385">SUM(AV68:AV80)</f>
        <v>-44973.296508893225</v>
      </c>
      <c r="AW81" s="192">
        <f t="shared" ref="AW81" si="386">SUM(AW68:AW80)</f>
        <v>-43214.380537522447</v>
      </c>
      <c r="AX81" s="192">
        <f t="shared" ref="AX81" si="387">SUM(AX68:AX80)</f>
        <v>-41437.1003564926</v>
      </c>
      <c r="AY81" s="192">
        <f t="shared" ref="AY81" si="388">SUM(AY68:AY80)</f>
        <v>-39654.053054868105</v>
      </c>
      <c r="AZ81" s="192">
        <f t="shared" ref="AZ81" si="389">SUM(AZ68:AZ80)</f>
        <v>-37876.714802654133</v>
      </c>
      <c r="BA81" s="192">
        <f t="shared" ref="BA81" si="390">SUM(BA68:BA80)</f>
        <v>-39565.440201549376</v>
      </c>
      <c r="BB81" s="192">
        <f t="shared" ref="BB81" si="391">SUM(BB68:BB80)</f>
        <v>-37283.503225702683</v>
      </c>
      <c r="BC81" s="192">
        <f t="shared" ref="BC81" si="392">SUM(BC68:BC80)</f>
        <v>-35057.912711609679</v>
      </c>
      <c r="BD81" s="192">
        <f t="shared" ref="BD81" si="393">SUM(BD68:BD80)</f>
        <v>-32881.576283179682</v>
      </c>
      <c r="BE81" s="192">
        <f t="shared" ref="BE81" si="394">SUM(BE68:BE80)</f>
        <v>-30774.221913376325</v>
      </c>
      <c r="BF81" s="192">
        <f t="shared" ref="BF81" si="395">SUM(BF68:BF80)</f>
        <v>-28749.600481367077</v>
      </c>
      <c r="BG81" s="192">
        <f t="shared" ref="BG81" si="396">SUM(BG68:BG80)</f>
        <v>-26816.765125364749</v>
      </c>
      <c r="BH81" s="192">
        <f t="shared" ref="BH81" si="397">SUM(BH68:BH80)</f>
        <v>-24981.107233061208</v>
      </c>
      <c r="BI81" s="192">
        <f t="shared" ref="BI81" si="398">SUM(BI68:BI80)</f>
        <v>-23245.19281014099</v>
      </c>
      <c r="BJ81" s="192">
        <f t="shared" ref="BJ81" si="399">SUM(BJ68:BJ80)</f>
        <v>-21609.434985600477</v>
      </c>
      <c r="BK81" s="192">
        <f t="shared" ref="BK81" si="400">SUM(BK68:BK80)</f>
        <v>-20072.632185567931</v>
      </c>
      <c r="BL81" s="192">
        <f t="shared" ref="BL81" si="401">SUM(BL68:BL80)</f>
        <v>-18632.396477430397</v>
      </c>
      <c r="BM81" s="192">
        <f t="shared" ref="BM81" si="402">SUM(BM68:BM80)</f>
        <v>-17285.49242940827</v>
      </c>
      <c r="BN81" s="192">
        <f t="shared" ref="BN81" si="403">SUM(BN68:BN80)</f>
        <v>-16028.103351864333</v>
      </c>
      <c r="BO81" s="192">
        <f t="shared" ref="BO81" si="404">SUM(BO68:BO80)</f>
        <v>-14856.038859627242</v>
      </c>
      <c r="BP81" s="192">
        <f t="shared" ref="BP81" si="405">SUM(BP68:BP80)</f>
        <v>-13764.895230974882</v>
      </c>
      <c r="BQ81" s="192">
        <f t="shared" ref="BQ81" si="406">SUM(BQ68:BQ80)</f>
        <v>-12750.177970589471</v>
      </c>
      <c r="BR81" s="192">
        <f t="shared" ref="BR81" si="407">SUM(BR68:BR80)</f>
        <v>-11807.394254601737</v>
      </c>
      <c r="BS81" s="192">
        <f t="shared" ref="BS81" si="408">SUM(BS68:BS80)</f>
        <v>-10932.121497336142</v>
      </c>
      <c r="BT81" s="192">
        <f t="shared" ref="BT81" si="409">SUM(BT68:BT80)</f>
        <v>-10120.057088911393</v>
      </c>
      <c r="BU81" s="192">
        <f t="shared" ref="BU81" si="410">SUM(BU68:BU80)</f>
        <v>-9367.0533727316142</v>
      </c>
      <c r="BV81" s="192">
        <f t="shared" ref="BV81" si="411">SUM(BV68:BV80)</f>
        <v>-8024.1455889284452</v>
      </c>
      <c r="BW81" s="192">
        <f t="shared" ref="BW81" si="412">SUM(BW68:BW80)</f>
        <v>-6534.6271669788575</v>
      </c>
      <c r="BX81" s="192">
        <f t="shared" ref="BX81" si="413">SUM(BX68:BX80)</f>
        <v>-5321.4364777915634</v>
      </c>
      <c r="BY81" s="192">
        <f t="shared" ref="BY81" si="414">SUM(BY68:BY80)</f>
        <v>-4333.5242294238442</v>
      </c>
      <c r="BZ81" s="192">
        <f t="shared" ref="BZ81" si="415">SUM(BZ68:BZ80)</f>
        <v>-3529.194198122425</v>
      </c>
      <c r="CA81" s="192">
        <f t="shared" ref="CA81" si="416">SUM(CA68:CA80)</f>
        <v>-2874.4073775651159</v>
      </c>
      <c r="CB81" s="192">
        <f t="shared" ref="CB81" si="417">SUM(CB68:CB80)</f>
        <v>-2341.3927692263346</v>
      </c>
      <c r="CC81" s="192">
        <f t="shared" ref="CC81" si="418">SUM(CC68:CC80)</f>
        <v>-1907.5074063735685</v>
      </c>
      <c r="CD81" s="192">
        <f t="shared" ref="CD81" si="419">SUM(CD68:CD80)</f>
        <v>-1554.3004558920422</v>
      </c>
      <c r="CE81" s="192">
        <f t="shared" ref="CE81" si="420">SUM(CE68:CE80)</f>
        <v>-1266.7451272490673</v>
      </c>
      <c r="CF81" s="192">
        <f t="shared" ref="CF81" si="421">SUM(CF68:CF80)</f>
        <v>-1032.6088285654523</v>
      </c>
      <c r="CG81" s="192">
        <f t="shared" ref="CG81" si="422">SUM(CG68:CG80)</f>
        <v>-841.93725774800635</v>
      </c>
      <c r="CH81" s="192">
        <f t="shared" ref="CH81" si="423">SUM(CH68:CH80)</f>
        <v>-686.6323321849186</v>
      </c>
      <c r="CI81" s="192">
        <f t="shared" ref="CI81" si="424">SUM(CI68:CI80)</f>
        <v>-560.10731011288317</v>
      </c>
      <c r="CJ81" s="192">
        <f t="shared" ref="CJ81" si="425">SUM(CJ68:CJ80)</f>
        <v>-457.00531212954826</v>
      </c>
    </row>
    <row r="83" spans="1:88" s="1" customFormat="1" x14ac:dyDescent="0.25">
      <c r="A83" s="1" t="s">
        <v>330</v>
      </c>
    </row>
    <row r="84" spans="1:88" x14ac:dyDescent="0.25">
      <c r="A84" s="457"/>
      <c r="B84" s="519" t="s">
        <v>24</v>
      </c>
      <c r="C84" s="521" t="s">
        <v>20</v>
      </c>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c r="AR84" s="521"/>
      <c r="AS84" s="521"/>
      <c r="AT84" s="521"/>
      <c r="AU84" s="521"/>
      <c r="AV84" s="521"/>
      <c r="AW84" s="521"/>
      <c r="AX84" s="521"/>
      <c r="AY84" s="521"/>
      <c r="AZ84" s="521"/>
      <c r="BA84" s="521"/>
      <c r="BB84" s="521"/>
      <c r="BC84" s="521"/>
      <c r="BD84" s="521"/>
      <c r="BE84" s="521"/>
      <c r="BF84" s="521"/>
      <c r="BG84" s="521"/>
      <c r="BH84" s="521"/>
      <c r="BI84" s="521"/>
      <c r="BJ84" s="521"/>
      <c r="BK84" s="521"/>
      <c r="BL84" s="521"/>
      <c r="BM84" s="521"/>
      <c r="BN84" s="521"/>
      <c r="BO84" s="521"/>
      <c r="BP84" s="521"/>
      <c r="BQ84" s="521"/>
      <c r="BR84" s="521"/>
      <c r="BS84" s="521"/>
      <c r="BT84" s="521"/>
      <c r="BU84" s="521"/>
      <c r="BV84" s="521"/>
      <c r="BW84" s="521"/>
      <c r="BX84" s="521"/>
      <c r="BY84" s="521"/>
      <c r="BZ84" s="521"/>
      <c r="CA84" s="521"/>
      <c r="CB84" s="521"/>
      <c r="CC84" s="521"/>
      <c r="CD84" s="521"/>
      <c r="CE84" s="521"/>
      <c r="CF84" s="521"/>
      <c r="CG84" s="521"/>
      <c r="CH84" s="521"/>
      <c r="CI84" s="521"/>
      <c r="CJ84" s="521"/>
    </row>
    <row r="85" spans="1:88" s="205" customFormat="1" x14ac:dyDescent="0.25">
      <c r="A85" s="432"/>
      <c r="B85" s="520"/>
      <c r="C85" s="204">
        <v>0</v>
      </c>
      <c r="D85" s="204">
        <f>C85+1</f>
        <v>1</v>
      </c>
      <c r="E85" s="204">
        <f t="shared" ref="E85" si="426">D85+1</f>
        <v>2</v>
      </c>
      <c r="F85" s="204">
        <f t="shared" ref="F85" si="427">E85+1</f>
        <v>3</v>
      </c>
      <c r="G85" s="204">
        <f t="shared" ref="G85" si="428">F85+1</f>
        <v>4</v>
      </c>
      <c r="H85" s="204">
        <f t="shared" ref="H85" si="429">G85+1</f>
        <v>5</v>
      </c>
      <c r="I85" s="204">
        <f t="shared" ref="I85" si="430">H85+1</f>
        <v>6</v>
      </c>
      <c r="J85" s="204">
        <f t="shared" ref="J85" si="431">I85+1</f>
        <v>7</v>
      </c>
      <c r="K85" s="204">
        <f t="shared" ref="K85" si="432">J85+1</f>
        <v>8</v>
      </c>
      <c r="L85" s="204">
        <f t="shared" ref="L85" si="433">K85+1</f>
        <v>9</v>
      </c>
      <c r="M85" s="204">
        <f t="shared" ref="M85" si="434">L85+1</f>
        <v>10</v>
      </c>
      <c r="N85" s="204">
        <f t="shared" ref="N85" si="435">M85+1</f>
        <v>11</v>
      </c>
      <c r="O85" s="204">
        <f t="shared" ref="O85" si="436">N85+1</f>
        <v>12</v>
      </c>
      <c r="P85" s="204">
        <f t="shared" ref="P85" si="437">O85+1</f>
        <v>13</v>
      </c>
      <c r="Q85" s="204">
        <f t="shared" ref="Q85" si="438">P85+1</f>
        <v>14</v>
      </c>
      <c r="R85" s="204">
        <f t="shared" ref="R85" si="439">Q85+1</f>
        <v>15</v>
      </c>
      <c r="S85" s="204">
        <f t="shared" ref="S85" si="440">R85+1</f>
        <v>16</v>
      </c>
      <c r="T85" s="204">
        <f t="shared" ref="T85" si="441">S85+1</f>
        <v>17</v>
      </c>
      <c r="U85" s="204">
        <f t="shared" ref="U85" si="442">T85+1</f>
        <v>18</v>
      </c>
      <c r="V85" s="204">
        <f t="shared" ref="V85" si="443">U85+1</f>
        <v>19</v>
      </c>
      <c r="W85" s="204">
        <f t="shared" ref="W85" si="444">V85+1</f>
        <v>20</v>
      </c>
      <c r="X85" s="204">
        <f t="shared" ref="X85" si="445">W85+1</f>
        <v>21</v>
      </c>
      <c r="Y85" s="204">
        <f t="shared" ref="Y85" si="446">X85+1</f>
        <v>22</v>
      </c>
      <c r="Z85" s="204">
        <f t="shared" ref="Z85" si="447">Y85+1</f>
        <v>23</v>
      </c>
      <c r="AA85" s="204">
        <f t="shared" ref="AA85" si="448">Z85+1</f>
        <v>24</v>
      </c>
      <c r="AB85" s="204">
        <f t="shared" ref="AB85" si="449">AA85+1</f>
        <v>25</v>
      </c>
      <c r="AC85" s="204">
        <f t="shared" ref="AC85" si="450">AB85+1</f>
        <v>26</v>
      </c>
      <c r="AD85" s="204">
        <f t="shared" ref="AD85" si="451">AC85+1</f>
        <v>27</v>
      </c>
      <c r="AE85" s="204">
        <f t="shared" ref="AE85" si="452">AD85+1</f>
        <v>28</v>
      </c>
      <c r="AF85" s="204">
        <f t="shared" ref="AF85" si="453">AE85+1</f>
        <v>29</v>
      </c>
      <c r="AG85" s="204">
        <f t="shared" ref="AG85" si="454">AF85+1</f>
        <v>30</v>
      </c>
      <c r="AH85" s="204">
        <f t="shared" ref="AH85" si="455">AG85+1</f>
        <v>31</v>
      </c>
      <c r="AI85" s="204">
        <f t="shared" ref="AI85" si="456">AH85+1</f>
        <v>32</v>
      </c>
      <c r="AJ85" s="204">
        <f t="shared" ref="AJ85" si="457">AI85+1</f>
        <v>33</v>
      </c>
      <c r="AK85" s="204">
        <f t="shared" ref="AK85" si="458">AJ85+1</f>
        <v>34</v>
      </c>
      <c r="AL85" s="204">
        <f t="shared" ref="AL85" si="459">AK85+1</f>
        <v>35</v>
      </c>
      <c r="AM85" s="204">
        <f t="shared" ref="AM85" si="460">AL85+1</f>
        <v>36</v>
      </c>
      <c r="AN85" s="204">
        <f t="shared" ref="AN85" si="461">AM85+1</f>
        <v>37</v>
      </c>
      <c r="AO85" s="204">
        <f t="shared" ref="AO85" si="462">AN85+1</f>
        <v>38</v>
      </c>
      <c r="AP85" s="204">
        <f t="shared" ref="AP85" si="463">AO85+1</f>
        <v>39</v>
      </c>
      <c r="AQ85" s="204">
        <f t="shared" ref="AQ85" si="464">AP85+1</f>
        <v>40</v>
      </c>
      <c r="AR85" s="204">
        <f t="shared" ref="AR85" si="465">AQ85+1</f>
        <v>41</v>
      </c>
      <c r="AS85" s="204">
        <f t="shared" ref="AS85" si="466">AR85+1</f>
        <v>42</v>
      </c>
      <c r="AT85" s="204">
        <f t="shared" ref="AT85" si="467">AS85+1</f>
        <v>43</v>
      </c>
      <c r="AU85" s="204">
        <f>AT85+1</f>
        <v>44</v>
      </c>
      <c r="AV85" s="204">
        <f t="shared" ref="AV85" si="468">AU85+1</f>
        <v>45</v>
      </c>
      <c r="AW85" s="204">
        <f t="shared" ref="AW85" si="469">AV85+1</f>
        <v>46</v>
      </c>
      <c r="AX85" s="204">
        <f t="shared" ref="AX85" si="470">AW85+1</f>
        <v>47</v>
      </c>
      <c r="AY85" s="204">
        <f t="shared" ref="AY85" si="471">AX85+1</f>
        <v>48</v>
      </c>
      <c r="AZ85" s="204">
        <f t="shared" ref="AZ85" si="472">AY85+1</f>
        <v>49</v>
      </c>
      <c r="BA85" s="204">
        <f t="shared" ref="BA85" si="473">AZ85+1</f>
        <v>50</v>
      </c>
      <c r="BB85" s="204">
        <f t="shared" ref="BB85" si="474">BA85+1</f>
        <v>51</v>
      </c>
      <c r="BC85" s="204">
        <f t="shared" ref="BC85" si="475">BB85+1</f>
        <v>52</v>
      </c>
      <c r="BD85" s="204">
        <f t="shared" ref="BD85" si="476">BC85+1</f>
        <v>53</v>
      </c>
      <c r="BE85" s="204">
        <f t="shared" ref="BE85" si="477">BD85+1</f>
        <v>54</v>
      </c>
      <c r="BF85" s="204">
        <f t="shared" ref="BF85" si="478">BE85+1</f>
        <v>55</v>
      </c>
      <c r="BG85" s="204">
        <f t="shared" ref="BG85" si="479">BF85+1</f>
        <v>56</v>
      </c>
      <c r="BH85" s="204">
        <f t="shared" ref="BH85" si="480">BG85+1</f>
        <v>57</v>
      </c>
      <c r="BI85" s="204">
        <f t="shared" ref="BI85" si="481">BH85+1</f>
        <v>58</v>
      </c>
      <c r="BJ85" s="204">
        <f t="shared" ref="BJ85" si="482">BI85+1</f>
        <v>59</v>
      </c>
      <c r="BK85" s="204">
        <f t="shared" ref="BK85" si="483">BJ85+1</f>
        <v>60</v>
      </c>
      <c r="BL85" s="204">
        <f t="shared" ref="BL85" si="484">BK85+1</f>
        <v>61</v>
      </c>
      <c r="BM85" s="204">
        <f t="shared" ref="BM85" si="485">BL85+1</f>
        <v>62</v>
      </c>
      <c r="BN85" s="204">
        <f t="shared" ref="BN85" si="486">BM85+1</f>
        <v>63</v>
      </c>
      <c r="BO85" s="204">
        <f t="shared" ref="BO85" si="487">BN85+1</f>
        <v>64</v>
      </c>
      <c r="BP85" s="204">
        <f t="shared" ref="BP85" si="488">BO85+1</f>
        <v>65</v>
      </c>
      <c r="BQ85" s="204">
        <f t="shared" ref="BQ85" si="489">BP85+1</f>
        <v>66</v>
      </c>
      <c r="BR85" s="204">
        <f t="shared" ref="BR85" si="490">BQ85+1</f>
        <v>67</v>
      </c>
      <c r="BS85" s="204">
        <f t="shared" ref="BS85" si="491">BR85+1</f>
        <v>68</v>
      </c>
      <c r="BT85" s="204">
        <f t="shared" ref="BT85" si="492">BS85+1</f>
        <v>69</v>
      </c>
      <c r="BU85" s="204">
        <f t="shared" ref="BU85" si="493">BT85+1</f>
        <v>70</v>
      </c>
      <c r="BV85" s="204">
        <f t="shared" ref="BV85" si="494">BU85+1</f>
        <v>71</v>
      </c>
      <c r="BW85" s="204">
        <f t="shared" ref="BW85" si="495">BV85+1</f>
        <v>72</v>
      </c>
      <c r="BX85" s="204">
        <f t="shared" ref="BX85" si="496">BW85+1</f>
        <v>73</v>
      </c>
      <c r="BY85" s="204">
        <f t="shared" ref="BY85" si="497">BX85+1</f>
        <v>74</v>
      </c>
      <c r="BZ85" s="204">
        <f t="shared" ref="BZ85" si="498">BY85+1</f>
        <v>75</v>
      </c>
      <c r="CA85" s="204">
        <f t="shared" ref="CA85" si="499">BZ85+1</f>
        <v>76</v>
      </c>
      <c r="CB85" s="204">
        <f t="shared" ref="CB85" si="500">CA85+1</f>
        <v>77</v>
      </c>
      <c r="CC85" s="204">
        <f>CB85+1</f>
        <v>78</v>
      </c>
      <c r="CD85" s="204">
        <f t="shared" ref="CD85" si="501">CC85+1</f>
        <v>79</v>
      </c>
      <c r="CE85" s="204">
        <f t="shared" ref="CE85" si="502">CD85+1</f>
        <v>80</v>
      </c>
      <c r="CF85" s="204">
        <f t="shared" ref="CF85" si="503">CE85+1</f>
        <v>81</v>
      </c>
      <c r="CG85" s="204">
        <f t="shared" ref="CG85" si="504">CF85+1</f>
        <v>82</v>
      </c>
      <c r="CH85" s="204">
        <f>CG85+1</f>
        <v>83</v>
      </c>
      <c r="CI85" s="204">
        <f t="shared" ref="CI85" si="505">CH85+1</f>
        <v>84</v>
      </c>
      <c r="CJ85" s="204">
        <f t="shared" ref="CJ85" si="506">CI85+1</f>
        <v>85</v>
      </c>
    </row>
    <row r="86" spans="1:88" x14ac:dyDescent="0.25">
      <c r="A86" s="140" t="s">
        <v>17</v>
      </c>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c r="BX86" s="192"/>
      <c r="BY86" s="192"/>
      <c r="BZ86" s="192"/>
      <c r="CA86" s="192"/>
      <c r="CB86" s="192"/>
      <c r="CC86" s="192"/>
      <c r="CD86" s="192"/>
      <c r="CE86" s="192"/>
      <c r="CF86" s="192"/>
      <c r="CG86" s="192"/>
      <c r="CH86" s="192"/>
      <c r="CI86" s="192"/>
      <c r="CJ86" s="192"/>
    </row>
    <row r="87" spans="1:88" x14ac:dyDescent="0.25">
      <c r="A87" s="140" t="s">
        <v>18</v>
      </c>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192"/>
      <c r="CH87" s="192"/>
      <c r="CI87" s="192"/>
      <c r="CJ87" s="192"/>
    </row>
    <row r="88" spans="1:88" x14ac:dyDescent="0.25">
      <c r="A88" s="140" t="s">
        <v>19</v>
      </c>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c r="BX88" s="192"/>
      <c r="BY88" s="192"/>
      <c r="BZ88" s="192"/>
      <c r="CA88" s="192"/>
      <c r="CB88" s="192"/>
      <c r="CC88" s="192"/>
      <c r="CD88" s="192"/>
      <c r="CE88" s="192"/>
      <c r="CF88" s="192"/>
      <c r="CG88" s="192"/>
      <c r="CH88" s="192"/>
      <c r="CI88" s="192"/>
      <c r="CJ88" s="192"/>
    </row>
    <row r="89" spans="1:88" ht="25.5" x14ac:dyDescent="0.25">
      <c r="A89" s="140" t="s">
        <v>177</v>
      </c>
      <c r="B89" s="192"/>
      <c r="C89" s="192"/>
      <c r="D89" s="192">
        <f>'I. Modelsimulering_kvinder'!D72*'B. Andre input'!$B$85*'B. Andre input'!$B$65</f>
        <v>-7359.245101959792</v>
      </c>
      <c r="E89" s="192">
        <f>'I. Modelsimulering_kvinder'!E72*'B. Andre input'!$B$85*'B. Andre input'!$B$65</f>
        <v>-6439.1106076385995</v>
      </c>
      <c r="F89" s="192">
        <f>'I. Modelsimulering_kvinder'!F72*'B. Andre input'!$B$85*'B. Andre input'!$B$65</f>
        <v>-5634.0422428949578</v>
      </c>
      <c r="G89" s="192">
        <f>'I. Modelsimulering_kvinder'!G72*'B. Andre input'!$B$85*'B. Andre input'!$B$65</f>
        <v>-4929.6494787387364</v>
      </c>
      <c r="H89" s="192">
        <f>'I. Modelsimulering_kvinder'!H72*'B. Andre input'!$B$85*'B. Andre input'!$B$65</f>
        <v>-4313.341568559601</v>
      </c>
      <c r="I89" s="192">
        <f>'I. Modelsimulering_kvinder'!I72*'B. Andre input'!$B$85*'B. Andre input'!$B$65</f>
        <v>-707.86115034603074</v>
      </c>
      <c r="J89" s="192">
        <f>'I. Modelsimulering_kvinder'!J72*'B. Andre input'!$B$85*'B. Andre input'!$B$65</f>
        <v>-88.457316636666349</v>
      </c>
      <c r="K89" s="192">
        <f>'I. Modelsimulering_kvinder'!K72*'B. Andre input'!$B$85*'B. Andre input'!$B$65</f>
        <v>15.540940232181402</v>
      </c>
      <c r="L89" s="192">
        <f>'I. Modelsimulering_kvinder'!L72*'B. Andre input'!$B$85*'B. Andre input'!$B$65</f>
        <v>30.790578552787576</v>
      </c>
      <c r="M89" s="192">
        <f>'I. Modelsimulering_kvinder'!M72*'B. Andre input'!$B$85*'B. Andre input'!$B$65</f>
        <v>30.951805578470463</v>
      </c>
      <c r="N89" s="192">
        <f>'I. Modelsimulering_kvinder'!N72*'B. Andre input'!$B$85*'B. Andre input'!$B$65</f>
        <v>42.908261417253321</v>
      </c>
      <c r="O89" s="192">
        <f>'I. Modelsimulering_kvinder'!O72*'B. Andre input'!$B$85*'B. Andre input'!$B$65</f>
        <v>48.007067524539352</v>
      </c>
      <c r="P89" s="192">
        <f>'I. Modelsimulering_kvinder'!P72*'B. Andre input'!$B$85*'B. Andre input'!$B$65</f>
        <v>49.037679531251449</v>
      </c>
      <c r="Q89" s="192">
        <f>'I. Modelsimulering_kvinder'!Q72*'B. Andre input'!$B$85*'B. Andre input'!$B$65</f>
        <v>47.677604792497732</v>
      </c>
      <c r="R89" s="192">
        <f>'I. Modelsimulering_kvinder'!R72*'B. Andre input'!$B$85*'B. Andre input'!$B$65</f>
        <v>44.981163249595397</v>
      </c>
      <c r="S89" s="192">
        <f>'I. Modelsimulering_kvinder'!S72*'B. Andre input'!$B$85*'B. Andre input'!$B$65</f>
        <v>41.613324560940491</v>
      </c>
      <c r="T89" s="192">
        <f>'I. Modelsimulering_kvinder'!T72*'B. Andre input'!$B$85*'B. Andre input'!$B$65</f>
        <v>37.988238211077203</v>
      </c>
      <c r="U89" s="192">
        <f>'I. Modelsimulering_kvinder'!U72*'B. Andre input'!$B$85*'B. Andre input'!$B$65</f>
        <v>34.357696503063011</v>
      </c>
      <c r="V89" s="192">
        <f>'I. Modelsimulering_kvinder'!V72*'B. Andre input'!$B$85*'B. Andre input'!$B$65</f>
        <v>30.868808009615684</v>
      </c>
      <c r="W89" s="192">
        <f>'I. Modelsimulering_kvinder'!W72*'B. Andre input'!$B$85*'B. Andre input'!$B$65</f>
        <v>0</v>
      </c>
      <c r="X89" s="192">
        <f>'I. Modelsimulering_kvinder'!X72*'B. Andre input'!$B$85*'B. Andre input'!$B$65</f>
        <v>0</v>
      </c>
      <c r="Y89" s="192">
        <f>'I. Modelsimulering_kvinder'!Y72*'B. Andre input'!$B$85*'B. Andre input'!$B$65</f>
        <v>0</v>
      </c>
      <c r="Z89" s="192">
        <f>'I. Modelsimulering_kvinder'!Z72*'B. Andre input'!$B$85*'B. Andre input'!$B$65</f>
        <v>0</v>
      </c>
      <c r="AA89" s="192">
        <f>'I. Modelsimulering_kvinder'!AA72*'B. Andre input'!$B$85*'B. Andre input'!$B$65</f>
        <v>0</v>
      </c>
      <c r="AB89" s="192">
        <f>'I. Modelsimulering_kvinder'!AB72*'B. Andre input'!$B$85*'B. Andre input'!$B$65</f>
        <v>0</v>
      </c>
      <c r="AC89" s="192">
        <f>'I. Modelsimulering_kvinder'!AC72*'B. Andre input'!$B$85*'B. Andre input'!$B$65</f>
        <v>0</v>
      </c>
      <c r="AD89" s="192">
        <f>'I. Modelsimulering_kvinder'!AD72*'B. Andre input'!$B$85*'B. Andre input'!$B$65</f>
        <v>0</v>
      </c>
      <c r="AE89" s="192">
        <f>'I. Modelsimulering_kvinder'!AE72*'B. Andre input'!$B$85*'B. Andre input'!$B$65</f>
        <v>0</v>
      </c>
      <c r="AF89" s="192">
        <f>'I. Modelsimulering_kvinder'!AF72*'B. Andre input'!$B$85*'B. Andre input'!$B$65</f>
        <v>0</v>
      </c>
      <c r="AG89" s="192">
        <f>'I. Modelsimulering_kvinder'!AG72*'B. Andre input'!$B$85*'B. Andre input'!$B$65</f>
        <v>0</v>
      </c>
      <c r="AH89" s="192">
        <f>'I. Modelsimulering_kvinder'!AH72*'B. Andre input'!$B$85*'B. Andre input'!$B$65</f>
        <v>0</v>
      </c>
      <c r="AI89" s="192">
        <f>'I. Modelsimulering_kvinder'!AI72*'B. Andre input'!$B$85*'B. Andre input'!$B$65</f>
        <v>0</v>
      </c>
      <c r="AJ89" s="192">
        <f>'I. Modelsimulering_kvinder'!AJ72*'B. Andre input'!$B$85*'B. Andre input'!$B$65</f>
        <v>0</v>
      </c>
      <c r="AK89" s="192">
        <f>'I. Modelsimulering_kvinder'!AK72*'B. Andre input'!$B$85*'B. Andre input'!$B$65</f>
        <v>0</v>
      </c>
      <c r="AL89" s="192">
        <f>'I. Modelsimulering_kvinder'!AL72*'B. Andre input'!$B$85*'B. Andre input'!$B$65</f>
        <v>0</v>
      </c>
      <c r="AM89" s="192">
        <f>'I. Modelsimulering_kvinder'!AM72*'B. Andre input'!$B$85*'B. Andre input'!$B$65</f>
        <v>0</v>
      </c>
      <c r="AN89" s="192">
        <f>'I. Modelsimulering_kvinder'!AN72*'B. Andre input'!$B$85*'B. Andre input'!$B$65</f>
        <v>0</v>
      </c>
      <c r="AO89" s="192">
        <f>'I. Modelsimulering_kvinder'!AO72*'B. Andre input'!$B$85*'B. Andre input'!$B$65</f>
        <v>0</v>
      </c>
      <c r="AP89" s="192">
        <f>'I. Modelsimulering_kvinder'!AP72*'B. Andre input'!$B$85*'B. Andre input'!$B$65</f>
        <v>0</v>
      </c>
      <c r="AQ89" s="192">
        <f>'I. Modelsimulering_kvinder'!AQ72*'B. Andre input'!$B$85*'B. Andre input'!$B$65</f>
        <v>0</v>
      </c>
      <c r="AR89" s="192">
        <f>'I. Modelsimulering_kvinder'!AR72*'B. Andre input'!$B$85*'B. Andre input'!$B$65</f>
        <v>0</v>
      </c>
      <c r="AS89" s="192">
        <f>'I. Modelsimulering_kvinder'!AS72*'B. Andre input'!$B$85*'B. Andre input'!$B$65</f>
        <v>0</v>
      </c>
      <c r="AT89" s="192">
        <f>'I. Modelsimulering_kvinder'!AT72*'B. Andre input'!$B$85*'B. Andre input'!$B$65</f>
        <v>0</v>
      </c>
      <c r="AU89" s="192">
        <f>'I. Modelsimulering_kvinder'!AU72*'B. Andre input'!$B$85*'B. Andre input'!$B$65</f>
        <v>0</v>
      </c>
      <c r="AV89" s="192">
        <f>'I. Modelsimulering_kvinder'!AV72*'B. Andre input'!$B$85*'B. Andre input'!$B$65</f>
        <v>0</v>
      </c>
      <c r="AW89" s="192">
        <f>'I. Modelsimulering_kvinder'!AW72*'B. Andre input'!$B$85*'B. Andre input'!$B$65</f>
        <v>0</v>
      </c>
      <c r="AX89" s="192">
        <f>'I. Modelsimulering_kvinder'!AX72*'B. Andre input'!$B$85*'B. Andre input'!$B$65</f>
        <v>0</v>
      </c>
      <c r="AY89" s="192">
        <f>'I. Modelsimulering_kvinder'!AY72*'B. Andre input'!$B$85*'B. Andre input'!$B$65</f>
        <v>0</v>
      </c>
      <c r="AZ89" s="192">
        <f>'I. Modelsimulering_kvinder'!AZ72*'B. Andre input'!$B$85*'B. Andre input'!$B$65</f>
        <v>0</v>
      </c>
      <c r="BA89" s="192">
        <f>'I. Modelsimulering_kvinder'!BA72*'B. Andre input'!$B$85*'B. Andre input'!$B$65</f>
        <v>0</v>
      </c>
      <c r="BB89" s="192">
        <f>'I. Modelsimulering_kvinder'!BB72*'B. Andre input'!$B$85*'B. Andre input'!$B$65</f>
        <v>0</v>
      </c>
      <c r="BC89" s="192">
        <f>'I. Modelsimulering_kvinder'!BC72*'B. Andre input'!$B$85*'B. Andre input'!$B$65</f>
        <v>0</v>
      </c>
      <c r="BD89" s="192">
        <f>'I. Modelsimulering_kvinder'!BD72*'B. Andre input'!$B$85*'B. Andre input'!$B$65</f>
        <v>0</v>
      </c>
      <c r="BE89" s="192">
        <f>'I. Modelsimulering_kvinder'!BE72*'B. Andre input'!$B$85*'B. Andre input'!$B$65</f>
        <v>0</v>
      </c>
      <c r="BF89" s="192">
        <f>'I. Modelsimulering_kvinder'!BF72*'B. Andre input'!$B$85*'B. Andre input'!$B$65</f>
        <v>0</v>
      </c>
      <c r="BG89" s="192">
        <f>'I. Modelsimulering_kvinder'!BG72*'B. Andre input'!$B$85*'B. Andre input'!$B$65</f>
        <v>0</v>
      </c>
      <c r="BH89" s="192">
        <f>'I. Modelsimulering_kvinder'!BH72*'B. Andre input'!$B$85*'B. Andre input'!$B$65</f>
        <v>0</v>
      </c>
      <c r="BI89" s="192">
        <f>'I. Modelsimulering_kvinder'!BI72*'B. Andre input'!$B$85*'B. Andre input'!$B$65</f>
        <v>0</v>
      </c>
      <c r="BJ89" s="192">
        <f>'I. Modelsimulering_kvinder'!BJ72*'B. Andre input'!$B$85*'B. Andre input'!$B$65</f>
        <v>0</v>
      </c>
      <c r="BK89" s="192">
        <f>'I. Modelsimulering_kvinder'!BK72*'B. Andre input'!$B$85*'B. Andre input'!$B$65</f>
        <v>0</v>
      </c>
      <c r="BL89" s="192">
        <f>'I. Modelsimulering_kvinder'!BL72*'B. Andre input'!$B$85*'B. Andre input'!$B$65</f>
        <v>0</v>
      </c>
      <c r="BM89" s="192">
        <f>'I. Modelsimulering_kvinder'!BM72*'B. Andre input'!$B$85*'B. Andre input'!$B$65</f>
        <v>0</v>
      </c>
      <c r="BN89" s="192">
        <f>'I. Modelsimulering_kvinder'!BN72*'B. Andre input'!$B$85*'B. Andre input'!$B$65</f>
        <v>0</v>
      </c>
      <c r="BO89" s="192">
        <f>'I. Modelsimulering_kvinder'!BO72*'B. Andre input'!$B$85*'B. Andre input'!$B$65</f>
        <v>0</v>
      </c>
      <c r="BP89" s="192">
        <f>'I. Modelsimulering_kvinder'!BP72*'B. Andre input'!$B$85*'B. Andre input'!$B$65</f>
        <v>0</v>
      </c>
      <c r="BQ89" s="192">
        <f>'I. Modelsimulering_kvinder'!BQ72*'B. Andre input'!$B$85*'B. Andre input'!$B$65</f>
        <v>0</v>
      </c>
      <c r="BR89" s="192">
        <f>'I. Modelsimulering_kvinder'!BR72*'B. Andre input'!$B$85*'B. Andre input'!$B$65</f>
        <v>0</v>
      </c>
      <c r="BS89" s="192">
        <f>'I. Modelsimulering_kvinder'!BS72*'B. Andre input'!$B$85*'B. Andre input'!$B$65</f>
        <v>0</v>
      </c>
      <c r="BT89" s="192">
        <f>'I. Modelsimulering_kvinder'!BT72*'B. Andre input'!$B$85*'B. Andre input'!$B$65</f>
        <v>0</v>
      </c>
      <c r="BU89" s="192">
        <f>'I. Modelsimulering_kvinder'!BU72*'B. Andre input'!$B$85*'B. Andre input'!$B$65</f>
        <v>0</v>
      </c>
      <c r="BV89" s="192">
        <f>'I. Modelsimulering_kvinder'!BV72*'B. Andre input'!$B$85*'B. Andre input'!$B$65</f>
        <v>0</v>
      </c>
      <c r="BW89" s="192">
        <f>'I. Modelsimulering_kvinder'!BW72*'B. Andre input'!$B$85*'B. Andre input'!$B$65</f>
        <v>0</v>
      </c>
      <c r="BX89" s="192">
        <f>'I. Modelsimulering_kvinder'!BX72*'B. Andre input'!$B$85*'B. Andre input'!$B$65</f>
        <v>0</v>
      </c>
      <c r="BY89" s="192">
        <f>'I. Modelsimulering_kvinder'!BY72*'B. Andre input'!$B$85*'B. Andre input'!$B$65</f>
        <v>0</v>
      </c>
      <c r="BZ89" s="192">
        <f>'I. Modelsimulering_kvinder'!BZ72*'B. Andre input'!$B$85*'B. Andre input'!$B$65</f>
        <v>0</v>
      </c>
      <c r="CA89" s="192">
        <f>'I. Modelsimulering_kvinder'!CA72*'B. Andre input'!$B$85*'B. Andre input'!$B$65</f>
        <v>0</v>
      </c>
      <c r="CB89" s="192">
        <f>'I. Modelsimulering_kvinder'!CB72*'B. Andre input'!$B$85*'B. Andre input'!$B$65</f>
        <v>0</v>
      </c>
      <c r="CC89" s="192">
        <f>'I. Modelsimulering_kvinder'!CC72*'B. Andre input'!$B$85*'B. Andre input'!$B$65</f>
        <v>0</v>
      </c>
      <c r="CD89" s="192">
        <f>'I. Modelsimulering_kvinder'!CD72*'B. Andre input'!$B$85*'B. Andre input'!$B$65</f>
        <v>0</v>
      </c>
      <c r="CE89" s="192">
        <f>'I. Modelsimulering_kvinder'!CE72*'B. Andre input'!$B$85*'B. Andre input'!$B$65</f>
        <v>0</v>
      </c>
      <c r="CF89" s="192">
        <f>'I. Modelsimulering_kvinder'!CF72*'B. Andre input'!$B$85*'B. Andre input'!$B$65</f>
        <v>0</v>
      </c>
      <c r="CG89" s="192">
        <f>'I. Modelsimulering_kvinder'!CG72*'B. Andre input'!$B$85*'B. Andre input'!$B$65</f>
        <v>0</v>
      </c>
      <c r="CH89" s="192">
        <f>'I. Modelsimulering_kvinder'!CH72*'B. Andre input'!$B$85*'B. Andre input'!$B$65</f>
        <v>0</v>
      </c>
      <c r="CI89" s="192">
        <f>'I. Modelsimulering_kvinder'!CI72*'B. Andre input'!$B$85*'B. Andre input'!$B$65</f>
        <v>0</v>
      </c>
      <c r="CJ89" s="192">
        <f>'I. Modelsimulering_kvinder'!CJ72*'B. Andre input'!$B$85*'B. Andre input'!$B$65</f>
        <v>0</v>
      </c>
    </row>
    <row r="90" spans="1:88" ht="25.5" x14ac:dyDescent="0.25">
      <c r="A90" s="140" t="s">
        <v>178</v>
      </c>
      <c r="B90" s="192"/>
      <c r="C90" s="192"/>
      <c r="D90" s="192">
        <f>'I. Modelsimulering_kvinder'!D73*'B. Andre input'!$B$86*'B. Andre input'!$B$65</f>
        <v>-17656.073128361899</v>
      </c>
      <c r="E90" s="192">
        <f>'I. Modelsimulering_kvinder'!E73*'B. Andre input'!$B$86*'B. Andre input'!$B$65</f>
        <v>-16049.44444784279</v>
      </c>
      <c r="F90" s="192">
        <f>'I. Modelsimulering_kvinder'!F73*'B. Andre input'!$B$86*'B. Andre input'!$B$65</f>
        <v>-14579.630597665642</v>
      </c>
      <c r="G90" s="192">
        <f>'I. Modelsimulering_kvinder'!G73*'B. Andre input'!$B$86*'B. Andre input'!$B$65</f>
        <v>-13236.427603504939</v>
      </c>
      <c r="H90" s="192">
        <f>'I. Modelsimulering_kvinder'!H73*'B. Andre input'!$B$86*'B. Andre input'!$B$65</f>
        <v>-12010.160964493085</v>
      </c>
      <c r="I90" s="192">
        <f>'I. Modelsimulering_kvinder'!I73*'B. Andre input'!$B$86*'B. Andre input'!$B$65</f>
        <v>-2097.9911829153675</v>
      </c>
      <c r="J90" s="192">
        <f>'I. Modelsimulering_kvinder'!J73*'B. Andre input'!$B$86*'B. Andre input'!$B$65</f>
        <v>-281.23560517171273</v>
      </c>
      <c r="K90" s="192">
        <f>'I. Modelsimulering_kvinder'!K73*'B. Andre input'!$B$86*'B. Andre input'!$B$65</f>
        <v>48.270771429288907</v>
      </c>
      <c r="L90" s="192">
        <f>'I. Modelsimulering_kvinder'!L73*'B. Andre input'!$B$86*'B. Andre input'!$B$65</f>
        <v>104.93710055666939</v>
      </c>
      <c r="M90" s="192">
        <f>'I. Modelsimulering_kvinder'!M73*'B. Andre input'!$B$86*'B. Andre input'!$B$65</f>
        <v>111.65032142589421</v>
      </c>
      <c r="N90" s="192">
        <f>'I. Modelsimulering_kvinder'!N73*'B. Andre input'!$B$86*'B. Andre input'!$B$65</f>
        <v>172.30084056610963</v>
      </c>
      <c r="O90" s="192">
        <f>'I. Modelsimulering_kvinder'!O73*'B. Andre input'!$B$86*'B. Andre input'!$B$65</f>
        <v>213.98450035786689</v>
      </c>
      <c r="P90" s="192">
        <f>'I. Modelsimulering_kvinder'!P73*'B. Andre input'!$B$86*'B. Andre input'!$B$65</f>
        <v>242.04774700392025</v>
      </c>
      <c r="Q90" s="192">
        <f>'I. Modelsimulering_kvinder'!Q73*'B. Andre input'!$B$86*'B. Andre input'!$B$65</f>
        <v>260.04963216232863</v>
      </c>
      <c r="R90" s="192">
        <f>'I. Modelsimulering_kvinder'!R73*'B. Andre input'!$B$86*'B. Andre input'!$B$65</f>
        <v>270.59306982167055</v>
      </c>
      <c r="S90" s="192">
        <f>'I. Modelsimulering_kvinder'!S73*'B. Andre input'!$B$86*'B. Andre input'!$B$65</f>
        <v>275.62726046719456</v>
      </c>
      <c r="T90" s="192">
        <f>'I. Modelsimulering_kvinder'!T73*'B. Andre input'!$B$86*'B. Andre input'!$B$65</f>
        <v>276.61694076464482</v>
      </c>
      <c r="U90" s="192">
        <f>'I. Modelsimulering_kvinder'!U73*'B. Andre input'!$B$86*'B. Andre input'!$B$65</f>
        <v>274.66130667857698</v>
      </c>
      <c r="V90" s="192">
        <f>'I. Modelsimulering_kvinder'!V73*'B. Andre input'!$B$86*'B. Andre input'!$B$65</f>
        <v>270.58347350770021</v>
      </c>
      <c r="W90" s="192">
        <f>'I. Modelsimulering_kvinder'!W73*'B. Andre input'!$B$86*'B. Andre input'!$B$65</f>
        <v>287.81800480075009</v>
      </c>
      <c r="X90" s="192">
        <f>'I. Modelsimulering_kvinder'!X73*'B. Andre input'!$B$86*'B. Andre input'!$B$65</f>
        <v>277.92580172300461</v>
      </c>
      <c r="Y90" s="192">
        <f>'I. Modelsimulering_kvinder'!Y73*'B. Andre input'!$B$86*'B. Andre input'!$B$65</f>
        <v>267.64677532427771</v>
      </c>
      <c r="Z90" s="192">
        <f>'I. Modelsimulering_kvinder'!Z73*'B. Andre input'!$B$86*'B. Andre input'!$B$65</f>
        <v>257.2334212325145</v>
      </c>
      <c r="AA90" s="192">
        <f>'I. Modelsimulering_kvinder'!AA73*'B. Andre input'!$B$86*'B. Andre input'!$B$65</f>
        <v>246.86019500141853</v>
      </c>
      <c r="AB90" s="192">
        <f>'I. Modelsimulering_kvinder'!AB73*'B. Andre input'!$B$86*'B. Andre input'!$B$65</f>
        <v>236.64590906440961</v>
      </c>
      <c r="AC90" s="192">
        <f>'I. Modelsimulering_kvinder'!AC73*'B. Andre input'!$B$86*'B. Andre input'!$B$65</f>
        <v>226.66978292235319</v>
      </c>
      <c r="AD90" s="192">
        <f>'I. Modelsimulering_kvinder'!AD73*'B. Andre input'!$B$86*'B. Andre input'!$B$65</f>
        <v>216.98293901433894</v>
      </c>
      <c r="AE90" s="192">
        <f>'I. Modelsimulering_kvinder'!AE73*'B. Andre input'!$B$86*'B. Andre input'!$B$65</f>
        <v>207.61663135805088</v>
      </c>
      <c r="AF90" s="192">
        <f>'I. Modelsimulering_kvinder'!AF73*'B. Andre input'!$B$86*'B. Andre input'!$B$65</f>
        <v>198.58813098904315</v>
      </c>
      <c r="AG90" s="192">
        <f>'I. Modelsimulering_kvinder'!AG73*'B. Andre input'!$B$86*'B. Andre input'!$B$65</f>
        <v>186.63070848891144</v>
      </c>
      <c r="AH90" s="192">
        <f>'I. Modelsimulering_kvinder'!AH73*'B. Andre input'!$B$86*'B. Andre input'!$B$65</f>
        <v>175.36076711166956</v>
      </c>
      <c r="AI90" s="192">
        <f>'I. Modelsimulering_kvinder'!AI73*'B. Andre input'!$B$86*'B. Andre input'!$B$65</f>
        <v>164.74867297868653</v>
      </c>
      <c r="AJ90" s="192">
        <f>'I. Modelsimulering_kvinder'!AJ73*'B. Andre input'!$B$86*'B. Andre input'!$B$65</f>
        <v>154.76293101912316</v>
      </c>
      <c r="AK90" s="192">
        <f>'I. Modelsimulering_kvinder'!AK73*'B. Andre input'!$B$86*'B. Andre input'!$B$65</f>
        <v>145.37139273732507</v>
      </c>
      <c r="AL90" s="192">
        <f>'I. Modelsimulering_kvinder'!AL73*'B. Andre input'!$B$86*'B. Andre input'!$B$65</f>
        <v>136.54206480445765</v>
      </c>
      <c r="AM90" s="192">
        <f>'I. Modelsimulering_kvinder'!AM73*'B. Andre input'!$B$86*'B. Andre input'!$B$65</f>
        <v>128.24363938967971</v>
      </c>
      <c r="AN90" s="192">
        <f>'I. Modelsimulering_kvinder'!AN73*'B. Andre input'!$B$86*'B. Andre input'!$B$65</f>
        <v>120.44583118988919</v>
      </c>
      <c r="AO90" s="192">
        <f>'I. Modelsimulering_kvinder'!AO73*'B. Andre input'!$B$86*'B. Andre input'!$B$65</f>
        <v>113.11958079604919</v>
      </c>
      <c r="AP90" s="192">
        <f>'I. Modelsimulering_kvinder'!AP73*'B. Andre input'!$B$86*'B. Andre input'!$B$65</f>
        <v>106.23716621083459</v>
      </c>
      <c r="AQ90" s="192">
        <f>'I. Modelsimulering_kvinder'!AQ73*'B. Andre input'!$B$86*'B. Andre input'!$B$65</f>
        <v>94.521080645190395</v>
      </c>
      <c r="AR90" s="192">
        <f>'I. Modelsimulering_kvinder'!AR73*'B. Andre input'!$B$86*'B. Andre input'!$B$65</f>
        <v>84.096304724946933</v>
      </c>
      <c r="AS90" s="192">
        <f>'I. Modelsimulering_kvinder'!AS73*'B. Andre input'!$B$86*'B. Andre input'!$B$65</f>
        <v>74.820781199530956</v>
      </c>
      <c r="AT90" s="192">
        <f>'I. Modelsimulering_kvinder'!AT73*'B. Andre input'!$B$86*'B. Andre input'!$B$65</f>
        <v>66.567988630286777</v>
      </c>
      <c r="AU90" s="192">
        <f>'I. Modelsimulering_kvinder'!AU73*'B. Andre input'!$B$86*'B. Andre input'!$B$65</f>
        <v>59.22527386886857</v>
      </c>
      <c r="AV90" s="192">
        <f>'I. Modelsimulering_kvinder'!AV73*'B. Andre input'!$B$86*'B. Andre input'!$B$65</f>
        <v>52.692352706388249</v>
      </c>
      <c r="AW90" s="192">
        <f>'I. Modelsimulering_kvinder'!AW73*'B. Andre input'!$B$86*'B. Andre input'!$B$65</f>
        <v>46.879965494286409</v>
      </c>
      <c r="AX90" s="192">
        <f>'I. Modelsimulering_kvinder'!AX73*'B. Andre input'!$B$86*'B. Andre input'!$B$65</f>
        <v>41.708674185966991</v>
      </c>
      <c r="AY90" s="192">
        <f>'I. Modelsimulering_kvinder'!AY73*'B. Andre input'!$B$86*'B. Andre input'!$B$65</f>
        <v>37.107787543668977</v>
      </c>
      <c r="AZ90" s="192">
        <f>'I. Modelsimulering_kvinder'!AZ73*'B. Andre input'!$B$86*'B. Andre input'!$B$65</f>
        <v>33.014401922184071</v>
      </c>
      <c r="BA90" s="192">
        <f>'I. Modelsimulering_kvinder'!BA73*'B. Andre input'!$B$86*'B. Andre input'!$B$65</f>
        <v>0</v>
      </c>
      <c r="BB90" s="192">
        <f>'I. Modelsimulering_kvinder'!BB73*'B. Andre input'!$B$86*'B. Andre input'!$B$65</f>
        <v>0</v>
      </c>
      <c r="BC90" s="192">
        <f>'I. Modelsimulering_kvinder'!BC73*'B. Andre input'!$B$86*'B. Andre input'!$B$65</f>
        <v>0</v>
      </c>
      <c r="BD90" s="192">
        <f>'I. Modelsimulering_kvinder'!BD73*'B. Andre input'!$B$86*'B. Andre input'!$B$65</f>
        <v>0</v>
      </c>
      <c r="BE90" s="192">
        <f>'I. Modelsimulering_kvinder'!BE73*'B. Andre input'!$B$86*'B. Andre input'!$B$65</f>
        <v>0</v>
      </c>
      <c r="BF90" s="192">
        <f>'I. Modelsimulering_kvinder'!BF73*'B. Andre input'!$B$86*'B. Andre input'!$B$65</f>
        <v>0</v>
      </c>
      <c r="BG90" s="192">
        <f>'I. Modelsimulering_kvinder'!BG73*'B. Andre input'!$B$86*'B. Andre input'!$B$65</f>
        <v>0</v>
      </c>
      <c r="BH90" s="192">
        <f>'I. Modelsimulering_kvinder'!BH73*'B. Andre input'!$B$86*'B. Andre input'!$B$65</f>
        <v>0</v>
      </c>
      <c r="BI90" s="192">
        <f>'I. Modelsimulering_kvinder'!BI73*'B. Andre input'!$B$86*'B. Andre input'!$B$65</f>
        <v>0</v>
      </c>
      <c r="BJ90" s="192">
        <f>'I. Modelsimulering_kvinder'!BJ73*'B. Andre input'!$B$86*'B. Andre input'!$B$65</f>
        <v>0</v>
      </c>
      <c r="BK90" s="192">
        <f>'I. Modelsimulering_kvinder'!BK73*'B. Andre input'!$B$86*'B. Andre input'!$B$65</f>
        <v>0</v>
      </c>
      <c r="BL90" s="192">
        <f>'I. Modelsimulering_kvinder'!BL73*'B. Andre input'!$B$86*'B. Andre input'!$B$65</f>
        <v>0</v>
      </c>
      <c r="BM90" s="192">
        <f>'I. Modelsimulering_kvinder'!BM73*'B. Andre input'!$B$86*'B. Andre input'!$B$65</f>
        <v>0</v>
      </c>
      <c r="BN90" s="192">
        <f>'I. Modelsimulering_kvinder'!BN73*'B. Andre input'!$B$86*'B. Andre input'!$B$65</f>
        <v>0</v>
      </c>
      <c r="BO90" s="192">
        <f>'I. Modelsimulering_kvinder'!BO73*'B. Andre input'!$B$86*'B. Andre input'!$B$65</f>
        <v>0</v>
      </c>
      <c r="BP90" s="192">
        <f>'I. Modelsimulering_kvinder'!BP73*'B. Andre input'!$B$86*'B. Andre input'!$B$65</f>
        <v>0</v>
      </c>
      <c r="BQ90" s="192">
        <f>'I. Modelsimulering_kvinder'!BQ73*'B. Andre input'!$B$86*'B. Andre input'!$B$65</f>
        <v>0</v>
      </c>
      <c r="BR90" s="192">
        <f>'I. Modelsimulering_kvinder'!BR73*'B. Andre input'!$B$86*'B. Andre input'!$B$65</f>
        <v>0</v>
      </c>
      <c r="BS90" s="192">
        <f>'I. Modelsimulering_kvinder'!BS73*'B. Andre input'!$B$86*'B. Andre input'!$B$65</f>
        <v>0</v>
      </c>
      <c r="BT90" s="192">
        <f>'I. Modelsimulering_kvinder'!BT73*'B. Andre input'!$B$86*'B. Andre input'!$B$65</f>
        <v>0</v>
      </c>
      <c r="BU90" s="192">
        <f>'I. Modelsimulering_kvinder'!BU73*'B. Andre input'!$B$86*'B. Andre input'!$B$65</f>
        <v>0</v>
      </c>
      <c r="BV90" s="192">
        <f>'I. Modelsimulering_kvinder'!BV73*'B. Andre input'!$B$86*'B. Andre input'!$B$65</f>
        <v>0</v>
      </c>
      <c r="BW90" s="192">
        <f>'I. Modelsimulering_kvinder'!BW73*'B. Andre input'!$B$86*'B. Andre input'!$B$65</f>
        <v>0</v>
      </c>
      <c r="BX90" s="192">
        <f>'I. Modelsimulering_kvinder'!BX73*'B. Andre input'!$B$86*'B. Andre input'!$B$65</f>
        <v>0</v>
      </c>
      <c r="BY90" s="192">
        <f>'I. Modelsimulering_kvinder'!BY73*'B. Andre input'!$B$86*'B. Andre input'!$B$65</f>
        <v>0</v>
      </c>
      <c r="BZ90" s="192">
        <f>'I. Modelsimulering_kvinder'!BZ73*'B. Andre input'!$B$86*'B. Andre input'!$B$65</f>
        <v>0</v>
      </c>
      <c r="CA90" s="192">
        <f>'I. Modelsimulering_kvinder'!CA73*'B. Andre input'!$B$86*'B. Andre input'!$B$65</f>
        <v>0</v>
      </c>
      <c r="CB90" s="192">
        <f>'I. Modelsimulering_kvinder'!CB73*'B. Andre input'!$B$86*'B. Andre input'!$B$65</f>
        <v>0</v>
      </c>
      <c r="CC90" s="192">
        <f>'I. Modelsimulering_kvinder'!CC73*'B. Andre input'!$B$86*'B. Andre input'!$B$65</f>
        <v>0</v>
      </c>
      <c r="CD90" s="192">
        <f>'I. Modelsimulering_kvinder'!CD73*'B. Andre input'!$B$86*'B. Andre input'!$B$65</f>
        <v>0</v>
      </c>
      <c r="CE90" s="192">
        <f>'I. Modelsimulering_kvinder'!CE73*'B. Andre input'!$B$86*'B. Andre input'!$B$65</f>
        <v>0</v>
      </c>
      <c r="CF90" s="192">
        <f>'I. Modelsimulering_kvinder'!CF73*'B. Andre input'!$B$86*'B. Andre input'!$B$65</f>
        <v>0</v>
      </c>
      <c r="CG90" s="192">
        <f>'I. Modelsimulering_kvinder'!CG73*'B. Andre input'!$B$86*'B. Andre input'!$B$65</f>
        <v>0</v>
      </c>
      <c r="CH90" s="192">
        <f>'I. Modelsimulering_kvinder'!CH73*'B. Andre input'!$B$86*'B. Andre input'!$B$65</f>
        <v>0</v>
      </c>
      <c r="CI90" s="192">
        <f>'I. Modelsimulering_kvinder'!CI73*'B. Andre input'!$B$86*'B. Andre input'!$B$65</f>
        <v>0</v>
      </c>
      <c r="CJ90" s="192">
        <f>'I. Modelsimulering_kvinder'!CJ73*'B. Andre input'!$B$86*'B. Andre input'!$B$65</f>
        <v>0</v>
      </c>
    </row>
    <row r="91" spans="1:88" ht="25.5" x14ac:dyDescent="0.25">
      <c r="A91" s="140" t="s">
        <v>179</v>
      </c>
      <c r="B91" s="192"/>
      <c r="C91" s="192"/>
      <c r="D91" s="192">
        <f>'I. Modelsimulering_kvinder'!D74*'B. Andre input'!$B$87*'B. Andre input'!$B$65</f>
        <v>-21938.414763837362</v>
      </c>
      <c r="E91" s="192">
        <f>'I. Modelsimulering_kvinder'!E74*'B. Andre input'!$B$87*'B. Andre input'!$B$65</f>
        <v>-21558.379689691938</v>
      </c>
      <c r="F91" s="192">
        <f>'I. Modelsimulering_kvinder'!F74*'B. Andre input'!$B$87*'B. Andre input'!$B$65</f>
        <v>-21040.176252950045</v>
      </c>
      <c r="G91" s="192">
        <f>'I. Modelsimulering_kvinder'!G74*'B. Andre input'!$B$87*'B. Andre input'!$B$65</f>
        <v>-20414.201710615507</v>
      </c>
      <c r="H91" s="192">
        <f>'I. Modelsimulering_kvinder'!H74*'B. Andre input'!$B$87*'B. Andre input'!$B$65</f>
        <v>-19706.306171874388</v>
      </c>
      <c r="I91" s="192">
        <f>'I. Modelsimulering_kvinder'!I74*'B. Andre input'!$B$87*'B. Andre input'!$B$65</f>
        <v>-3659.1901240440488</v>
      </c>
      <c r="J91" s="192">
        <f>'I. Modelsimulering_kvinder'!J74*'B. Andre input'!$B$87*'B. Andre input'!$B$65</f>
        <v>-560.1832071863812</v>
      </c>
      <c r="K91" s="192">
        <f>'I. Modelsimulering_kvinder'!K74*'B. Andre input'!$B$87*'B. Andre input'!$B$65</f>
        <v>34.233777793810354</v>
      </c>
      <c r="L91" s="192">
        <f>'I. Modelsimulering_kvinder'!L74*'B. Andre input'!$B$87*'B. Andre input'!$B$65</f>
        <v>145.84285347560481</v>
      </c>
      <c r="M91" s="192">
        <f>'I. Modelsimulering_kvinder'!M74*'B. Andre input'!$B$87*'B. Andre input'!$B$65</f>
        <v>164.4762687588065</v>
      </c>
      <c r="N91" s="192">
        <f>'I. Modelsimulering_kvinder'!N74*'B. Andre input'!$B$87*'B. Andre input'!$B$65</f>
        <v>261.70459612797436</v>
      </c>
      <c r="O91" s="192">
        <f>'I. Modelsimulering_kvinder'!O74*'B. Andre input'!$B$87*'B. Andre input'!$B$65</f>
        <v>334.28780384622013</v>
      </c>
      <c r="P91" s="192">
        <f>'I. Modelsimulering_kvinder'!P74*'B. Andre input'!$B$87*'B. Andre input'!$B$65</f>
        <v>388.63550798311508</v>
      </c>
      <c r="Q91" s="192">
        <f>'I. Modelsimulering_kvinder'!Q74*'B. Andre input'!$B$87*'B. Andre input'!$B$65</f>
        <v>428.73323092086667</v>
      </c>
      <c r="R91" s="192">
        <f>'I. Modelsimulering_kvinder'!R74*'B. Andre input'!$B$87*'B. Andre input'!$B$65</f>
        <v>457.57041273533298</v>
      </c>
      <c r="S91" s="192">
        <f>'I. Modelsimulering_kvinder'!S74*'B. Andre input'!$B$87*'B. Andre input'!$B$65</f>
        <v>477.50789712511693</v>
      </c>
      <c r="T91" s="192">
        <f>'I. Modelsimulering_kvinder'!T74*'B. Andre input'!$B$87*'B. Andre input'!$B$65</f>
        <v>490.42575476742729</v>
      </c>
      <c r="U91" s="192">
        <f>'I. Modelsimulering_kvinder'!U74*'B. Andre input'!$B$87*'B. Andre input'!$B$65</f>
        <v>497.81829992077547</v>
      </c>
      <c r="V91" s="192">
        <f>'I. Modelsimulering_kvinder'!V74*'B. Andre input'!$B$87*'B. Andre input'!$B$65</f>
        <v>500.86911460835563</v>
      </c>
      <c r="W91" s="192">
        <f>'I. Modelsimulering_kvinder'!W74*'B. Andre input'!$B$87*'B. Andre input'!$B$65</f>
        <v>500.5129514594916</v>
      </c>
      <c r="X91" s="192">
        <f>'I. Modelsimulering_kvinder'!X74*'B. Andre input'!$B$87*'B. Andre input'!$B$65</f>
        <v>499.68844047553182</v>
      </c>
      <c r="Y91" s="192">
        <f>'I. Modelsimulering_kvinder'!Y74*'B. Andre input'!$B$87*'B. Andre input'!$B$65</f>
        <v>496.44945863968513</v>
      </c>
      <c r="Z91" s="192">
        <f>'I. Modelsimulering_kvinder'!Z74*'B. Andre input'!$B$87*'B. Andre input'!$B$65</f>
        <v>491.26348028627041</v>
      </c>
      <c r="AA91" s="192">
        <f>'I. Modelsimulering_kvinder'!AA74*'B. Andre input'!$B$87*'B. Andre input'!$B$65</f>
        <v>484.50156503424193</v>
      </c>
      <c r="AB91" s="192">
        <f>'I. Modelsimulering_kvinder'!AB74*'B. Andre input'!$B$87*'B. Andre input'!$B$65</f>
        <v>476.46751397442017</v>
      </c>
      <c r="AC91" s="192">
        <f>'I. Modelsimulering_kvinder'!AC74*'B. Andre input'!$B$87*'B. Andre input'!$B$65</f>
        <v>467.41227211576637</v>
      </c>
      <c r="AD91" s="192">
        <f>'I. Modelsimulering_kvinder'!AD74*'B. Andre input'!$B$87*'B. Andre input'!$B$65</f>
        <v>457.54470161110709</v>
      </c>
      <c r="AE91" s="192">
        <f>'I. Modelsimulering_kvinder'!AE74*'B. Andre input'!$B$87*'B. Andre input'!$B$65</f>
        <v>447.03975483281562</v>
      </c>
      <c r="AF91" s="192">
        <f>'I. Modelsimulering_kvinder'!AF74*'B. Andre input'!$B$87*'B. Andre input'!$B$65</f>
        <v>436.04475785330203</v>
      </c>
      <c r="AG91" s="192">
        <f>'I. Modelsimulering_kvinder'!AG74*'B. Andre input'!$B$87*'B. Andre input'!$B$65</f>
        <v>434.14327977021338</v>
      </c>
      <c r="AH91" s="192">
        <f>'I. Modelsimulering_kvinder'!AH74*'B. Andre input'!$B$87*'B. Andre input'!$B$65</f>
        <v>430.96767603239186</v>
      </c>
      <c r="AI91" s="192">
        <f>'I. Modelsimulering_kvinder'!AI74*'B. Andre input'!$B$87*'B. Andre input'!$B$65</f>
        <v>426.61013554164737</v>
      </c>
      <c r="AJ91" s="192">
        <f>'I. Modelsimulering_kvinder'!AJ74*'B. Andre input'!$B$87*'B. Andre input'!$B$65</f>
        <v>421.12998468214812</v>
      </c>
      <c r="AK91" s="192">
        <f>'I. Modelsimulering_kvinder'!AK74*'B. Andre input'!$B$87*'B. Andre input'!$B$65</f>
        <v>414.60014089812228</v>
      </c>
      <c r="AL91" s="192">
        <f>'I. Modelsimulering_kvinder'!AL74*'B. Andre input'!$B$87*'B. Andre input'!$B$65</f>
        <v>407.10744551541728</v>
      </c>
      <c r="AM91" s="192">
        <f>'I. Modelsimulering_kvinder'!AM74*'B. Andre input'!$B$87*'B. Andre input'!$B$65</f>
        <v>398.7497849274481</v>
      </c>
      <c r="AN91" s="192">
        <f>'I. Modelsimulering_kvinder'!AN74*'B. Andre input'!$B$87*'B. Andre input'!$B$65</f>
        <v>389.63210123451557</v>
      </c>
      <c r="AO91" s="192">
        <f>'I. Modelsimulering_kvinder'!AO74*'B. Andre input'!$B$87*'B. Andre input'!$B$65</f>
        <v>379.86239576501941</v>
      </c>
      <c r="AP91" s="192">
        <f>'I. Modelsimulering_kvinder'!AP74*'B. Andre input'!$B$87*'B. Andre input'!$B$65</f>
        <v>369.548245731213</v>
      </c>
      <c r="AQ91" s="192">
        <f>'I. Modelsimulering_kvinder'!AQ74*'B. Andre input'!$B$87*'B. Andre input'!$B$65</f>
        <v>373.96425423615131</v>
      </c>
      <c r="AR91" s="192">
        <f>'I. Modelsimulering_kvinder'!AR74*'B. Andre input'!$B$87*'B. Andre input'!$B$65</f>
        <v>375.3981078300601</v>
      </c>
      <c r="AS91" s="192">
        <f>'I. Modelsimulering_kvinder'!AS74*'B. Andre input'!$B$87*'B. Andre input'!$B$65</f>
        <v>374.17233272859636</v>
      </c>
      <c r="AT91" s="192">
        <f>'I. Modelsimulering_kvinder'!AT74*'B. Andre input'!$B$87*'B. Andre input'!$B$65</f>
        <v>370.54264292771552</v>
      </c>
      <c r="AU91" s="192">
        <f>'I. Modelsimulering_kvinder'!AU74*'B. Andre input'!$B$87*'B. Andre input'!$B$65</f>
        <v>364.77489255501246</v>
      </c>
      <c r="AV91" s="192">
        <f>'I. Modelsimulering_kvinder'!AV74*'B. Andre input'!$B$87*'B. Andre input'!$B$65</f>
        <v>357.14327541078097</v>
      </c>
      <c r="AW91" s="192">
        <f>'I. Modelsimulering_kvinder'!AW74*'B. Andre input'!$B$87*'B. Andre input'!$B$65</f>
        <v>347.92396517992159</v>
      </c>
      <c r="AX91" s="192">
        <f>'I. Modelsimulering_kvinder'!AX74*'B. Andre input'!$B$87*'B. Andre input'!$B$65</f>
        <v>337.38778109922191</v>
      </c>
      <c r="AY91" s="192">
        <f>'I. Modelsimulering_kvinder'!AY74*'B. Andre input'!$B$87*'B. Andre input'!$B$65</f>
        <v>325.79362586095016</v>
      </c>
      <c r="AZ91" s="192">
        <f>'I. Modelsimulering_kvinder'!AZ74*'B. Andre input'!$B$87*'B. Andre input'!$B$65</f>
        <v>313.38340050349018</v>
      </c>
      <c r="BA91" s="192">
        <f>'I. Modelsimulering_kvinder'!BA74*'B. Andre input'!$B$87*'B. Andre input'!$B$65</f>
        <v>385.23356228647054</v>
      </c>
      <c r="BB91" s="192">
        <f>'I. Modelsimulering_kvinder'!BB74*'B. Andre input'!$B$87*'B. Andre input'!$B$65</f>
        <v>362.22214564965105</v>
      </c>
      <c r="BC91" s="192">
        <f>'I. Modelsimulering_kvinder'!BC74*'B. Andre input'!$B$87*'B. Andre input'!$B$65</f>
        <v>339.38059235611439</v>
      </c>
      <c r="BD91" s="192">
        <f>'I. Modelsimulering_kvinder'!BD74*'B. Andre input'!$B$87*'B. Andre input'!$B$65</f>
        <v>316.60754267980582</v>
      </c>
      <c r="BE91" s="192">
        <f>'I. Modelsimulering_kvinder'!BE74*'B. Andre input'!$B$87*'B. Andre input'!$B$65</f>
        <v>294.19259653410944</v>
      </c>
      <c r="BF91" s="192">
        <f>'I. Modelsimulering_kvinder'!BF74*'B. Andre input'!$B$87*'B. Andre input'!$B$65</f>
        <v>272.40152754126308</v>
      </c>
      <c r="BG91" s="192">
        <f>'I. Modelsimulering_kvinder'!BG74*'B. Andre input'!$B$87*'B. Andre input'!$B$65</f>
        <v>251.45040867334887</v>
      </c>
      <c r="BH91" s="192">
        <f>'I. Modelsimulering_kvinder'!BH74*'B. Andre input'!$B$87*'B. Andre input'!$B$65</f>
        <v>231.49873996843334</v>
      </c>
      <c r="BI91" s="192">
        <f>'I. Modelsimulering_kvinder'!BI74*'B. Andre input'!$B$87*'B. Andre input'!$B$65</f>
        <v>212.65234422324309</v>
      </c>
      <c r="BJ91" s="192">
        <f>'I. Modelsimulering_kvinder'!BJ74*'B. Andre input'!$B$87*'B. Andre input'!$B$65</f>
        <v>194.97066114024776</v>
      </c>
      <c r="BK91" s="192">
        <f>'I. Modelsimulering_kvinder'!BK74*'B. Andre input'!$B$87*'B. Andre input'!$B$65</f>
        <v>178.47543610644541</v>
      </c>
      <c r="BL91" s="192">
        <f>'I. Modelsimulering_kvinder'!BL74*'B. Andre input'!$B$87*'B. Andre input'!$B$65</f>
        <v>163.15922220168974</v>
      </c>
      <c r="BM91" s="192">
        <f>'I. Modelsimulering_kvinder'!BM74*'B. Andre input'!$B$87*'B. Andre input'!$B$65</f>
        <v>148.99294883661983</v>
      </c>
      <c r="BN91" s="192">
        <f>'I. Modelsimulering_kvinder'!BN74*'B. Andre input'!$B$87*'B. Andre input'!$B$65</f>
        <v>135.93228380389104</v>
      </c>
      <c r="BO91" s="192">
        <f>'I. Modelsimulering_kvinder'!BO74*'B. Andre input'!$B$87*'B. Andre input'!$B$65</f>
        <v>123.92277024385291</v>
      </c>
      <c r="BP91" s="192">
        <f>'I. Modelsimulering_kvinder'!BP74*'B. Andre input'!$B$87*'B. Andre input'!$B$65</f>
        <v>112.90384531289439</v>
      </c>
      <c r="BQ91" s="192">
        <f>'I. Modelsimulering_kvinder'!BQ74*'B. Andre input'!$B$87*'B. Andre input'!$B$65</f>
        <v>102.81189832712944</v>
      </c>
      <c r="BR91" s="192">
        <f>'I. Modelsimulering_kvinder'!BR74*'B. Andre input'!$B$87*'B. Andre input'!$B$65</f>
        <v>93.58253638091864</v>
      </c>
      <c r="BS91" s="192">
        <f>'I. Modelsimulering_kvinder'!BS74*'B. Andre input'!$B$87*'B. Andre input'!$B$65</f>
        <v>85.152214918600919</v>
      </c>
      <c r="BT91" s="192">
        <f>'I. Modelsimulering_kvinder'!BT74*'B. Andre input'!$B$87*'B. Andre input'!$B$65</f>
        <v>77.459371083915144</v>
      </c>
      <c r="BU91" s="192">
        <f>'I. Modelsimulering_kvinder'!BU74*'B. Andre input'!$B$87*'B. Andre input'!$B$65</f>
        <v>70.445175363167081</v>
      </c>
      <c r="BV91" s="192">
        <f>'I. Modelsimulering_kvinder'!BV74*'B. Andre input'!$B$87*'B. Andre input'!$B$65</f>
        <v>63.325505001071512</v>
      </c>
      <c r="BW91" s="192">
        <f>'I. Modelsimulering_kvinder'!BW74*'B. Andre input'!$B$87*'B. Andre input'!$B$65</f>
        <v>52.48710239531259</v>
      </c>
      <c r="BX91" s="192">
        <f>'I. Modelsimulering_kvinder'!BX74*'B. Andre input'!$B$87*'B. Andre input'!$B$65</f>
        <v>42.552846293205199</v>
      </c>
      <c r="BY91" s="192">
        <f>'I. Modelsimulering_kvinder'!BY74*'B. Andre input'!$B$87*'B. Andre input'!$B$65</f>
        <v>33.935308009798703</v>
      </c>
      <c r="BZ91" s="192">
        <f>'I. Modelsimulering_kvinder'!BZ74*'B. Andre input'!$B$87*'B. Andre input'!$B$65</f>
        <v>26.72157984770687</v>
      </c>
      <c r="CA91" s="192">
        <f>'I. Modelsimulering_kvinder'!CA74*'B. Andre input'!$B$87*'B. Andre input'!$B$65</f>
        <v>20.831145989033303</v>
      </c>
      <c r="CB91" s="192">
        <f>'I. Modelsimulering_kvinder'!CB74*'B. Andre input'!$B$87*'B. Andre input'!$B$65</f>
        <v>16.108200158624008</v>
      </c>
      <c r="CC91" s="192">
        <f>'I. Modelsimulering_kvinder'!CC74*'B. Andre input'!$B$87*'B. Andre input'!$B$65</f>
        <v>12.373630052600632</v>
      </c>
      <c r="CD91" s="192">
        <f>'I. Modelsimulering_kvinder'!CD74*'B. Andre input'!$B$87*'B. Andre input'!$B$65</f>
        <v>9.45261042880046</v>
      </c>
      <c r="CE91" s="192">
        <f>'I. Modelsimulering_kvinder'!CE74*'B. Andre input'!$B$87*'B. Andre input'!$B$65</f>
        <v>7.1877843843140727</v>
      </c>
      <c r="CF91" s="192">
        <f>'I. Modelsimulering_kvinder'!CF74*'B. Andre input'!$B$87*'B. Andre input'!$B$65</f>
        <v>5.4442042635459815</v>
      </c>
      <c r="CG91" s="192">
        <f>'I. Modelsimulering_kvinder'!CG74*'B. Andre input'!$B$87*'B. Andre input'!$B$65</f>
        <v>4.1097893881385152</v>
      </c>
      <c r="CH91" s="192">
        <f>'I. Modelsimulering_kvinder'!CH74*'B. Andre input'!$B$87*'B. Andre input'!$B$65</f>
        <v>3.0935409534214826</v>
      </c>
      <c r="CI91" s="192">
        <f>'I. Modelsimulering_kvinder'!CI74*'B. Andre input'!$B$87*'B. Andre input'!$B$65</f>
        <v>2.3228120447587615</v>
      </c>
      <c r="CJ91" s="192">
        <f>'I. Modelsimulering_kvinder'!CJ74*'B. Andre input'!$B$87*'B. Andre input'!$B$65</f>
        <v>1.7403535284043135</v>
      </c>
    </row>
    <row r="92" spans="1:88" ht="25.5" x14ac:dyDescent="0.25">
      <c r="A92" s="140" t="s">
        <v>180</v>
      </c>
      <c r="B92" s="192"/>
      <c r="C92" s="192"/>
      <c r="D92" s="192">
        <f>'I. Modelsimulering_kvinder'!D75*'B. Andre input'!$B$92*'B. Andre input'!$B$65</f>
        <v>0</v>
      </c>
      <c r="E92" s="192">
        <f>'I. Modelsimulering_kvinder'!E75*'B. Andre input'!$B$92*'B. Andre input'!$B$65</f>
        <v>0</v>
      </c>
      <c r="F92" s="192">
        <f>'I. Modelsimulering_kvinder'!F75*'B. Andre input'!$B$92*'B. Andre input'!$B$65</f>
        <v>0</v>
      </c>
      <c r="G92" s="192">
        <f>'I. Modelsimulering_kvinder'!G75*'B. Andre input'!$B$92*'B. Andre input'!$B$65</f>
        <v>0</v>
      </c>
      <c r="H92" s="192">
        <f>'I. Modelsimulering_kvinder'!H75*'B. Andre input'!$B$92*'B. Andre input'!$B$65</f>
        <v>0</v>
      </c>
      <c r="I92" s="192">
        <f>'I. Modelsimulering_kvinder'!I75*'B. Andre input'!$B$92*'B. Andre input'!$B$65</f>
        <v>-7976.9555091312286</v>
      </c>
      <c r="J92" s="192">
        <f>'I. Modelsimulering_kvinder'!J75*'B. Andre input'!$B$92*'B. Andre input'!$B$65</f>
        <v>-8655.0390079432327</v>
      </c>
      <c r="K92" s="192">
        <f>'I. Modelsimulering_kvinder'!K75*'B. Andre input'!$B$92*'B. Andre input'!$B$65</f>
        <v>-8133.9775476975337</v>
      </c>
      <c r="L92" s="192">
        <f>'I. Modelsimulering_kvinder'!L75*'B. Andre input'!$B$92*'B. Andre input'!$B$65</f>
        <v>-7461.8032969555234</v>
      </c>
      <c r="M92" s="192">
        <f>'I. Modelsimulering_kvinder'!M75*'B. Andre input'!$B$92*'B. Andre input'!$B$65</f>
        <v>-6814.5987886364428</v>
      </c>
      <c r="N92" s="192">
        <f>'I. Modelsimulering_kvinder'!N75*'B. Andre input'!$B$92*'B. Andre input'!$B$65</f>
        <v>-1187.7710106913598</v>
      </c>
      <c r="O92" s="192">
        <f>'I. Modelsimulering_kvinder'!O75*'B. Andre input'!$B$92*'B. Andre input'!$B$65</f>
        <v>-190.42329151630508</v>
      </c>
      <c r="P92" s="192">
        <f>'I. Modelsimulering_kvinder'!P75*'B. Andre input'!$B$92*'B. Andre input'!$B$65</f>
        <v>-12.326042275191783</v>
      </c>
      <c r="Q92" s="192">
        <f>'I. Modelsimulering_kvinder'!Q75*'B. Andre input'!$B$92*'B. Andre input'!$B$65</f>
        <v>19.530098752404484</v>
      </c>
      <c r="R92" s="192">
        <f>'I. Modelsimulering_kvinder'!R75*'B. Andre input'!$B$92*'B. Andre input'!$B$65</f>
        <v>24.544651238670763</v>
      </c>
      <c r="S92" s="192">
        <f>'I. Modelsimulering_kvinder'!S75*'B. Andre input'!$B$92*'B. Andre input'!$B$65</f>
        <v>24.235356781367798</v>
      </c>
      <c r="T92" s="192">
        <f>'I. Modelsimulering_kvinder'!T75*'B. Andre input'!$B$92*'B. Andre input'!$B$65</f>
        <v>22.690274866445616</v>
      </c>
      <c r="U92" s="192">
        <f>'I. Modelsimulering_kvinder'!U75*'B. Andre input'!$B$92*'B. Andre input'!$B$65</f>
        <v>20.813459824472737</v>
      </c>
      <c r="V92" s="192">
        <f>'I. Modelsimulering_kvinder'!V75*'B. Andre input'!$B$92*'B. Andre input'!$B$65</f>
        <v>18.87574305258439</v>
      </c>
      <c r="W92" s="192">
        <f>'I. Modelsimulering_kvinder'!W75*'B. Andre input'!$B$92*'B. Andre input'!$B$65</f>
        <v>0</v>
      </c>
      <c r="X92" s="192">
        <f>'I. Modelsimulering_kvinder'!X75*'B. Andre input'!$B$92*'B. Andre input'!$B$65</f>
        <v>0</v>
      </c>
      <c r="Y92" s="192">
        <f>'I. Modelsimulering_kvinder'!Y75*'B. Andre input'!$B$92*'B. Andre input'!$B$65</f>
        <v>0</v>
      </c>
      <c r="Z92" s="192">
        <f>'I. Modelsimulering_kvinder'!Z75*'B. Andre input'!$B$92*'B. Andre input'!$B$65</f>
        <v>0</v>
      </c>
      <c r="AA92" s="192">
        <f>'I. Modelsimulering_kvinder'!AA75*'B. Andre input'!$B$92*'B. Andre input'!$B$65</f>
        <v>0</v>
      </c>
      <c r="AB92" s="192">
        <f>'I. Modelsimulering_kvinder'!AB75*'B. Andre input'!$B$92*'B. Andre input'!$B$65</f>
        <v>0</v>
      </c>
      <c r="AC92" s="192">
        <f>'I. Modelsimulering_kvinder'!AC75*'B. Andre input'!$B$92*'B. Andre input'!$B$65</f>
        <v>0</v>
      </c>
      <c r="AD92" s="192">
        <f>'I. Modelsimulering_kvinder'!AD75*'B. Andre input'!$B$92*'B. Andre input'!$B$65</f>
        <v>0</v>
      </c>
      <c r="AE92" s="192">
        <f>'I. Modelsimulering_kvinder'!AE75*'B. Andre input'!$B$92*'B. Andre input'!$B$65</f>
        <v>0</v>
      </c>
      <c r="AF92" s="192">
        <f>'I. Modelsimulering_kvinder'!AF75*'B. Andre input'!$B$92*'B. Andre input'!$B$65</f>
        <v>0</v>
      </c>
      <c r="AG92" s="192">
        <f>'I. Modelsimulering_kvinder'!AG75*'B. Andre input'!$B$92*'B. Andre input'!$B$65</f>
        <v>0</v>
      </c>
      <c r="AH92" s="192">
        <f>'I. Modelsimulering_kvinder'!AH75*'B. Andre input'!$B$92*'B. Andre input'!$B$65</f>
        <v>0</v>
      </c>
      <c r="AI92" s="192">
        <f>'I. Modelsimulering_kvinder'!AI75*'B. Andre input'!$B$92*'B. Andre input'!$B$65</f>
        <v>0</v>
      </c>
      <c r="AJ92" s="192">
        <f>'I. Modelsimulering_kvinder'!AJ75*'B. Andre input'!$B$92*'B. Andre input'!$B$65</f>
        <v>0</v>
      </c>
      <c r="AK92" s="192">
        <f>'I. Modelsimulering_kvinder'!AK75*'B. Andre input'!$B$92*'B. Andre input'!$B$65</f>
        <v>0</v>
      </c>
      <c r="AL92" s="192">
        <f>'I. Modelsimulering_kvinder'!AL75*'B. Andre input'!$B$92*'B. Andre input'!$B$65</f>
        <v>0</v>
      </c>
      <c r="AM92" s="192">
        <f>'I. Modelsimulering_kvinder'!AM75*'B. Andre input'!$B$92*'B. Andre input'!$B$65</f>
        <v>0</v>
      </c>
      <c r="AN92" s="192">
        <f>'I. Modelsimulering_kvinder'!AN75*'B. Andre input'!$B$92*'B. Andre input'!$B$65</f>
        <v>0</v>
      </c>
      <c r="AO92" s="192">
        <f>'I. Modelsimulering_kvinder'!AO75*'B. Andre input'!$B$92*'B. Andre input'!$B$65</f>
        <v>0</v>
      </c>
      <c r="AP92" s="192">
        <f>'I. Modelsimulering_kvinder'!AP75*'B. Andre input'!$B$92*'B. Andre input'!$B$65</f>
        <v>0</v>
      </c>
      <c r="AQ92" s="192">
        <f>'I. Modelsimulering_kvinder'!AQ75*'B. Andre input'!$B$92*'B. Andre input'!$B$65</f>
        <v>0</v>
      </c>
      <c r="AR92" s="192">
        <f>'I. Modelsimulering_kvinder'!AR75*'B. Andre input'!$B$92*'B. Andre input'!$B$65</f>
        <v>0</v>
      </c>
      <c r="AS92" s="192">
        <f>'I. Modelsimulering_kvinder'!AS75*'B. Andre input'!$B$92*'B. Andre input'!$B$65</f>
        <v>0</v>
      </c>
      <c r="AT92" s="192">
        <f>'I. Modelsimulering_kvinder'!AT75*'B. Andre input'!$B$92*'B. Andre input'!$B$65</f>
        <v>0</v>
      </c>
      <c r="AU92" s="192">
        <f>'I. Modelsimulering_kvinder'!AU75*'B. Andre input'!$B$92*'B. Andre input'!$B$65</f>
        <v>0</v>
      </c>
      <c r="AV92" s="192">
        <f>'I. Modelsimulering_kvinder'!AV75*'B. Andre input'!$B$92*'B. Andre input'!$B$65</f>
        <v>0</v>
      </c>
      <c r="AW92" s="192">
        <f>'I. Modelsimulering_kvinder'!AW75*'B. Andre input'!$B$92*'B. Andre input'!$B$65</f>
        <v>0</v>
      </c>
      <c r="AX92" s="192">
        <f>'I. Modelsimulering_kvinder'!AX75*'B. Andre input'!$B$92*'B. Andre input'!$B$65</f>
        <v>0</v>
      </c>
      <c r="AY92" s="192">
        <f>'I. Modelsimulering_kvinder'!AY75*'B. Andre input'!$B$92*'B. Andre input'!$B$65</f>
        <v>0</v>
      </c>
      <c r="AZ92" s="192">
        <f>'I. Modelsimulering_kvinder'!AZ75*'B. Andre input'!$B$92*'B. Andre input'!$B$65</f>
        <v>0</v>
      </c>
      <c r="BA92" s="192">
        <f>'I. Modelsimulering_kvinder'!BA75*'B. Andre input'!$B$92*'B. Andre input'!$B$65</f>
        <v>0</v>
      </c>
      <c r="BB92" s="192">
        <f>'I. Modelsimulering_kvinder'!BB75*'B. Andre input'!$B$92*'B. Andre input'!$B$65</f>
        <v>0</v>
      </c>
      <c r="BC92" s="192">
        <f>'I. Modelsimulering_kvinder'!BC75*'B. Andre input'!$B$92*'B. Andre input'!$B$65</f>
        <v>0</v>
      </c>
      <c r="BD92" s="192">
        <f>'I. Modelsimulering_kvinder'!BD75*'B. Andre input'!$B$92*'B. Andre input'!$B$65</f>
        <v>0</v>
      </c>
      <c r="BE92" s="192">
        <f>'I. Modelsimulering_kvinder'!BE75*'B. Andre input'!$B$92*'B. Andre input'!$B$65</f>
        <v>0</v>
      </c>
      <c r="BF92" s="192">
        <f>'I. Modelsimulering_kvinder'!BF75*'B. Andre input'!$B$92*'B. Andre input'!$B$65</f>
        <v>0</v>
      </c>
      <c r="BG92" s="192">
        <f>'I. Modelsimulering_kvinder'!BG75*'B. Andre input'!$B$92*'B. Andre input'!$B$65</f>
        <v>0</v>
      </c>
      <c r="BH92" s="192">
        <f>'I. Modelsimulering_kvinder'!BH75*'B. Andre input'!$B$92*'B. Andre input'!$B$65</f>
        <v>0</v>
      </c>
      <c r="BI92" s="192">
        <f>'I. Modelsimulering_kvinder'!BI75*'B. Andre input'!$B$92*'B. Andre input'!$B$65</f>
        <v>0</v>
      </c>
      <c r="BJ92" s="192">
        <f>'I. Modelsimulering_kvinder'!BJ75*'B. Andre input'!$B$92*'B. Andre input'!$B$65</f>
        <v>0</v>
      </c>
      <c r="BK92" s="192">
        <f>'I. Modelsimulering_kvinder'!BK75*'B. Andre input'!$B$92*'B. Andre input'!$B$65</f>
        <v>0</v>
      </c>
      <c r="BL92" s="192">
        <f>'I. Modelsimulering_kvinder'!BL75*'B. Andre input'!$B$92*'B. Andre input'!$B$65</f>
        <v>0</v>
      </c>
      <c r="BM92" s="192">
        <f>'I. Modelsimulering_kvinder'!BM75*'B. Andre input'!$B$92*'B. Andre input'!$B$65</f>
        <v>0</v>
      </c>
      <c r="BN92" s="192">
        <f>'I. Modelsimulering_kvinder'!BN75*'B. Andre input'!$B$92*'B. Andre input'!$B$65</f>
        <v>0</v>
      </c>
      <c r="BO92" s="192">
        <f>'I. Modelsimulering_kvinder'!BO75*'B. Andre input'!$B$92*'B. Andre input'!$B$65</f>
        <v>0</v>
      </c>
      <c r="BP92" s="192">
        <f>'I. Modelsimulering_kvinder'!BP75*'B. Andre input'!$B$92*'B. Andre input'!$B$65</f>
        <v>0</v>
      </c>
      <c r="BQ92" s="192">
        <f>'I. Modelsimulering_kvinder'!BQ75*'B. Andre input'!$B$92*'B. Andre input'!$B$65</f>
        <v>0</v>
      </c>
      <c r="BR92" s="192">
        <f>'I. Modelsimulering_kvinder'!BR75*'B. Andre input'!$B$92*'B. Andre input'!$B$65</f>
        <v>0</v>
      </c>
      <c r="BS92" s="192">
        <f>'I. Modelsimulering_kvinder'!BS75*'B. Andre input'!$B$92*'B. Andre input'!$B$65</f>
        <v>0</v>
      </c>
      <c r="BT92" s="192">
        <f>'I. Modelsimulering_kvinder'!BT75*'B. Andre input'!$B$92*'B. Andre input'!$B$65</f>
        <v>0</v>
      </c>
      <c r="BU92" s="192">
        <f>'I. Modelsimulering_kvinder'!BU75*'B. Andre input'!$B$92*'B. Andre input'!$B$65</f>
        <v>0</v>
      </c>
      <c r="BV92" s="192">
        <f>'I. Modelsimulering_kvinder'!BV75*'B. Andre input'!$B$92*'B. Andre input'!$B$65</f>
        <v>0</v>
      </c>
      <c r="BW92" s="192">
        <f>'I. Modelsimulering_kvinder'!BW75*'B. Andre input'!$B$92*'B. Andre input'!$B$65</f>
        <v>0</v>
      </c>
      <c r="BX92" s="192">
        <f>'I. Modelsimulering_kvinder'!BX75*'B. Andre input'!$B$92*'B. Andre input'!$B$65</f>
        <v>0</v>
      </c>
      <c r="BY92" s="192">
        <f>'I. Modelsimulering_kvinder'!BY75*'B. Andre input'!$B$92*'B. Andre input'!$B$65</f>
        <v>0</v>
      </c>
      <c r="BZ92" s="192">
        <f>'I. Modelsimulering_kvinder'!BZ75*'B. Andre input'!$B$92*'B. Andre input'!$B$65</f>
        <v>0</v>
      </c>
      <c r="CA92" s="192">
        <f>'I. Modelsimulering_kvinder'!CA75*'B. Andre input'!$B$92*'B. Andre input'!$B$65</f>
        <v>0</v>
      </c>
      <c r="CB92" s="192">
        <f>'I. Modelsimulering_kvinder'!CB75*'B. Andre input'!$B$92*'B. Andre input'!$B$65</f>
        <v>0</v>
      </c>
      <c r="CC92" s="192">
        <f>'I. Modelsimulering_kvinder'!CC75*'B. Andre input'!$B$92*'B. Andre input'!$B$65</f>
        <v>0</v>
      </c>
      <c r="CD92" s="192">
        <f>'I. Modelsimulering_kvinder'!CD75*'B. Andre input'!$B$92*'B. Andre input'!$B$65</f>
        <v>0</v>
      </c>
      <c r="CE92" s="192">
        <f>'I. Modelsimulering_kvinder'!CE75*'B. Andre input'!$B$92*'B. Andre input'!$B$65</f>
        <v>0</v>
      </c>
      <c r="CF92" s="192">
        <f>'I. Modelsimulering_kvinder'!CF75*'B. Andre input'!$B$92*'B. Andre input'!$B$65</f>
        <v>0</v>
      </c>
      <c r="CG92" s="192">
        <f>'I. Modelsimulering_kvinder'!CG75*'B. Andre input'!$B$92*'B. Andre input'!$B$65</f>
        <v>0</v>
      </c>
      <c r="CH92" s="192">
        <f>'I. Modelsimulering_kvinder'!CH75*'B. Andre input'!$B$92*'B. Andre input'!$B$65</f>
        <v>0</v>
      </c>
      <c r="CI92" s="192">
        <f>'I. Modelsimulering_kvinder'!CI75*'B. Andre input'!$B$92*'B. Andre input'!$B$65</f>
        <v>0</v>
      </c>
      <c r="CJ92" s="192">
        <f>'I. Modelsimulering_kvinder'!CJ75*'B. Andre input'!$B$92*'B. Andre input'!$B$65</f>
        <v>0</v>
      </c>
    </row>
    <row r="93" spans="1:88" ht="25.5" x14ac:dyDescent="0.25">
      <c r="A93" s="140" t="s">
        <v>181</v>
      </c>
      <c r="B93" s="192"/>
      <c r="C93" s="192"/>
      <c r="D93" s="192">
        <f>'I. Modelsimulering_kvinder'!D76*'B. Andre input'!$B$93*'B. Andre input'!$B$65</f>
        <v>0</v>
      </c>
      <c r="E93" s="192">
        <f>'I. Modelsimulering_kvinder'!E76*'B. Andre input'!$B$93*'B. Andre input'!$B$65</f>
        <v>0</v>
      </c>
      <c r="F93" s="192">
        <f>'I. Modelsimulering_kvinder'!F76*'B. Andre input'!$B$93*'B. Andre input'!$B$65</f>
        <v>0</v>
      </c>
      <c r="G93" s="192">
        <f>'I. Modelsimulering_kvinder'!G76*'B. Andre input'!$B$93*'B. Andre input'!$B$65</f>
        <v>0</v>
      </c>
      <c r="H93" s="192">
        <f>'I. Modelsimulering_kvinder'!H76*'B. Andre input'!$B$93*'B. Andre input'!$B$65</f>
        <v>0</v>
      </c>
      <c r="I93" s="192">
        <f>'I. Modelsimulering_kvinder'!I76*'B. Andre input'!$B$93*'B. Andre input'!$B$65</f>
        <v>-23614.980429336283</v>
      </c>
      <c r="J93" s="192">
        <f>'I. Modelsimulering_kvinder'!J76*'B. Andre input'!$B$93*'B. Andre input'!$B$65</f>
        <v>-27189.835855409518</v>
      </c>
      <c r="K93" s="192">
        <f>'I. Modelsimulering_kvinder'!K76*'B. Andre input'!$B$93*'B. Andre input'!$B$65</f>
        <v>-27082.880287839296</v>
      </c>
      <c r="L93" s="192">
        <f>'I. Modelsimulering_kvinder'!L76*'B. Andre input'!$B$93*'B. Andre input'!$B$65</f>
        <v>-26303.787741564898</v>
      </c>
      <c r="M93" s="192">
        <f>'I. Modelsimulering_kvinder'!M76*'B. Andre input'!$B$93*'B. Andre input'!$B$65</f>
        <v>-25407.90081873981</v>
      </c>
      <c r="N93" s="192">
        <f>'I. Modelsimulering_kvinder'!N76*'B. Andre input'!$B$93*'B. Andre input'!$B$65</f>
        <v>-4932.8298340097253</v>
      </c>
      <c r="O93" s="192">
        <f>'I. Modelsimulering_kvinder'!O76*'B. Andre input'!$B$93*'B. Andre input'!$B$65</f>
        <v>-881.08399248251749</v>
      </c>
      <c r="P93" s="192">
        <f>'I. Modelsimulering_kvinder'!P76*'B. Andre input'!$B$93*'B. Andre input'!$B$65</f>
        <v>-67.010921741969895</v>
      </c>
      <c r="Q93" s="192">
        <f>'I. Modelsimulering_kvinder'!Q76*'B. Andre input'!$B$93*'B. Andre input'!$B$65</f>
        <v>105.61615227763404</v>
      </c>
      <c r="R93" s="192">
        <f>'I. Modelsimulering_kvinder'!R76*'B. Andre input'!$B$93*'B. Andre input'!$B$65</f>
        <v>147.8390032487477</v>
      </c>
      <c r="S93" s="192">
        <f>'I. Modelsimulering_kvinder'!S76*'B. Andre input'!$B$93*'B. Andre input'!$B$65</f>
        <v>160.96110474392918</v>
      </c>
      <c r="T93" s="192">
        <f>'I. Modelsimulering_kvinder'!T76*'B. Andre input'!$B$93*'B. Andre input'!$B$65</f>
        <v>165.7348317819453</v>
      </c>
      <c r="U93" s="192">
        <f>'I. Modelsimulering_kvinder'!U76*'B. Andre input'!$B$93*'B. Andre input'!$B$65</f>
        <v>166.93074222351115</v>
      </c>
      <c r="V93" s="192">
        <f>'I. Modelsimulering_kvinder'!V76*'B. Andre input'!$B$93*'B. Andre input'!$B$65</f>
        <v>166.01875971695966</v>
      </c>
      <c r="W93" s="192">
        <f>'I. Modelsimulering_kvinder'!W76*'B. Andre input'!$B$93*'B. Andre input'!$B$65</f>
        <v>282.36187065093281</v>
      </c>
      <c r="X93" s="192">
        <f>'I. Modelsimulering_kvinder'!X76*'B. Andre input'!$B$93*'B. Andre input'!$B$65</f>
        <v>354.64929184013857</v>
      </c>
      <c r="Y93" s="192">
        <f>'I. Modelsimulering_kvinder'!Y76*'B. Andre input'!$B$93*'B. Andre input'!$B$65</f>
        <v>405.24249933108229</v>
      </c>
      <c r="Z93" s="192">
        <f>'I. Modelsimulering_kvinder'!Z76*'B. Andre input'!$B$93*'B. Andre input'!$B$65</f>
        <v>439.03811224757231</v>
      </c>
      <c r="AA93" s="192">
        <f>'I. Modelsimulering_kvinder'!AA76*'B. Andre input'!$B$93*'B. Andre input'!$B$65</f>
        <v>459.90698436056238</v>
      </c>
      <c r="AB93" s="192">
        <f>'I. Modelsimulering_kvinder'!AB76*'B. Andre input'!$B$93*'B. Andre input'!$B$65</f>
        <v>470.89699055291032</v>
      </c>
      <c r="AC93" s="192">
        <f>'I. Modelsimulering_kvinder'!AC76*'B. Andre input'!$B$93*'B. Andre input'!$B$65</f>
        <v>474.39907595599709</v>
      </c>
      <c r="AD93" s="192">
        <f>'I. Modelsimulering_kvinder'!AD76*'B. Andre input'!$B$93*'B. Andre input'!$B$65</f>
        <v>472.28212204114106</v>
      </c>
      <c r="AE93" s="192">
        <f>'I. Modelsimulering_kvinder'!AE76*'B. Andre input'!$B$93*'B. Andre input'!$B$65</f>
        <v>466.00174482304953</v>
      </c>
      <c r="AF93" s="192">
        <f>'I. Modelsimulering_kvinder'!AF76*'B. Andre input'!$B$93*'B. Andre input'!$B$65</f>
        <v>456.68756100764006</v>
      </c>
      <c r="AG93" s="192">
        <f>'I. Modelsimulering_kvinder'!AG76*'B. Andre input'!$B$93*'B. Andre input'!$B$65</f>
        <v>437.53675624553688</v>
      </c>
      <c r="AH93" s="192">
        <f>'I. Modelsimulering_kvinder'!AH76*'B. Andre input'!$B$93*'B. Andre input'!$B$65</f>
        <v>417.47318366711107</v>
      </c>
      <c r="AI93" s="192">
        <f>'I. Modelsimulering_kvinder'!AI76*'B. Andre input'!$B$93*'B. Andre input'!$B$65</f>
        <v>397.04772259282015</v>
      </c>
      <c r="AJ93" s="192">
        <f>'I. Modelsimulering_kvinder'!AJ76*'B. Andre input'!$B$93*'B. Andre input'!$B$65</f>
        <v>376.66090733004125</v>
      </c>
      <c r="AK93" s="192">
        <f>'I. Modelsimulering_kvinder'!AK76*'B. Andre input'!$B$93*'B. Andre input'!$B$65</f>
        <v>356.59925616666902</v>
      </c>
      <c r="AL93" s="192">
        <f>'I. Modelsimulering_kvinder'!AL76*'B. Andre input'!$B$93*'B. Andre input'!$B$65</f>
        <v>337.06318024720082</v>
      </c>
      <c r="AM93" s="192">
        <f>'I. Modelsimulering_kvinder'!AM76*'B. Andre input'!$B$93*'B. Andre input'!$B$65</f>
        <v>318.18836752688185</v>
      </c>
      <c r="AN93" s="192">
        <f>'I. Modelsimulering_kvinder'!AN76*'B. Andre input'!$B$93*'B. Andre input'!$B$65</f>
        <v>300.06212511651484</v>
      </c>
      <c r="AO93" s="192">
        <f>'I. Modelsimulering_kvinder'!AO76*'B. Andre input'!$B$93*'B. Andre input'!$B$65</f>
        <v>282.7358363873816</v>
      </c>
      <c r="AP93" s="192">
        <f>'I. Modelsimulering_kvinder'!AP76*'B. Andre input'!$B$93*'B. Andre input'!$B$65</f>
        <v>266.23443120793786</v>
      </c>
      <c r="AQ93" s="192">
        <f>'I. Modelsimulering_kvinder'!AQ76*'B. Andre input'!$B$93*'B. Andre input'!$B$65</f>
        <v>237.37600905422102</v>
      </c>
      <c r="AR93" s="192">
        <f>'I. Modelsimulering_kvinder'!AR76*'B. Andre input'!$B$93*'B. Andre input'!$B$65</f>
        <v>211.55588511913342</v>
      </c>
      <c r="AS93" s="192">
        <f>'I. Modelsimulering_kvinder'!AS76*'B. Andre input'!$B$93*'B. Andre input'!$B$65</f>
        <v>188.48006595270263</v>
      </c>
      <c r="AT93" s="192">
        <f>'I. Modelsimulering_kvinder'!AT76*'B. Andre input'!$B$93*'B. Andre input'!$B$65</f>
        <v>167.87534469341432</v>
      </c>
      <c r="AU93" s="192">
        <f>'I. Modelsimulering_kvinder'!AU76*'B. Andre input'!$B$93*'B. Andre input'!$B$65</f>
        <v>149.49029074364589</v>
      </c>
      <c r="AV93" s="192">
        <f>'I. Modelsimulering_kvinder'!AV76*'B. Andre input'!$B$93*'B. Andre input'!$B$65</f>
        <v>133.09520854751929</v>
      </c>
      <c r="AW93" s="192">
        <f>'I. Modelsimulering_kvinder'!AW76*'B. Andre input'!$B$93*'B. Andre input'!$B$65</f>
        <v>118.48143674884463</v>
      </c>
      <c r="AX93" s="192">
        <f>'I. Modelsimulering_kvinder'!AX76*'B. Andre input'!$B$93*'B. Andre input'!$B$65</f>
        <v>105.46024650389955</v>
      </c>
      <c r="AY93" s="192">
        <f>'I. Modelsimulering_kvinder'!AY76*'B. Andre input'!$B$93*'B. Andre input'!$B$65</f>
        <v>93.86151736226654</v>
      </c>
      <c r="AZ93" s="192">
        <f>'I. Modelsimulering_kvinder'!AZ76*'B. Andre input'!$B$93*'B. Andre input'!$B$65</f>
        <v>83.532311971147294</v>
      </c>
      <c r="BA93" s="192">
        <f>'I. Modelsimulering_kvinder'!BA76*'B. Andre input'!$B$93*'B. Andre input'!$B$65</f>
        <v>0</v>
      </c>
      <c r="BB93" s="192">
        <f>'I. Modelsimulering_kvinder'!BB76*'B. Andre input'!$B$93*'B. Andre input'!$B$65</f>
        <v>0</v>
      </c>
      <c r="BC93" s="192">
        <f>'I. Modelsimulering_kvinder'!BC76*'B. Andre input'!$B$93*'B. Andre input'!$B$65</f>
        <v>0</v>
      </c>
      <c r="BD93" s="192">
        <f>'I. Modelsimulering_kvinder'!BD76*'B. Andre input'!$B$93*'B. Andre input'!$B$65</f>
        <v>0</v>
      </c>
      <c r="BE93" s="192">
        <f>'I. Modelsimulering_kvinder'!BE76*'B. Andre input'!$B$93*'B. Andre input'!$B$65</f>
        <v>0</v>
      </c>
      <c r="BF93" s="192">
        <f>'I. Modelsimulering_kvinder'!BF76*'B. Andre input'!$B$93*'B. Andre input'!$B$65</f>
        <v>0</v>
      </c>
      <c r="BG93" s="192">
        <f>'I. Modelsimulering_kvinder'!BG76*'B. Andre input'!$B$93*'B. Andre input'!$B$65</f>
        <v>0</v>
      </c>
      <c r="BH93" s="192">
        <f>'I. Modelsimulering_kvinder'!BH76*'B. Andre input'!$B$93*'B. Andre input'!$B$65</f>
        <v>0</v>
      </c>
      <c r="BI93" s="192">
        <f>'I. Modelsimulering_kvinder'!BI76*'B. Andre input'!$B$93*'B. Andre input'!$B$65</f>
        <v>0</v>
      </c>
      <c r="BJ93" s="192">
        <f>'I. Modelsimulering_kvinder'!BJ76*'B. Andre input'!$B$93*'B. Andre input'!$B$65</f>
        <v>0</v>
      </c>
      <c r="BK93" s="192">
        <f>'I. Modelsimulering_kvinder'!BK76*'B. Andre input'!$B$93*'B. Andre input'!$B$65</f>
        <v>0</v>
      </c>
      <c r="BL93" s="192">
        <f>'I. Modelsimulering_kvinder'!BL76*'B. Andre input'!$B$93*'B. Andre input'!$B$65</f>
        <v>0</v>
      </c>
      <c r="BM93" s="192">
        <f>'I. Modelsimulering_kvinder'!BM76*'B. Andre input'!$B$93*'B. Andre input'!$B$65</f>
        <v>0</v>
      </c>
      <c r="BN93" s="192">
        <f>'I. Modelsimulering_kvinder'!BN76*'B. Andre input'!$B$93*'B. Andre input'!$B$65</f>
        <v>0</v>
      </c>
      <c r="BO93" s="192">
        <f>'I. Modelsimulering_kvinder'!BO76*'B. Andre input'!$B$93*'B. Andre input'!$B$65</f>
        <v>0</v>
      </c>
      <c r="BP93" s="192">
        <f>'I. Modelsimulering_kvinder'!BP76*'B. Andre input'!$B$93*'B. Andre input'!$B$65</f>
        <v>0</v>
      </c>
      <c r="BQ93" s="192">
        <f>'I. Modelsimulering_kvinder'!BQ76*'B. Andre input'!$B$93*'B. Andre input'!$B$65</f>
        <v>0</v>
      </c>
      <c r="BR93" s="192">
        <f>'I. Modelsimulering_kvinder'!BR76*'B. Andre input'!$B$93*'B. Andre input'!$B$65</f>
        <v>0</v>
      </c>
      <c r="BS93" s="192">
        <f>'I. Modelsimulering_kvinder'!BS76*'B. Andre input'!$B$93*'B. Andre input'!$B$65</f>
        <v>0</v>
      </c>
      <c r="BT93" s="192">
        <f>'I. Modelsimulering_kvinder'!BT76*'B. Andre input'!$B$93*'B. Andre input'!$B$65</f>
        <v>0</v>
      </c>
      <c r="BU93" s="192">
        <f>'I. Modelsimulering_kvinder'!BU76*'B. Andre input'!$B$93*'B. Andre input'!$B$65</f>
        <v>0</v>
      </c>
      <c r="BV93" s="192">
        <f>'I. Modelsimulering_kvinder'!BV76*'B. Andre input'!$B$93*'B. Andre input'!$B$65</f>
        <v>0</v>
      </c>
      <c r="BW93" s="192">
        <f>'I. Modelsimulering_kvinder'!BW76*'B. Andre input'!$B$93*'B. Andre input'!$B$65</f>
        <v>0</v>
      </c>
      <c r="BX93" s="192">
        <f>'I. Modelsimulering_kvinder'!BX76*'B. Andre input'!$B$93*'B. Andre input'!$B$65</f>
        <v>0</v>
      </c>
      <c r="BY93" s="192">
        <f>'I. Modelsimulering_kvinder'!BY76*'B. Andre input'!$B$93*'B. Andre input'!$B$65</f>
        <v>0</v>
      </c>
      <c r="BZ93" s="192">
        <f>'I. Modelsimulering_kvinder'!BZ76*'B. Andre input'!$B$93*'B. Andre input'!$B$65</f>
        <v>0</v>
      </c>
      <c r="CA93" s="192">
        <f>'I. Modelsimulering_kvinder'!CA76*'B. Andre input'!$B$93*'B. Andre input'!$B$65</f>
        <v>0</v>
      </c>
      <c r="CB93" s="192">
        <f>'I. Modelsimulering_kvinder'!CB76*'B. Andre input'!$B$93*'B. Andre input'!$B$65</f>
        <v>0</v>
      </c>
      <c r="CC93" s="192">
        <f>'I. Modelsimulering_kvinder'!CC76*'B. Andre input'!$B$93*'B. Andre input'!$B$65</f>
        <v>0</v>
      </c>
      <c r="CD93" s="192">
        <f>'I. Modelsimulering_kvinder'!CD76*'B. Andre input'!$B$93*'B. Andre input'!$B$65</f>
        <v>0</v>
      </c>
      <c r="CE93" s="192">
        <f>'I. Modelsimulering_kvinder'!CE76*'B. Andre input'!$B$93*'B. Andre input'!$B$65</f>
        <v>0</v>
      </c>
      <c r="CF93" s="192">
        <f>'I. Modelsimulering_kvinder'!CF76*'B. Andre input'!$B$93*'B. Andre input'!$B$65</f>
        <v>0</v>
      </c>
      <c r="CG93" s="192">
        <f>'I. Modelsimulering_kvinder'!CG76*'B. Andre input'!$B$93*'B. Andre input'!$B$65</f>
        <v>0</v>
      </c>
      <c r="CH93" s="192">
        <f>'I. Modelsimulering_kvinder'!CH76*'B. Andre input'!$B$93*'B. Andre input'!$B$65</f>
        <v>0</v>
      </c>
      <c r="CI93" s="192">
        <f>'I. Modelsimulering_kvinder'!CI76*'B. Andre input'!$B$93*'B. Andre input'!$B$65</f>
        <v>0</v>
      </c>
      <c r="CJ93" s="192">
        <f>'I. Modelsimulering_kvinder'!CJ76*'B. Andre input'!$B$93*'B. Andre input'!$B$65</f>
        <v>0</v>
      </c>
    </row>
    <row r="94" spans="1:88" ht="25.5" x14ac:dyDescent="0.25">
      <c r="A94" s="140" t="s">
        <v>182</v>
      </c>
      <c r="B94" s="192"/>
      <c r="C94" s="192"/>
      <c r="D94" s="192">
        <f>'I. Modelsimulering_kvinder'!D77*'B. Andre input'!$B$94*'B. Andre input'!$B$65</f>
        <v>0</v>
      </c>
      <c r="E94" s="192">
        <f>'I. Modelsimulering_kvinder'!E77*'B. Andre input'!$B$94*'B. Andre input'!$B$65</f>
        <v>0</v>
      </c>
      <c r="F94" s="192">
        <f>'I. Modelsimulering_kvinder'!F77*'B. Andre input'!$B$94*'B. Andre input'!$B$65</f>
        <v>0</v>
      </c>
      <c r="G94" s="192">
        <f>'I. Modelsimulering_kvinder'!G77*'B. Andre input'!$B$94*'B. Andre input'!$B$65</f>
        <v>0</v>
      </c>
      <c r="H94" s="192">
        <f>'I. Modelsimulering_kvinder'!H77*'B. Andre input'!$B$94*'B. Andre input'!$B$65</f>
        <v>0</v>
      </c>
      <c r="I94" s="192">
        <f>'I. Modelsimulering_kvinder'!I77*'B. Andre input'!$B$94*'B. Andre input'!$B$65</f>
        <v>-40744.542449411529</v>
      </c>
      <c r="J94" s="192">
        <f>'I. Modelsimulering_kvinder'!J77*'B. Andre input'!$B$94*'B. Andre input'!$B$65</f>
        <v>-48769.006139006015</v>
      </c>
      <c r="K94" s="192">
        <f>'I. Modelsimulering_kvinder'!K77*'B. Andre input'!$B$94*'B. Andre input'!$B$65</f>
        <v>-50354.418638256633</v>
      </c>
      <c r="L94" s="192">
        <f>'I. Modelsimulering_kvinder'!L77*'B. Andre input'!$B$94*'B. Andre input'!$B$65</f>
        <v>-50600.052970503828</v>
      </c>
      <c r="M94" s="192">
        <f>'I. Modelsimulering_kvinder'!M77*'B. Andre input'!$B$94*'B. Andre input'!$B$65</f>
        <v>-50497.702209217226</v>
      </c>
      <c r="N94" s="192">
        <f>'I. Modelsimulering_kvinder'!N77*'B. Andre input'!$B$94*'B. Andre input'!$B$65</f>
        <v>-10031.964066897559</v>
      </c>
      <c r="O94" s="192">
        <f>'I. Modelsimulering_kvinder'!O77*'B. Andre input'!$B$94*'B. Andre input'!$B$65</f>
        <v>-1870.370398466903</v>
      </c>
      <c r="P94" s="192">
        <f>'I. Modelsimulering_kvinder'!P77*'B. Andre input'!$B$94*'B. Andre input'!$B$65</f>
        <v>-199.32728837019144</v>
      </c>
      <c r="Q94" s="192">
        <f>'I. Modelsimulering_kvinder'!Q77*'B. Andre input'!$B$94*'B. Andre input'!$B$65</f>
        <v>162.51477294828337</v>
      </c>
      <c r="R94" s="192">
        <f>'I. Modelsimulering_kvinder'!R77*'B. Andre input'!$B$94*'B. Andre input'!$B$65</f>
        <v>255.09144224156114</v>
      </c>
      <c r="S94" s="192">
        <f>'I. Modelsimulering_kvinder'!S77*'B. Andre input'!$B$94*'B. Andre input'!$B$65</f>
        <v>288.00645950856568</v>
      </c>
      <c r="T94" s="192">
        <f>'I. Modelsimulering_kvinder'!T77*'B. Andre input'!$B$94*'B. Andre input'!$B$65</f>
        <v>304.39152921164651</v>
      </c>
      <c r="U94" s="192">
        <f>'I. Modelsimulering_kvinder'!U77*'B. Andre input'!$B$94*'B. Andre input'!$B$65</f>
        <v>313.85374621718307</v>
      </c>
      <c r="V94" s="192">
        <f>'I. Modelsimulering_kvinder'!V77*'B. Andre input'!$B$94*'B. Andre input'!$B$65</f>
        <v>319.09962169636435</v>
      </c>
      <c r="W94" s="192">
        <f>'I. Modelsimulering_kvinder'!W77*'B. Andre input'!$B$94*'B. Andre input'!$B$65</f>
        <v>513.87483146834199</v>
      </c>
      <c r="X94" s="192">
        <f>'I. Modelsimulering_kvinder'!X77*'B. Andre input'!$B$94*'B. Andre input'!$B$65</f>
        <v>672.13852262178114</v>
      </c>
      <c r="Y94" s="192">
        <f>'I. Modelsimulering_kvinder'!Y77*'B. Andre input'!$B$94*'B. Andre input'!$B$65</f>
        <v>797.55549809187403</v>
      </c>
      <c r="Z94" s="192">
        <f>'I. Modelsimulering_kvinder'!Z77*'B. Andre input'!$B$94*'B. Andre input'!$B$65</f>
        <v>894.95199304534003</v>
      </c>
      <c r="AA94" s="192">
        <f>'I. Modelsimulering_kvinder'!AA77*'B. Andre input'!$B$94*'B. Andre input'!$B$65</f>
        <v>968.64941902687349</v>
      </c>
      <c r="AB94" s="192">
        <f>'I. Modelsimulering_kvinder'!AB77*'B. Andre input'!$B$94*'B. Andre input'!$B$65</f>
        <v>1022.459305156661</v>
      </c>
      <c r="AC94" s="192">
        <f>'I. Modelsimulering_kvinder'!AC77*'B. Andre input'!$B$94*'B. Andre input'!$B$65</f>
        <v>1059.6993683307644</v>
      </c>
      <c r="AD94" s="192">
        <f>'I. Modelsimulering_kvinder'!AD77*'B. Andre input'!$B$94*'B. Andre input'!$B$65</f>
        <v>1083.2272089305</v>
      </c>
      <c r="AE94" s="192">
        <f>'I. Modelsimulering_kvinder'!AE77*'B. Andre input'!$B$94*'B. Andre input'!$B$65</f>
        <v>1095.4830365112234</v>
      </c>
      <c r="AF94" s="192">
        <f>'I. Modelsimulering_kvinder'!AF77*'B. Andre input'!$B$94*'B. Andre input'!$B$65</f>
        <v>1098.5358017553906</v>
      </c>
      <c r="AG94" s="192">
        <f>'I. Modelsimulering_kvinder'!AG77*'B. Andre input'!$B$94*'B. Andre input'!$B$65</f>
        <v>1116.3047760344987</v>
      </c>
      <c r="AH94" s="192">
        <f>'I. Modelsimulering_kvinder'!AH77*'B. Andre input'!$B$94*'B. Andre input'!$B$65</f>
        <v>1126.2206612786576</v>
      </c>
      <c r="AI94" s="192">
        <f>'I. Modelsimulering_kvinder'!AI77*'B. Andre input'!$B$94*'B. Andre input'!$B$65</f>
        <v>1129.3942200658978</v>
      </c>
      <c r="AJ94" s="192">
        <f>'I. Modelsimulering_kvinder'!AJ77*'B. Andre input'!$B$94*'B. Andre input'!$B$65</f>
        <v>1126.7201222710619</v>
      </c>
      <c r="AK94" s="192">
        <f>'I. Modelsimulering_kvinder'!AK77*'B. Andre input'!$B$94*'B. Andre input'!$B$65</f>
        <v>1118.9802766176974</v>
      </c>
      <c r="AL94" s="192">
        <f>'I. Modelsimulering_kvinder'!AL77*'B. Andre input'!$B$94*'B. Andre input'!$B$65</f>
        <v>1106.8618416338334</v>
      </c>
      <c r="AM94" s="192">
        <f>'I. Modelsimulering_kvinder'!AM77*'B. Andre input'!$B$94*'B. Andre input'!$B$65</f>
        <v>1090.9740399413258</v>
      </c>
      <c r="AN94" s="192">
        <f>'I. Modelsimulering_kvinder'!AN77*'B. Andre input'!$B$94*'B. Andre input'!$B$65</f>
        <v>1071.861760092291</v>
      </c>
      <c r="AO94" s="192">
        <f>'I. Modelsimulering_kvinder'!AO77*'B. Andre input'!$B$94*'B. Andre input'!$B$65</f>
        <v>1050.0157496014676</v>
      </c>
      <c r="AP94" s="192">
        <f>'I. Modelsimulering_kvinder'!AP77*'B. Andre input'!$B$94*'B. Andre input'!$B$65</f>
        <v>1025.8799358827368</v>
      </c>
      <c r="AQ94" s="192">
        <f>'I. Modelsimulering_kvinder'!AQ77*'B. Andre input'!$B$94*'B. Andre input'!$B$65</f>
        <v>1037.9544382647423</v>
      </c>
      <c r="AR94" s="192">
        <f>'I. Modelsimulering_kvinder'!AR77*'B. Andre input'!$B$94*'B. Andre input'!$B$65</f>
        <v>1041.7743895556473</v>
      </c>
      <c r="AS94" s="192">
        <f>'I. Modelsimulering_kvinder'!AS77*'B. Andre input'!$B$94*'B. Andre input'!$B$65</f>
        <v>1038.487947486351</v>
      </c>
      <c r="AT94" s="192">
        <f>'I. Modelsimulering_kvinder'!AT77*'B. Andre input'!$B$94*'B. Andre input'!$B$65</f>
        <v>1028.9771714679371</v>
      </c>
      <c r="AU94" s="192">
        <f>'I. Modelsimulering_kvinder'!AU77*'B. Andre input'!$B$94*'B. Andre input'!$B$65</f>
        <v>1014.0385564710124</v>
      </c>
      <c r="AV94" s="192">
        <f>'I. Modelsimulering_kvinder'!AV77*'B. Andre input'!$B$94*'B. Andre input'!$B$65</f>
        <v>994.4006210653954</v>
      </c>
      <c r="AW94" s="192">
        <f>'I. Modelsimulering_kvinder'!AW77*'B. Andre input'!$B$94*'B. Andre input'!$B$65</f>
        <v>970.73859189079565</v>
      </c>
      <c r="AX94" s="192">
        <f>'I. Modelsimulering_kvinder'!AX77*'B. Andre input'!$B$94*'B. Andre input'!$B$65</f>
        <v>943.68376444257149</v>
      </c>
      <c r="AY94" s="192">
        <f>'I. Modelsimulering_kvinder'!AY77*'B. Andre input'!$B$94*'B. Andre input'!$B$65</f>
        <v>913.82799438765392</v>
      </c>
      <c r="AZ94" s="192">
        <f>'I. Modelsimulering_kvinder'!AZ77*'B. Andre input'!$B$94*'B. Andre input'!$B$65</f>
        <v>881.72473817551861</v>
      </c>
      <c r="BA94" s="192">
        <f>'I. Modelsimulering_kvinder'!BA77*'B. Andre input'!$B$94*'B. Andre input'!$B$65</f>
        <v>1062.6374665360186</v>
      </c>
      <c r="BB94" s="192">
        <f>'I. Modelsimulering_kvinder'!BB77*'B. Andre input'!$B$94*'B. Andre input'!$B$65</f>
        <v>1002.0307697414551</v>
      </c>
      <c r="BC94" s="192">
        <f>'I. Modelsimulering_kvinder'!BC77*'B. Andre input'!$B$94*'B. Andre input'!$B$65</f>
        <v>943.20769010942627</v>
      </c>
      <c r="BD94" s="192">
        <f>'I. Modelsimulering_kvinder'!BD77*'B. Andre input'!$B$94*'B. Andre input'!$B$65</f>
        <v>885.41423296527205</v>
      </c>
      <c r="BE94" s="192">
        <f>'I. Modelsimulering_kvinder'!BE77*'B. Andre input'!$B$94*'B. Andre input'!$B$65</f>
        <v>828.81353475741935</v>
      </c>
      <c r="BF94" s="192">
        <f>'I. Modelsimulering_kvinder'!BF77*'B. Andre input'!$B$94*'B. Andre input'!$B$65</f>
        <v>773.6183323135881</v>
      </c>
      <c r="BG94" s="192">
        <f>'I. Modelsimulering_kvinder'!BG77*'B. Andre input'!$B$94*'B. Andre input'!$B$65</f>
        <v>720.07478579463441</v>
      </c>
      <c r="BH94" s="192">
        <f>'I. Modelsimulering_kvinder'!BH77*'B. Andre input'!$B$94*'B. Andre input'!$B$65</f>
        <v>668.43414002907662</v>
      </c>
      <c r="BI94" s="192">
        <f>'I. Modelsimulering_kvinder'!BI77*'B. Andre input'!$B$94*'B. Andre input'!$B$65</f>
        <v>618.92700049118878</v>
      </c>
      <c r="BJ94" s="192">
        <f>'I. Modelsimulering_kvinder'!BJ77*'B. Andre input'!$B$94*'B. Andre input'!$B$65</f>
        <v>571.74533564101034</v>
      </c>
      <c r="BK94" s="192">
        <f>'I. Modelsimulering_kvinder'!BK77*'B. Andre input'!$B$94*'B. Andre input'!$B$65</f>
        <v>527.03270629846111</v>
      </c>
      <c r="BL94" s="192">
        <f>'I. Modelsimulering_kvinder'!BL77*'B. Andre input'!$B$94*'B. Andre input'!$B$65</f>
        <v>484.88132196423351</v>
      </c>
      <c r="BM94" s="192">
        <f>'I. Modelsimulering_kvinder'!BM77*'B. Andre input'!$B$94*'B. Andre input'!$B$65</f>
        <v>445.33399781463714</v>
      </c>
      <c r="BN94" s="192">
        <f>'I. Modelsimulering_kvinder'!BN77*'B. Andre input'!$B$94*'B. Andre input'!$B$65</f>
        <v>408.38919495336592</v>
      </c>
      <c r="BO94" s="192">
        <f>'I. Modelsimulering_kvinder'!BO77*'B. Andre input'!$B$94*'B. Andre input'!$B$65</f>
        <v>374.00767744528758</v>
      </c>
      <c r="BP94" s="192">
        <f>'I. Modelsimulering_kvinder'!BP77*'B. Andre input'!$B$94*'B. Andre input'!$B$65</f>
        <v>342.11971663330741</v>
      </c>
      <c r="BQ94" s="192">
        <f>'I. Modelsimulering_kvinder'!BQ77*'B. Andre input'!$B$94*'B. Andre input'!$B$65</f>
        <v>312.63212863262515</v>
      </c>
      <c r="BR94" s="192">
        <f>'I. Modelsimulering_kvinder'!BR77*'B. Andre input'!$B$94*'B. Andre input'!$B$65</f>
        <v>285.43471421799677</v>
      </c>
      <c r="BS94" s="192">
        <f>'I. Modelsimulering_kvinder'!BS77*'B. Andre input'!$B$94*'B. Andre input'!$B$65</f>
        <v>260.40587912230967</v>
      </c>
      <c r="BT94" s="192">
        <f>'I. Modelsimulering_kvinder'!BT77*'B. Andre input'!$B$94*'B. Andre input'!$B$65</f>
        <v>237.41735672533454</v>
      </c>
      <c r="BU94" s="192">
        <f>'I. Modelsimulering_kvinder'!BU77*'B. Andre input'!$B$94*'B. Andre input'!$B$65</f>
        <v>216.3380476936893</v>
      </c>
      <c r="BV94" s="192">
        <f>'I. Modelsimulering_kvinder'!BV77*'B. Andre input'!$B$94*'B. Andre input'!$B$65</f>
        <v>190.9824190109062</v>
      </c>
      <c r="BW94" s="192">
        <f>'I. Modelsimulering_kvinder'!BW77*'B. Andre input'!$B$94*'B. Andre input'!$B$65</f>
        <v>161.30076439560125</v>
      </c>
      <c r="BX94" s="192">
        <f>'I. Modelsimulering_kvinder'!BX77*'B. Andre input'!$B$94*'B. Andre input'!$B$65</f>
        <v>135.7804606639026</v>
      </c>
      <c r="BY94" s="192">
        <f>'I. Modelsimulering_kvinder'!BY77*'B. Andre input'!$B$94*'B. Andre input'!$B$65</f>
        <v>113.55921185165279</v>
      </c>
      <c r="BZ94" s="192">
        <f>'I. Modelsimulering_kvinder'!BZ77*'B. Andre input'!$B$94*'B. Andre input'!$B$65</f>
        <v>94.225270817502064</v>
      </c>
      <c r="CA94" s="192">
        <f>'I. Modelsimulering_kvinder'!CA77*'B. Andre input'!$B$94*'B. Andre input'!$B$65</f>
        <v>77.532219575419234</v>
      </c>
      <c r="CB94" s="192">
        <f>'I. Modelsimulering_kvinder'!CB77*'B. Andre input'!$B$94*'B. Andre input'!$B$65</f>
        <v>63.272477020710966</v>
      </c>
      <c r="CC94" s="192">
        <f>'I. Modelsimulering_kvinder'!CC77*'B. Andre input'!$B$94*'B. Andre input'!$B$65</f>
        <v>51.231308011074688</v>
      </c>
      <c r="CD94" s="192">
        <f>'I. Modelsimulering_kvinder'!CD77*'B. Andre input'!$B$94*'B. Andre input'!$B$65</f>
        <v>41.178448592989952</v>
      </c>
      <c r="CE94" s="192">
        <f>'I. Modelsimulering_kvinder'!CE77*'B. Andre input'!$B$94*'B. Andre input'!$B$65</f>
        <v>32.874795566488636</v>
      </c>
      <c r="CF94" s="192">
        <f>'I. Modelsimulering_kvinder'!CF77*'B. Andre input'!$B$94*'B. Andre input'!$B$65</f>
        <v>26.083024567087641</v>
      </c>
      <c r="CG94" s="192">
        <f>'I. Modelsimulering_kvinder'!CG77*'B. Andre input'!$B$94*'B. Andre input'!$B$65</f>
        <v>20.577201519085165</v>
      </c>
      <c r="CH94" s="192">
        <f>'I. Modelsimulering_kvinder'!CH77*'B. Andre input'!$B$94*'B. Andre input'!$B$65</f>
        <v>16.149663520697661</v>
      </c>
      <c r="CI94" s="192">
        <f>'I. Modelsimulering_kvinder'!CI77*'B. Andre input'!$B$94*'B. Andre input'!$B$65</f>
        <v>12.614987447021283</v>
      </c>
      <c r="CJ94" s="192">
        <f>'I. Modelsimulering_kvinder'!CJ77*'B. Andre input'!$B$94*'B. Andre input'!$B$65</f>
        <v>9.8115082962844635</v>
      </c>
    </row>
    <row r="95" spans="1:88" ht="25.5" x14ac:dyDescent="0.25">
      <c r="A95" s="140" t="s">
        <v>183</v>
      </c>
      <c r="B95" s="192"/>
      <c r="C95" s="192"/>
      <c r="D95" s="192">
        <f>'I. Modelsimulering_kvinder'!D78*'B. Andre input'!$B$99*'B. Andre input'!$B$65</f>
        <v>0</v>
      </c>
      <c r="E95" s="192">
        <f>'I. Modelsimulering_kvinder'!E78*'B. Andre input'!$B$99*'B. Andre input'!$B$65</f>
        <v>0</v>
      </c>
      <c r="F95" s="192">
        <f>'I. Modelsimulering_kvinder'!F78*'B. Andre input'!$B$99*'B. Andre input'!$B$65</f>
        <v>0</v>
      </c>
      <c r="G95" s="192">
        <f>'I. Modelsimulering_kvinder'!G78*'B. Andre input'!$B$99*'B. Andre input'!$B$65</f>
        <v>0</v>
      </c>
      <c r="H95" s="192">
        <f>'I. Modelsimulering_kvinder'!H78*'B. Andre input'!$B$99*'B. Andre input'!$B$65</f>
        <v>0</v>
      </c>
      <c r="I95" s="192">
        <f>'I. Modelsimulering_kvinder'!I78*'B. Andre input'!$B$99*'B. Andre input'!$B$65</f>
        <v>0</v>
      </c>
      <c r="J95" s="192">
        <f>'I. Modelsimulering_kvinder'!J78*'B. Andre input'!$B$99*'B. Andre input'!$B$65</f>
        <v>0</v>
      </c>
      <c r="K95" s="192">
        <f>'I. Modelsimulering_kvinder'!K78*'B. Andre input'!$B$99*'B. Andre input'!$B$65</f>
        <v>0</v>
      </c>
      <c r="L95" s="192">
        <f>'I. Modelsimulering_kvinder'!L78*'B. Andre input'!$B$99*'B. Andre input'!$B$65</f>
        <v>0</v>
      </c>
      <c r="M95" s="192">
        <f>'I. Modelsimulering_kvinder'!M78*'B. Andre input'!$B$99*'B. Andre input'!$B$65</f>
        <v>0</v>
      </c>
      <c r="N95" s="192">
        <f>'I. Modelsimulering_kvinder'!N78*'B. Andre input'!$B$99*'B. Andre input'!$B$65</f>
        <v>-6608.0837770351773</v>
      </c>
      <c r="O95" s="192">
        <f>'I. Modelsimulering_kvinder'!O78*'B. Andre input'!$B$99*'B. Andre input'!$B$65</f>
        <v>-7024.578681383693</v>
      </c>
      <c r="P95" s="192">
        <f>'I. Modelsimulering_kvinder'!P78*'B. Andre input'!$B$99*'B. Andre input'!$B$65</f>
        <v>-6427.6069290761152</v>
      </c>
      <c r="Q95" s="192">
        <f>'I. Modelsimulering_kvinder'!Q78*'B. Andre input'!$B$99*'B. Andre input'!$B$65</f>
        <v>-5724.3601268479733</v>
      </c>
      <c r="R95" s="192">
        <f>'I. Modelsimulering_kvinder'!R78*'B. Andre input'!$B$99*'B. Andre input'!$B$65</f>
        <v>-5068.4727925349698</v>
      </c>
      <c r="S95" s="192">
        <f>'I. Modelsimulering_kvinder'!S78*'B. Andre input'!$B$99*'B. Andre input'!$B$65</f>
        <v>-4480.7034016824718</v>
      </c>
      <c r="T95" s="192">
        <f>'I. Modelsimulering_kvinder'!T78*'B. Andre input'!$B$99*'B. Andre input'!$B$65</f>
        <v>-3958.6349850564525</v>
      </c>
      <c r="U95" s="192">
        <f>'I. Modelsimulering_kvinder'!U78*'B. Andre input'!$B$99*'B. Andre input'!$B$65</f>
        <v>-3496.1553377093674</v>
      </c>
      <c r="V95" s="192">
        <f>'I. Modelsimulering_kvinder'!V78*'B. Andre input'!$B$99*'B. Andre input'!$B$65</f>
        <v>-3086.9557020964348</v>
      </c>
      <c r="W95" s="192">
        <f>'I. Modelsimulering_kvinder'!W78*'B. Andre input'!$B$99*'B. Andre input'!$B$65</f>
        <v>0</v>
      </c>
      <c r="X95" s="192">
        <f>'I. Modelsimulering_kvinder'!X78*'B. Andre input'!$B$99*'B. Andre input'!$B$65</f>
        <v>0</v>
      </c>
      <c r="Y95" s="192">
        <f>'I. Modelsimulering_kvinder'!Y78*'B. Andre input'!$B$99*'B. Andre input'!$B$65</f>
        <v>0</v>
      </c>
      <c r="Z95" s="192">
        <f>'I. Modelsimulering_kvinder'!Z78*'B. Andre input'!$B$99*'B. Andre input'!$B$65</f>
        <v>0</v>
      </c>
      <c r="AA95" s="192">
        <f>'I. Modelsimulering_kvinder'!AA78*'B. Andre input'!$B$99*'B. Andre input'!$B$65</f>
        <v>0</v>
      </c>
      <c r="AB95" s="192">
        <f>'I. Modelsimulering_kvinder'!AB78*'B. Andre input'!$B$99*'B. Andre input'!$B$65</f>
        <v>0</v>
      </c>
      <c r="AC95" s="192">
        <f>'I. Modelsimulering_kvinder'!AC78*'B. Andre input'!$B$99*'B. Andre input'!$B$65</f>
        <v>0</v>
      </c>
      <c r="AD95" s="192">
        <f>'I. Modelsimulering_kvinder'!AD78*'B. Andre input'!$B$99*'B. Andre input'!$B$65</f>
        <v>0</v>
      </c>
      <c r="AE95" s="192">
        <f>'I. Modelsimulering_kvinder'!AE78*'B. Andre input'!$B$99*'B. Andre input'!$B$65</f>
        <v>0</v>
      </c>
      <c r="AF95" s="192">
        <f>'I. Modelsimulering_kvinder'!AF78*'B. Andre input'!$B$99*'B. Andre input'!$B$65</f>
        <v>0</v>
      </c>
      <c r="AG95" s="192">
        <f>'I. Modelsimulering_kvinder'!AG78*'B. Andre input'!$B$99*'B. Andre input'!$B$65</f>
        <v>0</v>
      </c>
      <c r="AH95" s="192">
        <f>'I. Modelsimulering_kvinder'!AH78*'B. Andre input'!$B$99*'B. Andre input'!$B$65</f>
        <v>0</v>
      </c>
      <c r="AI95" s="192">
        <f>'I. Modelsimulering_kvinder'!AI78*'B. Andre input'!$B$99*'B. Andre input'!$B$65</f>
        <v>0</v>
      </c>
      <c r="AJ95" s="192">
        <f>'I. Modelsimulering_kvinder'!AJ78*'B. Andre input'!$B$99*'B. Andre input'!$B$65</f>
        <v>0</v>
      </c>
      <c r="AK95" s="192">
        <f>'I. Modelsimulering_kvinder'!AK78*'B. Andre input'!$B$99*'B. Andre input'!$B$65</f>
        <v>0</v>
      </c>
      <c r="AL95" s="192">
        <f>'I. Modelsimulering_kvinder'!AL78*'B. Andre input'!$B$99*'B. Andre input'!$B$65</f>
        <v>0</v>
      </c>
      <c r="AM95" s="192">
        <f>'I. Modelsimulering_kvinder'!AM78*'B. Andre input'!$B$99*'B. Andre input'!$B$65</f>
        <v>0</v>
      </c>
      <c r="AN95" s="192">
        <f>'I. Modelsimulering_kvinder'!AN78*'B. Andre input'!$B$99*'B. Andre input'!$B$65</f>
        <v>0</v>
      </c>
      <c r="AO95" s="192">
        <f>'I. Modelsimulering_kvinder'!AO78*'B. Andre input'!$B$99*'B. Andre input'!$B$65</f>
        <v>0</v>
      </c>
      <c r="AP95" s="192">
        <f>'I. Modelsimulering_kvinder'!AP78*'B. Andre input'!$B$99*'B. Andre input'!$B$65</f>
        <v>0</v>
      </c>
      <c r="AQ95" s="192">
        <f>'I. Modelsimulering_kvinder'!AQ78*'B. Andre input'!$B$99*'B. Andre input'!$B$65</f>
        <v>0</v>
      </c>
      <c r="AR95" s="192">
        <f>'I. Modelsimulering_kvinder'!AR78*'B. Andre input'!$B$99*'B. Andre input'!$B$65</f>
        <v>0</v>
      </c>
      <c r="AS95" s="192">
        <f>'I. Modelsimulering_kvinder'!AS78*'B. Andre input'!$B$99*'B. Andre input'!$B$65</f>
        <v>0</v>
      </c>
      <c r="AT95" s="192">
        <f>'I. Modelsimulering_kvinder'!AT78*'B. Andre input'!$B$99*'B. Andre input'!$B$65</f>
        <v>0</v>
      </c>
      <c r="AU95" s="192">
        <f>'I. Modelsimulering_kvinder'!AU78*'B. Andre input'!$B$99*'B. Andre input'!$B$65</f>
        <v>0</v>
      </c>
      <c r="AV95" s="192">
        <f>'I. Modelsimulering_kvinder'!AV78*'B. Andre input'!$B$99*'B. Andre input'!$B$65</f>
        <v>0</v>
      </c>
      <c r="AW95" s="192">
        <f>'I. Modelsimulering_kvinder'!AW78*'B. Andre input'!$B$99*'B. Andre input'!$B$65</f>
        <v>0</v>
      </c>
      <c r="AX95" s="192">
        <f>'I. Modelsimulering_kvinder'!AX78*'B. Andre input'!$B$99*'B. Andre input'!$B$65</f>
        <v>0</v>
      </c>
      <c r="AY95" s="192">
        <f>'I. Modelsimulering_kvinder'!AY78*'B. Andre input'!$B$99*'B. Andre input'!$B$65</f>
        <v>0</v>
      </c>
      <c r="AZ95" s="192">
        <f>'I. Modelsimulering_kvinder'!AZ78*'B. Andre input'!$B$99*'B. Andre input'!$B$65</f>
        <v>0</v>
      </c>
      <c r="BA95" s="192">
        <f>'I. Modelsimulering_kvinder'!BA78*'B. Andre input'!$B$99*'B. Andre input'!$B$65</f>
        <v>0</v>
      </c>
      <c r="BB95" s="192">
        <f>'I. Modelsimulering_kvinder'!BB78*'B. Andre input'!$B$99*'B. Andre input'!$B$65</f>
        <v>0</v>
      </c>
      <c r="BC95" s="192">
        <f>'I. Modelsimulering_kvinder'!BC78*'B. Andre input'!$B$99*'B. Andre input'!$B$65</f>
        <v>0</v>
      </c>
      <c r="BD95" s="192">
        <f>'I. Modelsimulering_kvinder'!BD78*'B. Andre input'!$B$99*'B. Andre input'!$B$65</f>
        <v>0</v>
      </c>
      <c r="BE95" s="192">
        <f>'I. Modelsimulering_kvinder'!BE78*'B. Andre input'!$B$99*'B. Andre input'!$B$65</f>
        <v>0</v>
      </c>
      <c r="BF95" s="192">
        <f>'I. Modelsimulering_kvinder'!BF78*'B. Andre input'!$B$99*'B. Andre input'!$B$65</f>
        <v>0</v>
      </c>
      <c r="BG95" s="192">
        <f>'I. Modelsimulering_kvinder'!BG78*'B. Andre input'!$B$99*'B. Andre input'!$B$65</f>
        <v>0</v>
      </c>
      <c r="BH95" s="192">
        <f>'I. Modelsimulering_kvinder'!BH78*'B. Andre input'!$B$99*'B. Andre input'!$B$65</f>
        <v>0</v>
      </c>
      <c r="BI95" s="192">
        <f>'I. Modelsimulering_kvinder'!BI78*'B. Andre input'!$B$99*'B. Andre input'!$B$65</f>
        <v>0</v>
      </c>
      <c r="BJ95" s="192">
        <f>'I. Modelsimulering_kvinder'!BJ78*'B. Andre input'!$B$99*'B. Andre input'!$B$65</f>
        <v>0</v>
      </c>
      <c r="BK95" s="192">
        <f>'I. Modelsimulering_kvinder'!BK78*'B. Andre input'!$B$99*'B. Andre input'!$B$65</f>
        <v>0</v>
      </c>
      <c r="BL95" s="192">
        <f>'I. Modelsimulering_kvinder'!BL78*'B. Andre input'!$B$99*'B. Andre input'!$B$65</f>
        <v>0</v>
      </c>
      <c r="BM95" s="192">
        <f>'I. Modelsimulering_kvinder'!BM78*'B. Andre input'!$B$99*'B. Andre input'!$B$65</f>
        <v>0</v>
      </c>
      <c r="BN95" s="192">
        <f>'I. Modelsimulering_kvinder'!BN78*'B. Andre input'!$B$99*'B. Andre input'!$B$65</f>
        <v>0</v>
      </c>
      <c r="BO95" s="192">
        <f>'I. Modelsimulering_kvinder'!BO78*'B. Andre input'!$B$99*'B. Andre input'!$B$65</f>
        <v>0</v>
      </c>
      <c r="BP95" s="192">
        <f>'I. Modelsimulering_kvinder'!BP78*'B. Andre input'!$B$99*'B. Andre input'!$B$65</f>
        <v>0</v>
      </c>
      <c r="BQ95" s="192">
        <f>'I. Modelsimulering_kvinder'!BQ78*'B. Andre input'!$B$99*'B. Andre input'!$B$65</f>
        <v>0</v>
      </c>
      <c r="BR95" s="192">
        <f>'I. Modelsimulering_kvinder'!BR78*'B. Andre input'!$B$99*'B. Andre input'!$B$65</f>
        <v>0</v>
      </c>
      <c r="BS95" s="192">
        <f>'I. Modelsimulering_kvinder'!BS78*'B. Andre input'!$B$99*'B. Andre input'!$B$65</f>
        <v>0</v>
      </c>
      <c r="BT95" s="192">
        <f>'I. Modelsimulering_kvinder'!BT78*'B. Andre input'!$B$99*'B. Andre input'!$B$65</f>
        <v>0</v>
      </c>
      <c r="BU95" s="192">
        <f>'I. Modelsimulering_kvinder'!BU78*'B. Andre input'!$B$99*'B. Andre input'!$B$65</f>
        <v>0</v>
      </c>
      <c r="BV95" s="192">
        <f>'I. Modelsimulering_kvinder'!BV78*'B. Andre input'!$B$99*'B. Andre input'!$B$65</f>
        <v>0</v>
      </c>
      <c r="BW95" s="192">
        <f>'I. Modelsimulering_kvinder'!BW78*'B. Andre input'!$B$99*'B. Andre input'!$B$65</f>
        <v>0</v>
      </c>
      <c r="BX95" s="192">
        <f>'I. Modelsimulering_kvinder'!BX78*'B. Andre input'!$B$99*'B. Andre input'!$B$65</f>
        <v>0</v>
      </c>
      <c r="BY95" s="192">
        <f>'I. Modelsimulering_kvinder'!BY78*'B. Andre input'!$B$99*'B. Andre input'!$B$65</f>
        <v>0</v>
      </c>
      <c r="BZ95" s="192">
        <f>'I. Modelsimulering_kvinder'!BZ78*'B. Andre input'!$B$99*'B. Andre input'!$B$65</f>
        <v>0</v>
      </c>
      <c r="CA95" s="192">
        <f>'I. Modelsimulering_kvinder'!CA78*'B. Andre input'!$B$99*'B. Andre input'!$B$65</f>
        <v>0</v>
      </c>
      <c r="CB95" s="192">
        <f>'I. Modelsimulering_kvinder'!CB78*'B. Andre input'!$B$99*'B. Andre input'!$B$65</f>
        <v>0</v>
      </c>
      <c r="CC95" s="192">
        <f>'I. Modelsimulering_kvinder'!CC78*'B. Andre input'!$B$99*'B. Andre input'!$B$65</f>
        <v>0</v>
      </c>
      <c r="CD95" s="192">
        <f>'I. Modelsimulering_kvinder'!CD78*'B. Andre input'!$B$99*'B. Andre input'!$B$65</f>
        <v>0</v>
      </c>
      <c r="CE95" s="192">
        <f>'I. Modelsimulering_kvinder'!CE78*'B. Andre input'!$B$99*'B. Andre input'!$B$65</f>
        <v>0</v>
      </c>
      <c r="CF95" s="192">
        <f>'I. Modelsimulering_kvinder'!CF78*'B. Andre input'!$B$99*'B. Andre input'!$B$65</f>
        <v>0</v>
      </c>
      <c r="CG95" s="192">
        <f>'I. Modelsimulering_kvinder'!CG78*'B. Andre input'!$B$99*'B. Andre input'!$B$65</f>
        <v>0</v>
      </c>
      <c r="CH95" s="192">
        <f>'I. Modelsimulering_kvinder'!CH78*'B. Andre input'!$B$99*'B. Andre input'!$B$65</f>
        <v>0</v>
      </c>
      <c r="CI95" s="192">
        <f>'I. Modelsimulering_kvinder'!CI78*'B. Andre input'!$B$99*'B. Andre input'!$B$65</f>
        <v>0</v>
      </c>
      <c r="CJ95" s="192">
        <f>'I. Modelsimulering_kvinder'!CJ78*'B. Andre input'!$B$99*'B. Andre input'!$B$65</f>
        <v>0</v>
      </c>
    </row>
    <row r="96" spans="1:88" ht="25.5" x14ac:dyDescent="0.25">
      <c r="A96" s="140" t="s">
        <v>184</v>
      </c>
      <c r="B96" s="192"/>
      <c r="C96" s="192"/>
      <c r="D96" s="192">
        <f>'I. Modelsimulering_kvinder'!D79*'B. Andre input'!$B$100*'B. Andre input'!$B$65</f>
        <v>0</v>
      </c>
      <c r="E96" s="192">
        <f>'I. Modelsimulering_kvinder'!E79*'B. Andre input'!$B$100*'B. Andre input'!$B$65</f>
        <v>0</v>
      </c>
      <c r="F96" s="192">
        <f>'I. Modelsimulering_kvinder'!F79*'B. Andre input'!$B$100*'B. Andre input'!$B$65</f>
        <v>0</v>
      </c>
      <c r="G96" s="192">
        <f>'I. Modelsimulering_kvinder'!G79*'B. Andre input'!$B$100*'B. Andre input'!$B$65</f>
        <v>0</v>
      </c>
      <c r="H96" s="192">
        <f>'I. Modelsimulering_kvinder'!H79*'B. Andre input'!$B$100*'B. Andre input'!$B$65</f>
        <v>0</v>
      </c>
      <c r="I96" s="192">
        <f>'I. Modelsimulering_kvinder'!I79*'B. Andre input'!$B$100*'B. Andre input'!$B$65</f>
        <v>0</v>
      </c>
      <c r="J96" s="192">
        <f>'I. Modelsimulering_kvinder'!J79*'B. Andre input'!$B$100*'B. Andre input'!$B$65</f>
        <v>0</v>
      </c>
      <c r="K96" s="192">
        <f>'I. Modelsimulering_kvinder'!K79*'B. Andre input'!$B$100*'B. Andre input'!$B$65</f>
        <v>0</v>
      </c>
      <c r="L96" s="192">
        <f>'I. Modelsimulering_kvinder'!L79*'B. Andre input'!$B$100*'B. Andre input'!$B$65</f>
        <v>0</v>
      </c>
      <c r="M96" s="192">
        <f>'I. Modelsimulering_kvinder'!M79*'B. Andre input'!$B$100*'B. Andre input'!$B$65</f>
        <v>0</v>
      </c>
      <c r="N96" s="192">
        <f>'I. Modelsimulering_kvinder'!N79*'B. Andre input'!$B$100*'B. Andre input'!$B$65</f>
        <v>-27433.722867654909</v>
      </c>
      <c r="O96" s="192">
        <f>'I. Modelsimulering_kvinder'!O79*'B. Andre input'!$B$100*'B. Andre input'!$B$65</f>
        <v>-32391.091585143931</v>
      </c>
      <c r="P96" s="192">
        <f>'I. Modelsimulering_kvinder'!P79*'B. Andre input'!$B$100*'B. Andre input'!$B$65</f>
        <v>-32847.009669159415</v>
      </c>
      <c r="Q96" s="192">
        <f>'I. Modelsimulering_kvinder'!Q79*'B. Andre input'!$B$100*'B. Andre input'!$B$65</f>
        <v>-32357.162610063784</v>
      </c>
      <c r="R96" s="192">
        <f>'I. Modelsimulering_kvinder'!R79*'B. Andre input'!$B$100*'B. Andre input'!$B$65</f>
        <v>-31634.962752277799</v>
      </c>
      <c r="S96" s="192">
        <f>'I. Modelsimulering_kvinder'!S79*'B. Andre input'!$B$100*'B. Andre input'!$B$65</f>
        <v>-30832.895036441267</v>
      </c>
      <c r="T96" s="192">
        <f>'I. Modelsimulering_kvinder'!T79*'B. Andre input'!$B$100*'B. Andre input'!$B$65</f>
        <v>-29991.189030938684</v>
      </c>
      <c r="U96" s="192">
        <f>'I. Modelsimulering_kvinder'!U79*'B. Andre input'!$B$100*'B. Andre input'!$B$65</f>
        <v>-29126.182539498528</v>
      </c>
      <c r="V96" s="192">
        <f>'I. Modelsimulering_kvinder'!V79*'B. Andre input'!$B$100*'B. Andre input'!$B$65</f>
        <v>-28247.965722087971</v>
      </c>
      <c r="W96" s="192">
        <f>'I. Modelsimulering_kvinder'!W79*'B. Andre input'!$B$100*'B. Andre input'!$B$65</f>
        <v>-29760.981881950622</v>
      </c>
      <c r="X96" s="192">
        <f>'I. Modelsimulering_kvinder'!X79*'B. Andre input'!$B$100*'B. Andre input'!$B$65</f>
        <v>-28642.92168668973</v>
      </c>
      <c r="Y96" s="192">
        <f>'I. Modelsimulering_kvinder'!Y79*'B. Andre input'!$B$100*'B. Andre input'!$B$65</f>
        <v>-27545.04561480381</v>
      </c>
      <c r="Z96" s="192">
        <f>'I. Modelsimulering_kvinder'!Z79*'B. Andre input'!$B$100*'B. Andre input'!$B$65</f>
        <v>-26472.356008752406</v>
      </c>
      <c r="AA96" s="192">
        <f>'I. Modelsimulering_kvinder'!AA79*'B. Andre input'!$B$100*'B. Andre input'!$B$65</f>
        <v>-25428.390918139954</v>
      </c>
      <c r="AB96" s="192">
        <f>'I. Modelsimulering_kvinder'!AB79*'B. Andre input'!$B$100*'B. Andre input'!$B$65</f>
        <v>-24415.545448980847</v>
      </c>
      <c r="AC96" s="192">
        <f>'I. Modelsimulering_kvinder'!AC79*'B. Andre input'!$B$100*'B. Andre input'!$B$65</f>
        <v>-23435.328466846404</v>
      </c>
      <c r="AD96" s="192">
        <f>'I. Modelsimulering_kvinder'!AD79*'B. Andre input'!$B$100*'B. Andre input'!$B$65</f>
        <v>-22488.566590844752</v>
      </c>
      <c r="AE96" s="192">
        <f>'I. Modelsimulering_kvinder'!AE79*'B. Andre input'!$B$100*'B. Andre input'!$B$65</f>
        <v>-21575.565534787205</v>
      </c>
      <c r="AF96" s="192">
        <f>'I. Modelsimulering_kvinder'!AF79*'B. Andre input'!$B$100*'B. Andre input'!$B$65</f>
        <v>-20696.237152829264</v>
      </c>
      <c r="AG96" s="192">
        <f>'I. Modelsimulering_kvinder'!AG79*'B. Andre input'!$B$100*'B. Andre input'!$B$65</f>
        <v>-19507.954248509839</v>
      </c>
      <c r="AH96" s="192">
        <f>'I. Modelsimulering_kvinder'!AH79*'B. Andre input'!$B$100*'B. Andre input'!$B$65</f>
        <v>-18386.068230938356</v>
      </c>
      <c r="AI96" s="192">
        <f>'I. Modelsimulering_kvinder'!AI79*'B. Andre input'!$B$100*'B. Andre input'!$B$65</f>
        <v>-17327.381999139096</v>
      </c>
      <c r="AJ96" s="192">
        <f>'I. Modelsimulering_kvinder'!AJ79*'B. Andre input'!$B$100*'B. Andre input'!$B$65</f>
        <v>-16328.721266983073</v>
      </c>
      <c r="AK96" s="192">
        <f>'I. Modelsimulering_kvinder'!AK79*'B. Andre input'!$B$100*'B. Andre input'!$B$65</f>
        <v>-15386.972274065569</v>
      </c>
      <c r="AL96" s="192">
        <f>'I. Modelsimulering_kvinder'!AL79*'B. Andre input'!$B$100*'B. Andre input'!$B$65</f>
        <v>-14499.108149229911</v>
      </c>
      <c r="AM96" s="192">
        <f>'I. Modelsimulering_kvinder'!AM79*'B. Andre input'!$B$100*'B. Andre input'!$B$65</f>
        <v>-13662.206691558902</v>
      </c>
      <c r="AN96" s="192">
        <f>'I. Modelsimulering_kvinder'!AN79*'B. Andre input'!$B$100*'B. Andre input'!$B$65</f>
        <v>-12873.461700451302</v>
      </c>
      <c r="AO96" s="192">
        <f>'I. Modelsimulering_kvinder'!AO79*'B. Andre input'!$B$100*'B. Andre input'!$B$65</f>
        <v>-12130.189492484695</v>
      </c>
      <c r="AP96" s="192">
        <f>'I. Modelsimulering_kvinder'!AP79*'B. Andre input'!$B$100*'B. Andre input'!$B$65</f>
        <v>-11429.831858960673</v>
      </c>
      <c r="AQ96" s="192">
        <f>'I. Modelsimulering_kvinder'!AQ79*'B. Andre input'!$B$100*'B. Andre input'!$B$65</f>
        <v>-10203.116609182704</v>
      </c>
      <c r="AR96" s="192">
        <f>'I. Modelsimulering_kvinder'!AR79*'B. Andre input'!$B$100*'B. Andre input'!$B$65</f>
        <v>-9108.1292382370248</v>
      </c>
      <c r="AS96" s="192">
        <f>'I. Modelsimulering_kvinder'!AS79*'B. Andre input'!$B$100*'B. Andre input'!$B$65</f>
        <v>-8130.739312679907</v>
      </c>
      <c r="AT96" s="192">
        <f>'I. Modelsimulering_kvinder'!AT79*'B. Andre input'!$B$100*'B. Andre input'!$B$65</f>
        <v>-7258.3243455012798</v>
      </c>
      <c r="AU96" s="192">
        <f>'I. Modelsimulering_kvinder'!AU79*'B. Andre input'!$B$100*'B. Andre input'!$B$65</f>
        <v>-6479.6114683123396</v>
      </c>
      <c r="AV96" s="192">
        <f>'I. Modelsimulering_kvinder'!AV79*'B. Andre input'!$B$100*'B. Andre input'!$B$65</f>
        <v>-5784.5349498874166</v>
      </c>
      <c r="AW96" s="192">
        <f>'I. Modelsimulering_kvinder'!AW79*'B. Andre input'!$B$100*'B. Andre input'!$B$65</f>
        <v>-5164.1082034252649</v>
      </c>
      <c r="AX96" s="192">
        <f>'I. Modelsimulering_kvinder'!AX79*'B. Andre input'!$B$100*'B. Andre input'!$B$65</f>
        <v>-4610.3089718688016</v>
      </c>
      <c r="AY96" s="192">
        <f>'I. Modelsimulering_kvinder'!AY79*'B. Andre input'!$B$100*'B. Andre input'!$B$65</f>
        <v>-4115.9764503922142</v>
      </c>
      <c r="AZ96" s="192">
        <f>'I. Modelsimulering_kvinder'!AZ79*'B. Andre input'!$B$100*'B. Andre input'!$B$65</f>
        <v>-3674.7191875395742</v>
      </c>
      <c r="BA96" s="192">
        <f>'I. Modelsimulering_kvinder'!BA79*'B. Andre input'!$B$100*'B. Andre input'!$B$65</f>
        <v>0</v>
      </c>
      <c r="BB96" s="192">
        <f>'I. Modelsimulering_kvinder'!BB79*'B. Andre input'!$B$100*'B. Andre input'!$B$65</f>
        <v>0</v>
      </c>
      <c r="BC96" s="192">
        <f>'I. Modelsimulering_kvinder'!BC79*'B. Andre input'!$B$100*'B. Andre input'!$B$65</f>
        <v>0</v>
      </c>
      <c r="BD96" s="192">
        <f>'I. Modelsimulering_kvinder'!BD79*'B. Andre input'!$B$100*'B. Andre input'!$B$65</f>
        <v>0</v>
      </c>
      <c r="BE96" s="192">
        <f>'I. Modelsimulering_kvinder'!BE79*'B. Andre input'!$B$100*'B. Andre input'!$B$65</f>
        <v>0</v>
      </c>
      <c r="BF96" s="192">
        <f>'I. Modelsimulering_kvinder'!BF79*'B. Andre input'!$B$100*'B. Andre input'!$B$65</f>
        <v>0</v>
      </c>
      <c r="BG96" s="192">
        <f>'I. Modelsimulering_kvinder'!BG79*'B. Andre input'!$B$100*'B. Andre input'!$B$65</f>
        <v>0</v>
      </c>
      <c r="BH96" s="192">
        <f>'I. Modelsimulering_kvinder'!BH79*'B. Andre input'!$B$100*'B. Andre input'!$B$65</f>
        <v>0</v>
      </c>
      <c r="BI96" s="192">
        <f>'I. Modelsimulering_kvinder'!BI79*'B. Andre input'!$B$100*'B. Andre input'!$B$65</f>
        <v>0</v>
      </c>
      <c r="BJ96" s="192">
        <f>'I. Modelsimulering_kvinder'!BJ79*'B. Andre input'!$B$100*'B. Andre input'!$B$65</f>
        <v>0</v>
      </c>
      <c r="BK96" s="192">
        <f>'I. Modelsimulering_kvinder'!BK79*'B. Andre input'!$B$100*'B. Andre input'!$B$65</f>
        <v>0</v>
      </c>
      <c r="BL96" s="192">
        <f>'I. Modelsimulering_kvinder'!BL79*'B. Andre input'!$B$100*'B. Andre input'!$B$65</f>
        <v>0</v>
      </c>
      <c r="BM96" s="192">
        <f>'I. Modelsimulering_kvinder'!BM79*'B. Andre input'!$B$100*'B. Andre input'!$B$65</f>
        <v>0</v>
      </c>
      <c r="BN96" s="192">
        <f>'I. Modelsimulering_kvinder'!BN79*'B. Andre input'!$B$100*'B. Andre input'!$B$65</f>
        <v>0</v>
      </c>
      <c r="BO96" s="192">
        <f>'I. Modelsimulering_kvinder'!BO79*'B. Andre input'!$B$100*'B. Andre input'!$B$65</f>
        <v>0</v>
      </c>
      <c r="BP96" s="192">
        <f>'I. Modelsimulering_kvinder'!BP79*'B. Andre input'!$B$100*'B. Andre input'!$B$65</f>
        <v>0</v>
      </c>
      <c r="BQ96" s="192">
        <f>'I. Modelsimulering_kvinder'!BQ79*'B. Andre input'!$B$100*'B. Andre input'!$B$65</f>
        <v>0</v>
      </c>
      <c r="BR96" s="192">
        <f>'I. Modelsimulering_kvinder'!BR79*'B. Andre input'!$B$100*'B. Andre input'!$B$65</f>
        <v>0</v>
      </c>
      <c r="BS96" s="192">
        <f>'I. Modelsimulering_kvinder'!BS79*'B. Andre input'!$B$100*'B. Andre input'!$B$65</f>
        <v>0</v>
      </c>
      <c r="BT96" s="192">
        <f>'I. Modelsimulering_kvinder'!BT79*'B. Andre input'!$B$100*'B. Andre input'!$B$65</f>
        <v>0</v>
      </c>
      <c r="BU96" s="192">
        <f>'I. Modelsimulering_kvinder'!BU79*'B. Andre input'!$B$100*'B. Andre input'!$B$65</f>
        <v>0</v>
      </c>
      <c r="BV96" s="192">
        <f>'I. Modelsimulering_kvinder'!BV79*'B. Andre input'!$B$100*'B. Andre input'!$B$65</f>
        <v>0</v>
      </c>
      <c r="BW96" s="192">
        <f>'I. Modelsimulering_kvinder'!BW79*'B. Andre input'!$B$100*'B. Andre input'!$B$65</f>
        <v>0</v>
      </c>
      <c r="BX96" s="192">
        <f>'I. Modelsimulering_kvinder'!BX79*'B. Andre input'!$B$100*'B. Andre input'!$B$65</f>
        <v>0</v>
      </c>
      <c r="BY96" s="192">
        <f>'I. Modelsimulering_kvinder'!BY79*'B. Andre input'!$B$100*'B. Andre input'!$B$65</f>
        <v>0</v>
      </c>
      <c r="BZ96" s="192">
        <f>'I. Modelsimulering_kvinder'!BZ79*'B. Andre input'!$B$100*'B. Andre input'!$B$65</f>
        <v>0</v>
      </c>
      <c r="CA96" s="192">
        <f>'I. Modelsimulering_kvinder'!CA79*'B. Andre input'!$B$100*'B. Andre input'!$B$65</f>
        <v>0</v>
      </c>
      <c r="CB96" s="192">
        <f>'I. Modelsimulering_kvinder'!CB79*'B. Andre input'!$B$100*'B. Andre input'!$B$65</f>
        <v>0</v>
      </c>
      <c r="CC96" s="192">
        <f>'I. Modelsimulering_kvinder'!CC79*'B. Andre input'!$B$100*'B. Andre input'!$B$65</f>
        <v>0</v>
      </c>
      <c r="CD96" s="192">
        <f>'I. Modelsimulering_kvinder'!CD79*'B. Andre input'!$B$100*'B. Andre input'!$B$65</f>
        <v>0</v>
      </c>
      <c r="CE96" s="192">
        <f>'I. Modelsimulering_kvinder'!CE79*'B. Andre input'!$B$100*'B. Andre input'!$B$65</f>
        <v>0</v>
      </c>
      <c r="CF96" s="192">
        <f>'I. Modelsimulering_kvinder'!CF79*'B. Andre input'!$B$100*'B. Andre input'!$B$65</f>
        <v>0</v>
      </c>
      <c r="CG96" s="192">
        <f>'I. Modelsimulering_kvinder'!CG79*'B. Andre input'!$B$100*'B. Andre input'!$B$65</f>
        <v>0</v>
      </c>
      <c r="CH96" s="192">
        <f>'I. Modelsimulering_kvinder'!CH79*'B. Andre input'!$B$100*'B. Andre input'!$B$65</f>
        <v>0</v>
      </c>
      <c r="CI96" s="192">
        <f>'I. Modelsimulering_kvinder'!CI79*'B. Andre input'!$B$100*'B. Andre input'!$B$65</f>
        <v>0</v>
      </c>
      <c r="CJ96" s="192">
        <f>'I. Modelsimulering_kvinder'!CJ79*'B. Andre input'!$B$100*'B. Andre input'!$B$65</f>
        <v>0</v>
      </c>
    </row>
    <row r="97" spans="1:88" ht="25.5" x14ac:dyDescent="0.25">
      <c r="A97" s="140" t="s">
        <v>185</v>
      </c>
      <c r="B97" s="192"/>
      <c r="C97" s="192"/>
      <c r="D97" s="192">
        <f>'I. Modelsimulering_kvinder'!D80*'B. Andre input'!$B$101*'B. Andre input'!$B$65</f>
        <v>0</v>
      </c>
      <c r="E97" s="192">
        <f>'I. Modelsimulering_kvinder'!E80*'B. Andre input'!$B$101*'B. Andre input'!$B$65</f>
        <v>0</v>
      </c>
      <c r="F97" s="192">
        <f>'I. Modelsimulering_kvinder'!F80*'B. Andre input'!$B$101*'B. Andre input'!$B$65</f>
        <v>0</v>
      </c>
      <c r="G97" s="192">
        <f>'I. Modelsimulering_kvinder'!G80*'B. Andre input'!$B$101*'B. Andre input'!$B$65</f>
        <v>0</v>
      </c>
      <c r="H97" s="192">
        <f>'I. Modelsimulering_kvinder'!H80*'B. Andre input'!$B$101*'B. Andre input'!$B$65</f>
        <v>0</v>
      </c>
      <c r="I97" s="192">
        <f>'I. Modelsimulering_kvinder'!I80*'B. Andre input'!$B$101*'B. Andre input'!$B$65</f>
        <v>0</v>
      </c>
      <c r="J97" s="192">
        <f>'I. Modelsimulering_kvinder'!J80*'B. Andre input'!$B$101*'B. Andre input'!$B$65</f>
        <v>0</v>
      </c>
      <c r="K97" s="192">
        <f>'I. Modelsimulering_kvinder'!K80*'B. Andre input'!$B$101*'B. Andre input'!$B$65</f>
        <v>0</v>
      </c>
      <c r="L97" s="192">
        <f>'I. Modelsimulering_kvinder'!L80*'B. Andre input'!$B$101*'B. Andre input'!$B$65</f>
        <v>0</v>
      </c>
      <c r="M97" s="192">
        <f>'I. Modelsimulering_kvinder'!M80*'B. Andre input'!$B$101*'B. Andre input'!$B$65</f>
        <v>0</v>
      </c>
      <c r="N97" s="192">
        <f>'I. Modelsimulering_kvinder'!N80*'B. Andre input'!$B$101*'B. Andre input'!$B$65</f>
        <v>-55648.229666991792</v>
      </c>
      <c r="O97" s="192">
        <f>'I. Modelsimulering_kvinder'!O80*'B. Andre input'!$B$101*'B. Andre input'!$B$65</f>
        <v>-66373.419478855023</v>
      </c>
      <c r="P97" s="192">
        <f>'I. Modelsimulering_kvinder'!P80*'B. Andre input'!$B$101*'B. Andre input'!$B$65</f>
        <v>-68035.038503882868</v>
      </c>
      <c r="Q97" s="192">
        <f>'I. Modelsimulering_kvinder'!Q80*'B. Andre input'!$B$101*'B. Andre input'!$B$65</f>
        <v>-67832.633605700496</v>
      </c>
      <c r="R97" s="192">
        <f>'I. Modelsimulering_kvinder'!R80*'B. Andre input'!$B$101*'B. Andre input'!$B$65</f>
        <v>-67211.857149854957</v>
      </c>
      <c r="S97" s="192">
        <f>'I. Modelsimulering_kvinder'!S80*'B. Andre input'!$B$101*'B. Andre input'!$B$65</f>
        <v>-66464.763993712753</v>
      </c>
      <c r="T97" s="192">
        <f>'I. Modelsimulering_kvinder'!T80*'B. Andre input'!$B$101*'B. Andre input'!$B$65</f>
        <v>-65652.347468426364</v>
      </c>
      <c r="U97" s="192">
        <f>'I. Modelsimulering_kvinder'!U80*'B. Andre input'!$B$101*'B. Andre input'!$B$65</f>
        <v>-64789.318132240624</v>
      </c>
      <c r="V97" s="192">
        <f>'I. Modelsimulering_kvinder'!V80*'B. Andre input'!$B$101*'B. Andre input'!$B$65</f>
        <v>-63881.10147046476</v>
      </c>
      <c r="W97" s="192">
        <f>'I. Modelsimulering_kvinder'!W80*'B. Andre input'!$B$101*'B. Andre input'!$B$65</f>
        <v>-63196.066221767695</v>
      </c>
      <c r="X97" s="192">
        <f>'I. Modelsimulering_kvinder'!X80*'B. Andre input'!$B$101*'B. Andre input'!$B$65</f>
        <v>-62637.453819361697</v>
      </c>
      <c r="Y97" s="192">
        <f>'I. Modelsimulering_kvinder'!Y80*'B. Andre input'!$B$101*'B. Andre input'!$B$65</f>
        <v>-61962.55866829116</v>
      </c>
      <c r="Z97" s="192">
        <f>'I. Modelsimulering_kvinder'!Z80*'B. Andre input'!$B$101*'B. Andre input'!$B$65</f>
        <v>-61185.189657948009</v>
      </c>
      <c r="AA97" s="192">
        <f>'I. Modelsimulering_kvinder'!AA80*'B. Andre input'!$B$101*'B. Andre input'!$B$65</f>
        <v>-60317.670884996776</v>
      </c>
      <c r="AB97" s="192">
        <f>'I. Modelsimulering_kvinder'!AB80*'B. Andre input'!$B$101*'B. Andre input'!$B$65</f>
        <v>-59371.636529738884</v>
      </c>
      <c r="AC97" s="192">
        <f>'I. Modelsimulering_kvinder'!AC80*'B. Andre input'!$B$101*'B. Andre input'!$B$65</f>
        <v>-58357.944470859889</v>
      </c>
      <c r="AD97" s="192">
        <f>'I. Modelsimulering_kvinder'!AD80*'B. Andre input'!$B$101*'B. Andre input'!$B$65</f>
        <v>-57286.640095174618</v>
      </c>
      <c r="AE97" s="192">
        <f>'I. Modelsimulering_kvinder'!AE80*'B. Andre input'!$B$101*'B. Andre input'!$B$65</f>
        <v>-56166.954056333416</v>
      </c>
      <c r="AF97" s="192">
        <f>'I. Modelsimulering_kvinder'!AF80*'B. Andre input'!$B$101*'B. Andre input'!$B$65</f>
        <v>-55007.322335558893</v>
      </c>
      <c r="AG97" s="192">
        <f>'I. Modelsimulering_kvinder'!AG80*'B. Andre input'!$B$101*'B. Andre input'!$B$65</f>
        <v>-54804.139221106685</v>
      </c>
      <c r="AH97" s="192">
        <f>'I. Modelsimulering_kvinder'!AH80*'B. Andre input'!$B$101*'B. Andre input'!$B$65</f>
        <v>-54463.182498868337</v>
      </c>
      <c r="AI97" s="192">
        <f>'I. Modelsimulering_kvinder'!AI80*'B. Andre input'!$B$101*'B. Andre input'!$B$65</f>
        <v>-53995.430393310759</v>
      </c>
      <c r="AJ97" s="192">
        <f>'I. Modelsimulering_kvinder'!AJ80*'B. Andre input'!$B$101*'B. Andre input'!$B$65</f>
        <v>-53409.371136759328</v>
      </c>
      <c r="AK97" s="192">
        <f>'I. Modelsimulering_kvinder'!AK80*'B. Andre input'!$B$101*'B. Andre input'!$B$65</f>
        <v>-52714.524742988528</v>
      </c>
      <c r="AL97" s="192">
        <f>'I. Modelsimulering_kvinder'!AL80*'B. Andre input'!$B$101*'B. Andre input'!$B$65</f>
        <v>-51921.005340716321</v>
      </c>
      <c r="AM97" s="192">
        <f>'I. Modelsimulering_kvinder'!AM80*'B. Andre input'!$B$101*'B. Andre input'!$B$65</f>
        <v>-51039.179608354963</v>
      </c>
      <c r="AN97" s="192">
        <f>'I. Modelsimulering_kvinder'!AN80*'B. Andre input'!$B$101*'B. Andre input'!$B$65</f>
        <v>-50079.403161069597</v>
      </c>
      <c r="AO97" s="192">
        <f>'I. Modelsimulering_kvinder'!AO80*'B. Andre input'!$B$101*'B. Andre input'!$B$65</f>
        <v>-49051.820487150915</v>
      </c>
      <c r="AP97" s="192">
        <f>'I. Modelsimulering_kvinder'!AP80*'B. Andre input'!$B$101*'B. Andre input'!$B$65</f>
        <v>-47966.216673693198</v>
      </c>
      <c r="AQ97" s="192">
        <f>'I. Modelsimulering_kvinder'!AQ80*'B. Andre input'!$B$101*'B. Andre input'!$B$65</f>
        <v>-48469.467719496221</v>
      </c>
      <c r="AR97" s="192">
        <f>'I. Modelsimulering_kvinder'!AR80*'B. Andre input'!$B$101*'B. Andre input'!$B$65</f>
        <v>-48637.543257664242</v>
      </c>
      <c r="AS97" s="192">
        <f>'I. Modelsimulering_kvinder'!AS80*'B. Andre input'!$B$101*'B. Andre input'!$B$65</f>
        <v>-48510.897907441264</v>
      </c>
      <c r="AT97" s="192">
        <f>'I. Modelsimulering_kvinder'!AT80*'B. Andre input'!$B$101*'B. Andre input'!$B$65</f>
        <v>-48122.978178057972</v>
      </c>
      <c r="AU97" s="192">
        <f>'I. Modelsimulering_kvinder'!AU80*'B. Andre input'!$B$101*'B. Andre input'!$B$65</f>
        <v>-47506.573785624161</v>
      </c>
      <c r="AV97" s="192">
        <f>'I. Modelsimulering_kvinder'!AV80*'B. Andre input'!$B$101*'B. Andre input'!$B$65</f>
        <v>-46693.17058134015</v>
      </c>
      <c r="AW97" s="192">
        <f>'I. Modelsimulering_kvinder'!AW80*'B. Andre input'!$B$101*'B. Andre input'!$B$65</f>
        <v>-45712.505615342365</v>
      </c>
      <c r="AX97" s="192">
        <f>'I. Modelsimulering_kvinder'!AX80*'B. Andre input'!$B$101*'B. Andre input'!$B$65</f>
        <v>-44592.279487860913</v>
      </c>
      <c r="AY97" s="192">
        <f>'I. Modelsimulering_kvinder'!AY80*'B. Andre input'!$B$101*'B. Andre input'!$B$65</f>
        <v>-43357.990780933425</v>
      </c>
      <c r="AZ97" s="192">
        <f>'I. Modelsimulering_kvinder'!AZ80*'B. Andre input'!$B$101*'B. Andre input'!$B$65</f>
        <v>-42032.864409523012</v>
      </c>
      <c r="BA97" s="192">
        <f>'I. Modelsimulering_kvinder'!BA80*'B. Andre input'!$B$101*'B. Andre input'!$B$65</f>
        <v>-50115.924126502876</v>
      </c>
      <c r="BB97" s="192">
        <f>'I. Modelsimulering_kvinder'!BB80*'B. Andre input'!$B$101*'B. Andre input'!$B$65</f>
        <v>-47509.356828510434</v>
      </c>
      <c r="BC97" s="192">
        <f>'I. Modelsimulering_kvinder'!BC80*'B. Andre input'!$B$101*'B. Andre input'!$B$65</f>
        <v>-44955.840257334727</v>
      </c>
      <c r="BD97" s="192">
        <f>'I. Modelsimulering_kvinder'!BD80*'B. Andre input'!$B$101*'B. Andre input'!$B$65</f>
        <v>-42443.673507351821</v>
      </c>
      <c r="BE97" s="192">
        <f>'I. Modelsimulering_kvinder'!BE80*'B. Andre input'!$B$101*'B. Andre input'!$B$65</f>
        <v>-39993.976016989975</v>
      </c>
      <c r="BF97" s="192">
        <f>'I. Modelsimulering_kvinder'!BF80*'B. Andre input'!$B$101*'B. Andre input'!$B$65</f>
        <v>-37622.360091010501</v>
      </c>
      <c r="BG97" s="192">
        <f>'I. Modelsimulering_kvinder'!BG80*'B. Andre input'!$B$101*'B. Andre input'!$B$65</f>
        <v>-35339.963488005575</v>
      </c>
      <c r="BH97" s="192">
        <f>'I. Modelsimulering_kvinder'!BH80*'B. Andre input'!$B$101*'B. Andre input'!$B$65</f>
        <v>-33154.30416099674</v>
      </c>
      <c r="BI97" s="192">
        <f>'I. Modelsimulering_kvinder'!BI80*'B. Andre input'!$B$101*'B. Andre input'!$B$65</f>
        <v>-31069.991854836226</v>
      </c>
      <c r="BJ97" s="192">
        <f>'I. Modelsimulering_kvinder'!BJ80*'B. Andre input'!$B$101*'B. Andre input'!$B$65</f>
        <v>-29089.321029950865</v>
      </c>
      <c r="BK97" s="192">
        <f>'I. Modelsimulering_kvinder'!BK80*'B. Andre input'!$B$101*'B. Andre input'!$B$65</f>
        <v>-27212.763731748044</v>
      </c>
      <c r="BL97" s="192">
        <f>'I. Modelsimulering_kvinder'!BL80*'B. Andre input'!$B$101*'B. Andre input'!$B$65</f>
        <v>-25439.377488039929</v>
      </c>
      <c r="BM97" s="192">
        <f>'I. Modelsimulering_kvinder'!BM80*'B. Andre input'!$B$101*'B. Andre input'!$B$65</f>
        <v>-23767.140971404046</v>
      </c>
      <c r="BN97" s="192">
        <f>'I. Modelsimulering_kvinder'!BN80*'B. Andre input'!$B$101*'B. Andre input'!$B$65</f>
        <v>-22193.228424133122</v>
      </c>
      <c r="BO97" s="192">
        <f>'I. Modelsimulering_kvinder'!BO80*'B. Andre input'!$B$101*'B. Andre input'!$B$65</f>
        <v>-20714.232419725053</v>
      </c>
      <c r="BP97" s="192">
        <f>'I. Modelsimulering_kvinder'!BP80*'B. Andre input'!$B$101*'B. Andre input'!$B$65</f>
        <v>-19326.343292349116</v>
      </c>
      <c r="BQ97" s="192">
        <f>'I. Modelsimulering_kvinder'!BQ80*'B. Andre input'!$B$101*'B. Andre input'!$B$65</f>
        <v>-18025.492448385376</v>
      </c>
      <c r="BR97" s="192">
        <f>'I. Modelsimulering_kvinder'!BR80*'B. Andre input'!$B$101*'B. Andre input'!$B$65</f>
        <v>-16807.465762299846</v>
      </c>
      <c r="BS97" s="192">
        <f>'I. Modelsimulering_kvinder'!BS80*'B. Andre input'!$B$101*'B. Andre input'!$B$65</f>
        <v>-15667.992347493328</v>
      </c>
      <c r="BT97" s="192">
        <f>'I. Modelsimulering_kvinder'!BT80*'B. Andre input'!$B$101*'B. Andre input'!$B$65</f>
        <v>-14602.813180012217</v>
      </c>
      <c r="BU97" s="192">
        <f>'I. Modelsimulering_kvinder'!BU80*'B. Andre input'!$B$101*'B. Andre input'!$B$65</f>
        <v>-13607.733337123627</v>
      </c>
      <c r="BV97" s="192">
        <f>'I. Modelsimulering_kvinder'!BV80*'B. Andre input'!$B$101*'B. Andre input'!$B$65</f>
        <v>-11899.263880932165</v>
      </c>
      <c r="BW97" s="192">
        <f>'I. Modelsimulering_kvinder'!BW80*'B. Andre input'!$B$101*'B. Andre input'!$B$65</f>
        <v>-9909.9801754796117</v>
      </c>
      <c r="BX97" s="192">
        <f>'I. Modelsimulering_kvinder'!BX80*'B. Andre input'!$B$101*'B. Andre input'!$B$65</f>
        <v>-8252.7229165902154</v>
      </c>
      <c r="BY97" s="192">
        <f>'I. Modelsimulering_kvinder'!BY80*'B. Andre input'!$B$101*'B. Andre input'!$B$65</f>
        <v>-6872.2635937373561</v>
      </c>
      <c r="BZ97" s="192">
        <f>'I. Modelsimulering_kvinder'!BZ80*'B. Andre input'!$B$101*'B. Andre input'!$B$65</f>
        <v>-5722.6008789216285</v>
      </c>
      <c r="CA97" s="192">
        <f>'I. Modelsimulering_kvinder'!CA80*'B. Andre input'!$B$101*'B. Andre input'!$B$65</f>
        <v>-4765.3458660288861</v>
      </c>
      <c r="CB97" s="192">
        <f>'I. Modelsimulering_kvinder'!CB80*'B. Andre input'!$B$101*'B. Andre input'!$B$65</f>
        <v>-3968.4391498454934</v>
      </c>
      <c r="CC97" s="192">
        <f>'I. Modelsimulering_kvinder'!CC80*'B. Andre input'!$B$101*'B. Andre input'!$B$65</f>
        <v>-3305.107655894004</v>
      </c>
      <c r="CD97" s="192">
        <f>'I. Modelsimulering_kvinder'!CD80*'B. Andre input'!$B$101*'B. Andre input'!$B$65</f>
        <v>-2753.0028451190492</v>
      </c>
      <c r="CE97" s="192">
        <f>'I. Modelsimulering_kvinder'!CE80*'B. Andre input'!$B$101*'B. Andre input'!$B$65</f>
        <v>-2293.4816885240443</v>
      </c>
      <c r="CF97" s="192">
        <f>'I. Modelsimulering_kvinder'!CF80*'B. Andre input'!$B$101*'B. Andre input'!$B$65</f>
        <v>-1911.0034953490349</v>
      </c>
      <c r="CG97" s="192">
        <f>'I. Modelsimulering_kvinder'!CG80*'B. Andre input'!$B$101*'B. Andre input'!$B$65</f>
        <v>-1592.6227329036076</v>
      </c>
      <c r="CH97" s="192">
        <f>'I. Modelsimulering_kvinder'!CH80*'B. Andre input'!$B$101*'B. Andre input'!$B$65</f>
        <v>-1327.5623984250674</v>
      </c>
      <c r="CI97" s="192">
        <f>'I. Modelsimulering_kvinder'!CI80*'B. Andre input'!$B$101*'B. Andre input'!$B$65</f>
        <v>-1106.8554367978782</v>
      </c>
      <c r="CJ97" s="192">
        <f>'I. Modelsimulering_kvinder'!CJ80*'B. Andre input'!$B$101*'B. Andre input'!$B$65</f>
        <v>-923.04378417617454</v>
      </c>
    </row>
    <row r="98" spans="1:88" x14ac:dyDescent="0.25">
      <c r="A98" s="140" t="s">
        <v>0</v>
      </c>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c r="BW98" s="192"/>
      <c r="BX98" s="192"/>
      <c r="BY98" s="192"/>
      <c r="BZ98" s="192"/>
      <c r="CA98" s="192"/>
      <c r="CB98" s="192"/>
      <c r="CC98" s="192"/>
      <c r="CD98" s="192"/>
      <c r="CE98" s="192"/>
      <c r="CF98" s="192"/>
      <c r="CG98" s="192"/>
      <c r="CH98" s="192"/>
      <c r="CI98" s="192"/>
      <c r="CJ98" s="192"/>
    </row>
    <row r="99" spans="1:88" x14ac:dyDescent="0.25">
      <c r="A99" s="140" t="s">
        <v>5</v>
      </c>
      <c r="B99" s="192"/>
      <c r="C99" s="192"/>
      <c r="D99" s="192">
        <f>SUM(D86:D98)</f>
        <v>-46953.732994159051</v>
      </c>
      <c r="E99" s="192">
        <f t="shared" ref="E99" si="507">SUM(E86:E98)</f>
        <v>-44046.934745173327</v>
      </c>
      <c r="F99" s="192">
        <f t="shared" ref="F99" si="508">SUM(F86:F98)</f>
        <v>-41253.849093510646</v>
      </c>
      <c r="G99" s="192">
        <f t="shared" ref="G99" si="509">SUM(G86:G98)</f>
        <v>-38580.278792859186</v>
      </c>
      <c r="H99" s="192">
        <f t="shared" ref="H99" si="510">SUM(H86:H98)</f>
        <v>-36029.808704927076</v>
      </c>
      <c r="I99" s="192">
        <f t="shared" ref="I99" si="511">SUM(I86:I98)</f>
        <v>-78801.520845184481</v>
      </c>
      <c r="J99" s="192">
        <f t="shared" ref="J99" si="512">SUM(J86:J98)</f>
        <v>-85543.757131353515</v>
      </c>
      <c r="K99" s="192">
        <f t="shared" ref="K99" si="513">SUM(K86:K98)</f>
        <v>-85473.230984338181</v>
      </c>
      <c r="L99" s="192">
        <f t="shared" ref="L99" si="514">SUM(L86:L98)</f>
        <v>-84084.073476439196</v>
      </c>
      <c r="M99" s="192">
        <f t="shared" ref="M99" si="515">SUM(M86:M98)</f>
        <v>-82413.123420830307</v>
      </c>
      <c r="N99" s="192">
        <f t="shared" ref="N99" si="516">SUM(N86:N98)</f>
        <v>-105365.6875251692</v>
      </c>
      <c r="O99" s="192">
        <f t="shared" ref="O99" si="517">SUM(O86:O98)</f>
        <v>-108134.68805611975</v>
      </c>
      <c r="P99" s="192">
        <f t="shared" ref="P99" si="518">SUM(P86:P98)</f>
        <v>-106908.59841998747</v>
      </c>
      <c r="Q99" s="192">
        <f t="shared" ref="Q99" si="519">SUM(Q86:Q98)</f>
        <v>-104890.03485075824</v>
      </c>
      <c r="R99" s="192">
        <f t="shared" ref="R99" si="520">SUM(R86:R98)</f>
        <v>-102714.67295213215</v>
      </c>
      <c r="S99" s="192">
        <f t="shared" ref="S99" si="521">SUM(S86:S98)</f>
        <v>-100510.41102864937</v>
      </c>
      <c r="T99" s="192">
        <f t="shared" ref="T99" si="522">SUM(T86:T98)</f>
        <v>-98304.32391481832</v>
      </c>
      <c r="U99" s="192">
        <f t="shared" ref="U99" si="523">SUM(U86:U98)</f>
        <v>-96103.220758080934</v>
      </c>
      <c r="V99" s="192">
        <f t="shared" ref="V99" si="524">SUM(V86:V98)</f>
        <v>-93909.707374057587</v>
      </c>
      <c r="W99" s="192">
        <f t="shared" ref="W99" si="525">SUM(W86:W98)</f>
        <v>-91372.480445338791</v>
      </c>
      <c r="X99" s="192">
        <f t="shared" ref="X99" si="526">SUM(X86:X98)</f>
        <v>-89475.973449390964</v>
      </c>
      <c r="Y99" s="192">
        <f t="shared" ref="Y99" si="527">SUM(Y86:Y98)</f>
        <v>-87540.710051708054</v>
      </c>
      <c r="Z99" s="192">
        <f t="shared" ref="Z99" si="528">SUM(Z86:Z98)</f>
        <v>-85575.058659888717</v>
      </c>
      <c r="AA99" s="192">
        <f t="shared" ref="AA99" si="529">SUM(AA86:AA98)</f>
        <v>-83586.143639713642</v>
      </c>
      <c r="AB99" s="192">
        <f t="shared" ref="AB99" si="530">SUM(AB86:AB98)</f>
        <v>-81580.712259971333</v>
      </c>
      <c r="AC99" s="192">
        <f t="shared" ref="AC99" si="531">SUM(AC86:AC98)</f>
        <v>-79565.092438381413</v>
      </c>
      <c r="AD99" s="192">
        <f t="shared" ref="AD99" si="532">SUM(AD86:AD98)</f>
        <v>-77545.169714422285</v>
      </c>
      <c r="AE99" s="192">
        <f t="shared" ref="AE99" si="533">SUM(AE86:AE98)</f>
        <v>-75526.378423595481</v>
      </c>
      <c r="AF99" s="192">
        <f t="shared" ref="AF99" si="534">SUM(AF86:AF98)</f>
        <v>-73513.703236782778</v>
      </c>
      <c r="AG99" s="192">
        <f t="shared" ref="AG99" si="535">SUM(AG86:AG98)</f>
        <v>-72137.477949077365</v>
      </c>
      <c r="AH99" s="192">
        <f t="shared" ref="AH99" si="536">SUM(AH86:AH98)</f>
        <v>-70699.22844171687</v>
      </c>
      <c r="AI99" s="192">
        <f t="shared" ref="AI99" si="537">SUM(AI86:AI98)</f>
        <v>-69205.011641270801</v>
      </c>
      <c r="AJ99" s="192">
        <f t="shared" ref="AJ99" si="538">SUM(AJ86:AJ98)</f>
        <v>-67658.81845844003</v>
      </c>
      <c r="AK99" s="192">
        <f t="shared" ref="AK99" si="539">SUM(AK86:AK98)</f>
        <v>-66065.945950634283</v>
      </c>
      <c r="AL99" s="192">
        <f t="shared" ref="AL99" si="540">SUM(AL86:AL98)</f>
        <v>-64432.538957745324</v>
      </c>
      <c r="AM99" s="192">
        <f t="shared" ref="AM99" si="541">SUM(AM86:AM98)</f>
        <v>-62765.230468128531</v>
      </c>
      <c r="AN99" s="192">
        <f t="shared" ref="AN99" si="542">SUM(AN86:AN98)</f>
        <v>-61070.863043887686</v>
      </c>
      <c r="AO99" s="192">
        <f t="shared" ref="AO99" si="543">SUM(AO86:AO98)</f>
        <v>-59356.27641708569</v>
      </c>
      <c r="AP99" s="192">
        <f t="shared" ref="AP99" si="544">SUM(AP86:AP98)</f>
        <v>-57628.14875362115</v>
      </c>
      <c r="AQ99" s="192">
        <f t="shared" ref="AQ99" si="545">SUM(AQ86:AQ98)</f>
        <v>-56928.768546478619</v>
      </c>
      <c r="AR99" s="192">
        <f t="shared" ref="AR99" si="546">SUM(AR86:AR98)</f>
        <v>-56032.847808671475</v>
      </c>
      <c r="AS99" s="192">
        <f t="shared" ref="AS99" si="547">SUM(AS86:AS98)</f>
        <v>-54965.676092753987</v>
      </c>
      <c r="AT99" s="192">
        <f t="shared" ref="AT99" si="548">SUM(AT86:AT98)</f>
        <v>-53747.339375839896</v>
      </c>
      <c r="AU99" s="192">
        <f t="shared" ref="AU99" si="549">SUM(AU86:AU98)</f>
        <v>-52398.656240297962</v>
      </c>
      <c r="AV99" s="192">
        <f t="shared" ref="AV99" si="550">SUM(AV86:AV98)</f>
        <v>-50940.374073497485</v>
      </c>
      <c r="AW99" s="192">
        <f t="shared" ref="AW99" si="551">SUM(AW86:AW98)</f>
        <v>-49392.589859453779</v>
      </c>
      <c r="AX99" s="192">
        <f t="shared" ref="AX99" si="552">SUM(AX86:AX98)</f>
        <v>-47774.347993498057</v>
      </c>
      <c r="AY99" s="192">
        <f t="shared" ref="AY99" si="553">SUM(AY86:AY98)</f>
        <v>-46103.3763061711</v>
      </c>
      <c r="AZ99" s="192">
        <f t="shared" ref="AZ99" si="554">SUM(AZ86:AZ98)</f>
        <v>-44395.928744490244</v>
      </c>
      <c r="BA99" s="192">
        <f t="shared" ref="BA99" si="555">SUM(BA86:BA98)</f>
        <v>-48668.053097680386</v>
      </c>
      <c r="BB99" s="192">
        <f t="shared" ref="BB99" si="556">SUM(BB86:BB98)</f>
        <v>-46145.103913119325</v>
      </c>
      <c r="BC99" s="192">
        <f t="shared" ref="BC99" si="557">SUM(BC86:BC98)</f>
        <v>-43673.251974869185</v>
      </c>
      <c r="BD99" s="192">
        <f t="shared" ref="BD99" si="558">SUM(BD86:BD98)</f>
        <v>-41241.651731706741</v>
      </c>
      <c r="BE99" s="192">
        <f t="shared" ref="BE99" si="559">SUM(BE86:BE98)</f>
        <v>-38870.969885698447</v>
      </c>
      <c r="BF99" s="192">
        <f t="shared" ref="BF99" si="560">SUM(BF86:BF98)</f>
        <v>-36576.340231155649</v>
      </c>
      <c r="BG99" s="192">
        <f t="shared" ref="BG99" si="561">SUM(BG86:BG98)</f>
        <v>-34368.438293537591</v>
      </c>
      <c r="BH99" s="192">
        <f t="shared" ref="BH99" si="562">SUM(BH86:BH98)</f>
        <v>-32254.371280999232</v>
      </c>
      <c r="BI99" s="192">
        <f t="shared" ref="BI99" si="563">SUM(BI86:BI98)</f>
        <v>-30238.412510121794</v>
      </c>
      <c r="BJ99" s="192">
        <f t="shared" ref="BJ99" si="564">SUM(BJ86:BJ98)</f>
        <v>-28322.605033169606</v>
      </c>
      <c r="BK99" s="192">
        <f t="shared" ref="BK99" si="565">SUM(BK86:BK98)</f>
        <v>-26507.255589343138</v>
      </c>
      <c r="BL99" s="192">
        <f t="shared" ref="BL99" si="566">SUM(BL86:BL98)</f>
        <v>-24791.336943874005</v>
      </c>
      <c r="BM99" s="192">
        <f t="shared" ref="BM99" si="567">SUM(BM86:BM98)</f>
        <v>-23172.814024752788</v>
      </c>
      <c r="BN99" s="192">
        <f t="shared" ref="BN99" si="568">SUM(BN86:BN98)</f>
        <v>-21648.906945375864</v>
      </c>
      <c r="BO99" s="192">
        <f t="shared" ref="BO99" si="569">SUM(BO86:BO98)</f>
        <v>-20216.301972035912</v>
      </c>
      <c r="BP99" s="192">
        <f t="shared" ref="BP99" si="570">SUM(BP86:BP98)</f>
        <v>-18871.319730402916</v>
      </c>
      <c r="BQ99" s="192">
        <f t="shared" ref="BQ99" si="571">SUM(BQ86:BQ98)</f>
        <v>-17610.048421425621</v>
      </c>
      <c r="BR99" s="192">
        <f t="shared" ref="BR99" si="572">SUM(BR86:BR98)</f>
        <v>-16428.448511700932</v>
      </c>
      <c r="BS99" s="192">
        <f t="shared" ref="BS99" si="573">SUM(BS86:BS98)</f>
        <v>-15322.434253452417</v>
      </c>
      <c r="BT99" s="192">
        <f t="shared" ref="BT99" si="574">SUM(BT86:BT98)</f>
        <v>-14287.936452202968</v>
      </c>
      <c r="BU99" s="192">
        <f t="shared" ref="BU99" si="575">SUM(BU86:BU98)</f>
        <v>-13320.950114066771</v>
      </c>
      <c r="BV99" s="192">
        <f t="shared" ref="BV99" si="576">SUM(BV86:BV98)</f>
        <v>-11644.955956920188</v>
      </c>
      <c r="BW99" s="192">
        <f t="shared" ref="BW99" si="577">SUM(BW86:BW98)</f>
        <v>-9696.1923086886982</v>
      </c>
      <c r="BX99" s="192">
        <f t="shared" ref="BX99" si="578">SUM(BX86:BX98)</f>
        <v>-8074.3896096331073</v>
      </c>
      <c r="BY99" s="192">
        <f t="shared" ref="BY99" si="579">SUM(BY86:BY98)</f>
        <v>-6724.7690738759047</v>
      </c>
      <c r="BZ99" s="192">
        <f t="shared" ref="BZ99" si="580">SUM(BZ86:BZ98)</f>
        <v>-5601.6540282564192</v>
      </c>
      <c r="CA99" s="192">
        <f t="shared" ref="CA99" si="581">SUM(CA86:CA98)</f>
        <v>-4666.9825004644335</v>
      </c>
      <c r="CB99" s="192">
        <f t="shared" ref="CB99" si="582">SUM(CB86:CB98)</f>
        <v>-3889.0584726661582</v>
      </c>
      <c r="CC99" s="192">
        <f t="shared" ref="CC99" si="583">SUM(CC86:CC98)</f>
        <v>-3241.5027178303285</v>
      </c>
      <c r="CD99" s="192">
        <f t="shared" ref="CD99" si="584">SUM(CD86:CD98)</f>
        <v>-2702.3717860972588</v>
      </c>
      <c r="CE99" s="192">
        <f t="shared" ref="CE99" si="585">SUM(CE86:CE98)</f>
        <v>-2253.4191085732418</v>
      </c>
      <c r="CF99" s="192">
        <f t="shared" ref="CF99" si="586">SUM(CF86:CF98)</f>
        <v>-1879.4762665184012</v>
      </c>
      <c r="CG99" s="192">
        <f t="shared" ref="CG99" si="587">SUM(CG86:CG98)</f>
        <v>-1567.935741996384</v>
      </c>
      <c r="CH99" s="192">
        <f t="shared" ref="CH99" si="588">SUM(CH86:CH98)</f>
        <v>-1308.3191939509481</v>
      </c>
      <c r="CI99" s="192">
        <f t="shared" ref="CI99" si="589">SUM(CI86:CI98)</f>
        <v>-1091.9176373060982</v>
      </c>
      <c r="CJ99" s="192">
        <f t="shared" ref="CJ99" si="590">SUM(CJ86:CJ98)</f>
        <v>-911.49192235148575</v>
      </c>
    </row>
    <row r="101" spans="1:88" x14ac:dyDescent="0.25">
      <c r="A101" s="1" t="s">
        <v>325</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row>
    <row r="102" spans="1:88" x14ac:dyDescent="0.25">
      <c r="A102" s="457"/>
      <c r="B102" s="519" t="s">
        <v>24</v>
      </c>
      <c r="C102" s="521" t="s">
        <v>20</v>
      </c>
      <c r="D102" s="521"/>
      <c r="E102" s="521"/>
      <c r="F102" s="521"/>
      <c r="G102" s="521"/>
      <c r="H102" s="521"/>
      <c r="I102" s="521"/>
      <c r="J102" s="521"/>
      <c r="K102" s="521"/>
      <c r="L102" s="521"/>
      <c r="M102" s="521"/>
      <c r="N102" s="521"/>
      <c r="O102" s="521"/>
      <c r="P102" s="521"/>
      <c r="Q102" s="521"/>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c r="AV102" s="521"/>
      <c r="AW102" s="521"/>
      <c r="AX102" s="521"/>
      <c r="AY102" s="521"/>
      <c r="AZ102" s="521"/>
      <c r="BA102" s="521"/>
      <c r="BB102" s="521"/>
      <c r="BC102" s="521"/>
      <c r="BD102" s="521"/>
      <c r="BE102" s="521"/>
      <c r="BF102" s="521"/>
      <c r="BG102" s="521"/>
      <c r="BH102" s="521"/>
      <c r="BI102" s="521"/>
      <c r="BJ102" s="521"/>
      <c r="BK102" s="521"/>
      <c r="BL102" s="521"/>
      <c r="BM102" s="521"/>
      <c r="BN102" s="521"/>
      <c r="BO102" s="521"/>
      <c r="BP102" s="521"/>
      <c r="BQ102" s="521"/>
      <c r="BR102" s="521"/>
      <c r="BS102" s="521"/>
      <c r="BT102" s="521"/>
      <c r="BU102" s="521"/>
      <c r="BV102" s="521"/>
      <c r="BW102" s="521"/>
      <c r="BX102" s="521"/>
      <c r="BY102" s="521"/>
      <c r="BZ102" s="521"/>
      <c r="CA102" s="521"/>
      <c r="CB102" s="521"/>
      <c r="CC102" s="521"/>
      <c r="CD102" s="521"/>
      <c r="CE102" s="521"/>
      <c r="CF102" s="521"/>
      <c r="CG102" s="521"/>
      <c r="CH102" s="521"/>
      <c r="CI102" s="521"/>
      <c r="CJ102" s="521"/>
    </row>
    <row r="103" spans="1:88" x14ac:dyDescent="0.25">
      <c r="A103" s="432"/>
      <c r="B103" s="520"/>
      <c r="C103" s="204">
        <v>0</v>
      </c>
      <c r="D103" s="204">
        <f>C103+1</f>
        <v>1</v>
      </c>
      <c r="E103" s="204">
        <f t="shared" ref="E103" si="591">D103+1</f>
        <v>2</v>
      </c>
      <c r="F103" s="204">
        <f t="shared" ref="F103" si="592">E103+1</f>
        <v>3</v>
      </c>
      <c r="G103" s="204">
        <f t="shared" ref="G103" si="593">F103+1</f>
        <v>4</v>
      </c>
      <c r="H103" s="204">
        <f t="shared" ref="H103" si="594">G103+1</f>
        <v>5</v>
      </c>
      <c r="I103" s="204">
        <f t="shared" ref="I103" si="595">H103+1</f>
        <v>6</v>
      </c>
      <c r="J103" s="204">
        <f t="shared" ref="J103" si="596">I103+1</f>
        <v>7</v>
      </c>
      <c r="K103" s="204">
        <f t="shared" ref="K103" si="597">J103+1</f>
        <v>8</v>
      </c>
      <c r="L103" s="204">
        <f t="shared" ref="L103" si="598">K103+1</f>
        <v>9</v>
      </c>
      <c r="M103" s="204">
        <f t="shared" ref="M103" si="599">L103+1</f>
        <v>10</v>
      </c>
      <c r="N103" s="204">
        <f t="shared" ref="N103" si="600">M103+1</f>
        <v>11</v>
      </c>
      <c r="O103" s="204">
        <f t="shared" ref="O103" si="601">N103+1</f>
        <v>12</v>
      </c>
      <c r="P103" s="204">
        <f t="shared" ref="P103" si="602">O103+1</f>
        <v>13</v>
      </c>
      <c r="Q103" s="204">
        <f t="shared" ref="Q103" si="603">P103+1</f>
        <v>14</v>
      </c>
      <c r="R103" s="204">
        <f t="shared" ref="R103" si="604">Q103+1</f>
        <v>15</v>
      </c>
      <c r="S103" s="204">
        <f t="shared" ref="S103" si="605">R103+1</f>
        <v>16</v>
      </c>
      <c r="T103" s="204">
        <f t="shared" ref="T103" si="606">S103+1</f>
        <v>17</v>
      </c>
      <c r="U103" s="204">
        <f t="shared" ref="U103" si="607">T103+1</f>
        <v>18</v>
      </c>
      <c r="V103" s="204">
        <f t="shared" ref="V103" si="608">U103+1</f>
        <v>19</v>
      </c>
      <c r="W103" s="204">
        <f t="shared" ref="W103" si="609">V103+1</f>
        <v>20</v>
      </c>
      <c r="X103" s="204">
        <f t="shared" ref="X103" si="610">W103+1</f>
        <v>21</v>
      </c>
      <c r="Y103" s="204">
        <f t="shared" ref="Y103" si="611">X103+1</f>
        <v>22</v>
      </c>
      <c r="Z103" s="204">
        <f t="shared" ref="Z103" si="612">Y103+1</f>
        <v>23</v>
      </c>
      <c r="AA103" s="204">
        <f t="shared" ref="AA103" si="613">Z103+1</f>
        <v>24</v>
      </c>
      <c r="AB103" s="204">
        <f t="shared" ref="AB103" si="614">AA103+1</f>
        <v>25</v>
      </c>
      <c r="AC103" s="204">
        <f t="shared" ref="AC103" si="615">AB103+1</f>
        <v>26</v>
      </c>
      <c r="AD103" s="204">
        <f t="shared" ref="AD103" si="616">AC103+1</f>
        <v>27</v>
      </c>
      <c r="AE103" s="204">
        <f t="shared" ref="AE103" si="617">AD103+1</f>
        <v>28</v>
      </c>
      <c r="AF103" s="204">
        <f t="shared" ref="AF103" si="618">AE103+1</f>
        <v>29</v>
      </c>
      <c r="AG103" s="204">
        <f t="shared" ref="AG103" si="619">AF103+1</f>
        <v>30</v>
      </c>
      <c r="AH103" s="204">
        <f t="shared" ref="AH103" si="620">AG103+1</f>
        <v>31</v>
      </c>
      <c r="AI103" s="204">
        <f t="shared" ref="AI103" si="621">AH103+1</f>
        <v>32</v>
      </c>
      <c r="AJ103" s="204">
        <f t="shared" ref="AJ103" si="622">AI103+1</f>
        <v>33</v>
      </c>
      <c r="AK103" s="204">
        <f t="shared" ref="AK103" si="623">AJ103+1</f>
        <v>34</v>
      </c>
      <c r="AL103" s="204">
        <f t="shared" ref="AL103" si="624">AK103+1</f>
        <v>35</v>
      </c>
      <c r="AM103" s="204">
        <f t="shared" ref="AM103" si="625">AL103+1</f>
        <v>36</v>
      </c>
      <c r="AN103" s="204">
        <f t="shared" ref="AN103" si="626">AM103+1</f>
        <v>37</v>
      </c>
      <c r="AO103" s="204">
        <f t="shared" ref="AO103" si="627">AN103+1</f>
        <v>38</v>
      </c>
      <c r="AP103" s="204">
        <f t="shared" ref="AP103" si="628">AO103+1</f>
        <v>39</v>
      </c>
      <c r="AQ103" s="204">
        <f t="shared" ref="AQ103" si="629">AP103+1</f>
        <v>40</v>
      </c>
      <c r="AR103" s="204">
        <f t="shared" ref="AR103" si="630">AQ103+1</f>
        <v>41</v>
      </c>
      <c r="AS103" s="204">
        <f t="shared" ref="AS103" si="631">AR103+1</f>
        <v>42</v>
      </c>
      <c r="AT103" s="204">
        <f t="shared" ref="AT103" si="632">AS103+1</f>
        <v>43</v>
      </c>
      <c r="AU103" s="204">
        <f>AT103+1</f>
        <v>44</v>
      </c>
      <c r="AV103" s="204">
        <f t="shared" ref="AV103" si="633">AU103+1</f>
        <v>45</v>
      </c>
      <c r="AW103" s="204">
        <f t="shared" ref="AW103" si="634">AV103+1</f>
        <v>46</v>
      </c>
      <c r="AX103" s="204">
        <f t="shared" ref="AX103" si="635">AW103+1</f>
        <v>47</v>
      </c>
      <c r="AY103" s="204">
        <f t="shared" ref="AY103" si="636">AX103+1</f>
        <v>48</v>
      </c>
      <c r="AZ103" s="204">
        <f t="shared" ref="AZ103" si="637">AY103+1</f>
        <v>49</v>
      </c>
      <c r="BA103" s="204">
        <f t="shared" ref="BA103" si="638">AZ103+1</f>
        <v>50</v>
      </c>
      <c r="BB103" s="204">
        <f t="shared" ref="BB103" si="639">BA103+1</f>
        <v>51</v>
      </c>
      <c r="BC103" s="204">
        <f t="shared" ref="BC103" si="640">BB103+1</f>
        <v>52</v>
      </c>
      <c r="BD103" s="204">
        <f t="shared" ref="BD103" si="641">BC103+1</f>
        <v>53</v>
      </c>
      <c r="BE103" s="204">
        <f t="shared" ref="BE103" si="642">BD103+1</f>
        <v>54</v>
      </c>
      <c r="BF103" s="204">
        <f t="shared" ref="BF103" si="643">BE103+1</f>
        <v>55</v>
      </c>
      <c r="BG103" s="204">
        <f t="shared" ref="BG103" si="644">BF103+1</f>
        <v>56</v>
      </c>
      <c r="BH103" s="204">
        <f t="shared" ref="BH103" si="645">BG103+1</f>
        <v>57</v>
      </c>
      <c r="BI103" s="204">
        <f t="shared" ref="BI103" si="646">BH103+1</f>
        <v>58</v>
      </c>
      <c r="BJ103" s="204">
        <f t="shared" ref="BJ103" si="647">BI103+1</f>
        <v>59</v>
      </c>
      <c r="BK103" s="204">
        <f t="shared" ref="BK103" si="648">BJ103+1</f>
        <v>60</v>
      </c>
      <c r="BL103" s="204">
        <f t="shared" ref="BL103" si="649">BK103+1</f>
        <v>61</v>
      </c>
      <c r="BM103" s="204">
        <f t="shared" ref="BM103" si="650">BL103+1</f>
        <v>62</v>
      </c>
      <c r="BN103" s="204">
        <f t="shared" ref="BN103" si="651">BM103+1</f>
        <v>63</v>
      </c>
      <c r="BO103" s="204">
        <f t="shared" ref="BO103" si="652">BN103+1</f>
        <v>64</v>
      </c>
      <c r="BP103" s="204">
        <f t="shared" ref="BP103" si="653">BO103+1</f>
        <v>65</v>
      </c>
      <c r="BQ103" s="204">
        <f t="shared" ref="BQ103" si="654">BP103+1</f>
        <v>66</v>
      </c>
      <c r="BR103" s="204">
        <f t="shared" ref="BR103" si="655">BQ103+1</f>
        <v>67</v>
      </c>
      <c r="BS103" s="204">
        <f t="shared" ref="BS103" si="656">BR103+1</f>
        <v>68</v>
      </c>
      <c r="BT103" s="204">
        <f t="shared" ref="BT103" si="657">BS103+1</f>
        <v>69</v>
      </c>
      <c r="BU103" s="204">
        <f t="shared" ref="BU103" si="658">BT103+1</f>
        <v>70</v>
      </c>
      <c r="BV103" s="204">
        <f t="shared" ref="BV103" si="659">BU103+1</f>
        <v>71</v>
      </c>
      <c r="BW103" s="204">
        <f t="shared" ref="BW103" si="660">BV103+1</f>
        <v>72</v>
      </c>
      <c r="BX103" s="204">
        <f t="shared" ref="BX103" si="661">BW103+1</f>
        <v>73</v>
      </c>
      <c r="BY103" s="204">
        <f t="shared" ref="BY103" si="662">BX103+1</f>
        <v>74</v>
      </c>
      <c r="BZ103" s="204">
        <f t="shared" ref="BZ103" si="663">BY103+1</f>
        <v>75</v>
      </c>
      <c r="CA103" s="204">
        <f t="shared" ref="CA103" si="664">BZ103+1</f>
        <v>76</v>
      </c>
      <c r="CB103" s="204">
        <f t="shared" ref="CB103" si="665">CA103+1</f>
        <v>77</v>
      </c>
      <c r="CC103" s="204">
        <f>CB103+1</f>
        <v>78</v>
      </c>
      <c r="CD103" s="204">
        <f t="shared" ref="CD103" si="666">CC103+1</f>
        <v>79</v>
      </c>
      <c r="CE103" s="204">
        <f t="shared" ref="CE103" si="667">CD103+1</f>
        <v>80</v>
      </c>
      <c r="CF103" s="204">
        <f t="shared" ref="CF103" si="668">CE103+1</f>
        <v>81</v>
      </c>
      <c r="CG103" s="204">
        <f t="shared" ref="CG103" si="669">CF103+1</f>
        <v>82</v>
      </c>
      <c r="CH103" s="204">
        <f>CG103+1</f>
        <v>83</v>
      </c>
      <c r="CI103" s="204">
        <f t="shared" ref="CI103" si="670">CH103+1</f>
        <v>84</v>
      </c>
      <c r="CJ103" s="204">
        <f t="shared" ref="CJ103" si="671">CI103+1</f>
        <v>85</v>
      </c>
    </row>
    <row r="104" spans="1:88" x14ac:dyDescent="0.25">
      <c r="A104" s="140" t="s">
        <v>5</v>
      </c>
      <c r="B104" s="192"/>
      <c r="C104" s="192"/>
      <c r="D104" s="192">
        <f>D81+D99</f>
        <v>-101919.90721992336</v>
      </c>
      <c r="E104" s="192">
        <f t="shared" ref="E104:BP104" si="672">E81+E99</f>
        <v>-95208.872396631457</v>
      </c>
      <c r="F104" s="192">
        <f t="shared" si="672"/>
        <v>-88825.378805355576</v>
      </c>
      <c r="G104" s="192">
        <f t="shared" si="672"/>
        <v>-82770.626060616021</v>
      </c>
      <c r="H104" s="192">
        <f t="shared" si="672"/>
        <v>-77042.236412539918</v>
      </c>
      <c r="I104" s="192">
        <f t="shared" si="672"/>
        <v>-168021.2776071548</v>
      </c>
      <c r="J104" s="192">
        <f t="shared" si="672"/>
        <v>-182108.34969016523</v>
      </c>
      <c r="K104" s="192">
        <f t="shared" si="672"/>
        <v>-181717.25156865476</v>
      </c>
      <c r="L104" s="192">
        <f t="shared" si="672"/>
        <v>-178548.23543256187</v>
      </c>
      <c r="M104" s="192">
        <f t="shared" si="672"/>
        <v>-174802.36332509626</v>
      </c>
      <c r="N104" s="192">
        <f t="shared" si="672"/>
        <v>-223307.54806626326</v>
      </c>
      <c r="O104" s="192">
        <f t="shared" si="672"/>
        <v>-228501.38478917367</v>
      </c>
      <c r="P104" s="192">
        <f t="shared" si="672"/>
        <v>-225172.16313655989</v>
      </c>
      <c r="Q104" s="192">
        <f t="shared" si="672"/>
        <v>-220198.78848225583</v>
      </c>
      <c r="R104" s="192">
        <f t="shared" si="672"/>
        <v>-214943.60936679167</v>
      </c>
      <c r="S104" s="192">
        <f t="shared" si="672"/>
        <v>-209678.12610152477</v>
      </c>
      <c r="T104" s="192">
        <f t="shared" si="672"/>
        <v>-204457.52617362855</v>
      </c>
      <c r="U104" s="192">
        <f t="shared" si="672"/>
        <v>-199293.72793045116</v>
      </c>
      <c r="V104" s="192">
        <f t="shared" si="672"/>
        <v>-194189.83743374667</v>
      </c>
      <c r="W104" s="192">
        <f t="shared" si="672"/>
        <v>-188862.99092464108</v>
      </c>
      <c r="X104" s="192">
        <f t="shared" si="672"/>
        <v>-184338.21931844004</v>
      </c>
      <c r="Y104" s="192">
        <f t="shared" si="672"/>
        <v>-179783.66212882072</v>
      </c>
      <c r="Z104" s="192">
        <f t="shared" si="672"/>
        <v>-175213.75501854048</v>
      </c>
      <c r="AA104" s="192">
        <f t="shared" si="672"/>
        <v>-170640.57478374001</v>
      </c>
      <c r="AB104" s="192">
        <f t="shared" si="672"/>
        <v>-166075.56166829419</v>
      </c>
      <c r="AC104" s="192">
        <f t="shared" si="672"/>
        <v>-161529.40685557085</v>
      </c>
      <c r="AD104" s="192">
        <f t="shared" si="672"/>
        <v>-157011.98762848671</v>
      </c>
      <c r="AE104" s="192">
        <f t="shared" si="672"/>
        <v>-152532.33770514227</v>
      </c>
      <c r="AF104" s="192">
        <f t="shared" si="672"/>
        <v>-148098.64318652183</v>
      </c>
      <c r="AG104" s="192">
        <f t="shared" si="672"/>
        <v>-144710.34274509334</v>
      </c>
      <c r="AH104" s="192">
        <f t="shared" si="672"/>
        <v>-141249.70430549368</v>
      </c>
      <c r="AI104" s="192">
        <f t="shared" si="672"/>
        <v>-137725.79659063579</v>
      </c>
      <c r="AJ104" s="192">
        <f t="shared" si="672"/>
        <v>-134144.16618521506</v>
      </c>
      <c r="AK104" s="192">
        <f t="shared" si="672"/>
        <v>-130513.14735935236</v>
      </c>
      <c r="AL104" s="192">
        <f t="shared" si="672"/>
        <v>-126842.88166501021</v>
      </c>
      <c r="AM104" s="192">
        <f t="shared" si="672"/>
        <v>-123144.55720425727</v>
      </c>
      <c r="AN104" s="192">
        <f t="shared" si="672"/>
        <v>-119429.82614296346</v>
      </c>
      <c r="AO104" s="192">
        <f t="shared" si="672"/>
        <v>-115710.36608603771</v>
      </c>
      <c r="AP104" s="192">
        <f t="shared" si="672"/>
        <v>-111997.55682489328</v>
      </c>
      <c r="AQ104" s="192">
        <f t="shared" si="672"/>
        <v>-109938.76784583669</v>
      </c>
      <c r="AR104" s="192">
        <f t="shared" si="672"/>
        <v>-107581.90780040095</v>
      </c>
      <c r="AS104" s="192">
        <f t="shared" si="672"/>
        <v>-104967.82626784983</v>
      </c>
      <c r="AT104" s="192">
        <f t="shared" si="672"/>
        <v>-102128.69679684815</v>
      </c>
      <c r="AU104" s="192">
        <f t="shared" si="672"/>
        <v>-99098.984852835943</v>
      </c>
      <c r="AV104" s="192">
        <f t="shared" si="672"/>
        <v>-95913.67058239071</v>
      </c>
      <c r="AW104" s="192">
        <f t="shared" si="672"/>
        <v>-92606.970396976219</v>
      </c>
      <c r="AX104" s="192">
        <f t="shared" si="672"/>
        <v>-89211.448349990649</v>
      </c>
      <c r="AY104" s="192">
        <f t="shared" si="672"/>
        <v>-85757.429361039205</v>
      </c>
      <c r="AZ104" s="192">
        <f t="shared" si="672"/>
        <v>-82272.643547144369</v>
      </c>
      <c r="BA104" s="192">
        <f t="shared" si="672"/>
        <v>-88233.493299229769</v>
      </c>
      <c r="BB104" s="192">
        <f t="shared" si="672"/>
        <v>-83428.607138822001</v>
      </c>
      <c r="BC104" s="192">
        <f t="shared" si="672"/>
        <v>-78731.164686478864</v>
      </c>
      <c r="BD104" s="192">
        <f t="shared" si="672"/>
        <v>-74123.228014886423</v>
      </c>
      <c r="BE104" s="192">
        <f t="shared" si="672"/>
        <v>-69645.191799074775</v>
      </c>
      <c r="BF104" s="192">
        <f t="shared" si="672"/>
        <v>-65325.94071252273</v>
      </c>
      <c r="BG104" s="192">
        <f t="shared" si="672"/>
        <v>-61185.20341890234</v>
      </c>
      <c r="BH104" s="192">
        <f t="shared" si="672"/>
        <v>-57235.478514060436</v>
      </c>
      <c r="BI104" s="192">
        <f t="shared" si="672"/>
        <v>-53483.605320262781</v>
      </c>
      <c r="BJ104" s="192">
        <f t="shared" si="672"/>
        <v>-49932.040018770087</v>
      </c>
      <c r="BK104" s="192">
        <f t="shared" si="672"/>
        <v>-46579.887774911069</v>
      </c>
      <c r="BL104" s="192">
        <f t="shared" si="672"/>
        <v>-43423.733421304401</v>
      </c>
      <c r="BM104" s="192">
        <f t="shared" si="672"/>
        <v>-40458.306454161058</v>
      </c>
      <c r="BN104" s="192">
        <f t="shared" si="672"/>
        <v>-37677.010297240195</v>
      </c>
      <c r="BO104" s="192">
        <f t="shared" si="672"/>
        <v>-35072.340831663154</v>
      </c>
      <c r="BP104" s="192">
        <f t="shared" si="672"/>
        <v>-32636.214961377798</v>
      </c>
      <c r="BQ104" s="192">
        <f t="shared" ref="BQ104:CJ104" si="673">BQ81+BQ99</f>
        <v>-30360.226392015094</v>
      </c>
      <c r="BR104" s="192">
        <f t="shared" si="673"/>
        <v>-28235.842766302667</v>
      </c>
      <c r="BS104" s="192">
        <f t="shared" si="673"/>
        <v>-26254.555750788561</v>
      </c>
      <c r="BT104" s="192">
        <f t="shared" si="673"/>
        <v>-24407.99354111436</v>
      </c>
      <c r="BU104" s="192">
        <f t="shared" si="673"/>
        <v>-22688.003486798385</v>
      </c>
      <c r="BV104" s="192">
        <f t="shared" si="673"/>
        <v>-19669.101545848633</v>
      </c>
      <c r="BW104" s="192">
        <f t="shared" si="673"/>
        <v>-16230.819475667555</v>
      </c>
      <c r="BX104" s="192">
        <f t="shared" si="673"/>
        <v>-13395.82608742467</v>
      </c>
      <c r="BY104" s="192">
        <f t="shared" si="673"/>
        <v>-11058.29330329975</v>
      </c>
      <c r="BZ104" s="192">
        <f t="shared" si="673"/>
        <v>-9130.8482263788446</v>
      </c>
      <c r="CA104" s="192">
        <f t="shared" si="673"/>
        <v>-7541.3898780295494</v>
      </c>
      <c r="CB104" s="192">
        <f t="shared" si="673"/>
        <v>-6230.4512418924933</v>
      </c>
      <c r="CC104" s="192">
        <f t="shared" si="673"/>
        <v>-5149.0101242038972</v>
      </c>
      <c r="CD104" s="192">
        <f t="shared" si="673"/>
        <v>-4256.6722419893013</v>
      </c>
      <c r="CE104" s="192">
        <f t="shared" si="673"/>
        <v>-3520.1642358223089</v>
      </c>
      <c r="CF104" s="192">
        <f t="shared" si="673"/>
        <v>-2912.0850950838535</v>
      </c>
      <c r="CG104" s="192">
        <f t="shared" si="673"/>
        <v>-2409.8729997443902</v>
      </c>
      <c r="CH104" s="192">
        <f t="shared" si="673"/>
        <v>-1994.9515261358667</v>
      </c>
      <c r="CI104" s="192">
        <f t="shared" si="673"/>
        <v>-1652.0249474189814</v>
      </c>
      <c r="CJ104" s="192">
        <f t="shared" si="673"/>
        <v>-1368.497234481034</v>
      </c>
    </row>
    <row r="106" spans="1:88" s="29" customFormat="1" x14ac:dyDescent="0.25">
      <c r="A106" s="523" t="s">
        <v>326</v>
      </c>
      <c r="B106" s="410"/>
      <c r="C106" s="410"/>
      <c r="D106" s="410"/>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c r="BF106" s="219"/>
      <c r="BG106" s="219"/>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row>
    <row r="107" spans="1:88" s="29" customFormat="1" x14ac:dyDescent="0.25">
      <c r="A107" s="457"/>
      <c r="B107" s="519" t="s">
        <v>24</v>
      </c>
      <c r="C107" s="521" t="s">
        <v>20</v>
      </c>
      <c r="D107" s="521"/>
      <c r="E107" s="521"/>
      <c r="F107" s="521"/>
      <c r="G107" s="521"/>
      <c r="H107" s="521"/>
      <c r="I107" s="521"/>
      <c r="J107" s="521"/>
      <c r="K107" s="521"/>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c r="AV107" s="521"/>
      <c r="AW107" s="521"/>
      <c r="AX107" s="521"/>
      <c r="AY107" s="521"/>
      <c r="AZ107" s="521"/>
      <c r="BA107" s="521"/>
      <c r="BB107" s="521"/>
      <c r="BC107" s="521"/>
      <c r="BD107" s="521"/>
      <c r="BE107" s="521"/>
      <c r="BF107" s="521"/>
      <c r="BG107" s="521"/>
      <c r="BH107" s="521"/>
      <c r="BI107" s="521"/>
      <c r="BJ107" s="521"/>
      <c r="BK107" s="521"/>
      <c r="BL107" s="521"/>
      <c r="BM107" s="521"/>
      <c r="BN107" s="521"/>
      <c r="BO107" s="521"/>
      <c r="BP107" s="521"/>
      <c r="BQ107" s="521"/>
      <c r="BR107" s="521"/>
      <c r="BS107" s="521"/>
      <c r="BT107" s="521"/>
      <c r="BU107" s="521"/>
      <c r="BV107" s="521"/>
      <c r="BW107" s="521"/>
      <c r="BX107" s="521"/>
      <c r="BY107" s="521"/>
      <c r="BZ107" s="521"/>
      <c r="CA107" s="521"/>
      <c r="CB107" s="521"/>
      <c r="CC107" s="521"/>
      <c r="CD107" s="521"/>
      <c r="CE107" s="521"/>
      <c r="CF107" s="521"/>
      <c r="CG107" s="521"/>
      <c r="CH107" s="521"/>
      <c r="CI107" s="521"/>
      <c r="CJ107" s="521"/>
    </row>
    <row r="108" spans="1:88" s="29" customFormat="1" x14ac:dyDescent="0.25">
      <c r="A108" s="432"/>
      <c r="B108" s="520"/>
      <c r="C108" s="204">
        <v>0</v>
      </c>
      <c r="D108" s="204">
        <f>C108+1</f>
        <v>1</v>
      </c>
      <c r="E108" s="204">
        <f t="shared" ref="E108" si="674">D108+1</f>
        <v>2</v>
      </c>
      <c r="F108" s="204">
        <f t="shared" ref="F108" si="675">E108+1</f>
        <v>3</v>
      </c>
      <c r="G108" s="204">
        <f t="shared" ref="G108" si="676">F108+1</f>
        <v>4</v>
      </c>
      <c r="H108" s="204">
        <f t="shared" ref="H108" si="677">G108+1</f>
        <v>5</v>
      </c>
      <c r="I108" s="204">
        <f t="shared" ref="I108" si="678">H108+1</f>
        <v>6</v>
      </c>
      <c r="J108" s="204">
        <f t="shared" ref="J108" si="679">I108+1</f>
        <v>7</v>
      </c>
      <c r="K108" s="204">
        <f t="shared" ref="K108" si="680">J108+1</f>
        <v>8</v>
      </c>
      <c r="L108" s="204">
        <f t="shared" ref="L108" si="681">K108+1</f>
        <v>9</v>
      </c>
      <c r="M108" s="204">
        <f t="shared" ref="M108" si="682">L108+1</f>
        <v>10</v>
      </c>
      <c r="N108" s="204">
        <f t="shared" ref="N108" si="683">M108+1</f>
        <v>11</v>
      </c>
      <c r="O108" s="204">
        <f t="shared" ref="O108" si="684">N108+1</f>
        <v>12</v>
      </c>
      <c r="P108" s="204">
        <f t="shared" ref="P108" si="685">O108+1</f>
        <v>13</v>
      </c>
      <c r="Q108" s="204">
        <f t="shared" ref="Q108" si="686">P108+1</f>
        <v>14</v>
      </c>
      <c r="R108" s="204">
        <f t="shared" ref="R108" si="687">Q108+1</f>
        <v>15</v>
      </c>
      <c r="S108" s="204">
        <f t="shared" ref="S108" si="688">R108+1</f>
        <v>16</v>
      </c>
      <c r="T108" s="204">
        <f t="shared" ref="T108" si="689">S108+1</f>
        <v>17</v>
      </c>
      <c r="U108" s="204">
        <f t="shared" ref="U108" si="690">T108+1</f>
        <v>18</v>
      </c>
      <c r="V108" s="204">
        <f t="shared" ref="V108" si="691">U108+1</f>
        <v>19</v>
      </c>
      <c r="W108" s="204">
        <f t="shared" ref="W108" si="692">V108+1</f>
        <v>20</v>
      </c>
      <c r="X108" s="204">
        <f t="shared" ref="X108" si="693">W108+1</f>
        <v>21</v>
      </c>
      <c r="Y108" s="204">
        <f t="shared" ref="Y108" si="694">X108+1</f>
        <v>22</v>
      </c>
      <c r="Z108" s="204">
        <f t="shared" ref="Z108" si="695">Y108+1</f>
        <v>23</v>
      </c>
      <c r="AA108" s="204">
        <f t="shared" ref="AA108" si="696">Z108+1</f>
        <v>24</v>
      </c>
      <c r="AB108" s="204">
        <f t="shared" ref="AB108" si="697">AA108+1</f>
        <v>25</v>
      </c>
      <c r="AC108" s="204">
        <f t="shared" ref="AC108" si="698">AB108+1</f>
        <v>26</v>
      </c>
      <c r="AD108" s="204">
        <f t="shared" ref="AD108" si="699">AC108+1</f>
        <v>27</v>
      </c>
      <c r="AE108" s="204">
        <f t="shared" ref="AE108" si="700">AD108+1</f>
        <v>28</v>
      </c>
      <c r="AF108" s="204">
        <f t="shared" ref="AF108" si="701">AE108+1</f>
        <v>29</v>
      </c>
      <c r="AG108" s="204">
        <f t="shared" ref="AG108" si="702">AF108+1</f>
        <v>30</v>
      </c>
      <c r="AH108" s="204">
        <f t="shared" ref="AH108" si="703">AG108+1</f>
        <v>31</v>
      </c>
      <c r="AI108" s="204">
        <f t="shared" ref="AI108" si="704">AH108+1</f>
        <v>32</v>
      </c>
      <c r="AJ108" s="204">
        <f t="shared" ref="AJ108" si="705">AI108+1</f>
        <v>33</v>
      </c>
      <c r="AK108" s="204">
        <f t="shared" ref="AK108" si="706">AJ108+1</f>
        <v>34</v>
      </c>
      <c r="AL108" s="204">
        <f t="shared" ref="AL108" si="707">AK108+1</f>
        <v>35</v>
      </c>
      <c r="AM108" s="204">
        <f t="shared" ref="AM108" si="708">AL108+1</f>
        <v>36</v>
      </c>
      <c r="AN108" s="204">
        <f t="shared" ref="AN108" si="709">AM108+1</f>
        <v>37</v>
      </c>
      <c r="AO108" s="204">
        <f t="shared" ref="AO108" si="710">AN108+1</f>
        <v>38</v>
      </c>
      <c r="AP108" s="204">
        <f t="shared" ref="AP108" si="711">AO108+1</f>
        <v>39</v>
      </c>
      <c r="AQ108" s="204">
        <f t="shared" ref="AQ108" si="712">AP108+1</f>
        <v>40</v>
      </c>
      <c r="AR108" s="204">
        <f t="shared" ref="AR108" si="713">AQ108+1</f>
        <v>41</v>
      </c>
      <c r="AS108" s="204">
        <f t="shared" ref="AS108" si="714">AR108+1</f>
        <v>42</v>
      </c>
      <c r="AT108" s="204">
        <f t="shared" ref="AT108" si="715">AS108+1</f>
        <v>43</v>
      </c>
      <c r="AU108" s="204">
        <f>AT108+1</f>
        <v>44</v>
      </c>
      <c r="AV108" s="204">
        <f t="shared" ref="AV108" si="716">AU108+1</f>
        <v>45</v>
      </c>
      <c r="AW108" s="204">
        <f t="shared" ref="AW108" si="717">AV108+1</f>
        <v>46</v>
      </c>
      <c r="AX108" s="204">
        <f t="shared" ref="AX108" si="718">AW108+1</f>
        <v>47</v>
      </c>
      <c r="AY108" s="204">
        <f t="shared" ref="AY108" si="719">AX108+1</f>
        <v>48</v>
      </c>
      <c r="AZ108" s="204">
        <f t="shared" ref="AZ108" si="720">AY108+1</f>
        <v>49</v>
      </c>
      <c r="BA108" s="204">
        <f t="shared" ref="BA108" si="721">AZ108+1</f>
        <v>50</v>
      </c>
      <c r="BB108" s="204">
        <f t="shared" ref="BB108" si="722">BA108+1</f>
        <v>51</v>
      </c>
      <c r="BC108" s="204">
        <f t="shared" ref="BC108" si="723">BB108+1</f>
        <v>52</v>
      </c>
      <c r="BD108" s="204">
        <f t="shared" ref="BD108" si="724">BC108+1</f>
        <v>53</v>
      </c>
      <c r="BE108" s="204">
        <f t="shared" ref="BE108" si="725">BD108+1</f>
        <v>54</v>
      </c>
      <c r="BF108" s="204">
        <f t="shared" ref="BF108" si="726">BE108+1</f>
        <v>55</v>
      </c>
      <c r="BG108" s="204">
        <f t="shared" ref="BG108" si="727">BF108+1</f>
        <v>56</v>
      </c>
      <c r="BH108" s="204">
        <f t="shared" ref="BH108" si="728">BG108+1</f>
        <v>57</v>
      </c>
      <c r="BI108" s="204">
        <f t="shared" ref="BI108" si="729">BH108+1</f>
        <v>58</v>
      </c>
      <c r="BJ108" s="204">
        <f t="shared" ref="BJ108" si="730">BI108+1</f>
        <v>59</v>
      </c>
      <c r="BK108" s="204">
        <f t="shared" ref="BK108" si="731">BJ108+1</f>
        <v>60</v>
      </c>
      <c r="BL108" s="204">
        <f t="shared" ref="BL108" si="732">BK108+1</f>
        <v>61</v>
      </c>
      <c r="BM108" s="204">
        <f t="shared" ref="BM108" si="733">BL108+1</f>
        <v>62</v>
      </c>
      <c r="BN108" s="204">
        <f t="shared" ref="BN108" si="734">BM108+1</f>
        <v>63</v>
      </c>
      <c r="BO108" s="204">
        <f t="shared" ref="BO108" si="735">BN108+1</f>
        <v>64</v>
      </c>
      <c r="BP108" s="204">
        <f t="shared" ref="BP108" si="736">BO108+1</f>
        <v>65</v>
      </c>
      <c r="BQ108" s="204">
        <f t="shared" ref="BQ108" si="737">BP108+1</f>
        <v>66</v>
      </c>
      <c r="BR108" s="204">
        <f t="shared" ref="BR108" si="738">BQ108+1</f>
        <v>67</v>
      </c>
      <c r="BS108" s="204">
        <f t="shared" ref="BS108" si="739">BR108+1</f>
        <v>68</v>
      </c>
      <c r="BT108" s="204">
        <f t="shared" ref="BT108" si="740">BS108+1</f>
        <v>69</v>
      </c>
      <c r="BU108" s="204">
        <f t="shared" ref="BU108" si="741">BT108+1</f>
        <v>70</v>
      </c>
      <c r="BV108" s="204">
        <f t="shared" ref="BV108" si="742">BU108+1</f>
        <v>71</v>
      </c>
      <c r="BW108" s="204">
        <f t="shared" ref="BW108" si="743">BV108+1</f>
        <v>72</v>
      </c>
      <c r="BX108" s="204">
        <f t="shared" ref="BX108" si="744">BW108+1</f>
        <v>73</v>
      </c>
      <c r="BY108" s="204">
        <f t="shared" ref="BY108" si="745">BX108+1</f>
        <v>74</v>
      </c>
      <c r="BZ108" s="204">
        <f t="shared" ref="BZ108" si="746">BY108+1</f>
        <v>75</v>
      </c>
      <c r="CA108" s="204">
        <f t="shared" ref="CA108" si="747">BZ108+1</f>
        <v>76</v>
      </c>
      <c r="CB108" s="204">
        <f t="shared" ref="CB108" si="748">CA108+1</f>
        <v>77</v>
      </c>
      <c r="CC108" s="204">
        <f>CB108+1</f>
        <v>78</v>
      </c>
      <c r="CD108" s="204">
        <f t="shared" ref="CD108" si="749">CC108+1</f>
        <v>79</v>
      </c>
      <c r="CE108" s="204">
        <f t="shared" ref="CE108" si="750">CD108+1</f>
        <v>80</v>
      </c>
      <c r="CF108" s="204">
        <f t="shared" ref="CF108" si="751">CE108+1</f>
        <v>81</v>
      </c>
      <c r="CG108" s="204">
        <f t="shared" ref="CG108" si="752">CF108+1</f>
        <v>82</v>
      </c>
      <c r="CH108" s="204">
        <f>CG108+1</f>
        <v>83</v>
      </c>
      <c r="CI108" s="204">
        <f t="shared" ref="CI108" si="753">CH108+1</f>
        <v>84</v>
      </c>
      <c r="CJ108" s="204">
        <f t="shared" ref="CJ108" si="754">CI108+1</f>
        <v>85</v>
      </c>
    </row>
    <row r="109" spans="1:88" s="29" customFormat="1" x14ac:dyDescent="0.25">
      <c r="A109" s="140" t="s">
        <v>275</v>
      </c>
      <c r="B109" s="224"/>
      <c r="C109" s="224"/>
      <c r="D109" s="192">
        <f>D104</f>
        <v>-101919.90721992336</v>
      </c>
      <c r="E109" s="192">
        <f t="shared" ref="E109:AL109" si="755">E104</f>
        <v>-95208.872396631457</v>
      </c>
      <c r="F109" s="192">
        <f t="shared" si="755"/>
        <v>-88825.378805355576</v>
      </c>
      <c r="G109" s="192">
        <f t="shared" si="755"/>
        <v>-82770.626060616021</v>
      </c>
      <c r="H109" s="192">
        <f t="shared" si="755"/>
        <v>-77042.236412539918</v>
      </c>
      <c r="I109" s="192">
        <f t="shared" si="755"/>
        <v>-168021.2776071548</v>
      </c>
      <c r="J109" s="192">
        <f t="shared" si="755"/>
        <v>-182108.34969016523</v>
      </c>
      <c r="K109" s="192">
        <f t="shared" si="755"/>
        <v>-181717.25156865476</v>
      </c>
      <c r="L109" s="192">
        <f t="shared" si="755"/>
        <v>-178548.23543256187</v>
      </c>
      <c r="M109" s="192">
        <f t="shared" si="755"/>
        <v>-174802.36332509626</v>
      </c>
      <c r="N109" s="192">
        <f t="shared" si="755"/>
        <v>-223307.54806626326</v>
      </c>
      <c r="O109" s="192">
        <f t="shared" si="755"/>
        <v>-228501.38478917367</v>
      </c>
      <c r="P109" s="192">
        <f t="shared" si="755"/>
        <v>-225172.16313655989</v>
      </c>
      <c r="Q109" s="192">
        <f t="shared" si="755"/>
        <v>-220198.78848225583</v>
      </c>
      <c r="R109" s="192">
        <f t="shared" si="755"/>
        <v>-214943.60936679167</v>
      </c>
      <c r="S109" s="192">
        <f t="shared" si="755"/>
        <v>-209678.12610152477</v>
      </c>
      <c r="T109" s="192">
        <f t="shared" si="755"/>
        <v>-204457.52617362855</v>
      </c>
      <c r="U109" s="192">
        <f t="shared" si="755"/>
        <v>-199293.72793045116</v>
      </c>
      <c r="V109" s="192">
        <f t="shared" si="755"/>
        <v>-194189.83743374667</v>
      </c>
      <c r="W109" s="192">
        <f t="shared" si="755"/>
        <v>-188862.99092464108</v>
      </c>
      <c r="X109" s="192">
        <f t="shared" si="755"/>
        <v>-184338.21931844004</v>
      </c>
      <c r="Y109" s="192">
        <f t="shared" si="755"/>
        <v>-179783.66212882072</v>
      </c>
      <c r="Z109" s="192">
        <f t="shared" si="755"/>
        <v>-175213.75501854048</v>
      </c>
      <c r="AA109" s="192">
        <f t="shared" si="755"/>
        <v>-170640.57478374001</v>
      </c>
      <c r="AB109" s="192">
        <f t="shared" si="755"/>
        <v>-166075.56166829419</v>
      </c>
      <c r="AC109" s="192">
        <f t="shared" si="755"/>
        <v>-161529.40685557085</v>
      </c>
      <c r="AD109" s="192">
        <f t="shared" si="755"/>
        <v>-157011.98762848671</v>
      </c>
      <c r="AE109" s="192">
        <f t="shared" si="755"/>
        <v>-152532.33770514227</v>
      </c>
      <c r="AF109" s="192">
        <f t="shared" si="755"/>
        <v>-148098.64318652183</v>
      </c>
      <c r="AG109" s="192">
        <f t="shared" si="755"/>
        <v>-144710.34274509334</v>
      </c>
      <c r="AH109" s="192">
        <f t="shared" si="755"/>
        <v>-141249.70430549368</v>
      </c>
      <c r="AI109" s="192">
        <f t="shared" si="755"/>
        <v>-137725.79659063579</v>
      </c>
      <c r="AJ109" s="192">
        <f t="shared" si="755"/>
        <v>-134144.16618521506</v>
      </c>
      <c r="AK109" s="192">
        <f t="shared" si="755"/>
        <v>-130513.14735935236</v>
      </c>
      <c r="AL109" s="192">
        <f t="shared" si="755"/>
        <v>-126842.88166501021</v>
      </c>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24"/>
      <c r="CA109" s="224"/>
      <c r="CB109" s="224"/>
      <c r="CC109" s="224"/>
      <c r="CD109" s="224"/>
      <c r="CE109" s="224"/>
      <c r="CF109" s="224"/>
      <c r="CG109" s="224"/>
      <c r="CH109" s="224"/>
      <c r="CI109" s="224"/>
      <c r="CJ109" s="224"/>
    </row>
    <row r="110" spans="1:88" s="29" customFormat="1" x14ac:dyDescent="0.25">
      <c r="A110" s="140" t="s">
        <v>276</v>
      </c>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192">
        <f>AM104</f>
        <v>-123144.55720425727</v>
      </c>
      <c r="AN110" s="192">
        <f t="shared" ref="AN110:BU110" si="756">AN104</f>
        <v>-119429.82614296346</v>
      </c>
      <c r="AO110" s="192">
        <f t="shared" si="756"/>
        <v>-115710.36608603771</v>
      </c>
      <c r="AP110" s="192">
        <f t="shared" si="756"/>
        <v>-111997.55682489328</v>
      </c>
      <c r="AQ110" s="192">
        <f t="shared" si="756"/>
        <v>-109938.76784583669</v>
      </c>
      <c r="AR110" s="192">
        <f t="shared" si="756"/>
        <v>-107581.90780040095</v>
      </c>
      <c r="AS110" s="192">
        <f t="shared" si="756"/>
        <v>-104967.82626784983</v>
      </c>
      <c r="AT110" s="192">
        <f t="shared" si="756"/>
        <v>-102128.69679684815</v>
      </c>
      <c r="AU110" s="192">
        <f t="shared" si="756"/>
        <v>-99098.984852835943</v>
      </c>
      <c r="AV110" s="192">
        <f t="shared" si="756"/>
        <v>-95913.67058239071</v>
      </c>
      <c r="AW110" s="192">
        <f t="shared" si="756"/>
        <v>-92606.970396976219</v>
      </c>
      <c r="AX110" s="192">
        <f t="shared" si="756"/>
        <v>-89211.448349990649</v>
      </c>
      <c r="AY110" s="192">
        <f t="shared" si="756"/>
        <v>-85757.429361039205</v>
      </c>
      <c r="AZ110" s="192">
        <f t="shared" si="756"/>
        <v>-82272.643547144369</v>
      </c>
      <c r="BA110" s="192">
        <f t="shared" si="756"/>
        <v>-88233.493299229769</v>
      </c>
      <c r="BB110" s="192">
        <f t="shared" si="756"/>
        <v>-83428.607138822001</v>
      </c>
      <c r="BC110" s="192">
        <f t="shared" si="756"/>
        <v>-78731.164686478864</v>
      </c>
      <c r="BD110" s="192">
        <f t="shared" si="756"/>
        <v>-74123.228014886423</v>
      </c>
      <c r="BE110" s="192">
        <f t="shared" si="756"/>
        <v>-69645.191799074775</v>
      </c>
      <c r="BF110" s="192">
        <f t="shared" si="756"/>
        <v>-65325.94071252273</v>
      </c>
      <c r="BG110" s="192">
        <f t="shared" si="756"/>
        <v>-61185.20341890234</v>
      </c>
      <c r="BH110" s="192">
        <f t="shared" si="756"/>
        <v>-57235.478514060436</v>
      </c>
      <c r="BI110" s="192">
        <f t="shared" si="756"/>
        <v>-53483.605320262781</v>
      </c>
      <c r="BJ110" s="192">
        <f t="shared" si="756"/>
        <v>-49932.040018770087</v>
      </c>
      <c r="BK110" s="192">
        <f t="shared" si="756"/>
        <v>-46579.887774911069</v>
      </c>
      <c r="BL110" s="192">
        <f t="shared" si="756"/>
        <v>-43423.733421304401</v>
      </c>
      <c r="BM110" s="192">
        <f t="shared" si="756"/>
        <v>-40458.306454161058</v>
      </c>
      <c r="BN110" s="192">
        <f t="shared" si="756"/>
        <v>-37677.010297240195</v>
      </c>
      <c r="BO110" s="192">
        <f t="shared" si="756"/>
        <v>-35072.340831663154</v>
      </c>
      <c r="BP110" s="192">
        <f t="shared" si="756"/>
        <v>-32636.214961377798</v>
      </c>
      <c r="BQ110" s="192">
        <f t="shared" si="756"/>
        <v>-30360.226392015094</v>
      </c>
      <c r="BR110" s="192">
        <f t="shared" si="756"/>
        <v>-28235.842766302667</v>
      </c>
      <c r="BS110" s="192">
        <f t="shared" si="756"/>
        <v>-26254.555750788561</v>
      </c>
      <c r="BT110" s="192">
        <f t="shared" si="756"/>
        <v>-24407.99354111436</v>
      </c>
      <c r="BU110" s="192">
        <f t="shared" si="756"/>
        <v>-22688.003486798385</v>
      </c>
      <c r="BV110" s="224"/>
      <c r="BW110" s="224"/>
      <c r="BX110" s="224"/>
      <c r="BY110" s="224"/>
      <c r="BZ110" s="224"/>
      <c r="CA110" s="224"/>
      <c r="CB110" s="224"/>
      <c r="CC110" s="224"/>
      <c r="CD110" s="224"/>
      <c r="CE110" s="224"/>
      <c r="CF110" s="224"/>
      <c r="CG110" s="224"/>
      <c r="CH110" s="224"/>
      <c r="CI110" s="224"/>
      <c r="CJ110" s="224"/>
    </row>
    <row r="111" spans="1:88" s="29" customFormat="1" x14ac:dyDescent="0.25">
      <c r="A111" s="140" t="s">
        <v>287</v>
      </c>
      <c r="B111" s="224"/>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4"/>
      <c r="BS111" s="224"/>
      <c r="BT111" s="224"/>
      <c r="BU111" s="224"/>
      <c r="BV111" s="192">
        <f>BV104</f>
        <v>-19669.101545848633</v>
      </c>
      <c r="BW111" s="192">
        <f t="shared" ref="BW111:CJ111" si="757">BW104</f>
        <v>-16230.819475667555</v>
      </c>
      <c r="BX111" s="192">
        <f t="shared" si="757"/>
        <v>-13395.82608742467</v>
      </c>
      <c r="BY111" s="192">
        <f t="shared" si="757"/>
        <v>-11058.29330329975</v>
      </c>
      <c r="BZ111" s="192">
        <f t="shared" si="757"/>
        <v>-9130.8482263788446</v>
      </c>
      <c r="CA111" s="192">
        <f t="shared" si="757"/>
        <v>-7541.3898780295494</v>
      </c>
      <c r="CB111" s="192">
        <f t="shared" si="757"/>
        <v>-6230.4512418924933</v>
      </c>
      <c r="CC111" s="192">
        <f t="shared" si="757"/>
        <v>-5149.0101242038972</v>
      </c>
      <c r="CD111" s="192">
        <f t="shared" si="757"/>
        <v>-4256.6722419893013</v>
      </c>
      <c r="CE111" s="192">
        <f t="shared" si="757"/>
        <v>-3520.1642358223089</v>
      </c>
      <c r="CF111" s="192">
        <f t="shared" si="757"/>
        <v>-2912.0850950838535</v>
      </c>
      <c r="CG111" s="192">
        <f t="shared" si="757"/>
        <v>-2409.8729997443902</v>
      </c>
      <c r="CH111" s="192">
        <f t="shared" si="757"/>
        <v>-1994.9515261358667</v>
      </c>
      <c r="CI111" s="192">
        <f t="shared" si="757"/>
        <v>-1652.0249474189814</v>
      </c>
      <c r="CJ111" s="192">
        <f t="shared" si="757"/>
        <v>-1368.497234481034</v>
      </c>
    </row>
    <row r="113" spans="1:88" ht="74.25" customHeight="1" x14ac:dyDescent="0.25">
      <c r="A113" s="523" t="s">
        <v>331</v>
      </c>
      <c r="B113" s="524"/>
      <c r="C113" s="410"/>
    </row>
    <row r="114" spans="1:88" x14ac:dyDescent="0.25">
      <c r="A114" s="216" t="s">
        <v>269</v>
      </c>
      <c r="B114" s="204" t="s">
        <v>274</v>
      </c>
      <c r="C114" s="215" t="s">
        <v>273</v>
      </c>
    </row>
    <row r="115" spans="1:88" x14ac:dyDescent="0.25">
      <c r="A115" s="225" t="s">
        <v>270</v>
      </c>
      <c r="B115" s="312">
        <f>SUM(D104:H104)</f>
        <v>-445767.02089506626</v>
      </c>
      <c r="C115" s="312">
        <f>NPV('B. Andre input'!B211,'K. Afledte omkostninger_1'!D109:H109)</f>
        <v>-399067.08413623116</v>
      </c>
    </row>
    <row r="116" spans="1:88" x14ac:dyDescent="0.25">
      <c r="A116" s="225" t="s">
        <v>271</v>
      </c>
      <c r="B116" s="312">
        <f>SUM(D104:M104)</f>
        <v>-1330964.4985186991</v>
      </c>
      <c r="C116" s="312">
        <f>NPV('B. Andre input'!B211,'K. Afledte omkostninger_1'!D109:M109)</f>
        <v>-1046558.9702888152</v>
      </c>
    </row>
    <row r="117" spans="1:88" x14ac:dyDescent="0.25">
      <c r="A117" s="225" t="s">
        <v>75</v>
      </c>
      <c r="B117" s="312">
        <f>SUM(D104:AB104)</f>
        <v>-4315621.9738415712</v>
      </c>
      <c r="C117" s="312">
        <f>NPV('B. Andre input'!B211,'K. Afledte omkostninger_1'!D109:AB109)</f>
        <v>-2566444.8492343915</v>
      </c>
    </row>
    <row r="118" spans="1:88" x14ac:dyDescent="0.25">
      <c r="A118" s="225" t="s">
        <v>100</v>
      </c>
      <c r="B118" s="312">
        <f>SUM(D104:BA104)</f>
        <v>-7277974.5334267868</v>
      </c>
      <c r="C118" s="312">
        <f>NPV('B. Andre input'!B211,'K. Afledte omkostninger_1'!D109:AL109)+NPV('B. Andre input'!B212,'K. Afledte omkostninger_1'!D110:BA110)</f>
        <v>-4241224.2714544311</v>
      </c>
    </row>
    <row r="119" spans="1:88" x14ac:dyDescent="0.25">
      <c r="A119" s="225" t="s">
        <v>272</v>
      </c>
      <c r="B119" s="312">
        <f>SUM(D104:CJ104)</f>
        <v>-8345379.1168916635</v>
      </c>
      <c r="C119" s="312">
        <f>NPV('B. Andre input'!B211,'K. Afledte omkostninger_1'!D109:AL109)+NPV('B. Andre input'!B212,'K. Afledte omkostninger_1'!D110:BU110)+NPV('B. Andre input'!B213,'K. Afledte omkostninger_1'!D111:CJ111)</f>
        <v>-4827106.7429803191</v>
      </c>
    </row>
    <row r="121" spans="1:88" s="115" customFormat="1" ht="12.75" x14ac:dyDescent="0.2">
      <c r="A121" s="262" t="s">
        <v>498</v>
      </c>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64"/>
      <c r="BP121" s="264"/>
      <c r="BQ121" s="264"/>
      <c r="BR121" s="264"/>
      <c r="BS121" s="264"/>
      <c r="BT121" s="264"/>
      <c r="BU121" s="264"/>
      <c r="BV121" s="264"/>
      <c r="BW121" s="264"/>
      <c r="BX121" s="264"/>
      <c r="BY121" s="264"/>
      <c r="BZ121" s="264"/>
      <c r="CA121" s="264"/>
      <c r="CB121" s="264"/>
      <c r="CC121" s="264"/>
      <c r="CD121" s="264"/>
      <c r="CE121" s="264"/>
      <c r="CF121" s="264"/>
      <c r="CG121" s="264"/>
      <c r="CH121" s="264"/>
      <c r="CI121" s="264"/>
      <c r="CJ121" s="264"/>
    </row>
    <row r="122" spans="1:88" s="115" customFormat="1" ht="12.75" x14ac:dyDescent="0.2">
      <c r="A122" s="263"/>
      <c r="B122" s="264"/>
      <c r="C122" s="264">
        <f>C108</f>
        <v>0</v>
      </c>
      <c r="D122" s="264">
        <f>D108</f>
        <v>1</v>
      </c>
      <c r="E122" s="264">
        <f t="shared" ref="E122:BP122" si="758">E108</f>
        <v>2</v>
      </c>
      <c r="F122" s="264">
        <f t="shared" si="758"/>
        <v>3</v>
      </c>
      <c r="G122" s="264">
        <f t="shared" si="758"/>
        <v>4</v>
      </c>
      <c r="H122" s="264">
        <f t="shared" si="758"/>
        <v>5</v>
      </c>
      <c r="I122" s="264">
        <f t="shared" si="758"/>
        <v>6</v>
      </c>
      <c r="J122" s="264">
        <f t="shared" si="758"/>
        <v>7</v>
      </c>
      <c r="K122" s="264">
        <f t="shared" si="758"/>
        <v>8</v>
      </c>
      <c r="L122" s="264">
        <f t="shared" si="758"/>
        <v>9</v>
      </c>
      <c r="M122" s="264">
        <f t="shared" si="758"/>
        <v>10</v>
      </c>
      <c r="N122" s="264">
        <f t="shared" si="758"/>
        <v>11</v>
      </c>
      <c r="O122" s="264">
        <f t="shared" si="758"/>
        <v>12</v>
      </c>
      <c r="P122" s="264">
        <f t="shared" si="758"/>
        <v>13</v>
      </c>
      <c r="Q122" s="264">
        <f t="shared" si="758"/>
        <v>14</v>
      </c>
      <c r="R122" s="264">
        <f t="shared" si="758"/>
        <v>15</v>
      </c>
      <c r="S122" s="264">
        <f t="shared" si="758"/>
        <v>16</v>
      </c>
      <c r="T122" s="264">
        <f t="shared" si="758"/>
        <v>17</v>
      </c>
      <c r="U122" s="264">
        <f t="shared" si="758"/>
        <v>18</v>
      </c>
      <c r="V122" s="264">
        <f t="shared" si="758"/>
        <v>19</v>
      </c>
      <c r="W122" s="264">
        <f t="shared" si="758"/>
        <v>20</v>
      </c>
      <c r="X122" s="264">
        <f t="shared" si="758"/>
        <v>21</v>
      </c>
      <c r="Y122" s="264">
        <f t="shared" si="758"/>
        <v>22</v>
      </c>
      <c r="Z122" s="264">
        <f t="shared" si="758"/>
        <v>23</v>
      </c>
      <c r="AA122" s="264">
        <f t="shared" si="758"/>
        <v>24</v>
      </c>
      <c r="AB122" s="264">
        <f t="shared" si="758"/>
        <v>25</v>
      </c>
      <c r="AC122" s="264">
        <f t="shared" si="758"/>
        <v>26</v>
      </c>
      <c r="AD122" s="264">
        <f t="shared" si="758"/>
        <v>27</v>
      </c>
      <c r="AE122" s="264">
        <f t="shared" si="758"/>
        <v>28</v>
      </c>
      <c r="AF122" s="264">
        <f t="shared" si="758"/>
        <v>29</v>
      </c>
      <c r="AG122" s="264">
        <f t="shared" si="758"/>
        <v>30</v>
      </c>
      <c r="AH122" s="264">
        <f t="shared" si="758"/>
        <v>31</v>
      </c>
      <c r="AI122" s="264">
        <f t="shared" si="758"/>
        <v>32</v>
      </c>
      <c r="AJ122" s="264">
        <f t="shared" si="758"/>
        <v>33</v>
      </c>
      <c r="AK122" s="264">
        <f t="shared" si="758"/>
        <v>34</v>
      </c>
      <c r="AL122" s="264">
        <f t="shared" si="758"/>
        <v>35</v>
      </c>
      <c r="AM122" s="264">
        <f t="shared" si="758"/>
        <v>36</v>
      </c>
      <c r="AN122" s="264">
        <f t="shared" si="758"/>
        <v>37</v>
      </c>
      <c r="AO122" s="264">
        <f t="shared" si="758"/>
        <v>38</v>
      </c>
      <c r="AP122" s="264">
        <f t="shared" si="758"/>
        <v>39</v>
      </c>
      <c r="AQ122" s="264">
        <f t="shared" si="758"/>
        <v>40</v>
      </c>
      <c r="AR122" s="264">
        <f t="shared" si="758"/>
        <v>41</v>
      </c>
      <c r="AS122" s="264">
        <f t="shared" si="758"/>
        <v>42</v>
      </c>
      <c r="AT122" s="264">
        <f t="shared" si="758"/>
        <v>43</v>
      </c>
      <c r="AU122" s="264">
        <f t="shared" si="758"/>
        <v>44</v>
      </c>
      <c r="AV122" s="264">
        <f t="shared" si="758"/>
        <v>45</v>
      </c>
      <c r="AW122" s="264">
        <f t="shared" si="758"/>
        <v>46</v>
      </c>
      <c r="AX122" s="264">
        <f t="shared" si="758"/>
        <v>47</v>
      </c>
      <c r="AY122" s="264">
        <f t="shared" si="758"/>
        <v>48</v>
      </c>
      <c r="AZ122" s="264">
        <f t="shared" si="758"/>
        <v>49</v>
      </c>
      <c r="BA122" s="264">
        <f t="shared" si="758"/>
        <v>50</v>
      </c>
      <c r="BB122" s="264">
        <f t="shared" si="758"/>
        <v>51</v>
      </c>
      <c r="BC122" s="264">
        <f t="shared" si="758"/>
        <v>52</v>
      </c>
      <c r="BD122" s="264">
        <f t="shared" si="758"/>
        <v>53</v>
      </c>
      <c r="BE122" s="264">
        <f t="shared" si="758"/>
        <v>54</v>
      </c>
      <c r="BF122" s="264">
        <f t="shared" si="758"/>
        <v>55</v>
      </c>
      <c r="BG122" s="264">
        <f t="shared" si="758"/>
        <v>56</v>
      </c>
      <c r="BH122" s="264">
        <f t="shared" si="758"/>
        <v>57</v>
      </c>
      <c r="BI122" s="264">
        <f t="shared" si="758"/>
        <v>58</v>
      </c>
      <c r="BJ122" s="264">
        <f t="shared" si="758"/>
        <v>59</v>
      </c>
      <c r="BK122" s="264">
        <f t="shared" si="758"/>
        <v>60</v>
      </c>
      <c r="BL122" s="264">
        <f t="shared" si="758"/>
        <v>61</v>
      </c>
      <c r="BM122" s="264">
        <f t="shared" si="758"/>
        <v>62</v>
      </c>
      <c r="BN122" s="264">
        <f t="shared" si="758"/>
        <v>63</v>
      </c>
      <c r="BO122" s="264">
        <f t="shared" si="758"/>
        <v>64</v>
      </c>
      <c r="BP122" s="264">
        <f t="shared" si="758"/>
        <v>65</v>
      </c>
      <c r="BQ122" s="264">
        <f t="shared" ref="BQ122:CJ122" si="759">BQ108</f>
        <v>66</v>
      </c>
      <c r="BR122" s="264">
        <f t="shared" si="759"/>
        <v>67</v>
      </c>
      <c r="BS122" s="264">
        <f t="shared" si="759"/>
        <v>68</v>
      </c>
      <c r="BT122" s="264">
        <f t="shared" si="759"/>
        <v>69</v>
      </c>
      <c r="BU122" s="264">
        <f t="shared" si="759"/>
        <v>70</v>
      </c>
      <c r="BV122" s="264">
        <f t="shared" si="759"/>
        <v>71</v>
      </c>
      <c r="BW122" s="264">
        <f t="shared" si="759"/>
        <v>72</v>
      </c>
      <c r="BX122" s="264">
        <f t="shared" si="759"/>
        <v>73</v>
      </c>
      <c r="BY122" s="264">
        <f t="shared" si="759"/>
        <v>74</v>
      </c>
      <c r="BZ122" s="264">
        <f t="shared" si="759"/>
        <v>75</v>
      </c>
      <c r="CA122" s="264">
        <f t="shared" si="759"/>
        <v>76</v>
      </c>
      <c r="CB122" s="264">
        <f t="shared" si="759"/>
        <v>77</v>
      </c>
      <c r="CC122" s="264">
        <f t="shared" si="759"/>
        <v>78</v>
      </c>
      <c r="CD122" s="264">
        <f t="shared" si="759"/>
        <v>79</v>
      </c>
      <c r="CE122" s="264">
        <f t="shared" si="759"/>
        <v>80</v>
      </c>
      <c r="CF122" s="264">
        <f t="shared" si="759"/>
        <v>81</v>
      </c>
      <c r="CG122" s="264">
        <f t="shared" si="759"/>
        <v>82</v>
      </c>
      <c r="CH122" s="264">
        <f t="shared" si="759"/>
        <v>83</v>
      </c>
      <c r="CI122" s="264">
        <f t="shared" si="759"/>
        <v>84</v>
      </c>
      <c r="CJ122" s="264">
        <f t="shared" si="759"/>
        <v>85</v>
      </c>
    </row>
    <row r="123" spans="1:88" s="115" customFormat="1" ht="12.75" x14ac:dyDescent="0.2">
      <c r="A123" s="264"/>
      <c r="B123" s="264" t="s">
        <v>499</v>
      </c>
      <c r="C123" s="265">
        <f>'E. Beregninger_interventionsomk'!D$39-'E. Beregninger_interventionsomk'!D$21</f>
        <v>659402.49835829937</v>
      </c>
      <c r="D123" s="265">
        <f>D45</f>
        <v>-29808.107734571502</v>
      </c>
      <c r="E123" s="265">
        <f t="shared" ref="E123:BP123" si="760">E45</f>
        <v>-28262.862133976487</v>
      </c>
      <c r="F123" s="265">
        <f t="shared" si="760"/>
        <v>-26731.462689367516</v>
      </c>
      <c r="G123" s="265">
        <f t="shared" si="760"/>
        <v>-25226.259985731544</v>
      </c>
      <c r="H123" s="265">
        <f t="shared" si="760"/>
        <v>-23756.993122270127</v>
      </c>
      <c r="I123" s="265">
        <f t="shared" si="760"/>
        <v>-52397.395712935853</v>
      </c>
      <c r="J123" s="265">
        <f t="shared" si="760"/>
        <v>-57317.037837670723</v>
      </c>
      <c r="K123" s="265">
        <f t="shared" si="760"/>
        <v>-57679.063696209138</v>
      </c>
      <c r="L123" s="265">
        <f t="shared" si="760"/>
        <v>-57120.812494654805</v>
      </c>
      <c r="M123" s="265">
        <f t="shared" si="760"/>
        <v>-56336.428146079888</v>
      </c>
      <c r="N123" s="265">
        <f t="shared" si="760"/>
        <v>-72510.964693990158</v>
      </c>
      <c r="O123" s="265">
        <f t="shared" si="760"/>
        <v>-74552.834604210046</v>
      </c>
      <c r="P123" s="265">
        <f t="shared" si="760"/>
        <v>-73779.266180752791</v>
      </c>
      <c r="Q123" s="265">
        <f t="shared" si="760"/>
        <v>-72443.831585804146</v>
      </c>
      <c r="R123" s="265">
        <f t="shared" si="760"/>
        <v>-70995.14666011637</v>
      </c>
      <c r="S123" s="265">
        <f t="shared" si="760"/>
        <v>-69522.773600855769</v>
      </c>
      <c r="T123" s="265">
        <f t="shared" si="760"/>
        <v>-68044.942856658672</v>
      </c>
      <c r="U123" s="265">
        <f t="shared" si="760"/>
        <v>-66565.785649084573</v>
      </c>
      <c r="V123" s="265">
        <f t="shared" si="760"/>
        <v>-65086.732517058874</v>
      </c>
      <c r="W123" s="265">
        <f t="shared" si="760"/>
        <v>-63966.583209250675</v>
      </c>
      <c r="X123" s="265">
        <f t="shared" si="760"/>
        <v>-62639.868080966306</v>
      </c>
      <c r="Y123" s="265">
        <f t="shared" si="760"/>
        <v>-61282.925385736904</v>
      </c>
      <c r="Z123" s="265">
        <f t="shared" si="760"/>
        <v>-59901.669214715002</v>
      </c>
      <c r="AA123" s="265">
        <f t="shared" si="760"/>
        <v>-58501.214742843789</v>
      </c>
      <c r="AB123" s="265">
        <f t="shared" si="760"/>
        <v>-57086.534173746477</v>
      </c>
      <c r="AC123" s="265">
        <f t="shared" si="760"/>
        <v>-55662.37826474852</v>
      </c>
      <c r="AD123" s="265">
        <f t="shared" si="760"/>
        <v>-54233.224718693331</v>
      </c>
      <c r="AE123" s="265">
        <f t="shared" si="760"/>
        <v>-52803.246746472345</v>
      </c>
      <c r="AF123" s="265">
        <f t="shared" si="760"/>
        <v>-51376.296629934572</v>
      </c>
      <c r="AG123" s="265">
        <f t="shared" si="760"/>
        <v>-50496.817443168446</v>
      </c>
      <c r="AH123" s="265">
        <f t="shared" si="760"/>
        <v>-49559.579554575364</v>
      </c>
      <c r="AI123" s="265">
        <f t="shared" si="760"/>
        <v>-48569.861617222748</v>
      </c>
      <c r="AJ123" s="265">
        <f t="shared" si="760"/>
        <v>-47531.4454000521</v>
      </c>
      <c r="AK123" s="265">
        <f t="shared" si="760"/>
        <v>-46449.166027018808</v>
      </c>
      <c r="AL123" s="265">
        <f t="shared" si="760"/>
        <v>-45328.51491043697</v>
      </c>
      <c r="AM123" s="265">
        <f t="shared" si="760"/>
        <v>-44175.332820597687</v>
      </c>
      <c r="AN123" s="265">
        <f t="shared" si="760"/>
        <v>-42995.57596136372</v>
      </c>
      <c r="AO123" s="265">
        <f t="shared" si="760"/>
        <v>-41795.140860926986</v>
      </c>
      <c r="AP123" s="265">
        <f t="shared" si="760"/>
        <v>-40579.736340813906</v>
      </c>
      <c r="AQ123" s="265">
        <f t="shared" si="760"/>
        <v>-40246.699414917784</v>
      </c>
      <c r="AR123" s="265">
        <f t="shared" si="760"/>
        <v>-39739.199734324124</v>
      </c>
      <c r="AS123" s="265">
        <f t="shared" si="760"/>
        <v>-39079.593769312109</v>
      </c>
      <c r="AT123" s="265">
        <f t="shared" si="760"/>
        <v>-38286.106591434938</v>
      </c>
      <c r="AU123" s="265">
        <f t="shared" si="760"/>
        <v>-37377.331330501474</v>
      </c>
      <c r="AV123" s="265">
        <f t="shared" si="760"/>
        <v>-36371.568102630656</v>
      </c>
      <c r="AW123" s="265">
        <f t="shared" si="760"/>
        <v>-35286.35926347565</v>
      </c>
      <c r="AX123" s="265">
        <f t="shared" si="760"/>
        <v>-34138.177271958113</v>
      </c>
      <c r="AY123" s="265">
        <f t="shared" si="760"/>
        <v>-32942.229982690304</v>
      </c>
      <c r="AZ123" s="265">
        <f t="shared" si="760"/>
        <v>-31712.355138839557</v>
      </c>
      <c r="BA123" s="265">
        <f t="shared" si="760"/>
        <v>-35610.08404909711</v>
      </c>
      <c r="BB123" s="265">
        <f t="shared" si="760"/>
        <v>-33666.788089184643</v>
      </c>
      <c r="BC123" s="265">
        <f t="shared" si="760"/>
        <v>-31767.11792730436</v>
      </c>
      <c r="BD123" s="265">
        <f t="shared" si="760"/>
        <v>-29903.864607790325</v>
      </c>
      <c r="BE123" s="265">
        <f t="shared" si="760"/>
        <v>-28093.382907214087</v>
      </c>
      <c r="BF123" s="265">
        <f t="shared" si="760"/>
        <v>-26347.356050182469</v>
      </c>
      <c r="BG123" s="265">
        <f t="shared" si="760"/>
        <v>-24673.752952708775</v>
      </c>
      <c r="BH123" s="265">
        <f t="shared" si="760"/>
        <v>-23077.611055529876</v>
      </c>
      <c r="BI123" s="265">
        <f t="shared" si="760"/>
        <v>-21561.674525250626</v>
      </c>
      <c r="BJ123" s="265">
        <f t="shared" si="760"/>
        <v>-20126.912512599607</v>
      </c>
      <c r="BK123" s="265">
        <f t="shared" si="760"/>
        <v>-18772.938130548358</v>
      </c>
      <c r="BL123" s="265">
        <f t="shared" si="760"/>
        <v>-17498.34550548757</v>
      </c>
      <c r="BM123" s="265">
        <f t="shared" si="760"/>
        <v>-16300.979470456203</v>
      </c>
      <c r="BN123" s="265">
        <f t="shared" si="760"/>
        <v>-15178.150100221266</v>
      </c>
      <c r="BO123" s="265">
        <f t="shared" si="760"/>
        <v>-14126.80226501021</v>
      </c>
      <c r="BP123" s="265">
        <f t="shared" si="760"/>
        <v>-13143.648654901934</v>
      </c>
      <c r="BQ123" s="265">
        <f t="shared" ref="BQ123:CJ123" si="761">BQ45</f>
        <v>-12225.273262451468</v>
      </c>
      <c r="BR123" s="265">
        <f t="shared" si="761"/>
        <v>-11368.211074550458</v>
      </c>
      <c r="BS123" s="265">
        <f t="shared" si="761"/>
        <v>-10569.008686501598</v>
      </c>
      <c r="BT123" s="265">
        <f t="shared" si="761"/>
        <v>-9824.2696850384436</v>
      </c>
      <c r="BU123" s="265">
        <f t="shared" si="761"/>
        <v>-9130.6879281214497</v>
      </c>
      <c r="BV123" s="265">
        <f t="shared" si="761"/>
        <v>-7912.6397758779167</v>
      </c>
      <c r="BW123" s="265">
        <f t="shared" si="761"/>
        <v>-6526.6674362055437</v>
      </c>
      <c r="BX123" s="265">
        <f t="shared" si="761"/>
        <v>-5384.3625206575689</v>
      </c>
      <c r="BY123" s="265">
        <f t="shared" si="761"/>
        <v>-4442.8983588703131</v>
      </c>
      <c r="BZ123" s="265">
        <f t="shared" si="761"/>
        <v>-3666.9312470057348</v>
      </c>
      <c r="CA123" s="265">
        <f t="shared" si="761"/>
        <v>-3027.307083862901</v>
      </c>
      <c r="CB123" s="265">
        <f t="shared" si="761"/>
        <v>-2499.9900847563304</v>
      </c>
      <c r="CC123" s="265">
        <f t="shared" si="761"/>
        <v>-2065.1741759383031</v>
      </c>
      <c r="CD123" s="265">
        <f t="shared" si="761"/>
        <v>-1706.545811525486</v>
      </c>
      <c r="CE123" s="265">
        <f t="shared" si="761"/>
        <v>-1410.672799971745</v>
      </c>
      <c r="CF123" s="265">
        <f t="shared" si="761"/>
        <v>-1166.4981425582737</v>
      </c>
      <c r="CG123" s="265">
        <f t="shared" si="761"/>
        <v>-964.92136934257803</v>
      </c>
      <c r="CH123" s="265">
        <f t="shared" si="761"/>
        <v>-798.45269575140219</v>
      </c>
      <c r="CI123" s="265">
        <f t="shared" si="761"/>
        <v>-660.92768459750891</v>
      </c>
      <c r="CJ123" s="265">
        <f t="shared" si="761"/>
        <v>-547.27208733752536</v>
      </c>
    </row>
    <row r="124" spans="1:88" s="115" customFormat="1" ht="12.75" x14ac:dyDescent="0.2">
      <c r="A124" s="264"/>
      <c r="B124" s="264" t="s">
        <v>515</v>
      </c>
      <c r="C124" s="265">
        <v>0</v>
      </c>
      <c r="D124" s="265">
        <f>D104-D45</f>
        <v>-72111.799485351861</v>
      </c>
      <c r="E124" s="265">
        <f t="shared" ref="E124:BP124" si="762">E104-E45</f>
        <v>-66946.010262654978</v>
      </c>
      <c r="F124" s="265">
        <f t="shared" si="762"/>
        <v>-62093.91611598806</v>
      </c>
      <c r="G124" s="265">
        <f t="shared" si="762"/>
        <v>-57544.366074884478</v>
      </c>
      <c r="H124" s="265">
        <f t="shared" si="762"/>
        <v>-53285.243290269791</v>
      </c>
      <c r="I124" s="265">
        <f t="shared" si="762"/>
        <v>-115623.88189421894</v>
      </c>
      <c r="J124" s="265">
        <f t="shared" si="762"/>
        <v>-124791.3118524945</v>
      </c>
      <c r="K124" s="265">
        <f t="shared" si="762"/>
        <v>-124038.18787244562</v>
      </c>
      <c r="L124" s="265">
        <f t="shared" si="762"/>
        <v>-121427.42293790706</v>
      </c>
      <c r="M124" s="265">
        <f t="shared" si="762"/>
        <v>-118465.93517901638</v>
      </c>
      <c r="N124" s="265">
        <f t="shared" si="762"/>
        <v>-150796.5833722731</v>
      </c>
      <c r="O124" s="265">
        <f t="shared" si="762"/>
        <v>-153948.55018496362</v>
      </c>
      <c r="P124" s="265">
        <f t="shared" si="762"/>
        <v>-151392.89695580711</v>
      </c>
      <c r="Q124" s="265">
        <f t="shared" si="762"/>
        <v>-147754.95689645168</v>
      </c>
      <c r="R124" s="265">
        <f t="shared" si="762"/>
        <v>-143948.46270667529</v>
      </c>
      <c r="S124" s="265">
        <f t="shared" si="762"/>
        <v>-140155.35250066902</v>
      </c>
      <c r="T124" s="265">
        <f t="shared" si="762"/>
        <v>-136412.58331696986</v>
      </c>
      <c r="U124" s="265">
        <f t="shared" si="762"/>
        <v>-132727.94228136659</v>
      </c>
      <c r="V124" s="265">
        <f t="shared" si="762"/>
        <v>-129103.10491668779</v>
      </c>
      <c r="W124" s="265">
        <f t="shared" si="762"/>
        <v>-124896.40771539041</v>
      </c>
      <c r="X124" s="265">
        <f t="shared" si="762"/>
        <v>-121698.35123747373</v>
      </c>
      <c r="Y124" s="265">
        <f t="shared" si="762"/>
        <v>-118500.73674308382</v>
      </c>
      <c r="Z124" s="265">
        <f t="shared" si="762"/>
        <v>-115312.08580382548</v>
      </c>
      <c r="AA124" s="265">
        <f t="shared" si="762"/>
        <v>-112139.36004089622</v>
      </c>
      <c r="AB124" s="265">
        <f t="shared" si="762"/>
        <v>-108989.02749454771</v>
      </c>
      <c r="AC124" s="265">
        <f t="shared" si="762"/>
        <v>-105867.02859082233</v>
      </c>
      <c r="AD124" s="265">
        <f t="shared" si="762"/>
        <v>-102778.76290979338</v>
      </c>
      <c r="AE124" s="265">
        <f t="shared" si="762"/>
        <v>-99729.090958669927</v>
      </c>
      <c r="AF124" s="265">
        <f t="shared" si="762"/>
        <v>-96722.346556587261</v>
      </c>
      <c r="AG124" s="265">
        <f t="shared" si="762"/>
        <v>-94213.525301924892</v>
      </c>
      <c r="AH124" s="265">
        <f t="shared" si="762"/>
        <v>-91690.124750918316</v>
      </c>
      <c r="AI124" s="265">
        <f t="shared" si="762"/>
        <v>-89155.934973413037</v>
      </c>
      <c r="AJ124" s="265">
        <f t="shared" si="762"/>
        <v>-86612.720785162965</v>
      </c>
      <c r="AK124" s="265">
        <f t="shared" si="762"/>
        <v>-84063.981332333555</v>
      </c>
      <c r="AL124" s="265">
        <f t="shared" si="762"/>
        <v>-81514.366754573246</v>
      </c>
      <c r="AM124" s="265">
        <f t="shared" si="762"/>
        <v>-78969.224383659588</v>
      </c>
      <c r="AN124" s="265">
        <f t="shared" si="762"/>
        <v>-76434.250181599738</v>
      </c>
      <c r="AO124" s="265">
        <f t="shared" si="762"/>
        <v>-73915.225225110727</v>
      </c>
      <c r="AP124" s="265">
        <f t="shared" si="762"/>
        <v>-71417.820484079377</v>
      </c>
      <c r="AQ124" s="265">
        <f t="shared" si="762"/>
        <v>-69692.068430918909</v>
      </c>
      <c r="AR124" s="265">
        <f t="shared" si="762"/>
        <v>-67842.708066076826</v>
      </c>
      <c r="AS124" s="265">
        <f t="shared" si="762"/>
        <v>-65888.23249853772</v>
      </c>
      <c r="AT124" s="265">
        <f t="shared" si="762"/>
        <v>-63842.590205413209</v>
      </c>
      <c r="AU124" s="265">
        <f t="shared" si="762"/>
        <v>-61721.653522334469</v>
      </c>
      <c r="AV124" s="265">
        <f t="shared" si="762"/>
        <v>-59542.102479760055</v>
      </c>
      <c r="AW124" s="265">
        <f t="shared" si="762"/>
        <v>-57320.61113350057</v>
      </c>
      <c r="AX124" s="265">
        <f t="shared" si="762"/>
        <v>-55073.271078032536</v>
      </c>
      <c r="AY124" s="265">
        <f t="shared" si="762"/>
        <v>-52815.199378348902</v>
      </c>
      <c r="AZ124" s="265">
        <f t="shared" si="762"/>
        <v>-50560.288408304812</v>
      </c>
      <c r="BA124" s="265">
        <f t="shared" si="762"/>
        <v>-52623.40925013266</v>
      </c>
      <c r="BB124" s="265">
        <f t="shared" si="762"/>
        <v>-49761.819049637357</v>
      </c>
      <c r="BC124" s="265">
        <f t="shared" si="762"/>
        <v>-46964.046759174504</v>
      </c>
      <c r="BD124" s="265">
        <f t="shared" si="762"/>
        <v>-44219.363407096098</v>
      </c>
      <c r="BE124" s="265">
        <f t="shared" si="762"/>
        <v>-41551.808891860688</v>
      </c>
      <c r="BF124" s="265">
        <f t="shared" si="762"/>
        <v>-38978.584662340261</v>
      </c>
      <c r="BG124" s="265">
        <f t="shared" si="762"/>
        <v>-36511.450466193564</v>
      </c>
      <c r="BH124" s="265">
        <f t="shared" si="762"/>
        <v>-34157.867458530556</v>
      </c>
      <c r="BI124" s="265">
        <f t="shared" si="762"/>
        <v>-31921.930795012155</v>
      </c>
      <c r="BJ124" s="265">
        <f t="shared" si="762"/>
        <v>-29805.12750617048</v>
      </c>
      <c r="BK124" s="265">
        <f t="shared" si="762"/>
        <v>-27806.94964436271</v>
      </c>
      <c r="BL124" s="265">
        <f t="shared" si="762"/>
        <v>-25925.387915816831</v>
      </c>
      <c r="BM124" s="265">
        <f t="shared" si="762"/>
        <v>-24157.326983704857</v>
      </c>
      <c r="BN124" s="265">
        <f t="shared" si="762"/>
        <v>-22498.860197018927</v>
      </c>
      <c r="BO124" s="265">
        <f t="shared" si="762"/>
        <v>-20945.538566652944</v>
      </c>
      <c r="BP124" s="265">
        <f t="shared" si="762"/>
        <v>-19492.566306475863</v>
      </c>
      <c r="BQ124" s="265">
        <f t="shared" ref="BQ124:CJ124" si="763">BQ104-BQ45</f>
        <v>-18134.953129563626</v>
      </c>
      <c r="BR124" s="265">
        <f t="shared" si="763"/>
        <v>-16867.631691752209</v>
      </c>
      <c r="BS124" s="265">
        <f t="shared" si="763"/>
        <v>-15685.547064286962</v>
      </c>
      <c r="BT124" s="265">
        <f t="shared" si="763"/>
        <v>-14583.723856075916</v>
      </c>
      <c r="BU124" s="265">
        <f t="shared" si="763"/>
        <v>-13557.315558676935</v>
      </c>
      <c r="BV124" s="265">
        <f t="shared" si="763"/>
        <v>-11756.461769970716</v>
      </c>
      <c r="BW124" s="265">
        <f t="shared" si="763"/>
        <v>-9704.1520394620111</v>
      </c>
      <c r="BX124" s="265">
        <f t="shared" si="763"/>
        <v>-8011.4635667671009</v>
      </c>
      <c r="BY124" s="265">
        <f t="shared" si="763"/>
        <v>-6615.3949444294367</v>
      </c>
      <c r="BZ124" s="265">
        <f t="shared" si="763"/>
        <v>-5463.9169793731098</v>
      </c>
      <c r="CA124" s="265">
        <f t="shared" si="763"/>
        <v>-4514.0827941666485</v>
      </c>
      <c r="CB124" s="265">
        <f t="shared" si="763"/>
        <v>-3730.4611571361629</v>
      </c>
      <c r="CC124" s="265">
        <f t="shared" si="763"/>
        <v>-3083.8359482655942</v>
      </c>
      <c r="CD124" s="265">
        <f t="shared" si="763"/>
        <v>-2550.1264304638153</v>
      </c>
      <c r="CE124" s="265">
        <f t="shared" si="763"/>
        <v>-2109.4914358505639</v>
      </c>
      <c r="CF124" s="265">
        <f t="shared" si="763"/>
        <v>-1745.5869525255798</v>
      </c>
      <c r="CG124" s="265">
        <f t="shared" si="763"/>
        <v>-1444.9516304018121</v>
      </c>
      <c r="CH124" s="265">
        <f t="shared" si="763"/>
        <v>-1196.4988303844646</v>
      </c>
      <c r="CI124" s="265">
        <f t="shared" si="763"/>
        <v>-991.09726282147244</v>
      </c>
      <c r="CJ124" s="265">
        <f t="shared" si="763"/>
        <v>-821.22514714350859</v>
      </c>
    </row>
    <row r="125" spans="1:88" s="118" customFormat="1" ht="12.75" x14ac:dyDescent="0.2">
      <c r="A125" s="325"/>
      <c r="B125" s="325" t="s">
        <v>186</v>
      </c>
      <c r="C125" s="325"/>
      <c r="D125" s="326">
        <f>D123+D124-D104</f>
        <v>0</v>
      </c>
      <c r="E125" s="326">
        <f t="shared" ref="E125:BP125" si="764">E123+E124-E104</f>
        <v>0</v>
      </c>
      <c r="F125" s="326">
        <f t="shared" si="764"/>
        <v>0</v>
      </c>
      <c r="G125" s="326">
        <f t="shared" si="764"/>
        <v>0</v>
      </c>
      <c r="H125" s="326">
        <f t="shared" si="764"/>
        <v>0</v>
      </c>
      <c r="I125" s="326">
        <f t="shared" si="764"/>
        <v>0</v>
      </c>
      <c r="J125" s="326">
        <f t="shared" si="764"/>
        <v>0</v>
      </c>
      <c r="K125" s="326">
        <f t="shared" si="764"/>
        <v>0</v>
      </c>
      <c r="L125" s="326">
        <f t="shared" si="764"/>
        <v>0</v>
      </c>
      <c r="M125" s="326">
        <f t="shared" si="764"/>
        <v>0</v>
      </c>
      <c r="N125" s="326">
        <f t="shared" si="764"/>
        <v>0</v>
      </c>
      <c r="O125" s="326">
        <f t="shared" si="764"/>
        <v>0</v>
      </c>
      <c r="P125" s="326">
        <f t="shared" si="764"/>
        <v>0</v>
      </c>
      <c r="Q125" s="326">
        <f t="shared" si="764"/>
        <v>0</v>
      </c>
      <c r="R125" s="326">
        <f t="shared" si="764"/>
        <v>0</v>
      </c>
      <c r="S125" s="326">
        <f t="shared" si="764"/>
        <v>0</v>
      </c>
      <c r="T125" s="326">
        <f t="shared" si="764"/>
        <v>0</v>
      </c>
      <c r="U125" s="326">
        <f t="shared" si="764"/>
        <v>0</v>
      </c>
      <c r="V125" s="326">
        <f t="shared" si="764"/>
        <v>0</v>
      </c>
      <c r="W125" s="326">
        <f t="shared" si="764"/>
        <v>0</v>
      </c>
      <c r="X125" s="326">
        <f t="shared" si="764"/>
        <v>0</v>
      </c>
      <c r="Y125" s="326">
        <f t="shared" si="764"/>
        <v>0</v>
      </c>
      <c r="Z125" s="326">
        <f t="shared" si="764"/>
        <v>0</v>
      </c>
      <c r="AA125" s="326">
        <f t="shared" si="764"/>
        <v>0</v>
      </c>
      <c r="AB125" s="326">
        <f t="shared" si="764"/>
        <v>0</v>
      </c>
      <c r="AC125" s="326">
        <f t="shared" si="764"/>
        <v>0</v>
      </c>
      <c r="AD125" s="326">
        <f t="shared" si="764"/>
        <v>0</v>
      </c>
      <c r="AE125" s="326">
        <f t="shared" si="764"/>
        <v>0</v>
      </c>
      <c r="AF125" s="326">
        <f t="shared" si="764"/>
        <v>0</v>
      </c>
      <c r="AG125" s="326">
        <f t="shared" si="764"/>
        <v>0</v>
      </c>
      <c r="AH125" s="326">
        <f t="shared" si="764"/>
        <v>0</v>
      </c>
      <c r="AI125" s="326">
        <f t="shared" si="764"/>
        <v>0</v>
      </c>
      <c r="AJ125" s="326">
        <f t="shared" si="764"/>
        <v>0</v>
      </c>
      <c r="AK125" s="326">
        <f t="shared" si="764"/>
        <v>0</v>
      </c>
      <c r="AL125" s="326">
        <f t="shared" si="764"/>
        <v>0</v>
      </c>
      <c r="AM125" s="326">
        <f t="shared" si="764"/>
        <v>0</v>
      </c>
      <c r="AN125" s="326">
        <f t="shared" si="764"/>
        <v>0</v>
      </c>
      <c r="AO125" s="326">
        <f t="shared" si="764"/>
        <v>0</v>
      </c>
      <c r="AP125" s="326">
        <f t="shared" si="764"/>
        <v>0</v>
      </c>
      <c r="AQ125" s="326">
        <f t="shared" si="764"/>
        <v>0</v>
      </c>
      <c r="AR125" s="326">
        <f t="shared" si="764"/>
        <v>0</v>
      </c>
      <c r="AS125" s="326">
        <f t="shared" si="764"/>
        <v>0</v>
      </c>
      <c r="AT125" s="326">
        <f t="shared" si="764"/>
        <v>0</v>
      </c>
      <c r="AU125" s="326">
        <f t="shared" si="764"/>
        <v>0</v>
      </c>
      <c r="AV125" s="326">
        <f t="shared" si="764"/>
        <v>0</v>
      </c>
      <c r="AW125" s="326">
        <f t="shared" si="764"/>
        <v>0</v>
      </c>
      <c r="AX125" s="326">
        <f t="shared" si="764"/>
        <v>0</v>
      </c>
      <c r="AY125" s="326">
        <f t="shared" si="764"/>
        <v>0</v>
      </c>
      <c r="AZ125" s="326">
        <f t="shared" si="764"/>
        <v>0</v>
      </c>
      <c r="BA125" s="326">
        <f t="shared" si="764"/>
        <v>0</v>
      </c>
      <c r="BB125" s="326">
        <f t="shared" si="764"/>
        <v>0</v>
      </c>
      <c r="BC125" s="326">
        <f t="shared" si="764"/>
        <v>0</v>
      </c>
      <c r="BD125" s="326">
        <f t="shared" si="764"/>
        <v>0</v>
      </c>
      <c r="BE125" s="326">
        <f t="shared" si="764"/>
        <v>0</v>
      </c>
      <c r="BF125" s="326">
        <f t="shared" si="764"/>
        <v>0</v>
      </c>
      <c r="BG125" s="326">
        <f t="shared" si="764"/>
        <v>0</v>
      </c>
      <c r="BH125" s="326">
        <f t="shared" si="764"/>
        <v>0</v>
      </c>
      <c r="BI125" s="326">
        <f t="shared" si="764"/>
        <v>0</v>
      </c>
      <c r="BJ125" s="326">
        <f t="shared" si="764"/>
        <v>0</v>
      </c>
      <c r="BK125" s="326">
        <f t="shared" si="764"/>
        <v>0</v>
      </c>
      <c r="BL125" s="326">
        <f t="shared" si="764"/>
        <v>0</v>
      </c>
      <c r="BM125" s="326">
        <f t="shared" si="764"/>
        <v>0</v>
      </c>
      <c r="BN125" s="326">
        <f t="shared" si="764"/>
        <v>0</v>
      </c>
      <c r="BO125" s="326">
        <f t="shared" si="764"/>
        <v>0</v>
      </c>
      <c r="BP125" s="326">
        <f t="shared" si="764"/>
        <v>0</v>
      </c>
      <c r="BQ125" s="326">
        <f t="shared" ref="BQ125:CJ125" si="765">BQ123+BQ124-BQ104</f>
        <v>0</v>
      </c>
      <c r="BR125" s="326">
        <f t="shared" si="765"/>
        <v>0</v>
      </c>
      <c r="BS125" s="326">
        <f t="shared" si="765"/>
        <v>0</v>
      </c>
      <c r="BT125" s="326">
        <f t="shared" si="765"/>
        <v>0</v>
      </c>
      <c r="BU125" s="326">
        <f t="shared" si="765"/>
        <v>0</v>
      </c>
      <c r="BV125" s="326">
        <f t="shared" si="765"/>
        <v>0</v>
      </c>
      <c r="BW125" s="326">
        <f t="shared" si="765"/>
        <v>0</v>
      </c>
      <c r="BX125" s="326">
        <f t="shared" si="765"/>
        <v>0</v>
      </c>
      <c r="BY125" s="326">
        <f t="shared" si="765"/>
        <v>0</v>
      </c>
      <c r="BZ125" s="326">
        <f t="shared" si="765"/>
        <v>0</v>
      </c>
      <c r="CA125" s="326">
        <f t="shared" si="765"/>
        <v>0</v>
      </c>
      <c r="CB125" s="326">
        <f t="shared" si="765"/>
        <v>0</v>
      </c>
      <c r="CC125" s="326">
        <f t="shared" si="765"/>
        <v>0</v>
      </c>
      <c r="CD125" s="326">
        <f t="shared" si="765"/>
        <v>0</v>
      </c>
      <c r="CE125" s="326">
        <f t="shared" si="765"/>
        <v>0</v>
      </c>
      <c r="CF125" s="326">
        <f t="shared" si="765"/>
        <v>0</v>
      </c>
      <c r="CG125" s="326">
        <f t="shared" si="765"/>
        <v>0</v>
      </c>
      <c r="CH125" s="326">
        <f t="shared" si="765"/>
        <v>0</v>
      </c>
      <c r="CI125" s="326">
        <f t="shared" si="765"/>
        <v>0</v>
      </c>
      <c r="CJ125" s="326">
        <f t="shared" si="765"/>
        <v>0</v>
      </c>
    </row>
    <row r="127" spans="1:88" s="115" customFormat="1" ht="12.75" x14ac:dyDescent="0.2">
      <c r="A127" s="334" t="s">
        <v>558</v>
      </c>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64"/>
      <c r="BP127" s="264"/>
      <c r="BQ127" s="264"/>
      <c r="BR127" s="264"/>
      <c r="BS127" s="264"/>
      <c r="BT127" s="264"/>
      <c r="BU127" s="264"/>
      <c r="BV127" s="264"/>
      <c r="BW127" s="264"/>
      <c r="BX127" s="264"/>
      <c r="BY127" s="264"/>
      <c r="BZ127" s="264"/>
      <c r="CA127" s="264"/>
      <c r="CB127" s="264"/>
      <c r="CC127" s="264"/>
      <c r="CD127" s="264"/>
      <c r="CE127" s="264"/>
      <c r="CF127" s="264"/>
      <c r="CG127" s="264"/>
      <c r="CH127" s="264"/>
      <c r="CI127" s="264"/>
      <c r="CJ127" s="264"/>
    </row>
    <row r="128" spans="1:88" s="115" customFormat="1" ht="12.75" x14ac:dyDescent="0.2">
      <c r="A128" s="264"/>
      <c r="B128" s="264"/>
      <c r="C128" s="264">
        <f>C122</f>
        <v>0</v>
      </c>
      <c r="D128" s="264">
        <f t="shared" ref="D128:BO128" si="766">D122</f>
        <v>1</v>
      </c>
      <c r="E128" s="264">
        <f t="shared" si="766"/>
        <v>2</v>
      </c>
      <c r="F128" s="264">
        <f t="shared" si="766"/>
        <v>3</v>
      </c>
      <c r="G128" s="264">
        <f t="shared" si="766"/>
        <v>4</v>
      </c>
      <c r="H128" s="264">
        <f t="shared" si="766"/>
        <v>5</v>
      </c>
      <c r="I128" s="264">
        <f t="shared" si="766"/>
        <v>6</v>
      </c>
      <c r="J128" s="264">
        <f t="shared" si="766"/>
        <v>7</v>
      </c>
      <c r="K128" s="264">
        <f t="shared" si="766"/>
        <v>8</v>
      </c>
      <c r="L128" s="264">
        <f t="shared" si="766"/>
        <v>9</v>
      </c>
      <c r="M128" s="264">
        <f t="shared" si="766"/>
        <v>10</v>
      </c>
      <c r="N128" s="264">
        <f t="shared" si="766"/>
        <v>11</v>
      </c>
      <c r="O128" s="264">
        <f t="shared" si="766"/>
        <v>12</v>
      </c>
      <c r="P128" s="264">
        <f t="shared" si="766"/>
        <v>13</v>
      </c>
      <c r="Q128" s="264">
        <f t="shared" si="766"/>
        <v>14</v>
      </c>
      <c r="R128" s="264">
        <f t="shared" si="766"/>
        <v>15</v>
      </c>
      <c r="S128" s="264">
        <f t="shared" si="766"/>
        <v>16</v>
      </c>
      <c r="T128" s="264">
        <f t="shared" si="766"/>
        <v>17</v>
      </c>
      <c r="U128" s="264">
        <f t="shared" si="766"/>
        <v>18</v>
      </c>
      <c r="V128" s="264">
        <f t="shared" si="766"/>
        <v>19</v>
      </c>
      <c r="W128" s="264">
        <f t="shared" si="766"/>
        <v>20</v>
      </c>
      <c r="X128" s="264">
        <f t="shared" si="766"/>
        <v>21</v>
      </c>
      <c r="Y128" s="264">
        <f t="shared" si="766"/>
        <v>22</v>
      </c>
      <c r="Z128" s="264">
        <f t="shared" si="766"/>
        <v>23</v>
      </c>
      <c r="AA128" s="264">
        <f t="shared" si="766"/>
        <v>24</v>
      </c>
      <c r="AB128" s="264">
        <f t="shared" si="766"/>
        <v>25</v>
      </c>
      <c r="AC128" s="264">
        <f t="shared" si="766"/>
        <v>26</v>
      </c>
      <c r="AD128" s="264">
        <f t="shared" si="766"/>
        <v>27</v>
      </c>
      <c r="AE128" s="264">
        <f t="shared" si="766"/>
        <v>28</v>
      </c>
      <c r="AF128" s="264">
        <f t="shared" si="766"/>
        <v>29</v>
      </c>
      <c r="AG128" s="264">
        <f t="shared" si="766"/>
        <v>30</v>
      </c>
      <c r="AH128" s="264">
        <f t="shared" si="766"/>
        <v>31</v>
      </c>
      <c r="AI128" s="264">
        <f t="shared" si="766"/>
        <v>32</v>
      </c>
      <c r="AJ128" s="264">
        <f t="shared" si="766"/>
        <v>33</v>
      </c>
      <c r="AK128" s="264">
        <f t="shared" si="766"/>
        <v>34</v>
      </c>
      <c r="AL128" s="264">
        <f t="shared" si="766"/>
        <v>35</v>
      </c>
      <c r="AM128" s="264">
        <f t="shared" si="766"/>
        <v>36</v>
      </c>
      <c r="AN128" s="264">
        <f t="shared" si="766"/>
        <v>37</v>
      </c>
      <c r="AO128" s="264">
        <f t="shared" si="766"/>
        <v>38</v>
      </c>
      <c r="AP128" s="264">
        <f t="shared" si="766"/>
        <v>39</v>
      </c>
      <c r="AQ128" s="264">
        <f t="shared" si="766"/>
        <v>40</v>
      </c>
      <c r="AR128" s="264">
        <f t="shared" si="766"/>
        <v>41</v>
      </c>
      <c r="AS128" s="264">
        <f t="shared" si="766"/>
        <v>42</v>
      </c>
      <c r="AT128" s="264">
        <f t="shared" si="766"/>
        <v>43</v>
      </c>
      <c r="AU128" s="264">
        <f t="shared" si="766"/>
        <v>44</v>
      </c>
      <c r="AV128" s="264">
        <f t="shared" si="766"/>
        <v>45</v>
      </c>
      <c r="AW128" s="264">
        <f t="shared" si="766"/>
        <v>46</v>
      </c>
      <c r="AX128" s="264">
        <f t="shared" si="766"/>
        <v>47</v>
      </c>
      <c r="AY128" s="264">
        <f t="shared" si="766"/>
        <v>48</v>
      </c>
      <c r="AZ128" s="264">
        <f t="shared" si="766"/>
        <v>49</v>
      </c>
      <c r="BA128" s="264">
        <f t="shared" si="766"/>
        <v>50</v>
      </c>
      <c r="BB128" s="264">
        <f t="shared" si="766"/>
        <v>51</v>
      </c>
      <c r="BC128" s="264">
        <f t="shared" si="766"/>
        <v>52</v>
      </c>
      <c r="BD128" s="264">
        <f t="shared" si="766"/>
        <v>53</v>
      </c>
      <c r="BE128" s="264">
        <f t="shared" si="766"/>
        <v>54</v>
      </c>
      <c r="BF128" s="264">
        <f t="shared" si="766"/>
        <v>55</v>
      </c>
      <c r="BG128" s="264">
        <f t="shared" si="766"/>
        <v>56</v>
      </c>
      <c r="BH128" s="264">
        <f t="shared" si="766"/>
        <v>57</v>
      </c>
      <c r="BI128" s="264">
        <f t="shared" si="766"/>
        <v>58</v>
      </c>
      <c r="BJ128" s="264">
        <f t="shared" si="766"/>
        <v>59</v>
      </c>
      <c r="BK128" s="264">
        <f t="shared" si="766"/>
        <v>60</v>
      </c>
      <c r="BL128" s="264">
        <f t="shared" si="766"/>
        <v>61</v>
      </c>
      <c r="BM128" s="264">
        <f t="shared" si="766"/>
        <v>62</v>
      </c>
      <c r="BN128" s="264">
        <f t="shared" si="766"/>
        <v>63</v>
      </c>
      <c r="BO128" s="264">
        <f t="shared" si="766"/>
        <v>64</v>
      </c>
      <c r="BP128" s="264">
        <f t="shared" ref="BP128:CJ128" si="767">BP122</f>
        <v>65</v>
      </c>
      <c r="BQ128" s="264">
        <f t="shared" si="767"/>
        <v>66</v>
      </c>
      <c r="BR128" s="264">
        <f t="shared" si="767"/>
        <v>67</v>
      </c>
      <c r="BS128" s="264">
        <f t="shared" si="767"/>
        <v>68</v>
      </c>
      <c r="BT128" s="264">
        <f t="shared" si="767"/>
        <v>69</v>
      </c>
      <c r="BU128" s="264">
        <f t="shared" si="767"/>
        <v>70</v>
      </c>
      <c r="BV128" s="264">
        <f t="shared" si="767"/>
        <v>71</v>
      </c>
      <c r="BW128" s="264">
        <f t="shared" si="767"/>
        <v>72</v>
      </c>
      <c r="BX128" s="264">
        <f t="shared" si="767"/>
        <v>73</v>
      </c>
      <c r="BY128" s="264">
        <f t="shared" si="767"/>
        <v>74</v>
      </c>
      <c r="BZ128" s="264">
        <f t="shared" si="767"/>
        <v>75</v>
      </c>
      <c r="CA128" s="264">
        <f t="shared" si="767"/>
        <v>76</v>
      </c>
      <c r="CB128" s="264">
        <f t="shared" si="767"/>
        <v>77</v>
      </c>
      <c r="CC128" s="264">
        <f t="shared" si="767"/>
        <v>78</v>
      </c>
      <c r="CD128" s="264">
        <f t="shared" si="767"/>
        <v>79</v>
      </c>
      <c r="CE128" s="264">
        <f t="shared" si="767"/>
        <v>80</v>
      </c>
      <c r="CF128" s="264">
        <f t="shared" si="767"/>
        <v>81</v>
      </c>
      <c r="CG128" s="264">
        <f t="shared" si="767"/>
        <v>82</v>
      </c>
      <c r="CH128" s="264">
        <f t="shared" si="767"/>
        <v>83</v>
      </c>
      <c r="CI128" s="264">
        <f t="shared" si="767"/>
        <v>84</v>
      </c>
      <c r="CJ128" s="264">
        <f t="shared" si="767"/>
        <v>85</v>
      </c>
    </row>
    <row r="129" spans="1:88" s="115" customFormat="1" ht="12.75" x14ac:dyDescent="0.2">
      <c r="A129" s="327" t="s">
        <v>556</v>
      </c>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4"/>
      <c r="BA129" s="264"/>
      <c r="BB129" s="264"/>
      <c r="BC129" s="264"/>
      <c r="BD129" s="264"/>
      <c r="BE129" s="264"/>
      <c r="BF129" s="264"/>
      <c r="BG129" s="264"/>
      <c r="BH129" s="264"/>
      <c r="BI129" s="264"/>
      <c r="BJ129" s="264"/>
      <c r="BK129" s="264"/>
      <c r="BL129" s="264"/>
      <c r="BM129" s="264"/>
      <c r="BN129" s="264"/>
      <c r="BO129" s="264"/>
      <c r="BP129" s="264"/>
      <c r="BQ129" s="264"/>
      <c r="BR129" s="264"/>
      <c r="BS129" s="264"/>
      <c r="BT129" s="264"/>
      <c r="BU129" s="264"/>
      <c r="BV129" s="264"/>
      <c r="BW129" s="264"/>
      <c r="BX129" s="264"/>
      <c r="BY129" s="264"/>
      <c r="BZ129" s="264"/>
      <c r="CA129" s="264"/>
      <c r="CB129" s="264"/>
      <c r="CC129" s="264"/>
      <c r="CD129" s="264"/>
      <c r="CE129" s="264"/>
      <c r="CF129" s="264"/>
      <c r="CG129" s="264"/>
      <c r="CH129" s="264"/>
      <c r="CI129" s="264"/>
      <c r="CJ129" s="264"/>
    </row>
    <row r="130" spans="1:88" s="115" customFormat="1" ht="12.75" x14ac:dyDescent="0.2">
      <c r="A130" s="328">
        <f>Resultater_tabeller!B19</f>
        <v>659402.49835829937</v>
      </c>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c r="BQ130" s="264"/>
      <c r="BR130" s="264"/>
      <c r="BS130" s="264"/>
      <c r="BT130" s="264"/>
      <c r="BU130" s="264"/>
      <c r="BV130" s="264"/>
      <c r="BW130" s="264"/>
      <c r="BX130" s="264"/>
      <c r="BY130" s="264"/>
      <c r="BZ130" s="264"/>
      <c r="CA130" s="264"/>
      <c r="CB130" s="264"/>
      <c r="CC130" s="264"/>
      <c r="CD130" s="264"/>
      <c r="CE130" s="264"/>
      <c r="CF130" s="264"/>
      <c r="CG130" s="264"/>
      <c r="CH130" s="264"/>
      <c r="CI130" s="264"/>
      <c r="CJ130" s="264"/>
    </row>
    <row r="131" spans="1:88" s="115" customFormat="1" ht="12.75" x14ac:dyDescent="0.2">
      <c r="A131" s="327"/>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64"/>
      <c r="BP131" s="264"/>
      <c r="BQ131" s="264"/>
      <c r="BR131" s="264"/>
      <c r="BS131" s="264"/>
      <c r="BT131" s="264"/>
      <c r="BU131" s="264"/>
      <c r="BV131" s="264"/>
      <c r="BW131" s="264"/>
      <c r="BX131" s="264"/>
      <c r="BY131" s="264"/>
      <c r="BZ131" s="264"/>
      <c r="CA131" s="264"/>
      <c r="CB131" s="264"/>
      <c r="CC131" s="264"/>
      <c r="CD131" s="264"/>
      <c r="CE131" s="264"/>
      <c r="CF131" s="264"/>
      <c r="CG131" s="264"/>
      <c r="CH131" s="264"/>
      <c r="CI131" s="264"/>
      <c r="CJ131" s="264"/>
    </row>
    <row r="132" spans="1:88" s="115" customFormat="1" ht="12.75" x14ac:dyDescent="0.2">
      <c r="A132" s="332" t="s">
        <v>557</v>
      </c>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64"/>
      <c r="BP132" s="264"/>
      <c r="BQ132" s="264"/>
      <c r="BR132" s="264"/>
      <c r="BS132" s="264"/>
      <c r="BT132" s="264"/>
      <c r="BU132" s="264"/>
      <c r="BV132" s="264"/>
      <c r="BW132" s="264"/>
      <c r="BX132" s="264"/>
      <c r="BY132" s="264"/>
      <c r="BZ132" s="264"/>
      <c r="CA132" s="264"/>
      <c r="CB132" s="264"/>
      <c r="CC132" s="264"/>
      <c r="CD132" s="264"/>
      <c r="CE132" s="264"/>
      <c r="CF132" s="264"/>
      <c r="CG132" s="264"/>
      <c r="CH132" s="264"/>
      <c r="CI132" s="264"/>
      <c r="CJ132" s="264"/>
    </row>
    <row r="133" spans="1:88" s="115" customFormat="1" ht="12.75" x14ac:dyDescent="0.2">
      <c r="A133" s="327">
        <f>HLOOKUP(A130,D133:CJ135,3,TRUE)</f>
        <v>13</v>
      </c>
      <c r="B133" s="264" t="s">
        <v>499</v>
      </c>
      <c r="C133" s="265"/>
      <c r="D133" s="265">
        <f>-D123</f>
        <v>29808.107734571502</v>
      </c>
      <c r="E133" s="265">
        <f>-E123+D133</f>
        <v>58070.969868547989</v>
      </c>
      <c r="F133" s="265">
        <f t="shared" ref="F133:BQ133" si="768">-F123+E133</f>
        <v>84802.432557915512</v>
      </c>
      <c r="G133" s="265">
        <f t="shared" si="768"/>
        <v>110028.69254364705</v>
      </c>
      <c r="H133" s="265">
        <f t="shared" si="768"/>
        <v>133785.68566591718</v>
      </c>
      <c r="I133" s="265">
        <f t="shared" si="768"/>
        <v>186183.08137885304</v>
      </c>
      <c r="J133" s="265">
        <f t="shared" si="768"/>
        <v>243500.11921652377</v>
      </c>
      <c r="K133" s="265">
        <f t="shared" si="768"/>
        <v>301179.18291273294</v>
      </c>
      <c r="L133" s="265">
        <f t="shared" si="768"/>
        <v>358299.99540738773</v>
      </c>
      <c r="M133" s="265">
        <f t="shared" si="768"/>
        <v>414636.42355346761</v>
      </c>
      <c r="N133" s="265">
        <f t="shared" si="768"/>
        <v>487147.3882474578</v>
      </c>
      <c r="O133" s="265">
        <f t="shared" si="768"/>
        <v>561700.22285166779</v>
      </c>
      <c r="P133" s="265">
        <f t="shared" si="768"/>
        <v>635479.48903242056</v>
      </c>
      <c r="Q133" s="265">
        <f t="shared" si="768"/>
        <v>707923.32061822468</v>
      </c>
      <c r="R133" s="265">
        <f t="shared" si="768"/>
        <v>778918.46727834106</v>
      </c>
      <c r="S133" s="265">
        <f t="shared" si="768"/>
        <v>848441.24087919679</v>
      </c>
      <c r="T133" s="265">
        <f t="shared" si="768"/>
        <v>916486.18373585551</v>
      </c>
      <c r="U133" s="265">
        <f t="shared" si="768"/>
        <v>983051.96938494011</v>
      </c>
      <c r="V133" s="265">
        <f t="shared" si="768"/>
        <v>1048138.701901999</v>
      </c>
      <c r="W133" s="265">
        <f t="shared" si="768"/>
        <v>1112105.2851112497</v>
      </c>
      <c r="X133" s="265">
        <f t="shared" si="768"/>
        <v>1174745.1531922161</v>
      </c>
      <c r="Y133" s="265">
        <f t="shared" si="768"/>
        <v>1236028.0785779529</v>
      </c>
      <c r="Z133" s="265">
        <f t="shared" si="768"/>
        <v>1295929.7477926679</v>
      </c>
      <c r="AA133" s="265">
        <f t="shared" si="768"/>
        <v>1354430.9625355117</v>
      </c>
      <c r="AB133" s="265">
        <f t="shared" si="768"/>
        <v>1411517.4967092583</v>
      </c>
      <c r="AC133" s="265">
        <f t="shared" si="768"/>
        <v>1467179.8749740068</v>
      </c>
      <c r="AD133" s="265">
        <f t="shared" si="768"/>
        <v>1521413.0996927002</v>
      </c>
      <c r="AE133" s="265">
        <f t="shared" si="768"/>
        <v>1574216.3464391725</v>
      </c>
      <c r="AF133" s="265">
        <f t="shared" si="768"/>
        <v>1625592.6430691071</v>
      </c>
      <c r="AG133" s="265">
        <f t="shared" si="768"/>
        <v>1676089.4605122756</v>
      </c>
      <c r="AH133" s="265">
        <f t="shared" si="768"/>
        <v>1725649.0400668508</v>
      </c>
      <c r="AI133" s="265">
        <f t="shared" si="768"/>
        <v>1774218.9016840735</v>
      </c>
      <c r="AJ133" s="265">
        <f t="shared" si="768"/>
        <v>1821750.3470841255</v>
      </c>
      <c r="AK133" s="265">
        <f t="shared" si="768"/>
        <v>1868199.5131111443</v>
      </c>
      <c r="AL133" s="265">
        <f t="shared" si="768"/>
        <v>1913528.0280215812</v>
      </c>
      <c r="AM133" s="265">
        <f t="shared" si="768"/>
        <v>1957703.360842179</v>
      </c>
      <c r="AN133" s="265">
        <f t="shared" si="768"/>
        <v>2000698.9368035428</v>
      </c>
      <c r="AO133" s="265">
        <f t="shared" si="768"/>
        <v>2042494.0776644698</v>
      </c>
      <c r="AP133" s="265">
        <f t="shared" si="768"/>
        <v>2083073.8140052836</v>
      </c>
      <c r="AQ133" s="265">
        <f t="shared" si="768"/>
        <v>2123320.5134202014</v>
      </c>
      <c r="AR133" s="265">
        <f t="shared" si="768"/>
        <v>2163059.7131545255</v>
      </c>
      <c r="AS133" s="265">
        <f t="shared" si="768"/>
        <v>2202139.3069238374</v>
      </c>
      <c r="AT133" s="265">
        <f t="shared" si="768"/>
        <v>2240425.4135152726</v>
      </c>
      <c r="AU133" s="265">
        <f t="shared" si="768"/>
        <v>2277802.744845774</v>
      </c>
      <c r="AV133" s="265">
        <f t="shared" si="768"/>
        <v>2314174.3129484048</v>
      </c>
      <c r="AW133" s="265">
        <f t="shared" si="768"/>
        <v>2349460.6722118803</v>
      </c>
      <c r="AX133" s="265">
        <f t="shared" si="768"/>
        <v>2383598.8494838383</v>
      </c>
      <c r="AY133" s="265">
        <f t="shared" si="768"/>
        <v>2416541.0794665287</v>
      </c>
      <c r="AZ133" s="265">
        <f t="shared" si="768"/>
        <v>2448253.4346053684</v>
      </c>
      <c r="BA133" s="265">
        <f t="shared" si="768"/>
        <v>2483863.5186544657</v>
      </c>
      <c r="BB133" s="265">
        <f t="shared" si="768"/>
        <v>2517530.3067436502</v>
      </c>
      <c r="BC133" s="265">
        <f t="shared" si="768"/>
        <v>2549297.4246709547</v>
      </c>
      <c r="BD133" s="265">
        <f t="shared" si="768"/>
        <v>2579201.2892787452</v>
      </c>
      <c r="BE133" s="265">
        <f t="shared" si="768"/>
        <v>2607294.6721859593</v>
      </c>
      <c r="BF133" s="265">
        <f t="shared" si="768"/>
        <v>2633642.0282361419</v>
      </c>
      <c r="BG133" s="265">
        <f t="shared" si="768"/>
        <v>2658315.7811888508</v>
      </c>
      <c r="BH133" s="265">
        <f t="shared" si="768"/>
        <v>2681393.3922443804</v>
      </c>
      <c r="BI133" s="265">
        <f t="shared" si="768"/>
        <v>2702955.0667696311</v>
      </c>
      <c r="BJ133" s="265">
        <f t="shared" si="768"/>
        <v>2723081.9792822306</v>
      </c>
      <c r="BK133" s="265">
        <f t="shared" si="768"/>
        <v>2741854.9174127788</v>
      </c>
      <c r="BL133" s="265">
        <f t="shared" si="768"/>
        <v>2759353.2629182665</v>
      </c>
      <c r="BM133" s="265">
        <f t="shared" si="768"/>
        <v>2775654.2423887225</v>
      </c>
      <c r="BN133" s="265">
        <f t="shared" si="768"/>
        <v>2790832.3924889439</v>
      </c>
      <c r="BO133" s="265">
        <f t="shared" si="768"/>
        <v>2804959.1947539542</v>
      </c>
      <c r="BP133" s="265">
        <f t="shared" si="768"/>
        <v>2818102.8434088561</v>
      </c>
      <c r="BQ133" s="265">
        <f t="shared" si="768"/>
        <v>2830328.1166713075</v>
      </c>
      <c r="BR133" s="265">
        <f t="shared" ref="BR133:CJ133" si="769">-BR123+BQ133</f>
        <v>2841696.3277458581</v>
      </c>
      <c r="BS133" s="265">
        <f t="shared" si="769"/>
        <v>2852265.3364323596</v>
      </c>
      <c r="BT133" s="265">
        <f t="shared" si="769"/>
        <v>2862089.606117398</v>
      </c>
      <c r="BU133" s="265">
        <f t="shared" si="769"/>
        <v>2871220.2940455195</v>
      </c>
      <c r="BV133" s="265">
        <f t="shared" si="769"/>
        <v>2879132.9338213974</v>
      </c>
      <c r="BW133" s="265">
        <f t="shared" si="769"/>
        <v>2885659.6012576027</v>
      </c>
      <c r="BX133" s="265">
        <f t="shared" si="769"/>
        <v>2891043.9637782602</v>
      </c>
      <c r="BY133" s="265">
        <f t="shared" si="769"/>
        <v>2895486.8621371305</v>
      </c>
      <c r="BZ133" s="265">
        <f t="shared" si="769"/>
        <v>2899153.7933841362</v>
      </c>
      <c r="CA133" s="265">
        <f t="shared" si="769"/>
        <v>2902181.100467999</v>
      </c>
      <c r="CB133" s="265">
        <f t="shared" si="769"/>
        <v>2904681.0905527552</v>
      </c>
      <c r="CC133" s="265">
        <f t="shared" si="769"/>
        <v>2906746.2647286933</v>
      </c>
      <c r="CD133" s="265">
        <f t="shared" si="769"/>
        <v>2908452.8105402188</v>
      </c>
      <c r="CE133" s="265">
        <f t="shared" si="769"/>
        <v>2909863.4833401907</v>
      </c>
      <c r="CF133" s="265">
        <f t="shared" si="769"/>
        <v>2911029.9814827489</v>
      </c>
      <c r="CG133" s="265">
        <f t="shared" si="769"/>
        <v>2911994.9028520915</v>
      </c>
      <c r="CH133" s="265">
        <f t="shared" si="769"/>
        <v>2912793.355547843</v>
      </c>
      <c r="CI133" s="265">
        <f t="shared" si="769"/>
        <v>2913454.2832324407</v>
      </c>
      <c r="CJ133" s="265">
        <f t="shared" si="769"/>
        <v>2914001.5553197782</v>
      </c>
    </row>
    <row r="134" spans="1:88" s="115" customFormat="1" ht="12.75" x14ac:dyDescent="0.2">
      <c r="A134" s="327">
        <f>HLOOKUP(A130,D134:CJ135,2,TRUE)</f>
        <v>6</v>
      </c>
      <c r="B134" s="264" t="s">
        <v>555</v>
      </c>
      <c r="C134" s="265"/>
      <c r="D134" s="265">
        <f>-D104</f>
        <v>101919.90721992336</v>
      </c>
      <c r="E134" s="265">
        <f>-E104+D134</f>
        <v>197128.77961655482</v>
      </c>
      <c r="F134" s="265">
        <f t="shared" ref="F134:BQ134" si="770">-F104+E134</f>
        <v>285954.15842191037</v>
      </c>
      <c r="G134" s="265">
        <f t="shared" si="770"/>
        <v>368724.78448252636</v>
      </c>
      <c r="H134" s="265">
        <f t="shared" si="770"/>
        <v>445767.02089506626</v>
      </c>
      <c r="I134" s="265">
        <f t="shared" si="770"/>
        <v>613788.29850222101</v>
      </c>
      <c r="J134" s="265">
        <f t="shared" si="770"/>
        <v>795896.64819238626</v>
      </c>
      <c r="K134" s="265">
        <f t="shared" si="770"/>
        <v>977613.89976104104</v>
      </c>
      <c r="L134" s="265">
        <f t="shared" si="770"/>
        <v>1156162.1351936029</v>
      </c>
      <c r="M134" s="265">
        <f t="shared" si="770"/>
        <v>1330964.4985186991</v>
      </c>
      <c r="N134" s="265">
        <f t="shared" si="770"/>
        <v>1554272.0465849624</v>
      </c>
      <c r="O134" s="265">
        <f t="shared" si="770"/>
        <v>1782773.4313741361</v>
      </c>
      <c r="P134" s="265">
        <f t="shared" si="770"/>
        <v>2007945.5945106959</v>
      </c>
      <c r="Q134" s="265">
        <f t="shared" si="770"/>
        <v>2228144.3829929517</v>
      </c>
      <c r="R134" s="265">
        <f t="shared" si="770"/>
        <v>2443087.9923597435</v>
      </c>
      <c r="S134" s="265">
        <f t="shared" si="770"/>
        <v>2652766.118461268</v>
      </c>
      <c r="T134" s="265">
        <f t="shared" si="770"/>
        <v>2857223.6446348964</v>
      </c>
      <c r="U134" s="265">
        <f t="shared" si="770"/>
        <v>3056517.3725653477</v>
      </c>
      <c r="V134" s="265">
        <f t="shared" si="770"/>
        <v>3250707.2099990943</v>
      </c>
      <c r="W134" s="265">
        <f t="shared" si="770"/>
        <v>3439570.2009237353</v>
      </c>
      <c r="X134" s="265">
        <f t="shared" si="770"/>
        <v>3623908.4202421755</v>
      </c>
      <c r="Y134" s="265">
        <f t="shared" si="770"/>
        <v>3803692.082370996</v>
      </c>
      <c r="Z134" s="265">
        <f t="shared" si="770"/>
        <v>3978905.8373895367</v>
      </c>
      <c r="AA134" s="265">
        <f t="shared" si="770"/>
        <v>4149546.4121732768</v>
      </c>
      <c r="AB134" s="265">
        <f t="shared" si="770"/>
        <v>4315621.9738415712</v>
      </c>
      <c r="AC134" s="265">
        <f t="shared" si="770"/>
        <v>4477151.3806971423</v>
      </c>
      <c r="AD134" s="265">
        <f t="shared" si="770"/>
        <v>4634163.3683256293</v>
      </c>
      <c r="AE134" s="265">
        <f t="shared" si="770"/>
        <v>4786695.7060307711</v>
      </c>
      <c r="AF134" s="265">
        <f t="shared" si="770"/>
        <v>4934794.3492172929</v>
      </c>
      <c r="AG134" s="265">
        <f t="shared" si="770"/>
        <v>5079504.6919623865</v>
      </c>
      <c r="AH134" s="265">
        <f t="shared" si="770"/>
        <v>5220754.3962678798</v>
      </c>
      <c r="AI134" s="265">
        <f t="shared" si="770"/>
        <v>5358480.1928585153</v>
      </c>
      <c r="AJ134" s="265">
        <f t="shared" si="770"/>
        <v>5492624.3590437304</v>
      </c>
      <c r="AK134" s="265">
        <f t="shared" si="770"/>
        <v>5623137.506403083</v>
      </c>
      <c r="AL134" s="265">
        <f t="shared" si="770"/>
        <v>5749980.388068093</v>
      </c>
      <c r="AM134" s="265">
        <f t="shared" si="770"/>
        <v>5873124.9452723507</v>
      </c>
      <c r="AN134" s="265">
        <f t="shared" si="770"/>
        <v>5992554.7714153137</v>
      </c>
      <c r="AO134" s="265">
        <f t="shared" si="770"/>
        <v>6108265.1375013515</v>
      </c>
      <c r="AP134" s="265">
        <f t="shared" si="770"/>
        <v>6220262.6943262452</v>
      </c>
      <c r="AQ134" s="265">
        <f t="shared" si="770"/>
        <v>6330201.4621720817</v>
      </c>
      <c r="AR134" s="265">
        <f t="shared" si="770"/>
        <v>6437783.3699724823</v>
      </c>
      <c r="AS134" s="265">
        <f t="shared" si="770"/>
        <v>6542751.196240332</v>
      </c>
      <c r="AT134" s="265">
        <f t="shared" si="770"/>
        <v>6644879.8930371804</v>
      </c>
      <c r="AU134" s="265">
        <f t="shared" si="770"/>
        <v>6743978.877890016</v>
      </c>
      <c r="AV134" s="265">
        <f t="shared" si="770"/>
        <v>6839892.5484724063</v>
      </c>
      <c r="AW134" s="265">
        <f t="shared" si="770"/>
        <v>6932499.5188693823</v>
      </c>
      <c r="AX134" s="265">
        <f t="shared" si="770"/>
        <v>7021710.9672193732</v>
      </c>
      <c r="AY134" s="265">
        <f t="shared" si="770"/>
        <v>7107468.3965804121</v>
      </c>
      <c r="AZ134" s="265">
        <f t="shared" si="770"/>
        <v>7189741.0401275568</v>
      </c>
      <c r="BA134" s="265">
        <f t="shared" si="770"/>
        <v>7277974.5334267868</v>
      </c>
      <c r="BB134" s="265">
        <f t="shared" si="770"/>
        <v>7361403.1405656086</v>
      </c>
      <c r="BC134" s="265">
        <f t="shared" si="770"/>
        <v>7440134.3052520873</v>
      </c>
      <c r="BD134" s="265">
        <f t="shared" si="770"/>
        <v>7514257.5332669737</v>
      </c>
      <c r="BE134" s="265">
        <f t="shared" si="770"/>
        <v>7583902.7250660481</v>
      </c>
      <c r="BF134" s="265">
        <f t="shared" si="770"/>
        <v>7649228.6657785708</v>
      </c>
      <c r="BG134" s="265">
        <f t="shared" si="770"/>
        <v>7710413.8691974729</v>
      </c>
      <c r="BH134" s="265">
        <f t="shared" si="770"/>
        <v>7767649.3477115333</v>
      </c>
      <c r="BI134" s="265">
        <f t="shared" si="770"/>
        <v>7821132.953031796</v>
      </c>
      <c r="BJ134" s="265">
        <f t="shared" si="770"/>
        <v>7871064.9930505659</v>
      </c>
      <c r="BK134" s="265">
        <f t="shared" si="770"/>
        <v>7917644.8808254767</v>
      </c>
      <c r="BL134" s="265">
        <f t="shared" si="770"/>
        <v>7961068.614246781</v>
      </c>
      <c r="BM134" s="265">
        <f t="shared" si="770"/>
        <v>8001526.9207009422</v>
      </c>
      <c r="BN134" s="265">
        <f t="shared" si="770"/>
        <v>8039203.9309981819</v>
      </c>
      <c r="BO134" s="265">
        <f t="shared" si="770"/>
        <v>8074276.2718298454</v>
      </c>
      <c r="BP134" s="265">
        <f t="shared" si="770"/>
        <v>8106912.4867912233</v>
      </c>
      <c r="BQ134" s="265">
        <f t="shared" si="770"/>
        <v>8137272.7131832382</v>
      </c>
      <c r="BR134" s="265">
        <f t="shared" ref="BR134:CJ134" si="771">-BR104+BQ134</f>
        <v>8165508.5559495408</v>
      </c>
      <c r="BS134" s="265">
        <f t="shared" si="771"/>
        <v>8191763.111700329</v>
      </c>
      <c r="BT134" s="265">
        <f t="shared" si="771"/>
        <v>8216171.105241443</v>
      </c>
      <c r="BU134" s="265">
        <f t="shared" si="771"/>
        <v>8238859.1087282412</v>
      </c>
      <c r="BV134" s="265">
        <f t="shared" si="771"/>
        <v>8258528.2102740901</v>
      </c>
      <c r="BW134" s="265">
        <f t="shared" si="771"/>
        <v>8274759.0297497576</v>
      </c>
      <c r="BX134" s="265">
        <f t="shared" si="771"/>
        <v>8288154.8558371821</v>
      </c>
      <c r="BY134" s="265">
        <f t="shared" si="771"/>
        <v>8299213.1491404818</v>
      </c>
      <c r="BZ134" s="265">
        <f t="shared" si="771"/>
        <v>8308343.9973668605</v>
      </c>
      <c r="CA134" s="265">
        <f t="shared" si="771"/>
        <v>8315885.3872448904</v>
      </c>
      <c r="CB134" s="265">
        <f t="shared" si="771"/>
        <v>8322115.8384867832</v>
      </c>
      <c r="CC134" s="265">
        <f t="shared" si="771"/>
        <v>8327264.848610987</v>
      </c>
      <c r="CD134" s="265">
        <f t="shared" si="771"/>
        <v>8331521.5208529765</v>
      </c>
      <c r="CE134" s="265">
        <f t="shared" si="771"/>
        <v>8335041.6850887984</v>
      </c>
      <c r="CF134" s="265">
        <f t="shared" si="771"/>
        <v>8337953.7701838827</v>
      </c>
      <c r="CG134" s="265">
        <f t="shared" si="771"/>
        <v>8340363.6431836272</v>
      </c>
      <c r="CH134" s="265">
        <f t="shared" si="771"/>
        <v>8342358.5947097633</v>
      </c>
      <c r="CI134" s="265">
        <f t="shared" si="771"/>
        <v>8344010.6196571821</v>
      </c>
      <c r="CJ134" s="265">
        <f t="shared" si="771"/>
        <v>8345379.1168916635</v>
      </c>
    </row>
    <row r="135" spans="1:88" s="115" customFormat="1" ht="12.75" x14ac:dyDescent="0.2">
      <c r="A135" s="327"/>
      <c r="B135" s="264"/>
      <c r="C135" s="265">
        <f>C128</f>
        <v>0</v>
      </c>
      <c r="D135" s="265">
        <f t="shared" ref="D135:BO135" si="772">D128</f>
        <v>1</v>
      </c>
      <c r="E135" s="265">
        <f t="shared" si="772"/>
        <v>2</v>
      </c>
      <c r="F135" s="265">
        <f t="shared" si="772"/>
        <v>3</v>
      </c>
      <c r="G135" s="265">
        <f t="shared" si="772"/>
        <v>4</v>
      </c>
      <c r="H135" s="265">
        <f t="shared" si="772"/>
        <v>5</v>
      </c>
      <c r="I135" s="265">
        <f t="shared" si="772"/>
        <v>6</v>
      </c>
      <c r="J135" s="265">
        <f t="shared" si="772"/>
        <v>7</v>
      </c>
      <c r="K135" s="265">
        <f t="shared" si="772"/>
        <v>8</v>
      </c>
      <c r="L135" s="265">
        <f t="shared" si="772"/>
        <v>9</v>
      </c>
      <c r="M135" s="265">
        <f t="shared" si="772"/>
        <v>10</v>
      </c>
      <c r="N135" s="265">
        <f t="shared" si="772"/>
        <v>11</v>
      </c>
      <c r="O135" s="265">
        <f t="shared" si="772"/>
        <v>12</v>
      </c>
      <c r="P135" s="265">
        <f t="shared" si="772"/>
        <v>13</v>
      </c>
      <c r="Q135" s="265">
        <f t="shared" si="772"/>
        <v>14</v>
      </c>
      <c r="R135" s="265">
        <f t="shared" si="772"/>
        <v>15</v>
      </c>
      <c r="S135" s="265">
        <f t="shared" si="772"/>
        <v>16</v>
      </c>
      <c r="T135" s="265">
        <f t="shared" si="772"/>
        <v>17</v>
      </c>
      <c r="U135" s="265">
        <f t="shared" si="772"/>
        <v>18</v>
      </c>
      <c r="V135" s="265">
        <f t="shared" si="772"/>
        <v>19</v>
      </c>
      <c r="W135" s="265">
        <f t="shared" si="772"/>
        <v>20</v>
      </c>
      <c r="X135" s="265">
        <f t="shared" si="772"/>
        <v>21</v>
      </c>
      <c r="Y135" s="265">
        <f t="shared" si="772"/>
        <v>22</v>
      </c>
      <c r="Z135" s="265">
        <f t="shared" si="772"/>
        <v>23</v>
      </c>
      <c r="AA135" s="265">
        <f t="shared" si="772"/>
        <v>24</v>
      </c>
      <c r="AB135" s="265">
        <f t="shared" si="772"/>
        <v>25</v>
      </c>
      <c r="AC135" s="265">
        <f t="shared" si="772"/>
        <v>26</v>
      </c>
      <c r="AD135" s="265">
        <f t="shared" si="772"/>
        <v>27</v>
      </c>
      <c r="AE135" s="265">
        <f t="shared" si="772"/>
        <v>28</v>
      </c>
      <c r="AF135" s="265">
        <f t="shared" si="772"/>
        <v>29</v>
      </c>
      <c r="AG135" s="265">
        <f t="shared" si="772"/>
        <v>30</v>
      </c>
      <c r="AH135" s="265">
        <f t="shared" si="772"/>
        <v>31</v>
      </c>
      <c r="AI135" s="265">
        <f t="shared" si="772"/>
        <v>32</v>
      </c>
      <c r="AJ135" s="265">
        <f t="shared" si="772"/>
        <v>33</v>
      </c>
      <c r="AK135" s="265">
        <f t="shared" si="772"/>
        <v>34</v>
      </c>
      <c r="AL135" s="265">
        <f t="shared" si="772"/>
        <v>35</v>
      </c>
      <c r="AM135" s="265">
        <f t="shared" si="772"/>
        <v>36</v>
      </c>
      <c r="AN135" s="265">
        <f t="shared" si="772"/>
        <v>37</v>
      </c>
      <c r="AO135" s="265">
        <f t="shared" si="772"/>
        <v>38</v>
      </c>
      <c r="AP135" s="265">
        <f t="shared" si="772"/>
        <v>39</v>
      </c>
      <c r="AQ135" s="265">
        <f t="shared" si="772"/>
        <v>40</v>
      </c>
      <c r="AR135" s="265">
        <f t="shared" si="772"/>
        <v>41</v>
      </c>
      <c r="AS135" s="265">
        <f t="shared" si="772"/>
        <v>42</v>
      </c>
      <c r="AT135" s="265">
        <f t="shared" si="772"/>
        <v>43</v>
      </c>
      <c r="AU135" s="265">
        <f t="shared" si="772"/>
        <v>44</v>
      </c>
      <c r="AV135" s="265">
        <f t="shared" si="772"/>
        <v>45</v>
      </c>
      <c r="AW135" s="265">
        <f t="shared" si="772"/>
        <v>46</v>
      </c>
      <c r="AX135" s="265">
        <f t="shared" si="772"/>
        <v>47</v>
      </c>
      <c r="AY135" s="265">
        <f t="shared" si="772"/>
        <v>48</v>
      </c>
      <c r="AZ135" s="265">
        <f t="shared" si="772"/>
        <v>49</v>
      </c>
      <c r="BA135" s="265">
        <f t="shared" si="772"/>
        <v>50</v>
      </c>
      <c r="BB135" s="265">
        <f t="shared" si="772"/>
        <v>51</v>
      </c>
      <c r="BC135" s="265">
        <f t="shared" si="772"/>
        <v>52</v>
      </c>
      <c r="BD135" s="265">
        <f t="shared" si="772"/>
        <v>53</v>
      </c>
      <c r="BE135" s="265">
        <f t="shared" si="772"/>
        <v>54</v>
      </c>
      <c r="BF135" s="265">
        <f t="shared" si="772"/>
        <v>55</v>
      </c>
      <c r="BG135" s="265">
        <f t="shared" si="772"/>
        <v>56</v>
      </c>
      <c r="BH135" s="265">
        <f t="shared" si="772"/>
        <v>57</v>
      </c>
      <c r="BI135" s="265">
        <f t="shared" si="772"/>
        <v>58</v>
      </c>
      <c r="BJ135" s="265">
        <f t="shared" si="772"/>
        <v>59</v>
      </c>
      <c r="BK135" s="265">
        <f t="shared" si="772"/>
        <v>60</v>
      </c>
      <c r="BL135" s="265">
        <f t="shared" si="772"/>
        <v>61</v>
      </c>
      <c r="BM135" s="265">
        <f t="shared" si="772"/>
        <v>62</v>
      </c>
      <c r="BN135" s="265">
        <f t="shared" si="772"/>
        <v>63</v>
      </c>
      <c r="BO135" s="265">
        <f t="shared" si="772"/>
        <v>64</v>
      </c>
      <c r="BP135" s="265">
        <f t="shared" ref="BP135:CJ135" si="773">BP128</f>
        <v>65</v>
      </c>
      <c r="BQ135" s="265">
        <f t="shared" si="773"/>
        <v>66</v>
      </c>
      <c r="BR135" s="265">
        <f t="shared" si="773"/>
        <v>67</v>
      </c>
      <c r="BS135" s="265">
        <f t="shared" si="773"/>
        <v>68</v>
      </c>
      <c r="BT135" s="265">
        <f t="shared" si="773"/>
        <v>69</v>
      </c>
      <c r="BU135" s="265">
        <f t="shared" si="773"/>
        <v>70</v>
      </c>
      <c r="BV135" s="265">
        <f t="shared" si="773"/>
        <v>71</v>
      </c>
      <c r="BW135" s="265">
        <f t="shared" si="773"/>
        <v>72</v>
      </c>
      <c r="BX135" s="265">
        <f t="shared" si="773"/>
        <v>73</v>
      </c>
      <c r="BY135" s="265">
        <f t="shared" si="773"/>
        <v>74</v>
      </c>
      <c r="BZ135" s="265">
        <f t="shared" si="773"/>
        <v>75</v>
      </c>
      <c r="CA135" s="265">
        <f t="shared" si="773"/>
        <v>76</v>
      </c>
      <c r="CB135" s="265">
        <f t="shared" si="773"/>
        <v>77</v>
      </c>
      <c r="CC135" s="265">
        <f t="shared" si="773"/>
        <v>78</v>
      </c>
      <c r="CD135" s="265">
        <f t="shared" si="773"/>
        <v>79</v>
      </c>
      <c r="CE135" s="265">
        <f t="shared" si="773"/>
        <v>80</v>
      </c>
      <c r="CF135" s="265">
        <f t="shared" si="773"/>
        <v>81</v>
      </c>
      <c r="CG135" s="265">
        <f t="shared" si="773"/>
        <v>82</v>
      </c>
      <c r="CH135" s="265">
        <f t="shared" si="773"/>
        <v>83</v>
      </c>
      <c r="CI135" s="265">
        <f t="shared" si="773"/>
        <v>84</v>
      </c>
      <c r="CJ135" s="265">
        <f t="shared" si="773"/>
        <v>85</v>
      </c>
    </row>
    <row r="136" spans="1:88" s="29" customFormat="1" x14ac:dyDescent="0.25">
      <c r="A136" s="329"/>
      <c r="B136" s="325" t="s">
        <v>186</v>
      </c>
      <c r="C136" s="325"/>
      <c r="D136" s="325"/>
      <c r="E136" s="325"/>
      <c r="F136" s="325"/>
      <c r="G136" s="325"/>
      <c r="H136" s="326">
        <f>B56+H133</f>
        <v>0</v>
      </c>
      <c r="I136" s="325"/>
      <c r="J136" s="325"/>
      <c r="K136" s="325"/>
      <c r="L136" s="325"/>
      <c r="M136" s="326">
        <f>B57+M133</f>
        <v>0</v>
      </c>
      <c r="N136" s="325"/>
      <c r="O136" s="325"/>
      <c r="P136" s="325"/>
      <c r="Q136" s="325"/>
      <c r="R136" s="325"/>
      <c r="S136" s="325"/>
      <c r="T136" s="325"/>
      <c r="U136" s="325"/>
      <c r="V136" s="325"/>
      <c r="W136" s="325"/>
      <c r="X136" s="325"/>
      <c r="Y136" s="325"/>
      <c r="Z136" s="325"/>
      <c r="AA136" s="326"/>
      <c r="AB136" s="326">
        <f>B58+AB133</f>
        <v>0</v>
      </c>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25"/>
      <c r="AY136" s="325"/>
      <c r="AZ136" s="325"/>
      <c r="BA136" s="326">
        <f>B59+BA133</f>
        <v>0</v>
      </c>
      <c r="BB136" s="325"/>
      <c r="BC136" s="325"/>
      <c r="BD136" s="325"/>
      <c r="BE136" s="325"/>
      <c r="BF136" s="325"/>
      <c r="BG136" s="325"/>
      <c r="BH136" s="325"/>
      <c r="BI136" s="325"/>
      <c r="BJ136" s="325"/>
      <c r="BK136" s="325"/>
      <c r="BL136" s="325"/>
      <c r="BM136" s="325"/>
      <c r="BN136" s="325"/>
      <c r="BO136" s="325"/>
      <c r="BP136" s="325"/>
      <c r="BQ136" s="325"/>
      <c r="BR136" s="325"/>
      <c r="BS136" s="325"/>
      <c r="BT136" s="325"/>
      <c r="BU136" s="325"/>
      <c r="BV136" s="325"/>
      <c r="BW136" s="325"/>
      <c r="BX136" s="325"/>
      <c r="BY136" s="325"/>
      <c r="BZ136" s="325"/>
      <c r="CA136" s="325"/>
      <c r="CB136" s="325"/>
      <c r="CC136" s="325"/>
      <c r="CD136" s="325"/>
      <c r="CE136" s="325"/>
      <c r="CF136" s="325"/>
      <c r="CG136" s="325"/>
      <c r="CH136" s="325"/>
      <c r="CI136" s="325"/>
      <c r="CJ136" s="326">
        <f>B60+CJ133</f>
        <v>0</v>
      </c>
    </row>
    <row r="137" spans="1:88" s="29" customFormat="1" x14ac:dyDescent="0.25">
      <c r="A137" s="327" t="s">
        <v>560</v>
      </c>
      <c r="B137" s="325"/>
      <c r="C137" s="325"/>
      <c r="D137" s="325"/>
      <c r="E137" s="325"/>
      <c r="F137" s="325"/>
      <c r="G137" s="325"/>
      <c r="H137" s="326">
        <f>B115+H134</f>
        <v>0</v>
      </c>
      <c r="I137" s="325"/>
      <c r="J137" s="325"/>
      <c r="K137" s="325"/>
      <c r="L137" s="325"/>
      <c r="M137" s="326">
        <f>B116+M134</f>
        <v>0</v>
      </c>
      <c r="N137" s="325"/>
      <c r="O137" s="325"/>
      <c r="P137" s="325"/>
      <c r="Q137" s="325"/>
      <c r="R137" s="325"/>
      <c r="S137" s="325"/>
      <c r="T137" s="325"/>
      <c r="U137" s="325"/>
      <c r="V137" s="325"/>
      <c r="W137" s="325"/>
      <c r="X137" s="325"/>
      <c r="Y137" s="325"/>
      <c r="Z137" s="325"/>
      <c r="AA137" s="325"/>
      <c r="AB137" s="326">
        <f>B117+AB134</f>
        <v>0</v>
      </c>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6">
        <f>B118+BA134</f>
        <v>0</v>
      </c>
      <c r="BB137" s="325"/>
      <c r="BC137" s="325"/>
      <c r="BD137" s="325"/>
      <c r="BE137" s="325"/>
      <c r="BF137" s="325"/>
      <c r="BG137" s="325"/>
      <c r="BH137" s="325"/>
      <c r="BI137" s="325"/>
      <c r="BJ137" s="325"/>
      <c r="BK137" s="325"/>
      <c r="BL137" s="325"/>
      <c r="BM137" s="325"/>
      <c r="BN137" s="325"/>
      <c r="BO137" s="325"/>
      <c r="BP137" s="325"/>
      <c r="BQ137" s="325"/>
      <c r="BR137" s="325"/>
      <c r="BS137" s="325"/>
      <c r="BT137" s="325"/>
      <c r="BU137" s="325"/>
      <c r="BV137" s="325"/>
      <c r="BW137" s="325"/>
      <c r="BX137" s="325"/>
      <c r="BY137" s="325"/>
      <c r="BZ137" s="325"/>
      <c r="CA137" s="325"/>
      <c r="CB137" s="325"/>
      <c r="CC137" s="325"/>
      <c r="CD137" s="325"/>
      <c r="CE137" s="325"/>
      <c r="CF137" s="325"/>
      <c r="CG137" s="325"/>
      <c r="CH137" s="325"/>
      <c r="CI137" s="325"/>
      <c r="CJ137" s="326">
        <f>B119+CJ134</f>
        <v>0</v>
      </c>
    </row>
    <row r="138" spans="1:88" s="29" customFormat="1" x14ac:dyDescent="0.25">
      <c r="A138" s="330">
        <f>HLOOKUP(A133,D128:CJ134,6)</f>
        <v>635479.48903242056</v>
      </c>
      <c r="B138" s="264" t="s">
        <v>499</v>
      </c>
      <c r="C138" s="325"/>
      <c r="D138" s="325"/>
      <c r="E138" s="325"/>
      <c r="F138" s="325"/>
      <c r="G138" s="325"/>
      <c r="H138" s="326"/>
      <c r="I138" s="325"/>
      <c r="J138" s="325"/>
      <c r="K138" s="325"/>
      <c r="L138" s="325"/>
      <c r="M138" s="326"/>
      <c r="N138" s="325"/>
      <c r="O138" s="325"/>
      <c r="P138" s="325"/>
      <c r="Q138" s="325"/>
      <c r="R138" s="325"/>
      <c r="S138" s="325"/>
      <c r="T138" s="325"/>
      <c r="U138" s="325"/>
      <c r="V138" s="325"/>
      <c r="W138" s="325"/>
      <c r="X138" s="325"/>
      <c r="Y138" s="325"/>
      <c r="Z138" s="325"/>
      <c r="AA138" s="325"/>
      <c r="AB138" s="326"/>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6"/>
      <c r="BB138" s="325"/>
      <c r="BC138" s="325"/>
      <c r="BD138" s="325"/>
      <c r="BE138" s="325"/>
      <c r="BF138" s="325"/>
      <c r="BG138" s="325"/>
      <c r="BH138" s="325"/>
      <c r="BI138" s="325"/>
      <c r="BJ138" s="325"/>
      <c r="BK138" s="325"/>
      <c r="BL138" s="325"/>
      <c r="BM138" s="325"/>
      <c r="BN138" s="325"/>
      <c r="BO138" s="325"/>
      <c r="BP138" s="325"/>
      <c r="BQ138" s="325"/>
      <c r="BR138" s="325"/>
      <c r="BS138" s="325"/>
      <c r="BT138" s="325"/>
      <c r="BU138" s="325"/>
      <c r="BV138" s="325"/>
      <c r="BW138" s="325"/>
      <c r="BX138" s="325"/>
      <c r="BY138" s="325"/>
      <c r="BZ138" s="325"/>
      <c r="CA138" s="325"/>
      <c r="CB138" s="325"/>
      <c r="CC138" s="325"/>
      <c r="CD138" s="325"/>
      <c r="CE138" s="325"/>
      <c r="CF138" s="325"/>
      <c r="CG138" s="325"/>
      <c r="CH138" s="325"/>
      <c r="CI138" s="325"/>
      <c r="CJ138" s="326"/>
    </row>
    <row r="139" spans="1:88" s="29" customFormat="1" x14ac:dyDescent="0.25">
      <c r="A139" s="330">
        <f>HLOOKUP(A134,D128:CJ134,7)</f>
        <v>613788.29850222101</v>
      </c>
      <c r="B139" s="264" t="s">
        <v>555</v>
      </c>
      <c r="C139" s="325"/>
      <c r="D139" s="325"/>
      <c r="E139" s="325"/>
      <c r="F139" s="325"/>
      <c r="G139" s="325"/>
      <c r="H139" s="326"/>
      <c r="I139" s="325"/>
      <c r="J139" s="325"/>
      <c r="K139" s="325"/>
      <c r="L139" s="325"/>
      <c r="M139" s="326"/>
      <c r="N139" s="325"/>
      <c r="O139" s="325"/>
      <c r="P139" s="325"/>
      <c r="Q139" s="325"/>
      <c r="R139" s="325"/>
      <c r="S139" s="325"/>
      <c r="T139" s="325"/>
      <c r="U139" s="325"/>
      <c r="V139" s="325"/>
      <c r="W139" s="325"/>
      <c r="X139" s="325"/>
      <c r="Y139" s="325"/>
      <c r="Z139" s="325"/>
      <c r="AA139" s="325"/>
      <c r="AB139" s="326"/>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6"/>
      <c r="BB139" s="325"/>
      <c r="BC139" s="325"/>
      <c r="BD139" s="325"/>
      <c r="BE139" s="325"/>
      <c r="BF139" s="325"/>
      <c r="BG139" s="325"/>
      <c r="BH139" s="325"/>
      <c r="BI139" s="325"/>
      <c r="BJ139" s="325"/>
      <c r="BK139" s="325"/>
      <c r="BL139" s="325"/>
      <c r="BM139" s="325"/>
      <c r="BN139" s="325"/>
      <c r="BO139" s="325"/>
      <c r="BP139" s="325"/>
      <c r="BQ139" s="325"/>
      <c r="BR139" s="325"/>
      <c r="BS139" s="325"/>
      <c r="BT139" s="325"/>
      <c r="BU139" s="325"/>
      <c r="BV139" s="325"/>
      <c r="BW139" s="325"/>
      <c r="BX139" s="325"/>
      <c r="BY139" s="325"/>
      <c r="BZ139" s="325"/>
      <c r="CA139" s="325"/>
      <c r="CB139" s="325"/>
      <c r="CC139" s="325"/>
      <c r="CD139" s="325"/>
      <c r="CE139" s="325"/>
      <c r="CF139" s="325"/>
      <c r="CG139" s="325"/>
      <c r="CH139" s="325"/>
      <c r="CI139" s="325"/>
      <c r="CJ139" s="326"/>
    </row>
    <row r="140" spans="1:88" s="29" customFormat="1" x14ac:dyDescent="0.25">
      <c r="A140" s="327" t="s">
        <v>561</v>
      </c>
      <c r="B140" s="264"/>
      <c r="C140" s="325"/>
      <c r="D140" s="325"/>
      <c r="E140" s="325"/>
      <c r="F140" s="325"/>
      <c r="G140" s="325"/>
      <c r="H140" s="326"/>
      <c r="I140" s="325"/>
      <c r="J140" s="325"/>
      <c r="K140" s="325"/>
      <c r="L140" s="325"/>
      <c r="M140" s="326"/>
      <c r="N140" s="325"/>
      <c r="O140" s="325"/>
      <c r="P140" s="325"/>
      <c r="Q140" s="325"/>
      <c r="R140" s="325"/>
      <c r="S140" s="325"/>
      <c r="T140" s="325"/>
      <c r="U140" s="325"/>
      <c r="V140" s="325"/>
      <c r="W140" s="325"/>
      <c r="X140" s="325"/>
      <c r="Y140" s="325"/>
      <c r="Z140" s="325"/>
      <c r="AA140" s="325"/>
      <c r="AB140" s="326"/>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6"/>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5"/>
      <c r="BY140" s="325"/>
      <c r="BZ140" s="325"/>
      <c r="CA140" s="325"/>
      <c r="CB140" s="325"/>
      <c r="CC140" s="325"/>
      <c r="CD140" s="325"/>
      <c r="CE140" s="325"/>
      <c r="CF140" s="325"/>
      <c r="CG140" s="325"/>
      <c r="CH140" s="325"/>
      <c r="CI140" s="325"/>
      <c r="CJ140" s="326"/>
    </row>
    <row r="141" spans="1:88" s="29" customFormat="1" x14ac:dyDescent="0.25">
      <c r="A141" s="331">
        <f>IF(A130-A138&gt;0,A133+1,A133)</f>
        <v>14</v>
      </c>
      <c r="B141" s="264" t="s">
        <v>499</v>
      </c>
      <c r="C141" s="325"/>
      <c r="D141" s="325"/>
      <c r="E141" s="325"/>
      <c r="F141" s="325"/>
      <c r="G141" s="325"/>
      <c r="H141" s="326"/>
      <c r="I141" s="325"/>
      <c r="J141" s="325"/>
      <c r="K141" s="325"/>
      <c r="L141" s="325"/>
      <c r="M141" s="326"/>
      <c r="N141" s="325"/>
      <c r="O141" s="325"/>
      <c r="P141" s="325"/>
      <c r="Q141" s="325"/>
      <c r="R141" s="325"/>
      <c r="S141" s="325"/>
      <c r="T141" s="325"/>
      <c r="U141" s="325"/>
      <c r="V141" s="325"/>
      <c r="W141" s="325"/>
      <c r="X141" s="325"/>
      <c r="Y141" s="325"/>
      <c r="Z141" s="325"/>
      <c r="AA141" s="325"/>
      <c r="AB141" s="326"/>
      <c r="AC141" s="325"/>
      <c r="AD141" s="325"/>
      <c r="AE141" s="325"/>
      <c r="AF141" s="325"/>
      <c r="AG141" s="325"/>
      <c r="AH141" s="325"/>
      <c r="AI141" s="325"/>
      <c r="AJ141" s="325"/>
      <c r="AK141" s="325"/>
      <c r="AL141" s="325"/>
      <c r="AM141" s="325"/>
      <c r="AN141" s="325"/>
      <c r="AO141" s="325"/>
      <c r="AP141" s="325"/>
      <c r="AQ141" s="325"/>
      <c r="AR141" s="325"/>
      <c r="AS141" s="325"/>
      <c r="AT141" s="325"/>
      <c r="AU141" s="325"/>
      <c r="AV141" s="325"/>
      <c r="AW141" s="325"/>
      <c r="AX141" s="325"/>
      <c r="AY141" s="325"/>
      <c r="AZ141" s="325"/>
      <c r="BA141" s="326"/>
      <c r="BB141" s="325"/>
      <c r="BC141" s="325"/>
      <c r="BD141" s="325"/>
      <c r="BE141" s="325"/>
      <c r="BF141" s="325"/>
      <c r="BG141" s="325"/>
      <c r="BH141" s="325"/>
      <c r="BI141" s="325"/>
      <c r="BJ141" s="325"/>
      <c r="BK141" s="325"/>
      <c r="BL141" s="325"/>
      <c r="BM141" s="325"/>
      <c r="BN141" s="325"/>
      <c r="BO141" s="325"/>
      <c r="BP141" s="325"/>
      <c r="BQ141" s="325"/>
      <c r="BR141" s="325"/>
      <c r="BS141" s="325"/>
      <c r="BT141" s="325"/>
      <c r="BU141" s="325"/>
      <c r="BV141" s="325"/>
      <c r="BW141" s="325"/>
      <c r="BX141" s="325"/>
      <c r="BY141" s="325"/>
      <c r="BZ141" s="325"/>
      <c r="CA141" s="325"/>
      <c r="CB141" s="325"/>
      <c r="CC141" s="325"/>
      <c r="CD141" s="325"/>
      <c r="CE141" s="325"/>
      <c r="CF141" s="325"/>
      <c r="CG141" s="325"/>
      <c r="CH141" s="325"/>
      <c r="CI141" s="325"/>
      <c r="CJ141" s="326"/>
    </row>
    <row r="142" spans="1:88" s="29" customFormat="1" x14ac:dyDescent="0.25">
      <c r="A142" s="331">
        <f>IF(A130-A139&gt;0,A134+1,A134)</f>
        <v>7</v>
      </c>
      <c r="B142" s="264" t="s">
        <v>555</v>
      </c>
      <c r="C142" s="325"/>
      <c r="D142" s="325"/>
      <c r="E142" s="325"/>
      <c r="F142" s="325"/>
      <c r="G142" s="325"/>
      <c r="H142" s="326"/>
      <c r="I142" s="325"/>
      <c r="J142" s="325"/>
      <c r="K142" s="325"/>
      <c r="L142" s="325"/>
      <c r="M142" s="326"/>
      <c r="N142" s="325"/>
      <c r="O142" s="325"/>
      <c r="P142" s="325"/>
      <c r="Q142" s="325"/>
      <c r="R142" s="325"/>
      <c r="S142" s="325"/>
      <c r="T142" s="325"/>
      <c r="U142" s="325"/>
      <c r="V142" s="325"/>
      <c r="W142" s="325"/>
      <c r="X142" s="325"/>
      <c r="Y142" s="325"/>
      <c r="Z142" s="325"/>
      <c r="AA142" s="325"/>
      <c r="AB142" s="326"/>
      <c r="AC142" s="325"/>
      <c r="AD142" s="325"/>
      <c r="AE142" s="325"/>
      <c r="AF142" s="325"/>
      <c r="AG142" s="325"/>
      <c r="AH142" s="325"/>
      <c r="AI142" s="325"/>
      <c r="AJ142" s="325"/>
      <c r="AK142" s="325"/>
      <c r="AL142" s="325"/>
      <c r="AM142" s="325"/>
      <c r="AN142" s="325"/>
      <c r="AO142" s="325"/>
      <c r="AP142" s="325"/>
      <c r="AQ142" s="325"/>
      <c r="AR142" s="325"/>
      <c r="AS142" s="325"/>
      <c r="AT142" s="325"/>
      <c r="AU142" s="325"/>
      <c r="AV142" s="325"/>
      <c r="AW142" s="325"/>
      <c r="AX142" s="325"/>
      <c r="AY142" s="325"/>
      <c r="AZ142" s="325"/>
      <c r="BA142" s="326"/>
      <c r="BB142" s="325"/>
      <c r="BC142" s="325"/>
      <c r="BD142" s="325"/>
      <c r="BE142" s="325"/>
      <c r="BF142" s="325"/>
      <c r="BG142" s="325"/>
      <c r="BH142" s="325"/>
      <c r="BI142" s="325"/>
      <c r="BJ142" s="325"/>
      <c r="BK142" s="325"/>
      <c r="BL142" s="325"/>
      <c r="BM142" s="325"/>
      <c r="BN142" s="325"/>
      <c r="BO142" s="325"/>
      <c r="BP142" s="325"/>
      <c r="BQ142" s="325"/>
      <c r="BR142" s="325"/>
      <c r="BS142" s="325"/>
      <c r="BT142" s="325"/>
      <c r="BU142" s="325"/>
      <c r="BV142" s="325"/>
      <c r="BW142" s="325"/>
      <c r="BX142" s="325"/>
      <c r="BY142" s="325"/>
      <c r="BZ142" s="325"/>
      <c r="CA142" s="325"/>
      <c r="CB142" s="325"/>
      <c r="CC142" s="325"/>
      <c r="CD142" s="325"/>
      <c r="CE142" s="325"/>
      <c r="CF142" s="325"/>
      <c r="CG142" s="325"/>
      <c r="CH142" s="325"/>
      <c r="CI142" s="325"/>
      <c r="CJ142" s="326"/>
    </row>
    <row r="143" spans="1:88" s="29" customFormat="1" x14ac:dyDescent="0.25">
      <c r="A143" s="329"/>
      <c r="B143" s="325"/>
      <c r="C143" s="325"/>
      <c r="D143" s="325"/>
      <c r="E143" s="325"/>
      <c r="F143" s="325"/>
      <c r="G143" s="325"/>
      <c r="H143" s="326"/>
      <c r="I143" s="325"/>
      <c r="J143" s="325"/>
      <c r="K143" s="325"/>
      <c r="L143" s="325"/>
      <c r="M143" s="326"/>
      <c r="N143" s="325"/>
      <c r="O143" s="325"/>
      <c r="P143" s="325"/>
      <c r="Q143" s="325"/>
      <c r="R143" s="325"/>
      <c r="S143" s="325"/>
      <c r="T143" s="325"/>
      <c r="U143" s="325"/>
      <c r="V143" s="325"/>
      <c r="W143" s="325"/>
      <c r="X143" s="325"/>
      <c r="Y143" s="325"/>
      <c r="Z143" s="325"/>
      <c r="AA143" s="325"/>
      <c r="AB143" s="326"/>
      <c r="AC143" s="325"/>
      <c r="AD143" s="325"/>
      <c r="AE143" s="325"/>
      <c r="AF143" s="325"/>
      <c r="AG143" s="325"/>
      <c r="AH143" s="325"/>
      <c r="AI143" s="325"/>
      <c r="AJ143" s="325"/>
      <c r="AK143" s="325"/>
      <c r="AL143" s="325"/>
      <c r="AM143" s="325"/>
      <c r="AN143" s="325"/>
      <c r="AO143" s="325"/>
      <c r="AP143" s="325"/>
      <c r="AQ143" s="325"/>
      <c r="AR143" s="325"/>
      <c r="AS143" s="325"/>
      <c r="AT143" s="325"/>
      <c r="AU143" s="325"/>
      <c r="AV143" s="325"/>
      <c r="AW143" s="325"/>
      <c r="AX143" s="325"/>
      <c r="AY143" s="325"/>
      <c r="AZ143" s="325"/>
      <c r="BA143" s="326"/>
      <c r="BB143" s="325"/>
      <c r="BC143" s="325"/>
      <c r="BD143" s="325"/>
      <c r="BE143" s="325"/>
      <c r="BF143" s="325"/>
      <c r="BG143" s="325"/>
      <c r="BH143" s="325"/>
      <c r="BI143" s="325"/>
      <c r="BJ143" s="325"/>
      <c r="BK143" s="325"/>
      <c r="BL143" s="325"/>
      <c r="BM143" s="325"/>
      <c r="BN143" s="325"/>
      <c r="BO143" s="325"/>
      <c r="BP143" s="325"/>
      <c r="BQ143" s="325"/>
      <c r="BR143" s="325"/>
      <c r="BS143" s="325"/>
      <c r="BT143" s="325"/>
      <c r="BU143" s="325"/>
      <c r="BV143" s="325"/>
      <c r="BW143" s="325"/>
      <c r="BX143" s="325"/>
      <c r="BY143" s="325"/>
      <c r="BZ143" s="325"/>
      <c r="CA143" s="325"/>
      <c r="CB143" s="325"/>
      <c r="CC143" s="325"/>
      <c r="CD143" s="325"/>
      <c r="CE143" s="325"/>
      <c r="CF143" s="325"/>
      <c r="CG143" s="325"/>
      <c r="CH143" s="325"/>
      <c r="CI143" s="325"/>
      <c r="CJ143" s="326"/>
    </row>
    <row r="144" spans="1:88" s="115" customFormat="1" ht="12.75" x14ac:dyDescent="0.2">
      <c r="A144" s="332" t="s">
        <v>559</v>
      </c>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64"/>
      <c r="BP144" s="264"/>
      <c r="BQ144" s="264"/>
      <c r="BR144" s="264"/>
      <c r="BS144" s="264"/>
      <c r="BT144" s="264"/>
      <c r="BU144" s="264"/>
      <c r="BV144" s="264"/>
      <c r="BW144" s="264"/>
      <c r="BX144" s="264"/>
      <c r="BY144" s="264"/>
      <c r="BZ144" s="264"/>
      <c r="CA144" s="264"/>
      <c r="CB144" s="264"/>
      <c r="CC144" s="264"/>
      <c r="CD144" s="264"/>
      <c r="CE144" s="264"/>
      <c r="CF144" s="264"/>
      <c r="CG144" s="264"/>
      <c r="CH144" s="264"/>
      <c r="CI144" s="264"/>
      <c r="CJ144" s="264"/>
    </row>
    <row r="145" spans="1:88" s="115" customFormat="1" ht="12.75" x14ac:dyDescent="0.2">
      <c r="A145" s="327">
        <f>HLOOKUP(A130,D145:CJ147,3,TRUE)</f>
        <v>18</v>
      </c>
      <c r="B145" s="264" t="s">
        <v>499</v>
      </c>
      <c r="C145" s="265"/>
      <c r="D145" s="265">
        <f>-NPV('B. Andre input'!B211,'K. Afledte omkostninger_1'!D50)</f>
        <v>28661.642052472598</v>
      </c>
      <c r="E145" s="265">
        <f>-NPV('B. Andre input'!$B211,$D50:E50)</f>
        <v>54792.246836104699</v>
      </c>
      <c r="F145" s="265">
        <f>-NPV('B. Andre input'!$B211,$D50:F50)</f>
        <v>78556.419828899845</v>
      </c>
      <c r="G145" s="265">
        <f>-NPV('B. Andre input'!$B211,$D50:G50)</f>
        <v>100119.93258870863</v>
      </c>
      <c r="H145" s="265">
        <f>-NPV('B. Andre input'!$B211,$D50:H50)</f>
        <v>119646.44921099793</v>
      </c>
      <c r="I145" s="265">
        <f>-NPV('B. Andre input'!$B211,$D50:I50)</f>
        <v>161056.87215336159</v>
      </c>
      <c r="J145" s="265">
        <f>-NPV('B. Andre input'!$B211,$D50:J50)</f>
        <v>204613.11020618421</v>
      </c>
      <c r="K145" s="265">
        <f>-NPV('B. Andre input'!$B211,$D50:K50)</f>
        <v>246758.63708268973</v>
      </c>
      <c r="L145" s="265">
        <f>-NPV('B. Andre input'!$B211,$D50:L50)</f>
        <v>286890.96226691973</v>
      </c>
      <c r="M145" s="265">
        <f>-NPV('B. Andre input'!$B211,$D50:M50)</f>
        <v>324949.83452204056</v>
      </c>
      <c r="N145" s="265">
        <f>-NPV('B. Andre input'!$B211,$D50:N50)</f>
        <v>372051.57451651385</v>
      </c>
      <c r="O145" s="265">
        <f>-NPV('B. Andre input'!$B211,$D50:O50)</f>
        <v>418617.05504813406</v>
      </c>
      <c r="P145" s="265">
        <f>-NPV('B. Andre input'!$B211,$D50:P50)</f>
        <v>462926.97041032685</v>
      </c>
      <c r="Q145" s="265">
        <f>-NPV('B. Andre input'!$B211,$D50:Q50)</f>
        <v>504761.47805526806</v>
      </c>
      <c r="R145" s="265">
        <f>-NPV('B. Andre input'!$B211,$D50:R50)</f>
        <v>544182.5628605535</v>
      </c>
      <c r="S145" s="265">
        <f>-NPV('B. Andre input'!$B211,$D50:S50)</f>
        <v>581301.34008240618</v>
      </c>
      <c r="T145" s="265">
        <f>-NPV('B. Andre input'!$B211,$D50:T50)</f>
        <v>616233.79326052731</v>
      </c>
      <c r="U145" s="265">
        <f>-NPV('B. Andre input'!$B211,$D50:U50)</f>
        <v>649092.53695412702</v>
      </c>
      <c r="V145" s="265">
        <f>-NPV('B. Andre input'!$B211,$D50:V50)</f>
        <v>679985.46144947514</v>
      </c>
      <c r="W145" s="265">
        <f>-NPV('B. Andre input'!$B211,$D50:W50)</f>
        <v>709178.97501927591</v>
      </c>
      <c r="X145" s="265">
        <f>-NPV('B. Andre input'!$B211,$D50:X50)</f>
        <v>736667.45396535657</v>
      </c>
      <c r="Y145" s="265">
        <f>-NPV('B. Andre input'!$B211,$D50:Y50)</f>
        <v>762526.11444157525</v>
      </c>
      <c r="Z145" s="265">
        <f>-NPV('B. Andre input'!$B211,$D50:Z50)</f>
        <v>786829.79905168246</v>
      </c>
      <c r="AA145" s="265">
        <f>-NPV('B. Andre input'!$B211,$D50:AA50)</f>
        <v>809652.37919808284</v>
      </c>
      <c r="AB145" s="265">
        <f>-NPV('B. Andre input'!$B211,$D50:AB50)</f>
        <v>831066.4973491003</v>
      </c>
      <c r="AC145" s="265">
        <f>-NPV('B. Andre input'!$B211,$D50:AC50)</f>
        <v>851143.31786883401</v>
      </c>
      <c r="AD145" s="265">
        <f>-NPV('B. Andre input'!$B211,$D50:AD50)</f>
        <v>869952.29885292868</v>
      </c>
      <c r="AE145" s="265">
        <f>-NPV('B. Andre input'!$B211,$D50:AE50)</f>
        <v>887560.99205331889</v>
      </c>
      <c r="AF145" s="265">
        <f>-NPV('B. Andre input'!$B211,$D50:AF50)</f>
        <v>904034.87424936157</v>
      </c>
      <c r="AG145" s="265">
        <f>-NPV('B. Andre input'!$B211,$D50:AG50)</f>
        <v>919603.98574033624</v>
      </c>
      <c r="AH145" s="265">
        <f>-NPV('B. Andre input'!$B211,$D50:AH50)</f>
        <v>934296.43146494147</v>
      </c>
      <c r="AI145" s="265">
        <f>-NPV('B. Andre input'!$B211,$D50:AI50)</f>
        <v>948141.65616674942</v>
      </c>
      <c r="AJ145" s="265">
        <f>-NPV('B. Andre input'!$B211,$D50:AJ50)</f>
        <v>961169.7483917611</v>
      </c>
      <c r="AK145" s="265">
        <f>-NPV('B. Andre input'!$B211,$D50:AK50)</f>
        <v>973411.52315633325</v>
      </c>
      <c r="AL145" s="265">
        <f>-NPV('B. Andre input'!$B211,$D50:AL50)</f>
        <v>984898.47009973065</v>
      </c>
      <c r="AM145" s="265">
        <f>-NPV('B. Andre input'!$B212,'K. Afledte omkostninger_1'!$D51:AM51)+$AL145</f>
        <v>1028906.7370030675</v>
      </c>
      <c r="AN145" s="265">
        <f>-NPV('B. Andre input'!$B212,'K. Afledte omkostninger_1'!$D51:AN51)+$AL145</f>
        <v>1070546.225004385</v>
      </c>
      <c r="AO145" s="265">
        <f>-NPV('B. Andre input'!$B212,'K. Afledte omkostninger_1'!$D51:AO51)+$AL145</f>
        <v>1109893.2677345122</v>
      </c>
      <c r="AP145" s="265">
        <f>-NPV('B. Andre input'!$B212,'K. Afledte omkostninger_1'!$D51:AP51)+$AL145</f>
        <v>1147027.7090552575</v>
      </c>
      <c r="AQ145" s="265">
        <f>-NPV('B. Andre input'!$B212,'K. Afledte omkostninger_1'!$D51:AQ51)+$AL145</f>
        <v>1182032.146090837</v>
      </c>
      <c r="AR145" s="265">
        <f>-NPV('B. Andre input'!$B212,'K. Afledte omkostninger_1'!$D51:AR51)+$AL145</f>
        <v>1215738.1232343097</v>
      </c>
      <c r="AS145" s="265">
        <f>-NPV('B. Andre input'!$B212,'K. Afledte omkostninger_1'!$D51:AS51)+$AL145</f>
        <v>1248049.7292058668</v>
      </c>
      <c r="AT145" s="265">
        <f>-NPV('B. Andre input'!$B212,'K. Afledte omkostninger_1'!$D51:AT51)+$AL145</f>
        <v>1278899.5214005993</v>
      </c>
      <c r="AU145" s="265">
        <f>-NPV('B. Andre input'!$B212,'K. Afledte omkostninger_1'!$D51:AU51)+$AL145</f>
        <v>1308242.6341085667</v>
      </c>
      <c r="AV145" s="265">
        <f>-NPV('B. Andre input'!$B212,'K. Afledte omkostninger_1'!$D51:AV51)+$AL145</f>
        <v>1336054.8789066714</v>
      </c>
      <c r="AW145" s="265">
        <f>-NPV('B. Andre input'!$B212,'K. Afledte omkostninger_1'!$D51:AW51)+$AL145</f>
        <v>1362330.4735672728</v>
      </c>
      <c r="AX145" s="265">
        <f>-NPV('B. Andre input'!$B212,'K. Afledte omkostninger_1'!$D51:AX51)+$AL145</f>
        <v>1387079.6159999354</v>
      </c>
      <c r="AY145" s="265">
        <f>-NPV('B. Andre input'!$B212,'K. Afledte omkostninger_1'!$D51:AY51)+$AL145</f>
        <v>1410326.0535581999</v>
      </c>
      <c r="AZ145" s="265">
        <f>-NPV('B. Andre input'!$B212,'K. Afledte omkostninger_1'!$D51:AZ51)+$AL145</f>
        <v>1432104.7483631284</v>
      </c>
      <c r="BA145" s="265">
        <f>-NPV('B. Andre input'!$B212,'K. Afledte omkostninger_1'!$D51:BA51)+$AL145</f>
        <v>1452459.7023890803</v>
      </c>
      <c r="BB145" s="265">
        <f>-NPV('B. Andre input'!$B212,'K. Afledte omkostninger_1'!$D51:BB51)+$AL145</f>
        <v>1474650.7294713273</v>
      </c>
      <c r="BC145" s="265">
        <f>-NPV('B. Andre input'!$B212,'K. Afledte omkostninger_1'!$D51:BC51)+$AL145</f>
        <v>1495019.6899440547</v>
      </c>
      <c r="BD145" s="265">
        <f>-NPV('B. Andre input'!$B212,'K. Afledte omkostninger_1'!$D51:BD51)+$AL145</f>
        <v>1513679.5237140637</v>
      </c>
      <c r="BE145" s="265">
        <f>-NPV('B. Andre input'!$B212,'K. Afledte omkostninger_1'!$D51:BE51)+$AL145</f>
        <v>1530733.2798475623</v>
      </c>
      <c r="BF145" s="265">
        <f>-NPV('B. Andre input'!$B212,'K. Afledte omkostninger_1'!$D51:BF51)+$AL145</f>
        <v>1546287.9048163595</v>
      </c>
      <c r="BG145" s="265">
        <f>-NPV('B. Andre input'!$B212,'K. Afledte omkostninger_1'!$D51:BG51)+$AL145</f>
        <v>1560450.9069832535</v>
      </c>
      <c r="BH145" s="265">
        <f>-NPV('B. Andre input'!$B212,'K. Afledte omkostninger_1'!$D51:BH51)+$AL145</f>
        <v>1573327.9536179015</v>
      </c>
      <c r="BI145" s="265">
        <f>-NPV('B. Andre input'!$B212,'K. Afledte omkostninger_1'!$D51:BI51)+$AL145</f>
        <v>1585021.1887132085</v>
      </c>
      <c r="BJ145" s="265">
        <f>-NPV('B. Andre input'!$B212,'K. Afledte omkostninger_1'!$D51:BJ51)+$AL145</f>
        <v>1595628.1038241514</v>
      </c>
      <c r="BK145" s="265">
        <f>-NPV('B. Andre input'!$B212,'K. Afledte omkostninger_1'!$D51:BK51)+$AL145</f>
        <v>1605240.8293322113</v>
      </c>
      <c r="BL145" s="265">
        <f>-NPV('B. Andre input'!$B212,'K. Afledte omkostninger_1'!$D51:BL51)+$AL145</f>
        <v>1613945.7417618758</v>
      </c>
      <c r="BM145" s="265">
        <f>-NPV('B. Andre input'!$B212,'K. Afledte omkostninger_1'!$D51:BM51)+$AL145</f>
        <v>1621823.3054024503</v>
      </c>
      <c r="BN145" s="265">
        <f>-NPV('B. Andre input'!$B212,'K. Afledte omkostninger_1'!$D51:BN51)+$AL145</f>
        <v>1628948.084582895</v>
      </c>
      <c r="BO145" s="265">
        <f>-NPV('B. Andre input'!$B212,'K. Afledte omkostninger_1'!$D51:BO51)+$AL145</f>
        <v>1635388.8773643884</v>
      </c>
      <c r="BP145" s="265">
        <f>-NPV('B. Andre input'!$B212,'K. Afledte omkostninger_1'!$D51:BP51)+$AL145</f>
        <v>1641208.9328518719</v>
      </c>
      <c r="BQ145" s="265">
        <f>-NPV('B. Andre input'!$B212,'K. Afledte omkostninger_1'!$D51:BQ51)+$AL145</f>
        <v>1646466.2233543466</v>
      </c>
      <c r="BR145" s="265">
        <f>-NPV('B. Andre input'!$B212,'K. Afledte omkostninger_1'!$D51:BR51)+$AL145</f>
        <v>1651213.7497146009</v>
      </c>
      <c r="BS145" s="265">
        <f>-NPV('B. Andre input'!$B212,'K. Afledte omkostninger_1'!$D51:BS51)+$AL145</f>
        <v>1655499.8636681288</v>
      </c>
      <c r="BT145" s="265">
        <f>-NPV('B. Andre input'!$B212,'K. Afledte omkostninger_1'!$D51:BT51)+$AL145</f>
        <v>1659368.5953931585</v>
      </c>
      <c r="BU145" s="265">
        <f>-NPV('B. Andre input'!$B212,'K. Afledte omkostninger_1'!$D51:BU51)+$AL145</f>
        <v>1662859.9777348135</v>
      </c>
      <c r="BV145" s="265">
        <f>-NPV('B. Andre input'!$B213,'K. Afledte omkostninger_1'!$D52:BV52)+$BU145</f>
        <v>1670617.4677111644</v>
      </c>
      <c r="BW145" s="265">
        <f>-NPV('B. Andre input'!$B213,'K. Afledte omkostninger_1'!$D52:BW52)+$BU145</f>
        <v>1676890.6966963676</v>
      </c>
      <c r="BX145" s="265">
        <f>-NPV('B. Andre input'!$B213,'K. Afledte omkostninger_1'!$D52:BX52)+$BU145</f>
        <v>1681964.5017568814</v>
      </c>
      <c r="BY145" s="265">
        <f>-NPV('B. Andre input'!$B213,'K. Afledte omkostninger_1'!$D52:BY52)+$BU145</f>
        <v>1686069.0530840245</v>
      </c>
      <c r="BZ145" s="265">
        <f>-NPV('B. Andre input'!$B213,'K. Afledte omkostninger_1'!$D52:BZ52)+$BU145</f>
        <v>1689390.3056919656</v>
      </c>
      <c r="CA145" s="265">
        <f>-NPV('B. Andre input'!$B213,'K. Afledte omkostninger_1'!$D52:CA52)+$BU145</f>
        <v>1692078.4677475253</v>
      </c>
      <c r="CB145" s="265">
        <f>-NPV('B. Andre input'!$B213,'K. Afledte omkostninger_1'!$D52:CB52)+$BU145</f>
        <v>1694254.8595622438</v>
      </c>
      <c r="CC145" s="265">
        <f>-NPV('B. Andre input'!$B213,'K. Afledte omkostninger_1'!$D52:CC52)+$BU145</f>
        <v>1696017.4658362377</v>
      </c>
      <c r="CD145" s="265">
        <f>-NPV('B. Andre input'!$B213,'K. Afledte omkostninger_1'!$D52:CD52)+$BU145</f>
        <v>1697445.4270304844</v>
      </c>
      <c r="CE145" s="265">
        <f>-NPV('B. Andre input'!$B213,'K. Afledte omkostninger_1'!$D52:CE52)+$BU145</f>
        <v>1698602.6700636214</v>
      </c>
      <c r="CF145" s="265">
        <f>-NPV('B. Andre input'!$B213,'K. Afledte omkostninger_1'!$D52:CF52)+$BU145</f>
        <v>1699540.841404852</v>
      </c>
      <c r="CG145" s="265">
        <f>-NPV('B. Andre input'!$B213,'K. Afledte omkostninger_1'!$D52:CG52)+$BU145</f>
        <v>1700301.6753195515</v>
      </c>
      <c r="CH145" s="265">
        <f>-NPV('B. Andre input'!$B213,'K. Afledte omkostninger_1'!$D52:CH52)+$BU145</f>
        <v>1700918.9052231053</v>
      </c>
      <c r="CI145" s="265">
        <f>-NPV('B. Andre input'!$B213,'K. Afledte omkostninger_1'!$D52:CI52)+$BU145</f>
        <v>1701419.8058083206</v>
      </c>
      <c r="CJ145" s="265">
        <f>-NPV('B. Andre input'!$B213,'K. Afledte omkostninger_1'!$D52:CJ52)+$BU145</f>
        <v>1701826.437030524</v>
      </c>
    </row>
    <row r="146" spans="1:88" s="115" customFormat="1" ht="12.75" x14ac:dyDescent="0.2">
      <c r="A146" s="327">
        <f>HLOOKUP(A130,D146:CJ147,2,TRUE)</f>
        <v>6</v>
      </c>
      <c r="B146" s="264" t="s">
        <v>555</v>
      </c>
      <c r="C146" s="265"/>
      <c r="D146" s="265">
        <f>-NPV('B. Andre input'!B211,'K. Afledte omkostninger_1'!D109)</f>
        <v>97999.910788387846</v>
      </c>
      <c r="E146" s="265">
        <f>-NPV('B. Andre input'!$B211,$D109:E109)</f>
        <v>186025.86529710772</v>
      </c>
      <c r="F146" s="265">
        <f>-NPV('B. Andre input'!$B211,$D109:F109)</f>
        <v>264991.30361263349</v>
      </c>
      <c r="G146" s="265">
        <f>-NPV('B. Andre input'!$B211,$D109:G109)</f>
        <v>335743.98166340229</v>
      </c>
      <c r="H146" s="265">
        <f>-NPV('B. Andre input'!$B211,$D109:H109)</f>
        <v>399067.08413623116</v>
      </c>
      <c r="I146" s="265">
        <f>-NPV('B. Andre input'!$B211,$D109:I109)</f>
        <v>531856.7404609028</v>
      </c>
      <c r="J146" s="265">
        <f>-NPV('B. Andre input'!$B211,$D109:J109)</f>
        <v>670244.11932328972</v>
      </c>
      <c r="K146" s="265">
        <f>-NPV('B. Andre input'!$B211,$D109:K109)</f>
        <v>803023.1351243871</v>
      </c>
      <c r="L146" s="265">
        <f>-NPV('B. Andre input'!$B211,$D109:L109)</f>
        <v>928468.75700031128</v>
      </c>
      <c r="M146" s="265">
        <f>-NPV('B. Andre input'!$B211,$D109:M109)</f>
        <v>1046558.9702888152</v>
      </c>
      <c r="N146" s="265">
        <f>-NPV('B. Andre input'!$B211,$D109:N109)</f>
        <v>1191615.2953868078</v>
      </c>
      <c r="O146" s="265">
        <f>-NPV('B. Andre input'!$B211,$D109:O109)</f>
        <v>1334336.5861510849</v>
      </c>
      <c r="P146" s="265">
        <f>-NPV('B. Andre input'!$B211,$D109:P109)</f>
        <v>1469569.1522497931</v>
      </c>
      <c r="Q146" s="265">
        <f>-NPV('B. Andre input'!$B211,$D109:Q109)</f>
        <v>1596728.4658658449</v>
      </c>
      <c r="R146" s="265">
        <f>-NPV('B. Andre input'!$B211,$D109:R109)</f>
        <v>1716079.0222322932</v>
      </c>
      <c r="S146" s="265">
        <f>-NPV('B. Andre input'!$B211,$D109:S109)</f>
        <v>1828027.8880203839</v>
      </c>
      <c r="T146" s="265">
        <f>-NPV('B. Andre input'!$B211,$D109:T109)</f>
        <v>1932990.9118709629</v>
      </c>
      <c r="U146" s="265">
        <f>-NPV('B. Andre input'!$B211,$D109:U109)</f>
        <v>2031367.9003186121</v>
      </c>
      <c r="V146" s="265">
        <f>-NPV('B. Andre input'!$B211,$D109:V109)</f>
        <v>2123538.6354839136</v>
      </c>
      <c r="W146" s="265">
        <f>-NPV('B. Andre input'!$B211,$D109:W109)</f>
        <v>2209733.239162453</v>
      </c>
      <c r="X146" s="265">
        <f>-NPV('B. Andre input'!$B211,$D109:X109)</f>
        <v>2290627.0439537289</v>
      </c>
      <c r="Y146" s="265">
        <f>-NPV('B. Andre input'!$B211,$D109:Y109)</f>
        <v>2366487.7286207569</v>
      </c>
      <c r="Z146" s="265">
        <f>-NPV('B. Andre input'!$B211,$D109:Z109)</f>
        <v>2437576.562991288</v>
      </c>
      <c r="AA146" s="265">
        <f>-NPV('B. Andre input'!$B211,$D109:AA109)</f>
        <v>2504147.1156088496</v>
      </c>
      <c r="AB146" s="265">
        <f>-NPV('B. Andre input'!$B211,$D109:AB109)</f>
        <v>2566444.8492343915</v>
      </c>
      <c r="AC146" s="265">
        <f>-NPV('B. Andre input'!$B211,$D109:AC109)</f>
        <v>2624706.7670898158</v>
      </c>
      <c r="AD146" s="265">
        <f>-NPV('B. Andre input'!$B211,$D109:AD109)</f>
        <v>2679161.1261086185</v>
      </c>
      <c r="AE146" s="265">
        <f>-NPV('B. Andre input'!$B211,$D109:AE109)</f>
        <v>2730027.2243749639</v>
      </c>
      <c r="AF146" s="265">
        <f>-NPV('B. Andre input'!$B211,$D109:AF109)</f>
        <v>2777515.2638267409</v>
      </c>
      <c r="AG146" s="265">
        <f>-NPV('B. Andre input'!$B211,$D109:AG109)</f>
        <v>2822132.1639438849</v>
      </c>
      <c r="AH146" s="265">
        <f>-NPV('B. Andre input'!$B211,$D109:AH109)</f>
        <v>2864007.0876776436</v>
      </c>
      <c r="AI146" s="265">
        <f>-NPV('B. Andre input'!$B211,$D109:AI109)</f>
        <v>2903266.9195474689</v>
      </c>
      <c r="AJ146" s="265">
        <f>-NPV('B. Andre input'!$B211,$D109:AJ109)</f>
        <v>2940035.0538593773</v>
      </c>
      <c r="AK146" s="265">
        <f>-NPV('B. Andre input'!$B211,$D109:AK109)</f>
        <v>2974432.0665605147</v>
      </c>
      <c r="AL146" s="265">
        <f>-NPV('B. Andre input'!$B211,$D109:AL109)</f>
        <v>3006576.0151260588</v>
      </c>
      <c r="AM146" s="265">
        <f>-NPV('B. Andre input'!$B212,'K. Afledte omkostninger_1'!$D110:AM110)+$AL146</f>
        <v>3126133.8376544639</v>
      </c>
      <c r="AN146" s="265">
        <f>-NPV('B. Andre input'!$B212,'K. Afledte omkostninger_1'!$D110:AN110)+$AL146</f>
        <v>3238707.9032053766</v>
      </c>
      <c r="AO146" s="265">
        <f>-NPV('B. Andre input'!$B212,'K. Afledte omkostninger_1'!$D110:AO110)+$AL146</f>
        <v>3344599.2796297148</v>
      </c>
      <c r="AP146" s="265">
        <f>-NPV('B. Andre input'!$B212,'K. Afledte omkostninger_1'!$D110:AP110)+$AL146</f>
        <v>3444107.658266834</v>
      </c>
      <c r="AQ146" s="265">
        <f>-NPV('B. Andre input'!$B212,'K. Afledte omkostninger_1'!$D110:AQ110)+$AL146</f>
        <v>3538941.8051550239</v>
      </c>
      <c r="AR146" s="265">
        <f>-NPV('B. Andre input'!$B212,'K. Afledte omkostninger_1'!$D110:AR110)+$AL146</f>
        <v>3629039.9592418522</v>
      </c>
      <c r="AS146" s="265">
        <f>-NPV('B. Andre input'!$B212,'K. Afledte omkostninger_1'!$D110:AS110)+$AL146</f>
        <v>3714388.4077444049</v>
      </c>
      <c r="AT146" s="265">
        <f>-NPV('B. Andre input'!$B212,'K. Afledte omkostninger_1'!$D110:AT110)+$AL146</f>
        <v>3795009.7440842846</v>
      </c>
      <c r="AU146" s="265">
        <f>-NPV('B. Andre input'!$B212,'K. Afledte omkostninger_1'!$D110:AU110)+$AL146</f>
        <v>3870960.8642337658</v>
      </c>
      <c r="AV146" s="265">
        <f>-NPV('B. Andre input'!$B212,'K. Afledte omkostninger_1'!$D110:AV110)+$AL146</f>
        <v>3942329.6428695316</v>
      </c>
      <c r="AW146" s="265">
        <f>-NPV('B. Andre input'!$B212,'K. Afledte omkostninger_1'!$D110:AW110)+$AL146</f>
        <v>4009230.8886456592</v>
      </c>
      <c r="AX146" s="265">
        <f>-NPV('B. Andre input'!$B212,'K. Afledte omkostninger_1'!$D110:AX110)+$AL146</f>
        <v>4071802.0036012176</v>
      </c>
      <c r="AY146" s="265">
        <f>-NPV('B. Andre input'!$B212,'K. Afledte omkostninger_1'!$D110:AY110)+$AL146</f>
        <v>4130198.6400389872</v>
      </c>
      <c r="AZ146" s="265">
        <f>-NPV('B. Andre input'!$B212,'K. Afledte omkostninger_1'!$D110:AZ110)+$AL146</f>
        <v>4184590.5496197725</v>
      </c>
      <c r="BA146" s="265">
        <f>-NPV('B. Andre input'!$B212,'K. Afledte omkostninger_1'!$D110:BA110)+$AL146</f>
        <v>4241224.2714544311</v>
      </c>
      <c r="BB146" s="265">
        <f>-NPV('B. Andre input'!$B212,'K. Afledte omkostninger_1'!$D110:BB110)+$AL146</f>
        <v>4293214.2212085277</v>
      </c>
      <c r="BC146" s="265">
        <f>-NPV('B. Andre input'!$B212,'K. Afledte omkostninger_1'!$D110:BC110)+$AL146</f>
        <v>4340847.8706443608</v>
      </c>
      <c r="BD146" s="265">
        <f>-NPV('B. Andre input'!$B212,'K. Afledte omkostninger_1'!$D110:BD110)+$AL146</f>
        <v>4384387.4550794177</v>
      </c>
      <c r="BE146" s="265">
        <f>-NPV('B. Andre input'!$B212,'K. Afledte omkostninger_1'!$D110:BE110)+$AL146</f>
        <v>4424105.1347970665</v>
      </c>
      <c r="BF146" s="265">
        <f>-NPV('B. Andre input'!$B212,'K. Afledte omkostninger_1'!$D110:BF110)+$AL146</f>
        <v>4460274.5242890045</v>
      </c>
      <c r="BG146" s="265">
        <f>-NPV('B. Andre input'!$B212,'K. Afledte omkostninger_1'!$D110:BG110)+$AL146</f>
        <v>4493164.586083184</v>
      </c>
      <c r="BH146" s="265">
        <f>-NPV('B. Andre input'!$B212,'K. Afledte omkostninger_1'!$D110:BH110)+$AL146</f>
        <v>4523035.3531040978</v>
      </c>
      <c r="BI146" s="265">
        <f>-NPV('B. Andre input'!$B212,'K. Afledte omkostninger_1'!$D110:BI110)+$AL146</f>
        <v>4550135.0545961456</v>
      </c>
      <c r="BJ146" s="265">
        <f>-NPV('B. Andre input'!$B212,'K. Afledte omkostninger_1'!$D110:BJ110)+$AL146</f>
        <v>4574698.3096056329</v>
      </c>
      <c r="BK146" s="265">
        <f>-NPV('B. Andre input'!$B212,'K. Afledte omkostninger_1'!$D110:BK110)+$AL146</f>
        <v>4596945.1234225137</v>
      </c>
      <c r="BL146" s="265">
        <f>-NPV('B. Andre input'!$B212,'K. Afledte omkostninger_1'!$D110:BL110)+$AL146</f>
        <v>4617080.4796556681</v>
      </c>
      <c r="BM146" s="265">
        <f>-NPV('B. Andre input'!$B212,'K. Afledte omkostninger_1'!$D110:BM110)+$AL146</f>
        <v>4635294.3664361387</v>
      </c>
      <c r="BN146" s="265">
        <f>-NPV('B. Andre input'!$B212,'K. Afledte omkostninger_1'!$D110:BN110)+$AL146</f>
        <v>4651762.1117660254</v>
      </c>
      <c r="BO146" s="265">
        <f>-NPV('B. Andre input'!$B212,'K. Afledte omkostninger_1'!$D110:BO110)+$AL146</f>
        <v>4666644.9320153361</v>
      </c>
      <c r="BP146" s="265">
        <f>-NPV('B. Andre input'!$B212,'K. Afledte omkostninger_1'!$D110:BP110)+$AL146</f>
        <v>4680090.6204601387</v>
      </c>
      <c r="BQ146" s="265">
        <f>-NPV('B. Andre input'!$B212,'K. Afledte omkostninger_1'!$D110:BQ110)+$AL146</f>
        <v>4692234.3207411245</v>
      </c>
      <c r="BR146" s="265">
        <f>-NPV('B. Andre input'!$B212,'K. Afledte omkostninger_1'!$D110:BR110)+$AL146</f>
        <v>4703199.3441773485</v>
      </c>
      <c r="BS146" s="265">
        <f>-NPV('B. Andre input'!$B212,'K. Afledte omkostninger_1'!$D110:BS110)+$AL146</f>
        <v>4713098.0007917611</v>
      </c>
      <c r="BT146" s="265">
        <f>-NPV('B. Andre input'!$B212,'K. Afledte omkostninger_1'!$D110:BT110)+$AL146</f>
        <v>4722032.4223404368</v>
      </c>
      <c r="BU146" s="265">
        <f>-NPV('B. Andre input'!$B212,'K. Afledte omkostninger_1'!$D110:BU110)+$AL146</f>
        <v>4730095.3621090641</v>
      </c>
      <c r="BV146" s="265">
        <f>-NPV('B. Andre input'!$B213,'K. Afledte omkostninger_1'!$D111:BV111)+$BU146</f>
        <v>4749378.794997151</v>
      </c>
      <c r="BW146" s="265">
        <f>-NPV('B. Andre input'!$B213,'K. Afledte omkostninger_1'!$D111:BW111)+$BU146</f>
        <v>4764979.3519710721</v>
      </c>
      <c r="BX146" s="265">
        <f>-NPV('B. Andre input'!$B213,'K. Afledte omkostninger_1'!$D111:BX111)+$BU146</f>
        <v>4777602.5380829601</v>
      </c>
      <c r="BY146" s="265">
        <f>-NPV('B. Andre input'!$B213,'K. Afledte omkostninger_1'!$D111:BY111)+$BU146</f>
        <v>4787818.691770873</v>
      </c>
      <c r="BZ146" s="265">
        <f>-NPV('B. Andre input'!$B213,'K. Afledte omkostninger_1'!$D111:BZ111)+$BU146</f>
        <v>4796088.7823293861</v>
      </c>
      <c r="CA146" s="265">
        <f>-NPV('B. Andre input'!$B213,'K. Afledte omkostninger_1'!$D111:CA111)+$BU146</f>
        <v>4802785.3207229842</v>
      </c>
      <c r="CB146" s="265">
        <f>-NPV('B. Andre input'!$B213,'K. Afledte omkostninger_1'!$D111:CB111)+$BU146</f>
        <v>4808209.3034689715</v>
      </c>
      <c r="CC146" s="265">
        <f>-NPV('B. Andre input'!$B213,'K. Afledte omkostninger_1'!$D111:CC111)+$BU146</f>
        <v>4812603.9340311401</v>
      </c>
      <c r="CD146" s="265">
        <f>-NPV('B. Andre input'!$B213,'K. Afledte omkostninger_1'!$D111:CD111)+$BU146</f>
        <v>4816165.7269447185</v>
      </c>
      <c r="CE146" s="265">
        <f>-NPV('B. Andre input'!$B213,'K. Afledte omkostninger_1'!$D111:CE111)+$BU146</f>
        <v>4819053.4876908567</v>
      </c>
      <c r="CF146" s="265">
        <f>-NPV('B. Andre input'!$B213,'K. Afledte omkostninger_1'!$D111:CF111)+$BU146</f>
        <v>4821395.570099527</v>
      </c>
      <c r="CG146" s="265">
        <f>-NPV('B. Andre input'!$B213,'K. Afledte omkostninger_1'!$D111:CG111)+$BU146</f>
        <v>4823295.7385138441</v>
      </c>
      <c r="CH146" s="265">
        <f>-NPV('B. Andre input'!$B213,'K. Afledte omkostninger_1'!$D111:CH111)+$BU146</f>
        <v>4824837.900929505</v>
      </c>
      <c r="CI146" s="265">
        <f>-NPV('B. Andre input'!$B213,'K. Afledte omkostninger_1'!$D111:CI111)+$BU146</f>
        <v>4826089.9293771507</v>
      </c>
      <c r="CJ146" s="265">
        <f>-NPV('B. Andre input'!$B213,'K. Afledte omkostninger_1'!$D111:CJ111)+$BU146</f>
        <v>4827106.7429803191</v>
      </c>
    </row>
    <row r="147" spans="1:88" s="115" customFormat="1" ht="12.75" x14ac:dyDescent="0.2">
      <c r="A147" s="327"/>
      <c r="B147" s="264"/>
      <c r="C147" s="265">
        <f>C128</f>
        <v>0</v>
      </c>
      <c r="D147" s="265">
        <f t="shared" ref="D147:BO147" si="774">D128</f>
        <v>1</v>
      </c>
      <c r="E147" s="265">
        <f t="shared" si="774"/>
        <v>2</v>
      </c>
      <c r="F147" s="265">
        <f t="shared" si="774"/>
        <v>3</v>
      </c>
      <c r="G147" s="265">
        <f t="shared" si="774"/>
        <v>4</v>
      </c>
      <c r="H147" s="265">
        <f t="shared" si="774"/>
        <v>5</v>
      </c>
      <c r="I147" s="265">
        <f t="shared" si="774"/>
        <v>6</v>
      </c>
      <c r="J147" s="265">
        <f t="shared" si="774"/>
        <v>7</v>
      </c>
      <c r="K147" s="265">
        <f t="shared" si="774"/>
        <v>8</v>
      </c>
      <c r="L147" s="265">
        <f t="shared" si="774"/>
        <v>9</v>
      </c>
      <c r="M147" s="265">
        <f t="shared" si="774"/>
        <v>10</v>
      </c>
      <c r="N147" s="265">
        <f t="shared" si="774"/>
        <v>11</v>
      </c>
      <c r="O147" s="265">
        <f t="shared" si="774"/>
        <v>12</v>
      </c>
      <c r="P147" s="265">
        <f t="shared" si="774"/>
        <v>13</v>
      </c>
      <c r="Q147" s="265">
        <f t="shared" si="774"/>
        <v>14</v>
      </c>
      <c r="R147" s="265">
        <f t="shared" si="774"/>
        <v>15</v>
      </c>
      <c r="S147" s="265">
        <f t="shared" si="774"/>
        <v>16</v>
      </c>
      <c r="T147" s="265">
        <f t="shared" si="774"/>
        <v>17</v>
      </c>
      <c r="U147" s="265">
        <f t="shared" si="774"/>
        <v>18</v>
      </c>
      <c r="V147" s="265">
        <f t="shared" si="774"/>
        <v>19</v>
      </c>
      <c r="W147" s="265">
        <f t="shared" si="774"/>
        <v>20</v>
      </c>
      <c r="X147" s="265">
        <f t="shared" si="774"/>
        <v>21</v>
      </c>
      <c r="Y147" s="265">
        <f t="shared" si="774"/>
        <v>22</v>
      </c>
      <c r="Z147" s="265">
        <f t="shared" si="774"/>
        <v>23</v>
      </c>
      <c r="AA147" s="265">
        <f t="shared" si="774"/>
        <v>24</v>
      </c>
      <c r="AB147" s="265">
        <f t="shared" si="774"/>
        <v>25</v>
      </c>
      <c r="AC147" s="265">
        <f t="shared" si="774"/>
        <v>26</v>
      </c>
      <c r="AD147" s="265">
        <f t="shared" si="774"/>
        <v>27</v>
      </c>
      <c r="AE147" s="265">
        <f t="shared" si="774"/>
        <v>28</v>
      </c>
      <c r="AF147" s="265">
        <f t="shared" si="774"/>
        <v>29</v>
      </c>
      <c r="AG147" s="265">
        <f t="shared" si="774"/>
        <v>30</v>
      </c>
      <c r="AH147" s="265">
        <f t="shared" si="774"/>
        <v>31</v>
      </c>
      <c r="AI147" s="265">
        <f t="shared" si="774"/>
        <v>32</v>
      </c>
      <c r="AJ147" s="265">
        <f t="shared" si="774"/>
        <v>33</v>
      </c>
      <c r="AK147" s="265">
        <f t="shared" si="774"/>
        <v>34</v>
      </c>
      <c r="AL147" s="265">
        <f t="shared" si="774"/>
        <v>35</v>
      </c>
      <c r="AM147" s="265">
        <f t="shared" si="774"/>
        <v>36</v>
      </c>
      <c r="AN147" s="265">
        <f t="shared" si="774"/>
        <v>37</v>
      </c>
      <c r="AO147" s="265">
        <f t="shared" si="774"/>
        <v>38</v>
      </c>
      <c r="AP147" s="265">
        <f t="shared" si="774"/>
        <v>39</v>
      </c>
      <c r="AQ147" s="265">
        <f t="shared" si="774"/>
        <v>40</v>
      </c>
      <c r="AR147" s="265">
        <f t="shared" si="774"/>
        <v>41</v>
      </c>
      <c r="AS147" s="265">
        <f t="shared" si="774"/>
        <v>42</v>
      </c>
      <c r="AT147" s="265">
        <f t="shared" si="774"/>
        <v>43</v>
      </c>
      <c r="AU147" s="265">
        <f t="shared" si="774"/>
        <v>44</v>
      </c>
      <c r="AV147" s="265">
        <f t="shared" si="774"/>
        <v>45</v>
      </c>
      <c r="AW147" s="265">
        <f t="shared" si="774"/>
        <v>46</v>
      </c>
      <c r="AX147" s="265">
        <f t="shared" si="774"/>
        <v>47</v>
      </c>
      <c r="AY147" s="265">
        <f t="shared" si="774"/>
        <v>48</v>
      </c>
      <c r="AZ147" s="265">
        <f t="shared" si="774"/>
        <v>49</v>
      </c>
      <c r="BA147" s="265">
        <f t="shared" si="774"/>
        <v>50</v>
      </c>
      <c r="BB147" s="265">
        <f t="shared" si="774"/>
        <v>51</v>
      </c>
      <c r="BC147" s="265">
        <f t="shared" si="774"/>
        <v>52</v>
      </c>
      <c r="BD147" s="265">
        <f t="shared" si="774"/>
        <v>53</v>
      </c>
      <c r="BE147" s="265">
        <f t="shared" si="774"/>
        <v>54</v>
      </c>
      <c r="BF147" s="265">
        <f t="shared" si="774"/>
        <v>55</v>
      </c>
      <c r="BG147" s="265">
        <f t="shared" si="774"/>
        <v>56</v>
      </c>
      <c r="BH147" s="265">
        <f t="shared" si="774"/>
        <v>57</v>
      </c>
      <c r="BI147" s="265">
        <f t="shared" si="774"/>
        <v>58</v>
      </c>
      <c r="BJ147" s="265">
        <f t="shared" si="774"/>
        <v>59</v>
      </c>
      <c r="BK147" s="265">
        <f t="shared" si="774"/>
        <v>60</v>
      </c>
      <c r="BL147" s="265">
        <f t="shared" si="774"/>
        <v>61</v>
      </c>
      <c r="BM147" s="265">
        <f t="shared" si="774"/>
        <v>62</v>
      </c>
      <c r="BN147" s="265">
        <f t="shared" si="774"/>
        <v>63</v>
      </c>
      <c r="BO147" s="265">
        <f t="shared" si="774"/>
        <v>64</v>
      </c>
      <c r="BP147" s="265">
        <f t="shared" ref="BP147:CJ147" si="775">BP128</f>
        <v>65</v>
      </c>
      <c r="BQ147" s="265">
        <f t="shared" si="775"/>
        <v>66</v>
      </c>
      <c r="BR147" s="265">
        <f t="shared" si="775"/>
        <v>67</v>
      </c>
      <c r="BS147" s="265">
        <f t="shared" si="775"/>
        <v>68</v>
      </c>
      <c r="BT147" s="265">
        <f t="shared" si="775"/>
        <v>69</v>
      </c>
      <c r="BU147" s="265">
        <f t="shared" si="775"/>
        <v>70</v>
      </c>
      <c r="BV147" s="265">
        <f t="shared" si="775"/>
        <v>71</v>
      </c>
      <c r="BW147" s="265">
        <f t="shared" si="775"/>
        <v>72</v>
      </c>
      <c r="BX147" s="265">
        <f t="shared" si="775"/>
        <v>73</v>
      </c>
      <c r="BY147" s="265">
        <f t="shared" si="775"/>
        <v>74</v>
      </c>
      <c r="BZ147" s="265">
        <f t="shared" si="775"/>
        <v>75</v>
      </c>
      <c r="CA147" s="265">
        <f t="shared" si="775"/>
        <v>76</v>
      </c>
      <c r="CB147" s="265">
        <f t="shared" si="775"/>
        <v>77</v>
      </c>
      <c r="CC147" s="265">
        <f t="shared" si="775"/>
        <v>78</v>
      </c>
      <c r="CD147" s="265">
        <f t="shared" si="775"/>
        <v>79</v>
      </c>
      <c r="CE147" s="265">
        <f t="shared" si="775"/>
        <v>80</v>
      </c>
      <c r="CF147" s="265">
        <f t="shared" si="775"/>
        <v>81</v>
      </c>
      <c r="CG147" s="265">
        <f t="shared" si="775"/>
        <v>82</v>
      </c>
      <c r="CH147" s="265">
        <f t="shared" si="775"/>
        <v>83</v>
      </c>
      <c r="CI147" s="265">
        <f t="shared" si="775"/>
        <v>84</v>
      </c>
      <c r="CJ147" s="265">
        <f t="shared" si="775"/>
        <v>85</v>
      </c>
    </row>
    <row r="148" spans="1:88" s="29" customFormat="1" x14ac:dyDescent="0.25">
      <c r="A148" s="329"/>
      <c r="B148" s="325" t="s">
        <v>186</v>
      </c>
      <c r="C148" s="325"/>
      <c r="D148" s="325"/>
      <c r="E148" s="325"/>
      <c r="F148" s="325"/>
      <c r="G148" s="325"/>
      <c r="H148" s="326">
        <f>C56+H145</f>
        <v>0</v>
      </c>
      <c r="I148" s="325"/>
      <c r="J148" s="325"/>
      <c r="K148" s="325"/>
      <c r="L148" s="325"/>
      <c r="M148" s="326">
        <f>C57+M145</f>
        <v>0</v>
      </c>
      <c r="N148" s="325"/>
      <c r="O148" s="325"/>
      <c r="P148" s="325"/>
      <c r="Q148" s="325"/>
      <c r="R148" s="325"/>
      <c r="S148" s="325"/>
      <c r="T148" s="325"/>
      <c r="U148" s="325"/>
      <c r="V148" s="325"/>
      <c r="W148" s="325"/>
      <c r="X148" s="325"/>
      <c r="Y148" s="325"/>
      <c r="Z148" s="325"/>
      <c r="AA148" s="326"/>
      <c r="AB148" s="326">
        <f>C58+AB145</f>
        <v>0</v>
      </c>
      <c r="AC148" s="325"/>
      <c r="AD148" s="325"/>
      <c r="AE148" s="325"/>
      <c r="AF148" s="325"/>
      <c r="AG148" s="325"/>
      <c r="AH148" s="325"/>
      <c r="AI148" s="325"/>
      <c r="AJ148" s="325"/>
      <c r="AK148" s="325"/>
      <c r="AL148" s="325"/>
      <c r="AM148" s="325"/>
      <c r="AN148" s="325"/>
      <c r="AO148" s="325"/>
      <c r="AP148" s="325"/>
      <c r="AQ148" s="325"/>
      <c r="AR148" s="325"/>
      <c r="AS148" s="325"/>
      <c r="AT148" s="325"/>
      <c r="AU148" s="325"/>
      <c r="AV148" s="325"/>
      <c r="AW148" s="325"/>
      <c r="AX148" s="325"/>
      <c r="AY148" s="325"/>
      <c r="AZ148" s="325"/>
      <c r="BA148" s="326">
        <f>C59+BA145</f>
        <v>0</v>
      </c>
      <c r="BB148" s="325"/>
      <c r="BC148" s="325"/>
      <c r="BD148" s="325"/>
      <c r="BE148" s="325"/>
      <c r="BF148" s="325"/>
      <c r="BG148" s="325"/>
      <c r="BH148" s="325"/>
      <c r="BI148" s="325"/>
      <c r="BJ148" s="325"/>
      <c r="BK148" s="325"/>
      <c r="BL148" s="325"/>
      <c r="BM148" s="325"/>
      <c r="BN148" s="325"/>
      <c r="BO148" s="325"/>
      <c r="BP148" s="325"/>
      <c r="BQ148" s="325"/>
      <c r="BR148" s="325"/>
      <c r="BS148" s="325"/>
      <c r="BT148" s="325"/>
      <c r="BU148" s="325"/>
      <c r="BV148" s="325"/>
      <c r="BW148" s="325"/>
      <c r="BX148" s="325"/>
      <c r="BY148" s="325"/>
      <c r="BZ148" s="325"/>
      <c r="CA148" s="325"/>
      <c r="CB148" s="325"/>
      <c r="CC148" s="325"/>
      <c r="CD148" s="325"/>
      <c r="CE148" s="325"/>
      <c r="CF148" s="325"/>
      <c r="CG148" s="325"/>
      <c r="CH148" s="325"/>
      <c r="CI148" s="325"/>
      <c r="CJ148" s="326">
        <f>C60+CJ145</f>
        <v>0</v>
      </c>
    </row>
    <row r="149" spans="1:88" s="29" customFormat="1" x14ac:dyDescent="0.25">
      <c r="A149" s="327" t="s">
        <v>560</v>
      </c>
      <c r="B149" s="325"/>
      <c r="C149" s="325"/>
      <c r="D149" s="325"/>
      <c r="E149" s="325"/>
      <c r="F149" s="325"/>
      <c r="G149" s="325"/>
      <c r="H149" s="326">
        <f>C115+H146</f>
        <v>0</v>
      </c>
      <c r="I149" s="325"/>
      <c r="J149" s="325"/>
      <c r="K149" s="325"/>
      <c r="L149" s="325"/>
      <c r="M149" s="326">
        <f>C116+M146</f>
        <v>0</v>
      </c>
      <c r="N149" s="325"/>
      <c r="O149" s="325"/>
      <c r="P149" s="325"/>
      <c r="Q149" s="325"/>
      <c r="R149" s="325"/>
      <c r="S149" s="325"/>
      <c r="T149" s="325"/>
      <c r="U149" s="325"/>
      <c r="V149" s="325"/>
      <c r="W149" s="325"/>
      <c r="X149" s="325"/>
      <c r="Y149" s="325"/>
      <c r="Z149" s="325"/>
      <c r="AA149" s="325"/>
      <c r="AB149" s="326">
        <f>C117+AB146</f>
        <v>0</v>
      </c>
      <c r="AC149" s="325"/>
      <c r="AD149" s="325"/>
      <c r="AE149" s="325"/>
      <c r="AF149" s="325"/>
      <c r="AG149" s="325"/>
      <c r="AH149" s="325"/>
      <c r="AI149" s="325"/>
      <c r="AJ149" s="325"/>
      <c r="AK149" s="325"/>
      <c r="AL149" s="325"/>
      <c r="AM149" s="325"/>
      <c r="AN149" s="325"/>
      <c r="AO149" s="325"/>
      <c r="AP149" s="325"/>
      <c r="AQ149" s="325"/>
      <c r="AR149" s="325"/>
      <c r="AS149" s="325"/>
      <c r="AT149" s="325"/>
      <c r="AU149" s="325"/>
      <c r="AV149" s="325"/>
      <c r="AW149" s="325"/>
      <c r="AX149" s="325"/>
      <c r="AY149" s="325"/>
      <c r="AZ149" s="325"/>
      <c r="BA149" s="326">
        <f>C118+BA146</f>
        <v>0</v>
      </c>
      <c r="BB149" s="325"/>
      <c r="BC149" s="325"/>
      <c r="BD149" s="325"/>
      <c r="BE149" s="325"/>
      <c r="BF149" s="325"/>
      <c r="BG149" s="325"/>
      <c r="BH149" s="325"/>
      <c r="BI149" s="325"/>
      <c r="BJ149" s="325"/>
      <c r="BK149" s="325"/>
      <c r="BL149" s="325"/>
      <c r="BM149" s="325"/>
      <c r="BN149" s="325"/>
      <c r="BO149" s="325"/>
      <c r="BP149" s="325"/>
      <c r="BQ149" s="325"/>
      <c r="BR149" s="325"/>
      <c r="BS149" s="325"/>
      <c r="BT149" s="325"/>
      <c r="BU149" s="325"/>
      <c r="BV149" s="325"/>
      <c r="BW149" s="325"/>
      <c r="BX149" s="325"/>
      <c r="BY149" s="325"/>
      <c r="BZ149" s="325"/>
      <c r="CA149" s="325"/>
      <c r="CB149" s="325"/>
      <c r="CC149" s="325"/>
      <c r="CD149" s="325"/>
      <c r="CE149" s="325"/>
      <c r="CF149" s="325"/>
      <c r="CG149" s="325"/>
      <c r="CH149" s="325"/>
      <c r="CI149" s="325"/>
      <c r="CJ149" s="326">
        <f>C119+CJ146</f>
        <v>0</v>
      </c>
    </row>
    <row r="150" spans="1:88" s="29" customFormat="1" x14ac:dyDescent="0.25">
      <c r="A150" s="330">
        <f>HLOOKUP(A145,D128:CJ146,18)</f>
        <v>649092.53695412702</v>
      </c>
      <c r="B150" s="264" t="s">
        <v>499</v>
      </c>
      <c r="C150" s="325"/>
      <c r="D150" s="325"/>
      <c r="E150" s="325"/>
      <c r="F150" s="325"/>
      <c r="G150" s="325"/>
      <c r="H150" s="326"/>
      <c r="I150" s="325"/>
      <c r="J150" s="325"/>
      <c r="K150" s="325"/>
      <c r="L150" s="325"/>
      <c r="M150" s="326"/>
      <c r="N150" s="325"/>
      <c r="O150" s="325"/>
      <c r="P150" s="325"/>
      <c r="Q150" s="325"/>
      <c r="R150" s="325"/>
      <c r="S150" s="325"/>
      <c r="T150" s="325"/>
      <c r="U150" s="325"/>
      <c r="V150" s="325"/>
      <c r="W150" s="325"/>
      <c r="X150" s="325"/>
      <c r="Y150" s="325"/>
      <c r="Z150" s="325"/>
      <c r="AA150" s="325"/>
      <c r="AB150" s="326"/>
      <c r="AC150" s="325"/>
      <c r="AD150" s="325"/>
      <c r="AE150" s="325"/>
      <c r="AF150" s="325"/>
      <c r="AG150" s="325"/>
      <c r="AH150" s="325"/>
      <c r="AI150" s="325"/>
      <c r="AJ150" s="325"/>
      <c r="AK150" s="325"/>
      <c r="AL150" s="325"/>
      <c r="AM150" s="325"/>
      <c r="AN150" s="325"/>
      <c r="AO150" s="325"/>
      <c r="AP150" s="325"/>
      <c r="AQ150" s="325"/>
      <c r="AR150" s="325"/>
      <c r="AS150" s="325"/>
      <c r="AT150" s="325"/>
      <c r="AU150" s="325"/>
      <c r="AV150" s="325"/>
      <c r="AW150" s="325"/>
      <c r="AX150" s="325"/>
      <c r="AY150" s="325"/>
      <c r="AZ150" s="325"/>
      <c r="BA150" s="326"/>
      <c r="BB150" s="325"/>
      <c r="BC150" s="325"/>
      <c r="BD150" s="325"/>
      <c r="BE150" s="325"/>
      <c r="BF150" s="325"/>
      <c r="BG150" s="325"/>
      <c r="BH150" s="325"/>
      <c r="BI150" s="325"/>
      <c r="BJ150" s="325"/>
      <c r="BK150" s="325"/>
      <c r="BL150" s="325"/>
      <c r="BM150" s="325"/>
      <c r="BN150" s="325"/>
      <c r="BO150" s="325"/>
      <c r="BP150" s="325"/>
      <c r="BQ150" s="325"/>
      <c r="BR150" s="325"/>
      <c r="BS150" s="325"/>
      <c r="BT150" s="325"/>
      <c r="BU150" s="325"/>
      <c r="BV150" s="325"/>
      <c r="BW150" s="325"/>
      <c r="BX150" s="325"/>
      <c r="BY150" s="325"/>
      <c r="BZ150" s="325"/>
      <c r="CA150" s="325"/>
      <c r="CB150" s="325"/>
      <c r="CC150" s="325"/>
      <c r="CD150" s="325"/>
      <c r="CE150" s="325"/>
      <c r="CF150" s="325"/>
      <c r="CG150" s="325"/>
      <c r="CH150" s="325"/>
      <c r="CI150" s="325"/>
      <c r="CJ150" s="326"/>
    </row>
    <row r="151" spans="1:88" s="29" customFormat="1" x14ac:dyDescent="0.25">
      <c r="A151" s="330">
        <f>HLOOKUP(A146,D128:CJ146,19)</f>
        <v>531856.7404609028</v>
      </c>
      <c r="B151" s="264" t="s">
        <v>555</v>
      </c>
      <c r="C151" s="325"/>
      <c r="D151" s="325"/>
      <c r="E151" s="325"/>
      <c r="F151" s="325"/>
      <c r="G151" s="325"/>
      <c r="H151" s="326"/>
      <c r="I151" s="325"/>
      <c r="J151" s="325"/>
      <c r="K151" s="325"/>
      <c r="L151" s="325"/>
      <c r="M151" s="326"/>
      <c r="N151" s="325"/>
      <c r="O151" s="325"/>
      <c r="P151" s="325"/>
      <c r="Q151" s="325"/>
      <c r="R151" s="325"/>
      <c r="S151" s="325"/>
      <c r="T151" s="325"/>
      <c r="U151" s="325"/>
      <c r="V151" s="325"/>
      <c r="W151" s="325"/>
      <c r="X151" s="325"/>
      <c r="Y151" s="325"/>
      <c r="Z151" s="325"/>
      <c r="AA151" s="325"/>
      <c r="AB151" s="326"/>
      <c r="AC151" s="325"/>
      <c r="AD151" s="325"/>
      <c r="AE151" s="325"/>
      <c r="AF151" s="325"/>
      <c r="AG151" s="325"/>
      <c r="AH151" s="325"/>
      <c r="AI151" s="325"/>
      <c r="AJ151" s="325"/>
      <c r="AK151" s="325"/>
      <c r="AL151" s="325"/>
      <c r="AM151" s="325"/>
      <c r="AN151" s="325"/>
      <c r="AO151" s="325"/>
      <c r="AP151" s="325"/>
      <c r="AQ151" s="325"/>
      <c r="AR151" s="325"/>
      <c r="AS151" s="325"/>
      <c r="AT151" s="325"/>
      <c r="AU151" s="325"/>
      <c r="AV151" s="325"/>
      <c r="AW151" s="325"/>
      <c r="AX151" s="325"/>
      <c r="AY151" s="325"/>
      <c r="AZ151" s="325"/>
      <c r="BA151" s="326"/>
      <c r="BB151" s="325"/>
      <c r="BC151" s="325"/>
      <c r="BD151" s="325"/>
      <c r="BE151" s="325"/>
      <c r="BF151" s="325"/>
      <c r="BG151" s="325"/>
      <c r="BH151" s="325"/>
      <c r="BI151" s="325"/>
      <c r="BJ151" s="325"/>
      <c r="BK151" s="325"/>
      <c r="BL151" s="325"/>
      <c r="BM151" s="325"/>
      <c r="BN151" s="325"/>
      <c r="BO151" s="325"/>
      <c r="BP151" s="325"/>
      <c r="BQ151" s="325"/>
      <c r="BR151" s="325"/>
      <c r="BS151" s="325"/>
      <c r="BT151" s="325"/>
      <c r="BU151" s="325"/>
      <c r="BV151" s="325"/>
      <c r="BW151" s="325"/>
      <c r="BX151" s="325"/>
      <c r="BY151" s="325"/>
      <c r="BZ151" s="325"/>
      <c r="CA151" s="325"/>
      <c r="CB151" s="325"/>
      <c r="CC151" s="325"/>
      <c r="CD151" s="325"/>
      <c r="CE151" s="325"/>
      <c r="CF151" s="325"/>
      <c r="CG151" s="325"/>
      <c r="CH151" s="325"/>
      <c r="CI151" s="325"/>
      <c r="CJ151" s="326"/>
    </row>
    <row r="152" spans="1:88" s="29" customFormat="1" x14ac:dyDescent="0.25">
      <c r="A152" s="327" t="s">
        <v>561</v>
      </c>
      <c r="B152" s="264"/>
      <c r="C152" s="325"/>
      <c r="D152" s="325"/>
      <c r="E152" s="325"/>
      <c r="F152" s="325"/>
      <c r="G152" s="325"/>
      <c r="H152" s="326"/>
      <c r="I152" s="325"/>
      <c r="J152" s="325"/>
      <c r="K152" s="325"/>
      <c r="L152" s="325"/>
      <c r="M152" s="326"/>
      <c r="N152" s="325"/>
      <c r="O152" s="325"/>
      <c r="P152" s="325"/>
      <c r="Q152" s="325"/>
      <c r="R152" s="325"/>
      <c r="S152" s="325"/>
      <c r="T152" s="325"/>
      <c r="U152" s="325"/>
      <c r="V152" s="325"/>
      <c r="W152" s="325"/>
      <c r="X152" s="325"/>
      <c r="Y152" s="325"/>
      <c r="Z152" s="325"/>
      <c r="AA152" s="325"/>
      <c r="AB152" s="326"/>
      <c r="AC152" s="325"/>
      <c r="AD152" s="325"/>
      <c r="AE152" s="325"/>
      <c r="AF152" s="325"/>
      <c r="AG152" s="325"/>
      <c r="AH152" s="325"/>
      <c r="AI152" s="325"/>
      <c r="AJ152" s="325"/>
      <c r="AK152" s="325"/>
      <c r="AL152" s="325"/>
      <c r="AM152" s="325"/>
      <c r="AN152" s="325"/>
      <c r="AO152" s="325"/>
      <c r="AP152" s="325"/>
      <c r="AQ152" s="325"/>
      <c r="AR152" s="325"/>
      <c r="AS152" s="325"/>
      <c r="AT152" s="325"/>
      <c r="AU152" s="325"/>
      <c r="AV152" s="325"/>
      <c r="AW152" s="325"/>
      <c r="AX152" s="325"/>
      <c r="AY152" s="325"/>
      <c r="AZ152" s="325"/>
      <c r="BA152" s="326"/>
      <c r="BB152" s="325"/>
      <c r="BC152" s="325"/>
      <c r="BD152" s="325"/>
      <c r="BE152" s="325"/>
      <c r="BF152" s="325"/>
      <c r="BG152" s="325"/>
      <c r="BH152" s="325"/>
      <c r="BI152" s="325"/>
      <c r="BJ152" s="325"/>
      <c r="BK152" s="325"/>
      <c r="BL152" s="325"/>
      <c r="BM152" s="325"/>
      <c r="BN152" s="325"/>
      <c r="BO152" s="325"/>
      <c r="BP152" s="325"/>
      <c r="BQ152" s="325"/>
      <c r="BR152" s="325"/>
      <c r="BS152" s="325"/>
      <c r="BT152" s="325"/>
      <c r="BU152" s="325"/>
      <c r="BV152" s="325"/>
      <c r="BW152" s="325"/>
      <c r="BX152" s="325"/>
      <c r="BY152" s="325"/>
      <c r="BZ152" s="325"/>
      <c r="CA152" s="325"/>
      <c r="CB152" s="325"/>
      <c r="CC152" s="325"/>
      <c r="CD152" s="325"/>
      <c r="CE152" s="325"/>
      <c r="CF152" s="325"/>
      <c r="CG152" s="325"/>
      <c r="CH152" s="325"/>
      <c r="CI152" s="325"/>
      <c r="CJ152" s="326"/>
    </row>
    <row r="153" spans="1:88" s="29" customFormat="1" x14ac:dyDescent="0.25">
      <c r="A153" s="331">
        <f>IF(A130-A150&gt;0,A145+1,A145)</f>
        <v>19</v>
      </c>
      <c r="B153" s="264" t="s">
        <v>499</v>
      </c>
      <c r="C153" s="325"/>
      <c r="D153" s="325"/>
      <c r="E153" s="325"/>
      <c r="F153" s="325"/>
      <c r="G153" s="325"/>
      <c r="H153" s="326"/>
      <c r="I153" s="325"/>
      <c r="J153" s="325"/>
      <c r="K153" s="325"/>
      <c r="L153" s="325"/>
      <c r="M153" s="326"/>
      <c r="N153" s="325"/>
      <c r="O153" s="325"/>
      <c r="P153" s="325"/>
      <c r="Q153" s="325"/>
      <c r="R153" s="325"/>
      <c r="S153" s="325"/>
      <c r="T153" s="325"/>
      <c r="U153" s="325"/>
      <c r="V153" s="325"/>
      <c r="W153" s="325"/>
      <c r="X153" s="325"/>
      <c r="Y153" s="325"/>
      <c r="Z153" s="325"/>
      <c r="AA153" s="325"/>
      <c r="AB153" s="326"/>
      <c r="AC153" s="325"/>
      <c r="AD153" s="325"/>
      <c r="AE153" s="325"/>
      <c r="AF153" s="325"/>
      <c r="AG153" s="325"/>
      <c r="AH153" s="325"/>
      <c r="AI153" s="325"/>
      <c r="AJ153" s="325"/>
      <c r="AK153" s="325"/>
      <c r="AL153" s="325"/>
      <c r="AM153" s="325"/>
      <c r="AN153" s="325"/>
      <c r="AO153" s="325"/>
      <c r="AP153" s="325"/>
      <c r="AQ153" s="325"/>
      <c r="AR153" s="325"/>
      <c r="AS153" s="325"/>
      <c r="AT153" s="325"/>
      <c r="AU153" s="325"/>
      <c r="AV153" s="325"/>
      <c r="AW153" s="325"/>
      <c r="AX153" s="325"/>
      <c r="AY153" s="325"/>
      <c r="AZ153" s="325"/>
      <c r="BA153" s="326"/>
      <c r="BB153" s="325"/>
      <c r="BC153" s="325"/>
      <c r="BD153" s="325"/>
      <c r="BE153" s="325"/>
      <c r="BF153" s="325"/>
      <c r="BG153" s="325"/>
      <c r="BH153" s="325"/>
      <c r="BI153" s="325"/>
      <c r="BJ153" s="325"/>
      <c r="BK153" s="325"/>
      <c r="BL153" s="325"/>
      <c r="BM153" s="325"/>
      <c r="BN153" s="325"/>
      <c r="BO153" s="325"/>
      <c r="BP153" s="325"/>
      <c r="BQ153" s="325"/>
      <c r="BR153" s="325"/>
      <c r="BS153" s="325"/>
      <c r="BT153" s="325"/>
      <c r="BU153" s="325"/>
      <c r="BV153" s="325"/>
      <c r="BW153" s="325"/>
      <c r="BX153" s="325"/>
      <c r="BY153" s="325"/>
      <c r="BZ153" s="325"/>
      <c r="CA153" s="325"/>
      <c r="CB153" s="325"/>
      <c r="CC153" s="325"/>
      <c r="CD153" s="325"/>
      <c r="CE153" s="325"/>
      <c r="CF153" s="325"/>
      <c r="CG153" s="325"/>
      <c r="CH153" s="325"/>
      <c r="CI153" s="325"/>
      <c r="CJ153" s="326"/>
    </row>
    <row r="154" spans="1:88" s="29" customFormat="1" x14ac:dyDescent="0.25">
      <c r="A154" s="331">
        <f>IF(A130-A151&gt;0,A146+1,A146)</f>
        <v>7</v>
      </c>
      <c r="B154" s="264" t="s">
        <v>555</v>
      </c>
      <c r="C154" s="325"/>
      <c r="D154" s="325"/>
      <c r="E154" s="325"/>
      <c r="F154" s="325"/>
      <c r="G154" s="325"/>
      <c r="H154" s="326"/>
      <c r="I154" s="325"/>
      <c r="J154" s="325"/>
      <c r="K154" s="325"/>
      <c r="L154" s="325"/>
      <c r="M154" s="326"/>
      <c r="N154" s="325"/>
      <c r="O154" s="325"/>
      <c r="P154" s="325"/>
      <c r="Q154" s="325"/>
      <c r="R154" s="325"/>
      <c r="S154" s="325"/>
      <c r="T154" s="325"/>
      <c r="U154" s="325"/>
      <c r="V154" s="325"/>
      <c r="W154" s="325"/>
      <c r="X154" s="325"/>
      <c r="Y154" s="325"/>
      <c r="Z154" s="325"/>
      <c r="AA154" s="325"/>
      <c r="AB154" s="326"/>
      <c r="AC154" s="325"/>
      <c r="AD154" s="325"/>
      <c r="AE154" s="325"/>
      <c r="AF154" s="325"/>
      <c r="AG154" s="325"/>
      <c r="AH154" s="325"/>
      <c r="AI154" s="325"/>
      <c r="AJ154" s="325"/>
      <c r="AK154" s="325"/>
      <c r="AL154" s="325"/>
      <c r="AM154" s="325"/>
      <c r="AN154" s="325"/>
      <c r="AO154" s="325"/>
      <c r="AP154" s="325"/>
      <c r="AQ154" s="325"/>
      <c r="AR154" s="325"/>
      <c r="AS154" s="325"/>
      <c r="AT154" s="325"/>
      <c r="AU154" s="325"/>
      <c r="AV154" s="325"/>
      <c r="AW154" s="325"/>
      <c r="AX154" s="325"/>
      <c r="AY154" s="325"/>
      <c r="AZ154" s="325"/>
      <c r="BA154" s="326"/>
      <c r="BB154" s="325"/>
      <c r="BC154" s="325"/>
      <c r="BD154" s="325"/>
      <c r="BE154" s="325"/>
      <c r="BF154" s="325"/>
      <c r="BG154" s="325"/>
      <c r="BH154" s="325"/>
      <c r="BI154" s="325"/>
      <c r="BJ154" s="325"/>
      <c r="BK154" s="325"/>
      <c r="BL154" s="325"/>
      <c r="BM154" s="325"/>
      <c r="BN154" s="325"/>
      <c r="BO154" s="325"/>
      <c r="BP154" s="325"/>
      <c r="BQ154" s="325"/>
      <c r="BR154" s="325"/>
      <c r="BS154" s="325"/>
      <c r="BT154" s="325"/>
      <c r="BU154" s="325"/>
      <c r="BV154" s="325"/>
      <c r="BW154" s="325"/>
      <c r="BX154" s="325"/>
      <c r="BY154" s="325"/>
      <c r="BZ154" s="325"/>
      <c r="CA154" s="325"/>
      <c r="CB154" s="325"/>
      <c r="CC154" s="325"/>
      <c r="CD154" s="325"/>
      <c r="CE154" s="325"/>
      <c r="CF154" s="325"/>
      <c r="CG154" s="325"/>
      <c r="CH154" s="325"/>
      <c r="CI154" s="325"/>
      <c r="CJ154" s="326"/>
    </row>
    <row r="155" spans="1:88" s="29" customFormat="1" x14ac:dyDescent="0.25">
      <c r="A155" s="331"/>
      <c r="B155" s="264"/>
      <c r="C155" s="325"/>
      <c r="D155" s="325"/>
      <c r="E155" s="325"/>
      <c r="F155" s="325"/>
      <c r="G155" s="325"/>
      <c r="H155" s="326"/>
      <c r="I155" s="325"/>
      <c r="J155" s="325"/>
      <c r="K155" s="325"/>
      <c r="L155" s="325"/>
      <c r="M155" s="326"/>
      <c r="N155" s="325"/>
      <c r="O155" s="325"/>
      <c r="P155" s="325"/>
      <c r="Q155" s="325"/>
      <c r="R155" s="325"/>
      <c r="S155" s="325"/>
      <c r="T155" s="325"/>
      <c r="U155" s="325"/>
      <c r="V155" s="325"/>
      <c r="W155" s="325"/>
      <c r="X155" s="325"/>
      <c r="Y155" s="325"/>
      <c r="Z155" s="325"/>
      <c r="AA155" s="325"/>
      <c r="AB155" s="326"/>
      <c r="AC155" s="325"/>
      <c r="AD155" s="325"/>
      <c r="AE155" s="325"/>
      <c r="AF155" s="325"/>
      <c r="AG155" s="325"/>
      <c r="AH155" s="325"/>
      <c r="AI155" s="325"/>
      <c r="AJ155" s="325"/>
      <c r="AK155" s="325"/>
      <c r="AL155" s="325"/>
      <c r="AM155" s="325"/>
      <c r="AN155" s="325"/>
      <c r="AO155" s="325"/>
      <c r="AP155" s="325"/>
      <c r="AQ155" s="325"/>
      <c r="AR155" s="325"/>
      <c r="AS155" s="325"/>
      <c r="AT155" s="325"/>
      <c r="AU155" s="325"/>
      <c r="AV155" s="325"/>
      <c r="AW155" s="325"/>
      <c r="AX155" s="325"/>
      <c r="AY155" s="325"/>
      <c r="AZ155" s="325"/>
      <c r="BA155" s="326"/>
      <c r="BB155" s="325"/>
      <c r="BC155" s="325"/>
      <c r="BD155" s="325"/>
      <c r="BE155" s="325"/>
      <c r="BF155" s="325"/>
      <c r="BG155" s="325"/>
      <c r="BH155" s="325"/>
      <c r="BI155" s="325"/>
      <c r="BJ155" s="325"/>
      <c r="BK155" s="325"/>
      <c r="BL155" s="325"/>
      <c r="BM155" s="325"/>
      <c r="BN155" s="325"/>
      <c r="BO155" s="325"/>
      <c r="BP155" s="325"/>
      <c r="BQ155" s="325"/>
      <c r="BR155" s="325"/>
      <c r="BS155" s="325"/>
      <c r="BT155" s="325"/>
      <c r="BU155" s="325"/>
      <c r="BV155" s="325"/>
      <c r="BW155" s="325"/>
      <c r="BX155" s="325"/>
      <c r="BY155" s="325"/>
      <c r="BZ155" s="325"/>
      <c r="CA155" s="325"/>
      <c r="CB155" s="325"/>
      <c r="CC155" s="325"/>
      <c r="CD155" s="325"/>
      <c r="CE155" s="325"/>
      <c r="CF155" s="325"/>
      <c r="CG155" s="325"/>
      <c r="CH155" s="325"/>
      <c r="CI155" s="325"/>
      <c r="CJ155" s="326"/>
    </row>
    <row r="156" spans="1:88" s="29" customFormat="1" x14ac:dyDescent="0.25">
      <c r="A156" s="332" t="s">
        <v>567</v>
      </c>
      <c r="B156" s="264"/>
      <c r="C156" s="325"/>
      <c r="D156" s="325"/>
      <c r="E156" s="325"/>
      <c r="F156" s="325"/>
      <c r="G156" s="325"/>
      <c r="H156" s="326"/>
      <c r="I156" s="325"/>
      <c r="J156" s="325"/>
      <c r="K156" s="325"/>
      <c r="L156" s="325"/>
      <c r="M156" s="326"/>
      <c r="N156" s="325"/>
      <c r="O156" s="325"/>
      <c r="P156" s="325"/>
      <c r="Q156" s="325"/>
      <c r="R156" s="325"/>
      <c r="S156" s="325"/>
      <c r="T156" s="325"/>
      <c r="U156" s="325"/>
      <c r="V156" s="325"/>
      <c r="W156" s="325"/>
      <c r="X156" s="325"/>
      <c r="Y156" s="325"/>
      <c r="Z156" s="325"/>
      <c r="AA156" s="325"/>
      <c r="AB156" s="326"/>
      <c r="AC156" s="325"/>
      <c r="AD156" s="325"/>
      <c r="AE156" s="325"/>
      <c r="AF156" s="325"/>
      <c r="AG156" s="325"/>
      <c r="AH156" s="325"/>
      <c r="AI156" s="325"/>
      <c r="AJ156" s="325"/>
      <c r="AK156" s="325"/>
      <c r="AL156" s="325"/>
      <c r="AM156" s="325"/>
      <c r="AN156" s="325"/>
      <c r="AO156" s="325"/>
      <c r="AP156" s="325"/>
      <c r="AQ156" s="325"/>
      <c r="AR156" s="325"/>
      <c r="AS156" s="325"/>
      <c r="AT156" s="325"/>
      <c r="AU156" s="325"/>
      <c r="AV156" s="325"/>
      <c r="AW156" s="325"/>
      <c r="AX156" s="325"/>
      <c r="AY156" s="325"/>
      <c r="AZ156" s="325"/>
      <c r="BA156" s="326"/>
      <c r="BB156" s="325"/>
      <c r="BC156" s="325"/>
      <c r="BD156" s="325"/>
      <c r="BE156" s="325"/>
      <c r="BF156" s="325"/>
      <c r="BG156" s="325"/>
      <c r="BH156" s="325"/>
      <c r="BI156" s="325"/>
      <c r="BJ156" s="325"/>
      <c r="BK156" s="325"/>
      <c r="BL156" s="325"/>
      <c r="BM156" s="325"/>
      <c r="BN156" s="325"/>
      <c r="BO156" s="325"/>
      <c r="BP156" s="325"/>
      <c r="BQ156" s="325"/>
      <c r="BR156" s="325"/>
      <c r="BS156" s="325"/>
      <c r="BT156" s="325"/>
      <c r="BU156" s="325"/>
      <c r="BV156" s="325"/>
      <c r="BW156" s="325"/>
      <c r="BX156" s="325"/>
      <c r="BY156" s="325"/>
      <c r="BZ156" s="325"/>
      <c r="CA156" s="325"/>
      <c r="CB156" s="325"/>
      <c r="CC156" s="325"/>
      <c r="CD156" s="325"/>
      <c r="CE156" s="325"/>
      <c r="CF156" s="325"/>
      <c r="CG156" s="325"/>
      <c r="CH156" s="325"/>
      <c r="CI156" s="325"/>
      <c r="CJ156" s="326"/>
    </row>
    <row r="157" spans="1:88" s="115" customFormat="1" ht="12.75" x14ac:dyDescent="0.2">
      <c r="A157" s="264" t="s">
        <v>571</v>
      </c>
      <c r="B157" s="264"/>
      <c r="C157" s="264">
        <f>C128</f>
        <v>0</v>
      </c>
      <c r="D157" s="264">
        <f t="shared" ref="D157:BO157" si="776">D128</f>
        <v>1</v>
      </c>
      <c r="E157" s="264">
        <f t="shared" si="776"/>
        <v>2</v>
      </c>
      <c r="F157" s="264">
        <f t="shared" si="776"/>
        <v>3</v>
      </c>
      <c r="G157" s="264">
        <f t="shared" si="776"/>
        <v>4</v>
      </c>
      <c r="H157" s="264">
        <f t="shared" si="776"/>
        <v>5</v>
      </c>
      <c r="I157" s="264">
        <f t="shared" si="776"/>
        <v>6</v>
      </c>
      <c r="J157" s="264">
        <f t="shared" si="776"/>
        <v>7</v>
      </c>
      <c r="K157" s="264">
        <f t="shared" si="776"/>
        <v>8</v>
      </c>
      <c r="L157" s="264">
        <f t="shared" si="776"/>
        <v>9</v>
      </c>
      <c r="M157" s="264">
        <f t="shared" si="776"/>
        <v>10</v>
      </c>
      <c r="N157" s="264">
        <f t="shared" si="776"/>
        <v>11</v>
      </c>
      <c r="O157" s="264">
        <f t="shared" si="776"/>
        <v>12</v>
      </c>
      <c r="P157" s="264">
        <f t="shared" si="776"/>
        <v>13</v>
      </c>
      <c r="Q157" s="264">
        <f t="shared" si="776"/>
        <v>14</v>
      </c>
      <c r="R157" s="264">
        <f t="shared" si="776"/>
        <v>15</v>
      </c>
      <c r="S157" s="264">
        <f t="shared" si="776"/>
        <v>16</v>
      </c>
      <c r="T157" s="264">
        <f t="shared" si="776"/>
        <v>17</v>
      </c>
      <c r="U157" s="264">
        <f t="shared" si="776"/>
        <v>18</v>
      </c>
      <c r="V157" s="264">
        <f t="shared" si="776"/>
        <v>19</v>
      </c>
      <c r="W157" s="264">
        <f t="shared" si="776"/>
        <v>20</v>
      </c>
      <c r="X157" s="264">
        <f t="shared" si="776"/>
        <v>21</v>
      </c>
      <c r="Y157" s="264">
        <f t="shared" si="776"/>
        <v>22</v>
      </c>
      <c r="Z157" s="264">
        <f t="shared" si="776"/>
        <v>23</v>
      </c>
      <c r="AA157" s="264">
        <f t="shared" si="776"/>
        <v>24</v>
      </c>
      <c r="AB157" s="264">
        <f t="shared" si="776"/>
        <v>25</v>
      </c>
      <c r="AC157" s="264">
        <f t="shared" si="776"/>
        <v>26</v>
      </c>
      <c r="AD157" s="264">
        <f t="shared" si="776"/>
        <v>27</v>
      </c>
      <c r="AE157" s="264">
        <f t="shared" si="776"/>
        <v>28</v>
      </c>
      <c r="AF157" s="264">
        <f t="shared" si="776"/>
        <v>29</v>
      </c>
      <c r="AG157" s="264">
        <f t="shared" si="776"/>
        <v>30</v>
      </c>
      <c r="AH157" s="264">
        <f t="shared" si="776"/>
        <v>31</v>
      </c>
      <c r="AI157" s="264">
        <f t="shared" si="776"/>
        <v>32</v>
      </c>
      <c r="AJ157" s="264">
        <f t="shared" si="776"/>
        <v>33</v>
      </c>
      <c r="AK157" s="264">
        <f t="shared" si="776"/>
        <v>34</v>
      </c>
      <c r="AL157" s="264">
        <f t="shared" si="776"/>
        <v>35</v>
      </c>
      <c r="AM157" s="264">
        <f t="shared" si="776"/>
        <v>36</v>
      </c>
      <c r="AN157" s="264">
        <f t="shared" si="776"/>
        <v>37</v>
      </c>
      <c r="AO157" s="264">
        <f t="shared" si="776"/>
        <v>38</v>
      </c>
      <c r="AP157" s="264">
        <f t="shared" si="776"/>
        <v>39</v>
      </c>
      <c r="AQ157" s="264">
        <f t="shared" si="776"/>
        <v>40</v>
      </c>
      <c r="AR157" s="264">
        <f t="shared" si="776"/>
        <v>41</v>
      </c>
      <c r="AS157" s="264">
        <f t="shared" si="776"/>
        <v>42</v>
      </c>
      <c r="AT157" s="264">
        <f t="shared" si="776"/>
        <v>43</v>
      </c>
      <c r="AU157" s="264">
        <f t="shared" si="776"/>
        <v>44</v>
      </c>
      <c r="AV157" s="264">
        <f t="shared" si="776"/>
        <v>45</v>
      </c>
      <c r="AW157" s="264">
        <f t="shared" si="776"/>
        <v>46</v>
      </c>
      <c r="AX157" s="264">
        <f t="shared" si="776"/>
        <v>47</v>
      </c>
      <c r="AY157" s="264">
        <f t="shared" si="776"/>
        <v>48</v>
      </c>
      <c r="AZ157" s="264">
        <f t="shared" si="776"/>
        <v>49</v>
      </c>
      <c r="BA157" s="264">
        <f t="shared" si="776"/>
        <v>50</v>
      </c>
      <c r="BB157" s="264">
        <f t="shared" si="776"/>
        <v>51</v>
      </c>
      <c r="BC157" s="264">
        <f t="shared" si="776"/>
        <v>52</v>
      </c>
      <c r="BD157" s="264">
        <f t="shared" si="776"/>
        <v>53</v>
      </c>
      <c r="BE157" s="264">
        <f t="shared" si="776"/>
        <v>54</v>
      </c>
      <c r="BF157" s="264">
        <f t="shared" si="776"/>
        <v>55</v>
      </c>
      <c r="BG157" s="264">
        <f t="shared" si="776"/>
        <v>56</v>
      </c>
      <c r="BH157" s="264">
        <f t="shared" si="776"/>
        <v>57</v>
      </c>
      <c r="BI157" s="264">
        <f t="shared" si="776"/>
        <v>58</v>
      </c>
      <c r="BJ157" s="264">
        <f t="shared" si="776"/>
        <v>59</v>
      </c>
      <c r="BK157" s="264">
        <f t="shared" si="776"/>
        <v>60</v>
      </c>
      <c r="BL157" s="264">
        <f t="shared" si="776"/>
        <v>61</v>
      </c>
      <c r="BM157" s="264">
        <f t="shared" si="776"/>
        <v>62</v>
      </c>
      <c r="BN157" s="264">
        <f t="shared" si="776"/>
        <v>63</v>
      </c>
      <c r="BO157" s="264">
        <f t="shared" si="776"/>
        <v>64</v>
      </c>
      <c r="BP157" s="264">
        <f t="shared" ref="BP157:CJ157" si="777">BP128</f>
        <v>65</v>
      </c>
      <c r="BQ157" s="264">
        <f t="shared" si="777"/>
        <v>66</v>
      </c>
      <c r="BR157" s="264">
        <f t="shared" si="777"/>
        <v>67</v>
      </c>
      <c r="BS157" s="264">
        <f t="shared" si="777"/>
        <v>68</v>
      </c>
      <c r="BT157" s="264">
        <f t="shared" si="777"/>
        <v>69</v>
      </c>
      <c r="BU157" s="264">
        <f t="shared" si="777"/>
        <v>70</v>
      </c>
      <c r="BV157" s="264">
        <f t="shared" si="777"/>
        <v>71</v>
      </c>
      <c r="BW157" s="264">
        <f t="shared" si="777"/>
        <v>72</v>
      </c>
      <c r="BX157" s="264">
        <f t="shared" si="777"/>
        <v>73</v>
      </c>
      <c r="BY157" s="264">
        <f t="shared" si="777"/>
        <v>74</v>
      </c>
      <c r="BZ157" s="264">
        <f t="shared" si="777"/>
        <v>75</v>
      </c>
      <c r="CA157" s="264">
        <f t="shared" si="777"/>
        <v>76</v>
      </c>
      <c r="CB157" s="264">
        <f t="shared" si="777"/>
        <v>77</v>
      </c>
      <c r="CC157" s="264">
        <f t="shared" si="777"/>
        <v>78</v>
      </c>
      <c r="CD157" s="264">
        <f t="shared" si="777"/>
        <v>79</v>
      </c>
      <c r="CE157" s="264">
        <f t="shared" si="777"/>
        <v>80</v>
      </c>
      <c r="CF157" s="264">
        <f t="shared" si="777"/>
        <v>81</v>
      </c>
      <c r="CG157" s="264">
        <f t="shared" si="777"/>
        <v>82</v>
      </c>
      <c r="CH157" s="264">
        <f t="shared" si="777"/>
        <v>83</v>
      </c>
      <c r="CI157" s="264">
        <f t="shared" si="777"/>
        <v>84</v>
      </c>
      <c r="CJ157" s="264">
        <f t="shared" si="777"/>
        <v>85</v>
      </c>
    </row>
    <row r="158" spans="1:88" s="115" customFormat="1" ht="12.75" x14ac:dyDescent="0.2">
      <c r="A158" s="264" t="s">
        <v>568</v>
      </c>
      <c r="B158" s="264"/>
      <c r="C158" s="265">
        <f>'J. Sundhedsgevinster'!C31</f>
        <v>0</v>
      </c>
      <c r="D158" s="265">
        <f>'J. Sundhedsgevinster'!D31</f>
        <v>1.4611166830724898</v>
      </c>
      <c r="E158" s="265">
        <f>'J. Sundhedsgevinster'!E31</f>
        <v>4.3089485744212226</v>
      </c>
      <c r="F158" s="265">
        <f>'J. Sundhedsgevinster'!F31</f>
        <v>8.4335786184559396</v>
      </c>
      <c r="G158" s="265">
        <f>'J. Sundhedsgevinster'!G31</f>
        <v>13.70536354284873</v>
      </c>
      <c r="H158" s="265">
        <f>'J. Sundhedsgevinster'!H31</f>
        <v>19.985893648572542</v>
      </c>
      <c r="I158" s="265">
        <f>'J. Sundhedsgevinster'!I31</f>
        <v>27.135480984230767</v>
      </c>
      <c r="J158" s="265">
        <f>'J. Sundhedsgevinster'!J31</f>
        <v>34.780820563889861</v>
      </c>
      <c r="K158" s="265">
        <f>'J. Sundhedsgevinster'!K31</f>
        <v>42.8317869045447</v>
      </c>
      <c r="L158" s="265">
        <f>'J. Sundhedsgevinster'!L31</f>
        <v>51.250108732622905</v>
      </c>
      <c r="M158" s="265">
        <f>'J. Sundhedsgevinster'!M31</f>
        <v>60.005005463166711</v>
      </c>
      <c r="N158" s="265">
        <f>'J. Sundhedsgevinster'!N31</f>
        <v>69.065640242076668</v>
      </c>
      <c r="O158" s="265">
        <f>'J. Sundhedsgevinster'!O31</f>
        <v>78.044611821412744</v>
      </c>
      <c r="P158" s="265">
        <f>'J. Sundhedsgevinster'!P31</f>
        <v>86.884214889690341</v>
      </c>
      <c r="Q158" s="265">
        <f>'J. Sundhedsgevinster'!Q31</f>
        <v>95.589175205537529</v>
      </c>
      <c r="R158" s="265">
        <f>'J. Sundhedsgevinster'!R31</f>
        <v>104.17305724000092</v>
      </c>
      <c r="S158" s="265">
        <f>'J. Sundhedsgevinster'!S31</f>
        <v>112.64812762638628</v>
      </c>
      <c r="T158" s="265">
        <f>'J. Sundhedsgevinster'!T31</f>
        <v>121.02389913687962</v>
      </c>
      <c r="U158" s="265">
        <f>'J. Sundhedsgevinster'!U31</f>
        <v>129.3073110692348</v>
      </c>
      <c r="V158" s="265">
        <f>'J. Sundhedsgevinster'!V31</f>
        <v>137.50314721586614</v>
      </c>
      <c r="W158" s="265">
        <f>'J. Sundhedsgevinster'!W31</f>
        <v>145.6144309159933</v>
      </c>
      <c r="X158" s="265">
        <f>'J. Sundhedsgevinster'!X31</f>
        <v>153.64747228035748</v>
      </c>
      <c r="Y158" s="265">
        <f>'J. Sundhedsgevinster'!Y31</f>
        <v>161.6018728952717</v>
      </c>
      <c r="Z158" s="265">
        <f>'J. Sundhedsgevinster'!Z31</f>
        <v>169.47678197831073</v>
      </c>
      <c r="AA158" s="265">
        <f>'J. Sundhedsgevinster'!AA31</f>
        <v>177.27083998187635</v>
      </c>
      <c r="AB158" s="265">
        <f>'J. Sundhedsgevinster'!AB31</f>
        <v>184.98219917338469</v>
      </c>
      <c r="AC158" s="265">
        <f>'J. Sundhedsgevinster'!AC31</f>
        <v>192.60858617976186</v>
      </c>
      <c r="AD158" s="265">
        <f>'J. Sundhedsgevinster'!AD31</f>
        <v>200.14738522986698</v>
      </c>
      <c r="AE158" s="265">
        <f>'J. Sundhedsgevinster'!AE31</f>
        <v>207.59572847790531</v>
      </c>
      <c r="AF158" s="265">
        <f>'J. Sundhedsgevinster'!AF31</f>
        <v>214.9505849797319</v>
      </c>
      <c r="AG158" s="265">
        <f>'J. Sundhedsgevinster'!AG31</f>
        <v>222.20884337909996</v>
      </c>
      <c r="AH158" s="265">
        <f>'J. Sundhedsgevinster'!AH31</f>
        <v>229.37074398117346</v>
      </c>
      <c r="AI158" s="265">
        <f>'J. Sundhedsgevinster'!AI31</f>
        <v>236.43666733910021</v>
      </c>
      <c r="AJ158" s="265">
        <f>'J. Sundhedsgevinster'!AJ31</f>
        <v>243.40653060130529</v>
      </c>
      <c r="AK158" s="265">
        <f>'J. Sundhedsgevinster'!AK31</f>
        <v>250.27958327035839</v>
      </c>
      <c r="AL158" s="265">
        <f>'J. Sundhedsgevinster'!AL31</f>
        <v>257.05437281764301</v>
      </c>
      <c r="AM158" s="265">
        <f>'J. Sundhedsgevinster'!AM31</f>
        <v>263.72880849113307</v>
      </c>
      <c r="AN158" s="265">
        <f>'J. Sundhedsgevinster'!AN31</f>
        <v>270.30027633647768</v>
      </c>
      <c r="AO158" s="265">
        <f>'J. Sundhedsgevinster'!AO31</f>
        <v>276.76577533941025</v>
      </c>
      <c r="AP158" s="265">
        <f>'J. Sundhedsgevinster'!AP31</f>
        <v>283.12205604838272</v>
      </c>
      <c r="AQ158" s="265">
        <f>'J. Sundhedsgevinster'!AQ31</f>
        <v>289.36575071212582</v>
      </c>
      <c r="AR158" s="265">
        <f>'J. Sundhedsgevinster'!AR31</f>
        <v>295.4984278589215</v>
      </c>
      <c r="AS158" s="265">
        <f>'J. Sundhedsgevinster'!AS31</f>
        <v>301.52151884576568</v>
      </c>
      <c r="AT158" s="265">
        <f>'J. Sundhedsgevinster'!AT31</f>
        <v>307.43536767383893</v>
      </c>
      <c r="AU158" s="265">
        <f>'J. Sundhedsgevinster'!AU31</f>
        <v>313.23904139826635</v>
      </c>
      <c r="AV158" s="265">
        <f>'J. Sundhedsgevinster'!AV31</f>
        <v>318.93040961967125</v>
      </c>
      <c r="AW158" s="265">
        <f>'J. Sundhedsgevinster'!AW31</f>
        <v>324.50636305989536</v>
      </c>
      <c r="AX158" s="265">
        <f>'J. Sundhedsgevinster'!AX31</f>
        <v>329.96308927113813</v>
      </c>
      <c r="AY158" s="265">
        <f>'J. Sundhedsgevinster'!AY31</f>
        <v>335.29635577964308</v>
      </c>
      <c r="AZ158" s="265">
        <f>'J. Sundhedsgevinster'!AZ31</f>
        <v>340.50177231079323</v>
      </c>
      <c r="BA158" s="265">
        <f>'J. Sundhedsgevinster'!BA31</f>
        <v>345.57501760871372</v>
      </c>
      <c r="BB158" s="265">
        <f>'J. Sundhedsgevinster'!BB31</f>
        <v>350.53712019731091</v>
      </c>
      <c r="BC158" s="265">
        <f>'J. Sundhedsgevinster'!BC31</f>
        <v>355.38476329215945</v>
      </c>
      <c r="BD158" s="265">
        <f>'J. Sundhedsgevinster'!BD31</f>
        <v>360.10920892719258</v>
      </c>
      <c r="BE158" s="265">
        <f>'J. Sundhedsgevinster'!BE31</f>
        <v>364.70072195210849</v>
      </c>
      <c r="BF158" s="265">
        <f>'J. Sundhedsgevinster'!BF31</f>
        <v>369.15000852156044</v>
      </c>
      <c r="BG158" s="265">
        <f>'J. Sundhedsgevinster'!BG31</f>
        <v>373.44902196499487</v>
      </c>
      <c r="BH158" s="265">
        <f>'J. Sundhedsgevinster'!BH31</f>
        <v>377.59135559560508</v>
      </c>
      <c r="BI158" s="265">
        <f>'J. Sundhedsgevinster'!BI31</f>
        <v>381.57237256288425</v>
      </c>
      <c r="BJ158" s="265">
        <f>'J. Sundhedsgevinster'!BJ31</f>
        <v>385.38917440372205</v>
      </c>
      <c r="BK158" s="265">
        <f>'J. Sundhedsgevinster'!BK31</f>
        <v>389.04047630944268</v>
      </c>
      <c r="BL158" s="265">
        <f>'J. Sundhedsgevinster'!BL31</f>
        <v>392.5264339031616</v>
      </c>
      <c r="BM158" s="265">
        <f>'J. Sundhedsgevinster'!BM31</f>
        <v>395.84845039746568</v>
      </c>
      <c r="BN158" s="265">
        <f>'J. Sundhedsgevinster'!BN31</f>
        <v>399.00898217412413</v>
      </c>
      <c r="BO158" s="265">
        <f>'J. Sundhedsgevinster'!BO31</f>
        <v>402.01135354215393</v>
      </c>
      <c r="BP158" s="265">
        <f>'J. Sundhedsgevinster'!BP31</f>
        <v>404.85958659581837</v>
      </c>
      <c r="BQ158" s="265">
        <f>'J. Sundhedsgevinster'!BQ31</f>
        <v>407.55824894423785</v>
      </c>
      <c r="BR158" s="265">
        <f>'J. Sundhedsgevinster'!BR31</f>
        <v>410.11232008408177</v>
      </c>
      <c r="BS158" s="265">
        <f>'J. Sundhedsgevinster'!BS31</f>
        <v>412.52707596382896</v>
      </c>
      <c r="BT158" s="265">
        <f>'J. Sundhedsgevinster'!BT31</f>
        <v>414.80799058425754</v>
      </c>
      <c r="BU158" s="265">
        <f>'J. Sundhedsgevinster'!BU31</f>
        <v>416.96065311733918</v>
      </c>
      <c r="BV158" s="265">
        <f>'J. Sundhedsgevinster'!BV31</f>
        <v>418.94152971690636</v>
      </c>
      <c r="BW158" s="265">
        <f>'J. Sundhedsgevinster'!BW31</f>
        <v>420.66472273203971</v>
      </c>
      <c r="BX158" s="265">
        <f>'J. Sundhedsgevinster'!BX31</f>
        <v>422.15119960340024</v>
      </c>
      <c r="BY158" s="265">
        <f>'J. Sundhedsgevinster'!BY31</f>
        <v>423.42496685839041</v>
      </c>
      <c r="BZ158" s="265">
        <f>'J. Sundhedsgevinster'!BZ31</f>
        <v>424.51064609039594</v>
      </c>
      <c r="CA158" s="265">
        <f>'J. Sundhedsgevinster'!CA31</f>
        <v>425.43201182014099</v>
      </c>
      <c r="CB158" s="265">
        <f>'J. Sundhedsgevinster'!CB31</f>
        <v>426.21116968239102</v>
      </c>
      <c r="CC158" s="265">
        <f>'J. Sundhedsgevinster'!CC31</f>
        <v>426.86815331069164</v>
      </c>
      <c r="CD158" s="265">
        <f>'J. Sundhedsgevinster'!CD31</f>
        <v>427.42078832860915</v>
      </c>
      <c r="CE158" s="265">
        <f>'J. Sundhedsgevinster'!CE31</f>
        <v>427.88472073799647</v>
      </c>
      <c r="CF158" s="265">
        <f>'J. Sundhedsgevinster'!CF31</f>
        <v>428.27354094838</v>
      </c>
      <c r="CG158" s="265">
        <f>'J. Sundhedsgevinster'!CG31</f>
        <v>428.59895814110513</v>
      </c>
      <c r="CH158" s="265">
        <f>'J. Sundhedsgevinster'!CH31</f>
        <v>428.8709957451444</v>
      </c>
      <c r="CI158" s="265">
        <f>'J. Sundhedsgevinster'!CI31</f>
        <v>429.09818973849696</v>
      </c>
      <c r="CJ158" s="265">
        <f>'J. Sundhedsgevinster'!CJ31</f>
        <v>429.28777884669915</v>
      </c>
    </row>
    <row r="159" spans="1:88" s="115" customFormat="1" ht="12.75" x14ac:dyDescent="0.2">
      <c r="A159" s="264" t="s">
        <v>569</v>
      </c>
      <c r="B159" s="264"/>
      <c r="C159" s="335">
        <f>A130</f>
        <v>659402.49835829937</v>
      </c>
      <c r="D159" s="335">
        <f>$C159-D133</f>
        <v>629594.39062372781</v>
      </c>
      <c r="E159" s="335">
        <f t="shared" ref="E159:BP159" si="778">$C159-E133</f>
        <v>601331.52848975139</v>
      </c>
      <c r="F159" s="335">
        <f t="shared" si="778"/>
        <v>574600.06580038392</v>
      </c>
      <c r="G159" s="335">
        <f t="shared" si="778"/>
        <v>549373.80581465235</v>
      </c>
      <c r="H159" s="335">
        <f t="shared" si="778"/>
        <v>525616.81269238214</v>
      </c>
      <c r="I159" s="335">
        <f t="shared" si="778"/>
        <v>473219.41697944631</v>
      </c>
      <c r="J159" s="335">
        <f t="shared" si="778"/>
        <v>415902.3791417756</v>
      </c>
      <c r="K159" s="335">
        <f t="shared" si="778"/>
        <v>358223.31544556643</v>
      </c>
      <c r="L159" s="335">
        <f t="shared" si="778"/>
        <v>301102.50295091164</v>
      </c>
      <c r="M159" s="335">
        <f t="shared" si="778"/>
        <v>244766.07480483176</v>
      </c>
      <c r="N159" s="335">
        <f t="shared" si="778"/>
        <v>172255.11011084158</v>
      </c>
      <c r="O159" s="335">
        <f t="shared" si="778"/>
        <v>97702.275506631588</v>
      </c>
      <c r="P159" s="335">
        <f t="shared" si="778"/>
        <v>23923.009325878811</v>
      </c>
      <c r="Q159" s="335">
        <f t="shared" si="778"/>
        <v>-48520.822259925306</v>
      </c>
      <c r="R159" s="335">
        <f t="shared" si="778"/>
        <v>-119515.96892004169</v>
      </c>
      <c r="S159" s="335">
        <f t="shared" si="778"/>
        <v>-189038.74252089742</v>
      </c>
      <c r="T159" s="335">
        <f t="shared" si="778"/>
        <v>-257083.68537755613</v>
      </c>
      <c r="U159" s="335">
        <f t="shared" si="778"/>
        <v>-323649.47102664073</v>
      </c>
      <c r="V159" s="335">
        <f t="shared" si="778"/>
        <v>-388736.20354369958</v>
      </c>
      <c r="W159" s="335">
        <f t="shared" si="778"/>
        <v>-452702.78675295028</v>
      </c>
      <c r="X159" s="335">
        <f t="shared" si="778"/>
        <v>-515342.65483391669</v>
      </c>
      <c r="Y159" s="335">
        <f t="shared" si="778"/>
        <v>-576625.58021965355</v>
      </c>
      <c r="Z159" s="335">
        <f t="shared" si="778"/>
        <v>-636527.24943436857</v>
      </c>
      <c r="AA159" s="335">
        <f t="shared" si="778"/>
        <v>-695028.46417721233</v>
      </c>
      <c r="AB159" s="335">
        <f t="shared" si="778"/>
        <v>-752114.99835095892</v>
      </c>
      <c r="AC159" s="335">
        <f t="shared" si="778"/>
        <v>-807777.37661570741</v>
      </c>
      <c r="AD159" s="335">
        <f t="shared" si="778"/>
        <v>-862010.60133440082</v>
      </c>
      <c r="AE159" s="335">
        <f t="shared" si="778"/>
        <v>-914813.84808087314</v>
      </c>
      <c r="AF159" s="335">
        <f t="shared" si="778"/>
        <v>-966190.14471080771</v>
      </c>
      <c r="AG159" s="335">
        <f t="shared" si="778"/>
        <v>-1016686.9621539762</v>
      </c>
      <c r="AH159" s="335">
        <f t="shared" si="778"/>
        <v>-1066246.5417085513</v>
      </c>
      <c r="AI159" s="335">
        <f t="shared" si="778"/>
        <v>-1114816.4033257742</v>
      </c>
      <c r="AJ159" s="335">
        <f t="shared" si="778"/>
        <v>-1162347.848725826</v>
      </c>
      <c r="AK159" s="335">
        <f t="shared" si="778"/>
        <v>-1208797.0147528448</v>
      </c>
      <c r="AL159" s="335">
        <f t="shared" si="778"/>
        <v>-1254125.529663282</v>
      </c>
      <c r="AM159" s="335">
        <f t="shared" si="778"/>
        <v>-1298300.8624838796</v>
      </c>
      <c r="AN159" s="335">
        <f t="shared" si="778"/>
        <v>-1341296.4384452435</v>
      </c>
      <c r="AO159" s="335">
        <f t="shared" si="778"/>
        <v>-1383091.5793061703</v>
      </c>
      <c r="AP159" s="335">
        <f t="shared" si="778"/>
        <v>-1423671.3156469841</v>
      </c>
      <c r="AQ159" s="335">
        <f t="shared" si="778"/>
        <v>-1463918.0150619019</v>
      </c>
      <c r="AR159" s="335">
        <f t="shared" si="778"/>
        <v>-1503657.214796226</v>
      </c>
      <c r="AS159" s="335">
        <f t="shared" si="778"/>
        <v>-1542736.8085655379</v>
      </c>
      <c r="AT159" s="335">
        <f t="shared" si="778"/>
        <v>-1581022.9151569731</v>
      </c>
      <c r="AU159" s="335">
        <f t="shared" si="778"/>
        <v>-1618400.2464874745</v>
      </c>
      <c r="AV159" s="335">
        <f t="shared" si="778"/>
        <v>-1654771.8145901053</v>
      </c>
      <c r="AW159" s="335">
        <f t="shared" si="778"/>
        <v>-1690058.1738535808</v>
      </c>
      <c r="AX159" s="335">
        <f t="shared" si="778"/>
        <v>-1724196.3511255388</v>
      </c>
      <c r="AY159" s="335">
        <f t="shared" si="778"/>
        <v>-1757138.5811082292</v>
      </c>
      <c r="AZ159" s="335">
        <f t="shared" si="778"/>
        <v>-1788850.9362470689</v>
      </c>
      <c r="BA159" s="335">
        <f t="shared" si="778"/>
        <v>-1824461.0202961662</v>
      </c>
      <c r="BB159" s="335">
        <f t="shared" si="778"/>
        <v>-1858127.8083853507</v>
      </c>
      <c r="BC159" s="335">
        <f t="shared" si="778"/>
        <v>-1889894.9263126552</v>
      </c>
      <c r="BD159" s="335">
        <f t="shared" si="778"/>
        <v>-1919798.7909204457</v>
      </c>
      <c r="BE159" s="335">
        <f t="shared" si="778"/>
        <v>-1947892.1738276598</v>
      </c>
      <c r="BF159" s="335">
        <f t="shared" si="778"/>
        <v>-1974239.5298778424</v>
      </c>
      <c r="BG159" s="335">
        <f t="shared" si="778"/>
        <v>-1998913.2828305513</v>
      </c>
      <c r="BH159" s="335">
        <f t="shared" si="778"/>
        <v>-2021990.8938860809</v>
      </c>
      <c r="BI159" s="335">
        <f t="shared" si="778"/>
        <v>-2043552.5684113316</v>
      </c>
      <c r="BJ159" s="335">
        <f t="shared" si="778"/>
        <v>-2063679.4809239311</v>
      </c>
      <c r="BK159" s="335">
        <f t="shared" si="778"/>
        <v>-2082452.4190544793</v>
      </c>
      <c r="BL159" s="335">
        <f t="shared" si="778"/>
        <v>-2099950.764559967</v>
      </c>
      <c r="BM159" s="335">
        <f t="shared" si="778"/>
        <v>-2116251.744030423</v>
      </c>
      <c r="BN159" s="335">
        <f t="shared" si="778"/>
        <v>-2131429.8941306444</v>
      </c>
      <c r="BO159" s="335">
        <f t="shared" si="778"/>
        <v>-2145556.6963956547</v>
      </c>
      <c r="BP159" s="335">
        <f t="shared" si="778"/>
        <v>-2158700.3450505566</v>
      </c>
      <c r="BQ159" s="335">
        <f t="shared" ref="BQ159:CJ159" si="779">$C159-BQ133</f>
        <v>-2170925.618313008</v>
      </c>
      <c r="BR159" s="335">
        <f t="shared" si="779"/>
        <v>-2182293.8293875586</v>
      </c>
      <c r="BS159" s="335">
        <f t="shared" si="779"/>
        <v>-2192862.8380740602</v>
      </c>
      <c r="BT159" s="335">
        <f t="shared" si="779"/>
        <v>-2202687.1077590985</v>
      </c>
      <c r="BU159" s="335">
        <f t="shared" si="779"/>
        <v>-2211817.7956872201</v>
      </c>
      <c r="BV159" s="335">
        <f t="shared" si="779"/>
        <v>-2219730.4354630979</v>
      </c>
      <c r="BW159" s="335">
        <f t="shared" si="779"/>
        <v>-2226257.1028993032</v>
      </c>
      <c r="BX159" s="335">
        <f t="shared" si="779"/>
        <v>-2231641.4654199607</v>
      </c>
      <c r="BY159" s="335">
        <f t="shared" si="779"/>
        <v>-2236084.363778831</v>
      </c>
      <c r="BZ159" s="335">
        <f t="shared" si="779"/>
        <v>-2239751.2950258367</v>
      </c>
      <c r="CA159" s="335">
        <f t="shared" si="779"/>
        <v>-2242778.6021096995</v>
      </c>
      <c r="CB159" s="335">
        <f t="shared" si="779"/>
        <v>-2245278.5921944557</v>
      </c>
      <c r="CC159" s="335">
        <f t="shared" si="779"/>
        <v>-2247343.7663703938</v>
      </c>
      <c r="CD159" s="335">
        <f t="shared" si="779"/>
        <v>-2249050.3121819193</v>
      </c>
      <c r="CE159" s="335">
        <f t="shared" si="779"/>
        <v>-2250460.9849818912</v>
      </c>
      <c r="CF159" s="335">
        <f t="shared" si="779"/>
        <v>-2251627.4831244494</v>
      </c>
      <c r="CG159" s="335">
        <f t="shared" si="779"/>
        <v>-2252592.404493792</v>
      </c>
      <c r="CH159" s="335">
        <f t="shared" si="779"/>
        <v>-2253390.8571895435</v>
      </c>
      <c r="CI159" s="335">
        <f t="shared" si="779"/>
        <v>-2254051.7848741412</v>
      </c>
      <c r="CJ159" s="335">
        <f t="shared" si="779"/>
        <v>-2254599.0569614787</v>
      </c>
    </row>
    <row r="160" spans="1:88" s="115" customFormat="1" ht="12.75" x14ac:dyDescent="0.2">
      <c r="A160" s="264" t="s">
        <v>570</v>
      </c>
      <c r="B160" s="264"/>
      <c r="C160" s="335">
        <f>A130</f>
        <v>659402.49835829937</v>
      </c>
      <c r="D160" s="335">
        <f>$C160-D134</f>
        <v>557482.59113837604</v>
      </c>
      <c r="E160" s="335">
        <f t="shared" ref="E160:BP160" si="780">$C160-E134</f>
        <v>462273.71874174452</v>
      </c>
      <c r="F160" s="335">
        <f t="shared" si="780"/>
        <v>373448.33993638901</v>
      </c>
      <c r="G160" s="335">
        <f t="shared" si="780"/>
        <v>290677.71387577301</v>
      </c>
      <c r="H160" s="335">
        <f t="shared" si="780"/>
        <v>213635.47746323311</v>
      </c>
      <c r="I160" s="335">
        <f t="shared" si="780"/>
        <v>45614.199856078369</v>
      </c>
      <c r="J160" s="335">
        <f t="shared" si="780"/>
        <v>-136494.14983408689</v>
      </c>
      <c r="K160" s="335">
        <f t="shared" si="780"/>
        <v>-318211.40140274167</v>
      </c>
      <c r="L160" s="335">
        <f t="shared" si="780"/>
        <v>-496759.63683530351</v>
      </c>
      <c r="M160" s="335">
        <f t="shared" si="780"/>
        <v>-671562.00016039971</v>
      </c>
      <c r="N160" s="335">
        <f t="shared" si="780"/>
        <v>-894869.54822666303</v>
      </c>
      <c r="O160" s="335">
        <f t="shared" si="780"/>
        <v>-1123370.9330158369</v>
      </c>
      <c r="P160" s="335">
        <f t="shared" si="780"/>
        <v>-1348543.0961523964</v>
      </c>
      <c r="Q160" s="335">
        <f t="shared" si="780"/>
        <v>-1568741.8846346522</v>
      </c>
      <c r="R160" s="335">
        <f t="shared" si="780"/>
        <v>-1783685.494001444</v>
      </c>
      <c r="S160" s="335">
        <f t="shared" si="780"/>
        <v>-1993363.6201029685</v>
      </c>
      <c r="T160" s="335">
        <f t="shared" si="780"/>
        <v>-2197821.1462765969</v>
      </c>
      <c r="U160" s="335">
        <f t="shared" si="780"/>
        <v>-2397114.8742070482</v>
      </c>
      <c r="V160" s="335">
        <f t="shared" si="780"/>
        <v>-2591304.7116407948</v>
      </c>
      <c r="W160" s="335">
        <f t="shared" si="780"/>
        <v>-2780167.7025654358</v>
      </c>
      <c r="X160" s="335">
        <f t="shared" si="780"/>
        <v>-2964505.921883876</v>
      </c>
      <c r="Y160" s="335">
        <f t="shared" si="780"/>
        <v>-3144289.5840126965</v>
      </c>
      <c r="Z160" s="335">
        <f t="shared" si="780"/>
        <v>-3319503.3390312372</v>
      </c>
      <c r="AA160" s="335">
        <f t="shared" si="780"/>
        <v>-3490143.9138149773</v>
      </c>
      <c r="AB160" s="335">
        <f t="shared" si="780"/>
        <v>-3656219.4754832718</v>
      </c>
      <c r="AC160" s="335">
        <f t="shared" si="780"/>
        <v>-3817748.8823388428</v>
      </c>
      <c r="AD160" s="335">
        <f t="shared" si="780"/>
        <v>-3974760.8699673298</v>
      </c>
      <c r="AE160" s="335">
        <f t="shared" si="780"/>
        <v>-4127293.2076724716</v>
      </c>
      <c r="AF160" s="335">
        <f t="shared" si="780"/>
        <v>-4275391.8508589938</v>
      </c>
      <c r="AG160" s="335">
        <f t="shared" si="780"/>
        <v>-4420102.1936040875</v>
      </c>
      <c r="AH160" s="335">
        <f t="shared" si="780"/>
        <v>-4561351.8979095807</v>
      </c>
      <c r="AI160" s="335">
        <f t="shared" si="780"/>
        <v>-4699077.6945002163</v>
      </c>
      <c r="AJ160" s="335">
        <f t="shared" si="780"/>
        <v>-4833221.8606854314</v>
      </c>
      <c r="AK160" s="335">
        <f t="shared" si="780"/>
        <v>-4963735.008044784</v>
      </c>
      <c r="AL160" s="335">
        <f t="shared" si="780"/>
        <v>-5090577.889709794</v>
      </c>
      <c r="AM160" s="335">
        <f t="shared" si="780"/>
        <v>-5213722.4469140517</v>
      </c>
      <c r="AN160" s="335">
        <f t="shared" si="780"/>
        <v>-5333152.2730570147</v>
      </c>
      <c r="AO160" s="335">
        <f t="shared" si="780"/>
        <v>-5448862.6391430525</v>
      </c>
      <c r="AP160" s="335">
        <f t="shared" si="780"/>
        <v>-5560860.1959679462</v>
      </c>
      <c r="AQ160" s="335">
        <f t="shared" si="780"/>
        <v>-5670798.9638137827</v>
      </c>
      <c r="AR160" s="335">
        <f t="shared" si="780"/>
        <v>-5778380.8716141833</v>
      </c>
      <c r="AS160" s="335">
        <f t="shared" si="780"/>
        <v>-5883348.697882033</v>
      </c>
      <c r="AT160" s="335">
        <f t="shared" si="780"/>
        <v>-5985477.3946788814</v>
      </c>
      <c r="AU160" s="335">
        <f t="shared" si="780"/>
        <v>-6084576.3795317169</v>
      </c>
      <c r="AV160" s="335">
        <f t="shared" si="780"/>
        <v>-6180490.0501141073</v>
      </c>
      <c r="AW160" s="335">
        <f t="shared" si="780"/>
        <v>-6273097.0205110833</v>
      </c>
      <c r="AX160" s="335">
        <f t="shared" si="780"/>
        <v>-6362308.4688610742</v>
      </c>
      <c r="AY160" s="335">
        <f t="shared" si="780"/>
        <v>-6448065.898222113</v>
      </c>
      <c r="AZ160" s="335">
        <f t="shared" si="780"/>
        <v>-6530338.5417692577</v>
      </c>
      <c r="BA160" s="335">
        <f t="shared" si="780"/>
        <v>-6618572.0350684877</v>
      </c>
      <c r="BB160" s="335">
        <f t="shared" si="780"/>
        <v>-6702000.6422073096</v>
      </c>
      <c r="BC160" s="335">
        <f t="shared" si="780"/>
        <v>-6780731.8068937883</v>
      </c>
      <c r="BD160" s="335">
        <f t="shared" si="780"/>
        <v>-6854855.0349086747</v>
      </c>
      <c r="BE160" s="335">
        <f t="shared" si="780"/>
        <v>-6924500.2267077491</v>
      </c>
      <c r="BF160" s="335">
        <f t="shared" si="780"/>
        <v>-6989826.1674202718</v>
      </c>
      <c r="BG160" s="335">
        <f t="shared" si="780"/>
        <v>-7051011.3708391739</v>
      </c>
      <c r="BH160" s="335">
        <f t="shared" si="780"/>
        <v>-7108246.8493532343</v>
      </c>
      <c r="BI160" s="335">
        <f t="shared" si="780"/>
        <v>-7161730.454673497</v>
      </c>
      <c r="BJ160" s="335">
        <f t="shared" si="780"/>
        <v>-7211662.4946922669</v>
      </c>
      <c r="BK160" s="335">
        <f t="shared" si="780"/>
        <v>-7258242.3824671777</v>
      </c>
      <c r="BL160" s="335">
        <f t="shared" si="780"/>
        <v>-7301666.115888482</v>
      </c>
      <c r="BM160" s="335">
        <f t="shared" si="780"/>
        <v>-7342124.4223426431</v>
      </c>
      <c r="BN160" s="335">
        <f t="shared" si="780"/>
        <v>-7379801.4326398829</v>
      </c>
      <c r="BO160" s="335">
        <f t="shared" si="780"/>
        <v>-7414873.7734715464</v>
      </c>
      <c r="BP160" s="335">
        <f t="shared" si="780"/>
        <v>-7447509.9884329243</v>
      </c>
      <c r="BQ160" s="335">
        <f t="shared" ref="BQ160:CJ160" si="781">$C160-BQ134</f>
        <v>-7477870.2148249391</v>
      </c>
      <c r="BR160" s="335">
        <f t="shared" si="781"/>
        <v>-7506106.0575912418</v>
      </c>
      <c r="BS160" s="335">
        <f t="shared" si="781"/>
        <v>-7532360.61334203</v>
      </c>
      <c r="BT160" s="335">
        <f t="shared" si="781"/>
        <v>-7556768.606883144</v>
      </c>
      <c r="BU160" s="335">
        <f t="shared" si="781"/>
        <v>-7579456.6103699422</v>
      </c>
      <c r="BV160" s="335">
        <f t="shared" si="781"/>
        <v>-7599125.711915791</v>
      </c>
      <c r="BW160" s="335">
        <f t="shared" si="781"/>
        <v>-7615356.5313914586</v>
      </c>
      <c r="BX160" s="335">
        <f t="shared" si="781"/>
        <v>-7628752.3574788831</v>
      </c>
      <c r="BY160" s="335">
        <f t="shared" si="781"/>
        <v>-7639810.6507821828</v>
      </c>
      <c r="BZ160" s="335">
        <f t="shared" si="781"/>
        <v>-7648941.4990085615</v>
      </c>
      <c r="CA160" s="335">
        <f t="shared" si="781"/>
        <v>-7656482.8888865914</v>
      </c>
      <c r="CB160" s="335">
        <f t="shared" si="781"/>
        <v>-7662713.3401284842</v>
      </c>
      <c r="CC160" s="335">
        <f t="shared" si="781"/>
        <v>-7667862.3502526879</v>
      </c>
      <c r="CD160" s="335">
        <f t="shared" si="781"/>
        <v>-7672119.0224946775</v>
      </c>
      <c r="CE160" s="335">
        <f t="shared" si="781"/>
        <v>-7675639.1867304994</v>
      </c>
      <c r="CF160" s="335">
        <f t="shared" si="781"/>
        <v>-7678551.2718255837</v>
      </c>
      <c r="CG160" s="335">
        <f t="shared" si="781"/>
        <v>-7680961.1448253281</v>
      </c>
      <c r="CH160" s="335">
        <f t="shared" si="781"/>
        <v>-7682956.0963514643</v>
      </c>
      <c r="CI160" s="335">
        <f t="shared" si="781"/>
        <v>-7684608.1212988831</v>
      </c>
      <c r="CJ160" s="335">
        <f t="shared" si="781"/>
        <v>-7685976.6185333645</v>
      </c>
    </row>
    <row r="161" spans="1:88" s="115" customFormat="1" ht="12.75" x14ac:dyDescent="0.2">
      <c r="A161" s="264"/>
      <c r="B161" s="264"/>
      <c r="C161" s="264"/>
      <c r="D161" s="264"/>
      <c r="E161" s="264"/>
      <c r="F161" s="264"/>
      <c r="G161" s="264"/>
      <c r="H161" s="264"/>
      <c r="I161" s="264"/>
      <c r="J161" s="264"/>
      <c r="K161" s="264"/>
      <c r="L161" s="264"/>
      <c r="M161" s="264"/>
      <c r="N161" s="264"/>
      <c r="O161" s="264"/>
      <c r="P161" s="264"/>
      <c r="Q161" s="264"/>
      <c r="R161" s="264"/>
      <c r="S161" s="264"/>
      <c r="T161" s="264"/>
      <c r="U161" s="264"/>
      <c r="V161" s="264"/>
      <c r="W161" s="264"/>
      <c r="X161" s="264"/>
      <c r="Y161" s="264"/>
      <c r="Z161" s="264"/>
      <c r="AA161" s="264"/>
      <c r="AB161" s="264"/>
      <c r="AC161" s="264"/>
      <c r="AD161" s="264"/>
      <c r="AE161" s="264"/>
      <c r="AF161" s="264"/>
      <c r="AG161" s="264"/>
      <c r="AH161" s="264"/>
      <c r="AI161" s="264"/>
      <c r="AJ161" s="264"/>
      <c r="AK161" s="264"/>
      <c r="AL161" s="264"/>
      <c r="AM161" s="264"/>
      <c r="AN161" s="264"/>
      <c r="AO161" s="264"/>
      <c r="AP161" s="264"/>
      <c r="AQ161" s="264"/>
      <c r="AR161" s="264"/>
      <c r="AS161" s="264"/>
      <c r="AT161" s="264"/>
      <c r="AU161" s="264"/>
      <c r="AV161" s="264"/>
      <c r="AW161" s="264"/>
      <c r="AX161" s="264"/>
      <c r="AY161" s="264"/>
      <c r="AZ161" s="264"/>
      <c r="BA161" s="264"/>
      <c r="BB161" s="264"/>
      <c r="BC161" s="264"/>
      <c r="BD161" s="264"/>
      <c r="BE161" s="264"/>
      <c r="BF161" s="264"/>
      <c r="BG161" s="264"/>
      <c r="BH161" s="264"/>
      <c r="BI161" s="264"/>
      <c r="BJ161" s="264"/>
      <c r="BK161" s="264"/>
      <c r="BL161" s="264"/>
      <c r="BM161" s="264"/>
      <c r="BN161" s="264"/>
      <c r="BO161" s="264"/>
      <c r="BP161" s="264"/>
      <c r="BQ161" s="264"/>
      <c r="BR161" s="264"/>
      <c r="BS161" s="264"/>
      <c r="BT161" s="264"/>
      <c r="BU161" s="264"/>
      <c r="BV161" s="264"/>
      <c r="BW161" s="264"/>
      <c r="BX161" s="264"/>
      <c r="BY161" s="264"/>
      <c r="BZ161" s="264"/>
      <c r="CA161" s="264"/>
      <c r="CB161" s="264"/>
      <c r="CC161" s="264"/>
      <c r="CD161" s="264"/>
      <c r="CE161" s="264"/>
      <c r="CF161" s="264"/>
      <c r="CG161" s="264"/>
      <c r="CH161" s="264"/>
      <c r="CI161" s="264"/>
      <c r="CJ161" s="264"/>
    </row>
    <row r="162" spans="1:88" s="115" customFormat="1" ht="12.75" x14ac:dyDescent="0.2">
      <c r="A162" s="327" t="s">
        <v>572</v>
      </c>
      <c r="B162" s="264"/>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V162" s="265"/>
      <c r="AW162" s="265"/>
      <c r="AX162" s="265"/>
      <c r="AY162" s="265"/>
      <c r="AZ162" s="265"/>
      <c r="BA162" s="265"/>
      <c r="BB162" s="265"/>
      <c r="BC162" s="265"/>
      <c r="BD162" s="265"/>
      <c r="BE162" s="265"/>
      <c r="BF162" s="265"/>
      <c r="BG162" s="265"/>
      <c r="BH162" s="265"/>
      <c r="BI162" s="265"/>
      <c r="BJ162" s="265"/>
      <c r="BK162" s="265"/>
      <c r="BL162" s="265"/>
      <c r="BM162" s="265"/>
      <c r="BN162" s="265"/>
      <c r="BO162" s="265"/>
      <c r="BP162" s="265"/>
      <c r="BQ162" s="265"/>
      <c r="BR162" s="265"/>
      <c r="BS162" s="265"/>
      <c r="BT162" s="265"/>
      <c r="BU162" s="265"/>
      <c r="BV162" s="265"/>
      <c r="BW162" s="265"/>
      <c r="BX162" s="265"/>
      <c r="BY162" s="265"/>
      <c r="BZ162" s="265"/>
      <c r="CA162" s="265"/>
      <c r="CB162" s="265"/>
      <c r="CC162" s="265"/>
      <c r="CD162" s="265"/>
      <c r="CE162" s="265"/>
      <c r="CF162" s="265"/>
      <c r="CG162" s="265"/>
      <c r="CH162" s="265"/>
      <c r="CI162" s="265"/>
      <c r="CJ162" s="265"/>
    </row>
    <row r="163" spans="1:88" s="115" customFormat="1" ht="12.75" x14ac:dyDescent="0.2">
      <c r="A163" s="327"/>
      <c r="B163" s="264"/>
      <c r="C163" s="265"/>
      <c r="D163" s="265">
        <f>D157</f>
        <v>1</v>
      </c>
      <c r="E163" s="265">
        <f t="shared" ref="E163:BP163" si="782">E157</f>
        <v>2</v>
      </c>
      <c r="F163" s="265">
        <f t="shared" si="782"/>
        <v>3</v>
      </c>
      <c r="G163" s="265">
        <f t="shared" si="782"/>
        <v>4</v>
      </c>
      <c r="H163" s="265">
        <f t="shared" si="782"/>
        <v>5</v>
      </c>
      <c r="I163" s="265">
        <f t="shared" si="782"/>
        <v>6</v>
      </c>
      <c r="J163" s="265">
        <f t="shared" si="782"/>
        <v>7</v>
      </c>
      <c r="K163" s="265">
        <f t="shared" si="782"/>
        <v>8</v>
      </c>
      <c r="L163" s="265">
        <f t="shared" si="782"/>
        <v>9</v>
      </c>
      <c r="M163" s="265">
        <f t="shared" si="782"/>
        <v>10</v>
      </c>
      <c r="N163" s="265">
        <f t="shared" si="782"/>
        <v>11</v>
      </c>
      <c r="O163" s="265">
        <f t="shared" si="782"/>
        <v>12</v>
      </c>
      <c r="P163" s="265">
        <f t="shared" si="782"/>
        <v>13</v>
      </c>
      <c r="Q163" s="265">
        <f t="shared" si="782"/>
        <v>14</v>
      </c>
      <c r="R163" s="265">
        <f t="shared" si="782"/>
        <v>15</v>
      </c>
      <c r="S163" s="265">
        <f t="shared" si="782"/>
        <v>16</v>
      </c>
      <c r="T163" s="265">
        <f t="shared" si="782"/>
        <v>17</v>
      </c>
      <c r="U163" s="265">
        <f t="shared" si="782"/>
        <v>18</v>
      </c>
      <c r="V163" s="265">
        <f t="shared" si="782"/>
        <v>19</v>
      </c>
      <c r="W163" s="265">
        <f t="shared" si="782"/>
        <v>20</v>
      </c>
      <c r="X163" s="265">
        <f t="shared" si="782"/>
        <v>21</v>
      </c>
      <c r="Y163" s="265">
        <f t="shared" si="782"/>
        <v>22</v>
      </c>
      <c r="Z163" s="265">
        <f t="shared" si="782"/>
        <v>23</v>
      </c>
      <c r="AA163" s="265">
        <f t="shared" si="782"/>
        <v>24</v>
      </c>
      <c r="AB163" s="265">
        <f t="shared" si="782"/>
        <v>25</v>
      </c>
      <c r="AC163" s="265">
        <f t="shared" si="782"/>
        <v>26</v>
      </c>
      <c r="AD163" s="265">
        <f t="shared" si="782"/>
        <v>27</v>
      </c>
      <c r="AE163" s="265">
        <f t="shared" si="782"/>
        <v>28</v>
      </c>
      <c r="AF163" s="265">
        <f t="shared" si="782"/>
        <v>29</v>
      </c>
      <c r="AG163" s="265">
        <f t="shared" si="782"/>
        <v>30</v>
      </c>
      <c r="AH163" s="265">
        <f t="shared" si="782"/>
        <v>31</v>
      </c>
      <c r="AI163" s="265">
        <f t="shared" si="782"/>
        <v>32</v>
      </c>
      <c r="AJ163" s="265">
        <f t="shared" si="782"/>
        <v>33</v>
      </c>
      <c r="AK163" s="265">
        <f t="shared" si="782"/>
        <v>34</v>
      </c>
      <c r="AL163" s="265">
        <f t="shared" si="782"/>
        <v>35</v>
      </c>
      <c r="AM163" s="265">
        <f t="shared" si="782"/>
        <v>36</v>
      </c>
      <c r="AN163" s="265">
        <f t="shared" si="782"/>
        <v>37</v>
      </c>
      <c r="AO163" s="265">
        <f t="shared" si="782"/>
        <v>38</v>
      </c>
      <c r="AP163" s="265">
        <f t="shared" si="782"/>
        <v>39</v>
      </c>
      <c r="AQ163" s="265">
        <f t="shared" si="782"/>
        <v>40</v>
      </c>
      <c r="AR163" s="265">
        <f t="shared" si="782"/>
        <v>41</v>
      </c>
      <c r="AS163" s="265">
        <f t="shared" si="782"/>
        <v>42</v>
      </c>
      <c r="AT163" s="265">
        <f t="shared" si="782"/>
        <v>43</v>
      </c>
      <c r="AU163" s="265">
        <f t="shared" si="782"/>
        <v>44</v>
      </c>
      <c r="AV163" s="265">
        <f t="shared" si="782"/>
        <v>45</v>
      </c>
      <c r="AW163" s="265">
        <f t="shared" si="782"/>
        <v>46</v>
      </c>
      <c r="AX163" s="265">
        <f t="shared" si="782"/>
        <v>47</v>
      </c>
      <c r="AY163" s="265">
        <f t="shared" si="782"/>
        <v>48</v>
      </c>
      <c r="AZ163" s="265">
        <f t="shared" si="782"/>
        <v>49</v>
      </c>
      <c r="BA163" s="265">
        <f t="shared" si="782"/>
        <v>50</v>
      </c>
      <c r="BB163" s="265">
        <f t="shared" si="782"/>
        <v>51</v>
      </c>
      <c r="BC163" s="265">
        <f t="shared" si="782"/>
        <v>52</v>
      </c>
      <c r="BD163" s="265">
        <f t="shared" si="782"/>
        <v>53</v>
      </c>
      <c r="BE163" s="265">
        <f t="shared" si="782"/>
        <v>54</v>
      </c>
      <c r="BF163" s="265">
        <f t="shared" si="782"/>
        <v>55</v>
      </c>
      <c r="BG163" s="265">
        <f t="shared" si="782"/>
        <v>56</v>
      </c>
      <c r="BH163" s="265">
        <f t="shared" si="782"/>
        <v>57</v>
      </c>
      <c r="BI163" s="265">
        <f t="shared" si="782"/>
        <v>58</v>
      </c>
      <c r="BJ163" s="265">
        <f t="shared" si="782"/>
        <v>59</v>
      </c>
      <c r="BK163" s="265">
        <f t="shared" si="782"/>
        <v>60</v>
      </c>
      <c r="BL163" s="265">
        <f t="shared" si="782"/>
        <v>61</v>
      </c>
      <c r="BM163" s="265">
        <f t="shared" si="782"/>
        <v>62</v>
      </c>
      <c r="BN163" s="265">
        <f t="shared" si="782"/>
        <v>63</v>
      </c>
      <c r="BO163" s="265">
        <f t="shared" si="782"/>
        <v>64</v>
      </c>
      <c r="BP163" s="265">
        <f t="shared" si="782"/>
        <v>65</v>
      </c>
      <c r="BQ163" s="265">
        <f t="shared" ref="BQ163:CJ163" si="783">BQ157</f>
        <v>66</v>
      </c>
      <c r="BR163" s="265">
        <f t="shared" si="783"/>
        <v>67</v>
      </c>
      <c r="BS163" s="265">
        <f t="shared" si="783"/>
        <v>68</v>
      </c>
      <c r="BT163" s="265">
        <f t="shared" si="783"/>
        <v>69</v>
      </c>
      <c r="BU163" s="265">
        <f t="shared" si="783"/>
        <v>70</v>
      </c>
      <c r="BV163" s="265">
        <f t="shared" si="783"/>
        <v>71</v>
      </c>
      <c r="BW163" s="265">
        <f t="shared" si="783"/>
        <v>72</v>
      </c>
      <c r="BX163" s="265">
        <f t="shared" si="783"/>
        <v>73</v>
      </c>
      <c r="BY163" s="265">
        <f t="shared" si="783"/>
        <v>74</v>
      </c>
      <c r="BZ163" s="265">
        <f t="shared" si="783"/>
        <v>75</v>
      </c>
      <c r="CA163" s="265">
        <f t="shared" si="783"/>
        <v>76</v>
      </c>
      <c r="CB163" s="265">
        <f t="shared" si="783"/>
        <v>77</v>
      </c>
      <c r="CC163" s="265">
        <f t="shared" si="783"/>
        <v>78</v>
      </c>
      <c r="CD163" s="265">
        <f t="shared" si="783"/>
        <v>79</v>
      </c>
      <c r="CE163" s="265">
        <f t="shared" si="783"/>
        <v>80</v>
      </c>
      <c r="CF163" s="265">
        <f t="shared" si="783"/>
        <v>81</v>
      </c>
      <c r="CG163" s="265">
        <f t="shared" si="783"/>
        <v>82</v>
      </c>
      <c r="CH163" s="265">
        <f t="shared" si="783"/>
        <v>83</v>
      </c>
      <c r="CI163" s="265">
        <f t="shared" si="783"/>
        <v>84</v>
      </c>
      <c r="CJ163" s="265">
        <f t="shared" si="783"/>
        <v>85</v>
      </c>
    </row>
    <row r="164" spans="1:88" s="115" customFormat="1" ht="12.75" x14ac:dyDescent="0.2">
      <c r="A164" s="264"/>
      <c r="B164" s="264"/>
      <c r="C164" s="327" t="s">
        <v>499</v>
      </c>
      <c r="D164" s="335">
        <f>D159/D158</f>
        <v>430899.46060967125</v>
      </c>
      <c r="E164" s="335">
        <f t="shared" ref="E164:BP164" si="784">E159/E158</f>
        <v>139554.12047834016</v>
      </c>
      <c r="F164" s="335">
        <f t="shared" si="784"/>
        <v>68132.41350983984</v>
      </c>
      <c r="G164" s="335">
        <f t="shared" si="784"/>
        <v>40084.584702702618</v>
      </c>
      <c r="H164" s="335">
        <f t="shared" si="784"/>
        <v>26299.390056542376</v>
      </c>
      <c r="I164" s="335">
        <f t="shared" si="784"/>
        <v>17439.138714896861</v>
      </c>
      <c r="J164" s="335">
        <f t="shared" si="784"/>
        <v>11957.808136751486</v>
      </c>
      <c r="K164" s="335">
        <f t="shared" si="784"/>
        <v>8363.4921943346908</v>
      </c>
      <c r="L164" s="335">
        <f t="shared" si="784"/>
        <v>5875.1583244787716</v>
      </c>
      <c r="M164" s="335">
        <f t="shared" si="784"/>
        <v>4079.0942841439823</v>
      </c>
      <c r="N164" s="335">
        <f t="shared" si="784"/>
        <v>2494.0782349527699</v>
      </c>
      <c r="O164" s="335">
        <f t="shared" si="784"/>
        <v>1251.8772689932896</v>
      </c>
      <c r="P164" s="335">
        <f t="shared" si="784"/>
        <v>275.34356334176312</v>
      </c>
      <c r="Q164" s="335">
        <f t="shared" si="784"/>
        <v>-507.5974570927616</v>
      </c>
      <c r="R164" s="335">
        <f t="shared" si="784"/>
        <v>-1147.2829163945216</v>
      </c>
      <c r="S164" s="335">
        <f t="shared" si="784"/>
        <v>-1678.134794640099</v>
      </c>
      <c r="T164" s="335">
        <f t="shared" si="784"/>
        <v>-2124.2389909020458</v>
      </c>
      <c r="U164" s="335">
        <f t="shared" si="784"/>
        <v>-2502.9479644298663</v>
      </c>
      <c r="V164" s="335">
        <f t="shared" si="784"/>
        <v>-2827.1076801858417</v>
      </c>
      <c r="W164" s="335">
        <f t="shared" si="784"/>
        <v>-3108.9143013175662</v>
      </c>
      <c r="X164" s="335">
        <f t="shared" si="784"/>
        <v>-3354.0587891584787</v>
      </c>
      <c r="Y164" s="335">
        <f t="shared" si="784"/>
        <v>-3568.1862461664887</v>
      </c>
      <c r="Z164" s="335">
        <f t="shared" si="784"/>
        <v>-3755.8374781734406</v>
      </c>
      <c r="AA164" s="335">
        <f t="shared" si="784"/>
        <v>-3920.7151286036101</v>
      </c>
      <c r="AB164" s="335">
        <f t="shared" si="784"/>
        <v>-4065.8776991076747</v>
      </c>
      <c r="AC164" s="335">
        <f t="shared" si="784"/>
        <v>-4193.8804112388207</v>
      </c>
      <c r="AD164" s="335">
        <f t="shared" si="784"/>
        <v>-4306.8791548008057</v>
      </c>
      <c r="AE164" s="335">
        <f t="shared" si="784"/>
        <v>-4406.7084365767096</v>
      </c>
      <c r="AF164" s="335">
        <f t="shared" si="784"/>
        <v>-4494.9407548805302</v>
      </c>
      <c r="AG164" s="335">
        <f t="shared" si="784"/>
        <v>-4575.366788708111</v>
      </c>
      <c r="AH164" s="335">
        <f t="shared" si="784"/>
        <v>-4648.5725389462395</v>
      </c>
      <c r="AI164" s="335">
        <f t="shared" si="784"/>
        <v>-4715.0740867400727</v>
      </c>
      <c r="AJ164" s="335">
        <f t="shared" si="784"/>
        <v>-4775.3355090941541</v>
      </c>
      <c r="AK164" s="335">
        <f t="shared" si="784"/>
        <v>-4829.7867487140229</v>
      </c>
      <c r="AL164" s="335">
        <f t="shared" si="784"/>
        <v>-4878.8336721000715</v>
      </c>
      <c r="AM164" s="335">
        <f t="shared" si="784"/>
        <v>-4922.8632621207562</v>
      </c>
      <c r="AN164" s="335">
        <f t="shared" si="784"/>
        <v>-4962.2459015748782</v>
      </c>
      <c r="AO164" s="335">
        <f t="shared" si="784"/>
        <v>-4997.3360239719786</v>
      </c>
      <c r="AP164" s="335">
        <f t="shared" si="784"/>
        <v>-5028.4719442829037</v>
      </c>
      <c r="AQ164" s="335">
        <f t="shared" si="784"/>
        <v>-5059.0576509459615</v>
      </c>
      <c r="AR164" s="335">
        <f t="shared" si="784"/>
        <v>-5088.5455658468354</v>
      </c>
      <c r="AS164" s="335">
        <f t="shared" si="784"/>
        <v>-5116.5064917130467</v>
      </c>
      <c r="AT164" s="335">
        <f t="shared" si="784"/>
        <v>-5142.6188441477398</v>
      </c>
      <c r="AU164" s="335">
        <f t="shared" si="784"/>
        <v>-5166.6619820540409</v>
      </c>
      <c r="AV164" s="335">
        <f t="shared" si="784"/>
        <v>-5188.5043403777099</v>
      </c>
      <c r="AW164" s="335">
        <f t="shared" si="784"/>
        <v>-5208.0894744786265</v>
      </c>
      <c r="AX164" s="335">
        <f t="shared" si="784"/>
        <v>-5225.4218947160107</v>
      </c>
      <c r="AY164" s="335">
        <f t="shared" si="784"/>
        <v>-5240.5537692840944</v>
      </c>
      <c r="AZ164" s="335">
        <f t="shared" si="784"/>
        <v>-5253.5730551625265</v>
      </c>
      <c r="BA164" s="335">
        <f t="shared" si="784"/>
        <v>-5279.4933873430618</v>
      </c>
      <c r="BB164" s="335">
        <f t="shared" si="784"/>
        <v>-5300.8018304579118</v>
      </c>
      <c r="BC164" s="335">
        <f t="shared" si="784"/>
        <v>-5317.8839430405887</v>
      </c>
      <c r="BD164" s="335">
        <f t="shared" si="784"/>
        <v>-5331.1571693480173</v>
      </c>
      <c r="BE164" s="335">
        <f t="shared" si="784"/>
        <v>-5341.070243572075</v>
      </c>
      <c r="BF164" s="335">
        <f t="shared" si="784"/>
        <v>-5348.0684933061184</v>
      </c>
      <c r="BG164" s="335">
        <f t="shared" si="784"/>
        <v>-5352.5733507421501</v>
      </c>
      <c r="BH164" s="335">
        <f t="shared" si="784"/>
        <v>-5354.971357055123</v>
      </c>
      <c r="BI164" s="335">
        <f t="shared" si="784"/>
        <v>-5355.6093557967124</v>
      </c>
      <c r="BJ164" s="335">
        <f t="shared" si="784"/>
        <v>-5354.7935904449741</v>
      </c>
      <c r="BK164" s="335">
        <f t="shared" si="784"/>
        <v>-5352.7911512171222</v>
      </c>
      <c r="BL164" s="335">
        <f t="shared" si="784"/>
        <v>-5349.832732737781</v>
      </c>
      <c r="BM164" s="335">
        <f t="shared" si="784"/>
        <v>-5346.1160247198777</v>
      </c>
      <c r="BN164" s="335">
        <f t="shared" si="784"/>
        <v>-5341.8093059381472</v>
      </c>
      <c r="BO164" s="335">
        <f t="shared" si="784"/>
        <v>-5337.0549798929424</v>
      </c>
      <c r="BP164" s="335">
        <f t="shared" si="784"/>
        <v>-5331.9729025106226</v>
      </c>
      <c r="BQ164" s="335">
        <f t="shared" ref="BQ164:CJ164" si="785">BQ159/BQ158</f>
        <v>-5326.6634252568747</v>
      </c>
      <c r="BR164" s="335">
        <f t="shared" si="785"/>
        <v>-5321.2101234611582</v>
      </c>
      <c r="BS164" s="335">
        <f t="shared" si="785"/>
        <v>-5315.6822081330092</v>
      </c>
      <c r="BT164" s="335">
        <f t="shared" si="785"/>
        <v>-5310.136636125575</v>
      </c>
      <c r="BU164" s="335">
        <f t="shared" si="785"/>
        <v>-5304.6199423157086</v>
      </c>
      <c r="BV164" s="335">
        <f t="shared" si="785"/>
        <v>-5298.4253839982121</v>
      </c>
      <c r="BW164" s="335">
        <f t="shared" si="785"/>
        <v>-5292.2362693993055</v>
      </c>
      <c r="BX164" s="335">
        <f t="shared" si="785"/>
        <v>-5286.3558542923201</v>
      </c>
      <c r="BY164" s="335">
        <f t="shared" si="785"/>
        <v>-5280.94594980901</v>
      </c>
      <c r="BZ164" s="335">
        <f t="shared" si="785"/>
        <v>-5276.0780339744424</v>
      </c>
      <c r="CA164" s="335">
        <f t="shared" si="785"/>
        <v>-5271.7673795028722</v>
      </c>
      <c r="CB164" s="335">
        <f t="shared" si="785"/>
        <v>-5267.9956601503864</v>
      </c>
      <c r="CC164" s="335">
        <f t="shared" si="785"/>
        <v>-5264.7257682272857</v>
      </c>
      <c r="CD164" s="335">
        <f t="shared" si="785"/>
        <v>-5261.9113847424924</v>
      </c>
      <c r="CE164" s="335">
        <f t="shared" si="785"/>
        <v>-5259.5030294617591</v>
      </c>
      <c r="CF164" s="335">
        <f t="shared" si="785"/>
        <v>-5257.4517635116736</v>
      </c>
      <c r="CG164" s="335">
        <f t="shared" si="785"/>
        <v>-5255.7113397186195</v>
      </c>
      <c r="CH164" s="335">
        <f t="shared" si="785"/>
        <v>-5254.2393389750605</v>
      </c>
      <c r="CI164" s="335">
        <f t="shared" si="785"/>
        <v>-5252.9976559626502</v>
      </c>
      <c r="CJ164" s="335">
        <f t="shared" si="785"/>
        <v>-5251.9525783346544</v>
      </c>
    </row>
    <row r="165" spans="1:88" s="308" customFormat="1" x14ac:dyDescent="0.25">
      <c r="A165" s="338"/>
      <c r="B165" s="264"/>
      <c r="C165" s="327" t="s">
        <v>555</v>
      </c>
      <c r="D165" s="335">
        <f>D160/D158</f>
        <v>381545.56552326895</v>
      </c>
      <c r="E165" s="335">
        <f t="shared" ref="E165:BP165" si="786">E160/E158</f>
        <v>107282.25476764643</v>
      </c>
      <c r="F165" s="335">
        <f t="shared" si="786"/>
        <v>44281.12392515548</v>
      </c>
      <c r="G165" s="335">
        <f t="shared" si="786"/>
        <v>21209.048046554348</v>
      </c>
      <c r="H165" s="335">
        <f t="shared" si="786"/>
        <v>10689.31323361123</v>
      </c>
      <c r="I165" s="335">
        <f t="shared" si="786"/>
        <v>1680.9799642978921</v>
      </c>
      <c r="J165" s="335">
        <f t="shared" si="786"/>
        <v>-3924.408556818174</v>
      </c>
      <c r="K165" s="335">
        <f t="shared" si="786"/>
        <v>-7429.3281789039156</v>
      </c>
      <c r="L165" s="335">
        <f t="shared" si="786"/>
        <v>-9692.8503981708545</v>
      </c>
      <c r="M165" s="335">
        <f t="shared" si="786"/>
        <v>-11191.766336437204</v>
      </c>
      <c r="N165" s="335">
        <f t="shared" si="786"/>
        <v>-12956.797983630131</v>
      </c>
      <c r="O165" s="335">
        <f t="shared" si="786"/>
        <v>-14393.958875552031</v>
      </c>
      <c r="P165" s="335">
        <f t="shared" si="786"/>
        <v>-15521.151890070358</v>
      </c>
      <c r="Q165" s="335">
        <f t="shared" si="786"/>
        <v>-16411.292191417237</v>
      </c>
      <c r="R165" s="335">
        <f t="shared" si="786"/>
        <v>-17122.330295942731</v>
      </c>
      <c r="S165" s="335">
        <f t="shared" si="786"/>
        <v>-17695.488261591403</v>
      </c>
      <c r="T165" s="335">
        <f t="shared" si="786"/>
        <v>-18160.224236295944</v>
      </c>
      <c r="U165" s="335">
        <f t="shared" si="786"/>
        <v>-18538.123284642159</v>
      </c>
      <c r="V165" s="335">
        <f t="shared" si="786"/>
        <v>-18845.421098418254</v>
      </c>
      <c r="W165" s="335">
        <f t="shared" si="786"/>
        <v>-19092.666057043123</v>
      </c>
      <c r="X165" s="335">
        <f t="shared" si="786"/>
        <v>-19294.205611626341</v>
      </c>
      <c r="Y165" s="335">
        <f t="shared" si="786"/>
        <v>-19457.012023928684</v>
      </c>
      <c r="Z165" s="335">
        <f t="shared" si="786"/>
        <v>-19586.773481786196</v>
      </c>
      <c r="AA165" s="335">
        <f t="shared" si="786"/>
        <v>-19688.200914328601</v>
      </c>
      <c r="AB165" s="335">
        <f t="shared" si="786"/>
        <v>-19765.250342041181</v>
      </c>
      <c r="AC165" s="335">
        <f t="shared" si="786"/>
        <v>-19821.280858038866</v>
      </c>
      <c r="AD165" s="335">
        <f t="shared" si="786"/>
        <v>-19859.169608448105</v>
      </c>
      <c r="AE165" s="335">
        <f t="shared" si="786"/>
        <v>-19881.397550584694</v>
      </c>
      <c r="AF165" s="335">
        <f t="shared" si="786"/>
        <v>-19890.1149827628</v>
      </c>
      <c r="AG165" s="335">
        <f t="shared" si="786"/>
        <v>-19891.657444358148</v>
      </c>
      <c r="AH165" s="335">
        <f t="shared" si="786"/>
        <v>-19886.371813329308</v>
      </c>
      <c r="AI165" s="335">
        <f t="shared" si="786"/>
        <v>-19874.572533035855</v>
      </c>
      <c r="AJ165" s="335">
        <f t="shared" si="786"/>
        <v>-19856.582519563315</v>
      </c>
      <c r="AK165" s="335">
        <f t="shared" si="786"/>
        <v>-19832.760400127529</v>
      </c>
      <c r="AL165" s="335">
        <f t="shared" si="786"/>
        <v>-19803.506292892755</v>
      </c>
      <c r="AM165" s="335">
        <f t="shared" si="786"/>
        <v>-19769.256444691153</v>
      </c>
      <c r="AN165" s="335">
        <f t="shared" si="786"/>
        <v>-19730.472884970903</v>
      </c>
      <c r="AO165" s="335">
        <f t="shared" si="786"/>
        <v>-19687.631653375018</v>
      </c>
      <c r="AP165" s="335">
        <f t="shared" si="786"/>
        <v>-19641.211545234226</v>
      </c>
      <c r="AQ165" s="335">
        <f t="shared" si="786"/>
        <v>-19597.33987128059</v>
      </c>
      <c r="AR165" s="335">
        <f t="shared" si="786"/>
        <v>-19554.692434346656</v>
      </c>
      <c r="AS165" s="335">
        <f t="shared" si="786"/>
        <v>-19512.201717488311</v>
      </c>
      <c r="AT165" s="335">
        <f t="shared" si="786"/>
        <v>-19469.059269162975</v>
      </c>
      <c r="AU165" s="335">
        <f t="shared" si="786"/>
        <v>-19424.706295775915</v>
      </c>
      <c r="AV165" s="335">
        <f t="shared" si="786"/>
        <v>-19378.804478018963</v>
      </c>
      <c r="AW165" s="335">
        <f t="shared" si="786"/>
        <v>-19331.198813359584</v>
      </c>
      <c r="AX165" s="335">
        <f t="shared" si="786"/>
        <v>-19281.879324487174</v>
      </c>
      <c r="AY165" s="335">
        <f t="shared" si="786"/>
        <v>-19230.945362435687</v>
      </c>
      <c r="AZ165" s="335">
        <f t="shared" si="786"/>
        <v>-19178.574306534552</v>
      </c>
      <c r="BA165" s="335">
        <f t="shared" si="786"/>
        <v>-19152.345215424506</v>
      </c>
      <c r="BB165" s="335">
        <f t="shared" si="786"/>
        <v>-19119.232332469885</v>
      </c>
      <c r="BC165" s="335">
        <f t="shared" si="786"/>
        <v>-19079.973333914131</v>
      </c>
      <c r="BD165" s="335">
        <f t="shared" si="786"/>
        <v>-19035.489415363991</v>
      </c>
      <c r="BE165" s="335">
        <f t="shared" si="786"/>
        <v>-18986.801533167942</v>
      </c>
      <c r="BF165" s="335">
        <f t="shared" si="786"/>
        <v>-18934.920780347285</v>
      </c>
      <c r="BG165" s="335">
        <f t="shared" si="786"/>
        <v>-18880.786817270331</v>
      </c>
      <c r="BH165" s="335">
        <f t="shared" si="786"/>
        <v>-18825.237241305029</v>
      </c>
      <c r="BI165" s="335">
        <f t="shared" si="786"/>
        <v>-18768.996315353575</v>
      </c>
      <c r="BJ165" s="335">
        <f t="shared" si="786"/>
        <v>-18712.675325793007</v>
      </c>
      <c r="BK165" s="335">
        <f t="shared" si="786"/>
        <v>-18656.779498424152</v>
      </c>
      <c r="BL165" s="335">
        <f t="shared" si="786"/>
        <v>-18601.718216230609</v>
      </c>
      <c r="BM165" s="335">
        <f t="shared" si="786"/>
        <v>-18547.816506469895</v>
      </c>
      <c r="BN165" s="335">
        <f t="shared" si="786"/>
        <v>-18495.326577433789</v>
      </c>
      <c r="BO165" s="335">
        <f t="shared" si="786"/>
        <v>-18444.438715818607</v>
      </c>
      <c r="BP165" s="335">
        <f t="shared" si="786"/>
        <v>-18395.291194791353</v>
      </c>
      <c r="BQ165" s="335">
        <f t="shared" ref="BQ165:CJ165" si="787">BQ160/BQ158</f>
        <v>-18347.979053781983</v>
      </c>
      <c r="BR165" s="335">
        <f t="shared" si="787"/>
        <v>-18302.561737360949</v>
      </c>
      <c r="BS165" s="335">
        <f t="shared" si="787"/>
        <v>-18259.069651957776</v>
      </c>
      <c r="BT165" s="335">
        <f t="shared" si="787"/>
        <v>-18217.509735623527</v>
      </c>
      <c r="BU165" s="335">
        <f t="shared" si="787"/>
        <v>-18177.870150824438</v>
      </c>
      <c r="BV165" s="335">
        <f t="shared" si="787"/>
        <v>-18138.869443310596</v>
      </c>
      <c r="BW165" s="335">
        <f t="shared" si="787"/>
        <v>-18103.149895557999</v>
      </c>
      <c r="BX165" s="335">
        <f t="shared" si="787"/>
        <v>-18071.137461283757</v>
      </c>
      <c r="BY165" s="335">
        <f t="shared" si="787"/>
        <v>-18042.891300118419</v>
      </c>
      <c r="BZ165" s="335">
        <f t="shared" si="787"/>
        <v>-18018.25600712917</v>
      </c>
      <c r="CA165" s="335">
        <f t="shared" si="787"/>
        <v>-17996.959975178142</v>
      </c>
      <c r="CB165" s="335">
        <f t="shared" si="787"/>
        <v>-17978.677907101013</v>
      </c>
      <c r="CC165" s="335">
        <f t="shared" si="787"/>
        <v>-17963.069605409783</v>
      </c>
      <c r="CD165" s="335">
        <f t="shared" si="787"/>
        <v>-17949.803172877517</v>
      </c>
      <c r="CE165" s="335">
        <f t="shared" si="787"/>
        <v>-17938.568064528921</v>
      </c>
      <c r="CF165" s="335">
        <f t="shared" si="787"/>
        <v>-17929.081621110661</v>
      </c>
      <c r="CG165" s="335">
        <f t="shared" si="787"/>
        <v>-17921.091498072587</v>
      </c>
      <c r="CH165" s="335">
        <f t="shared" si="787"/>
        <v>-17914.37558747163</v>
      </c>
      <c r="CI165" s="335">
        <f t="shared" si="787"/>
        <v>-17908.740481944409</v>
      </c>
      <c r="CJ165" s="335">
        <f t="shared" si="787"/>
        <v>-17904.019162115645</v>
      </c>
    </row>
    <row r="166" spans="1:88" s="115" customFormat="1" ht="12.75" x14ac:dyDescent="0.2">
      <c r="A166" s="325"/>
      <c r="B166" s="325"/>
      <c r="C166" s="325" t="s">
        <v>186</v>
      </c>
      <c r="D166" s="325"/>
      <c r="E166" s="325"/>
      <c r="F166" s="325"/>
      <c r="G166" s="325"/>
      <c r="H166" s="339" t="e">
        <f>Resultater_tabeller!#REF!-'K. Afledte omkostninger_1'!H164</f>
        <v>#REF!</v>
      </c>
      <c r="I166" s="325"/>
      <c r="J166" s="325"/>
      <c r="K166" s="325"/>
      <c r="L166" s="325"/>
      <c r="M166" s="339" t="e">
        <f>Resultater_tabeller!#REF!-'K. Afledte omkostninger_1'!M164</f>
        <v>#REF!</v>
      </c>
      <c r="N166" s="325"/>
      <c r="O166" s="325"/>
      <c r="P166" s="325"/>
      <c r="Q166" s="325"/>
      <c r="R166" s="325"/>
      <c r="S166" s="325"/>
      <c r="T166" s="325"/>
      <c r="U166" s="325"/>
      <c r="V166" s="325"/>
      <c r="W166" s="325"/>
      <c r="X166" s="325"/>
      <c r="Y166" s="325"/>
      <c r="Z166" s="325"/>
      <c r="AA166" s="325"/>
      <c r="AB166" s="339" t="e">
        <f>Resultater_tabeller!#REF!-'K. Afledte omkostninger_1'!AB164</f>
        <v>#REF!</v>
      </c>
      <c r="AC166" s="325"/>
      <c r="AD166" s="325"/>
      <c r="AE166" s="325"/>
      <c r="AF166" s="325"/>
      <c r="AG166" s="325"/>
      <c r="AH166" s="325"/>
      <c r="AI166" s="325"/>
      <c r="AJ166" s="325"/>
      <c r="AK166" s="325"/>
      <c r="AL166" s="325"/>
      <c r="AM166" s="325"/>
      <c r="AN166" s="325"/>
      <c r="AO166" s="325"/>
      <c r="AP166" s="325"/>
      <c r="AQ166" s="325"/>
      <c r="AR166" s="325"/>
      <c r="AS166" s="325"/>
      <c r="AT166" s="325"/>
      <c r="AU166" s="325"/>
      <c r="AV166" s="325"/>
      <c r="AW166" s="325"/>
      <c r="AX166" s="325"/>
      <c r="AY166" s="325"/>
      <c r="AZ166" s="325"/>
      <c r="BA166" s="339" t="e">
        <f>Resultater_tabeller!#REF!-'K. Afledte omkostninger_1'!BA164</f>
        <v>#REF!</v>
      </c>
      <c r="BB166" s="325"/>
      <c r="BC166" s="325"/>
      <c r="BD166" s="325"/>
      <c r="BE166" s="325"/>
      <c r="BF166" s="325"/>
      <c r="BG166" s="325"/>
      <c r="BH166" s="325"/>
      <c r="BI166" s="325"/>
      <c r="BJ166" s="325"/>
      <c r="BK166" s="325"/>
      <c r="BL166" s="325"/>
      <c r="BM166" s="325"/>
      <c r="BN166" s="325"/>
      <c r="BO166" s="325"/>
      <c r="BP166" s="325"/>
      <c r="BQ166" s="325"/>
      <c r="BR166" s="325"/>
      <c r="BS166" s="325"/>
      <c r="BT166" s="325"/>
      <c r="BU166" s="325"/>
      <c r="BV166" s="325"/>
      <c r="BW166" s="325"/>
      <c r="BX166" s="325"/>
      <c r="BY166" s="325"/>
      <c r="BZ166" s="325"/>
      <c r="CA166" s="325"/>
      <c r="CB166" s="325"/>
      <c r="CC166" s="325"/>
      <c r="CD166" s="325"/>
      <c r="CE166" s="325"/>
      <c r="CF166" s="325"/>
      <c r="CG166" s="325"/>
      <c r="CH166" s="325"/>
      <c r="CI166" s="325"/>
      <c r="CJ166" s="339" t="e">
        <f>Resultater_tabeller!#REF!-'K. Afledte omkostninger_1'!CJ164</f>
        <v>#REF!</v>
      </c>
    </row>
    <row r="167" spans="1:88" s="115" customFormat="1" ht="12.75" x14ac:dyDescent="0.2">
      <c r="A167" s="325"/>
      <c r="B167" s="325"/>
      <c r="C167" s="325"/>
      <c r="D167" s="325"/>
      <c r="E167" s="325"/>
      <c r="F167" s="325"/>
      <c r="G167" s="325"/>
      <c r="H167" s="339" t="e">
        <f>Resultater_tabeller!#REF!-'K. Afledte omkostninger_1'!H165</f>
        <v>#REF!</v>
      </c>
      <c r="I167" s="325"/>
      <c r="J167" s="325"/>
      <c r="K167" s="325"/>
      <c r="L167" s="325"/>
      <c r="M167" s="339" t="e">
        <f>Resultater_tabeller!#REF!-'K. Afledte omkostninger_1'!M165</f>
        <v>#REF!</v>
      </c>
      <c r="N167" s="325"/>
      <c r="O167" s="325"/>
      <c r="P167" s="325"/>
      <c r="Q167" s="325"/>
      <c r="R167" s="325"/>
      <c r="S167" s="325"/>
      <c r="T167" s="325"/>
      <c r="U167" s="325"/>
      <c r="V167" s="325"/>
      <c r="W167" s="325"/>
      <c r="X167" s="325"/>
      <c r="Y167" s="325"/>
      <c r="Z167" s="325"/>
      <c r="AA167" s="325"/>
      <c r="AB167" s="339" t="e">
        <f>Resultater_tabeller!#REF!-'K. Afledte omkostninger_1'!AB165</f>
        <v>#REF!</v>
      </c>
      <c r="AC167" s="325"/>
      <c r="AD167" s="325"/>
      <c r="AE167" s="325"/>
      <c r="AF167" s="325"/>
      <c r="AG167" s="325"/>
      <c r="AH167" s="325"/>
      <c r="AI167" s="325"/>
      <c r="AJ167" s="325"/>
      <c r="AK167" s="325"/>
      <c r="AL167" s="325"/>
      <c r="AM167" s="325"/>
      <c r="AN167" s="325"/>
      <c r="AO167" s="325"/>
      <c r="AP167" s="325"/>
      <c r="AQ167" s="325"/>
      <c r="AR167" s="325"/>
      <c r="AS167" s="325"/>
      <c r="AT167" s="325"/>
      <c r="AU167" s="325"/>
      <c r="AV167" s="325"/>
      <c r="AW167" s="325"/>
      <c r="AX167" s="325"/>
      <c r="AY167" s="325"/>
      <c r="AZ167" s="325"/>
      <c r="BA167" s="339" t="e">
        <f>Resultater_tabeller!#REF!-'K. Afledte omkostninger_1'!BA165</f>
        <v>#REF!</v>
      </c>
      <c r="BB167" s="325"/>
      <c r="BC167" s="325"/>
      <c r="BD167" s="325"/>
      <c r="BE167" s="325"/>
      <c r="BF167" s="325"/>
      <c r="BG167" s="325"/>
      <c r="BH167" s="325"/>
      <c r="BI167" s="325"/>
      <c r="BJ167" s="325"/>
      <c r="BK167" s="325"/>
      <c r="BL167" s="325"/>
      <c r="BM167" s="325"/>
      <c r="BN167" s="325"/>
      <c r="BO167" s="325"/>
      <c r="BP167" s="325"/>
      <c r="BQ167" s="325"/>
      <c r="BR167" s="325"/>
      <c r="BS167" s="325"/>
      <c r="BT167" s="325"/>
      <c r="BU167" s="325"/>
      <c r="BV167" s="325"/>
      <c r="BW167" s="325"/>
      <c r="BX167" s="325"/>
      <c r="BY167" s="325"/>
      <c r="BZ167" s="325"/>
      <c r="CA167" s="325"/>
      <c r="CB167" s="325"/>
      <c r="CC167" s="325"/>
      <c r="CD167" s="325"/>
      <c r="CE167" s="325"/>
      <c r="CF167" s="325"/>
      <c r="CG167" s="325"/>
      <c r="CH167" s="325"/>
      <c r="CI167" s="325"/>
      <c r="CJ167" s="339" t="e">
        <f>Resultater_tabeller!#REF!-'K. Afledte omkostninger_1'!CJ165</f>
        <v>#REF!</v>
      </c>
    </row>
    <row r="168" spans="1:88" s="29" customFormat="1" x14ac:dyDescent="0.25">
      <c r="A168" s="332" t="s">
        <v>573</v>
      </c>
      <c r="B168" s="264"/>
      <c r="C168" s="325"/>
      <c r="D168" s="325"/>
      <c r="E168" s="325"/>
      <c r="F168" s="325"/>
      <c r="G168" s="325"/>
      <c r="H168" s="326"/>
      <c r="I168" s="325"/>
      <c r="J168" s="325"/>
      <c r="K168" s="325"/>
      <c r="L168" s="325"/>
      <c r="M168" s="326"/>
      <c r="N168" s="325"/>
      <c r="O168" s="325"/>
      <c r="P168" s="325"/>
      <c r="Q168" s="325"/>
      <c r="R168" s="325"/>
      <c r="S168" s="325"/>
      <c r="T168" s="325"/>
      <c r="U168" s="325"/>
      <c r="V168" s="325"/>
      <c r="W168" s="325"/>
      <c r="X168" s="325"/>
      <c r="Y168" s="325"/>
      <c r="Z168" s="325"/>
      <c r="AA168" s="325"/>
      <c r="AB168" s="326"/>
      <c r="AC168" s="325"/>
      <c r="AD168" s="325"/>
      <c r="AE168" s="325"/>
      <c r="AF168" s="325"/>
      <c r="AG168" s="325"/>
      <c r="AH168" s="325"/>
      <c r="AI168" s="325"/>
      <c r="AJ168" s="325"/>
      <c r="AK168" s="325"/>
      <c r="AL168" s="325"/>
      <c r="AM168" s="325"/>
      <c r="AN168" s="325"/>
      <c r="AO168" s="325"/>
      <c r="AP168" s="325"/>
      <c r="AQ168" s="325"/>
      <c r="AR168" s="325"/>
      <c r="AS168" s="325"/>
      <c r="AT168" s="325"/>
      <c r="AU168" s="325"/>
      <c r="AV168" s="325"/>
      <c r="AW168" s="325"/>
      <c r="AX168" s="325"/>
      <c r="AY168" s="325"/>
      <c r="AZ168" s="325"/>
      <c r="BA168" s="326"/>
      <c r="BB168" s="325"/>
      <c r="BC168" s="325"/>
      <c r="BD168" s="325"/>
      <c r="BE168" s="325"/>
      <c r="BF168" s="325"/>
      <c r="BG168" s="325"/>
      <c r="BH168" s="325"/>
      <c r="BI168" s="325"/>
      <c r="BJ168" s="325"/>
      <c r="BK168" s="325"/>
      <c r="BL168" s="325"/>
      <c r="BM168" s="325"/>
      <c r="BN168" s="325"/>
      <c r="BO168" s="325"/>
      <c r="BP168" s="325"/>
      <c r="BQ168" s="325"/>
      <c r="BR168" s="325"/>
      <c r="BS168" s="325"/>
      <c r="BT168" s="325"/>
      <c r="BU168" s="325"/>
      <c r="BV168" s="325"/>
      <c r="BW168" s="325"/>
      <c r="BX168" s="325"/>
      <c r="BY168" s="325"/>
      <c r="BZ168" s="325"/>
      <c r="CA168" s="325"/>
      <c r="CB168" s="325"/>
      <c r="CC168" s="325"/>
      <c r="CD168" s="325"/>
      <c r="CE168" s="325"/>
      <c r="CF168" s="325"/>
      <c r="CG168" s="325"/>
      <c r="CH168" s="325"/>
      <c r="CI168" s="325"/>
      <c r="CJ168" s="326"/>
    </row>
    <row r="169" spans="1:88" s="115" customFormat="1" ht="12.75" x14ac:dyDescent="0.2">
      <c r="A169" s="264" t="s">
        <v>571</v>
      </c>
      <c r="B169" s="264"/>
      <c r="C169" s="264">
        <f>C157</f>
        <v>0</v>
      </c>
      <c r="D169" s="264">
        <f t="shared" ref="D169:BO169" si="788">D157</f>
        <v>1</v>
      </c>
      <c r="E169" s="264">
        <f t="shared" si="788"/>
        <v>2</v>
      </c>
      <c r="F169" s="264">
        <f t="shared" si="788"/>
        <v>3</v>
      </c>
      <c r="G169" s="264">
        <f t="shared" si="788"/>
        <v>4</v>
      </c>
      <c r="H169" s="264">
        <f t="shared" si="788"/>
        <v>5</v>
      </c>
      <c r="I169" s="264">
        <f t="shared" si="788"/>
        <v>6</v>
      </c>
      <c r="J169" s="264">
        <f t="shared" si="788"/>
        <v>7</v>
      </c>
      <c r="K169" s="264">
        <f t="shared" si="788"/>
        <v>8</v>
      </c>
      <c r="L169" s="264">
        <f t="shared" si="788"/>
        <v>9</v>
      </c>
      <c r="M169" s="264">
        <f t="shared" si="788"/>
        <v>10</v>
      </c>
      <c r="N169" s="264">
        <f t="shared" si="788"/>
        <v>11</v>
      </c>
      <c r="O169" s="264">
        <f t="shared" si="788"/>
        <v>12</v>
      </c>
      <c r="P169" s="264">
        <f t="shared" si="788"/>
        <v>13</v>
      </c>
      <c r="Q169" s="264">
        <f t="shared" si="788"/>
        <v>14</v>
      </c>
      <c r="R169" s="264">
        <f t="shared" si="788"/>
        <v>15</v>
      </c>
      <c r="S169" s="264">
        <f t="shared" si="788"/>
        <v>16</v>
      </c>
      <c r="T169" s="264">
        <f t="shared" si="788"/>
        <v>17</v>
      </c>
      <c r="U169" s="264">
        <f t="shared" si="788"/>
        <v>18</v>
      </c>
      <c r="V169" s="264">
        <f t="shared" si="788"/>
        <v>19</v>
      </c>
      <c r="W169" s="264">
        <f t="shared" si="788"/>
        <v>20</v>
      </c>
      <c r="X169" s="264">
        <f t="shared" si="788"/>
        <v>21</v>
      </c>
      <c r="Y169" s="264">
        <f t="shared" si="788"/>
        <v>22</v>
      </c>
      <c r="Z169" s="264">
        <f t="shared" si="788"/>
        <v>23</v>
      </c>
      <c r="AA169" s="264">
        <f t="shared" si="788"/>
        <v>24</v>
      </c>
      <c r="AB169" s="264">
        <f t="shared" si="788"/>
        <v>25</v>
      </c>
      <c r="AC169" s="264">
        <f t="shared" si="788"/>
        <v>26</v>
      </c>
      <c r="AD169" s="264">
        <f t="shared" si="788"/>
        <v>27</v>
      </c>
      <c r="AE169" s="264">
        <f t="shared" si="788"/>
        <v>28</v>
      </c>
      <c r="AF169" s="264">
        <f t="shared" si="788"/>
        <v>29</v>
      </c>
      <c r="AG169" s="264">
        <f t="shared" si="788"/>
        <v>30</v>
      </c>
      <c r="AH169" s="264">
        <f t="shared" si="788"/>
        <v>31</v>
      </c>
      <c r="AI169" s="264">
        <f t="shared" si="788"/>
        <v>32</v>
      </c>
      <c r="AJ169" s="264">
        <f t="shared" si="788"/>
        <v>33</v>
      </c>
      <c r="AK169" s="264">
        <f t="shared" si="788"/>
        <v>34</v>
      </c>
      <c r="AL169" s="264">
        <f t="shared" si="788"/>
        <v>35</v>
      </c>
      <c r="AM169" s="264">
        <f t="shared" si="788"/>
        <v>36</v>
      </c>
      <c r="AN169" s="264">
        <f t="shared" si="788"/>
        <v>37</v>
      </c>
      <c r="AO169" s="264">
        <f t="shared" si="788"/>
        <v>38</v>
      </c>
      <c r="AP169" s="264">
        <f t="shared" si="788"/>
        <v>39</v>
      </c>
      <c r="AQ169" s="264">
        <f t="shared" si="788"/>
        <v>40</v>
      </c>
      <c r="AR169" s="264">
        <f t="shared" si="788"/>
        <v>41</v>
      </c>
      <c r="AS169" s="264">
        <f t="shared" si="788"/>
        <v>42</v>
      </c>
      <c r="AT169" s="264">
        <f t="shared" si="788"/>
        <v>43</v>
      </c>
      <c r="AU169" s="264">
        <f t="shared" si="788"/>
        <v>44</v>
      </c>
      <c r="AV169" s="264">
        <f t="shared" si="788"/>
        <v>45</v>
      </c>
      <c r="AW169" s="264">
        <f t="shared" si="788"/>
        <v>46</v>
      </c>
      <c r="AX169" s="264">
        <f t="shared" si="788"/>
        <v>47</v>
      </c>
      <c r="AY169" s="264">
        <f t="shared" si="788"/>
        <v>48</v>
      </c>
      <c r="AZ169" s="264">
        <f t="shared" si="788"/>
        <v>49</v>
      </c>
      <c r="BA169" s="264">
        <f t="shared" si="788"/>
        <v>50</v>
      </c>
      <c r="BB169" s="264">
        <f t="shared" si="788"/>
        <v>51</v>
      </c>
      <c r="BC169" s="264">
        <f t="shared" si="788"/>
        <v>52</v>
      </c>
      <c r="BD169" s="264">
        <f t="shared" si="788"/>
        <v>53</v>
      </c>
      <c r="BE169" s="264">
        <f t="shared" si="788"/>
        <v>54</v>
      </c>
      <c r="BF169" s="264">
        <f t="shared" si="788"/>
        <v>55</v>
      </c>
      <c r="BG169" s="264">
        <f t="shared" si="788"/>
        <v>56</v>
      </c>
      <c r="BH169" s="264">
        <f t="shared" si="788"/>
        <v>57</v>
      </c>
      <c r="BI169" s="264">
        <f t="shared" si="788"/>
        <v>58</v>
      </c>
      <c r="BJ169" s="264">
        <f t="shared" si="788"/>
        <v>59</v>
      </c>
      <c r="BK169" s="264">
        <f t="shared" si="788"/>
        <v>60</v>
      </c>
      <c r="BL169" s="264">
        <f t="shared" si="788"/>
        <v>61</v>
      </c>
      <c r="BM169" s="264">
        <f t="shared" si="788"/>
        <v>62</v>
      </c>
      <c r="BN169" s="264">
        <f t="shared" si="788"/>
        <v>63</v>
      </c>
      <c r="BO169" s="264">
        <f t="shared" si="788"/>
        <v>64</v>
      </c>
      <c r="BP169" s="264">
        <f t="shared" ref="BP169:CJ169" si="789">BP157</f>
        <v>65</v>
      </c>
      <c r="BQ169" s="264">
        <f t="shared" si="789"/>
        <v>66</v>
      </c>
      <c r="BR169" s="264">
        <f t="shared" si="789"/>
        <v>67</v>
      </c>
      <c r="BS169" s="264">
        <f t="shared" si="789"/>
        <v>68</v>
      </c>
      <c r="BT169" s="264">
        <f t="shared" si="789"/>
        <v>69</v>
      </c>
      <c r="BU169" s="264">
        <f t="shared" si="789"/>
        <v>70</v>
      </c>
      <c r="BV169" s="264">
        <f t="shared" si="789"/>
        <v>71</v>
      </c>
      <c r="BW169" s="264">
        <f t="shared" si="789"/>
        <v>72</v>
      </c>
      <c r="BX169" s="264">
        <f t="shared" si="789"/>
        <v>73</v>
      </c>
      <c r="BY169" s="264">
        <f t="shared" si="789"/>
        <v>74</v>
      </c>
      <c r="BZ169" s="264">
        <f t="shared" si="789"/>
        <v>75</v>
      </c>
      <c r="CA169" s="264">
        <f t="shared" si="789"/>
        <v>76</v>
      </c>
      <c r="CB169" s="264">
        <f t="shared" si="789"/>
        <v>77</v>
      </c>
      <c r="CC169" s="264">
        <f t="shared" si="789"/>
        <v>78</v>
      </c>
      <c r="CD169" s="264">
        <f t="shared" si="789"/>
        <v>79</v>
      </c>
      <c r="CE169" s="264">
        <f t="shared" si="789"/>
        <v>80</v>
      </c>
      <c r="CF169" s="264">
        <f t="shared" si="789"/>
        <v>81</v>
      </c>
      <c r="CG169" s="264">
        <f t="shared" si="789"/>
        <v>82</v>
      </c>
      <c r="CH169" s="264">
        <f t="shared" si="789"/>
        <v>83</v>
      </c>
      <c r="CI169" s="264">
        <f t="shared" si="789"/>
        <v>84</v>
      </c>
      <c r="CJ169" s="264">
        <f t="shared" si="789"/>
        <v>85</v>
      </c>
    </row>
    <row r="170" spans="1:88" s="115" customFormat="1" ht="12.75" x14ac:dyDescent="0.2">
      <c r="A170" s="264" t="s">
        <v>568</v>
      </c>
      <c r="B170" s="264"/>
      <c r="C170" s="265">
        <f>'J. Sundhedsgevinster'!C32</f>
        <v>0</v>
      </c>
      <c r="D170" s="265">
        <f>'J. Sundhedsgevinster'!D32</f>
        <v>1.4049198875697015</v>
      </c>
      <c r="E170" s="265">
        <f>'J. Sundhedsgevinster'!E32</f>
        <v>4.0379005563462664</v>
      </c>
      <c r="F170" s="265">
        <f>'J. Sundhedsgevinster'!F32</f>
        <v>7.704681646357785</v>
      </c>
      <c r="G170" s="265">
        <f>'J. Sundhedsgevinster'!G32</f>
        <v>12.211025493936068</v>
      </c>
      <c r="H170" s="265">
        <f>'J. Sundhedsgevinster'!H32</f>
        <v>17.373163432648646</v>
      </c>
      <c r="I170" s="265">
        <f>'J. Sundhedsgevinster'!I32</f>
        <v>23.023586156995631</v>
      </c>
      <c r="J170" s="265">
        <f>'J. Sundhedsgevinster'!J32</f>
        <v>28.833415891557348</v>
      </c>
      <c r="K170" s="265">
        <f>'J. Sundhedsgevinster'!K32</f>
        <v>34.7161781374745</v>
      </c>
      <c r="L170" s="265">
        <f>'J. Sundhedsgevinster'!L32</f>
        <v>40.630779389715983</v>
      </c>
      <c r="M170" s="265">
        <f>'J. Sundhedsgevinster'!M32</f>
        <v>46.545273922641506</v>
      </c>
      <c r="N170" s="265">
        <f>'J. Sundhedsgevinster'!N32</f>
        <v>52.430889502880383</v>
      </c>
      <c r="O170" s="265">
        <f>'J. Sundhedsgevinster'!O32</f>
        <v>58.039128659596955</v>
      </c>
      <c r="P170" s="265">
        <f>'J. Sundhedsgevinster'!P32</f>
        <v>63.347965194121073</v>
      </c>
      <c r="Q170" s="265">
        <f>'J. Sundhedsgevinster'!Q32</f>
        <v>68.374862873475465</v>
      </c>
      <c r="R170" s="265">
        <f>'J. Sundhedsgevinster'!R32</f>
        <v>73.141187862691197</v>
      </c>
      <c r="S170" s="265">
        <f>'J. Sundhedsgevinster'!S32</f>
        <v>77.6660972314953</v>
      </c>
      <c r="T170" s="265">
        <f>'J. Sundhedsgevinster'!T32</f>
        <v>81.965994238350049</v>
      </c>
      <c r="U170" s="265">
        <f>'J. Sundhedsgevinster'!U32</f>
        <v>86.054919306081274</v>
      </c>
      <c r="V170" s="265">
        <f>'J. Sundhedsgevinster'!V32</f>
        <v>89.9450108418296</v>
      </c>
      <c r="W170" s="265">
        <f>'J. Sundhedsgevinster'!W32</f>
        <v>93.646894839502949</v>
      </c>
      <c r="X170" s="265">
        <f>'J. Sundhedsgevinster'!X32</f>
        <v>97.172063317378758</v>
      </c>
      <c r="Y170" s="265">
        <f>'J. Sundhedsgevinster'!Y32</f>
        <v>100.52846550441868</v>
      </c>
      <c r="Z170" s="265">
        <f>'J. Sundhedsgevinster'!Z32</f>
        <v>103.72352349189183</v>
      </c>
      <c r="AA170" s="265">
        <f>'J. Sundhedsgevinster'!AA32</f>
        <v>106.76415289136646</v>
      </c>
      <c r="AB170" s="265">
        <f>'J. Sundhedsgevinster'!AB32</f>
        <v>109.65681329231678</v>
      </c>
      <c r="AC170" s="265">
        <f>'J. Sundhedsgevinster'!AC32</f>
        <v>112.40756897172388</v>
      </c>
      <c r="AD170" s="265">
        <f>'J. Sundhedsgevinster'!AD32</f>
        <v>115.02214940119009</v>
      </c>
      <c r="AE170" s="265">
        <f>'J. Sundhedsgevinster'!AE32</f>
        <v>117.50600407277176</v>
      </c>
      <c r="AF170" s="265">
        <f>'J. Sundhedsgevinster'!AF32</f>
        <v>119.86434921494174</v>
      </c>
      <c r="AG170" s="265">
        <f>'J. Sundhedsgevinster'!AG32</f>
        <v>122.10220577644179</v>
      </c>
      <c r="AH170" s="265">
        <f>'J. Sundhedsgevinster'!AH32</f>
        <v>124.22542467431616</v>
      </c>
      <c r="AI170" s="265">
        <f>'J. Sundhedsgevinster'!AI32</f>
        <v>126.23962223137815</v>
      </c>
      <c r="AJ170" s="265">
        <f>'J. Sundhedsgevinster'!AJ32</f>
        <v>128.15002113912161</v>
      </c>
      <c r="AK170" s="265">
        <f>'J. Sundhedsgevinster'!AK32</f>
        <v>129.96142853168161</v>
      </c>
      <c r="AL170" s="265">
        <f>'J. Sundhedsgevinster'!AL32</f>
        <v>131.67826501388507</v>
      </c>
      <c r="AM170" s="265">
        <f>'J. Sundhedsgevinster'!AM32</f>
        <v>138.15829964834143</v>
      </c>
      <c r="AN170" s="265">
        <f>'J. Sundhedsgevinster'!AN32</f>
        <v>144.35253835636726</v>
      </c>
      <c r="AO170" s="265">
        <f>'J. Sundhedsgevinster'!AO32</f>
        <v>150.26938584245718</v>
      </c>
      <c r="AP170" s="265">
        <f>'J. Sundhedsgevinster'!AP32</f>
        <v>155.91685892529557</v>
      </c>
      <c r="AQ170" s="265">
        <f>'J. Sundhedsgevinster'!AQ32</f>
        <v>161.30272478925289</v>
      </c>
      <c r="AR170" s="265">
        <f>'J. Sundhedsgevinster'!AR32</f>
        <v>166.43874535101793</v>
      </c>
      <c r="AS170" s="265">
        <f>'J. Sundhedsgevinster'!AS32</f>
        <v>171.33606950446958</v>
      </c>
      <c r="AT170" s="265">
        <f>'J. Sundhedsgevinster'!AT32</f>
        <v>176.00451637968723</v>
      </c>
      <c r="AU170" s="265">
        <f>'J. Sundhedsgevinster'!AU32</f>
        <v>180.45254903115148</v>
      </c>
      <c r="AV170" s="265">
        <f>'J. Sundhedsgevinster'!AV32</f>
        <v>184.68746149213547</v>
      </c>
      <c r="AW170" s="265">
        <f>'J. Sundhedsgevinster'!AW32</f>
        <v>188.71564889467743</v>
      </c>
      <c r="AX170" s="265">
        <f>'J. Sundhedsgevinster'!AX32</f>
        <v>192.54288687096474</v>
      </c>
      <c r="AY170" s="265">
        <f>'J. Sundhedsgevinster'!AY32</f>
        <v>196.17458184647191</v>
      </c>
      <c r="AZ170" s="265">
        <f>'J. Sundhedsgevinster'!AZ32</f>
        <v>199.61597540191786</v>
      </c>
      <c r="BA170" s="265">
        <f>'J. Sundhedsgevinster'!BA32</f>
        <v>202.87229850846234</v>
      </c>
      <c r="BB170" s="265">
        <f>'J. Sundhedsgevinster'!BB32</f>
        <v>205.96451679069466</v>
      </c>
      <c r="BC170" s="265">
        <f>'J. Sundhedsgevinster'!BC32</f>
        <v>208.89742058666388</v>
      </c>
      <c r="BD170" s="265">
        <f>'J. Sundhedsgevinster'!BD32</f>
        <v>211.6725344766586</v>
      </c>
      <c r="BE170" s="265">
        <f>'J. Sundhedsgevinster'!BE32</f>
        <v>214.29101019669309</v>
      </c>
      <c r="BF170" s="265">
        <f>'J. Sundhedsgevinster'!BF32</f>
        <v>216.75447229362555</v>
      </c>
      <c r="BG170" s="265">
        <f>'J. Sundhedsgevinster'!BG32</f>
        <v>219.06540385726703</v>
      </c>
      <c r="BH170" s="265">
        <f>'J. Sundhedsgevinster'!BH32</f>
        <v>221.22725671523625</v>
      </c>
      <c r="BI170" s="265">
        <f>'J. Sundhedsgevinster'!BI32</f>
        <v>223.2444051629152</v>
      </c>
      <c r="BJ170" s="265">
        <f>'J. Sundhedsgevinster'!BJ32</f>
        <v>225.12201875334605</v>
      </c>
      <c r="BK170" s="265">
        <f>'J. Sundhedsgevinster'!BK32</f>
        <v>226.86590087857394</v>
      </c>
      <c r="BL170" s="265">
        <f>'J. Sundhedsgevinster'!BL32</f>
        <v>228.4823210348556</v>
      </c>
      <c r="BM170" s="265">
        <f>'J. Sundhedsgevinster'!BM32</f>
        <v>229.97785650366393</v>
      </c>
      <c r="BN170" s="265">
        <f>'J. Sundhedsgevinster'!BN32</f>
        <v>231.35925147089773</v>
      </c>
      <c r="BO170" s="265">
        <f>'J. Sundhedsgevinster'!BO32</f>
        <v>232.63329683919901</v>
      </c>
      <c r="BP170" s="265">
        <f>'J. Sundhedsgevinster'!BP32</f>
        <v>233.80673114532431</v>
      </c>
      <c r="BQ170" s="265">
        <f>'J. Sundhedsgevinster'!BQ32</f>
        <v>234.88616139382231</v>
      </c>
      <c r="BR170" s="265">
        <f>'J. Sundhedsgevinster'!BR32</f>
        <v>235.87800180524414</v>
      </c>
      <c r="BS170" s="265">
        <f>'J. Sundhedsgevinster'!BS32</f>
        <v>236.78842815136628</v>
      </c>
      <c r="BT170" s="265">
        <f>'J. Sundhedsgevinster'!BT32</f>
        <v>237.62334531492257</v>
      </c>
      <c r="BU170" s="265">
        <f>'J. Sundhedsgevinster'!BU32</f>
        <v>238.38836584026393</v>
      </c>
      <c r="BV170" s="265">
        <f>'J. Sundhedsgevinster'!BV32</f>
        <v>240.33040172219253</v>
      </c>
      <c r="BW170" s="265">
        <f>'J. Sundhedsgevinster'!BW32</f>
        <v>241.98668105238607</v>
      </c>
      <c r="BX170" s="265">
        <f>'J. Sundhedsgevinster'!BX32</f>
        <v>243.38742140805672</v>
      </c>
      <c r="BY170" s="265">
        <f>'J. Sundhedsgevinster'!BY32</f>
        <v>244.56418546040172</v>
      </c>
      <c r="BZ170" s="265">
        <f>'J. Sundhedsgevinster'!BZ32</f>
        <v>245.54751859042162</v>
      </c>
      <c r="CA170" s="265">
        <f>'J. Sundhedsgevinster'!CA32</f>
        <v>246.36566499096233</v>
      </c>
      <c r="CB170" s="265">
        <f>'J. Sundhedsgevinster'!CB32</f>
        <v>247.04396879869114</v>
      </c>
      <c r="CC170" s="265">
        <f>'J. Sundhedsgevinster'!CC32</f>
        <v>247.60469799947526</v>
      </c>
      <c r="CD170" s="265">
        <f>'J. Sundhedsgevinster'!CD32</f>
        <v>248.06711826082338</v>
      </c>
      <c r="CE170" s="265">
        <f>'J. Sundhedsgevinster'!CE32</f>
        <v>248.44770442412124</v>
      </c>
      <c r="CF170" s="265">
        <f>'J. Sundhedsgevinster'!CF32</f>
        <v>248.76041814818521</v>
      </c>
      <c r="CG170" s="265">
        <f>'J. Sundhedsgevinster'!CG32</f>
        <v>249.01700738386589</v>
      </c>
      <c r="CH170" s="265">
        <f>'J. Sundhedsgevinster'!CH32</f>
        <v>249.2273012998331</v>
      </c>
      <c r="CI170" s="265">
        <f>'J. Sundhedsgevinster'!CI32</f>
        <v>249.39948595313149</v>
      </c>
      <c r="CJ170" s="265">
        <f>'J. Sundhedsgevinster'!CJ32</f>
        <v>249.54035345317112</v>
      </c>
    </row>
    <row r="171" spans="1:88" s="115" customFormat="1" ht="12.75" x14ac:dyDescent="0.2">
      <c r="A171" s="264" t="s">
        <v>569</v>
      </c>
      <c r="B171" s="264"/>
      <c r="C171" s="335">
        <f>A130</f>
        <v>659402.49835829937</v>
      </c>
      <c r="D171" s="335">
        <f t="shared" ref="D171:AI171" si="790">$C171-D145</f>
        <v>630740.8563058268</v>
      </c>
      <c r="E171" s="335">
        <f t="shared" si="790"/>
        <v>604610.25152219471</v>
      </c>
      <c r="F171" s="335">
        <f t="shared" si="790"/>
        <v>580846.07852939959</v>
      </c>
      <c r="G171" s="335">
        <f t="shared" si="790"/>
        <v>559282.56576959079</v>
      </c>
      <c r="H171" s="335">
        <f t="shared" si="790"/>
        <v>539756.04914730147</v>
      </c>
      <c r="I171" s="335">
        <f t="shared" si="790"/>
        <v>498345.62620493781</v>
      </c>
      <c r="J171" s="335">
        <f t="shared" si="790"/>
        <v>454789.38815211516</v>
      </c>
      <c r="K171" s="335">
        <f t="shared" si="790"/>
        <v>412643.86127560964</v>
      </c>
      <c r="L171" s="335">
        <f t="shared" si="790"/>
        <v>372511.53609137965</v>
      </c>
      <c r="M171" s="335">
        <f t="shared" si="790"/>
        <v>334452.66383625881</v>
      </c>
      <c r="N171" s="335">
        <f t="shared" si="790"/>
        <v>287350.92384178552</v>
      </c>
      <c r="O171" s="335">
        <f t="shared" si="790"/>
        <v>240785.44331016531</v>
      </c>
      <c r="P171" s="335">
        <f t="shared" si="790"/>
        <v>196475.52794797253</v>
      </c>
      <c r="Q171" s="335">
        <f t="shared" si="790"/>
        <v>154641.02030303131</v>
      </c>
      <c r="R171" s="335">
        <f t="shared" si="790"/>
        <v>115219.93549774587</v>
      </c>
      <c r="S171" s="335">
        <f t="shared" si="790"/>
        <v>78101.158275893191</v>
      </c>
      <c r="T171" s="335">
        <f t="shared" si="790"/>
        <v>43168.705097772065</v>
      </c>
      <c r="U171" s="335">
        <f t="shared" si="790"/>
        <v>10309.961404172354</v>
      </c>
      <c r="V171" s="335">
        <f t="shared" si="790"/>
        <v>-20582.96309117577</v>
      </c>
      <c r="W171" s="335">
        <f t="shared" si="790"/>
        <v>-49776.476660976536</v>
      </c>
      <c r="X171" s="335">
        <f t="shared" si="790"/>
        <v>-77264.9556070572</v>
      </c>
      <c r="Y171" s="335">
        <f t="shared" si="790"/>
        <v>-103123.61608327588</v>
      </c>
      <c r="Z171" s="335">
        <f t="shared" si="790"/>
        <v>-127427.30069338309</v>
      </c>
      <c r="AA171" s="335">
        <f t="shared" si="790"/>
        <v>-150249.88083978347</v>
      </c>
      <c r="AB171" s="335">
        <f t="shared" si="790"/>
        <v>-171663.99899080093</v>
      </c>
      <c r="AC171" s="335">
        <f t="shared" si="790"/>
        <v>-191740.81951053464</v>
      </c>
      <c r="AD171" s="335">
        <f t="shared" si="790"/>
        <v>-210549.80049462931</v>
      </c>
      <c r="AE171" s="335">
        <f t="shared" si="790"/>
        <v>-228158.49369501951</v>
      </c>
      <c r="AF171" s="335">
        <f t="shared" si="790"/>
        <v>-244632.3758910622</v>
      </c>
      <c r="AG171" s="335">
        <f t="shared" si="790"/>
        <v>-260201.48738203687</v>
      </c>
      <c r="AH171" s="335">
        <f t="shared" si="790"/>
        <v>-274893.9331066421</v>
      </c>
      <c r="AI171" s="335">
        <f t="shared" si="790"/>
        <v>-288739.15780845005</v>
      </c>
      <c r="AJ171" s="335">
        <f t="shared" ref="AJ171:BO171" si="791">$C171-AJ145</f>
        <v>-301767.25003346172</v>
      </c>
      <c r="AK171" s="335">
        <f t="shared" si="791"/>
        <v>-314009.02479803388</v>
      </c>
      <c r="AL171" s="335">
        <f t="shared" si="791"/>
        <v>-325495.97174143128</v>
      </c>
      <c r="AM171" s="335">
        <f t="shared" si="791"/>
        <v>-369504.23864476813</v>
      </c>
      <c r="AN171" s="335">
        <f t="shared" si="791"/>
        <v>-411143.72664608562</v>
      </c>
      <c r="AO171" s="335">
        <f t="shared" si="791"/>
        <v>-450490.76937621285</v>
      </c>
      <c r="AP171" s="335">
        <f t="shared" si="791"/>
        <v>-487625.21069695812</v>
      </c>
      <c r="AQ171" s="335">
        <f t="shared" si="791"/>
        <v>-522629.64773253759</v>
      </c>
      <c r="AR171" s="335">
        <f t="shared" si="791"/>
        <v>-556335.62487601035</v>
      </c>
      <c r="AS171" s="335">
        <f t="shared" si="791"/>
        <v>-588647.23084756744</v>
      </c>
      <c r="AT171" s="335">
        <f t="shared" si="791"/>
        <v>-619497.0230422999</v>
      </c>
      <c r="AU171" s="335">
        <f t="shared" si="791"/>
        <v>-648840.13575026731</v>
      </c>
      <c r="AV171" s="335">
        <f t="shared" si="791"/>
        <v>-676652.38054837205</v>
      </c>
      <c r="AW171" s="335">
        <f t="shared" si="791"/>
        <v>-702927.9752089734</v>
      </c>
      <c r="AX171" s="335">
        <f t="shared" si="791"/>
        <v>-727677.11764163605</v>
      </c>
      <c r="AY171" s="335">
        <f t="shared" si="791"/>
        <v>-750923.55519990053</v>
      </c>
      <c r="AZ171" s="335">
        <f t="shared" si="791"/>
        <v>-772702.25000482902</v>
      </c>
      <c r="BA171" s="335">
        <f t="shared" si="791"/>
        <v>-793057.20403078094</v>
      </c>
      <c r="BB171" s="335">
        <f t="shared" si="791"/>
        <v>-815248.2311130279</v>
      </c>
      <c r="BC171" s="335">
        <f t="shared" si="791"/>
        <v>-835617.19158575532</v>
      </c>
      <c r="BD171" s="335">
        <f t="shared" si="791"/>
        <v>-854277.02535576432</v>
      </c>
      <c r="BE171" s="335">
        <f t="shared" si="791"/>
        <v>-871330.78148926294</v>
      </c>
      <c r="BF171" s="335">
        <f t="shared" si="791"/>
        <v>-886885.40645806014</v>
      </c>
      <c r="BG171" s="335">
        <f t="shared" si="791"/>
        <v>-901048.40862495417</v>
      </c>
      <c r="BH171" s="335">
        <f t="shared" si="791"/>
        <v>-913925.45525960217</v>
      </c>
      <c r="BI171" s="335">
        <f t="shared" si="791"/>
        <v>-925618.69035490917</v>
      </c>
      <c r="BJ171" s="335">
        <f t="shared" si="791"/>
        <v>-936225.60546585207</v>
      </c>
      <c r="BK171" s="335">
        <f t="shared" si="791"/>
        <v>-945838.33097391191</v>
      </c>
      <c r="BL171" s="335">
        <f t="shared" si="791"/>
        <v>-954543.24340357643</v>
      </c>
      <c r="BM171" s="335">
        <f t="shared" si="791"/>
        <v>-962420.80704415089</v>
      </c>
      <c r="BN171" s="335">
        <f t="shared" si="791"/>
        <v>-969545.58622459567</v>
      </c>
      <c r="BO171" s="335">
        <f t="shared" si="791"/>
        <v>-975986.37900608906</v>
      </c>
      <c r="BP171" s="335">
        <f t="shared" ref="BP171:CJ171" si="792">$C171-BP145</f>
        <v>-981806.43449357257</v>
      </c>
      <c r="BQ171" s="335">
        <f t="shared" si="792"/>
        <v>-987063.72499604721</v>
      </c>
      <c r="BR171" s="335">
        <f t="shared" si="792"/>
        <v>-991811.25135630148</v>
      </c>
      <c r="BS171" s="335">
        <f t="shared" si="792"/>
        <v>-996097.36530982947</v>
      </c>
      <c r="BT171" s="335">
        <f t="shared" si="792"/>
        <v>-999966.09703485912</v>
      </c>
      <c r="BU171" s="335">
        <f t="shared" si="792"/>
        <v>-1003457.4793765141</v>
      </c>
      <c r="BV171" s="335">
        <f t="shared" si="792"/>
        <v>-1011214.969352865</v>
      </c>
      <c r="BW171" s="335">
        <f t="shared" si="792"/>
        <v>-1017488.1983380682</v>
      </c>
      <c r="BX171" s="335">
        <f t="shared" si="792"/>
        <v>-1022562.003398582</v>
      </c>
      <c r="BY171" s="335">
        <f t="shared" si="792"/>
        <v>-1026666.5547257251</v>
      </c>
      <c r="BZ171" s="335">
        <f t="shared" si="792"/>
        <v>-1029987.8073336662</v>
      </c>
      <c r="CA171" s="335">
        <f t="shared" si="792"/>
        <v>-1032675.9693892259</v>
      </c>
      <c r="CB171" s="335">
        <f t="shared" si="792"/>
        <v>-1034852.3612039444</v>
      </c>
      <c r="CC171" s="335">
        <f t="shared" si="792"/>
        <v>-1036614.9674779383</v>
      </c>
      <c r="CD171" s="335">
        <f t="shared" si="792"/>
        <v>-1038042.9286721851</v>
      </c>
      <c r="CE171" s="335">
        <f t="shared" si="792"/>
        <v>-1039200.171705322</v>
      </c>
      <c r="CF171" s="335">
        <f t="shared" si="792"/>
        <v>-1040138.3430465526</v>
      </c>
      <c r="CG171" s="335">
        <f t="shared" si="792"/>
        <v>-1040899.1769612521</v>
      </c>
      <c r="CH171" s="335">
        <f t="shared" si="792"/>
        <v>-1041516.406864806</v>
      </c>
      <c r="CI171" s="335">
        <f t="shared" si="792"/>
        <v>-1042017.3074500213</v>
      </c>
      <c r="CJ171" s="335">
        <f t="shared" si="792"/>
        <v>-1042423.9386722246</v>
      </c>
    </row>
    <row r="172" spans="1:88" s="115" customFormat="1" ht="12.75" x14ac:dyDescent="0.2">
      <c r="A172" s="264" t="s">
        <v>570</v>
      </c>
      <c r="B172" s="264"/>
      <c r="C172" s="335">
        <f>A130</f>
        <v>659402.49835829937</v>
      </c>
      <c r="D172" s="335">
        <f t="shared" ref="D172:AI172" si="793">$C172-D146</f>
        <v>561402.5875699115</v>
      </c>
      <c r="E172" s="335">
        <f t="shared" si="793"/>
        <v>473376.63306119165</v>
      </c>
      <c r="F172" s="335">
        <f t="shared" si="793"/>
        <v>394411.19474566588</v>
      </c>
      <c r="G172" s="335">
        <f t="shared" si="793"/>
        <v>323658.51669489709</v>
      </c>
      <c r="H172" s="335">
        <f t="shared" si="793"/>
        <v>260335.41422206821</v>
      </c>
      <c r="I172" s="335">
        <f t="shared" si="793"/>
        <v>127545.75789739657</v>
      </c>
      <c r="J172" s="335">
        <f t="shared" si="793"/>
        <v>-10841.620964990347</v>
      </c>
      <c r="K172" s="335">
        <f t="shared" si="793"/>
        <v>-143620.63676608773</v>
      </c>
      <c r="L172" s="335">
        <f t="shared" si="793"/>
        <v>-269066.2586420119</v>
      </c>
      <c r="M172" s="335">
        <f t="shared" si="793"/>
        <v>-387156.47193051584</v>
      </c>
      <c r="N172" s="335">
        <f t="shared" si="793"/>
        <v>-532212.79702850839</v>
      </c>
      <c r="O172" s="335">
        <f t="shared" si="793"/>
        <v>-674934.08779278549</v>
      </c>
      <c r="P172" s="335">
        <f t="shared" si="793"/>
        <v>-810166.65389149368</v>
      </c>
      <c r="Q172" s="335">
        <f t="shared" si="793"/>
        <v>-937325.96750754549</v>
      </c>
      <c r="R172" s="335">
        <f t="shared" si="793"/>
        <v>-1056676.5238739937</v>
      </c>
      <c r="S172" s="335">
        <f t="shared" si="793"/>
        <v>-1168625.3896620846</v>
      </c>
      <c r="T172" s="335">
        <f t="shared" si="793"/>
        <v>-1273588.4135126635</v>
      </c>
      <c r="U172" s="335">
        <f t="shared" si="793"/>
        <v>-1371965.4019603129</v>
      </c>
      <c r="V172" s="335">
        <f t="shared" si="793"/>
        <v>-1464136.1371256141</v>
      </c>
      <c r="W172" s="335">
        <f t="shared" si="793"/>
        <v>-1550330.7408041535</v>
      </c>
      <c r="X172" s="335">
        <f t="shared" si="793"/>
        <v>-1631224.5455954294</v>
      </c>
      <c r="Y172" s="335">
        <f t="shared" si="793"/>
        <v>-1707085.2302624574</v>
      </c>
      <c r="Z172" s="335">
        <f t="shared" si="793"/>
        <v>-1778174.0646329885</v>
      </c>
      <c r="AA172" s="335">
        <f t="shared" si="793"/>
        <v>-1844744.6172505501</v>
      </c>
      <c r="AB172" s="335">
        <f t="shared" si="793"/>
        <v>-1907042.350876092</v>
      </c>
      <c r="AC172" s="335">
        <f t="shared" si="793"/>
        <v>-1965304.2687315163</v>
      </c>
      <c r="AD172" s="335">
        <f t="shared" si="793"/>
        <v>-2019758.627750319</v>
      </c>
      <c r="AE172" s="335">
        <f t="shared" si="793"/>
        <v>-2070624.7260166644</v>
      </c>
      <c r="AF172" s="335">
        <f t="shared" si="793"/>
        <v>-2118112.7654684414</v>
      </c>
      <c r="AG172" s="335">
        <f t="shared" si="793"/>
        <v>-2162729.6655855854</v>
      </c>
      <c r="AH172" s="335">
        <f t="shared" si="793"/>
        <v>-2204604.5893193441</v>
      </c>
      <c r="AI172" s="335">
        <f t="shared" si="793"/>
        <v>-2243864.4211891694</v>
      </c>
      <c r="AJ172" s="335">
        <f t="shared" ref="AJ172:BO172" si="794">$C172-AJ146</f>
        <v>-2280632.5555010778</v>
      </c>
      <c r="AK172" s="335">
        <f t="shared" si="794"/>
        <v>-2315029.5682022152</v>
      </c>
      <c r="AL172" s="335">
        <f t="shared" si="794"/>
        <v>-2347173.5167677593</v>
      </c>
      <c r="AM172" s="335">
        <f t="shared" si="794"/>
        <v>-2466731.3392961645</v>
      </c>
      <c r="AN172" s="335">
        <f t="shared" si="794"/>
        <v>-2579305.4048470771</v>
      </c>
      <c r="AO172" s="335">
        <f t="shared" si="794"/>
        <v>-2685196.7812714153</v>
      </c>
      <c r="AP172" s="335">
        <f t="shared" si="794"/>
        <v>-2784705.1599085345</v>
      </c>
      <c r="AQ172" s="335">
        <f t="shared" si="794"/>
        <v>-2879539.3067967244</v>
      </c>
      <c r="AR172" s="335">
        <f t="shared" si="794"/>
        <v>-2969637.4608835527</v>
      </c>
      <c r="AS172" s="335">
        <f t="shared" si="794"/>
        <v>-3054985.9093861054</v>
      </c>
      <c r="AT172" s="335">
        <f t="shared" si="794"/>
        <v>-3135607.2457259852</v>
      </c>
      <c r="AU172" s="335">
        <f t="shared" si="794"/>
        <v>-3211558.3658754663</v>
      </c>
      <c r="AV172" s="335">
        <f t="shared" si="794"/>
        <v>-3282927.1445112322</v>
      </c>
      <c r="AW172" s="335">
        <f t="shared" si="794"/>
        <v>-3349828.3902873597</v>
      </c>
      <c r="AX172" s="335">
        <f t="shared" si="794"/>
        <v>-3412399.5052429182</v>
      </c>
      <c r="AY172" s="335">
        <f t="shared" si="794"/>
        <v>-3470796.1416806877</v>
      </c>
      <c r="AZ172" s="335">
        <f t="shared" si="794"/>
        <v>-3525188.051261473</v>
      </c>
      <c r="BA172" s="335">
        <f t="shared" si="794"/>
        <v>-3581821.7730961316</v>
      </c>
      <c r="BB172" s="335">
        <f t="shared" si="794"/>
        <v>-3633811.7228502282</v>
      </c>
      <c r="BC172" s="335">
        <f t="shared" si="794"/>
        <v>-3681445.3722860613</v>
      </c>
      <c r="BD172" s="335">
        <f t="shared" si="794"/>
        <v>-3724984.9567211182</v>
      </c>
      <c r="BE172" s="335">
        <f t="shared" si="794"/>
        <v>-3764702.636438767</v>
      </c>
      <c r="BF172" s="335">
        <f t="shared" si="794"/>
        <v>-3800872.025930705</v>
      </c>
      <c r="BG172" s="335">
        <f t="shared" si="794"/>
        <v>-3833762.0877248845</v>
      </c>
      <c r="BH172" s="335">
        <f t="shared" si="794"/>
        <v>-3863632.8547457983</v>
      </c>
      <c r="BI172" s="335">
        <f t="shared" si="794"/>
        <v>-3890732.5562378461</v>
      </c>
      <c r="BJ172" s="335">
        <f t="shared" si="794"/>
        <v>-3915295.8112473334</v>
      </c>
      <c r="BK172" s="335">
        <f t="shared" si="794"/>
        <v>-3937542.6250642142</v>
      </c>
      <c r="BL172" s="335">
        <f t="shared" si="794"/>
        <v>-3957677.9812973686</v>
      </c>
      <c r="BM172" s="335">
        <f t="shared" si="794"/>
        <v>-3975891.8680778393</v>
      </c>
      <c r="BN172" s="335">
        <f t="shared" si="794"/>
        <v>-3992359.6134077259</v>
      </c>
      <c r="BO172" s="335">
        <f t="shared" si="794"/>
        <v>-4007242.4336570366</v>
      </c>
      <c r="BP172" s="335">
        <f t="shared" ref="BP172:CJ172" si="795">$C172-BP146</f>
        <v>-4020688.1221018392</v>
      </c>
      <c r="BQ172" s="335">
        <f t="shared" si="795"/>
        <v>-4032831.822382825</v>
      </c>
      <c r="BR172" s="335">
        <f t="shared" si="795"/>
        <v>-4043796.845819049</v>
      </c>
      <c r="BS172" s="335">
        <f t="shared" si="795"/>
        <v>-4053695.5024334616</v>
      </c>
      <c r="BT172" s="335">
        <f t="shared" si="795"/>
        <v>-4062629.9239821373</v>
      </c>
      <c r="BU172" s="335">
        <f t="shared" si="795"/>
        <v>-4070692.8637507646</v>
      </c>
      <c r="BV172" s="335">
        <f t="shared" si="795"/>
        <v>-4089976.2966388515</v>
      </c>
      <c r="BW172" s="335">
        <f t="shared" si="795"/>
        <v>-4105576.8536127727</v>
      </c>
      <c r="BX172" s="335">
        <f t="shared" si="795"/>
        <v>-4118200.0397246606</v>
      </c>
      <c r="BY172" s="335">
        <f t="shared" si="795"/>
        <v>-4128416.1934125735</v>
      </c>
      <c r="BZ172" s="335">
        <f t="shared" si="795"/>
        <v>-4136686.2839710866</v>
      </c>
      <c r="CA172" s="335">
        <f t="shared" si="795"/>
        <v>-4143382.8223646847</v>
      </c>
      <c r="CB172" s="335">
        <f t="shared" si="795"/>
        <v>-4148806.805110672</v>
      </c>
      <c r="CC172" s="335">
        <f t="shared" si="795"/>
        <v>-4153201.4356728406</v>
      </c>
      <c r="CD172" s="335">
        <f t="shared" si="795"/>
        <v>-4156763.228586419</v>
      </c>
      <c r="CE172" s="335">
        <f t="shared" si="795"/>
        <v>-4159650.9893325572</v>
      </c>
      <c r="CF172" s="335">
        <f t="shared" si="795"/>
        <v>-4161993.0717412275</v>
      </c>
      <c r="CG172" s="335">
        <f t="shared" si="795"/>
        <v>-4163893.2401555446</v>
      </c>
      <c r="CH172" s="335">
        <f t="shared" si="795"/>
        <v>-4165435.4025712055</v>
      </c>
      <c r="CI172" s="335">
        <f t="shared" si="795"/>
        <v>-4166687.4310188512</v>
      </c>
      <c r="CJ172" s="335">
        <f t="shared" si="795"/>
        <v>-4167704.2446220196</v>
      </c>
    </row>
    <row r="173" spans="1:88" s="115" customFormat="1" ht="12.75" x14ac:dyDescent="0.2">
      <c r="A173" s="264"/>
      <c r="B173" s="264"/>
      <c r="C173" s="264"/>
      <c r="D173" s="264"/>
      <c r="E173" s="264"/>
      <c r="F173" s="264"/>
      <c r="G173" s="264"/>
      <c r="H173" s="264"/>
      <c r="I173" s="264"/>
      <c r="J173" s="264"/>
      <c r="K173" s="264"/>
      <c r="L173" s="264"/>
      <c r="M173" s="264"/>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264"/>
      <c r="BB173" s="264"/>
      <c r="BC173" s="264"/>
      <c r="BD173" s="264"/>
      <c r="BE173" s="264"/>
      <c r="BF173" s="264"/>
      <c r="BG173" s="264"/>
      <c r="BH173" s="264"/>
      <c r="BI173" s="264"/>
      <c r="BJ173" s="264"/>
      <c r="BK173" s="264"/>
      <c r="BL173" s="264"/>
      <c r="BM173" s="264"/>
      <c r="BN173" s="264"/>
      <c r="BO173" s="264"/>
      <c r="BP173" s="264"/>
      <c r="BQ173" s="264"/>
      <c r="BR173" s="264"/>
      <c r="BS173" s="264"/>
      <c r="BT173" s="264"/>
      <c r="BU173" s="264"/>
      <c r="BV173" s="264"/>
      <c r="BW173" s="264"/>
      <c r="BX173" s="264"/>
      <c r="BY173" s="264"/>
      <c r="BZ173" s="264"/>
      <c r="CA173" s="264"/>
      <c r="CB173" s="264"/>
      <c r="CC173" s="264"/>
      <c r="CD173" s="264"/>
      <c r="CE173" s="264"/>
      <c r="CF173" s="264"/>
      <c r="CG173" s="264"/>
      <c r="CH173" s="264"/>
      <c r="CI173" s="264"/>
      <c r="CJ173" s="264"/>
    </row>
    <row r="174" spans="1:88" s="115" customFormat="1" ht="12.75" x14ac:dyDescent="0.2">
      <c r="A174" s="327" t="s">
        <v>572</v>
      </c>
      <c r="B174" s="264"/>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5"/>
      <c r="AB174" s="265"/>
      <c r="AC174" s="265"/>
      <c r="AD174" s="265"/>
      <c r="AE174" s="265"/>
      <c r="AF174" s="265"/>
      <c r="AG174" s="265"/>
      <c r="AH174" s="265"/>
      <c r="AI174" s="265"/>
      <c r="AJ174" s="265"/>
      <c r="AK174" s="265"/>
      <c r="AL174" s="265"/>
      <c r="AM174" s="265"/>
      <c r="AN174" s="265"/>
      <c r="AO174" s="265"/>
      <c r="AP174" s="265"/>
      <c r="AQ174" s="265"/>
      <c r="AR174" s="265"/>
      <c r="AS174" s="265"/>
      <c r="AT174" s="265"/>
      <c r="AU174" s="265"/>
      <c r="AV174" s="265"/>
      <c r="AW174" s="265"/>
      <c r="AX174" s="265"/>
      <c r="AY174" s="265"/>
      <c r="AZ174" s="265"/>
      <c r="BA174" s="265"/>
      <c r="BB174" s="265"/>
      <c r="BC174" s="265"/>
      <c r="BD174" s="265"/>
      <c r="BE174" s="265"/>
      <c r="BF174" s="265"/>
      <c r="BG174" s="265"/>
      <c r="BH174" s="265"/>
      <c r="BI174" s="265"/>
      <c r="BJ174" s="265"/>
      <c r="BK174" s="265"/>
      <c r="BL174" s="265"/>
      <c r="BM174" s="265"/>
      <c r="BN174" s="265"/>
      <c r="BO174" s="265"/>
      <c r="BP174" s="265"/>
      <c r="BQ174" s="265"/>
      <c r="BR174" s="265"/>
      <c r="BS174" s="265"/>
      <c r="BT174" s="265"/>
      <c r="BU174" s="265"/>
      <c r="BV174" s="265"/>
      <c r="BW174" s="265"/>
      <c r="BX174" s="265"/>
      <c r="BY174" s="265"/>
      <c r="BZ174" s="265"/>
      <c r="CA174" s="265"/>
      <c r="CB174" s="265"/>
      <c r="CC174" s="265"/>
      <c r="CD174" s="265"/>
      <c r="CE174" s="265"/>
      <c r="CF174" s="265"/>
      <c r="CG174" s="265"/>
      <c r="CH174" s="265"/>
      <c r="CI174" s="265"/>
      <c r="CJ174" s="265"/>
    </row>
    <row r="175" spans="1:88" s="115" customFormat="1" ht="12.75" x14ac:dyDescent="0.2">
      <c r="A175" s="327"/>
      <c r="B175" s="264"/>
      <c r="C175" s="265"/>
      <c r="D175" s="265">
        <f>D169</f>
        <v>1</v>
      </c>
      <c r="E175" s="265">
        <f t="shared" ref="E175:BP175" si="796">E169</f>
        <v>2</v>
      </c>
      <c r="F175" s="265">
        <f t="shared" si="796"/>
        <v>3</v>
      </c>
      <c r="G175" s="265">
        <f t="shared" si="796"/>
        <v>4</v>
      </c>
      <c r="H175" s="265">
        <f t="shared" si="796"/>
        <v>5</v>
      </c>
      <c r="I175" s="265">
        <f t="shared" si="796"/>
        <v>6</v>
      </c>
      <c r="J175" s="265">
        <f t="shared" si="796"/>
        <v>7</v>
      </c>
      <c r="K175" s="265">
        <f t="shared" si="796"/>
        <v>8</v>
      </c>
      <c r="L175" s="265">
        <f t="shared" si="796"/>
        <v>9</v>
      </c>
      <c r="M175" s="265">
        <f t="shared" si="796"/>
        <v>10</v>
      </c>
      <c r="N175" s="265">
        <f t="shared" si="796"/>
        <v>11</v>
      </c>
      <c r="O175" s="265">
        <f t="shared" si="796"/>
        <v>12</v>
      </c>
      <c r="P175" s="265">
        <f t="shared" si="796"/>
        <v>13</v>
      </c>
      <c r="Q175" s="265">
        <f t="shared" si="796"/>
        <v>14</v>
      </c>
      <c r="R175" s="265">
        <f t="shared" si="796"/>
        <v>15</v>
      </c>
      <c r="S175" s="265">
        <f t="shared" si="796"/>
        <v>16</v>
      </c>
      <c r="T175" s="265">
        <f t="shared" si="796"/>
        <v>17</v>
      </c>
      <c r="U175" s="265">
        <f t="shared" si="796"/>
        <v>18</v>
      </c>
      <c r="V175" s="265">
        <f t="shared" si="796"/>
        <v>19</v>
      </c>
      <c r="W175" s="265">
        <f t="shared" si="796"/>
        <v>20</v>
      </c>
      <c r="X175" s="265">
        <f t="shared" si="796"/>
        <v>21</v>
      </c>
      <c r="Y175" s="265">
        <f t="shared" si="796"/>
        <v>22</v>
      </c>
      <c r="Z175" s="265">
        <f t="shared" si="796"/>
        <v>23</v>
      </c>
      <c r="AA175" s="265">
        <f t="shared" si="796"/>
        <v>24</v>
      </c>
      <c r="AB175" s="265">
        <f t="shared" si="796"/>
        <v>25</v>
      </c>
      <c r="AC175" s="265">
        <f t="shared" si="796"/>
        <v>26</v>
      </c>
      <c r="AD175" s="265">
        <f t="shared" si="796"/>
        <v>27</v>
      </c>
      <c r="AE175" s="265">
        <f t="shared" si="796"/>
        <v>28</v>
      </c>
      <c r="AF175" s="265">
        <f t="shared" si="796"/>
        <v>29</v>
      </c>
      <c r="AG175" s="265">
        <f t="shared" si="796"/>
        <v>30</v>
      </c>
      <c r="AH175" s="265">
        <f t="shared" si="796"/>
        <v>31</v>
      </c>
      <c r="AI175" s="265">
        <f t="shared" si="796"/>
        <v>32</v>
      </c>
      <c r="AJ175" s="265">
        <f t="shared" si="796"/>
        <v>33</v>
      </c>
      <c r="AK175" s="265">
        <f t="shared" si="796"/>
        <v>34</v>
      </c>
      <c r="AL175" s="265">
        <f t="shared" si="796"/>
        <v>35</v>
      </c>
      <c r="AM175" s="265">
        <f t="shared" si="796"/>
        <v>36</v>
      </c>
      <c r="AN175" s="265">
        <f t="shared" si="796"/>
        <v>37</v>
      </c>
      <c r="AO175" s="265">
        <f t="shared" si="796"/>
        <v>38</v>
      </c>
      <c r="AP175" s="265">
        <f t="shared" si="796"/>
        <v>39</v>
      </c>
      <c r="AQ175" s="265">
        <f t="shared" si="796"/>
        <v>40</v>
      </c>
      <c r="AR175" s="265">
        <f t="shared" si="796"/>
        <v>41</v>
      </c>
      <c r="AS175" s="265">
        <f t="shared" si="796"/>
        <v>42</v>
      </c>
      <c r="AT175" s="265">
        <f t="shared" si="796"/>
        <v>43</v>
      </c>
      <c r="AU175" s="265">
        <f t="shared" si="796"/>
        <v>44</v>
      </c>
      <c r="AV175" s="265">
        <f t="shared" si="796"/>
        <v>45</v>
      </c>
      <c r="AW175" s="265">
        <f t="shared" si="796"/>
        <v>46</v>
      </c>
      <c r="AX175" s="265">
        <f t="shared" si="796"/>
        <v>47</v>
      </c>
      <c r="AY175" s="265">
        <f t="shared" si="796"/>
        <v>48</v>
      </c>
      <c r="AZ175" s="265">
        <f t="shared" si="796"/>
        <v>49</v>
      </c>
      <c r="BA175" s="265">
        <f t="shared" si="796"/>
        <v>50</v>
      </c>
      <c r="BB175" s="265">
        <f t="shared" si="796"/>
        <v>51</v>
      </c>
      <c r="BC175" s="265">
        <f t="shared" si="796"/>
        <v>52</v>
      </c>
      <c r="BD175" s="265">
        <f t="shared" si="796"/>
        <v>53</v>
      </c>
      <c r="BE175" s="265">
        <f t="shared" si="796"/>
        <v>54</v>
      </c>
      <c r="BF175" s="265">
        <f t="shared" si="796"/>
        <v>55</v>
      </c>
      <c r="BG175" s="265">
        <f t="shared" si="796"/>
        <v>56</v>
      </c>
      <c r="BH175" s="265">
        <f t="shared" si="796"/>
        <v>57</v>
      </c>
      <c r="BI175" s="265">
        <f t="shared" si="796"/>
        <v>58</v>
      </c>
      <c r="BJ175" s="265">
        <f t="shared" si="796"/>
        <v>59</v>
      </c>
      <c r="BK175" s="265">
        <f t="shared" si="796"/>
        <v>60</v>
      </c>
      <c r="BL175" s="265">
        <f t="shared" si="796"/>
        <v>61</v>
      </c>
      <c r="BM175" s="265">
        <f t="shared" si="796"/>
        <v>62</v>
      </c>
      <c r="BN175" s="265">
        <f t="shared" si="796"/>
        <v>63</v>
      </c>
      <c r="BO175" s="265">
        <f t="shared" si="796"/>
        <v>64</v>
      </c>
      <c r="BP175" s="265">
        <f t="shared" si="796"/>
        <v>65</v>
      </c>
      <c r="BQ175" s="265">
        <f t="shared" ref="BQ175:CJ175" si="797">BQ169</f>
        <v>66</v>
      </c>
      <c r="BR175" s="265">
        <f t="shared" si="797"/>
        <v>67</v>
      </c>
      <c r="BS175" s="265">
        <f t="shared" si="797"/>
        <v>68</v>
      </c>
      <c r="BT175" s="265">
        <f t="shared" si="797"/>
        <v>69</v>
      </c>
      <c r="BU175" s="265">
        <f t="shared" si="797"/>
        <v>70</v>
      </c>
      <c r="BV175" s="265">
        <f t="shared" si="797"/>
        <v>71</v>
      </c>
      <c r="BW175" s="265">
        <f t="shared" si="797"/>
        <v>72</v>
      </c>
      <c r="BX175" s="265">
        <f t="shared" si="797"/>
        <v>73</v>
      </c>
      <c r="BY175" s="265">
        <f t="shared" si="797"/>
        <v>74</v>
      </c>
      <c r="BZ175" s="265">
        <f t="shared" si="797"/>
        <v>75</v>
      </c>
      <c r="CA175" s="265">
        <f t="shared" si="797"/>
        <v>76</v>
      </c>
      <c r="CB175" s="265">
        <f t="shared" si="797"/>
        <v>77</v>
      </c>
      <c r="CC175" s="265">
        <f t="shared" si="797"/>
        <v>78</v>
      </c>
      <c r="CD175" s="265">
        <f t="shared" si="797"/>
        <v>79</v>
      </c>
      <c r="CE175" s="265">
        <f t="shared" si="797"/>
        <v>80</v>
      </c>
      <c r="CF175" s="265">
        <f t="shared" si="797"/>
        <v>81</v>
      </c>
      <c r="CG175" s="265">
        <f t="shared" si="797"/>
        <v>82</v>
      </c>
      <c r="CH175" s="265">
        <f t="shared" si="797"/>
        <v>83</v>
      </c>
      <c r="CI175" s="265">
        <f t="shared" si="797"/>
        <v>84</v>
      </c>
      <c r="CJ175" s="265">
        <f t="shared" si="797"/>
        <v>85</v>
      </c>
    </row>
    <row r="176" spans="1:88" s="115" customFormat="1" ht="12.75" x14ac:dyDescent="0.2">
      <c r="A176" s="264"/>
      <c r="B176" s="264"/>
      <c r="C176" s="327" t="s">
        <v>499</v>
      </c>
      <c r="D176" s="335">
        <f>D171/D170</f>
        <v>448951.47537338437</v>
      </c>
      <c r="E176" s="335">
        <f t="shared" ref="E176:BP176" si="798">E171/E170</f>
        <v>149733.81416536969</v>
      </c>
      <c r="F176" s="335">
        <f t="shared" si="798"/>
        <v>75388.718858225824</v>
      </c>
      <c r="G176" s="335">
        <f t="shared" si="798"/>
        <v>45801.441168665777</v>
      </c>
      <c r="H176" s="335">
        <f t="shared" si="798"/>
        <v>31068.380334980382</v>
      </c>
      <c r="I176" s="335">
        <f t="shared" si="798"/>
        <v>21645.004510017105</v>
      </c>
      <c r="J176" s="335">
        <f t="shared" si="798"/>
        <v>15772.997200976146</v>
      </c>
      <c r="K176" s="335">
        <f t="shared" si="798"/>
        <v>11886.212233430724</v>
      </c>
      <c r="L176" s="335">
        <f t="shared" si="798"/>
        <v>9168.2104475127471</v>
      </c>
      <c r="M176" s="335">
        <f t="shared" si="798"/>
        <v>7185.5343335635089</v>
      </c>
      <c r="N176" s="335">
        <f t="shared" si="798"/>
        <v>5480.5654942397914</v>
      </c>
      <c r="O176" s="335">
        <f t="shared" si="798"/>
        <v>4148.674331800994</v>
      </c>
      <c r="P176" s="335">
        <f t="shared" si="798"/>
        <v>3101.5286338858787</v>
      </c>
      <c r="Q176" s="335">
        <f t="shared" si="798"/>
        <v>2261.6647961574331</v>
      </c>
      <c r="R176" s="335">
        <f t="shared" si="798"/>
        <v>1575.3085076229497</v>
      </c>
      <c r="S176" s="335">
        <f t="shared" si="798"/>
        <v>1005.6016854188144</v>
      </c>
      <c r="T176" s="335">
        <f t="shared" si="798"/>
        <v>526.66603387059752</v>
      </c>
      <c r="U176" s="335">
        <f t="shared" si="798"/>
        <v>119.80676395153829</v>
      </c>
      <c r="V176" s="335">
        <f t="shared" si="798"/>
        <v>-228.83940864014559</v>
      </c>
      <c r="W176" s="335">
        <f t="shared" si="798"/>
        <v>-531.53365892468855</v>
      </c>
      <c r="X176" s="335">
        <f t="shared" si="798"/>
        <v>-795.13548410203134</v>
      </c>
      <c r="Y176" s="335">
        <f t="shared" si="798"/>
        <v>-1025.815081985342</v>
      </c>
      <c r="Z176" s="335">
        <f t="shared" si="798"/>
        <v>-1228.5284610809063</v>
      </c>
      <c r="AA176" s="335">
        <f t="shared" si="798"/>
        <v>-1407.3064485667221</v>
      </c>
      <c r="AB176" s="335">
        <f t="shared" si="798"/>
        <v>-1565.4658733624601</v>
      </c>
      <c r="AC176" s="335">
        <f t="shared" si="798"/>
        <v>-1705.7643116431691</v>
      </c>
      <c r="AD176" s="335">
        <f t="shared" si="798"/>
        <v>-1830.5152667617497</v>
      </c>
      <c r="AE176" s="335">
        <f t="shared" si="798"/>
        <v>-1941.6751977517711</v>
      </c>
      <c r="AF176" s="335">
        <f t="shared" si="798"/>
        <v>-2040.9102247106468</v>
      </c>
      <c r="AG176" s="335">
        <f t="shared" si="798"/>
        <v>-2131.0138152495174</v>
      </c>
      <c r="AH176" s="335">
        <f t="shared" si="798"/>
        <v>-2212.8637018334698</v>
      </c>
      <c r="AI176" s="335">
        <f t="shared" si="798"/>
        <v>-2287.2308448391491</v>
      </c>
      <c r="AJ176" s="335">
        <f t="shared" si="798"/>
        <v>-2354.7967245815639</v>
      </c>
      <c r="AK176" s="335">
        <f t="shared" si="798"/>
        <v>-2416.170923525096</v>
      </c>
      <c r="AL176" s="335">
        <f t="shared" si="798"/>
        <v>-2471.9035575621288</v>
      </c>
      <c r="AM176" s="335">
        <f t="shared" si="798"/>
        <v>-2674.4990318010473</v>
      </c>
      <c r="AN176" s="335">
        <f t="shared" si="798"/>
        <v>-2848.191873364106</v>
      </c>
      <c r="AO176" s="335">
        <f t="shared" si="798"/>
        <v>-2997.8878721744995</v>
      </c>
      <c r="AP176" s="335">
        <f t="shared" si="798"/>
        <v>-3127.4694350441855</v>
      </c>
      <c r="AQ176" s="335">
        <f t="shared" si="798"/>
        <v>-3240.0546761709684</v>
      </c>
      <c r="AR176" s="335">
        <f t="shared" si="798"/>
        <v>-3342.5848272450212</v>
      </c>
      <c r="AS176" s="335">
        <f t="shared" si="798"/>
        <v>-3435.6293601809957</v>
      </c>
      <c r="AT176" s="335">
        <f t="shared" si="798"/>
        <v>-3519.7791271781043</v>
      </c>
      <c r="AU176" s="335">
        <f t="shared" si="798"/>
        <v>-3595.6274335490721</v>
      </c>
      <c r="AV176" s="335">
        <f t="shared" si="798"/>
        <v>-3663.7699986860553</v>
      </c>
      <c r="AW176" s="335">
        <f t="shared" si="798"/>
        <v>-3724.7996089676635</v>
      </c>
      <c r="AX176" s="335">
        <f t="shared" si="798"/>
        <v>-3779.2988848728487</v>
      </c>
      <c r="AY176" s="335">
        <f t="shared" si="798"/>
        <v>-3827.8330868959388</v>
      </c>
      <c r="AZ176" s="335">
        <f t="shared" si="798"/>
        <v>-3870.9439384750017</v>
      </c>
      <c r="BA176" s="335">
        <f t="shared" si="798"/>
        <v>-3909.1448653237417</v>
      </c>
      <c r="BB176" s="335">
        <f t="shared" si="798"/>
        <v>-3958.1974789448795</v>
      </c>
      <c r="BC176" s="335">
        <f t="shared" si="798"/>
        <v>-4000.1316877873483</v>
      </c>
      <c r="BD176" s="335">
        <f t="shared" si="798"/>
        <v>-4035.8425691263528</v>
      </c>
      <c r="BE176" s="335">
        <f t="shared" si="798"/>
        <v>-4066.1098227568541</v>
      </c>
      <c r="BF176" s="335">
        <f t="shared" si="798"/>
        <v>-4091.6590881531824</v>
      </c>
      <c r="BG176" s="335">
        <f t="shared" si="798"/>
        <v>-4113.1479127212433</v>
      </c>
      <c r="BH176" s="335">
        <f t="shared" si="798"/>
        <v>-4131.1611816260374</v>
      </c>
      <c r="BI176" s="335">
        <f t="shared" si="798"/>
        <v>-4146.2122630998438</v>
      </c>
      <c r="BJ176" s="335">
        <f t="shared" si="798"/>
        <v>-4158.7473790896638</v>
      </c>
      <c r="BK176" s="335">
        <f t="shared" si="798"/>
        <v>-4169.1515882774975</v>
      </c>
      <c r="BL176" s="335">
        <f t="shared" si="798"/>
        <v>-4177.7553689064562</v>
      </c>
      <c r="BM176" s="335">
        <f t="shared" si="798"/>
        <v>-4184.8411915641018</v>
      </c>
      <c r="BN176" s="335">
        <f t="shared" si="798"/>
        <v>-4190.6497365485857</v>
      </c>
      <c r="BO176" s="335">
        <f t="shared" si="798"/>
        <v>-4195.3855800819056</v>
      </c>
      <c r="BP176" s="335">
        <f t="shared" si="798"/>
        <v>-4199.222279376223</v>
      </c>
      <c r="BQ176" s="335">
        <f t="shared" ref="BQ176:CJ176" si="799">BQ171/BQ170</f>
        <v>-4202.3068500024783</v>
      </c>
      <c r="BR176" s="335">
        <f t="shared" si="799"/>
        <v>-4204.7636649695032</v>
      </c>
      <c r="BS176" s="335">
        <f t="shared" si="799"/>
        <v>-4206.6978233964937</v>
      </c>
      <c r="BT176" s="335">
        <f t="shared" si="799"/>
        <v>-4208.198044302434</v>
      </c>
      <c r="BU176" s="335">
        <f t="shared" si="799"/>
        <v>-4209.3391421999904</v>
      </c>
      <c r="BV176" s="335">
        <f t="shared" si="799"/>
        <v>-4207.6032083604996</v>
      </c>
      <c r="BW176" s="335">
        <f t="shared" si="799"/>
        <v>-4204.7281028570287</v>
      </c>
      <c r="BX176" s="335">
        <f t="shared" si="799"/>
        <v>-4201.3757222242903</v>
      </c>
      <c r="BY176" s="335">
        <f t="shared" si="799"/>
        <v>-4197.9431812265757</v>
      </c>
      <c r="BZ176" s="335">
        <f t="shared" si="799"/>
        <v>-4194.6577723381815</v>
      </c>
      <c r="CA176" s="335">
        <f t="shared" si="799"/>
        <v>-4191.6391613543574</v>
      </c>
      <c r="CB176" s="335">
        <f t="shared" si="799"/>
        <v>-4188.93999410775</v>
      </c>
      <c r="CC176" s="335">
        <f t="shared" si="799"/>
        <v>-4186.5722898365002</v>
      </c>
      <c r="CD176" s="335">
        <f t="shared" si="799"/>
        <v>-4184.5244784952238</v>
      </c>
      <c r="CE176" s="335">
        <f t="shared" si="799"/>
        <v>-4182.7722824571538</v>
      </c>
      <c r="CF176" s="335">
        <f t="shared" si="799"/>
        <v>-4181.2855549509004</v>
      </c>
      <c r="CG176" s="335">
        <f t="shared" si="799"/>
        <v>-4180.0324720659755</v>
      </c>
      <c r="CH176" s="335">
        <f t="shared" si="799"/>
        <v>-4178.9820033071292</v>
      </c>
      <c r="CI176" s="335">
        <f t="shared" si="799"/>
        <v>-4178.1052734240311</v>
      </c>
      <c r="CJ176" s="335">
        <f t="shared" si="799"/>
        <v>-4177.3762209078805</v>
      </c>
    </row>
    <row r="177" spans="1:88" s="308" customFormat="1" x14ac:dyDescent="0.25">
      <c r="A177" s="338"/>
      <c r="B177" s="264"/>
      <c r="C177" s="327" t="s">
        <v>555</v>
      </c>
      <c r="D177" s="335">
        <f>D172/D170</f>
        <v>399597.58028698195</v>
      </c>
      <c r="E177" s="335">
        <f t="shared" ref="E177:BP177" si="800">E172/E170</f>
        <v>117233.35591244255</v>
      </c>
      <c r="F177" s="335">
        <f t="shared" si="800"/>
        <v>51191.108581639441</v>
      </c>
      <c r="G177" s="335">
        <f t="shared" si="800"/>
        <v>26505.432885683862</v>
      </c>
      <c r="H177" s="335">
        <f t="shared" si="800"/>
        <v>14984.917124122079</v>
      </c>
      <c r="I177" s="335">
        <f t="shared" si="800"/>
        <v>5539.7867659570602</v>
      </c>
      <c r="J177" s="335">
        <f t="shared" si="800"/>
        <v>-376.0088990415062</v>
      </c>
      <c r="K177" s="335">
        <f t="shared" si="800"/>
        <v>-4136.9944640033955</v>
      </c>
      <c r="L177" s="335">
        <f t="shared" si="800"/>
        <v>-6622.2273528455871</v>
      </c>
      <c r="M177" s="335">
        <f t="shared" si="800"/>
        <v>-8317.8471046055492</v>
      </c>
      <c r="N177" s="335">
        <f t="shared" si="800"/>
        <v>-10150.748958765431</v>
      </c>
      <c r="O177" s="335">
        <f t="shared" si="800"/>
        <v>-11628.94935503452</v>
      </c>
      <c r="P177" s="335">
        <f t="shared" si="800"/>
        <v>-12789.150391947873</v>
      </c>
      <c r="Q177" s="335">
        <f t="shared" si="800"/>
        <v>-13708.633964532024</v>
      </c>
      <c r="R177" s="335">
        <f t="shared" si="800"/>
        <v>-14447.079063819756</v>
      </c>
      <c r="S177" s="335">
        <f t="shared" si="800"/>
        <v>-15046.789156648669</v>
      </c>
      <c r="T177" s="335">
        <f t="shared" si="800"/>
        <v>-15538.009699597837</v>
      </c>
      <c r="U177" s="335">
        <f t="shared" si="800"/>
        <v>-15942.904984670175</v>
      </c>
      <c r="V177" s="335">
        <f t="shared" si="800"/>
        <v>-16278.125083561685</v>
      </c>
      <c r="W177" s="335">
        <f t="shared" si="800"/>
        <v>-16555.068306975827</v>
      </c>
      <c r="X177" s="335">
        <f t="shared" si="800"/>
        <v>-16786.970348335628</v>
      </c>
      <c r="Y177" s="335">
        <f t="shared" si="800"/>
        <v>-16981.112978268065</v>
      </c>
      <c r="Z177" s="335">
        <f t="shared" si="800"/>
        <v>-17143.402043915237</v>
      </c>
      <c r="AA177" s="335">
        <f t="shared" si="800"/>
        <v>-17278.689216291496</v>
      </c>
      <c r="AB177" s="335">
        <f t="shared" si="800"/>
        <v>-17391.006483039124</v>
      </c>
      <c r="AC177" s="335">
        <f t="shared" si="800"/>
        <v>-17483.736074978089</v>
      </c>
      <c r="AD177" s="335">
        <f t="shared" si="800"/>
        <v>-17559.736435680112</v>
      </c>
      <c r="AE177" s="335">
        <f t="shared" si="800"/>
        <v>-17621.437664873032</v>
      </c>
      <c r="AF177" s="335">
        <f t="shared" si="800"/>
        <v>-17670.915325041511</v>
      </c>
      <c r="AG177" s="335">
        <f t="shared" si="800"/>
        <v>-17712.453692649498</v>
      </c>
      <c r="AH177" s="335">
        <f t="shared" si="800"/>
        <v>-17746.806622711836</v>
      </c>
      <c r="AI177" s="335">
        <f t="shared" si="800"/>
        <v>-17774.644612580549</v>
      </c>
      <c r="AJ177" s="335">
        <f t="shared" si="800"/>
        <v>-17796.583529433745</v>
      </c>
      <c r="AK177" s="335">
        <f t="shared" si="800"/>
        <v>-17813.204997495577</v>
      </c>
      <c r="AL177" s="335">
        <f t="shared" si="800"/>
        <v>-17825.064117607086</v>
      </c>
      <c r="AM177" s="335">
        <f t="shared" si="800"/>
        <v>-17854.384033205471</v>
      </c>
      <c r="AN177" s="335">
        <f t="shared" si="800"/>
        <v>-17868.09871316202</v>
      </c>
      <c r="AO177" s="335">
        <f t="shared" si="800"/>
        <v>-17869.220441791003</v>
      </c>
      <c r="AP177" s="335">
        <f t="shared" si="800"/>
        <v>-17860.192791869737</v>
      </c>
      <c r="AQ177" s="335">
        <f t="shared" si="800"/>
        <v>-17851.771013533304</v>
      </c>
      <c r="AR177" s="335">
        <f t="shared" si="800"/>
        <v>-17842.224505000995</v>
      </c>
      <c r="AS177" s="335">
        <f t="shared" si="800"/>
        <v>-17830.372309937989</v>
      </c>
      <c r="AT177" s="335">
        <f t="shared" si="800"/>
        <v>-17815.493092016288</v>
      </c>
      <c r="AU177" s="335">
        <f t="shared" si="800"/>
        <v>-17797.245775237323</v>
      </c>
      <c r="AV177" s="335">
        <f t="shared" si="800"/>
        <v>-17775.582153697145</v>
      </c>
      <c r="AW177" s="335">
        <f t="shared" si="800"/>
        <v>-17750.665670322367</v>
      </c>
      <c r="AX177" s="335">
        <f t="shared" si="800"/>
        <v>-17722.802232262075</v>
      </c>
      <c r="AY177" s="335">
        <f t="shared" si="800"/>
        <v>-17692.384553657241</v>
      </c>
      <c r="AZ177" s="335">
        <f t="shared" si="800"/>
        <v>-17659.849339030425</v>
      </c>
      <c r="BA177" s="335">
        <f t="shared" si="800"/>
        <v>-17655.548832590983</v>
      </c>
      <c r="BB177" s="335">
        <f t="shared" si="800"/>
        <v>-17642.901697203415</v>
      </c>
      <c r="BC177" s="335">
        <f t="shared" si="800"/>
        <v>-17623.220822675332</v>
      </c>
      <c r="BD177" s="335">
        <f t="shared" si="800"/>
        <v>-17597.866279301707</v>
      </c>
      <c r="BE177" s="335">
        <f t="shared" si="800"/>
        <v>-17568.178119013148</v>
      </c>
      <c r="BF177" s="335">
        <f t="shared" si="800"/>
        <v>-17535.379942619449</v>
      </c>
      <c r="BG177" s="335">
        <f t="shared" si="800"/>
        <v>-17500.536461808402</v>
      </c>
      <c r="BH177" s="335">
        <f t="shared" si="800"/>
        <v>-17464.54262513894</v>
      </c>
      <c r="BI177" s="335">
        <f t="shared" si="800"/>
        <v>-17428.130184935828</v>
      </c>
      <c r="BJ177" s="335">
        <f t="shared" si="800"/>
        <v>-17391.88300162282</v>
      </c>
      <c r="BK177" s="335">
        <f t="shared" si="800"/>
        <v>-17356.255875455325</v>
      </c>
      <c r="BL177" s="335">
        <f t="shared" si="800"/>
        <v>-17321.593913139626</v>
      </c>
      <c r="BM177" s="335">
        <f t="shared" si="800"/>
        <v>-17288.150818183214</v>
      </c>
      <c r="BN177" s="335">
        <f t="shared" si="800"/>
        <v>-17256.105334131917</v>
      </c>
      <c r="BO177" s="335">
        <f t="shared" si="800"/>
        <v>-17225.575565078831</v>
      </c>
      <c r="BP177" s="335">
        <f t="shared" si="800"/>
        <v>-17196.631176553899</v>
      </c>
      <c r="BQ177" s="335">
        <f t="shared" ref="BQ177:CJ177" si="801">BQ172/BQ170</f>
        <v>-17169.30362543228</v>
      </c>
      <c r="BR177" s="335">
        <f t="shared" si="801"/>
        <v>-17143.594633118286</v>
      </c>
      <c r="BS177" s="335">
        <f t="shared" si="801"/>
        <v>-17119.48313556163</v>
      </c>
      <c r="BT177" s="335">
        <f t="shared" si="801"/>
        <v>-17096.930937479767</v>
      </c>
      <c r="BU177" s="335">
        <f t="shared" si="801"/>
        <v>-17075.887279156901</v>
      </c>
      <c r="BV177" s="335">
        <f t="shared" si="801"/>
        <v>-17018.139475198888</v>
      </c>
      <c r="BW177" s="335">
        <f t="shared" si="801"/>
        <v>-16966.127374274718</v>
      </c>
      <c r="BX177" s="335">
        <f t="shared" si="801"/>
        <v>-16920.348701259292</v>
      </c>
      <c r="BY177" s="335">
        <f t="shared" si="801"/>
        <v>-16880.706329263492</v>
      </c>
      <c r="BZ177" s="335">
        <f t="shared" si="801"/>
        <v>-16846.785126227096</v>
      </c>
      <c r="CA177" s="335">
        <f t="shared" si="801"/>
        <v>-16818.020573267302</v>
      </c>
      <c r="CB177" s="335">
        <f t="shared" si="801"/>
        <v>-16793.799198115266</v>
      </c>
      <c r="CC177" s="335">
        <f t="shared" si="801"/>
        <v>-16773.516291203981</v>
      </c>
      <c r="CD177" s="335">
        <f t="shared" si="801"/>
        <v>-16756.60707363845</v>
      </c>
      <c r="CE177" s="335">
        <f t="shared" si="801"/>
        <v>-16742.56157437334</v>
      </c>
      <c r="CF177" s="335">
        <f t="shared" si="801"/>
        <v>-16730.929714316331</v>
      </c>
      <c r="CG177" s="335">
        <f t="shared" si="801"/>
        <v>-16721.320699741605</v>
      </c>
      <c r="CH177" s="335">
        <f t="shared" si="801"/>
        <v>-16713.399297936365</v>
      </c>
      <c r="CI177" s="335">
        <f t="shared" si="801"/>
        <v>-16706.880589969933</v>
      </c>
      <c r="CJ177" s="335">
        <f t="shared" si="801"/>
        <v>-16701.524170134402</v>
      </c>
    </row>
    <row r="178" spans="1:88" s="115" customFormat="1" ht="12.75" x14ac:dyDescent="0.2">
      <c r="A178" s="325"/>
      <c r="B178" s="325"/>
      <c r="C178" s="325" t="s">
        <v>186</v>
      </c>
      <c r="D178" s="325"/>
      <c r="E178" s="325"/>
      <c r="F178" s="325"/>
      <c r="G178" s="325"/>
      <c r="H178" s="339" t="e">
        <f>Resultater_tabeller!#REF!-'K. Afledte omkostninger_1'!H176</f>
        <v>#REF!</v>
      </c>
      <c r="I178" s="325"/>
      <c r="J178" s="325"/>
      <c r="K178" s="325"/>
      <c r="L178" s="325"/>
      <c r="M178" s="339" t="e">
        <f>Resultater_tabeller!#REF!-'K. Afledte omkostninger_1'!M176</f>
        <v>#REF!</v>
      </c>
      <c r="N178" s="325"/>
      <c r="O178" s="325"/>
      <c r="P178" s="325"/>
      <c r="Q178" s="325"/>
      <c r="R178" s="325"/>
      <c r="S178" s="325"/>
      <c r="T178" s="325"/>
      <c r="U178" s="325"/>
      <c r="V178" s="325"/>
      <c r="W178" s="325"/>
      <c r="X178" s="325"/>
      <c r="Y178" s="325"/>
      <c r="Z178" s="325"/>
      <c r="AA178" s="325"/>
      <c r="AB178" s="339" t="e">
        <f>Resultater_tabeller!#REF!-'K. Afledte omkostninger_1'!AB176</f>
        <v>#REF!</v>
      </c>
      <c r="AC178" s="325"/>
      <c r="AD178" s="325"/>
      <c r="AE178" s="325"/>
      <c r="AF178" s="325"/>
      <c r="AG178" s="325"/>
      <c r="AH178" s="325"/>
      <c r="AI178" s="325"/>
      <c r="AJ178" s="325"/>
      <c r="AK178" s="325"/>
      <c r="AL178" s="325"/>
      <c r="AM178" s="325"/>
      <c r="AN178" s="325"/>
      <c r="AO178" s="325"/>
      <c r="AP178" s="325"/>
      <c r="AQ178" s="325"/>
      <c r="AR178" s="325"/>
      <c r="AS178" s="325"/>
      <c r="AT178" s="325"/>
      <c r="AU178" s="325"/>
      <c r="AV178" s="325"/>
      <c r="AW178" s="325"/>
      <c r="AX178" s="325"/>
      <c r="AY178" s="325"/>
      <c r="AZ178" s="325"/>
      <c r="BA178" s="339" t="e">
        <f>Resultater_tabeller!#REF!-'K. Afledte omkostninger_1'!BA176</f>
        <v>#REF!</v>
      </c>
      <c r="BB178" s="325"/>
      <c r="BC178" s="325"/>
      <c r="BD178" s="325"/>
      <c r="BE178" s="325"/>
      <c r="BF178" s="325"/>
      <c r="BG178" s="325"/>
      <c r="BH178" s="325"/>
      <c r="BI178" s="325"/>
      <c r="BJ178" s="325"/>
      <c r="BK178" s="325"/>
      <c r="BL178" s="325"/>
      <c r="BM178" s="325"/>
      <c r="BN178" s="325"/>
      <c r="BO178" s="325"/>
      <c r="BP178" s="325"/>
      <c r="BQ178" s="325"/>
      <c r="BR178" s="325"/>
      <c r="BS178" s="325"/>
      <c r="BT178" s="325"/>
      <c r="BU178" s="325"/>
      <c r="BV178" s="325"/>
      <c r="BW178" s="325"/>
      <c r="BX178" s="325"/>
      <c r="BY178" s="325"/>
      <c r="BZ178" s="325"/>
      <c r="CA178" s="325"/>
      <c r="CB178" s="325"/>
      <c r="CC178" s="325"/>
      <c r="CD178" s="325"/>
      <c r="CE178" s="325"/>
      <c r="CF178" s="325"/>
      <c r="CG178" s="325"/>
      <c r="CH178" s="325"/>
      <c r="CI178" s="325"/>
      <c r="CJ178" s="339" t="e">
        <f>Resultater_tabeller!#REF!-'K. Afledte omkostninger_1'!CJ176</f>
        <v>#REF!</v>
      </c>
    </row>
    <row r="179" spans="1:88" s="115" customFormat="1" ht="12.75" x14ac:dyDescent="0.2">
      <c r="A179" s="325"/>
      <c r="B179" s="325"/>
      <c r="C179" s="325"/>
      <c r="D179" s="325"/>
      <c r="E179" s="325"/>
      <c r="F179" s="325"/>
      <c r="G179" s="325"/>
      <c r="H179" s="339" t="e">
        <f>Resultater_tabeller!#REF!-'K. Afledte omkostninger_1'!H177</f>
        <v>#REF!</v>
      </c>
      <c r="I179" s="325"/>
      <c r="J179" s="325"/>
      <c r="K179" s="325"/>
      <c r="L179" s="325"/>
      <c r="M179" s="339" t="e">
        <f>Resultater_tabeller!#REF!-'K. Afledte omkostninger_1'!M177</f>
        <v>#REF!</v>
      </c>
      <c r="N179" s="325"/>
      <c r="O179" s="325"/>
      <c r="P179" s="325"/>
      <c r="Q179" s="325"/>
      <c r="R179" s="325"/>
      <c r="S179" s="325"/>
      <c r="T179" s="325"/>
      <c r="U179" s="325"/>
      <c r="V179" s="325"/>
      <c r="W179" s="325"/>
      <c r="X179" s="325"/>
      <c r="Y179" s="325"/>
      <c r="Z179" s="325"/>
      <c r="AA179" s="325"/>
      <c r="AB179" s="339" t="e">
        <f>Resultater_tabeller!#REF!-'K. Afledte omkostninger_1'!AB177</f>
        <v>#REF!</v>
      </c>
      <c r="AC179" s="325"/>
      <c r="AD179" s="325"/>
      <c r="AE179" s="325"/>
      <c r="AF179" s="325"/>
      <c r="AG179" s="325"/>
      <c r="AH179" s="325"/>
      <c r="AI179" s="325"/>
      <c r="AJ179" s="325"/>
      <c r="AK179" s="325"/>
      <c r="AL179" s="325"/>
      <c r="AM179" s="325"/>
      <c r="AN179" s="325"/>
      <c r="AO179" s="325"/>
      <c r="AP179" s="325"/>
      <c r="AQ179" s="325"/>
      <c r="AR179" s="325"/>
      <c r="AS179" s="325"/>
      <c r="AT179" s="325"/>
      <c r="AU179" s="325"/>
      <c r="AV179" s="325"/>
      <c r="AW179" s="325"/>
      <c r="AX179" s="325"/>
      <c r="AY179" s="325"/>
      <c r="AZ179" s="325"/>
      <c r="BA179" s="339" t="e">
        <f>Resultater_tabeller!#REF!-'K. Afledte omkostninger_1'!BA177</f>
        <v>#REF!</v>
      </c>
      <c r="BB179" s="325"/>
      <c r="BC179" s="325"/>
      <c r="BD179" s="325"/>
      <c r="BE179" s="325"/>
      <c r="BF179" s="325"/>
      <c r="BG179" s="325"/>
      <c r="BH179" s="325"/>
      <c r="BI179" s="325"/>
      <c r="BJ179" s="325"/>
      <c r="BK179" s="325"/>
      <c r="BL179" s="325"/>
      <c r="BM179" s="325"/>
      <c r="BN179" s="325"/>
      <c r="BO179" s="325"/>
      <c r="BP179" s="325"/>
      <c r="BQ179" s="325"/>
      <c r="BR179" s="325"/>
      <c r="BS179" s="325"/>
      <c r="BT179" s="325"/>
      <c r="BU179" s="325"/>
      <c r="BV179" s="325"/>
      <c r="BW179" s="325"/>
      <c r="BX179" s="325"/>
      <c r="BY179" s="325"/>
      <c r="BZ179" s="325"/>
      <c r="CA179" s="325"/>
      <c r="CB179" s="325"/>
      <c r="CC179" s="325"/>
      <c r="CD179" s="325"/>
      <c r="CE179" s="325"/>
      <c r="CF179" s="325"/>
      <c r="CG179" s="325"/>
      <c r="CH179" s="325"/>
      <c r="CI179" s="325"/>
      <c r="CJ179" s="339" t="e">
        <f>Resultater_tabeller!#REF!-'K. Afledte omkostninger_1'!CJ177</f>
        <v>#REF!</v>
      </c>
    </row>
    <row r="180" spans="1:88" x14ac:dyDescent="0.25">
      <c r="A180" s="264" t="s">
        <v>498</v>
      </c>
      <c r="B180" s="264"/>
      <c r="C180" s="264"/>
      <c r="D180" s="265">
        <f>D163</f>
        <v>1</v>
      </c>
      <c r="E180" s="265">
        <f t="shared" ref="E180:BP180" si="802">E163</f>
        <v>2</v>
      </c>
      <c r="F180" s="265">
        <f t="shared" si="802"/>
        <v>3</v>
      </c>
      <c r="G180" s="265">
        <f t="shared" si="802"/>
        <v>4</v>
      </c>
      <c r="H180" s="265">
        <f t="shared" si="802"/>
        <v>5</v>
      </c>
      <c r="I180" s="265">
        <f t="shared" si="802"/>
        <v>6</v>
      </c>
      <c r="J180" s="265">
        <f t="shared" si="802"/>
        <v>7</v>
      </c>
      <c r="K180" s="265">
        <f t="shared" si="802"/>
        <v>8</v>
      </c>
      <c r="L180" s="265">
        <f t="shared" si="802"/>
        <v>9</v>
      </c>
      <c r="M180" s="265">
        <f t="shared" si="802"/>
        <v>10</v>
      </c>
      <c r="N180" s="265">
        <f t="shared" si="802"/>
        <v>11</v>
      </c>
      <c r="O180" s="265">
        <f t="shared" si="802"/>
        <v>12</v>
      </c>
      <c r="P180" s="265">
        <f t="shared" si="802"/>
        <v>13</v>
      </c>
      <c r="Q180" s="265">
        <f t="shared" si="802"/>
        <v>14</v>
      </c>
      <c r="R180" s="265">
        <f t="shared" si="802"/>
        <v>15</v>
      </c>
      <c r="S180" s="265">
        <f t="shared" si="802"/>
        <v>16</v>
      </c>
      <c r="T180" s="265">
        <f t="shared" si="802"/>
        <v>17</v>
      </c>
      <c r="U180" s="265">
        <f t="shared" si="802"/>
        <v>18</v>
      </c>
      <c r="V180" s="265">
        <f t="shared" si="802"/>
        <v>19</v>
      </c>
      <c r="W180" s="265">
        <f t="shared" si="802"/>
        <v>20</v>
      </c>
      <c r="X180" s="265">
        <f t="shared" si="802"/>
        <v>21</v>
      </c>
      <c r="Y180" s="265">
        <f t="shared" si="802"/>
        <v>22</v>
      </c>
      <c r="Z180" s="265">
        <f t="shared" si="802"/>
        <v>23</v>
      </c>
      <c r="AA180" s="265">
        <f t="shared" si="802"/>
        <v>24</v>
      </c>
      <c r="AB180" s="265">
        <f t="shared" si="802"/>
        <v>25</v>
      </c>
      <c r="AC180" s="265">
        <f t="shared" si="802"/>
        <v>26</v>
      </c>
      <c r="AD180" s="265">
        <f t="shared" si="802"/>
        <v>27</v>
      </c>
      <c r="AE180" s="265">
        <f t="shared" si="802"/>
        <v>28</v>
      </c>
      <c r="AF180" s="265">
        <f t="shared" si="802"/>
        <v>29</v>
      </c>
      <c r="AG180" s="265">
        <f t="shared" si="802"/>
        <v>30</v>
      </c>
      <c r="AH180" s="265">
        <f t="shared" si="802"/>
        <v>31</v>
      </c>
      <c r="AI180" s="265">
        <f t="shared" si="802"/>
        <v>32</v>
      </c>
      <c r="AJ180" s="265">
        <f t="shared" si="802"/>
        <v>33</v>
      </c>
      <c r="AK180" s="265">
        <f t="shared" si="802"/>
        <v>34</v>
      </c>
      <c r="AL180" s="265">
        <f t="shared" si="802"/>
        <v>35</v>
      </c>
      <c r="AM180" s="265">
        <f t="shared" si="802"/>
        <v>36</v>
      </c>
      <c r="AN180" s="265">
        <f t="shared" si="802"/>
        <v>37</v>
      </c>
      <c r="AO180" s="265">
        <f t="shared" si="802"/>
        <v>38</v>
      </c>
      <c r="AP180" s="265">
        <f t="shared" si="802"/>
        <v>39</v>
      </c>
      <c r="AQ180" s="265">
        <f t="shared" si="802"/>
        <v>40</v>
      </c>
      <c r="AR180" s="265">
        <f t="shared" si="802"/>
        <v>41</v>
      </c>
      <c r="AS180" s="265">
        <f t="shared" si="802"/>
        <v>42</v>
      </c>
      <c r="AT180" s="265">
        <f t="shared" si="802"/>
        <v>43</v>
      </c>
      <c r="AU180" s="265">
        <f t="shared" si="802"/>
        <v>44</v>
      </c>
      <c r="AV180" s="265">
        <f t="shared" si="802"/>
        <v>45</v>
      </c>
      <c r="AW180" s="265">
        <f t="shared" si="802"/>
        <v>46</v>
      </c>
      <c r="AX180" s="265">
        <f t="shared" si="802"/>
        <v>47</v>
      </c>
      <c r="AY180" s="265">
        <f t="shared" si="802"/>
        <v>48</v>
      </c>
      <c r="AZ180" s="265">
        <f t="shared" si="802"/>
        <v>49</v>
      </c>
      <c r="BA180" s="265">
        <f t="shared" si="802"/>
        <v>50</v>
      </c>
      <c r="BB180" s="265">
        <f t="shared" si="802"/>
        <v>51</v>
      </c>
      <c r="BC180" s="265">
        <f t="shared" si="802"/>
        <v>52</v>
      </c>
      <c r="BD180" s="265">
        <f t="shared" si="802"/>
        <v>53</v>
      </c>
      <c r="BE180" s="265">
        <f t="shared" si="802"/>
        <v>54</v>
      </c>
      <c r="BF180" s="265">
        <f t="shared" si="802"/>
        <v>55</v>
      </c>
      <c r="BG180" s="265">
        <f t="shared" si="802"/>
        <v>56</v>
      </c>
      <c r="BH180" s="265">
        <f t="shared" si="802"/>
        <v>57</v>
      </c>
      <c r="BI180" s="265">
        <f t="shared" si="802"/>
        <v>58</v>
      </c>
      <c r="BJ180" s="265">
        <f t="shared" si="802"/>
        <v>59</v>
      </c>
      <c r="BK180" s="265">
        <f t="shared" si="802"/>
        <v>60</v>
      </c>
      <c r="BL180" s="265">
        <f t="shared" si="802"/>
        <v>61</v>
      </c>
      <c r="BM180" s="265">
        <f t="shared" si="802"/>
        <v>62</v>
      </c>
      <c r="BN180" s="265">
        <f t="shared" si="802"/>
        <v>63</v>
      </c>
      <c r="BO180" s="265">
        <f t="shared" si="802"/>
        <v>64</v>
      </c>
      <c r="BP180" s="265">
        <f t="shared" si="802"/>
        <v>65</v>
      </c>
      <c r="BQ180" s="265">
        <f t="shared" ref="BQ180:CJ180" si="803">BQ163</f>
        <v>66</v>
      </c>
      <c r="BR180" s="265">
        <f t="shared" si="803"/>
        <v>67</v>
      </c>
      <c r="BS180" s="265">
        <f t="shared" si="803"/>
        <v>68</v>
      </c>
      <c r="BT180" s="265">
        <f t="shared" si="803"/>
        <v>69</v>
      </c>
      <c r="BU180" s="265">
        <f t="shared" si="803"/>
        <v>70</v>
      </c>
      <c r="BV180" s="265">
        <f t="shared" si="803"/>
        <v>71</v>
      </c>
      <c r="BW180" s="265">
        <f t="shared" si="803"/>
        <v>72</v>
      </c>
      <c r="BX180" s="265">
        <f t="shared" si="803"/>
        <v>73</v>
      </c>
      <c r="BY180" s="265">
        <f t="shared" si="803"/>
        <v>74</v>
      </c>
      <c r="BZ180" s="265">
        <f t="shared" si="803"/>
        <v>75</v>
      </c>
      <c r="CA180" s="265">
        <f t="shared" si="803"/>
        <v>76</v>
      </c>
      <c r="CB180" s="265">
        <f t="shared" si="803"/>
        <v>77</v>
      </c>
      <c r="CC180" s="265">
        <f t="shared" si="803"/>
        <v>78</v>
      </c>
      <c r="CD180" s="265">
        <f t="shared" si="803"/>
        <v>79</v>
      </c>
      <c r="CE180" s="265">
        <f t="shared" si="803"/>
        <v>80</v>
      </c>
      <c r="CF180" s="265">
        <f t="shared" si="803"/>
        <v>81</v>
      </c>
      <c r="CG180" s="265">
        <f t="shared" si="803"/>
        <v>82</v>
      </c>
      <c r="CH180" s="265">
        <f t="shared" si="803"/>
        <v>83</v>
      </c>
      <c r="CI180" s="265">
        <f t="shared" si="803"/>
        <v>84</v>
      </c>
      <c r="CJ180" s="265">
        <f t="shared" si="803"/>
        <v>85</v>
      </c>
    </row>
    <row r="181" spans="1:88" x14ac:dyDescent="0.25">
      <c r="A181" s="264"/>
      <c r="B181" s="264"/>
      <c r="C181" s="264" t="s">
        <v>574</v>
      </c>
      <c r="D181" s="335">
        <f>D164</f>
        <v>430899.46060967125</v>
      </c>
      <c r="E181" s="335">
        <f t="shared" ref="E181:BP181" si="804">E164</f>
        <v>139554.12047834016</v>
      </c>
      <c r="F181" s="335">
        <f t="shared" si="804"/>
        <v>68132.41350983984</v>
      </c>
      <c r="G181" s="335">
        <f t="shared" si="804"/>
        <v>40084.584702702618</v>
      </c>
      <c r="H181" s="335">
        <f t="shared" si="804"/>
        <v>26299.390056542376</v>
      </c>
      <c r="I181" s="335">
        <f t="shared" si="804"/>
        <v>17439.138714896861</v>
      </c>
      <c r="J181" s="335">
        <f t="shared" si="804"/>
        <v>11957.808136751486</v>
      </c>
      <c r="K181" s="335">
        <f t="shared" si="804"/>
        <v>8363.4921943346908</v>
      </c>
      <c r="L181" s="335">
        <f t="shared" si="804"/>
        <v>5875.1583244787716</v>
      </c>
      <c r="M181" s="335">
        <f t="shared" si="804"/>
        <v>4079.0942841439823</v>
      </c>
      <c r="N181" s="335">
        <f t="shared" si="804"/>
        <v>2494.0782349527699</v>
      </c>
      <c r="O181" s="335">
        <f t="shared" si="804"/>
        <v>1251.8772689932896</v>
      </c>
      <c r="P181" s="335">
        <f t="shared" si="804"/>
        <v>275.34356334176312</v>
      </c>
      <c r="Q181" s="335">
        <f t="shared" si="804"/>
        <v>-507.5974570927616</v>
      </c>
      <c r="R181" s="335">
        <f t="shared" si="804"/>
        <v>-1147.2829163945216</v>
      </c>
      <c r="S181" s="335">
        <f t="shared" si="804"/>
        <v>-1678.134794640099</v>
      </c>
      <c r="T181" s="335">
        <f t="shared" si="804"/>
        <v>-2124.2389909020458</v>
      </c>
      <c r="U181" s="335">
        <f t="shared" si="804"/>
        <v>-2502.9479644298663</v>
      </c>
      <c r="V181" s="335">
        <f t="shared" si="804"/>
        <v>-2827.1076801858417</v>
      </c>
      <c r="W181" s="335">
        <f t="shared" si="804"/>
        <v>-3108.9143013175662</v>
      </c>
      <c r="X181" s="335">
        <f t="shared" si="804"/>
        <v>-3354.0587891584787</v>
      </c>
      <c r="Y181" s="335">
        <f t="shared" si="804"/>
        <v>-3568.1862461664887</v>
      </c>
      <c r="Z181" s="335">
        <f t="shared" si="804"/>
        <v>-3755.8374781734406</v>
      </c>
      <c r="AA181" s="335">
        <f t="shared" si="804"/>
        <v>-3920.7151286036101</v>
      </c>
      <c r="AB181" s="335">
        <f t="shared" si="804"/>
        <v>-4065.8776991076747</v>
      </c>
      <c r="AC181" s="335">
        <f t="shared" si="804"/>
        <v>-4193.8804112388207</v>
      </c>
      <c r="AD181" s="335">
        <f t="shared" si="804"/>
        <v>-4306.8791548008057</v>
      </c>
      <c r="AE181" s="335">
        <f t="shared" si="804"/>
        <v>-4406.7084365767096</v>
      </c>
      <c r="AF181" s="335">
        <f t="shared" si="804"/>
        <v>-4494.9407548805302</v>
      </c>
      <c r="AG181" s="335">
        <f t="shared" si="804"/>
        <v>-4575.366788708111</v>
      </c>
      <c r="AH181" s="335">
        <f t="shared" si="804"/>
        <v>-4648.5725389462395</v>
      </c>
      <c r="AI181" s="335">
        <f t="shared" si="804"/>
        <v>-4715.0740867400727</v>
      </c>
      <c r="AJ181" s="335">
        <f t="shared" si="804"/>
        <v>-4775.3355090941541</v>
      </c>
      <c r="AK181" s="335">
        <f t="shared" si="804"/>
        <v>-4829.7867487140229</v>
      </c>
      <c r="AL181" s="335">
        <f t="shared" si="804"/>
        <v>-4878.8336721000715</v>
      </c>
      <c r="AM181" s="335">
        <f t="shared" si="804"/>
        <v>-4922.8632621207562</v>
      </c>
      <c r="AN181" s="335">
        <f t="shared" si="804"/>
        <v>-4962.2459015748782</v>
      </c>
      <c r="AO181" s="335">
        <f t="shared" si="804"/>
        <v>-4997.3360239719786</v>
      </c>
      <c r="AP181" s="335">
        <f t="shared" si="804"/>
        <v>-5028.4719442829037</v>
      </c>
      <c r="AQ181" s="335">
        <f t="shared" si="804"/>
        <v>-5059.0576509459615</v>
      </c>
      <c r="AR181" s="335">
        <f t="shared" si="804"/>
        <v>-5088.5455658468354</v>
      </c>
      <c r="AS181" s="335">
        <f t="shared" si="804"/>
        <v>-5116.5064917130467</v>
      </c>
      <c r="AT181" s="335">
        <f t="shared" si="804"/>
        <v>-5142.6188441477398</v>
      </c>
      <c r="AU181" s="335">
        <f t="shared" si="804"/>
        <v>-5166.6619820540409</v>
      </c>
      <c r="AV181" s="335">
        <f t="shared" si="804"/>
        <v>-5188.5043403777099</v>
      </c>
      <c r="AW181" s="335">
        <f t="shared" si="804"/>
        <v>-5208.0894744786265</v>
      </c>
      <c r="AX181" s="335">
        <f t="shared" si="804"/>
        <v>-5225.4218947160107</v>
      </c>
      <c r="AY181" s="335">
        <f t="shared" si="804"/>
        <v>-5240.5537692840944</v>
      </c>
      <c r="AZ181" s="335">
        <f t="shared" si="804"/>
        <v>-5253.5730551625265</v>
      </c>
      <c r="BA181" s="335">
        <f t="shared" si="804"/>
        <v>-5279.4933873430618</v>
      </c>
      <c r="BB181" s="335">
        <f t="shared" si="804"/>
        <v>-5300.8018304579118</v>
      </c>
      <c r="BC181" s="335">
        <f t="shared" si="804"/>
        <v>-5317.8839430405887</v>
      </c>
      <c r="BD181" s="335">
        <f t="shared" si="804"/>
        <v>-5331.1571693480173</v>
      </c>
      <c r="BE181" s="335">
        <f t="shared" si="804"/>
        <v>-5341.070243572075</v>
      </c>
      <c r="BF181" s="335">
        <f t="shared" si="804"/>
        <v>-5348.0684933061184</v>
      </c>
      <c r="BG181" s="335">
        <f t="shared" si="804"/>
        <v>-5352.5733507421501</v>
      </c>
      <c r="BH181" s="335">
        <f t="shared" si="804"/>
        <v>-5354.971357055123</v>
      </c>
      <c r="BI181" s="335">
        <f t="shared" si="804"/>
        <v>-5355.6093557967124</v>
      </c>
      <c r="BJ181" s="335">
        <f t="shared" si="804"/>
        <v>-5354.7935904449741</v>
      </c>
      <c r="BK181" s="335">
        <f t="shared" si="804"/>
        <v>-5352.7911512171222</v>
      </c>
      <c r="BL181" s="335">
        <f t="shared" si="804"/>
        <v>-5349.832732737781</v>
      </c>
      <c r="BM181" s="335">
        <f t="shared" si="804"/>
        <v>-5346.1160247198777</v>
      </c>
      <c r="BN181" s="335">
        <f t="shared" si="804"/>
        <v>-5341.8093059381472</v>
      </c>
      <c r="BO181" s="335">
        <f t="shared" si="804"/>
        <v>-5337.0549798929424</v>
      </c>
      <c r="BP181" s="335">
        <f t="shared" si="804"/>
        <v>-5331.9729025106226</v>
      </c>
      <c r="BQ181" s="335">
        <f t="shared" ref="BQ181:CJ181" si="805">BQ164</f>
        <v>-5326.6634252568747</v>
      </c>
      <c r="BR181" s="335">
        <f t="shared" si="805"/>
        <v>-5321.2101234611582</v>
      </c>
      <c r="BS181" s="335">
        <f t="shared" si="805"/>
        <v>-5315.6822081330092</v>
      </c>
      <c r="BT181" s="335">
        <f t="shared" si="805"/>
        <v>-5310.136636125575</v>
      </c>
      <c r="BU181" s="335">
        <f t="shared" si="805"/>
        <v>-5304.6199423157086</v>
      </c>
      <c r="BV181" s="335">
        <f t="shared" si="805"/>
        <v>-5298.4253839982121</v>
      </c>
      <c r="BW181" s="335">
        <f t="shared" si="805"/>
        <v>-5292.2362693993055</v>
      </c>
      <c r="BX181" s="335">
        <f t="shared" si="805"/>
        <v>-5286.3558542923201</v>
      </c>
      <c r="BY181" s="335">
        <f t="shared" si="805"/>
        <v>-5280.94594980901</v>
      </c>
      <c r="BZ181" s="335">
        <f t="shared" si="805"/>
        <v>-5276.0780339744424</v>
      </c>
      <c r="CA181" s="335">
        <f t="shared" si="805"/>
        <v>-5271.7673795028722</v>
      </c>
      <c r="CB181" s="335">
        <f t="shared" si="805"/>
        <v>-5267.9956601503864</v>
      </c>
      <c r="CC181" s="335">
        <f t="shared" si="805"/>
        <v>-5264.7257682272857</v>
      </c>
      <c r="CD181" s="335">
        <f t="shared" si="805"/>
        <v>-5261.9113847424924</v>
      </c>
      <c r="CE181" s="335">
        <f t="shared" si="805"/>
        <v>-5259.5030294617591</v>
      </c>
      <c r="CF181" s="335">
        <f t="shared" si="805"/>
        <v>-5257.4517635116736</v>
      </c>
      <c r="CG181" s="335">
        <f t="shared" si="805"/>
        <v>-5255.7113397186195</v>
      </c>
      <c r="CH181" s="335">
        <f t="shared" si="805"/>
        <v>-5254.2393389750605</v>
      </c>
      <c r="CI181" s="335">
        <f t="shared" si="805"/>
        <v>-5252.9976559626502</v>
      </c>
      <c r="CJ181" s="335">
        <f t="shared" si="805"/>
        <v>-5251.9525783346544</v>
      </c>
    </row>
    <row r="182" spans="1:88" x14ac:dyDescent="0.25">
      <c r="A182" s="264"/>
      <c r="B182" s="264"/>
      <c r="C182" s="264" t="s">
        <v>575</v>
      </c>
      <c r="D182" s="335">
        <f>D165</f>
        <v>381545.56552326895</v>
      </c>
      <c r="E182" s="335">
        <f t="shared" ref="E182:BP182" si="806">E165</f>
        <v>107282.25476764643</v>
      </c>
      <c r="F182" s="335">
        <f t="shared" si="806"/>
        <v>44281.12392515548</v>
      </c>
      <c r="G182" s="335">
        <f t="shared" si="806"/>
        <v>21209.048046554348</v>
      </c>
      <c r="H182" s="335">
        <f t="shared" si="806"/>
        <v>10689.31323361123</v>
      </c>
      <c r="I182" s="335">
        <f t="shared" si="806"/>
        <v>1680.9799642978921</v>
      </c>
      <c r="J182" s="335">
        <f t="shared" si="806"/>
        <v>-3924.408556818174</v>
      </c>
      <c r="K182" s="335">
        <f t="shared" si="806"/>
        <v>-7429.3281789039156</v>
      </c>
      <c r="L182" s="335">
        <f t="shared" si="806"/>
        <v>-9692.8503981708545</v>
      </c>
      <c r="M182" s="335">
        <f t="shared" si="806"/>
        <v>-11191.766336437204</v>
      </c>
      <c r="N182" s="335">
        <f t="shared" si="806"/>
        <v>-12956.797983630131</v>
      </c>
      <c r="O182" s="335">
        <f t="shared" si="806"/>
        <v>-14393.958875552031</v>
      </c>
      <c r="P182" s="335">
        <f t="shared" si="806"/>
        <v>-15521.151890070358</v>
      </c>
      <c r="Q182" s="335">
        <f t="shared" si="806"/>
        <v>-16411.292191417237</v>
      </c>
      <c r="R182" s="335">
        <f t="shared" si="806"/>
        <v>-17122.330295942731</v>
      </c>
      <c r="S182" s="335">
        <f t="shared" si="806"/>
        <v>-17695.488261591403</v>
      </c>
      <c r="T182" s="335">
        <f t="shared" si="806"/>
        <v>-18160.224236295944</v>
      </c>
      <c r="U182" s="335">
        <f t="shared" si="806"/>
        <v>-18538.123284642159</v>
      </c>
      <c r="V182" s="335">
        <f t="shared" si="806"/>
        <v>-18845.421098418254</v>
      </c>
      <c r="W182" s="335">
        <f t="shared" si="806"/>
        <v>-19092.666057043123</v>
      </c>
      <c r="X182" s="335">
        <f t="shared" si="806"/>
        <v>-19294.205611626341</v>
      </c>
      <c r="Y182" s="335">
        <f t="shared" si="806"/>
        <v>-19457.012023928684</v>
      </c>
      <c r="Z182" s="335">
        <f t="shared" si="806"/>
        <v>-19586.773481786196</v>
      </c>
      <c r="AA182" s="335">
        <f t="shared" si="806"/>
        <v>-19688.200914328601</v>
      </c>
      <c r="AB182" s="335">
        <f t="shared" si="806"/>
        <v>-19765.250342041181</v>
      </c>
      <c r="AC182" s="335">
        <f t="shared" si="806"/>
        <v>-19821.280858038866</v>
      </c>
      <c r="AD182" s="335">
        <f t="shared" si="806"/>
        <v>-19859.169608448105</v>
      </c>
      <c r="AE182" s="335">
        <f t="shared" si="806"/>
        <v>-19881.397550584694</v>
      </c>
      <c r="AF182" s="335">
        <f t="shared" si="806"/>
        <v>-19890.1149827628</v>
      </c>
      <c r="AG182" s="335">
        <f t="shared" si="806"/>
        <v>-19891.657444358148</v>
      </c>
      <c r="AH182" s="335">
        <f t="shared" si="806"/>
        <v>-19886.371813329308</v>
      </c>
      <c r="AI182" s="335">
        <f t="shared" si="806"/>
        <v>-19874.572533035855</v>
      </c>
      <c r="AJ182" s="335">
        <f t="shared" si="806"/>
        <v>-19856.582519563315</v>
      </c>
      <c r="AK182" s="335">
        <f t="shared" si="806"/>
        <v>-19832.760400127529</v>
      </c>
      <c r="AL182" s="335">
        <f t="shared" si="806"/>
        <v>-19803.506292892755</v>
      </c>
      <c r="AM182" s="335">
        <f t="shared" si="806"/>
        <v>-19769.256444691153</v>
      </c>
      <c r="AN182" s="335">
        <f t="shared" si="806"/>
        <v>-19730.472884970903</v>
      </c>
      <c r="AO182" s="335">
        <f t="shared" si="806"/>
        <v>-19687.631653375018</v>
      </c>
      <c r="AP182" s="335">
        <f t="shared" si="806"/>
        <v>-19641.211545234226</v>
      </c>
      <c r="AQ182" s="335">
        <f t="shared" si="806"/>
        <v>-19597.33987128059</v>
      </c>
      <c r="AR182" s="335">
        <f t="shared" si="806"/>
        <v>-19554.692434346656</v>
      </c>
      <c r="AS182" s="335">
        <f t="shared" si="806"/>
        <v>-19512.201717488311</v>
      </c>
      <c r="AT182" s="335">
        <f t="shared" si="806"/>
        <v>-19469.059269162975</v>
      </c>
      <c r="AU182" s="335">
        <f t="shared" si="806"/>
        <v>-19424.706295775915</v>
      </c>
      <c r="AV182" s="335">
        <f t="shared" si="806"/>
        <v>-19378.804478018963</v>
      </c>
      <c r="AW182" s="335">
        <f t="shared" si="806"/>
        <v>-19331.198813359584</v>
      </c>
      <c r="AX182" s="335">
        <f t="shared" si="806"/>
        <v>-19281.879324487174</v>
      </c>
      <c r="AY182" s="335">
        <f t="shared" si="806"/>
        <v>-19230.945362435687</v>
      </c>
      <c r="AZ182" s="335">
        <f t="shared" si="806"/>
        <v>-19178.574306534552</v>
      </c>
      <c r="BA182" s="335">
        <f t="shared" si="806"/>
        <v>-19152.345215424506</v>
      </c>
      <c r="BB182" s="335">
        <f t="shared" si="806"/>
        <v>-19119.232332469885</v>
      </c>
      <c r="BC182" s="335">
        <f t="shared" si="806"/>
        <v>-19079.973333914131</v>
      </c>
      <c r="BD182" s="335">
        <f t="shared" si="806"/>
        <v>-19035.489415363991</v>
      </c>
      <c r="BE182" s="335">
        <f t="shared" si="806"/>
        <v>-18986.801533167942</v>
      </c>
      <c r="BF182" s="335">
        <f t="shared" si="806"/>
        <v>-18934.920780347285</v>
      </c>
      <c r="BG182" s="335">
        <f t="shared" si="806"/>
        <v>-18880.786817270331</v>
      </c>
      <c r="BH182" s="335">
        <f t="shared" si="806"/>
        <v>-18825.237241305029</v>
      </c>
      <c r="BI182" s="335">
        <f t="shared" si="806"/>
        <v>-18768.996315353575</v>
      </c>
      <c r="BJ182" s="335">
        <f t="shared" si="806"/>
        <v>-18712.675325793007</v>
      </c>
      <c r="BK182" s="335">
        <f t="shared" si="806"/>
        <v>-18656.779498424152</v>
      </c>
      <c r="BL182" s="335">
        <f t="shared" si="806"/>
        <v>-18601.718216230609</v>
      </c>
      <c r="BM182" s="335">
        <f t="shared" si="806"/>
        <v>-18547.816506469895</v>
      </c>
      <c r="BN182" s="335">
        <f t="shared" si="806"/>
        <v>-18495.326577433789</v>
      </c>
      <c r="BO182" s="335">
        <f t="shared" si="806"/>
        <v>-18444.438715818607</v>
      </c>
      <c r="BP182" s="335">
        <f t="shared" si="806"/>
        <v>-18395.291194791353</v>
      </c>
      <c r="BQ182" s="335">
        <f t="shared" ref="BQ182:CJ182" si="807">BQ165</f>
        <v>-18347.979053781983</v>
      </c>
      <c r="BR182" s="335">
        <f t="shared" si="807"/>
        <v>-18302.561737360949</v>
      </c>
      <c r="BS182" s="335">
        <f t="shared" si="807"/>
        <v>-18259.069651957776</v>
      </c>
      <c r="BT182" s="335">
        <f t="shared" si="807"/>
        <v>-18217.509735623527</v>
      </c>
      <c r="BU182" s="335">
        <f t="shared" si="807"/>
        <v>-18177.870150824438</v>
      </c>
      <c r="BV182" s="335">
        <f t="shared" si="807"/>
        <v>-18138.869443310596</v>
      </c>
      <c r="BW182" s="335">
        <f t="shared" si="807"/>
        <v>-18103.149895557999</v>
      </c>
      <c r="BX182" s="335">
        <f t="shared" si="807"/>
        <v>-18071.137461283757</v>
      </c>
      <c r="BY182" s="335">
        <f t="shared" si="807"/>
        <v>-18042.891300118419</v>
      </c>
      <c r="BZ182" s="335">
        <f t="shared" si="807"/>
        <v>-18018.25600712917</v>
      </c>
      <c r="CA182" s="335">
        <f t="shared" si="807"/>
        <v>-17996.959975178142</v>
      </c>
      <c r="CB182" s="335">
        <f t="shared" si="807"/>
        <v>-17978.677907101013</v>
      </c>
      <c r="CC182" s="335">
        <f t="shared" si="807"/>
        <v>-17963.069605409783</v>
      </c>
      <c r="CD182" s="335">
        <f t="shared" si="807"/>
        <v>-17949.803172877517</v>
      </c>
      <c r="CE182" s="335">
        <f t="shared" si="807"/>
        <v>-17938.568064528921</v>
      </c>
      <c r="CF182" s="335">
        <f t="shared" si="807"/>
        <v>-17929.081621110661</v>
      </c>
      <c r="CG182" s="335">
        <f t="shared" si="807"/>
        <v>-17921.091498072587</v>
      </c>
      <c r="CH182" s="335">
        <f t="shared" si="807"/>
        <v>-17914.37558747163</v>
      </c>
      <c r="CI182" s="335">
        <f t="shared" si="807"/>
        <v>-17908.740481944409</v>
      </c>
      <c r="CJ182" s="335">
        <f t="shared" si="807"/>
        <v>-17904.019162115645</v>
      </c>
    </row>
    <row r="183" spans="1:88" x14ac:dyDescent="0.25">
      <c r="A183" s="264"/>
      <c r="B183" s="264"/>
      <c r="C183" s="264" t="s">
        <v>576</v>
      </c>
      <c r="D183" s="335">
        <f>D176</f>
        <v>448951.47537338437</v>
      </c>
      <c r="E183" s="335">
        <f t="shared" ref="E183:BP183" si="808">E176</f>
        <v>149733.81416536969</v>
      </c>
      <c r="F183" s="335">
        <f t="shared" si="808"/>
        <v>75388.718858225824</v>
      </c>
      <c r="G183" s="335">
        <f t="shared" si="808"/>
        <v>45801.441168665777</v>
      </c>
      <c r="H183" s="335">
        <f t="shared" si="808"/>
        <v>31068.380334980382</v>
      </c>
      <c r="I183" s="335">
        <f t="shared" si="808"/>
        <v>21645.004510017105</v>
      </c>
      <c r="J183" s="335">
        <f t="shared" si="808"/>
        <v>15772.997200976146</v>
      </c>
      <c r="K183" s="335">
        <f t="shared" si="808"/>
        <v>11886.212233430724</v>
      </c>
      <c r="L183" s="335">
        <f t="shared" si="808"/>
        <v>9168.2104475127471</v>
      </c>
      <c r="M183" s="335">
        <f t="shared" si="808"/>
        <v>7185.5343335635089</v>
      </c>
      <c r="N183" s="335">
        <f t="shared" si="808"/>
        <v>5480.5654942397914</v>
      </c>
      <c r="O183" s="335">
        <f t="shared" si="808"/>
        <v>4148.674331800994</v>
      </c>
      <c r="P183" s="335">
        <f t="shared" si="808"/>
        <v>3101.5286338858787</v>
      </c>
      <c r="Q183" s="335">
        <f t="shared" si="808"/>
        <v>2261.6647961574331</v>
      </c>
      <c r="R183" s="335">
        <f t="shared" si="808"/>
        <v>1575.3085076229497</v>
      </c>
      <c r="S183" s="335">
        <f t="shared" si="808"/>
        <v>1005.6016854188144</v>
      </c>
      <c r="T183" s="335">
        <f t="shared" si="808"/>
        <v>526.66603387059752</v>
      </c>
      <c r="U183" s="335">
        <f t="shared" si="808"/>
        <v>119.80676395153829</v>
      </c>
      <c r="V183" s="335">
        <f t="shared" si="808"/>
        <v>-228.83940864014559</v>
      </c>
      <c r="W183" s="335">
        <f t="shared" si="808"/>
        <v>-531.53365892468855</v>
      </c>
      <c r="X183" s="335">
        <f t="shared" si="808"/>
        <v>-795.13548410203134</v>
      </c>
      <c r="Y183" s="335">
        <f t="shared" si="808"/>
        <v>-1025.815081985342</v>
      </c>
      <c r="Z183" s="335">
        <f t="shared" si="808"/>
        <v>-1228.5284610809063</v>
      </c>
      <c r="AA183" s="335">
        <f t="shared" si="808"/>
        <v>-1407.3064485667221</v>
      </c>
      <c r="AB183" s="335">
        <f t="shared" si="808"/>
        <v>-1565.4658733624601</v>
      </c>
      <c r="AC183" s="335">
        <f t="shared" si="808"/>
        <v>-1705.7643116431691</v>
      </c>
      <c r="AD183" s="335">
        <f t="shared" si="808"/>
        <v>-1830.5152667617497</v>
      </c>
      <c r="AE183" s="335">
        <f t="shared" si="808"/>
        <v>-1941.6751977517711</v>
      </c>
      <c r="AF183" s="335">
        <f t="shared" si="808"/>
        <v>-2040.9102247106468</v>
      </c>
      <c r="AG183" s="335">
        <f t="shared" si="808"/>
        <v>-2131.0138152495174</v>
      </c>
      <c r="AH183" s="335">
        <f t="shared" si="808"/>
        <v>-2212.8637018334698</v>
      </c>
      <c r="AI183" s="335">
        <f t="shared" si="808"/>
        <v>-2287.2308448391491</v>
      </c>
      <c r="AJ183" s="335">
        <f t="shared" si="808"/>
        <v>-2354.7967245815639</v>
      </c>
      <c r="AK183" s="335">
        <f t="shared" si="808"/>
        <v>-2416.170923525096</v>
      </c>
      <c r="AL183" s="335">
        <f t="shared" si="808"/>
        <v>-2471.9035575621288</v>
      </c>
      <c r="AM183" s="335">
        <f t="shared" si="808"/>
        <v>-2674.4990318010473</v>
      </c>
      <c r="AN183" s="335">
        <f t="shared" si="808"/>
        <v>-2848.191873364106</v>
      </c>
      <c r="AO183" s="335">
        <f t="shared" si="808"/>
        <v>-2997.8878721744995</v>
      </c>
      <c r="AP183" s="335">
        <f t="shared" si="808"/>
        <v>-3127.4694350441855</v>
      </c>
      <c r="AQ183" s="335">
        <f t="shared" si="808"/>
        <v>-3240.0546761709684</v>
      </c>
      <c r="AR183" s="335">
        <f t="shared" si="808"/>
        <v>-3342.5848272450212</v>
      </c>
      <c r="AS183" s="335">
        <f t="shared" si="808"/>
        <v>-3435.6293601809957</v>
      </c>
      <c r="AT183" s="335">
        <f t="shared" si="808"/>
        <v>-3519.7791271781043</v>
      </c>
      <c r="AU183" s="335">
        <f t="shared" si="808"/>
        <v>-3595.6274335490721</v>
      </c>
      <c r="AV183" s="335">
        <f t="shared" si="808"/>
        <v>-3663.7699986860553</v>
      </c>
      <c r="AW183" s="335">
        <f t="shared" si="808"/>
        <v>-3724.7996089676635</v>
      </c>
      <c r="AX183" s="335">
        <f t="shared" si="808"/>
        <v>-3779.2988848728487</v>
      </c>
      <c r="AY183" s="335">
        <f t="shared" si="808"/>
        <v>-3827.8330868959388</v>
      </c>
      <c r="AZ183" s="335">
        <f t="shared" si="808"/>
        <v>-3870.9439384750017</v>
      </c>
      <c r="BA183" s="335">
        <f t="shared" si="808"/>
        <v>-3909.1448653237417</v>
      </c>
      <c r="BB183" s="335">
        <f t="shared" si="808"/>
        <v>-3958.1974789448795</v>
      </c>
      <c r="BC183" s="335">
        <f t="shared" si="808"/>
        <v>-4000.1316877873483</v>
      </c>
      <c r="BD183" s="335">
        <f t="shared" si="808"/>
        <v>-4035.8425691263528</v>
      </c>
      <c r="BE183" s="335">
        <f t="shared" si="808"/>
        <v>-4066.1098227568541</v>
      </c>
      <c r="BF183" s="335">
        <f t="shared" si="808"/>
        <v>-4091.6590881531824</v>
      </c>
      <c r="BG183" s="335">
        <f t="shared" si="808"/>
        <v>-4113.1479127212433</v>
      </c>
      <c r="BH183" s="335">
        <f t="shared" si="808"/>
        <v>-4131.1611816260374</v>
      </c>
      <c r="BI183" s="335">
        <f t="shared" si="808"/>
        <v>-4146.2122630998438</v>
      </c>
      <c r="BJ183" s="335">
        <f t="shared" si="808"/>
        <v>-4158.7473790896638</v>
      </c>
      <c r="BK183" s="335">
        <f t="shared" si="808"/>
        <v>-4169.1515882774975</v>
      </c>
      <c r="BL183" s="335">
        <f t="shared" si="808"/>
        <v>-4177.7553689064562</v>
      </c>
      <c r="BM183" s="335">
        <f t="shared" si="808"/>
        <v>-4184.8411915641018</v>
      </c>
      <c r="BN183" s="335">
        <f t="shared" si="808"/>
        <v>-4190.6497365485857</v>
      </c>
      <c r="BO183" s="335">
        <f t="shared" si="808"/>
        <v>-4195.3855800819056</v>
      </c>
      <c r="BP183" s="335">
        <f t="shared" si="808"/>
        <v>-4199.222279376223</v>
      </c>
      <c r="BQ183" s="335">
        <f t="shared" ref="BQ183:CJ183" si="809">BQ176</f>
        <v>-4202.3068500024783</v>
      </c>
      <c r="BR183" s="335">
        <f t="shared" si="809"/>
        <v>-4204.7636649695032</v>
      </c>
      <c r="BS183" s="335">
        <f t="shared" si="809"/>
        <v>-4206.6978233964937</v>
      </c>
      <c r="BT183" s="335">
        <f t="shared" si="809"/>
        <v>-4208.198044302434</v>
      </c>
      <c r="BU183" s="335">
        <f t="shared" si="809"/>
        <v>-4209.3391421999904</v>
      </c>
      <c r="BV183" s="335">
        <f t="shared" si="809"/>
        <v>-4207.6032083604996</v>
      </c>
      <c r="BW183" s="335">
        <f t="shared" si="809"/>
        <v>-4204.7281028570287</v>
      </c>
      <c r="BX183" s="335">
        <f t="shared" si="809"/>
        <v>-4201.3757222242903</v>
      </c>
      <c r="BY183" s="335">
        <f t="shared" si="809"/>
        <v>-4197.9431812265757</v>
      </c>
      <c r="BZ183" s="335">
        <f t="shared" si="809"/>
        <v>-4194.6577723381815</v>
      </c>
      <c r="CA183" s="335">
        <f t="shared" si="809"/>
        <v>-4191.6391613543574</v>
      </c>
      <c r="CB183" s="335">
        <f t="shared" si="809"/>
        <v>-4188.93999410775</v>
      </c>
      <c r="CC183" s="335">
        <f t="shared" si="809"/>
        <v>-4186.5722898365002</v>
      </c>
      <c r="CD183" s="335">
        <f t="shared" si="809"/>
        <v>-4184.5244784952238</v>
      </c>
      <c r="CE183" s="335">
        <f t="shared" si="809"/>
        <v>-4182.7722824571538</v>
      </c>
      <c r="CF183" s="335">
        <f t="shared" si="809"/>
        <v>-4181.2855549509004</v>
      </c>
      <c r="CG183" s="335">
        <f t="shared" si="809"/>
        <v>-4180.0324720659755</v>
      </c>
      <c r="CH183" s="335">
        <f t="shared" si="809"/>
        <v>-4178.9820033071292</v>
      </c>
      <c r="CI183" s="335">
        <f t="shared" si="809"/>
        <v>-4178.1052734240311</v>
      </c>
      <c r="CJ183" s="335">
        <f t="shared" si="809"/>
        <v>-4177.3762209078805</v>
      </c>
    </row>
    <row r="184" spans="1:88" x14ac:dyDescent="0.25">
      <c r="A184" s="264"/>
      <c r="B184" s="264"/>
      <c r="C184" s="264" t="s">
        <v>577</v>
      </c>
      <c r="D184" s="335">
        <f>D177</f>
        <v>399597.58028698195</v>
      </c>
      <c r="E184" s="335">
        <f t="shared" ref="E184:BP184" si="810">E177</f>
        <v>117233.35591244255</v>
      </c>
      <c r="F184" s="335">
        <f t="shared" si="810"/>
        <v>51191.108581639441</v>
      </c>
      <c r="G184" s="335">
        <f t="shared" si="810"/>
        <v>26505.432885683862</v>
      </c>
      <c r="H184" s="335">
        <f t="shared" si="810"/>
        <v>14984.917124122079</v>
      </c>
      <c r="I184" s="335">
        <f t="shared" si="810"/>
        <v>5539.7867659570602</v>
      </c>
      <c r="J184" s="335">
        <f t="shared" si="810"/>
        <v>-376.0088990415062</v>
      </c>
      <c r="K184" s="335">
        <f t="shared" si="810"/>
        <v>-4136.9944640033955</v>
      </c>
      <c r="L184" s="335">
        <f t="shared" si="810"/>
        <v>-6622.2273528455871</v>
      </c>
      <c r="M184" s="335">
        <f t="shared" si="810"/>
        <v>-8317.8471046055492</v>
      </c>
      <c r="N184" s="335">
        <f t="shared" si="810"/>
        <v>-10150.748958765431</v>
      </c>
      <c r="O184" s="335">
        <f t="shared" si="810"/>
        <v>-11628.94935503452</v>
      </c>
      <c r="P184" s="335">
        <f t="shared" si="810"/>
        <v>-12789.150391947873</v>
      </c>
      <c r="Q184" s="335">
        <f t="shared" si="810"/>
        <v>-13708.633964532024</v>
      </c>
      <c r="R184" s="335">
        <f t="shared" si="810"/>
        <v>-14447.079063819756</v>
      </c>
      <c r="S184" s="335">
        <f t="shared" si="810"/>
        <v>-15046.789156648669</v>
      </c>
      <c r="T184" s="335">
        <f t="shared" si="810"/>
        <v>-15538.009699597837</v>
      </c>
      <c r="U184" s="335">
        <f t="shared" si="810"/>
        <v>-15942.904984670175</v>
      </c>
      <c r="V184" s="335">
        <f t="shared" si="810"/>
        <v>-16278.125083561685</v>
      </c>
      <c r="W184" s="335">
        <f t="shared" si="810"/>
        <v>-16555.068306975827</v>
      </c>
      <c r="X184" s="335">
        <f t="shared" si="810"/>
        <v>-16786.970348335628</v>
      </c>
      <c r="Y184" s="335">
        <f t="shared" si="810"/>
        <v>-16981.112978268065</v>
      </c>
      <c r="Z184" s="335">
        <f t="shared" si="810"/>
        <v>-17143.402043915237</v>
      </c>
      <c r="AA184" s="335">
        <f t="shared" si="810"/>
        <v>-17278.689216291496</v>
      </c>
      <c r="AB184" s="335">
        <f t="shared" si="810"/>
        <v>-17391.006483039124</v>
      </c>
      <c r="AC184" s="335">
        <f t="shared" si="810"/>
        <v>-17483.736074978089</v>
      </c>
      <c r="AD184" s="335">
        <f t="shared" si="810"/>
        <v>-17559.736435680112</v>
      </c>
      <c r="AE184" s="335">
        <f t="shared" si="810"/>
        <v>-17621.437664873032</v>
      </c>
      <c r="AF184" s="335">
        <f t="shared" si="810"/>
        <v>-17670.915325041511</v>
      </c>
      <c r="AG184" s="335">
        <f t="shared" si="810"/>
        <v>-17712.453692649498</v>
      </c>
      <c r="AH184" s="335">
        <f t="shared" si="810"/>
        <v>-17746.806622711836</v>
      </c>
      <c r="AI184" s="335">
        <f t="shared" si="810"/>
        <v>-17774.644612580549</v>
      </c>
      <c r="AJ184" s="335">
        <f t="shared" si="810"/>
        <v>-17796.583529433745</v>
      </c>
      <c r="AK184" s="335">
        <f t="shared" si="810"/>
        <v>-17813.204997495577</v>
      </c>
      <c r="AL184" s="335">
        <f t="shared" si="810"/>
        <v>-17825.064117607086</v>
      </c>
      <c r="AM184" s="335">
        <f t="shared" si="810"/>
        <v>-17854.384033205471</v>
      </c>
      <c r="AN184" s="335">
        <f t="shared" si="810"/>
        <v>-17868.09871316202</v>
      </c>
      <c r="AO184" s="335">
        <f t="shared" si="810"/>
        <v>-17869.220441791003</v>
      </c>
      <c r="AP184" s="335">
        <f t="shared" si="810"/>
        <v>-17860.192791869737</v>
      </c>
      <c r="AQ184" s="335">
        <f t="shared" si="810"/>
        <v>-17851.771013533304</v>
      </c>
      <c r="AR184" s="335">
        <f t="shared" si="810"/>
        <v>-17842.224505000995</v>
      </c>
      <c r="AS184" s="335">
        <f t="shared" si="810"/>
        <v>-17830.372309937989</v>
      </c>
      <c r="AT184" s="335">
        <f t="shared" si="810"/>
        <v>-17815.493092016288</v>
      </c>
      <c r="AU184" s="335">
        <f t="shared" si="810"/>
        <v>-17797.245775237323</v>
      </c>
      <c r="AV184" s="335">
        <f t="shared" si="810"/>
        <v>-17775.582153697145</v>
      </c>
      <c r="AW184" s="335">
        <f t="shared" si="810"/>
        <v>-17750.665670322367</v>
      </c>
      <c r="AX184" s="335">
        <f t="shared" si="810"/>
        <v>-17722.802232262075</v>
      </c>
      <c r="AY184" s="335">
        <f t="shared" si="810"/>
        <v>-17692.384553657241</v>
      </c>
      <c r="AZ184" s="335">
        <f t="shared" si="810"/>
        <v>-17659.849339030425</v>
      </c>
      <c r="BA184" s="335">
        <f t="shared" si="810"/>
        <v>-17655.548832590983</v>
      </c>
      <c r="BB184" s="335">
        <f t="shared" si="810"/>
        <v>-17642.901697203415</v>
      </c>
      <c r="BC184" s="335">
        <f t="shared" si="810"/>
        <v>-17623.220822675332</v>
      </c>
      <c r="BD184" s="335">
        <f t="shared" si="810"/>
        <v>-17597.866279301707</v>
      </c>
      <c r="BE184" s="335">
        <f t="shared" si="810"/>
        <v>-17568.178119013148</v>
      </c>
      <c r="BF184" s="335">
        <f t="shared" si="810"/>
        <v>-17535.379942619449</v>
      </c>
      <c r="BG184" s="335">
        <f t="shared" si="810"/>
        <v>-17500.536461808402</v>
      </c>
      <c r="BH184" s="335">
        <f t="shared" si="810"/>
        <v>-17464.54262513894</v>
      </c>
      <c r="BI184" s="335">
        <f t="shared" si="810"/>
        <v>-17428.130184935828</v>
      </c>
      <c r="BJ184" s="335">
        <f t="shared" si="810"/>
        <v>-17391.88300162282</v>
      </c>
      <c r="BK184" s="335">
        <f t="shared" si="810"/>
        <v>-17356.255875455325</v>
      </c>
      <c r="BL184" s="335">
        <f t="shared" si="810"/>
        <v>-17321.593913139626</v>
      </c>
      <c r="BM184" s="335">
        <f t="shared" si="810"/>
        <v>-17288.150818183214</v>
      </c>
      <c r="BN184" s="335">
        <f t="shared" si="810"/>
        <v>-17256.105334131917</v>
      </c>
      <c r="BO184" s="335">
        <f t="shared" si="810"/>
        <v>-17225.575565078831</v>
      </c>
      <c r="BP184" s="335">
        <f t="shared" si="810"/>
        <v>-17196.631176553899</v>
      </c>
      <c r="BQ184" s="335">
        <f t="shared" ref="BQ184:CJ184" si="811">BQ177</f>
        <v>-17169.30362543228</v>
      </c>
      <c r="BR184" s="335">
        <f t="shared" si="811"/>
        <v>-17143.594633118286</v>
      </c>
      <c r="BS184" s="335">
        <f t="shared" si="811"/>
        <v>-17119.48313556163</v>
      </c>
      <c r="BT184" s="335">
        <f t="shared" si="811"/>
        <v>-17096.930937479767</v>
      </c>
      <c r="BU184" s="335">
        <f t="shared" si="811"/>
        <v>-17075.887279156901</v>
      </c>
      <c r="BV184" s="335">
        <f t="shared" si="811"/>
        <v>-17018.139475198888</v>
      </c>
      <c r="BW184" s="335">
        <f t="shared" si="811"/>
        <v>-16966.127374274718</v>
      </c>
      <c r="BX184" s="335">
        <f t="shared" si="811"/>
        <v>-16920.348701259292</v>
      </c>
      <c r="BY184" s="335">
        <f t="shared" si="811"/>
        <v>-16880.706329263492</v>
      </c>
      <c r="BZ184" s="335">
        <f t="shared" si="811"/>
        <v>-16846.785126227096</v>
      </c>
      <c r="CA184" s="335">
        <f t="shared" si="811"/>
        <v>-16818.020573267302</v>
      </c>
      <c r="CB184" s="335">
        <f t="shared" si="811"/>
        <v>-16793.799198115266</v>
      </c>
      <c r="CC184" s="335">
        <f t="shared" si="811"/>
        <v>-16773.516291203981</v>
      </c>
      <c r="CD184" s="335">
        <f t="shared" si="811"/>
        <v>-16756.60707363845</v>
      </c>
      <c r="CE184" s="335">
        <f t="shared" si="811"/>
        <v>-16742.56157437334</v>
      </c>
      <c r="CF184" s="335">
        <f t="shared" si="811"/>
        <v>-16730.929714316331</v>
      </c>
      <c r="CG184" s="335">
        <f t="shared" si="811"/>
        <v>-16721.320699741605</v>
      </c>
      <c r="CH184" s="335">
        <f t="shared" si="811"/>
        <v>-16713.399297936365</v>
      </c>
      <c r="CI184" s="335">
        <f t="shared" si="811"/>
        <v>-16706.880589969933</v>
      </c>
      <c r="CJ184" s="335">
        <f t="shared" si="811"/>
        <v>-16701.524170134402</v>
      </c>
    </row>
    <row r="185" spans="1:88" x14ac:dyDescent="0.25">
      <c r="A185" s="264"/>
      <c r="B185" s="264"/>
      <c r="C185" s="264"/>
      <c r="D185" s="335"/>
      <c r="E185" s="335"/>
      <c r="F185" s="335"/>
      <c r="G185" s="335"/>
      <c r="H185" s="335"/>
      <c r="I185" s="335"/>
      <c r="J185" s="335"/>
      <c r="K185" s="335"/>
      <c r="L185" s="335"/>
      <c r="M185" s="335"/>
      <c r="N185" s="335"/>
      <c r="O185" s="335"/>
      <c r="P185" s="335"/>
      <c r="Q185" s="335"/>
      <c r="R185" s="335"/>
      <c r="S185" s="335"/>
      <c r="T185" s="335"/>
      <c r="U185" s="335"/>
      <c r="V185" s="335"/>
      <c r="W185" s="335"/>
      <c r="X185" s="335"/>
      <c r="Y185" s="335"/>
      <c r="Z185" s="335"/>
      <c r="AA185" s="335"/>
      <c r="AB185" s="335"/>
      <c r="AC185" s="335"/>
      <c r="AD185" s="335"/>
      <c r="AE185" s="335"/>
      <c r="AF185" s="335"/>
      <c r="AG185" s="335"/>
      <c r="AH185" s="335"/>
      <c r="AI185" s="335"/>
      <c r="AJ185" s="335"/>
      <c r="AK185" s="335"/>
      <c r="AL185" s="335"/>
      <c r="AM185" s="335"/>
      <c r="AN185" s="335"/>
      <c r="AO185" s="335"/>
      <c r="AP185" s="335"/>
      <c r="AQ185" s="335"/>
      <c r="AR185" s="335"/>
      <c r="AS185" s="335"/>
      <c r="AT185" s="335"/>
      <c r="AU185" s="335"/>
      <c r="AV185" s="335"/>
      <c r="AW185" s="335"/>
      <c r="AX185" s="335"/>
      <c r="AY185" s="335"/>
      <c r="AZ185" s="335"/>
      <c r="BA185" s="335"/>
      <c r="BB185" s="335"/>
      <c r="BC185" s="335"/>
      <c r="BD185" s="335"/>
      <c r="BE185" s="335"/>
      <c r="BF185" s="335"/>
      <c r="BG185" s="335"/>
      <c r="BH185" s="335"/>
      <c r="BI185" s="335"/>
      <c r="BJ185" s="335"/>
      <c r="BK185" s="335"/>
      <c r="BL185" s="335"/>
      <c r="BM185" s="335"/>
      <c r="BN185" s="335"/>
      <c r="BO185" s="335"/>
      <c r="BP185" s="335"/>
      <c r="BQ185" s="335"/>
      <c r="BR185" s="335"/>
      <c r="BS185" s="335"/>
      <c r="BT185" s="335"/>
      <c r="BU185" s="335"/>
      <c r="BV185" s="335"/>
      <c r="BW185" s="335"/>
      <c r="BX185" s="335"/>
      <c r="BY185" s="335"/>
      <c r="BZ185" s="335"/>
      <c r="CA185" s="335"/>
      <c r="CB185" s="335"/>
      <c r="CC185" s="335"/>
      <c r="CD185" s="335"/>
      <c r="CE185" s="335"/>
      <c r="CF185" s="335"/>
      <c r="CG185" s="335"/>
      <c r="CH185" s="335"/>
      <c r="CI185" s="335"/>
      <c r="CJ185" s="335"/>
    </row>
    <row r="186" spans="1:88" s="115" customFormat="1" ht="12.75" x14ac:dyDescent="0.2">
      <c r="A186" s="334" t="s">
        <v>580</v>
      </c>
      <c r="B186" s="264"/>
      <c r="C186" s="264"/>
      <c r="D186" s="264"/>
      <c r="E186" s="264"/>
      <c r="F186" s="264"/>
      <c r="G186" s="264"/>
      <c r="H186" s="264"/>
      <c r="I186" s="264"/>
      <c r="J186" s="264"/>
      <c r="K186" s="264"/>
      <c r="L186" s="264"/>
      <c r="M186" s="264"/>
      <c r="N186" s="264"/>
      <c r="O186" s="264"/>
      <c r="P186" s="264"/>
      <c r="Q186" s="264"/>
      <c r="R186" s="264"/>
      <c r="S186" s="264"/>
      <c r="T186" s="264"/>
      <c r="U186" s="264"/>
      <c r="V186" s="264"/>
      <c r="W186" s="264"/>
      <c r="X186" s="264"/>
      <c r="Y186" s="264"/>
      <c r="Z186" s="264"/>
      <c r="AA186" s="264"/>
      <c r="AB186" s="264"/>
      <c r="AC186" s="264"/>
      <c r="AD186" s="264"/>
      <c r="AE186" s="264"/>
      <c r="AF186" s="264"/>
      <c r="AG186" s="264"/>
      <c r="AH186" s="264"/>
      <c r="AI186" s="264"/>
      <c r="AJ186" s="264"/>
      <c r="AK186" s="264"/>
      <c r="AL186" s="264"/>
      <c r="AM186" s="264"/>
      <c r="AN186" s="264"/>
      <c r="AO186" s="264"/>
      <c r="AP186" s="264"/>
      <c r="AQ186" s="264"/>
      <c r="AR186" s="264"/>
      <c r="AS186" s="264"/>
      <c r="AT186" s="264"/>
      <c r="AU186" s="264"/>
      <c r="AV186" s="264"/>
      <c r="AW186" s="264"/>
      <c r="AX186" s="264"/>
      <c r="AY186" s="264"/>
      <c r="AZ186" s="264"/>
      <c r="BA186" s="264"/>
      <c r="BB186" s="264"/>
      <c r="BC186" s="264"/>
      <c r="BD186" s="264"/>
      <c r="BE186" s="264"/>
      <c r="BF186" s="264"/>
      <c r="BG186" s="264"/>
      <c r="BH186" s="264"/>
      <c r="BI186" s="264"/>
      <c r="BJ186" s="264"/>
      <c r="BK186" s="264"/>
      <c r="BL186" s="264"/>
      <c r="BM186" s="264"/>
      <c r="BN186" s="264"/>
      <c r="BO186" s="264"/>
      <c r="BP186" s="264"/>
      <c r="BQ186" s="264"/>
      <c r="BR186" s="264"/>
      <c r="BS186" s="264"/>
      <c r="BT186" s="264"/>
      <c r="BU186" s="264"/>
      <c r="BV186" s="264"/>
      <c r="BW186" s="264"/>
      <c r="BX186" s="264"/>
      <c r="BY186" s="264"/>
      <c r="BZ186" s="264"/>
      <c r="CA186" s="264"/>
      <c r="CB186" s="264"/>
      <c r="CC186" s="264"/>
      <c r="CD186" s="264"/>
      <c r="CE186" s="264"/>
      <c r="CF186" s="264"/>
      <c r="CG186" s="264"/>
      <c r="CH186" s="264"/>
      <c r="CI186" s="264"/>
      <c r="CJ186" s="264"/>
    </row>
    <row r="187" spans="1:88" s="115" customFormat="1" ht="12.75" x14ac:dyDescent="0.2">
      <c r="A187" s="264" t="s">
        <v>583</v>
      </c>
      <c r="B187" s="264"/>
      <c r="C187" s="264"/>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64"/>
      <c r="BB187" s="264"/>
      <c r="BC187" s="264"/>
      <c r="BD187" s="264"/>
      <c r="BE187" s="264"/>
      <c r="BF187" s="264"/>
      <c r="BG187" s="264"/>
      <c r="BH187" s="264"/>
      <c r="BI187" s="264"/>
      <c r="BJ187" s="264"/>
      <c r="BK187" s="264"/>
      <c r="BL187" s="264"/>
      <c r="BM187" s="264"/>
      <c r="BN187" s="264"/>
      <c r="BO187" s="264"/>
      <c r="BP187" s="264"/>
      <c r="BQ187" s="264"/>
      <c r="BR187" s="264"/>
      <c r="BS187" s="264"/>
      <c r="BT187" s="264"/>
      <c r="BU187" s="264"/>
      <c r="BV187" s="264"/>
      <c r="BW187" s="264"/>
      <c r="BX187" s="264"/>
      <c r="BY187" s="264"/>
      <c r="BZ187" s="264"/>
      <c r="CA187" s="264"/>
      <c r="CB187" s="264"/>
      <c r="CC187" s="264"/>
      <c r="CD187" s="264"/>
      <c r="CE187" s="264"/>
      <c r="CF187" s="264"/>
      <c r="CG187" s="264"/>
      <c r="CH187" s="264"/>
      <c r="CI187" s="264"/>
      <c r="CJ187" s="264"/>
    </row>
    <row r="188" spans="1:88" s="115" customFormat="1" ht="12.75" x14ac:dyDescent="0.2">
      <c r="A188" s="264" t="s">
        <v>581</v>
      </c>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4"/>
      <c r="Z188" s="264"/>
      <c r="AA188" s="264"/>
      <c r="AB188" s="264"/>
      <c r="AC188" s="264"/>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64"/>
      <c r="BB188" s="264"/>
      <c r="BC188" s="264"/>
      <c r="BD188" s="264"/>
      <c r="BE188" s="264"/>
      <c r="BF188" s="264"/>
      <c r="BG188" s="264"/>
      <c r="BH188" s="264"/>
      <c r="BI188" s="264"/>
      <c r="BJ188" s="264"/>
      <c r="BK188" s="264"/>
      <c r="BL188" s="264"/>
      <c r="BM188" s="264"/>
      <c r="BN188" s="264"/>
      <c r="BO188" s="264"/>
      <c r="BP188" s="264"/>
      <c r="BQ188" s="264"/>
      <c r="BR188" s="264"/>
      <c r="BS188" s="264"/>
      <c r="BT188" s="264"/>
      <c r="BU188" s="264"/>
      <c r="BV188" s="264"/>
      <c r="BW188" s="264"/>
      <c r="BX188" s="264"/>
      <c r="BY188" s="264"/>
      <c r="BZ188" s="264"/>
      <c r="CA188" s="264"/>
      <c r="CB188" s="264"/>
      <c r="CC188" s="264"/>
      <c r="CD188" s="264"/>
      <c r="CE188" s="264"/>
      <c r="CF188" s="264"/>
      <c r="CG188" s="264"/>
      <c r="CH188" s="264"/>
      <c r="CI188" s="264"/>
      <c r="CJ188" s="264"/>
    </row>
    <row r="189" spans="1:88" s="115" customFormat="1" ht="12.75" x14ac:dyDescent="0.2">
      <c r="A189" s="327">
        <v>-200000</v>
      </c>
      <c r="B189" s="264"/>
      <c r="C189" s="264"/>
      <c r="D189" s="264"/>
      <c r="E189" s="264"/>
      <c r="F189" s="264"/>
      <c r="G189" s="264"/>
      <c r="H189" s="264"/>
      <c r="I189" s="264"/>
      <c r="J189" s="264"/>
      <c r="K189" s="264"/>
      <c r="L189" s="264"/>
      <c r="M189" s="264"/>
      <c r="N189" s="264"/>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64"/>
      <c r="BB189" s="264"/>
      <c r="BC189" s="264"/>
      <c r="BD189" s="264"/>
      <c r="BE189" s="264"/>
      <c r="BF189" s="264"/>
      <c r="BG189" s="264"/>
      <c r="BH189" s="264"/>
      <c r="BI189" s="264"/>
      <c r="BJ189" s="264"/>
      <c r="BK189" s="264"/>
      <c r="BL189" s="264"/>
      <c r="BM189" s="264"/>
      <c r="BN189" s="264"/>
      <c r="BO189" s="264"/>
      <c r="BP189" s="264"/>
      <c r="BQ189" s="264"/>
      <c r="BR189" s="264"/>
      <c r="BS189" s="264"/>
      <c r="BT189" s="264"/>
      <c r="BU189" s="264"/>
      <c r="BV189" s="264"/>
      <c r="BW189" s="264"/>
      <c r="BX189" s="264"/>
      <c r="BY189" s="264"/>
      <c r="BZ189" s="264"/>
      <c r="CA189" s="264"/>
      <c r="CB189" s="264"/>
      <c r="CC189" s="264"/>
      <c r="CD189" s="264"/>
      <c r="CE189" s="264"/>
      <c r="CF189" s="264"/>
      <c r="CG189" s="264"/>
      <c r="CH189" s="264"/>
      <c r="CI189" s="264"/>
      <c r="CJ189" s="264"/>
    </row>
    <row r="190" spans="1:88" s="115" customFormat="1" ht="12.75" x14ac:dyDescent="0.2">
      <c r="A190" s="264"/>
      <c r="B190" s="264"/>
      <c r="C190" s="264"/>
      <c r="D190" s="264"/>
      <c r="E190" s="264"/>
      <c r="F190" s="264"/>
      <c r="G190" s="264"/>
      <c r="H190" s="264"/>
      <c r="I190" s="264"/>
      <c r="J190" s="264"/>
      <c r="K190" s="264"/>
      <c r="L190" s="264"/>
      <c r="M190" s="264"/>
      <c r="N190" s="264"/>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4"/>
      <c r="AL190" s="264"/>
      <c r="AM190" s="264"/>
      <c r="AN190" s="264"/>
      <c r="AO190" s="264"/>
      <c r="AP190" s="264"/>
      <c r="AQ190" s="264"/>
      <c r="AR190" s="264"/>
      <c r="AS190" s="264"/>
      <c r="AT190" s="264"/>
      <c r="AU190" s="264"/>
      <c r="AV190" s="264"/>
      <c r="AW190" s="264"/>
      <c r="AX190" s="264"/>
      <c r="AY190" s="264"/>
      <c r="AZ190" s="264"/>
      <c r="BA190" s="264"/>
      <c r="BB190" s="264"/>
      <c r="BC190" s="264"/>
      <c r="BD190" s="264"/>
      <c r="BE190" s="264"/>
      <c r="BF190" s="264"/>
      <c r="BG190" s="264"/>
      <c r="BH190" s="264"/>
      <c r="BI190" s="264"/>
      <c r="BJ190" s="264"/>
      <c r="BK190" s="264"/>
      <c r="BL190" s="264"/>
      <c r="BM190" s="264"/>
      <c r="BN190" s="264"/>
      <c r="BO190" s="264"/>
      <c r="BP190" s="264"/>
      <c r="BQ190" s="264"/>
      <c r="BR190" s="264"/>
      <c r="BS190" s="264"/>
      <c r="BT190" s="264"/>
      <c r="BU190" s="264"/>
      <c r="BV190" s="264"/>
      <c r="BW190" s="264"/>
      <c r="BX190" s="264"/>
      <c r="BY190" s="264"/>
      <c r="BZ190" s="264"/>
      <c r="CA190" s="264"/>
      <c r="CB190" s="264"/>
      <c r="CC190" s="264"/>
      <c r="CD190" s="264"/>
      <c r="CE190" s="264"/>
      <c r="CF190" s="264"/>
      <c r="CG190" s="264"/>
      <c r="CH190" s="264"/>
      <c r="CI190" s="264"/>
      <c r="CJ190" s="264"/>
    </row>
    <row r="191" spans="1:88" s="115" customFormat="1" ht="12.75" x14ac:dyDescent="0.2">
      <c r="A191" s="334" t="s">
        <v>582</v>
      </c>
      <c r="B191" s="264"/>
      <c r="C191" s="264"/>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4"/>
      <c r="AL191" s="264"/>
      <c r="AM191" s="264"/>
      <c r="AN191" s="264"/>
      <c r="AO191" s="264"/>
      <c r="AP191" s="264"/>
      <c r="AQ191" s="264"/>
      <c r="AR191" s="264"/>
      <c r="AS191" s="264"/>
      <c r="AT191" s="264"/>
      <c r="AU191" s="264"/>
      <c r="AV191" s="264"/>
      <c r="AW191" s="264"/>
      <c r="AX191" s="264"/>
      <c r="AY191" s="264"/>
      <c r="AZ191" s="264"/>
      <c r="BA191" s="264"/>
      <c r="BB191" s="264"/>
      <c r="BC191" s="264"/>
      <c r="BD191" s="264"/>
      <c r="BE191" s="264"/>
      <c r="BF191" s="264"/>
      <c r="BG191" s="264"/>
      <c r="BH191" s="264"/>
      <c r="BI191" s="264"/>
      <c r="BJ191" s="264"/>
      <c r="BK191" s="264"/>
      <c r="BL191" s="264"/>
      <c r="BM191" s="264"/>
      <c r="BN191" s="264"/>
      <c r="BO191" s="264"/>
      <c r="BP191" s="264"/>
      <c r="BQ191" s="264"/>
      <c r="BR191" s="264"/>
      <c r="BS191" s="264"/>
      <c r="BT191" s="264"/>
      <c r="BU191" s="264"/>
      <c r="BV191" s="264"/>
      <c r="BW191" s="264"/>
      <c r="BX191" s="264"/>
      <c r="BY191" s="264"/>
      <c r="BZ191" s="264"/>
      <c r="CA191" s="264"/>
      <c r="CB191" s="264"/>
      <c r="CC191" s="264"/>
      <c r="CD191" s="264"/>
      <c r="CE191" s="264"/>
      <c r="CF191" s="264"/>
      <c r="CG191" s="264"/>
      <c r="CH191" s="264"/>
      <c r="CI191" s="264"/>
      <c r="CJ191" s="264"/>
    </row>
    <row r="192" spans="1:88" s="115" customFormat="1" ht="12.75" x14ac:dyDescent="0.2">
      <c r="A192" s="327">
        <f>HLOOKUP(A189,D192:CJ194,3,TRUE)</f>
        <v>1</v>
      </c>
      <c r="B192" s="264" t="s">
        <v>499</v>
      </c>
      <c r="C192" s="265"/>
      <c r="D192" s="265">
        <f>-D181</f>
        <v>-430899.46060967125</v>
      </c>
      <c r="E192" s="265">
        <f t="shared" ref="E192:BP192" si="812">-E181</f>
        <v>-139554.12047834016</v>
      </c>
      <c r="F192" s="265">
        <f t="shared" si="812"/>
        <v>-68132.41350983984</v>
      </c>
      <c r="G192" s="265">
        <f t="shared" si="812"/>
        <v>-40084.584702702618</v>
      </c>
      <c r="H192" s="265">
        <f t="shared" si="812"/>
        <v>-26299.390056542376</v>
      </c>
      <c r="I192" s="265">
        <f t="shared" si="812"/>
        <v>-17439.138714896861</v>
      </c>
      <c r="J192" s="265">
        <f t="shared" si="812"/>
        <v>-11957.808136751486</v>
      </c>
      <c r="K192" s="265">
        <f t="shared" si="812"/>
        <v>-8363.4921943346908</v>
      </c>
      <c r="L192" s="265">
        <f t="shared" si="812"/>
        <v>-5875.1583244787716</v>
      </c>
      <c r="M192" s="265">
        <f t="shared" si="812"/>
        <v>-4079.0942841439823</v>
      </c>
      <c r="N192" s="265">
        <f t="shared" si="812"/>
        <v>-2494.0782349527699</v>
      </c>
      <c r="O192" s="265">
        <f t="shared" si="812"/>
        <v>-1251.8772689932896</v>
      </c>
      <c r="P192" s="265">
        <f t="shared" si="812"/>
        <v>-275.34356334176312</v>
      </c>
      <c r="Q192" s="265">
        <f t="shared" si="812"/>
        <v>507.5974570927616</v>
      </c>
      <c r="R192" s="265">
        <f t="shared" si="812"/>
        <v>1147.2829163945216</v>
      </c>
      <c r="S192" s="265">
        <f t="shared" si="812"/>
        <v>1678.134794640099</v>
      </c>
      <c r="T192" s="265">
        <f t="shared" si="812"/>
        <v>2124.2389909020458</v>
      </c>
      <c r="U192" s="265">
        <f t="shared" si="812"/>
        <v>2502.9479644298663</v>
      </c>
      <c r="V192" s="265">
        <f t="shared" si="812"/>
        <v>2827.1076801858417</v>
      </c>
      <c r="W192" s="265">
        <f t="shared" si="812"/>
        <v>3108.9143013175662</v>
      </c>
      <c r="X192" s="265">
        <f t="shared" si="812"/>
        <v>3354.0587891584787</v>
      </c>
      <c r="Y192" s="265">
        <f t="shared" si="812"/>
        <v>3568.1862461664887</v>
      </c>
      <c r="Z192" s="265">
        <f t="shared" si="812"/>
        <v>3755.8374781734406</v>
      </c>
      <c r="AA192" s="265">
        <f t="shared" si="812"/>
        <v>3920.7151286036101</v>
      </c>
      <c r="AB192" s="265">
        <f t="shared" si="812"/>
        <v>4065.8776991076747</v>
      </c>
      <c r="AC192" s="265">
        <f t="shared" si="812"/>
        <v>4193.8804112388207</v>
      </c>
      <c r="AD192" s="265">
        <f t="shared" si="812"/>
        <v>4306.8791548008057</v>
      </c>
      <c r="AE192" s="265">
        <f t="shared" si="812"/>
        <v>4406.7084365767096</v>
      </c>
      <c r="AF192" s="265">
        <f t="shared" si="812"/>
        <v>4494.9407548805302</v>
      </c>
      <c r="AG192" s="265">
        <f t="shared" si="812"/>
        <v>4575.366788708111</v>
      </c>
      <c r="AH192" s="265">
        <f t="shared" si="812"/>
        <v>4648.5725389462395</v>
      </c>
      <c r="AI192" s="265">
        <f t="shared" si="812"/>
        <v>4715.0740867400727</v>
      </c>
      <c r="AJ192" s="265">
        <f t="shared" si="812"/>
        <v>4775.3355090941541</v>
      </c>
      <c r="AK192" s="265">
        <f t="shared" si="812"/>
        <v>4829.7867487140229</v>
      </c>
      <c r="AL192" s="265">
        <f t="shared" si="812"/>
        <v>4878.8336721000715</v>
      </c>
      <c r="AM192" s="265">
        <f t="shared" si="812"/>
        <v>4922.8632621207562</v>
      </c>
      <c r="AN192" s="265">
        <f t="shared" si="812"/>
        <v>4962.2459015748782</v>
      </c>
      <c r="AO192" s="265">
        <f t="shared" si="812"/>
        <v>4997.3360239719786</v>
      </c>
      <c r="AP192" s="265">
        <f t="shared" si="812"/>
        <v>5028.4719442829037</v>
      </c>
      <c r="AQ192" s="265">
        <f t="shared" si="812"/>
        <v>5059.0576509459615</v>
      </c>
      <c r="AR192" s="265">
        <f t="shared" si="812"/>
        <v>5088.5455658468354</v>
      </c>
      <c r="AS192" s="265">
        <f t="shared" si="812"/>
        <v>5116.5064917130467</v>
      </c>
      <c r="AT192" s="265">
        <f t="shared" si="812"/>
        <v>5142.6188441477398</v>
      </c>
      <c r="AU192" s="265">
        <f t="shared" si="812"/>
        <v>5166.6619820540409</v>
      </c>
      <c r="AV192" s="265">
        <f t="shared" si="812"/>
        <v>5188.5043403777099</v>
      </c>
      <c r="AW192" s="265">
        <f t="shared" si="812"/>
        <v>5208.0894744786265</v>
      </c>
      <c r="AX192" s="265">
        <f t="shared" si="812"/>
        <v>5225.4218947160107</v>
      </c>
      <c r="AY192" s="265">
        <f t="shared" si="812"/>
        <v>5240.5537692840944</v>
      </c>
      <c r="AZ192" s="265">
        <f t="shared" si="812"/>
        <v>5253.5730551625265</v>
      </c>
      <c r="BA192" s="265">
        <f t="shared" si="812"/>
        <v>5279.4933873430618</v>
      </c>
      <c r="BB192" s="265">
        <f t="shared" si="812"/>
        <v>5300.8018304579118</v>
      </c>
      <c r="BC192" s="265">
        <f t="shared" si="812"/>
        <v>5317.8839430405887</v>
      </c>
      <c r="BD192" s="265">
        <f t="shared" si="812"/>
        <v>5331.1571693480173</v>
      </c>
      <c r="BE192" s="265">
        <f t="shared" si="812"/>
        <v>5341.070243572075</v>
      </c>
      <c r="BF192" s="265">
        <f t="shared" si="812"/>
        <v>5348.0684933061184</v>
      </c>
      <c r="BG192" s="265">
        <f t="shared" si="812"/>
        <v>5352.5733507421501</v>
      </c>
      <c r="BH192" s="265">
        <f t="shared" si="812"/>
        <v>5354.971357055123</v>
      </c>
      <c r="BI192" s="265">
        <f t="shared" si="812"/>
        <v>5355.6093557967124</v>
      </c>
      <c r="BJ192" s="265">
        <f t="shared" si="812"/>
        <v>5354.7935904449741</v>
      </c>
      <c r="BK192" s="265">
        <f t="shared" si="812"/>
        <v>5352.7911512171222</v>
      </c>
      <c r="BL192" s="265">
        <f t="shared" si="812"/>
        <v>5349.832732737781</v>
      </c>
      <c r="BM192" s="265">
        <f t="shared" si="812"/>
        <v>5346.1160247198777</v>
      </c>
      <c r="BN192" s="265">
        <f t="shared" si="812"/>
        <v>5341.8093059381472</v>
      </c>
      <c r="BO192" s="265">
        <f t="shared" si="812"/>
        <v>5337.0549798929424</v>
      </c>
      <c r="BP192" s="265">
        <f t="shared" si="812"/>
        <v>5331.9729025106226</v>
      </c>
      <c r="BQ192" s="265">
        <f t="shared" ref="BQ192:CJ192" si="813">-BQ181</f>
        <v>5326.6634252568747</v>
      </c>
      <c r="BR192" s="265">
        <f t="shared" si="813"/>
        <v>5321.2101234611582</v>
      </c>
      <c r="BS192" s="265">
        <f t="shared" si="813"/>
        <v>5315.6822081330092</v>
      </c>
      <c r="BT192" s="265">
        <f t="shared" si="813"/>
        <v>5310.136636125575</v>
      </c>
      <c r="BU192" s="265">
        <f t="shared" si="813"/>
        <v>5304.6199423157086</v>
      </c>
      <c r="BV192" s="265">
        <f t="shared" si="813"/>
        <v>5298.4253839982121</v>
      </c>
      <c r="BW192" s="265">
        <f t="shared" si="813"/>
        <v>5292.2362693993055</v>
      </c>
      <c r="BX192" s="265">
        <f t="shared" si="813"/>
        <v>5286.3558542923201</v>
      </c>
      <c r="BY192" s="265">
        <f t="shared" si="813"/>
        <v>5280.94594980901</v>
      </c>
      <c r="BZ192" s="265">
        <f t="shared" si="813"/>
        <v>5276.0780339744424</v>
      </c>
      <c r="CA192" s="265">
        <f t="shared" si="813"/>
        <v>5271.7673795028722</v>
      </c>
      <c r="CB192" s="265">
        <f t="shared" si="813"/>
        <v>5267.9956601503864</v>
      </c>
      <c r="CC192" s="265">
        <f t="shared" si="813"/>
        <v>5264.7257682272857</v>
      </c>
      <c r="CD192" s="265">
        <f t="shared" si="813"/>
        <v>5261.9113847424924</v>
      </c>
      <c r="CE192" s="265">
        <f t="shared" si="813"/>
        <v>5259.5030294617591</v>
      </c>
      <c r="CF192" s="265">
        <f t="shared" si="813"/>
        <v>5257.4517635116736</v>
      </c>
      <c r="CG192" s="265">
        <f t="shared" si="813"/>
        <v>5255.7113397186195</v>
      </c>
      <c r="CH192" s="265">
        <f t="shared" si="813"/>
        <v>5254.2393389750605</v>
      </c>
      <c r="CI192" s="265">
        <f t="shared" si="813"/>
        <v>5252.9976559626502</v>
      </c>
      <c r="CJ192" s="265">
        <f t="shared" si="813"/>
        <v>5251.9525783346544</v>
      </c>
    </row>
    <row r="193" spans="1:88" s="115" customFormat="1" ht="12.75" x14ac:dyDescent="0.2">
      <c r="A193" s="327">
        <f>HLOOKUP(A189,D193:CJ194,2,TRUE)</f>
        <v>1</v>
      </c>
      <c r="B193" s="264" t="s">
        <v>555</v>
      </c>
      <c r="C193" s="265"/>
      <c r="D193" s="265">
        <f>-D182</f>
        <v>-381545.56552326895</v>
      </c>
      <c r="E193" s="265">
        <f t="shared" ref="E193:BP193" si="814">-E182</f>
        <v>-107282.25476764643</v>
      </c>
      <c r="F193" s="265">
        <f t="shared" si="814"/>
        <v>-44281.12392515548</v>
      </c>
      <c r="G193" s="265">
        <f t="shared" si="814"/>
        <v>-21209.048046554348</v>
      </c>
      <c r="H193" s="265">
        <f t="shared" si="814"/>
        <v>-10689.31323361123</v>
      </c>
      <c r="I193" s="265">
        <f t="shared" si="814"/>
        <v>-1680.9799642978921</v>
      </c>
      <c r="J193" s="265">
        <f t="shared" si="814"/>
        <v>3924.408556818174</v>
      </c>
      <c r="K193" s="265">
        <f t="shared" si="814"/>
        <v>7429.3281789039156</v>
      </c>
      <c r="L193" s="265">
        <f t="shared" si="814"/>
        <v>9692.8503981708545</v>
      </c>
      <c r="M193" s="265">
        <f t="shared" si="814"/>
        <v>11191.766336437204</v>
      </c>
      <c r="N193" s="265">
        <f t="shared" si="814"/>
        <v>12956.797983630131</v>
      </c>
      <c r="O193" s="265">
        <f t="shared" si="814"/>
        <v>14393.958875552031</v>
      </c>
      <c r="P193" s="265">
        <f t="shared" si="814"/>
        <v>15521.151890070358</v>
      </c>
      <c r="Q193" s="265">
        <f t="shared" si="814"/>
        <v>16411.292191417237</v>
      </c>
      <c r="R193" s="265">
        <f t="shared" si="814"/>
        <v>17122.330295942731</v>
      </c>
      <c r="S193" s="265">
        <f t="shared" si="814"/>
        <v>17695.488261591403</v>
      </c>
      <c r="T193" s="265">
        <f t="shared" si="814"/>
        <v>18160.224236295944</v>
      </c>
      <c r="U193" s="265">
        <f t="shared" si="814"/>
        <v>18538.123284642159</v>
      </c>
      <c r="V193" s="265">
        <f t="shared" si="814"/>
        <v>18845.421098418254</v>
      </c>
      <c r="W193" s="265">
        <f t="shared" si="814"/>
        <v>19092.666057043123</v>
      </c>
      <c r="X193" s="265">
        <f t="shared" si="814"/>
        <v>19294.205611626341</v>
      </c>
      <c r="Y193" s="265">
        <f t="shared" si="814"/>
        <v>19457.012023928684</v>
      </c>
      <c r="Z193" s="265">
        <f t="shared" si="814"/>
        <v>19586.773481786196</v>
      </c>
      <c r="AA193" s="265">
        <f t="shared" si="814"/>
        <v>19688.200914328601</v>
      </c>
      <c r="AB193" s="265">
        <f t="shared" si="814"/>
        <v>19765.250342041181</v>
      </c>
      <c r="AC193" s="265">
        <f t="shared" si="814"/>
        <v>19821.280858038866</v>
      </c>
      <c r="AD193" s="265">
        <f t="shared" si="814"/>
        <v>19859.169608448105</v>
      </c>
      <c r="AE193" s="265">
        <f t="shared" si="814"/>
        <v>19881.397550584694</v>
      </c>
      <c r="AF193" s="265">
        <f t="shared" si="814"/>
        <v>19890.1149827628</v>
      </c>
      <c r="AG193" s="265">
        <f t="shared" si="814"/>
        <v>19891.657444358148</v>
      </c>
      <c r="AH193" s="265">
        <f t="shared" si="814"/>
        <v>19886.371813329308</v>
      </c>
      <c r="AI193" s="265">
        <f t="shared" si="814"/>
        <v>19874.572533035855</v>
      </c>
      <c r="AJ193" s="265">
        <f t="shared" si="814"/>
        <v>19856.582519563315</v>
      </c>
      <c r="AK193" s="265">
        <f t="shared" si="814"/>
        <v>19832.760400127529</v>
      </c>
      <c r="AL193" s="265">
        <f t="shared" si="814"/>
        <v>19803.506292892755</v>
      </c>
      <c r="AM193" s="265">
        <f t="shared" si="814"/>
        <v>19769.256444691153</v>
      </c>
      <c r="AN193" s="265">
        <f t="shared" si="814"/>
        <v>19730.472884970903</v>
      </c>
      <c r="AO193" s="265">
        <f t="shared" si="814"/>
        <v>19687.631653375018</v>
      </c>
      <c r="AP193" s="265">
        <f t="shared" si="814"/>
        <v>19641.211545234226</v>
      </c>
      <c r="AQ193" s="265">
        <f t="shared" si="814"/>
        <v>19597.33987128059</v>
      </c>
      <c r="AR193" s="265">
        <f t="shared" si="814"/>
        <v>19554.692434346656</v>
      </c>
      <c r="AS193" s="265">
        <f t="shared" si="814"/>
        <v>19512.201717488311</v>
      </c>
      <c r="AT193" s="265">
        <f t="shared" si="814"/>
        <v>19469.059269162975</v>
      </c>
      <c r="AU193" s="265">
        <f t="shared" si="814"/>
        <v>19424.706295775915</v>
      </c>
      <c r="AV193" s="265">
        <f t="shared" si="814"/>
        <v>19378.804478018963</v>
      </c>
      <c r="AW193" s="265">
        <f t="shared" si="814"/>
        <v>19331.198813359584</v>
      </c>
      <c r="AX193" s="265">
        <f t="shared" si="814"/>
        <v>19281.879324487174</v>
      </c>
      <c r="AY193" s="265">
        <f t="shared" si="814"/>
        <v>19230.945362435687</v>
      </c>
      <c r="AZ193" s="265">
        <f t="shared" si="814"/>
        <v>19178.574306534552</v>
      </c>
      <c r="BA193" s="265">
        <f t="shared" si="814"/>
        <v>19152.345215424506</v>
      </c>
      <c r="BB193" s="265">
        <f t="shared" si="814"/>
        <v>19119.232332469885</v>
      </c>
      <c r="BC193" s="265">
        <f t="shared" si="814"/>
        <v>19079.973333914131</v>
      </c>
      <c r="BD193" s="265">
        <f t="shared" si="814"/>
        <v>19035.489415363991</v>
      </c>
      <c r="BE193" s="265">
        <f t="shared" si="814"/>
        <v>18986.801533167942</v>
      </c>
      <c r="BF193" s="265">
        <f t="shared" si="814"/>
        <v>18934.920780347285</v>
      </c>
      <c r="BG193" s="265">
        <f t="shared" si="814"/>
        <v>18880.786817270331</v>
      </c>
      <c r="BH193" s="265">
        <f t="shared" si="814"/>
        <v>18825.237241305029</v>
      </c>
      <c r="BI193" s="265">
        <f t="shared" si="814"/>
        <v>18768.996315353575</v>
      </c>
      <c r="BJ193" s="265">
        <f t="shared" si="814"/>
        <v>18712.675325793007</v>
      </c>
      <c r="BK193" s="265">
        <f t="shared" si="814"/>
        <v>18656.779498424152</v>
      </c>
      <c r="BL193" s="265">
        <f t="shared" si="814"/>
        <v>18601.718216230609</v>
      </c>
      <c r="BM193" s="265">
        <f t="shared" si="814"/>
        <v>18547.816506469895</v>
      </c>
      <c r="BN193" s="265">
        <f t="shared" si="814"/>
        <v>18495.326577433789</v>
      </c>
      <c r="BO193" s="265">
        <f t="shared" si="814"/>
        <v>18444.438715818607</v>
      </c>
      <c r="BP193" s="265">
        <f t="shared" si="814"/>
        <v>18395.291194791353</v>
      </c>
      <c r="BQ193" s="265">
        <f t="shared" ref="BQ193:CJ193" si="815">-BQ182</f>
        <v>18347.979053781983</v>
      </c>
      <c r="BR193" s="265">
        <f t="shared" si="815"/>
        <v>18302.561737360949</v>
      </c>
      <c r="BS193" s="265">
        <f t="shared" si="815"/>
        <v>18259.069651957776</v>
      </c>
      <c r="BT193" s="265">
        <f t="shared" si="815"/>
        <v>18217.509735623527</v>
      </c>
      <c r="BU193" s="265">
        <f t="shared" si="815"/>
        <v>18177.870150824438</v>
      </c>
      <c r="BV193" s="265">
        <f t="shared" si="815"/>
        <v>18138.869443310596</v>
      </c>
      <c r="BW193" s="265">
        <f t="shared" si="815"/>
        <v>18103.149895557999</v>
      </c>
      <c r="BX193" s="265">
        <f t="shared" si="815"/>
        <v>18071.137461283757</v>
      </c>
      <c r="BY193" s="265">
        <f t="shared" si="815"/>
        <v>18042.891300118419</v>
      </c>
      <c r="BZ193" s="265">
        <f t="shared" si="815"/>
        <v>18018.25600712917</v>
      </c>
      <c r="CA193" s="265">
        <f t="shared" si="815"/>
        <v>17996.959975178142</v>
      </c>
      <c r="CB193" s="265">
        <f t="shared" si="815"/>
        <v>17978.677907101013</v>
      </c>
      <c r="CC193" s="265">
        <f t="shared" si="815"/>
        <v>17963.069605409783</v>
      </c>
      <c r="CD193" s="265">
        <f t="shared" si="815"/>
        <v>17949.803172877517</v>
      </c>
      <c r="CE193" s="265">
        <f t="shared" si="815"/>
        <v>17938.568064528921</v>
      </c>
      <c r="CF193" s="265">
        <f t="shared" si="815"/>
        <v>17929.081621110661</v>
      </c>
      <c r="CG193" s="265">
        <f t="shared" si="815"/>
        <v>17921.091498072587</v>
      </c>
      <c r="CH193" s="265">
        <f t="shared" si="815"/>
        <v>17914.37558747163</v>
      </c>
      <c r="CI193" s="265">
        <f t="shared" si="815"/>
        <v>17908.740481944409</v>
      </c>
      <c r="CJ193" s="265">
        <f t="shared" si="815"/>
        <v>17904.019162115645</v>
      </c>
    </row>
    <row r="194" spans="1:88" s="115" customFormat="1" ht="12.75" x14ac:dyDescent="0.2">
      <c r="A194" s="327"/>
      <c r="B194" s="264"/>
      <c r="C194" s="265"/>
      <c r="D194" s="265">
        <f>D180</f>
        <v>1</v>
      </c>
      <c r="E194" s="265">
        <f t="shared" ref="E194:BP194" si="816">E180</f>
        <v>2</v>
      </c>
      <c r="F194" s="265">
        <f t="shared" si="816"/>
        <v>3</v>
      </c>
      <c r="G194" s="265">
        <f t="shared" si="816"/>
        <v>4</v>
      </c>
      <c r="H194" s="265">
        <f t="shared" si="816"/>
        <v>5</v>
      </c>
      <c r="I194" s="265">
        <f t="shared" si="816"/>
        <v>6</v>
      </c>
      <c r="J194" s="265">
        <f t="shared" si="816"/>
        <v>7</v>
      </c>
      <c r="K194" s="265">
        <f t="shared" si="816"/>
        <v>8</v>
      </c>
      <c r="L194" s="265">
        <f t="shared" si="816"/>
        <v>9</v>
      </c>
      <c r="M194" s="265">
        <f t="shared" si="816"/>
        <v>10</v>
      </c>
      <c r="N194" s="265">
        <f t="shared" si="816"/>
        <v>11</v>
      </c>
      <c r="O194" s="265">
        <f t="shared" si="816"/>
        <v>12</v>
      </c>
      <c r="P194" s="265">
        <f t="shared" si="816"/>
        <v>13</v>
      </c>
      <c r="Q194" s="265">
        <f t="shared" si="816"/>
        <v>14</v>
      </c>
      <c r="R194" s="265">
        <f t="shared" si="816"/>
        <v>15</v>
      </c>
      <c r="S194" s="265">
        <f t="shared" si="816"/>
        <v>16</v>
      </c>
      <c r="T194" s="265">
        <f t="shared" si="816"/>
        <v>17</v>
      </c>
      <c r="U194" s="265">
        <f t="shared" si="816"/>
        <v>18</v>
      </c>
      <c r="V194" s="265">
        <f t="shared" si="816"/>
        <v>19</v>
      </c>
      <c r="W194" s="265">
        <f t="shared" si="816"/>
        <v>20</v>
      </c>
      <c r="X194" s="265">
        <f t="shared" si="816"/>
        <v>21</v>
      </c>
      <c r="Y194" s="265">
        <f t="shared" si="816"/>
        <v>22</v>
      </c>
      <c r="Z194" s="265">
        <f t="shared" si="816"/>
        <v>23</v>
      </c>
      <c r="AA194" s="265">
        <f t="shared" si="816"/>
        <v>24</v>
      </c>
      <c r="AB194" s="265">
        <f t="shared" si="816"/>
        <v>25</v>
      </c>
      <c r="AC194" s="265">
        <f t="shared" si="816"/>
        <v>26</v>
      </c>
      <c r="AD194" s="265">
        <f t="shared" si="816"/>
        <v>27</v>
      </c>
      <c r="AE194" s="265">
        <f t="shared" si="816"/>
        <v>28</v>
      </c>
      <c r="AF194" s="265">
        <f t="shared" si="816"/>
        <v>29</v>
      </c>
      <c r="AG194" s="265">
        <f t="shared" si="816"/>
        <v>30</v>
      </c>
      <c r="AH194" s="265">
        <f t="shared" si="816"/>
        <v>31</v>
      </c>
      <c r="AI194" s="265">
        <f t="shared" si="816"/>
        <v>32</v>
      </c>
      <c r="AJ194" s="265">
        <f t="shared" si="816"/>
        <v>33</v>
      </c>
      <c r="AK194" s="265">
        <f t="shared" si="816"/>
        <v>34</v>
      </c>
      <c r="AL194" s="265">
        <f t="shared" si="816"/>
        <v>35</v>
      </c>
      <c r="AM194" s="265">
        <f t="shared" si="816"/>
        <v>36</v>
      </c>
      <c r="AN194" s="265">
        <f t="shared" si="816"/>
        <v>37</v>
      </c>
      <c r="AO194" s="265">
        <f t="shared" si="816"/>
        <v>38</v>
      </c>
      <c r="AP194" s="265">
        <f t="shared" si="816"/>
        <v>39</v>
      </c>
      <c r="AQ194" s="265">
        <f t="shared" si="816"/>
        <v>40</v>
      </c>
      <c r="AR194" s="265">
        <f t="shared" si="816"/>
        <v>41</v>
      </c>
      <c r="AS194" s="265">
        <f t="shared" si="816"/>
        <v>42</v>
      </c>
      <c r="AT194" s="265">
        <f t="shared" si="816"/>
        <v>43</v>
      </c>
      <c r="AU194" s="265">
        <f t="shared" si="816"/>
        <v>44</v>
      </c>
      <c r="AV194" s="265">
        <f t="shared" si="816"/>
        <v>45</v>
      </c>
      <c r="AW194" s="265">
        <f t="shared" si="816"/>
        <v>46</v>
      </c>
      <c r="AX194" s="265">
        <f t="shared" si="816"/>
        <v>47</v>
      </c>
      <c r="AY194" s="265">
        <f t="shared" si="816"/>
        <v>48</v>
      </c>
      <c r="AZ194" s="265">
        <f t="shared" si="816"/>
        <v>49</v>
      </c>
      <c r="BA194" s="265">
        <f t="shared" si="816"/>
        <v>50</v>
      </c>
      <c r="BB194" s="265">
        <f t="shared" si="816"/>
        <v>51</v>
      </c>
      <c r="BC194" s="265">
        <f t="shared" si="816"/>
        <v>52</v>
      </c>
      <c r="BD194" s="265">
        <f t="shared" si="816"/>
        <v>53</v>
      </c>
      <c r="BE194" s="265">
        <f t="shared" si="816"/>
        <v>54</v>
      </c>
      <c r="BF194" s="265">
        <f t="shared" si="816"/>
        <v>55</v>
      </c>
      <c r="BG194" s="265">
        <f t="shared" si="816"/>
        <v>56</v>
      </c>
      <c r="BH194" s="265">
        <f t="shared" si="816"/>
        <v>57</v>
      </c>
      <c r="BI194" s="265">
        <f t="shared" si="816"/>
        <v>58</v>
      </c>
      <c r="BJ194" s="265">
        <f t="shared" si="816"/>
        <v>59</v>
      </c>
      <c r="BK194" s="265">
        <f t="shared" si="816"/>
        <v>60</v>
      </c>
      <c r="BL194" s="265">
        <f t="shared" si="816"/>
        <v>61</v>
      </c>
      <c r="BM194" s="265">
        <f t="shared" si="816"/>
        <v>62</v>
      </c>
      <c r="BN194" s="265">
        <f t="shared" si="816"/>
        <v>63</v>
      </c>
      <c r="BO194" s="265">
        <f t="shared" si="816"/>
        <v>64</v>
      </c>
      <c r="BP194" s="265">
        <f t="shared" si="816"/>
        <v>65</v>
      </c>
      <c r="BQ194" s="265">
        <f t="shared" ref="BQ194:CJ194" si="817">BQ180</f>
        <v>66</v>
      </c>
      <c r="BR194" s="265">
        <f t="shared" si="817"/>
        <v>67</v>
      </c>
      <c r="BS194" s="265">
        <f t="shared" si="817"/>
        <v>68</v>
      </c>
      <c r="BT194" s="265">
        <f t="shared" si="817"/>
        <v>69</v>
      </c>
      <c r="BU194" s="265">
        <f t="shared" si="817"/>
        <v>70</v>
      </c>
      <c r="BV194" s="265">
        <f t="shared" si="817"/>
        <v>71</v>
      </c>
      <c r="BW194" s="265">
        <f t="shared" si="817"/>
        <v>72</v>
      </c>
      <c r="BX194" s="265">
        <f t="shared" si="817"/>
        <v>73</v>
      </c>
      <c r="BY194" s="265">
        <f t="shared" si="817"/>
        <v>74</v>
      </c>
      <c r="BZ194" s="265">
        <f t="shared" si="817"/>
        <v>75</v>
      </c>
      <c r="CA194" s="265">
        <f t="shared" si="817"/>
        <v>76</v>
      </c>
      <c r="CB194" s="265">
        <f t="shared" si="817"/>
        <v>77</v>
      </c>
      <c r="CC194" s="265">
        <f t="shared" si="817"/>
        <v>78</v>
      </c>
      <c r="CD194" s="265">
        <f t="shared" si="817"/>
        <v>79</v>
      </c>
      <c r="CE194" s="265">
        <f t="shared" si="817"/>
        <v>80</v>
      </c>
      <c r="CF194" s="265">
        <f t="shared" si="817"/>
        <v>81</v>
      </c>
      <c r="CG194" s="265">
        <f t="shared" si="817"/>
        <v>82</v>
      </c>
      <c r="CH194" s="265">
        <f t="shared" si="817"/>
        <v>83</v>
      </c>
      <c r="CI194" s="265">
        <f t="shared" si="817"/>
        <v>84</v>
      </c>
      <c r="CJ194" s="265">
        <f t="shared" si="817"/>
        <v>85</v>
      </c>
    </row>
    <row r="195" spans="1:88" s="29" customFormat="1" x14ac:dyDescent="0.25">
      <c r="A195" s="327" t="s">
        <v>584</v>
      </c>
      <c r="B195" s="325"/>
      <c r="C195" s="325"/>
      <c r="D195" s="325"/>
      <c r="E195" s="325"/>
      <c r="F195" s="325"/>
      <c r="G195" s="325"/>
      <c r="H195" s="326"/>
      <c r="I195" s="325"/>
      <c r="J195" s="325"/>
      <c r="K195" s="325"/>
      <c r="L195" s="325"/>
      <c r="M195" s="326"/>
      <c r="N195" s="325"/>
      <c r="O195" s="325"/>
      <c r="P195" s="325"/>
      <c r="Q195" s="325"/>
      <c r="R195" s="325"/>
      <c r="S195" s="325"/>
      <c r="T195" s="325"/>
      <c r="U195" s="325"/>
      <c r="V195" s="325"/>
      <c r="W195" s="325"/>
      <c r="X195" s="325"/>
      <c r="Y195" s="325"/>
      <c r="Z195" s="325"/>
      <c r="AA195" s="325"/>
      <c r="AB195" s="326"/>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W195" s="325"/>
      <c r="AX195" s="325"/>
      <c r="AY195" s="325"/>
      <c r="AZ195" s="325"/>
      <c r="BA195" s="326"/>
      <c r="BB195" s="325"/>
      <c r="BC195" s="325"/>
      <c r="BD195" s="325"/>
      <c r="BE195" s="325"/>
      <c r="BF195" s="325"/>
      <c r="BG195" s="325"/>
      <c r="BH195" s="325"/>
      <c r="BI195" s="325"/>
      <c r="BJ195" s="325"/>
      <c r="BK195" s="325"/>
      <c r="BL195" s="325"/>
      <c r="BM195" s="325"/>
      <c r="BN195" s="325"/>
      <c r="BO195" s="325"/>
      <c r="BP195" s="325"/>
      <c r="BQ195" s="325"/>
      <c r="BR195" s="325"/>
      <c r="BS195" s="325"/>
      <c r="BT195" s="325"/>
      <c r="BU195" s="325"/>
      <c r="BV195" s="325"/>
      <c r="BW195" s="325"/>
      <c r="BX195" s="325"/>
      <c r="BY195" s="325"/>
      <c r="BZ195" s="325"/>
      <c r="CA195" s="325"/>
      <c r="CB195" s="325"/>
      <c r="CC195" s="325"/>
      <c r="CD195" s="325"/>
      <c r="CE195" s="325"/>
      <c r="CF195" s="325"/>
      <c r="CG195" s="325"/>
      <c r="CH195" s="325"/>
      <c r="CI195" s="325"/>
      <c r="CJ195" s="326"/>
    </row>
    <row r="196" spans="1:88" s="29" customFormat="1" x14ac:dyDescent="0.25">
      <c r="A196" s="330">
        <f>HLOOKUP(A192,D180:CJ193,13)</f>
        <v>-430899.46060967125</v>
      </c>
      <c r="B196" s="264" t="s">
        <v>499</v>
      </c>
      <c r="C196" s="325"/>
      <c r="D196" s="325"/>
      <c r="E196" s="325"/>
      <c r="F196" s="325"/>
      <c r="G196" s="325"/>
      <c r="H196" s="326"/>
      <c r="I196" s="325"/>
      <c r="J196" s="325"/>
      <c r="K196" s="325"/>
      <c r="L196" s="325"/>
      <c r="M196" s="326"/>
      <c r="N196" s="325"/>
      <c r="O196" s="325"/>
      <c r="P196" s="325"/>
      <c r="Q196" s="325"/>
      <c r="R196" s="325"/>
      <c r="S196" s="325"/>
      <c r="T196" s="325"/>
      <c r="U196" s="325"/>
      <c r="V196" s="325"/>
      <c r="W196" s="325"/>
      <c r="X196" s="325"/>
      <c r="Y196" s="325"/>
      <c r="Z196" s="325"/>
      <c r="AA196" s="325"/>
      <c r="AB196" s="326"/>
      <c r="AC196" s="325"/>
      <c r="AD196" s="325"/>
      <c r="AE196" s="325"/>
      <c r="AF196" s="325"/>
      <c r="AG196" s="325"/>
      <c r="AH196" s="325"/>
      <c r="AI196" s="325"/>
      <c r="AJ196" s="325"/>
      <c r="AK196" s="325"/>
      <c r="AL196" s="325"/>
      <c r="AM196" s="325"/>
      <c r="AN196" s="325"/>
      <c r="AO196" s="325"/>
      <c r="AP196" s="325"/>
      <c r="AQ196" s="325"/>
      <c r="AR196" s="325"/>
      <c r="AS196" s="325"/>
      <c r="AT196" s="325"/>
      <c r="AU196" s="325"/>
      <c r="AV196" s="325"/>
      <c r="AW196" s="325"/>
      <c r="AX196" s="325"/>
      <c r="AY196" s="325"/>
      <c r="AZ196" s="325"/>
      <c r="BA196" s="326"/>
      <c r="BB196" s="325"/>
      <c r="BC196" s="325"/>
      <c r="BD196" s="325"/>
      <c r="BE196" s="325"/>
      <c r="BF196" s="325"/>
      <c r="BG196" s="325"/>
      <c r="BH196" s="325"/>
      <c r="BI196" s="325"/>
      <c r="BJ196" s="325"/>
      <c r="BK196" s="325"/>
      <c r="BL196" s="325"/>
      <c r="BM196" s="325"/>
      <c r="BN196" s="325"/>
      <c r="BO196" s="325"/>
      <c r="BP196" s="325"/>
      <c r="BQ196" s="325"/>
      <c r="BR196" s="325"/>
      <c r="BS196" s="325"/>
      <c r="BT196" s="325"/>
      <c r="BU196" s="325"/>
      <c r="BV196" s="325"/>
      <c r="BW196" s="325"/>
      <c r="BX196" s="325"/>
      <c r="BY196" s="325"/>
      <c r="BZ196" s="325"/>
      <c r="CA196" s="325"/>
      <c r="CB196" s="325"/>
      <c r="CC196" s="325"/>
      <c r="CD196" s="325"/>
      <c r="CE196" s="325"/>
      <c r="CF196" s="325"/>
      <c r="CG196" s="325"/>
      <c r="CH196" s="325"/>
      <c r="CI196" s="325"/>
      <c r="CJ196" s="326"/>
    </row>
    <row r="197" spans="1:88" s="29" customFormat="1" x14ac:dyDescent="0.25">
      <c r="A197" s="330">
        <f>HLOOKUP(A193,D180:CJ193,14)</f>
        <v>-381545.56552326895</v>
      </c>
      <c r="B197" s="264" t="s">
        <v>555</v>
      </c>
      <c r="C197" s="325"/>
      <c r="D197" s="325"/>
      <c r="E197" s="325"/>
      <c r="F197" s="325"/>
      <c r="G197" s="325"/>
      <c r="H197" s="326"/>
      <c r="I197" s="325"/>
      <c r="J197" s="325"/>
      <c r="K197" s="325"/>
      <c r="L197" s="325"/>
      <c r="M197" s="326"/>
      <c r="N197" s="325"/>
      <c r="O197" s="325"/>
      <c r="P197" s="325"/>
      <c r="Q197" s="325"/>
      <c r="R197" s="325"/>
      <c r="S197" s="325"/>
      <c r="T197" s="325"/>
      <c r="U197" s="325"/>
      <c r="V197" s="325"/>
      <c r="W197" s="325"/>
      <c r="X197" s="325"/>
      <c r="Y197" s="325"/>
      <c r="Z197" s="325"/>
      <c r="AA197" s="325"/>
      <c r="AB197" s="326"/>
      <c r="AC197" s="325"/>
      <c r="AD197" s="325"/>
      <c r="AE197" s="325"/>
      <c r="AF197" s="325"/>
      <c r="AG197" s="325"/>
      <c r="AH197" s="325"/>
      <c r="AI197" s="325"/>
      <c r="AJ197" s="325"/>
      <c r="AK197" s="325"/>
      <c r="AL197" s="325"/>
      <c r="AM197" s="325"/>
      <c r="AN197" s="325"/>
      <c r="AO197" s="325"/>
      <c r="AP197" s="325"/>
      <c r="AQ197" s="325"/>
      <c r="AR197" s="325"/>
      <c r="AS197" s="325"/>
      <c r="AT197" s="325"/>
      <c r="AU197" s="325"/>
      <c r="AV197" s="325"/>
      <c r="AW197" s="325"/>
      <c r="AX197" s="325"/>
      <c r="AY197" s="325"/>
      <c r="AZ197" s="325"/>
      <c r="BA197" s="326"/>
      <c r="BB197" s="325"/>
      <c r="BC197" s="325"/>
      <c r="BD197" s="325"/>
      <c r="BE197" s="325"/>
      <c r="BF197" s="325"/>
      <c r="BG197" s="325"/>
      <c r="BH197" s="325"/>
      <c r="BI197" s="325"/>
      <c r="BJ197" s="325"/>
      <c r="BK197" s="325"/>
      <c r="BL197" s="325"/>
      <c r="BM197" s="325"/>
      <c r="BN197" s="325"/>
      <c r="BO197" s="325"/>
      <c r="BP197" s="325"/>
      <c r="BQ197" s="325"/>
      <c r="BR197" s="325"/>
      <c r="BS197" s="325"/>
      <c r="BT197" s="325"/>
      <c r="BU197" s="325"/>
      <c r="BV197" s="325"/>
      <c r="BW197" s="325"/>
      <c r="BX197" s="325"/>
      <c r="BY197" s="325"/>
      <c r="BZ197" s="325"/>
      <c r="CA197" s="325"/>
      <c r="CB197" s="325"/>
      <c r="CC197" s="325"/>
      <c r="CD197" s="325"/>
      <c r="CE197" s="325"/>
      <c r="CF197" s="325"/>
      <c r="CG197" s="325"/>
      <c r="CH197" s="325"/>
      <c r="CI197" s="325"/>
      <c r="CJ197" s="326"/>
    </row>
    <row r="198" spans="1:88" s="29" customFormat="1" x14ac:dyDescent="0.25">
      <c r="A198" s="327" t="s">
        <v>585</v>
      </c>
      <c r="B198" s="264"/>
      <c r="C198" s="325"/>
      <c r="D198" s="325"/>
      <c r="E198" s="325"/>
      <c r="F198" s="325"/>
      <c r="G198" s="325"/>
      <c r="H198" s="326"/>
      <c r="I198" s="325"/>
      <c r="J198" s="325"/>
      <c r="K198" s="325"/>
      <c r="L198" s="325"/>
      <c r="M198" s="326"/>
      <c r="N198" s="325"/>
      <c r="O198" s="325"/>
      <c r="P198" s="325"/>
      <c r="Q198" s="325"/>
      <c r="R198" s="325"/>
      <c r="S198" s="325"/>
      <c r="T198" s="325"/>
      <c r="U198" s="325"/>
      <c r="V198" s="325"/>
      <c r="W198" s="325"/>
      <c r="X198" s="325"/>
      <c r="Y198" s="325"/>
      <c r="Z198" s="325"/>
      <c r="AA198" s="325"/>
      <c r="AB198" s="326"/>
      <c r="AC198" s="325"/>
      <c r="AD198" s="325"/>
      <c r="AE198" s="325"/>
      <c r="AF198" s="325"/>
      <c r="AG198" s="325"/>
      <c r="AH198" s="325"/>
      <c r="AI198" s="325"/>
      <c r="AJ198" s="325"/>
      <c r="AK198" s="325"/>
      <c r="AL198" s="325"/>
      <c r="AM198" s="325"/>
      <c r="AN198" s="325"/>
      <c r="AO198" s="325"/>
      <c r="AP198" s="325"/>
      <c r="AQ198" s="325"/>
      <c r="AR198" s="325"/>
      <c r="AS198" s="325"/>
      <c r="AT198" s="325"/>
      <c r="AU198" s="325"/>
      <c r="AV198" s="325"/>
      <c r="AW198" s="325"/>
      <c r="AX198" s="325"/>
      <c r="AY198" s="325"/>
      <c r="AZ198" s="325"/>
      <c r="BA198" s="326"/>
      <c r="BB198" s="325"/>
      <c r="BC198" s="325"/>
      <c r="BD198" s="325"/>
      <c r="BE198" s="325"/>
      <c r="BF198" s="325"/>
      <c r="BG198" s="325"/>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25"/>
      <c r="CH198" s="325"/>
      <c r="CI198" s="325"/>
      <c r="CJ198" s="326"/>
    </row>
    <row r="199" spans="1:88" s="29" customFormat="1" x14ac:dyDescent="0.25">
      <c r="A199" s="331">
        <f>IF(A189&gt;A196,A192+1,A192)</f>
        <v>2</v>
      </c>
      <c r="B199" s="264" t="s">
        <v>499</v>
      </c>
      <c r="C199" s="325"/>
      <c r="D199" s="325"/>
      <c r="E199" s="325"/>
      <c r="F199" s="325"/>
      <c r="G199" s="325"/>
      <c r="H199" s="326"/>
      <c r="I199" s="325"/>
      <c r="J199" s="325"/>
      <c r="K199" s="325"/>
      <c r="L199" s="325"/>
      <c r="M199" s="326"/>
      <c r="N199" s="325"/>
      <c r="O199" s="325"/>
      <c r="P199" s="325"/>
      <c r="Q199" s="325"/>
      <c r="R199" s="325"/>
      <c r="S199" s="325"/>
      <c r="T199" s="325"/>
      <c r="U199" s="325"/>
      <c r="V199" s="325"/>
      <c r="W199" s="325"/>
      <c r="X199" s="325"/>
      <c r="Y199" s="325"/>
      <c r="Z199" s="325"/>
      <c r="AA199" s="325"/>
      <c r="AB199" s="326"/>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W199" s="325"/>
      <c r="AX199" s="325"/>
      <c r="AY199" s="325"/>
      <c r="AZ199" s="325"/>
      <c r="BA199" s="326"/>
      <c r="BB199" s="325"/>
      <c r="BC199" s="325"/>
      <c r="BD199" s="325"/>
      <c r="BE199" s="325"/>
      <c r="BF199" s="325"/>
      <c r="BG199" s="325"/>
      <c r="BH199" s="325"/>
      <c r="BI199" s="325"/>
      <c r="BJ199" s="325"/>
      <c r="BK199" s="325"/>
      <c r="BL199" s="325"/>
      <c r="BM199" s="325"/>
      <c r="BN199" s="325"/>
      <c r="BO199" s="325"/>
      <c r="BP199" s="325"/>
      <c r="BQ199" s="325"/>
      <c r="BR199" s="325"/>
      <c r="BS199" s="325"/>
      <c r="BT199" s="325"/>
      <c r="BU199" s="325"/>
      <c r="BV199" s="325"/>
      <c r="BW199" s="325"/>
      <c r="BX199" s="325"/>
      <c r="BY199" s="325"/>
      <c r="BZ199" s="325"/>
      <c r="CA199" s="325"/>
      <c r="CB199" s="325"/>
      <c r="CC199" s="325"/>
      <c r="CD199" s="325"/>
      <c r="CE199" s="325"/>
      <c r="CF199" s="325"/>
      <c r="CG199" s="325"/>
      <c r="CH199" s="325"/>
      <c r="CI199" s="325"/>
      <c r="CJ199" s="326"/>
    </row>
    <row r="200" spans="1:88" s="29" customFormat="1" x14ac:dyDescent="0.25">
      <c r="A200" s="331">
        <f>IF(A189&gt;A197,A193+1,A193)</f>
        <v>2</v>
      </c>
      <c r="B200" s="264" t="s">
        <v>555</v>
      </c>
      <c r="C200" s="325"/>
      <c r="D200" s="325"/>
      <c r="E200" s="325"/>
      <c r="F200" s="325"/>
      <c r="G200" s="325"/>
      <c r="H200" s="326"/>
      <c r="I200" s="325"/>
      <c r="J200" s="325"/>
      <c r="K200" s="325"/>
      <c r="L200" s="325"/>
      <c r="M200" s="326"/>
      <c r="N200" s="325"/>
      <c r="O200" s="325"/>
      <c r="P200" s="325"/>
      <c r="Q200" s="325"/>
      <c r="R200" s="325"/>
      <c r="S200" s="325"/>
      <c r="T200" s="325"/>
      <c r="U200" s="325"/>
      <c r="V200" s="325"/>
      <c r="W200" s="325"/>
      <c r="X200" s="325"/>
      <c r="Y200" s="325"/>
      <c r="Z200" s="325"/>
      <c r="AA200" s="325"/>
      <c r="AB200" s="326"/>
      <c r="AC200" s="325"/>
      <c r="AD200" s="325"/>
      <c r="AE200" s="325"/>
      <c r="AF200" s="325"/>
      <c r="AG200" s="325"/>
      <c r="AH200" s="325"/>
      <c r="AI200" s="325"/>
      <c r="AJ200" s="325"/>
      <c r="AK200" s="325"/>
      <c r="AL200" s="325"/>
      <c r="AM200" s="325"/>
      <c r="AN200" s="325"/>
      <c r="AO200" s="325"/>
      <c r="AP200" s="325"/>
      <c r="AQ200" s="325"/>
      <c r="AR200" s="325"/>
      <c r="AS200" s="325"/>
      <c r="AT200" s="325"/>
      <c r="AU200" s="325"/>
      <c r="AV200" s="325"/>
      <c r="AW200" s="325"/>
      <c r="AX200" s="325"/>
      <c r="AY200" s="325"/>
      <c r="AZ200" s="325"/>
      <c r="BA200" s="326"/>
      <c r="BB200" s="325"/>
      <c r="BC200" s="325"/>
      <c r="BD200" s="325"/>
      <c r="BE200" s="325"/>
      <c r="BF200" s="325"/>
      <c r="BG200" s="325"/>
      <c r="BH200" s="325"/>
      <c r="BI200" s="325"/>
      <c r="BJ200" s="325"/>
      <c r="BK200" s="325"/>
      <c r="BL200" s="325"/>
      <c r="BM200" s="325"/>
      <c r="BN200" s="325"/>
      <c r="BO200" s="325"/>
      <c r="BP200" s="325"/>
      <c r="BQ200" s="325"/>
      <c r="BR200" s="325"/>
      <c r="BS200" s="325"/>
      <c r="BT200" s="325"/>
      <c r="BU200" s="325"/>
      <c r="BV200" s="325"/>
      <c r="BW200" s="325"/>
      <c r="BX200" s="325"/>
      <c r="BY200" s="325"/>
      <c r="BZ200" s="325"/>
      <c r="CA200" s="325"/>
      <c r="CB200" s="325"/>
      <c r="CC200" s="325"/>
      <c r="CD200" s="325"/>
      <c r="CE200" s="325"/>
      <c r="CF200" s="325"/>
      <c r="CG200" s="325"/>
      <c r="CH200" s="325"/>
      <c r="CI200" s="325"/>
      <c r="CJ200" s="326"/>
    </row>
    <row r="201" spans="1:88" s="115" customFormat="1" ht="12.75" x14ac:dyDescent="0.2">
      <c r="A201" s="334" t="s">
        <v>586</v>
      </c>
      <c r="B201" s="264"/>
      <c r="C201" s="264"/>
      <c r="D201" s="264"/>
      <c r="E201" s="264"/>
      <c r="F201" s="264"/>
      <c r="G201" s="264"/>
      <c r="H201" s="264"/>
      <c r="I201" s="264"/>
      <c r="J201" s="264"/>
      <c r="K201" s="264"/>
      <c r="L201" s="264"/>
      <c r="M201" s="264"/>
      <c r="N201" s="264"/>
      <c r="O201" s="264"/>
      <c r="P201" s="264"/>
      <c r="Q201" s="264"/>
      <c r="R201" s="264"/>
      <c r="S201" s="264"/>
      <c r="T201" s="264"/>
      <c r="U201" s="264"/>
      <c r="V201" s="264"/>
      <c r="W201" s="264"/>
      <c r="X201" s="264"/>
      <c r="Y201" s="264"/>
      <c r="Z201" s="264"/>
      <c r="AA201" s="264"/>
      <c r="AB201" s="264"/>
      <c r="AC201" s="264"/>
      <c r="AD201" s="264"/>
      <c r="AE201" s="264"/>
      <c r="AF201" s="264"/>
      <c r="AG201" s="264"/>
      <c r="AH201" s="264"/>
      <c r="AI201" s="264"/>
      <c r="AJ201" s="264"/>
      <c r="AK201" s="264"/>
      <c r="AL201" s="264"/>
      <c r="AM201" s="264"/>
      <c r="AN201" s="264"/>
      <c r="AO201" s="264"/>
      <c r="AP201" s="264"/>
      <c r="AQ201" s="264"/>
      <c r="AR201" s="264"/>
      <c r="AS201" s="264"/>
      <c r="AT201" s="264"/>
      <c r="AU201" s="264"/>
      <c r="AV201" s="264"/>
      <c r="AW201" s="264"/>
      <c r="AX201" s="264"/>
      <c r="AY201" s="264"/>
      <c r="AZ201" s="264"/>
      <c r="BA201" s="264"/>
      <c r="BB201" s="264"/>
      <c r="BC201" s="264"/>
      <c r="BD201" s="264"/>
      <c r="BE201" s="264"/>
      <c r="BF201" s="264"/>
      <c r="BG201" s="264"/>
      <c r="BH201" s="264"/>
      <c r="BI201" s="264"/>
      <c r="BJ201" s="264"/>
      <c r="BK201" s="264"/>
      <c r="BL201" s="264"/>
      <c r="BM201" s="264"/>
      <c r="BN201" s="264"/>
      <c r="BO201" s="264"/>
      <c r="BP201" s="264"/>
      <c r="BQ201" s="264"/>
      <c r="BR201" s="264"/>
      <c r="BS201" s="264"/>
      <c r="BT201" s="264"/>
      <c r="BU201" s="264"/>
      <c r="BV201" s="264"/>
      <c r="BW201" s="264"/>
      <c r="BX201" s="264"/>
      <c r="BY201" s="264"/>
      <c r="BZ201" s="264"/>
      <c r="CA201" s="264"/>
      <c r="CB201" s="264"/>
      <c r="CC201" s="264"/>
      <c r="CD201" s="264"/>
      <c r="CE201" s="264"/>
      <c r="CF201" s="264"/>
      <c r="CG201" s="264"/>
      <c r="CH201" s="264"/>
      <c r="CI201" s="264"/>
      <c r="CJ201" s="264"/>
    </row>
    <row r="202" spans="1:88" s="115" customFormat="1" ht="12.75" x14ac:dyDescent="0.2">
      <c r="A202" s="327">
        <f>HLOOKUP(A189,D202:CJ204,3,TRUE)</f>
        <v>1</v>
      </c>
      <c r="B202" s="264" t="s">
        <v>499</v>
      </c>
      <c r="C202" s="265"/>
      <c r="D202" s="265">
        <f>-D183</f>
        <v>-448951.47537338437</v>
      </c>
      <c r="E202" s="265">
        <f t="shared" ref="E202:BP202" si="818">-E183</f>
        <v>-149733.81416536969</v>
      </c>
      <c r="F202" s="265">
        <f t="shared" si="818"/>
        <v>-75388.718858225824</v>
      </c>
      <c r="G202" s="265">
        <f t="shared" si="818"/>
        <v>-45801.441168665777</v>
      </c>
      <c r="H202" s="265">
        <f t="shared" si="818"/>
        <v>-31068.380334980382</v>
      </c>
      <c r="I202" s="265">
        <f t="shared" si="818"/>
        <v>-21645.004510017105</v>
      </c>
      <c r="J202" s="265">
        <f t="shared" si="818"/>
        <v>-15772.997200976146</v>
      </c>
      <c r="K202" s="265">
        <f t="shared" si="818"/>
        <v>-11886.212233430724</v>
      </c>
      <c r="L202" s="265">
        <f t="shared" si="818"/>
        <v>-9168.2104475127471</v>
      </c>
      <c r="M202" s="265">
        <f t="shared" si="818"/>
        <v>-7185.5343335635089</v>
      </c>
      <c r="N202" s="265">
        <f t="shared" si="818"/>
        <v>-5480.5654942397914</v>
      </c>
      <c r="O202" s="265">
        <f t="shared" si="818"/>
        <v>-4148.674331800994</v>
      </c>
      <c r="P202" s="265">
        <f t="shared" si="818"/>
        <v>-3101.5286338858787</v>
      </c>
      <c r="Q202" s="265">
        <f t="shared" si="818"/>
        <v>-2261.6647961574331</v>
      </c>
      <c r="R202" s="265">
        <f t="shared" si="818"/>
        <v>-1575.3085076229497</v>
      </c>
      <c r="S202" s="265">
        <f t="shared" si="818"/>
        <v>-1005.6016854188144</v>
      </c>
      <c r="T202" s="265">
        <f t="shared" si="818"/>
        <v>-526.66603387059752</v>
      </c>
      <c r="U202" s="265">
        <f t="shared" si="818"/>
        <v>-119.80676395153829</v>
      </c>
      <c r="V202" s="265">
        <f t="shared" si="818"/>
        <v>228.83940864014559</v>
      </c>
      <c r="W202" s="265">
        <f t="shared" si="818"/>
        <v>531.53365892468855</v>
      </c>
      <c r="X202" s="265">
        <f t="shared" si="818"/>
        <v>795.13548410203134</v>
      </c>
      <c r="Y202" s="265">
        <f t="shared" si="818"/>
        <v>1025.815081985342</v>
      </c>
      <c r="Z202" s="265">
        <f t="shared" si="818"/>
        <v>1228.5284610809063</v>
      </c>
      <c r="AA202" s="265">
        <f t="shared" si="818"/>
        <v>1407.3064485667221</v>
      </c>
      <c r="AB202" s="265">
        <f t="shared" si="818"/>
        <v>1565.4658733624601</v>
      </c>
      <c r="AC202" s="265">
        <f t="shared" si="818"/>
        <v>1705.7643116431691</v>
      </c>
      <c r="AD202" s="265">
        <f t="shared" si="818"/>
        <v>1830.5152667617497</v>
      </c>
      <c r="AE202" s="265">
        <f t="shared" si="818"/>
        <v>1941.6751977517711</v>
      </c>
      <c r="AF202" s="265">
        <f t="shared" si="818"/>
        <v>2040.9102247106468</v>
      </c>
      <c r="AG202" s="265">
        <f t="shared" si="818"/>
        <v>2131.0138152495174</v>
      </c>
      <c r="AH202" s="265">
        <f t="shared" si="818"/>
        <v>2212.8637018334698</v>
      </c>
      <c r="AI202" s="265">
        <f t="shared" si="818"/>
        <v>2287.2308448391491</v>
      </c>
      <c r="AJ202" s="265">
        <f t="shared" si="818"/>
        <v>2354.7967245815639</v>
      </c>
      <c r="AK202" s="265">
        <f t="shared" si="818"/>
        <v>2416.170923525096</v>
      </c>
      <c r="AL202" s="265">
        <f t="shared" si="818"/>
        <v>2471.9035575621288</v>
      </c>
      <c r="AM202" s="265">
        <f t="shared" si="818"/>
        <v>2674.4990318010473</v>
      </c>
      <c r="AN202" s="265">
        <f t="shared" si="818"/>
        <v>2848.191873364106</v>
      </c>
      <c r="AO202" s="265">
        <f t="shared" si="818"/>
        <v>2997.8878721744995</v>
      </c>
      <c r="AP202" s="265">
        <f t="shared" si="818"/>
        <v>3127.4694350441855</v>
      </c>
      <c r="AQ202" s="265">
        <f t="shared" si="818"/>
        <v>3240.0546761709684</v>
      </c>
      <c r="AR202" s="265">
        <f t="shared" si="818"/>
        <v>3342.5848272450212</v>
      </c>
      <c r="AS202" s="265">
        <f t="shared" si="818"/>
        <v>3435.6293601809957</v>
      </c>
      <c r="AT202" s="265">
        <f t="shared" si="818"/>
        <v>3519.7791271781043</v>
      </c>
      <c r="AU202" s="265">
        <f t="shared" si="818"/>
        <v>3595.6274335490721</v>
      </c>
      <c r="AV202" s="265">
        <f t="shared" si="818"/>
        <v>3663.7699986860553</v>
      </c>
      <c r="AW202" s="265">
        <f t="shared" si="818"/>
        <v>3724.7996089676635</v>
      </c>
      <c r="AX202" s="265">
        <f t="shared" si="818"/>
        <v>3779.2988848728487</v>
      </c>
      <c r="AY202" s="265">
        <f t="shared" si="818"/>
        <v>3827.8330868959388</v>
      </c>
      <c r="AZ202" s="265">
        <f t="shared" si="818"/>
        <v>3870.9439384750017</v>
      </c>
      <c r="BA202" s="265">
        <f t="shared" si="818"/>
        <v>3909.1448653237417</v>
      </c>
      <c r="BB202" s="265">
        <f t="shared" si="818"/>
        <v>3958.1974789448795</v>
      </c>
      <c r="BC202" s="265">
        <f t="shared" si="818"/>
        <v>4000.1316877873483</v>
      </c>
      <c r="BD202" s="265">
        <f t="shared" si="818"/>
        <v>4035.8425691263528</v>
      </c>
      <c r="BE202" s="265">
        <f t="shared" si="818"/>
        <v>4066.1098227568541</v>
      </c>
      <c r="BF202" s="265">
        <f t="shared" si="818"/>
        <v>4091.6590881531824</v>
      </c>
      <c r="BG202" s="265">
        <f t="shared" si="818"/>
        <v>4113.1479127212433</v>
      </c>
      <c r="BH202" s="265">
        <f t="shared" si="818"/>
        <v>4131.1611816260374</v>
      </c>
      <c r="BI202" s="265">
        <f t="shared" si="818"/>
        <v>4146.2122630998438</v>
      </c>
      <c r="BJ202" s="265">
        <f t="shared" si="818"/>
        <v>4158.7473790896638</v>
      </c>
      <c r="BK202" s="265">
        <f t="shared" si="818"/>
        <v>4169.1515882774975</v>
      </c>
      <c r="BL202" s="265">
        <f t="shared" si="818"/>
        <v>4177.7553689064562</v>
      </c>
      <c r="BM202" s="265">
        <f t="shared" si="818"/>
        <v>4184.8411915641018</v>
      </c>
      <c r="BN202" s="265">
        <f t="shared" si="818"/>
        <v>4190.6497365485857</v>
      </c>
      <c r="BO202" s="265">
        <f t="shared" si="818"/>
        <v>4195.3855800819056</v>
      </c>
      <c r="BP202" s="265">
        <f t="shared" si="818"/>
        <v>4199.222279376223</v>
      </c>
      <c r="BQ202" s="265">
        <f t="shared" ref="BQ202:CJ202" si="819">-BQ183</f>
        <v>4202.3068500024783</v>
      </c>
      <c r="BR202" s="265">
        <f t="shared" si="819"/>
        <v>4204.7636649695032</v>
      </c>
      <c r="BS202" s="265">
        <f t="shared" si="819"/>
        <v>4206.6978233964937</v>
      </c>
      <c r="BT202" s="265">
        <f t="shared" si="819"/>
        <v>4208.198044302434</v>
      </c>
      <c r="BU202" s="265">
        <f t="shared" si="819"/>
        <v>4209.3391421999904</v>
      </c>
      <c r="BV202" s="265">
        <f t="shared" si="819"/>
        <v>4207.6032083604996</v>
      </c>
      <c r="BW202" s="265">
        <f t="shared" si="819"/>
        <v>4204.7281028570287</v>
      </c>
      <c r="BX202" s="265">
        <f t="shared" si="819"/>
        <v>4201.3757222242903</v>
      </c>
      <c r="BY202" s="265">
        <f t="shared" si="819"/>
        <v>4197.9431812265757</v>
      </c>
      <c r="BZ202" s="265">
        <f t="shared" si="819"/>
        <v>4194.6577723381815</v>
      </c>
      <c r="CA202" s="265">
        <f t="shared" si="819"/>
        <v>4191.6391613543574</v>
      </c>
      <c r="CB202" s="265">
        <f t="shared" si="819"/>
        <v>4188.93999410775</v>
      </c>
      <c r="CC202" s="265">
        <f t="shared" si="819"/>
        <v>4186.5722898365002</v>
      </c>
      <c r="CD202" s="265">
        <f t="shared" si="819"/>
        <v>4184.5244784952238</v>
      </c>
      <c r="CE202" s="265">
        <f t="shared" si="819"/>
        <v>4182.7722824571538</v>
      </c>
      <c r="CF202" s="265">
        <f t="shared" si="819"/>
        <v>4181.2855549509004</v>
      </c>
      <c r="CG202" s="265">
        <f t="shared" si="819"/>
        <v>4180.0324720659755</v>
      </c>
      <c r="CH202" s="265">
        <f t="shared" si="819"/>
        <v>4178.9820033071292</v>
      </c>
      <c r="CI202" s="265">
        <f t="shared" si="819"/>
        <v>4178.1052734240311</v>
      </c>
      <c r="CJ202" s="265">
        <f t="shared" si="819"/>
        <v>4177.3762209078805</v>
      </c>
    </row>
    <row r="203" spans="1:88" s="115" customFormat="1" ht="12.75" x14ac:dyDescent="0.2">
      <c r="A203" s="327">
        <f>HLOOKUP(A189,D203:CJ204,2,TRUE)</f>
        <v>1</v>
      </c>
      <c r="B203" s="264" t="s">
        <v>555</v>
      </c>
      <c r="C203" s="265"/>
      <c r="D203" s="265">
        <f>-D184</f>
        <v>-399597.58028698195</v>
      </c>
      <c r="E203" s="265">
        <f t="shared" ref="E203:BP203" si="820">-E184</f>
        <v>-117233.35591244255</v>
      </c>
      <c r="F203" s="265">
        <f t="shared" si="820"/>
        <v>-51191.108581639441</v>
      </c>
      <c r="G203" s="265">
        <f t="shared" si="820"/>
        <v>-26505.432885683862</v>
      </c>
      <c r="H203" s="265">
        <f t="shared" si="820"/>
        <v>-14984.917124122079</v>
      </c>
      <c r="I203" s="265">
        <f t="shared" si="820"/>
        <v>-5539.7867659570602</v>
      </c>
      <c r="J203" s="265">
        <f t="shared" si="820"/>
        <v>376.0088990415062</v>
      </c>
      <c r="K203" s="265">
        <f t="shared" si="820"/>
        <v>4136.9944640033955</v>
      </c>
      <c r="L203" s="265">
        <f t="shared" si="820"/>
        <v>6622.2273528455871</v>
      </c>
      <c r="M203" s="265">
        <f t="shared" si="820"/>
        <v>8317.8471046055492</v>
      </c>
      <c r="N203" s="265">
        <f t="shared" si="820"/>
        <v>10150.748958765431</v>
      </c>
      <c r="O203" s="265">
        <f t="shared" si="820"/>
        <v>11628.94935503452</v>
      </c>
      <c r="P203" s="265">
        <f t="shared" si="820"/>
        <v>12789.150391947873</v>
      </c>
      <c r="Q203" s="265">
        <f t="shared" si="820"/>
        <v>13708.633964532024</v>
      </c>
      <c r="R203" s="265">
        <f t="shared" si="820"/>
        <v>14447.079063819756</v>
      </c>
      <c r="S203" s="265">
        <f t="shared" si="820"/>
        <v>15046.789156648669</v>
      </c>
      <c r="T203" s="265">
        <f t="shared" si="820"/>
        <v>15538.009699597837</v>
      </c>
      <c r="U203" s="265">
        <f t="shared" si="820"/>
        <v>15942.904984670175</v>
      </c>
      <c r="V203" s="265">
        <f t="shared" si="820"/>
        <v>16278.125083561685</v>
      </c>
      <c r="W203" s="265">
        <f t="shared" si="820"/>
        <v>16555.068306975827</v>
      </c>
      <c r="X203" s="265">
        <f t="shared" si="820"/>
        <v>16786.970348335628</v>
      </c>
      <c r="Y203" s="265">
        <f t="shared" si="820"/>
        <v>16981.112978268065</v>
      </c>
      <c r="Z203" s="265">
        <f t="shared" si="820"/>
        <v>17143.402043915237</v>
      </c>
      <c r="AA203" s="265">
        <f t="shared" si="820"/>
        <v>17278.689216291496</v>
      </c>
      <c r="AB203" s="265">
        <f t="shared" si="820"/>
        <v>17391.006483039124</v>
      </c>
      <c r="AC203" s="265">
        <f t="shared" si="820"/>
        <v>17483.736074978089</v>
      </c>
      <c r="AD203" s="265">
        <f t="shared" si="820"/>
        <v>17559.736435680112</v>
      </c>
      <c r="AE203" s="265">
        <f t="shared" si="820"/>
        <v>17621.437664873032</v>
      </c>
      <c r="AF203" s="265">
        <f t="shared" si="820"/>
        <v>17670.915325041511</v>
      </c>
      <c r="AG203" s="265">
        <f t="shared" si="820"/>
        <v>17712.453692649498</v>
      </c>
      <c r="AH203" s="265">
        <f t="shared" si="820"/>
        <v>17746.806622711836</v>
      </c>
      <c r="AI203" s="265">
        <f t="shared" si="820"/>
        <v>17774.644612580549</v>
      </c>
      <c r="AJ203" s="265">
        <f t="shared" si="820"/>
        <v>17796.583529433745</v>
      </c>
      <c r="AK203" s="265">
        <f t="shared" si="820"/>
        <v>17813.204997495577</v>
      </c>
      <c r="AL203" s="265">
        <f t="shared" si="820"/>
        <v>17825.064117607086</v>
      </c>
      <c r="AM203" s="265">
        <f t="shared" si="820"/>
        <v>17854.384033205471</v>
      </c>
      <c r="AN203" s="265">
        <f t="shared" si="820"/>
        <v>17868.09871316202</v>
      </c>
      <c r="AO203" s="265">
        <f t="shared" si="820"/>
        <v>17869.220441791003</v>
      </c>
      <c r="AP203" s="265">
        <f t="shared" si="820"/>
        <v>17860.192791869737</v>
      </c>
      <c r="AQ203" s="265">
        <f t="shared" si="820"/>
        <v>17851.771013533304</v>
      </c>
      <c r="AR203" s="265">
        <f t="shared" si="820"/>
        <v>17842.224505000995</v>
      </c>
      <c r="AS203" s="265">
        <f t="shared" si="820"/>
        <v>17830.372309937989</v>
      </c>
      <c r="AT203" s="265">
        <f t="shared" si="820"/>
        <v>17815.493092016288</v>
      </c>
      <c r="AU203" s="265">
        <f t="shared" si="820"/>
        <v>17797.245775237323</v>
      </c>
      <c r="AV203" s="265">
        <f t="shared" si="820"/>
        <v>17775.582153697145</v>
      </c>
      <c r="AW203" s="265">
        <f t="shared" si="820"/>
        <v>17750.665670322367</v>
      </c>
      <c r="AX203" s="265">
        <f t="shared" si="820"/>
        <v>17722.802232262075</v>
      </c>
      <c r="AY203" s="265">
        <f t="shared" si="820"/>
        <v>17692.384553657241</v>
      </c>
      <c r="AZ203" s="265">
        <f t="shared" si="820"/>
        <v>17659.849339030425</v>
      </c>
      <c r="BA203" s="265">
        <f t="shared" si="820"/>
        <v>17655.548832590983</v>
      </c>
      <c r="BB203" s="265">
        <f t="shared" si="820"/>
        <v>17642.901697203415</v>
      </c>
      <c r="BC203" s="265">
        <f t="shared" si="820"/>
        <v>17623.220822675332</v>
      </c>
      <c r="BD203" s="265">
        <f t="shared" si="820"/>
        <v>17597.866279301707</v>
      </c>
      <c r="BE203" s="265">
        <f t="shared" si="820"/>
        <v>17568.178119013148</v>
      </c>
      <c r="BF203" s="265">
        <f t="shared" si="820"/>
        <v>17535.379942619449</v>
      </c>
      <c r="BG203" s="265">
        <f t="shared" si="820"/>
        <v>17500.536461808402</v>
      </c>
      <c r="BH203" s="265">
        <f t="shared" si="820"/>
        <v>17464.54262513894</v>
      </c>
      <c r="BI203" s="265">
        <f t="shared" si="820"/>
        <v>17428.130184935828</v>
      </c>
      <c r="BJ203" s="265">
        <f t="shared" si="820"/>
        <v>17391.88300162282</v>
      </c>
      <c r="BK203" s="265">
        <f t="shared" si="820"/>
        <v>17356.255875455325</v>
      </c>
      <c r="BL203" s="265">
        <f t="shared" si="820"/>
        <v>17321.593913139626</v>
      </c>
      <c r="BM203" s="265">
        <f t="shared" si="820"/>
        <v>17288.150818183214</v>
      </c>
      <c r="BN203" s="265">
        <f t="shared" si="820"/>
        <v>17256.105334131917</v>
      </c>
      <c r="BO203" s="265">
        <f t="shared" si="820"/>
        <v>17225.575565078831</v>
      </c>
      <c r="BP203" s="265">
        <f t="shared" si="820"/>
        <v>17196.631176553899</v>
      </c>
      <c r="BQ203" s="265">
        <f t="shared" ref="BQ203:CJ203" si="821">-BQ184</f>
        <v>17169.30362543228</v>
      </c>
      <c r="BR203" s="265">
        <f t="shared" si="821"/>
        <v>17143.594633118286</v>
      </c>
      <c r="BS203" s="265">
        <f t="shared" si="821"/>
        <v>17119.48313556163</v>
      </c>
      <c r="BT203" s="265">
        <f t="shared" si="821"/>
        <v>17096.930937479767</v>
      </c>
      <c r="BU203" s="265">
        <f t="shared" si="821"/>
        <v>17075.887279156901</v>
      </c>
      <c r="BV203" s="265">
        <f t="shared" si="821"/>
        <v>17018.139475198888</v>
      </c>
      <c r="BW203" s="265">
        <f t="shared" si="821"/>
        <v>16966.127374274718</v>
      </c>
      <c r="BX203" s="265">
        <f t="shared" si="821"/>
        <v>16920.348701259292</v>
      </c>
      <c r="BY203" s="265">
        <f t="shared" si="821"/>
        <v>16880.706329263492</v>
      </c>
      <c r="BZ203" s="265">
        <f t="shared" si="821"/>
        <v>16846.785126227096</v>
      </c>
      <c r="CA203" s="265">
        <f t="shared" si="821"/>
        <v>16818.020573267302</v>
      </c>
      <c r="CB203" s="265">
        <f t="shared" si="821"/>
        <v>16793.799198115266</v>
      </c>
      <c r="CC203" s="265">
        <f t="shared" si="821"/>
        <v>16773.516291203981</v>
      </c>
      <c r="CD203" s="265">
        <f t="shared" si="821"/>
        <v>16756.60707363845</v>
      </c>
      <c r="CE203" s="265">
        <f t="shared" si="821"/>
        <v>16742.56157437334</v>
      </c>
      <c r="CF203" s="265">
        <f t="shared" si="821"/>
        <v>16730.929714316331</v>
      </c>
      <c r="CG203" s="265">
        <f t="shared" si="821"/>
        <v>16721.320699741605</v>
      </c>
      <c r="CH203" s="265">
        <f t="shared" si="821"/>
        <v>16713.399297936365</v>
      </c>
      <c r="CI203" s="265">
        <f t="shared" si="821"/>
        <v>16706.880589969933</v>
      </c>
      <c r="CJ203" s="265">
        <f t="shared" si="821"/>
        <v>16701.524170134402</v>
      </c>
    </row>
    <row r="204" spans="1:88" s="115" customFormat="1" ht="12.75" x14ac:dyDescent="0.2">
      <c r="A204" s="327"/>
      <c r="B204" s="264"/>
      <c r="C204" s="265"/>
      <c r="D204" s="265">
        <f>D194</f>
        <v>1</v>
      </c>
      <c r="E204" s="265">
        <f t="shared" ref="E204:BP204" si="822">E194</f>
        <v>2</v>
      </c>
      <c r="F204" s="265">
        <f t="shared" si="822"/>
        <v>3</v>
      </c>
      <c r="G204" s="265">
        <f t="shared" si="822"/>
        <v>4</v>
      </c>
      <c r="H204" s="265">
        <f t="shared" si="822"/>
        <v>5</v>
      </c>
      <c r="I204" s="265">
        <f t="shared" si="822"/>
        <v>6</v>
      </c>
      <c r="J204" s="265">
        <f t="shared" si="822"/>
        <v>7</v>
      </c>
      <c r="K204" s="265">
        <f t="shared" si="822"/>
        <v>8</v>
      </c>
      <c r="L204" s="265">
        <f t="shared" si="822"/>
        <v>9</v>
      </c>
      <c r="M204" s="265">
        <f t="shared" si="822"/>
        <v>10</v>
      </c>
      <c r="N204" s="265">
        <f t="shared" si="822"/>
        <v>11</v>
      </c>
      <c r="O204" s="265">
        <f t="shared" si="822"/>
        <v>12</v>
      </c>
      <c r="P204" s="265">
        <f t="shared" si="822"/>
        <v>13</v>
      </c>
      <c r="Q204" s="265">
        <f t="shared" si="822"/>
        <v>14</v>
      </c>
      <c r="R204" s="265">
        <f t="shared" si="822"/>
        <v>15</v>
      </c>
      <c r="S204" s="265">
        <f t="shared" si="822"/>
        <v>16</v>
      </c>
      <c r="T204" s="265">
        <f t="shared" si="822"/>
        <v>17</v>
      </c>
      <c r="U204" s="265">
        <f t="shared" si="822"/>
        <v>18</v>
      </c>
      <c r="V204" s="265">
        <f t="shared" si="822"/>
        <v>19</v>
      </c>
      <c r="W204" s="265">
        <f t="shared" si="822"/>
        <v>20</v>
      </c>
      <c r="X204" s="265">
        <f t="shared" si="822"/>
        <v>21</v>
      </c>
      <c r="Y204" s="265">
        <f t="shared" si="822"/>
        <v>22</v>
      </c>
      <c r="Z204" s="265">
        <f t="shared" si="822"/>
        <v>23</v>
      </c>
      <c r="AA204" s="265">
        <f t="shared" si="822"/>
        <v>24</v>
      </c>
      <c r="AB204" s="265">
        <f t="shared" si="822"/>
        <v>25</v>
      </c>
      <c r="AC204" s="265">
        <f t="shared" si="822"/>
        <v>26</v>
      </c>
      <c r="AD204" s="265">
        <f t="shared" si="822"/>
        <v>27</v>
      </c>
      <c r="AE204" s="265">
        <f t="shared" si="822"/>
        <v>28</v>
      </c>
      <c r="AF204" s="265">
        <f t="shared" si="822"/>
        <v>29</v>
      </c>
      <c r="AG204" s="265">
        <f t="shared" si="822"/>
        <v>30</v>
      </c>
      <c r="AH204" s="265">
        <f t="shared" si="822"/>
        <v>31</v>
      </c>
      <c r="AI204" s="265">
        <f t="shared" si="822"/>
        <v>32</v>
      </c>
      <c r="AJ204" s="265">
        <f t="shared" si="822"/>
        <v>33</v>
      </c>
      <c r="AK204" s="265">
        <f t="shared" si="822"/>
        <v>34</v>
      </c>
      <c r="AL204" s="265">
        <f t="shared" si="822"/>
        <v>35</v>
      </c>
      <c r="AM204" s="265">
        <f t="shared" si="822"/>
        <v>36</v>
      </c>
      <c r="AN204" s="265">
        <f t="shared" si="822"/>
        <v>37</v>
      </c>
      <c r="AO204" s="265">
        <f t="shared" si="822"/>
        <v>38</v>
      </c>
      <c r="AP204" s="265">
        <f t="shared" si="822"/>
        <v>39</v>
      </c>
      <c r="AQ204" s="265">
        <f t="shared" si="822"/>
        <v>40</v>
      </c>
      <c r="AR204" s="265">
        <f t="shared" si="822"/>
        <v>41</v>
      </c>
      <c r="AS204" s="265">
        <f t="shared" si="822"/>
        <v>42</v>
      </c>
      <c r="AT204" s="265">
        <f t="shared" si="822"/>
        <v>43</v>
      </c>
      <c r="AU204" s="265">
        <f t="shared" si="822"/>
        <v>44</v>
      </c>
      <c r="AV204" s="265">
        <f t="shared" si="822"/>
        <v>45</v>
      </c>
      <c r="AW204" s="265">
        <f t="shared" si="822"/>
        <v>46</v>
      </c>
      <c r="AX204" s="265">
        <f t="shared" si="822"/>
        <v>47</v>
      </c>
      <c r="AY204" s="265">
        <f t="shared" si="822"/>
        <v>48</v>
      </c>
      <c r="AZ204" s="265">
        <f t="shared" si="822"/>
        <v>49</v>
      </c>
      <c r="BA204" s="265">
        <f t="shared" si="822"/>
        <v>50</v>
      </c>
      <c r="BB204" s="265">
        <f t="shared" si="822"/>
        <v>51</v>
      </c>
      <c r="BC204" s="265">
        <f t="shared" si="822"/>
        <v>52</v>
      </c>
      <c r="BD204" s="265">
        <f t="shared" si="822"/>
        <v>53</v>
      </c>
      <c r="BE204" s="265">
        <f t="shared" si="822"/>
        <v>54</v>
      </c>
      <c r="BF204" s="265">
        <f t="shared" si="822"/>
        <v>55</v>
      </c>
      <c r="BG204" s="265">
        <f t="shared" si="822"/>
        <v>56</v>
      </c>
      <c r="BH204" s="265">
        <f t="shared" si="822"/>
        <v>57</v>
      </c>
      <c r="BI204" s="265">
        <f t="shared" si="822"/>
        <v>58</v>
      </c>
      <c r="BJ204" s="265">
        <f t="shared" si="822"/>
        <v>59</v>
      </c>
      <c r="BK204" s="265">
        <f t="shared" si="822"/>
        <v>60</v>
      </c>
      <c r="BL204" s="265">
        <f t="shared" si="822"/>
        <v>61</v>
      </c>
      <c r="BM204" s="265">
        <f t="shared" si="822"/>
        <v>62</v>
      </c>
      <c r="BN204" s="265">
        <f t="shared" si="822"/>
        <v>63</v>
      </c>
      <c r="BO204" s="265">
        <f t="shared" si="822"/>
        <v>64</v>
      </c>
      <c r="BP204" s="265">
        <f t="shared" si="822"/>
        <v>65</v>
      </c>
      <c r="BQ204" s="265">
        <f t="shared" ref="BQ204:CJ204" si="823">BQ194</f>
        <v>66</v>
      </c>
      <c r="BR204" s="265">
        <f t="shared" si="823"/>
        <v>67</v>
      </c>
      <c r="BS204" s="265">
        <f t="shared" si="823"/>
        <v>68</v>
      </c>
      <c r="BT204" s="265">
        <f t="shared" si="823"/>
        <v>69</v>
      </c>
      <c r="BU204" s="265">
        <f t="shared" si="823"/>
        <v>70</v>
      </c>
      <c r="BV204" s="265">
        <f t="shared" si="823"/>
        <v>71</v>
      </c>
      <c r="BW204" s="265">
        <f t="shared" si="823"/>
        <v>72</v>
      </c>
      <c r="BX204" s="265">
        <f t="shared" si="823"/>
        <v>73</v>
      </c>
      <c r="BY204" s="265">
        <f t="shared" si="823"/>
        <v>74</v>
      </c>
      <c r="BZ204" s="265">
        <f t="shared" si="823"/>
        <v>75</v>
      </c>
      <c r="CA204" s="265">
        <f t="shared" si="823"/>
        <v>76</v>
      </c>
      <c r="CB204" s="265">
        <f t="shared" si="823"/>
        <v>77</v>
      </c>
      <c r="CC204" s="265">
        <f t="shared" si="823"/>
        <v>78</v>
      </c>
      <c r="CD204" s="265">
        <f t="shared" si="823"/>
        <v>79</v>
      </c>
      <c r="CE204" s="265">
        <f t="shared" si="823"/>
        <v>80</v>
      </c>
      <c r="CF204" s="265">
        <f t="shared" si="823"/>
        <v>81</v>
      </c>
      <c r="CG204" s="265">
        <f t="shared" si="823"/>
        <v>82</v>
      </c>
      <c r="CH204" s="265">
        <f t="shared" si="823"/>
        <v>83</v>
      </c>
      <c r="CI204" s="265">
        <f t="shared" si="823"/>
        <v>84</v>
      </c>
      <c r="CJ204" s="265">
        <f t="shared" si="823"/>
        <v>85</v>
      </c>
    </row>
    <row r="205" spans="1:88" s="29" customFormat="1" x14ac:dyDescent="0.25">
      <c r="A205" s="327" t="s">
        <v>584</v>
      </c>
      <c r="B205" s="325"/>
      <c r="C205" s="325"/>
      <c r="D205" s="325"/>
      <c r="E205" s="325"/>
      <c r="F205" s="325"/>
      <c r="G205" s="325"/>
      <c r="H205" s="326"/>
      <c r="I205" s="325"/>
      <c r="J205" s="325"/>
      <c r="K205" s="325"/>
      <c r="L205" s="325"/>
      <c r="M205" s="326"/>
      <c r="N205" s="325"/>
      <c r="O205" s="325"/>
      <c r="P205" s="325"/>
      <c r="Q205" s="325"/>
      <c r="R205" s="325"/>
      <c r="S205" s="325"/>
      <c r="T205" s="325"/>
      <c r="U205" s="325"/>
      <c r="V205" s="325"/>
      <c r="W205" s="325"/>
      <c r="X205" s="325"/>
      <c r="Y205" s="325"/>
      <c r="Z205" s="325"/>
      <c r="AA205" s="325"/>
      <c r="AB205" s="326"/>
      <c r="AC205" s="325"/>
      <c r="AD205" s="325"/>
      <c r="AE205" s="325"/>
      <c r="AF205" s="325"/>
      <c r="AG205" s="325"/>
      <c r="AH205" s="325"/>
      <c r="AI205" s="325"/>
      <c r="AJ205" s="325"/>
      <c r="AK205" s="325"/>
      <c r="AL205" s="325"/>
      <c r="AM205" s="325"/>
      <c r="AN205" s="325"/>
      <c r="AO205" s="325"/>
      <c r="AP205" s="325"/>
      <c r="AQ205" s="325"/>
      <c r="AR205" s="325"/>
      <c r="AS205" s="325"/>
      <c r="AT205" s="325"/>
      <c r="AU205" s="325"/>
      <c r="AV205" s="325"/>
      <c r="AW205" s="325"/>
      <c r="AX205" s="325"/>
      <c r="AY205" s="325"/>
      <c r="AZ205" s="325"/>
      <c r="BA205" s="326"/>
      <c r="BB205" s="325"/>
      <c r="BC205" s="325"/>
      <c r="BD205" s="325"/>
      <c r="BE205" s="325"/>
      <c r="BF205" s="325"/>
      <c r="BG205" s="325"/>
      <c r="BH205" s="325"/>
      <c r="BI205" s="325"/>
      <c r="BJ205" s="325"/>
      <c r="BK205" s="325"/>
      <c r="BL205" s="325"/>
      <c r="BM205" s="325"/>
      <c r="BN205" s="325"/>
      <c r="BO205" s="325"/>
      <c r="BP205" s="325"/>
      <c r="BQ205" s="325"/>
      <c r="BR205" s="325"/>
      <c r="BS205" s="325"/>
      <c r="BT205" s="325"/>
      <c r="BU205" s="325"/>
      <c r="BV205" s="325"/>
      <c r="BW205" s="325"/>
      <c r="BX205" s="325"/>
      <c r="BY205" s="325"/>
      <c r="BZ205" s="325"/>
      <c r="CA205" s="325"/>
      <c r="CB205" s="325"/>
      <c r="CC205" s="325"/>
      <c r="CD205" s="325"/>
      <c r="CE205" s="325"/>
      <c r="CF205" s="325"/>
      <c r="CG205" s="325"/>
      <c r="CH205" s="325"/>
      <c r="CI205" s="325"/>
      <c r="CJ205" s="326"/>
    </row>
    <row r="206" spans="1:88" s="29" customFormat="1" x14ac:dyDescent="0.25">
      <c r="A206" s="330">
        <f>HLOOKUP(A202,D180:CJ203,23)</f>
        <v>-448951.47537338437</v>
      </c>
      <c r="B206" s="264" t="s">
        <v>499</v>
      </c>
      <c r="C206" s="325"/>
      <c r="D206" s="325"/>
      <c r="E206" s="325"/>
      <c r="F206" s="325"/>
      <c r="G206" s="325"/>
      <c r="H206" s="326"/>
      <c r="I206" s="325"/>
      <c r="J206" s="325"/>
      <c r="K206" s="325"/>
      <c r="L206" s="325"/>
      <c r="M206" s="326"/>
      <c r="N206" s="325"/>
      <c r="O206" s="325"/>
      <c r="P206" s="325"/>
      <c r="Q206" s="325"/>
      <c r="R206" s="325"/>
      <c r="S206" s="325"/>
      <c r="T206" s="325"/>
      <c r="U206" s="325"/>
      <c r="V206" s="325"/>
      <c r="W206" s="325"/>
      <c r="X206" s="325"/>
      <c r="Y206" s="325"/>
      <c r="Z206" s="325"/>
      <c r="AA206" s="325"/>
      <c r="AB206" s="326"/>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6"/>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325"/>
      <c r="CF206" s="325"/>
      <c r="CG206" s="325"/>
      <c r="CH206" s="325"/>
      <c r="CI206" s="325"/>
      <c r="CJ206" s="326"/>
    </row>
    <row r="207" spans="1:88" s="29" customFormat="1" x14ac:dyDescent="0.25">
      <c r="A207" s="330">
        <f>HLOOKUP(A203,D180:CJ203,24)</f>
        <v>-399597.58028698195</v>
      </c>
      <c r="B207" s="264" t="s">
        <v>555</v>
      </c>
      <c r="C207" s="325"/>
      <c r="D207" s="325"/>
      <c r="E207" s="325"/>
      <c r="F207" s="325"/>
      <c r="G207" s="325"/>
      <c r="H207" s="326"/>
      <c r="I207" s="325"/>
      <c r="J207" s="325"/>
      <c r="K207" s="325"/>
      <c r="L207" s="325"/>
      <c r="M207" s="326"/>
      <c r="N207" s="325"/>
      <c r="O207" s="325"/>
      <c r="P207" s="325"/>
      <c r="Q207" s="325"/>
      <c r="R207" s="325"/>
      <c r="S207" s="325"/>
      <c r="T207" s="325"/>
      <c r="U207" s="325"/>
      <c r="V207" s="325"/>
      <c r="W207" s="325"/>
      <c r="X207" s="325"/>
      <c r="Y207" s="325"/>
      <c r="Z207" s="325"/>
      <c r="AA207" s="325"/>
      <c r="AB207" s="326"/>
      <c r="AC207" s="325"/>
      <c r="AD207" s="325"/>
      <c r="AE207" s="325"/>
      <c r="AF207" s="325"/>
      <c r="AG207" s="325"/>
      <c r="AH207" s="325"/>
      <c r="AI207" s="325"/>
      <c r="AJ207" s="325"/>
      <c r="AK207" s="325"/>
      <c r="AL207" s="325"/>
      <c r="AM207" s="325"/>
      <c r="AN207" s="325"/>
      <c r="AO207" s="325"/>
      <c r="AP207" s="325"/>
      <c r="AQ207" s="325"/>
      <c r="AR207" s="325"/>
      <c r="AS207" s="325"/>
      <c r="AT207" s="325"/>
      <c r="AU207" s="325"/>
      <c r="AV207" s="325"/>
      <c r="AW207" s="325"/>
      <c r="AX207" s="325"/>
      <c r="AY207" s="325"/>
      <c r="AZ207" s="325"/>
      <c r="BA207" s="326"/>
      <c r="BB207" s="325"/>
      <c r="BC207" s="325"/>
      <c r="BD207" s="325"/>
      <c r="BE207" s="325"/>
      <c r="BF207" s="325"/>
      <c r="BG207" s="325"/>
      <c r="BH207" s="325"/>
      <c r="BI207" s="325"/>
      <c r="BJ207" s="325"/>
      <c r="BK207" s="325"/>
      <c r="BL207" s="325"/>
      <c r="BM207" s="325"/>
      <c r="BN207" s="325"/>
      <c r="BO207" s="325"/>
      <c r="BP207" s="325"/>
      <c r="BQ207" s="325"/>
      <c r="BR207" s="325"/>
      <c r="BS207" s="325"/>
      <c r="BT207" s="325"/>
      <c r="BU207" s="325"/>
      <c r="BV207" s="325"/>
      <c r="BW207" s="325"/>
      <c r="BX207" s="325"/>
      <c r="BY207" s="325"/>
      <c r="BZ207" s="325"/>
      <c r="CA207" s="325"/>
      <c r="CB207" s="325"/>
      <c r="CC207" s="325"/>
      <c r="CD207" s="325"/>
      <c r="CE207" s="325"/>
      <c r="CF207" s="325"/>
      <c r="CG207" s="325"/>
      <c r="CH207" s="325"/>
      <c r="CI207" s="325"/>
      <c r="CJ207" s="326"/>
    </row>
    <row r="208" spans="1:88" s="29" customFormat="1" x14ac:dyDescent="0.25">
      <c r="A208" s="327" t="s">
        <v>585</v>
      </c>
      <c r="B208" s="264"/>
      <c r="C208" s="325"/>
      <c r="D208" s="325"/>
      <c r="E208" s="325"/>
      <c r="F208" s="325"/>
      <c r="G208" s="325"/>
      <c r="H208" s="326"/>
      <c r="I208" s="325"/>
      <c r="J208" s="325"/>
      <c r="K208" s="325"/>
      <c r="L208" s="325"/>
      <c r="M208" s="326"/>
      <c r="N208" s="325"/>
      <c r="O208" s="325"/>
      <c r="P208" s="325"/>
      <c r="Q208" s="325"/>
      <c r="R208" s="325"/>
      <c r="S208" s="325"/>
      <c r="T208" s="325"/>
      <c r="U208" s="325"/>
      <c r="V208" s="325"/>
      <c r="W208" s="325"/>
      <c r="X208" s="325"/>
      <c r="Y208" s="325"/>
      <c r="Z208" s="325"/>
      <c r="AA208" s="325"/>
      <c r="AB208" s="326"/>
      <c r="AC208" s="325"/>
      <c r="AD208" s="325"/>
      <c r="AE208" s="325"/>
      <c r="AF208" s="325"/>
      <c r="AG208" s="325"/>
      <c r="AH208" s="325"/>
      <c r="AI208" s="325"/>
      <c r="AJ208" s="325"/>
      <c r="AK208" s="325"/>
      <c r="AL208" s="325"/>
      <c r="AM208" s="325"/>
      <c r="AN208" s="325"/>
      <c r="AO208" s="325"/>
      <c r="AP208" s="325"/>
      <c r="AQ208" s="325"/>
      <c r="AR208" s="325"/>
      <c r="AS208" s="325"/>
      <c r="AT208" s="325"/>
      <c r="AU208" s="325"/>
      <c r="AV208" s="325"/>
      <c r="AW208" s="325"/>
      <c r="AX208" s="325"/>
      <c r="AY208" s="325"/>
      <c r="AZ208" s="325"/>
      <c r="BA208" s="326"/>
      <c r="BB208" s="325"/>
      <c r="BC208" s="325"/>
      <c r="BD208" s="325"/>
      <c r="BE208" s="325"/>
      <c r="BF208" s="325"/>
      <c r="BG208" s="325"/>
      <c r="BH208" s="325"/>
      <c r="BI208" s="325"/>
      <c r="BJ208" s="325"/>
      <c r="BK208" s="325"/>
      <c r="BL208" s="325"/>
      <c r="BM208" s="325"/>
      <c r="BN208" s="325"/>
      <c r="BO208" s="325"/>
      <c r="BP208" s="325"/>
      <c r="BQ208" s="325"/>
      <c r="BR208" s="325"/>
      <c r="BS208" s="325"/>
      <c r="BT208" s="325"/>
      <c r="BU208" s="325"/>
      <c r="BV208" s="325"/>
      <c r="BW208" s="325"/>
      <c r="BX208" s="325"/>
      <c r="BY208" s="325"/>
      <c r="BZ208" s="325"/>
      <c r="CA208" s="325"/>
      <c r="CB208" s="325"/>
      <c r="CC208" s="325"/>
      <c r="CD208" s="325"/>
      <c r="CE208" s="325"/>
      <c r="CF208" s="325"/>
      <c r="CG208" s="325"/>
      <c r="CH208" s="325"/>
      <c r="CI208" s="325"/>
      <c r="CJ208" s="326"/>
    </row>
    <row r="209" spans="1:88" s="29" customFormat="1" x14ac:dyDescent="0.25">
      <c r="A209" s="331">
        <f>IF(A189&gt;A206,A202+1,A202)</f>
        <v>2</v>
      </c>
      <c r="B209" s="264" t="s">
        <v>499</v>
      </c>
      <c r="C209" s="325"/>
      <c r="D209" s="325"/>
      <c r="E209" s="325"/>
      <c r="F209" s="325"/>
      <c r="G209" s="325"/>
      <c r="H209" s="326"/>
      <c r="I209" s="325"/>
      <c r="J209" s="325"/>
      <c r="K209" s="325"/>
      <c r="L209" s="325"/>
      <c r="M209" s="326"/>
      <c r="N209" s="325"/>
      <c r="O209" s="325"/>
      <c r="P209" s="325"/>
      <c r="Q209" s="325"/>
      <c r="R209" s="325"/>
      <c r="S209" s="325"/>
      <c r="T209" s="325"/>
      <c r="U209" s="325"/>
      <c r="V209" s="325"/>
      <c r="W209" s="325"/>
      <c r="X209" s="325"/>
      <c r="Y209" s="325"/>
      <c r="Z209" s="325"/>
      <c r="AA209" s="325"/>
      <c r="AB209" s="326"/>
      <c r="AC209" s="325"/>
      <c r="AD209" s="325"/>
      <c r="AE209" s="325"/>
      <c r="AF209" s="325"/>
      <c r="AG209" s="325"/>
      <c r="AH209" s="325"/>
      <c r="AI209" s="325"/>
      <c r="AJ209" s="325"/>
      <c r="AK209" s="325"/>
      <c r="AL209" s="325"/>
      <c r="AM209" s="325"/>
      <c r="AN209" s="325"/>
      <c r="AO209" s="325"/>
      <c r="AP209" s="325"/>
      <c r="AQ209" s="325"/>
      <c r="AR209" s="325"/>
      <c r="AS209" s="325"/>
      <c r="AT209" s="325"/>
      <c r="AU209" s="325"/>
      <c r="AV209" s="325"/>
      <c r="AW209" s="325"/>
      <c r="AX209" s="325"/>
      <c r="AY209" s="325"/>
      <c r="AZ209" s="325"/>
      <c r="BA209" s="326"/>
      <c r="BB209" s="325"/>
      <c r="BC209" s="325"/>
      <c r="BD209" s="325"/>
      <c r="BE209" s="325"/>
      <c r="BF209" s="325"/>
      <c r="BG209" s="325"/>
      <c r="BH209" s="325"/>
      <c r="BI209" s="325"/>
      <c r="BJ209" s="325"/>
      <c r="BK209" s="325"/>
      <c r="BL209" s="325"/>
      <c r="BM209" s="325"/>
      <c r="BN209" s="325"/>
      <c r="BO209" s="325"/>
      <c r="BP209" s="325"/>
      <c r="BQ209" s="325"/>
      <c r="BR209" s="325"/>
      <c r="BS209" s="325"/>
      <c r="BT209" s="325"/>
      <c r="BU209" s="325"/>
      <c r="BV209" s="325"/>
      <c r="BW209" s="325"/>
      <c r="BX209" s="325"/>
      <c r="BY209" s="325"/>
      <c r="BZ209" s="325"/>
      <c r="CA209" s="325"/>
      <c r="CB209" s="325"/>
      <c r="CC209" s="325"/>
      <c r="CD209" s="325"/>
      <c r="CE209" s="325"/>
      <c r="CF209" s="325"/>
      <c r="CG209" s="325"/>
      <c r="CH209" s="325"/>
      <c r="CI209" s="325"/>
      <c r="CJ209" s="326"/>
    </row>
    <row r="210" spans="1:88" s="29" customFormat="1" x14ac:dyDescent="0.25">
      <c r="A210" s="331">
        <f>IF(A189&gt;A207,A203+1,A203)</f>
        <v>2</v>
      </c>
      <c r="B210" s="264" t="s">
        <v>555</v>
      </c>
      <c r="C210" s="325"/>
      <c r="D210" s="325"/>
      <c r="E210" s="325"/>
      <c r="F210" s="325"/>
      <c r="G210" s="325"/>
      <c r="H210" s="326"/>
      <c r="I210" s="325"/>
      <c r="J210" s="325"/>
      <c r="K210" s="325"/>
      <c r="L210" s="325"/>
      <c r="M210" s="326"/>
      <c r="N210" s="325"/>
      <c r="O210" s="325"/>
      <c r="P210" s="325"/>
      <c r="Q210" s="325"/>
      <c r="R210" s="325"/>
      <c r="S210" s="325"/>
      <c r="T210" s="325"/>
      <c r="U210" s="325"/>
      <c r="V210" s="325"/>
      <c r="W210" s="325"/>
      <c r="X210" s="325"/>
      <c r="Y210" s="325"/>
      <c r="Z210" s="325"/>
      <c r="AA210" s="325"/>
      <c r="AB210" s="326"/>
      <c r="AC210" s="325"/>
      <c r="AD210" s="325"/>
      <c r="AE210" s="325"/>
      <c r="AF210" s="325"/>
      <c r="AG210" s="325"/>
      <c r="AH210" s="325"/>
      <c r="AI210" s="325"/>
      <c r="AJ210" s="325"/>
      <c r="AK210" s="325"/>
      <c r="AL210" s="325"/>
      <c r="AM210" s="325"/>
      <c r="AN210" s="325"/>
      <c r="AO210" s="325"/>
      <c r="AP210" s="325"/>
      <c r="AQ210" s="325"/>
      <c r="AR210" s="325"/>
      <c r="AS210" s="325"/>
      <c r="AT210" s="325"/>
      <c r="AU210" s="325"/>
      <c r="AV210" s="325"/>
      <c r="AW210" s="325"/>
      <c r="AX210" s="325"/>
      <c r="AY210" s="325"/>
      <c r="AZ210" s="325"/>
      <c r="BA210" s="326"/>
      <c r="BB210" s="325"/>
      <c r="BC210" s="325"/>
      <c r="BD210" s="325"/>
      <c r="BE210" s="325"/>
      <c r="BF210" s="325"/>
      <c r="BG210" s="325"/>
      <c r="BH210" s="325"/>
      <c r="BI210" s="325"/>
      <c r="BJ210" s="325"/>
      <c r="BK210" s="325"/>
      <c r="BL210" s="325"/>
      <c r="BM210" s="325"/>
      <c r="BN210" s="325"/>
      <c r="BO210" s="325"/>
      <c r="BP210" s="325"/>
      <c r="BQ210" s="325"/>
      <c r="BR210" s="325"/>
      <c r="BS210" s="325"/>
      <c r="BT210" s="325"/>
      <c r="BU210" s="325"/>
      <c r="BV210" s="325"/>
      <c r="BW210" s="325"/>
      <c r="BX210" s="325"/>
      <c r="BY210" s="325"/>
      <c r="BZ210" s="325"/>
      <c r="CA210" s="325"/>
      <c r="CB210" s="325"/>
      <c r="CC210" s="325"/>
      <c r="CD210" s="325"/>
      <c r="CE210" s="325"/>
      <c r="CF210" s="325"/>
      <c r="CG210" s="325"/>
      <c r="CH210" s="325"/>
      <c r="CI210" s="325"/>
      <c r="CJ210" s="326"/>
    </row>
  </sheetData>
  <sheetProtection algorithmName="SHA-512" hashValue="mUTS6krmRbeuMR9J+fdopWHpRDO6hIE4WnY+GX0FXHlwWJMe34jYeHH4sLk4PxSE8eeHm153cZjv0Z2Y/BMnDg==" saltValue="WjPxUQYxe3nOYsuNU0tUww==" spinCount="100000" sheet="1" objects="1" scenarios="1"/>
  <mergeCells count="31">
    <mergeCell ref="A1:R1"/>
    <mergeCell ref="A7:A8"/>
    <mergeCell ref="B7:B8"/>
    <mergeCell ref="C7:CJ7"/>
    <mergeCell ref="A3:R3"/>
    <mergeCell ref="A62:R62"/>
    <mergeCell ref="A25:A26"/>
    <mergeCell ref="B25:B26"/>
    <mergeCell ref="C25:CJ25"/>
    <mergeCell ref="A43:A44"/>
    <mergeCell ref="B43:B44"/>
    <mergeCell ref="C43:CJ43"/>
    <mergeCell ref="A47:D47"/>
    <mergeCell ref="A48:A49"/>
    <mergeCell ref="B48:B49"/>
    <mergeCell ref="C48:CJ48"/>
    <mergeCell ref="A54:C54"/>
    <mergeCell ref="A66:A67"/>
    <mergeCell ref="B66:B67"/>
    <mergeCell ref="C66:CJ66"/>
    <mergeCell ref="A84:A85"/>
    <mergeCell ref="B84:B85"/>
    <mergeCell ref="C84:CJ84"/>
    <mergeCell ref="A113:C113"/>
    <mergeCell ref="A102:A103"/>
    <mergeCell ref="B102:B103"/>
    <mergeCell ref="C102:CJ102"/>
    <mergeCell ref="A106:D106"/>
    <mergeCell ref="A107:A108"/>
    <mergeCell ref="B107:B108"/>
    <mergeCell ref="C107:CJ107"/>
  </mergeCells>
  <pageMargins left="0.70866141732283472" right="0.70866141732283472" top="0.74803149606299213" bottom="0.74803149606299213" header="0.31496062992125984" footer="0.31496062992125984"/>
  <pageSetup paperSize="9" scale="1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254"/>
  <sheetViews>
    <sheetView workbookViewId="0">
      <selection sqref="A1:R1"/>
    </sheetView>
  </sheetViews>
  <sheetFormatPr defaultRowHeight="15" x14ac:dyDescent="0.25"/>
  <cols>
    <col min="1" max="1" width="27.5703125" customWidth="1"/>
    <col min="2" max="3" width="15.7109375" customWidth="1"/>
    <col min="4" max="4" width="10.85546875" bestFit="1" customWidth="1"/>
  </cols>
  <sheetData>
    <row r="1" spans="1:88" ht="15" customHeight="1" x14ac:dyDescent="0.25">
      <c r="A1" s="488" t="s">
        <v>347</v>
      </c>
      <c r="B1" s="484"/>
      <c r="C1" s="484"/>
      <c r="D1" s="484"/>
      <c r="E1" s="484"/>
      <c r="F1" s="410"/>
      <c r="G1" s="410"/>
      <c r="H1" s="410"/>
      <c r="I1" s="410"/>
      <c r="J1" s="410"/>
      <c r="K1" s="410"/>
      <c r="L1" s="410"/>
      <c r="M1" s="410"/>
      <c r="N1" s="410"/>
      <c r="O1" s="410"/>
      <c r="P1" s="410"/>
      <c r="Q1" s="410"/>
      <c r="R1" s="410"/>
    </row>
    <row r="3" spans="1:88" x14ac:dyDescent="0.25">
      <c r="A3" s="412" t="s">
        <v>341</v>
      </c>
      <c r="B3" s="410"/>
      <c r="C3" s="410"/>
      <c r="D3" s="410"/>
      <c r="E3" s="410"/>
      <c r="F3" s="410"/>
      <c r="G3" s="410"/>
      <c r="H3" s="410"/>
      <c r="I3" s="410"/>
      <c r="J3" s="410"/>
      <c r="K3" s="410"/>
      <c r="L3" s="410"/>
      <c r="M3" s="410"/>
      <c r="N3" s="410"/>
      <c r="O3" s="410"/>
      <c r="P3" s="410"/>
      <c r="Q3" s="410"/>
      <c r="R3" s="410"/>
    </row>
    <row r="4" spans="1:88" x14ac:dyDescent="0.25">
      <c r="A4" s="207" t="s">
        <v>21</v>
      </c>
      <c r="B4" s="208"/>
      <c r="C4" s="208"/>
      <c r="D4" s="208"/>
      <c r="E4" s="208"/>
    </row>
    <row r="6" spans="1:88" x14ac:dyDescent="0.25">
      <c r="A6" s="1" t="s">
        <v>334</v>
      </c>
    </row>
    <row r="7" spans="1:88" x14ac:dyDescent="0.25">
      <c r="A7" s="457"/>
      <c r="B7" s="519" t="s">
        <v>24</v>
      </c>
      <c r="C7" s="521" t="s">
        <v>20</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1"/>
      <c r="BT7" s="521"/>
      <c r="BU7" s="521"/>
      <c r="BV7" s="521"/>
      <c r="BW7" s="521"/>
      <c r="BX7" s="521"/>
      <c r="BY7" s="521"/>
      <c r="BZ7" s="521"/>
      <c r="CA7" s="521"/>
      <c r="CB7" s="521"/>
      <c r="CC7" s="521"/>
      <c r="CD7" s="521"/>
      <c r="CE7" s="521"/>
      <c r="CF7" s="521"/>
      <c r="CG7" s="521"/>
      <c r="CH7" s="521"/>
      <c r="CI7" s="521"/>
      <c r="CJ7" s="521"/>
    </row>
    <row r="8" spans="1:88" s="115" customFormat="1" ht="12.75" x14ac:dyDescent="0.2">
      <c r="A8" s="432"/>
      <c r="B8" s="520"/>
      <c r="C8" s="215">
        <v>0</v>
      </c>
      <c r="D8" s="204">
        <f>C8+1</f>
        <v>1</v>
      </c>
      <c r="E8" s="204">
        <f t="shared" ref="E8:BP8" si="0">D8+1</f>
        <v>2</v>
      </c>
      <c r="F8" s="204">
        <f t="shared" si="0"/>
        <v>3</v>
      </c>
      <c r="G8" s="204">
        <f t="shared" si="0"/>
        <v>4</v>
      </c>
      <c r="H8" s="204">
        <f t="shared" si="0"/>
        <v>5</v>
      </c>
      <c r="I8" s="204">
        <f t="shared" si="0"/>
        <v>6</v>
      </c>
      <c r="J8" s="204">
        <f t="shared" si="0"/>
        <v>7</v>
      </c>
      <c r="K8" s="204">
        <f t="shared" si="0"/>
        <v>8</v>
      </c>
      <c r="L8" s="204">
        <f t="shared" si="0"/>
        <v>9</v>
      </c>
      <c r="M8" s="204">
        <f t="shared" si="0"/>
        <v>10</v>
      </c>
      <c r="N8" s="204">
        <f t="shared" si="0"/>
        <v>11</v>
      </c>
      <c r="O8" s="204">
        <f t="shared" si="0"/>
        <v>12</v>
      </c>
      <c r="P8" s="204">
        <f t="shared" si="0"/>
        <v>13</v>
      </c>
      <c r="Q8" s="204">
        <f t="shared" si="0"/>
        <v>14</v>
      </c>
      <c r="R8" s="204">
        <f t="shared" si="0"/>
        <v>15</v>
      </c>
      <c r="S8" s="204">
        <f t="shared" si="0"/>
        <v>16</v>
      </c>
      <c r="T8" s="204">
        <f t="shared" si="0"/>
        <v>17</v>
      </c>
      <c r="U8" s="204">
        <f t="shared" si="0"/>
        <v>18</v>
      </c>
      <c r="V8" s="204">
        <f t="shared" si="0"/>
        <v>19</v>
      </c>
      <c r="W8" s="204">
        <f t="shared" si="0"/>
        <v>20</v>
      </c>
      <c r="X8" s="204">
        <f t="shared" si="0"/>
        <v>21</v>
      </c>
      <c r="Y8" s="204">
        <f t="shared" si="0"/>
        <v>22</v>
      </c>
      <c r="Z8" s="204">
        <f t="shared" si="0"/>
        <v>23</v>
      </c>
      <c r="AA8" s="204">
        <f t="shared" si="0"/>
        <v>24</v>
      </c>
      <c r="AB8" s="204">
        <f t="shared" si="0"/>
        <v>25</v>
      </c>
      <c r="AC8" s="204">
        <f t="shared" si="0"/>
        <v>26</v>
      </c>
      <c r="AD8" s="204">
        <f t="shared" si="0"/>
        <v>27</v>
      </c>
      <c r="AE8" s="204">
        <f t="shared" si="0"/>
        <v>28</v>
      </c>
      <c r="AF8" s="204">
        <f t="shared" si="0"/>
        <v>29</v>
      </c>
      <c r="AG8" s="204">
        <f t="shared" si="0"/>
        <v>30</v>
      </c>
      <c r="AH8" s="204">
        <f t="shared" si="0"/>
        <v>31</v>
      </c>
      <c r="AI8" s="204">
        <f t="shared" si="0"/>
        <v>32</v>
      </c>
      <c r="AJ8" s="204">
        <f t="shared" si="0"/>
        <v>33</v>
      </c>
      <c r="AK8" s="204">
        <f t="shared" si="0"/>
        <v>34</v>
      </c>
      <c r="AL8" s="204">
        <f t="shared" si="0"/>
        <v>35</v>
      </c>
      <c r="AM8" s="204">
        <f t="shared" si="0"/>
        <v>36</v>
      </c>
      <c r="AN8" s="204">
        <f t="shared" si="0"/>
        <v>37</v>
      </c>
      <c r="AO8" s="204">
        <f t="shared" si="0"/>
        <v>38</v>
      </c>
      <c r="AP8" s="204">
        <f t="shared" si="0"/>
        <v>39</v>
      </c>
      <c r="AQ8" s="204">
        <f t="shared" si="0"/>
        <v>40</v>
      </c>
      <c r="AR8" s="204">
        <f t="shared" si="0"/>
        <v>41</v>
      </c>
      <c r="AS8" s="204">
        <f t="shared" si="0"/>
        <v>42</v>
      </c>
      <c r="AT8" s="204">
        <f t="shared" si="0"/>
        <v>43</v>
      </c>
      <c r="AU8" s="204">
        <f>AT8+1</f>
        <v>44</v>
      </c>
      <c r="AV8" s="204">
        <f t="shared" si="0"/>
        <v>45</v>
      </c>
      <c r="AW8" s="204">
        <f t="shared" si="0"/>
        <v>46</v>
      </c>
      <c r="AX8" s="204">
        <f t="shared" si="0"/>
        <v>47</v>
      </c>
      <c r="AY8" s="204">
        <f t="shared" si="0"/>
        <v>48</v>
      </c>
      <c r="AZ8" s="204">
        <f t="shared" si="0"/>
        <v>49</v>
      </c>
      <c r="BA8" s="204">
        <f t="shared" si="0"/>
        <v>50</v>
      </c>
      <c r="BB8" s="204">
        <f t="shared" si="0"/>
        <v>51</v>
      </c>
      <c r="BC8" s="204">
        <f t="shared" si="0"/>
        <v>52</v>
      </c>
      <c r="BD8" s="204">
        <f t="shared" si="0"/>
        <v>53</v>
      </c>
      <c r="BE8" s="204">
        <f t="shared" si="0"/>
        <v>54</v>
      </c>
      <c r="BF8" s="204">
        <f t="shared" si="0"/>
        <v>55</v>
      </c>
      <c r="BG8" s="204">
        <f t="shared" si="0"/>
        <v>56</v>
      </c>
      <c r="BH8" s="204">
        <f t="shared" si="0"/>
        <v>57</v>
      </c>
      <c r="BI8" s="204">
        <f t="shared" si="0"/>
        <v>58</v>
      </c>
      <c r="BJ8" s="204">
        <f t="shared" si="0"/>
        <v>59</v>
      </c>
      <c r="BK8" s="204">
        <f t="shared" si="0"/>
        <v>60</v>
      </c>
      <c r="BL8" s="204">
        <f t="shared" si="0"/>
        <v>61</v>
      </c>
      <c r="BM8" s="204">
        <f t="shared" si="0"/>
        <v>62</v>
      </c>
      <c r="BN8" s="204">
        <f t="shared" si="0"/>
        <v>63</v>
      </c>
      <c r="BO8" s="204">
        <f t="shared" si="0"/>
        <v>64</v>
      </c>
      <c r="BP8" s="204">
        <f t="shared" si="0"/>
        <v>65</v>
      </c>
      <c r="BQ8" s="204">
        <f t="shared" ref="BQ8:CB8" si="1">BP8+1</f>
        <v>66</v>
      </c>
      <c r="BR8" s="204">
        <f t="shared" si="1"/>
        <v>67</v>
      </c>
      <c r="BS8" s="204">
        <f t="shared" si="1"/>
        <v>68</v>
      </c>
      <c r="BT8" s="204">
        <f t="shared" si="1"/>
        <v>69</v>
      </c>
      <c r="BU8" s="204">
        <f t="shared" si="1"/>
        <v>70</v>
      </c>
      <c r="BV8" s="204">
        <f t="shared" si="1"/>
        <v>71</v>
      </c>
      <c r="BW8" s="204">
        <f t="shared" si="1"/>
        <v>72</v>
      </c>
      <c r="BX8" s="204">
        <f t="shared" si="1"/>
        <v>73</v>
      </c>
      <c r="BY8" s="204">
        <f t="shared" si="1"/>
        <v>74</v>
      </c>
      <c r="BZ8" s="204">
        <f t="shared" si="1"/>
        <v>75</v>
      </c>
      <c r="CA8" s="204">
        <f t="shared" si="1"/>
        <v>76</v>
      </c>
      <c r="CB8" s="204">
        <f t="shared" si="1"/>
        <v>77</v>
      </c>
      <c r="CC8" s="204">
        <f>CB8+1</f>
        <v>78</v>
      </c>
      <c r="CD8" s="204">
        <f t="shared" ref="CD8:CG8" si="2">CC8+1</f>
        <v>79</v>
      </c>
      <c r="CE8" s="204">
        <f t="shared" si="2"/>
        <v>80</v>
      </c>
      <c r="CF8" s="204">
        <f t="shared" si="2"/>
        <v>81</v>
      </c>
      <c r="CG8" s="204">
        <f t="shared" si="2"/>
        <v>82</v>
      </c>
      <c r="CH8" s="204">
        <f>CG8+1</f>
        <v>83</v>
      </c>
      <c r="CI8" s="204">
        <f t="shared" ref="CI8:CJ8" si="3">CH8+1</f>
        <v>84</v>
      </c>
      <c r="CJ8" s="204">
        <f t="shared" si="3"/>
        <v>85</v>
      </c>
    </row>
    <row r="9" spans="1:88" s="115" customFormat="1" ht="12.75" x14ac:dyDescent="0.2">
      <c r="A9" s="140" t="s">
        <v>17</v>
      </c>
      <c r="B9" s="192"/>
      <c r="C9" s="192"/>
      <c r="D9" s="236">
        <f>'G. Modelsimulering_mænd'!D11*'B. Andre input'!$B$172*'B. Andre input'!$B$65</f>
        <v>1207339.3520205887</v>
      </c>
      <c r="E9" s="236">
        <f>'G. Modelsimulering_mænd'!E11*'B. Andre input'!$B$172*'B. Andre input'!$B$65</f>
        <v>1134087.3183973541</v>
      </c>
      <c r="F9" s="236">
        <f>'G. Modelsimulering_mænd'!F11*'B. Andre input'!$B$172*'B. Andre input'!$B$65</f>
        <v>1065861.9880802548</v>
      </c>
      <c r="G9" s="236">
        <f>'G. Modelsimulering_mænd'!G11*'B. Andre input'!$B$172*'B. Andre input'!$B$65</f>
        <v>1002254.5356549134</v>
      </c>
      <c r="H9" s="236">
        <f>'G. Modelsimulering_mænd'!H11*'B. Andre input'!$B$172*'B. Andre input'!$B$65</f>
        <v>942895.58192321914</v>
      </c>
      <c r="I9" s="236">
        <f>'G. Modelsimulering_mænd'!I11*'B. Andre input'!$B$172*'B. Andre input'!$B$65</f>
        <v>869842.72840038745</v>
      </c>
      <c r="J9" s="236">
        <f>'G. Modelsimulering_mænd'!J11*'B. Andre input'!$B$172*'B. Andre input'!$B$65</f>
        <v>800574.33061362663</v>
      </c>
      <c r="K9" s="236">
        <f>'G. Modelsimulering_mænd'!K11*'B. Andre input'!$B$172*'B. Andre input'!$B$65</f>
        <v>736545.74728777201</v>
      </c>
      <c r="L9" s="236">
        <f>'G. Modelsimulering_mænd'!L11*'B. Andre input'!$B$172*'B. Andre input'!$B$65</f>
        <v>677633.35116135294</v>
      </c>
      <c r="M9" s="236">
        <f>'G. Modelsimulering_mænd'!M11*'B. Andre input'!$B$172*'B. Andre input'!$B$65</f>
        <v>623471.7760298861</v>
      </c>
      <c r="N9" s="236">
        <f>'G. Modelsimulering_mænd'!N11*'B. Andre input'!$B$172*'B. Andre input'!$B$65</f>
        <v>549165.93949203449</v>
      </c>
      <c r="O9" s="236">
        <f>'G. Modelsimulering_mænd'!O11*'B. Andre input'!$B$172*'B. Andre input'!$B$65</f>
        <v>483653.71248998545</v>
      </c>
      <c r="P9" s="236">
        <f>'G. Modelsimulering_mænd'!P11*'B. Andre input'!$B$172*'B. Andre input'!$B$65</f>
        <v>426061.51118418318</v>
      </c>
      <c r="Q9" s="236">
        <f>'G. Modelsimulering_mænd'!Q11*'B. Andre input'!$B$172*'B. Andre input'!$B$65</f>
        <v>375422.39569857798</v>
      </c>
      <c r="R9" s="236">
        <f>'G. Modelsimulering_mænd'!R11*'B. Andre input'!$B$172*'B. Andre input'!$B$65</f>
        <v>330869.48617495497</v>
      </c>
      <c r="S9" s="236">
        <f>'G. Modelsimulering_mænd'!S11*'B. Andre input'!$B$172*'B. Andre input'!$B$65</f>
        <v>291649.36143992579</v>
      </c>
      <c r="T9" s="236">
        <f>'G. Modelsimulering_mænd'!T11*'B. Andre input'!$B$172*'B. Andre input'!$B$65</f>
        <v>257108.51232117036</v>
      </c>
      <c r="U9" s="236">
        <f>'G. Modelsimulering_mænd'!U11*'B. Andre input'!$B$172*'B. Andre input'!$B$65</f>
        <v>226678.47783414469</v>
      </c>
      <c r="V9" s="236">
        <f>'G. Modelsimulering_mænd'!V11*'B. Andre input'!$B$172*'B. Andre input'!$B$65</f>
        <v>199863.2510313376</v>
      </c>
      <c r="W9" s="236">
        <f>'G. Modelsimulering_mænd'!W11*'B. Andre input'!$B$172*'B. Andre input'!$B$65</f>
        <v>0</v>
      </c>
      <c r="X9" s="236">
        <f>'G. Modelsimulering_mænd'!X11*'B. Andre input'!$B$172*'B. Andre input'!$B$65</f>
        <v>0</v>
      </c>
      <c r="Y9" s="236">
        <f>'G. Modelsimulering_mænd'!Y11*'B. Andre input'!$B$172*'B. Andre input'!$B$65</f>
        <v>0</v>
      </c>
      <c r="Z9" s="236">
        <f>'G. Modelsimulering_mænd'!Z11*'B. Andre input'!$B$172*'B. Andre input'!$B$65</f>
        <v>0</v>
      </c>
      <c r="AA9" s="236">
        <f>'G. Modelsimulering_mænd'!AA11*'B. Andre input'!$B$172*'B. Andre input'!$B$65</f>
        <v>0</v>
      </c>
      <c r="AB9" s="236">
        <f>'G. Modelsimulering_mænd'!AB11*'B. Andre input'!$B$172*'B. Andre input'!$B$65</f>
        <v>0</v>
      </c>
      <c r="AC9" s="236">
        <f>'G. Modelsimulering_mænd'!AC11*'B. Andre input'!$B$172*'B. Andre input'!$B$65</f>
        <v>0</v>
      </c>
      <c r="AD9" s="236">
        <f>'G. Modelsimulering_mænd'!AD11*'B. Andre input'!$B$172*'B. Andre input'!$B$65</f>
        <v>0</v>
      </c>
      <c r="AE9" s="236">
        <f>'G. Modelsimulering_mænd'!AE11*'B. Andre input'!$B$172*'B. Andre input'!$B$65</f>
        <v>0</v>
      </c>
      <c r="AF9" s="236">
        <f>'G. Modelsimulering_mænd'!AF11*'B. Andre input'!$B$172*'B. Andre input'!$B$65</f>
        <v>0</v>
      </c>
      <c r="AG9" s="236">
        <f>'G. Modelsimulering_mænd'!AG11*'B. Andre input'!$B$172*'B. Andre input'!$B$65</f>
        <v>0</v>
      </c>
      <c r="AH9" s="236">
        <f>'G. Modelsimulering_mænd'!AH11*'B. Andre input'!$B$172*'B. Andre input'!$B$65</f>
        <v>0</v>
      </c>
      <c r="AI9" s="236">
        <f>'G. Modelsimulering_mænd'!AI11*'B. Andre input'!$B$172*'B. Andre input'!$B$65</f>
        <v>0</v>
      </c>
      <c r="AJ9" s="236">
        <f>'G. Modelsimulering_mænd'!AJ11*'B. Andre input'!$B$172*'B. Andre input'!$B$65</f>
        <v>0</v>
      </c>
      <c r="AK9" s="236">
        <f>'G. Modelsimulering_mænd'!AK11*'B. Andre input'!$B$172*'B. Andre input'!$B$65</f>
        <v>0</v>
      </c>
      <c r="AL9" s="236">
        <f>'G. Modelsimulering_mænd'!AL11*'B. Andre input'!$B$172*'B. Andre input'!$B$65</f>
        <v>0</v>
      </c>
      <c r="AM9" s="236">
        <f>'G. Modelsimulering_mænd'!AM11*'B. Andre input'!$B$172*'B. Andre input'!$B$65</f>
        <v>0</v>
      </c>
      <c r="AN9" s="236">
        <f>'G. Modelsimulering_mænd'!AN11*'B. Andre input'!$B$172*'B. Andre input'!$B$65</f>
        <v>0</v>
      </c>
      <c r="AO9" s="236">
        <f>'G. Modelsimulering_mænd'!AO11*'B. Andre input'!$B$172*'B. Andre input'!$B$65</f>
        <v>0</v>
      </c>
      <c r="AP9" s="236">
        <f>'G. Modelsimulering_mænd'!AP11*'B. Andre input'!$B$172*'B. Andre input'!$B$65</f>
        <v>0</v>
      </c>
      <c r="AQ9" s="236">
        <f>'G. Modelsimulering_mænd'!AQ11*'B. Andre input'!$B$172*'B. Andre input'!$B$65</f>
        <v>0</v>
      </c>
      <c r="AR9" s="236">
        <f>'G. Modelsimulering_mænd'!AR11*'B. Andre input'!$B$172*'B. Andre input'!$B$65</f>
        <v>0</v>
      </c>
      <c r="AS9" s="236">
        <f>'G. Modelsimulering_mænd'!AS11*'B. Andre input'!$B$172*'B. Andre input'!$B$65</f>
        <v>0</v>
      </c>
      <c r="AT9" s="236">
        <f>'G. Modelsimulering_mænd'!AT11*'B. Andre input'!$B$172*'B. Andre input'!$B$65</f>
        <v>0</v>
      </c>
      <c r="AU9" s="236">
        <f>'G. Modelsimulering_mænd'!AU11*'B. Andre input'!$B$172*'B. Andre input'!$B$65</f>
        <v>0</v>
      </c>
      <c r="AV9" s="236">
        <f>'G. Modelsimulering_mænd'!AV11*'B. Andre input'!$B$172*'B. Andre input'!$B$65</f>
        <v>0</v>
      </c>
      <c r="AW9" s="236">
        <f>'G. Modelsimulering_mænd'!AW11*'B. Andre input'!$B$172*'B. Andre input'!$B$65</f>
        <v>0</v>
      </c>
      <c r="AX9" s="236">
        <f>'G. Modelsimulering_mænd'!AX11*'B. Andre input'!$B$172*'B. Andre input'!$B$65</f>
        <v>0</v>
      </c>
      <c r="AY9" s="236">
        <f>'G. Modelsimulering_mænd'!AY11*'B. Andre input'!$B$172*'B. Andre input'!$B$65</f>
        <v>0</v>
      </c>
      <c r="AZ9" s="236">
        <f>'G. Modelsimulering_mænd'!AZ11*'B. Andre input'!$B$172*'B. Andre input'!$B$65</f>
        <v>0</v>
      </c>
      <c r="BA9" s="236">
        <f>'G. Modelsimulering_mænd'!BA11*'B. Andre input'!$B$172*'B. Andre input'!$B$65</f>
        <v>0</v>
      </c>
      <c r="BB9" s="236">
        <f>'G. Modelsimulering_mænd'!BB11*'B. Andre input'!$B$172*'B. Andre input'!$B$65</f>
        <v>0</v>
      </c>
      <c r="BC9" s="236">
        <f>'G. Modelsimulering_mænd'!BC11*'B. Andre input'!$B$172*'B. Andre input'!$B$65</f>
        <v>0</v>
      </c>
      <c r="BD9" s="236">
        <f>'G. Modelsimulering_mænd'!BD11*'B. Andre input'!$B$172*'B. Andre input'!$B$65</f>
        <v>0</v>
      </c>
      <c r="BE9" s="236">
        <f>'G. Modelsimulering_mænd'!BE11*'B. Andre input'!$B$172*'B. Andre input'!$B$65</f>
        <v>0</v>
      </c>
      <c r="BF9" s="236">
        <f>'G. Modelsimulering_mænd'!BF11*'B. Andre input'!$B$172*'B. Andre input'!$B$65</f>
        <v>0</v>
      </c>
      <c r="BG9" s="236">
        <f>'G. Modelsimulering_mænd'!BG11*'B. Andre input'!$B$172*'B. Andre input'!$B$65</f>
        <v>0</v>
      </c>
      <c r="BH9" s="236">
        <f>'G. Modelsimulering_mænd'!BH11*'B. Andre input'!$B$172*'B. Andre input'!$B$65</f>
        <v>0</v>
      </c>
      <c r="BI9" s="236">
        <f>'G. Modelsimulering_mænd'!BI11*'B. Andre input'!$B$172*'B. Andre input'!$B$65</f>
        <v>0</v>
      </c>
      <c r="BJ9" s="236">
        <f>'G. Modelsimulering_mænd'!BJ11*'B. Andre input'!$B$172*'B. Andre input'!$B$65</f>
        <v>0</v>
      </c>
      <c r="BK9" s="236">
        <f>'G. Modelsimulering_mænd'!BK11*'B. Andre input'!$B$172*'B. Andre input'!$B$65</f>
        <v>0</v>
      </c>
      <c r="BL9" s="236">
        <f>'G. Modelsimulering_mænd'!BL11*'B. Andre input'!$B$172*'B. Andre input'!$B$65</f>
        <v>0</v>
      </c>
      <c r="BM9" s="236">
        <f>'G. Modelsimulering_mænd'!BM11*'B. Andre input'!$B$172*'B. Andre input'!$B$65</f>
        <v>0</v>
      </c>
      <c r="BN9" s="236">
        <f>'G. Modelsimulering_mænd'!BN11*'B. Andre input'!$B$172*'B. Andre input'!$B$65</f>
        <v>0</v>
      </c>
      <c r="BO9" s="236">
        <f>'G. Modelsimulering_mænd'!BO11*'B. Andre input'!$B$172*'B. Andre input'!$B$65</f>
        <v>0</v>
      </c>
      <c r="BP9" s="236">
        <f>'G. Modelsimulering_mænd'!BP11*'B. Andre input'!$B$172*'B. Andre input'!$B$65</f>
        <v>0</v>
      </c>
      <c r="BQ9" s="236">
        <f>'G. Modelsimulering_mænd'!BQ11*'B. Andre input'!$B$172*'B. Andre input'!$B$65</f>
        <v>0</v>
      </c>
      <c r="BR9" s="236">
        <f>'G. Modelsimulering_mænd'!BR11*'B. Andre input'!$B$172*'B. Andre input'!$B$65</f>
        <v>0</v>
      </c>
      <c r="BS9" s="236">
        <f>'G. Modelsimulering_mænd'!BS11*'B. Andre input'!$B$172*'B. Andre input'!$B$65</f>
        <v>0</v>
      </c>
      <c r="BT9" s="236">
        <f>'G. Modelsimulering_mænd'!BT11*'B. Andre input'!$B$172*'B. Andre input'!$B$65</f>
        <v>0</v>
      </c>
      <c r="BU9" s="236">
        <f>'G. Modelsimulering_mænd'!BU11*'B. Andre input'!$B$172*'B. Andre input'!$B$65</f>
        <v>0</v>
      </c>
      <c r="BV9" s="236">
        <f>'G. Modelsimulering_mænd'!BV11*'B. Andre input'!$B$172*'B. Andre input'!$B$65</f>
        <v>0</v>
      </c>
      <c r="BW9" s="236">
        <f>'G. Modelsimulering_mænd'!BW11*'B. Andre input'!$B$172*'B. Andre input'!$B$65</f>
        <v>0</v>
      </c>
      <c r="BX9" s="236">
        <f>'G. Modelsimulering_mænd'!BX11*'B. Andre input'!$B$172*'B. Andre input'!$B$65</f>
        <v>0</v>
      </c>
      <c r="BY9" s="236">
        <f>'G. Modelsimulering_mænd'!BY11*'B. Andre input'!$B$172*'B. Andre input'!$B$65</f>
        <v>0</v>
      </c>
      <c r="BZ9" s="236">
        <f>'G. Modelsimulering_mænd'!BZ11*'B. Andre input'!$B$172*'B. Andre input'!$B$65</f>
        <v>0</v>
      </c>
      <c r="CA9" s="236">
        <f>'G. Modelsimulering_mænd'!CA11*'B. Andre input'!$B$172*'B. Andre input'!$B$65</f>
        <v>0</v>
      </c>
      <c r="CB9" s="236">
        <f>'G. Modelsimulering_mænd'!CB11*'B. Andre input'!$B$172*'B. Andre input'!$B$65</f>
        <v>0</v>
      </c>
      <c r="CC9" s="236">
        <f>'G. Modelsimulering_mænd'!CC11*'B. Andre input'!$B$172*'B. Andre input'!$B$65</f>
        <v>0</v>
      </c>
      <c r="CD9" s="236">
        <f>'G. Modelsimulering_mænd'!CD11*'B. Andre input'!$B$172*'B. Andre input'!$B$65</f>
        <v>0</v>
      </c>
      <c r="CE9" s="236">
        <f>'G. Modelsimulering_mænd'!CE11*'B. Andre input'!$B$172*'B. Andre input'!$B$65</f>
        <v>0</v>
      </c>
      <c r="CF9" s="236">
        <f>'G. Modelsimulering_mænd'!CF11*'B. Andre input'!$B$172*'B. Andre input'!$B$65</f>
        <v>0</v>
      </c>
      <c r="CG9" s="236">
        <f>'G. Modelsimulering_mænd'!CG11*'B. Andre input'!$B$172*'B. Andre input'!$B$65</f>
        <v>0</v>
      </c>
      <c r="CH9" s="236">
        <f>'G. Modelsimulering_mænd'!CH11*'B. Andre input'!$B$172*'B. Andre input'!$B$65</f>
        <v>0</v>
      </c>
      <c r="CI9" s="236">
        <f>'G. Modelsimulering_mænd'!CI11*'B. Andre input'!$B$172*'B. Andre input'!$B$65</f>
        <v>0</v>
      </c>
      <c r="CJ9" s="236">
        <f>'G. Modelsimulering_mænd'!CJ11*'B. Andre input'!$B$172*'B. Andre input'!$B$65</f>
        <v>0</v>
      </c>
    </row>
    <row r="10" spans="1:88" s="115" customFormat="1" ht="12.75" x14ac:dyDescent="0.2">
      <c r="A10" s="140" t="s">
        <v>18</v>
      </c>
      <c r="B10" s="192"/>
      <c r="C10" s="192"/>
      <c r="D10" s="236">
        <f>'G. Modelsimulering_mænd'!D12*'B. Andre input'!$B$173*'B. Andre input'!$B$65</f>
        <v>5214339.8313594572</v>
      </c>
      <c r="E10" s="236">
        <f>'G. Modelsimulering_mænd'!E12*'B. Andre input'!$B$173*'B. Andre input'!$B$65</f>
        <v>5092193.7799831834</v>
      </c>
      <c r="F10" s="236">
        <f>'G. Modelsimulering_mænd'!F12*'B. Andre input'!$B$173*'B. Andre input'!$B$65</f>
        <v>4970959.1379783293</v>
      </c>
      <c r="G10" s="236">
        <f>'G. Modelsimulering_mænd'!G12*'B. Andre input'!$B$173*'B. Andre input'!$B$65</f>
        <v>4850829.6017179703</v>
      </c>
      <c r="H10" s="236">
        <f>'G. Modelsimulering_mænd'!H12*'B. Andre input'!$B$173*'B. Andre input'!$B$65</f>
        <v>4731966.6556106051</v>
      </c>
      <c r="I10" s="236">
        <f>'G. Modelsimulering_mænd'!I12*'B. Andre input'!$B$173*'B. Andre input'!$B$65</f>
        <v>4649790.1517450949</v>
      </c>
      <c r="J10" s="236">
        <f>'G. Modelsimulering_mænd'!J12*'B. Andre input'!$B$173*'B. Andre input'!$B$65</f>
        <v>4549734.1129525909</v>
      </c>
      <c r="K10" s="236">
        <f>'G. Modelsimulering_mænd'!K12*'B. Andre input'!$B$173*'B. Andre input'!$B$65</f>
        <v>4442887.8353155153</v>
      </c>
      <c r="L10" s="236">
        <f>'G. Modelsimulering_mænd'!L12*'B. Andre input'!$B$173*'B. Andre input'!$B$65</f>
        <v>4332096.9867004398</v>
      </c>
      <c r="M10" s="236">
        <f>'G. Modelsimulering_mænd'!M12*'B. Andre input'!$B$173*'B. Andre input'!$B$65</f>
        <v>4218590.9160090592</v>
      </c>
      <c r="N10" s="236">
        <f>'G. Modelsimulering_mænd'!N12*'B. Andre input'!$B$173*'B. Andre input'!$B$65</f>
        <v>4152346.8430966963</v>
      </c>
      <c r="O10" s="236">
        <f>'G. Modelsimulering_mænd'!O12*'B. Andre input'!$B$173*'B. Andre input'!$B$65</f>
        <v>4072301.6318064774</v>
      </c>
      <c r="P10" s="236">
        <f>'G. Modelsimulering_mænd'!P12*'B. Andre input'!$B$173*'B. Andre input'!$B$65</f>
        <v>3982672.3308562157</v>
      </c>
      <c r="Q10" s="236">
        <f>'G. Modelsimulering_mænd'!Q12*'B. Andre input'!$B$173*'B. Andre input'!$B$65</f>
        <v>3885667.495743352</v>
      </c>
      <c r="R10" s="236">
        <f>'G. Modelsimulering_mænd'!R12*'B. Andre input'!$B$173*'B. Andre input'!$B$65</f>
        <v>3782937.324720792</v>
      </c>
      <c r="S10" s="236">
        <f>'G. Modelsimulering_mænd'!S12*'B. Andre input'!$B$173*'B. Andre input'!$B$65</f>
        <v>3675875.0553446258</v>
      </c>
      <c r="T10" s="236">
        <f>'G. Modelsimulering_mænd'!T12*'B. Andre input'!$B$173*'B. Andre input'!$B$65</f>
        <v>3565689.30761653</v>
      </c>
      <c r="U10" s="236">
        <f>'G. Modelsimulering_mænd'!U12*'B. Andre input'!$B$173*'B. Andre input'!$B$65</f>
        <v>3453430.5083060251</v>
      </c>
      <c r="V10" s="236">
        <f>'G. Modelsimulering_mænd'!V12*'B. Andre input'!$B$173*'B. Andre input'!$B$65</f>
        <v>3340007.7086360953</v>
      </c>
      <c r="W10" s="236">
        <f>'G. Modelsimulering_mænd'!W12*'B. Andre input'!$B$173*'B. Andre input'!$B$65</f>
        <v>3579352.4483161494</v>
      </c>
      <c r="X10" s="236">
        <f>'G. Modelsimulering_mænd'!X12*'B. Andre input'!$B$173*'B. Andre input'!$B$65</f>
        <v>3410358.1686610789</v>
      </c>
      <c r="Y10" s="236">
        <f>'G. Modelsimulering_mænd'!Y12*'B. Andre input'!$B$173*'B. Andre input'!$B$65</f>
        <v>3249568.6881960519</v>
      </c>
      <c r="Z10" s="236">
        <f>'G. Modelsimulering_mænd'!Z12*'B. Andre input'!$B$173*'B. Andre input'!$B$65</f>
        <v>3096530.1145442482</v>
      </c>
      <c r="AA10" s="236">
        <f>'G. Modelsimulering_mænd'!AA12*'B. Andre input'!$B$173*'B. Andre input'!$B$65</f>
        <v>2950827.0224242541</v>
      </c>
      <c r="AB10" s="236">
        <f>'G. Modelsimulering_mænd'!AB12*'B. Andre input'!$B$173*'B. Andre input'!$B$65</f>
        <v>2812076.3527011769</v>
      </c>
      <c r="AC10" s="236">
        <f>'G. Modelsimulering_mænd'!AC12*'B. Andre input'!$B$173*'B. Andre input'!$B$65</f>
        <v>2679922.6792009384</v>
      </c>
      <c r="AD10" s="236">
        <f>'G. Modelsimulering_mænd'!AD12*'B. Andre input'!$B$173*'B. Andre input'!$B$65</f>
        <v>2554034.5050159325</v>
      </c>
      <c r="AE10" s="236">
        <f>'G. Modelsimulering_mænd'!AE12*'B. Andre input'!$B$173*'B. Andre input'!$B$65</f>
        <v>2434101.3358553462</v>
      </c>
      <c r="AF10" s="236">
        <f>'G. Modelsimulering_mænd'!AF12*'B. Andre input'!$B$173*'B. Andre input'!$B$65</f>
        <v>2319831.3418111755</v>
      </c>
      <c r="AG10" s="236">
        <f>'G. Modelsimulering_mænd'!AG12*'B. Andre input'!$B$173*'B. Andre input'!$B$65</f>
        <v>2172829.648022118</v>
      </c>
      <c r="AH10" s="236">
        <f>'G. Modelsimulering_mænd'!AH12*'B. Andre input'!$B$173*'B. Andre input'!$B$65</f>
        <v>2035160.3463136998</v>
      </c>
      <c r="AI10" s="236">
        <f>'G. Modelsimulering_mænd'!AI12*'B. Andre input'!$B$173*'B. Andre input'!$B$65</f>
        <v>1906226.5374974911</v>
      </c>
      <c r="AJ10" s="236">
        <f>'G. Modelsimulering_mænd'!AJ12*'B. Andre input'!$B$173*'B. Andre input'!$B$65</f>
        <v>1785470.6397372289</v>
      </c>
      <c r="AK10" s="236">
        <f>'G. Modelsimulering_mænd'!AK12*'B. Andre input'!$B$173*'B. Andre input'!$B$65</f>
        <v>1672371.5066524935</v>
      </c>
      <c r="AL10" s="236">
        <f>'G. Modelsimulering_mænd'!AL12*'B. Andre input'!$B$173*'B. Andre input'!$B$65</f>
        <v>1566441.829698923</v>
      </c>
      <c r="AM10" s="236">
        <f>'G. Modelsimulering_mænd'!AM12*'B. Andre input'!$B$173*'B. Andre input'!$B$65</f>
        <v>1467225.7802715565</v>
      </c>
      <c r="AN10" s="236">
        <f>'G. Modelsimulering_mænd'!AN12*'B. Andre input'!$B$173*'B. Andre input'!$B$65</f>
        <v>1374296.8567621608</v>
      </c>
      <c r="AO10" s="236">
        <f>'G. Modelsimulering_mænd'!AO12*'B. Andre input'!$B$173*'B. Andre input'!$B$65</f>
        <v>1287255.9091299844</v>
      </c>
      <c r="AP10" s="236">
        <f>'G. Modelsimulering_mænd'!AP12*'B. Andre input'!$B$173*'B. Andre input'!$B$65</f>
        <v>1205729.3190608141</v>
      </c>
      <c r="AQ10" s="236">
        <f>'G. Modelsimulering_mænd'!AQ12*'B. Andre input'!$B$173*'B. Andre input'!$B$65</f>
        <v>1069926.9328073259</v>
      </c>
      <c r="AR10" s="236">
        <f>'G. Modelsimulering_mænd'!AR12*'B. Andre input'!$B$173*'B. Andre input'!$B$65</f>
        <v>949420.90511600755</v>
      </c>
      <c r="AS10" s="236">
        <f>'G. Modelsimulering_mænd'!AS12*'B. Andre input'!$B$173*'B. Andre input'!$B$65</f>
        <v>842488.06345166347</v>
      </c>
      <c r="AT10" s="236">
        <f>'G. Modelsimulering_mænd'!AT12*'B. Andre input'!$B$173*'B. Andre input'!$B$65</f>
        <v>747599.42488727742</v>
      </c>
      <c r="AU10" s="236">
        <f>'G. Modelsimulering_mænd'!AU12*'B. Andre input'!$B$173*'B. Andre input'!$B$65</f>
        <v>663398.29169659258</v>
      </c>
      <c r="AV10" s="236">
        <f>'G. Modelsimulering_mænd'!AV12*'B. Andre input'!$B$173*'B. Andre input'!$B$65</f>
        <v>588680.82380918972</v>
      </c>
      <c r="AW10" s="236">
        <f>'G. Modelsimulering_mænd'!AW12*'B. Andre input'!$B$173*'B. Andre input'!$B$65</f>
        <v>522378.80626453919</v>
      </c>
      <c r="AX10" s="236">
        <f>'G. Modelsimulering_mænd'!AX12*'B. Andre input'!$B$173*'B. Andre input'!$B$65</f>
        <v>463544.36240535136</v>
      </c>
      <c r="AY10" s="236">
        <f>'G. Modelsimulering_mænd'!AY12*'B. Andre input'!$B$173*'B. Andre input'!$B$65</f>
        <v>411336.39222773327</v>
      </c>
      <c r="AZ10" s="236">
        <f>'G. Modelsimulering_mænd'!AZ12*'B. Andre input'!$B$173*'B. Andre input'!$B$65</f>
        <v>365008.54057416273</v>
      </c>
      <c r="BA10" s="236">
        <f>'G. Modelsimulering_mænd'!BA12*'B. Andre input'!$B$173*'B. Andre input'!$B$65</f>
        <v>0</v>
      </c>
      <c r="BB10" s="236">
        <f>'G. Modelsimulering_mænd'!BB12*'B. Andre input'!$B$173*'B. Andre input'!$B$65</f>
        <v>0</v>
      </c>
      <c r="BC10" s="236">
        <f>'G. Modelsimulering_mænd'!BC12*'B. Andre input'!$B$173*'B. Andre input'!$B$65</f>
        <v>0</v>
      </c>
      <c r="BD10" s="236">
        <f>'G. Modelsimulering_mænd'!BD12*'B. Andre input'!$B$173*'B. Andre input'!$B$65</f>
        <v>0</v>
      </c>
      <c r="BE10" s="236">
        <f>'G. Modelsimulering_mænd'!BE12*'B. Andre input'!$B$173*'B. Andre input'!$B$65</f>
        <v>0</v>
      </c>
      <c r="BF10" s="236">
        <f>'G. Modelsimulering_mænd'!BF12*'B. Andre input'!$B$173*'B. Andre input'!$B$65</f>
        <v>0</v>
      </c>
      <c r="BG10" s="236">
        <f>'G. Modelsimulering_mænd'!BG12*'B. Andre input'!$B$173*'B. Andre input'!$B$65</f>
        <v>0</v>
      </c>
      <c r="BH10" s="236">
        <f>'G. Modelsimulering_mænd'!BH12*'B. Andre input'!$B$173*'B. Andre input'!$B$65</f>
        <v>0</v>
      </c>
      <c r="BI10" s="236">
        <f>'G. Modelsimulering_mænd'!BI12*'B. Andre input'!$B$173*'B. Andre input'!$B$65</f>
        <v>0</v>
      </c>
      <c r="BJ10" s="236">
        <f>'G. Modelsimulering_mænd'!BJ12*'B. Andre input'!$B$173*'B. Andre input'!$B$65</f>
        <v>0</v>
      </c>
      <c r="BK10" s="236">
        <f>'G. Modelsimulering_mænd'!BK12*'B. Andre input'!$B$173*'B. Andre input'!$B$65</f>
        <v>0</v>
      </c>
      <c r="BL10" s="236">
        <f>'G. Modelsimulering_mænd'!BL12*'B. Andre input'!$B$173*'B. Andre input'!$B$65</f>
        <v>0</v>
      </c>
      <c r="BM10" s="236">
        <f>'G. Modelsimulering_mænd'!BM12*'B. Andre input'!$B$173*'B. Andre input'!$B$65</f>
        <v>0</v>
      </c>
      <c r="BN10" s="236">
        <f>'G. Modelsimulering_mænd'!BN12*'B. Andre input'!$B$173*'B. Andre input'!$B$65</f>
        <v>0</v>
      </c>
      <c r="BO10" s="236">
        <f>'G. Modelsimulering_mænd'!BO12*'B. Andre input'!$B$173*'B. Andre input'!$B$65</f>
        <v>0</v>
      </c>
      <c r="BP10" s="236">
        <f>'G. Modelsimulering_mænd'!BP12*'B. Andre input'!$B$173*'B. Andre input'!$B$65</f>
        <v>0</v>
      </c>
      <c r="BQ10" s="236">
        <f>'G. Modelsimulering_mænd'!BQ12*'B. Andre input'!$B$173*'B. Andre input'!$B$65</f>
        <v>0</v>
      </c>
      <c r="BR10" s="236">
        <f>'G. Modelsimulering_mænd'!BR12*'B. Andre input'!$B$173*'B. Andre input'!$B$65</f>
        <v>0</v>
      </c>
      <c r="BS10" s="236">
        <f>'G. Modelsimulering_mænd'!BS12*'B. Andre input'!$B$173*'B. Andre input'!$B$65</f>
        <v>0</v>
      </c>
      <c r="BT10" s="236">
        <f>'G. Modelsimulering_mænd'!BT12*'B. Andre input'!$B$173*'B. Andre input'!$B$65</f>
        <v>0</v>
      </c>
      <c r="BU10" s="236">
        <f>'G. Modelsimulering_mænd'!BU12*'B. Andre input'!$B$173*'B. Andre input'!$B$65</f>
        <v>0</v>
      </c>
      <c r="BV10" s="236">
        <f>'G. Modelsimulering_mænd'!BV12*'B. Andre input'!$B$173*'B. Andre input'!$B$65</f>
        <v>0</v>
      </c>
      <c r="BW10" s="236">
        <f>'G. Modelsimulering_mænd'!BW12*'B. Andre input'!$B$173*'B. Andre input'!$B$65</f>
        <v>0</v>
      </c>
      <c r="BX10" s="236">
        <f>'G. Modelsimulering_mænd'!BX12*'B. Andre input'!$B$173*'B. Andre input'!$B$65</f>
        <v>0</v>
      </c>
      <c r="BY10" s="236">
        <f>'G. Modelsimulering_mænd'!BY12*'B. Andre input'!$B$173*'B. Andre input'!$B$65</f>
        <v>0</v>
      </c>
      <c r="BZ10" s="236">
        <f>'G. Modelsimulering_mænd'!BZ12*'B. Andre input'!$B$173*'B. Andre input'!$B$65</f>
        <v>0</v>
      </c>
      <c r="CA10" s="236">
        <f>'G. Modelsimulering_mænd'!CA12*'B. Andre input'!$B$173*'B. Andre input'!$B$65</f>
        <v>0</v>
      </c>
      <c r="CB10" s="236">
        <f>'G. Modelsimulering_mænd'!CB12*'B. Andre input'!$B$173*'B. Andre input'!$B$65</f>
        <v>0</v>
      </c>
      <c r="CC10" s="236">
        <f>'G. Modelsimulering_mænd'!CC12*'B. Andre input'!$B$173*'B. Andre input'!$B$65</f>
        <v>0</v>
      </c>
      <c r="CD10" s="236">
        <f>'G. Modelsimulering_mænd'!CD12*'B. Andre input'!$B$173*'B. Andre input'!$B$65</f>
        <v>0</v>
      </c>
      <c r="CE10" s="236">
        <f>'G. Modelsimulering_mænd'!CE12*'B. Andre input'!$B$173*'B. Andre input'!$B$65</f>
        <v>0</v>
      </c>
      <c r="CF10" s="236">
        <f>'G. Modelsimulering_mænd'!CF12*'B. Andre input'!$B$173*'B. Andre input'!$B$65</f>
        <v>0</v>
      </c>
      <c r="CG10" s="236">
        <f>'G. Modelsimulering_mænd'!CG12*'B. Andre input'!$B$173*'B. Andre input'!$B$65</f>
        <v>0</v>
      </c>
      <c r="CH10" s="236">
        <f>'G. Modelsimulering_mænd'!CH12*'B. Andre input'!$B$173*'B. Andre input'!$B$65</f>
        <v>0</v>
      </c>
      <c r="CI10" s="236">
        <f>'G. Modelsimulering_mænd'!CI12*'B. Andre input'!$B$173*'B. Andre input'!$B$65</f>
        <v>0</v>
      </c>
      <c r="CJ10" s="236">
        <f>'G. Modelsimulering_mænd'!CJ12*'B. Andre input'!$B$173*'B. Andre input'!$B$65</f>
        <v>0</v>
      </c>
    </row>
    <row r="11" spans="1:88" s="115" customFormat="1" ht="12.75" x14ac:dyDescent="0.2">
      <c r="A11" s="140" t="s">
        <v>211</v>
      </c>
      <c r="B11" s="192"/>
      <c r="C11" s="192"/>
      <c r="D11" s="236">
        <f>'G. Modelsimulering_mænd'!D13*'B. Andre input'!$B$174*'B. Andre input'!$B$65</f>
        <v>5312049.5709272362</v>
      </c>
      <c r="E11" s="236">
        <f>'G. Modelsimulering_mænd'!E13*'B. Andre input'!$B$174*'B. Andre input'!$B$65</f>
        <v>5309256.1365106553</v>
      </c>
      <c r="F11" s="236">
        <f>'G. Modelsimulering_mænd'!F13*'B. Andre input'!$B$174*'B. Andre input'!$B$65</f>
        <v>5297841.495614755</v>
      </c>
      <c r="G11" s="236">
        <f>'G. Modelsimulering_mænd'!G13*'B. Andre input'!$B$174*'B. Andre input'!$B$65</f>
        <v>5278596.986195094</v>
      </c>
      <c r="H11" s="236">
        <f>'G. Modelsimulering_mænd'!H13*'B. Andre input'!$B$174*'B. Andre input'!$B$65</f>
        <v>5252241.4298856985</v>
      </c>
      <c r="I11" s="236">
        <f>'G. Modelsimulering_mænd'!I13*'B. Andre input'!$B$174*'B. Andre input'!$B$65</f>
        <v>5219429.0314940996</v>
      </c>
      <c r="J11" s="236">
        <f>'G. Modelsimulering_mænd'!J13*'B. Andre input'!$B$174*'B. Andre input'!$B$65</f>
        <v>5166654.5266741961</v>
      </c>
      <c r="K11" s="236">
        <f>'G. Modelsimulering_mænd'!K13*'B. Andre input'!$B$174*'B. Andre input'!$B$65</f>
        <v>5106651.6424935609</v>
      </c>
      <c r="L11" s="236">
        <f>'G. Modelsimulering_mænd'!L13*'B. Andre input'!$B$174*'B. Andre input'!$B$65</f>
        <v>5041848.0103158737</v>
      </c>
      <c r="M11" s="236">
        <f>'G. Modelsimulering_mænd'!M13*'B. Andre input'!$B$174*'B. Andre input'!$B$65</f>
        <v>4972777.5604817765</v>
      </c>
      <c r="N11" s="236">
        <f>'G. Modelsimulering_mænd'!N13*'B. Andre input'!$B$174*'B. Andre input'!$B$65</f>
        <v>4899674.640873272</v>
      </c>
      <c r="O11" s="236">
        <f>'G. Modelsimulering_mænd'!O13*'B. Andre input'!$B$174*'B. Andre input'!$B$65</f>
        <v>4826122.1871751249</v>
      </c>
      <c r="P11" s="236">
        <f>'G. Modelsimulering_mænd'!P13*'B. Andre input'!$B$174*'B. Andre input'!$B$65</f>
        <v>4753174.6033516135</v>
      </c>
      <c r="Q11" s="236">
        <f>'G. Modelsimulering_mænd'!Q13*'B. Andre input'!$B$174*'B. Andre input'!$B$65</f>
        <v>4679900.9708089475</v>
      </c>
      <c r="R11" s="236">
        <f>'G. Modelsimulering_mænd'!R13*'B. Andre input'!$B$174*'B. Andre input'!$B$65</f>
        <v>4605312.9790656772</v>
      </c>
      <c r="S11" s="236">
        <f>'G. Modelsimulering_mænd'!S13*'B. Andre input'!$B$174*'B. Andre input'!$B$65</f>
        <v>4528681.9387662625</v>
      </c>
      <c r="T11" s="236">
        <f>'G. Modelsimulering_mænd'!T13*'B. Andre input'!$B$174*'B. Andre input'!$B$65</f>
        <v>4449544.7055075411</v>
      </c>
      <c r="U11" s="236">
        <f>'G. Modelsimulering_mænd'!U13*'B. Andre input'!$B$174*'B. Andre input'!$B$65</f>
        <v>4367657.7552293465</v>
      </c>
      <c r="V11" s="236">
        <f>'G. Modelsimulering_mænd'!V13*'B. Andre input'!$B$174*'B. Andre input'!$B$65</f>
        <v>4282949.5993067212</v>
      </c>
      <c r="W11" s="236">
        <f>'G. Modelsimulering_mænd'!W13*'B. Andre input'!$B$174*'B. Andre input'!$B$65</f>
        <v>4195480.0539896609</v>
      </c>
      <c r="X11" s="236">
        <f>'G. Modelsimulering_mænd'!X13*'B. Andre input'!$B$174*'B. Andre input'!$B$65</f>
        <v>4141329.894905326</v>
      </c>
      <c r="Y11" s="236">
        <f>'G. Modelsimulering_mænd'!Y13*'B. Andre input'!$B$174*'B. Andre input'!$B$65</f>
        <v>4075803.2976053855</v>
      </c>
      <c r="Z11" s="236">
        <f>'G. Modelsimulering_mænd'!Z13*'B. Andre input'!$B$174*'B. Andre input'!$B$65</f>
        <v>4000783.7934463872</v>
      </c>
      <c r="AA11" s="236">
        <f>'G. Modelsimulering_mænd'!AA13*'B. Andre input'!$B$174*'B. Andre input'!$B$65</f>
        <v>3917935.3834379986</v>
      </c>
      <c r="AB11" s="236">
        <f>'G. Modelsimulering_mænd'!AB13*'B. Andre input'!$B$174*'B. Andre input'!$B$65</f>
        <v>3828726.238009409</v>
      </c>
      <c r="AC11" s="236">
        <f>'G. Modelsimulering_mænd'!AC13*'B. Andre input'!$B$174*'B. Andre input'!$B$65</f>
        <v>3734449.5940193948</v>
      </c>
      <c r="AD11" s="236">
        <f>'G. Modelsimulering_mænd'!AD13*'B. Andre input'!$B$174*'B. Andre input'!$B$65</f>
        <v>3636242.3080909364</v>
      </c>
      <c r="AE11" s="236">
        <f>'G. Modelsimulering_mænd'!AE13*'B. Andre input'!$B$174*'B. Andre input'!$B$65</f>
        <v>3535101.4124618005</v>
      </c>
      <c r="AF11" s="236">
        <f>'G. Modelsimulering_mænd'!AF13*'B. Andre input'!$B$174*'B. Andre input'!$B$65</f>
        <v>3431898.9409705484</v>
      </c>
      <c r="AG11" s="236">
        <f>'G. Modelsimulering_mænd'!AG13*'B. Andre input'!$B$174*'B. Andre input'!$B$65</f>
        <v>3444696.1750098583</v>
      </c>
      <c r="AH11" s="236">
        <f>'G. Modelsimulering_mænd'!AH13*'B. Andre input'!$B$174*'B. Andre input'!$B$65</f>
        <v>3433931.8410815503</v>
      </c>
      <c r="AI11" s="236">
        <f>'G. Modelsimulering_mænd'!AI13*'B. Andre input'!$B$174*'B. Andre input'!$B$65</f>
        <v>3403360.1673448505</v>
      </c>
      <c r="AJ11" s="236">
        <f>'G. Modelsimulering_mænd'!AJ13*'B. Andre input'!$B$174*'B. Andre input'!$B$65</f>
        <v>3356268.8765105377</v>
      </c>
      <c r="AK11" s="236">
        <f>'G. Modelsimulering_mænd'!AK13*'B. Andre input'!$B$174*'B. Andre input'!$B$65</f>
        <v>3295532.9839139776</v>
      </c>
      <c r="AL11" s="236">
        <f>'G. Modelsimulering_mænd'!AL13*'B. Andre input'!$B$174*'B. Andre input'!$B$65</f>
        <v>3223662.2966031409</v>
      </c>
      <c r="AM11" s="236">
        <f>'G. Modelsimulering_mænd'!AM13*'B. Andre input'!$B$174*'B. Andre input'!$B$65</f>
        <v>3142843.4439116516</v>
      </c>
      <c r="AN11" s="236">
        <f>'G. Modelsimulering_mænd'!AN13*'B. Andre input'!$B$174*'B. Andre input'!$B$65</f>
        <v>3054977.1321946038</v>
      </c>
      <c r="AO11" s="236">
        <f>'G. Modelsimulering_mænd'!AO13*'B. Andre input'!$B$174*'B. Andre input'!$B$65</f>
        <v>2961711.2081290507</v>
      </c>
      <c r="AP11" s="236">
        <f>'G. Modelsimulering_mænd'!AP13*'B. Andre input'!$B$174*'B. Andre input'!$B$65</f>
        <v>2864470.0287086279</v>
      </c>
      <c r="AQ11" s="236">
        <f>'G. Modelsimulering_mænd'!AQ13*'B. Andre input'!$B$174*'B. Andre input'!$B$65</f>
        <v>2947388.3868729384</v>
      </c>
      <c r="AR11" s="236">
        <f>'G. Modelsimulering_mænd'!AR13*'B. Andre input'!$B$174*'B. Andre input'!$B$65</f>
        <v>2980857.7247435921</v>
      </c>
      <c r="AS11" s="236">
        <f>'G. Modelsimulering_mænd'!AS13*'B. Andre input'!$B$174*'B. Andre input'!$B$65</f>
        <v>2974437.0439821626</v>
      </c>
      <c r="AT11" s="236">
        <f>'G. Modelsimulering_mænd'!AT13*'B. Andre input'!$B$174*'B. Andre input'!$B$65</f>
        <v>2936205.7097762008</v>
      </c>
      <c r="AU11" s="236">
        <f>'G. Modelsimulering_mænd'!AU13*'B. Andre input'!$B$174*'B. Andre input'!$B$65</f>
        <v>2872972.5074614715</v>
      </c>
      <c r="AV11" s="236">
        <f>'G. Modelsimulering_mænd'!AV13*'B. Andre input'!$B$174*'B. Andre input'!$B$65</f>
        <v>2790456.2310260856</v>
      </c>
      <c r="AW11" s="236">
        <f>'G. Modelsimulering_mænd'!AW13*'B. Andre input'!$B$174*'B. Andre input'!$B$65</f>
        <v>2693441.7016901257</v>
      </c>
      <c r="AX11" s="236">
        <f>'G. Modelsimulering_mænd'!AX13*'B. Andre input'!$B$174*'B. Andre input'!$B$65</f>
        <v>2585914.5496685789</v>
      </c>
      <c r="AY11" s="236">
        <f>'G. Modelsimulering_mænd'!AY13*'B. Andre input'!$B$174*'B. Andre input'!$B$65</f>
        <v>2471177.619473591</v>
      </c>
      <c r="AZ11" s="236">
        <f>'G. Modelsimulering_mænd'!AZ13*'B. Andre input'!$B$174*'B. Andre input'!$B$65</f>
        <v>2351951.4608714939</v>
      </c>
      <c r="BA11" s="236">
        <f>'G. Modelsimulering_mænd'!BA13*'B. Andre input'!$B$174*'B. Andre input'!$B$65</f>
        <v>3227149.9411969716</v>
      </c>
      <c r="BB11" s="236">
        <f>'G. Modelsimulering_mænd'!BB13*'B. Andre input'!$B$174*'B. Andre input'!$B$65</f>
        <v>2908108.6518329233</v>
      </c>
      <c r="BC11" s="236">
        <f>'G. Modelsimulering_mænd'!BC13*'B. Andre input'!$B$174*'B. Andre input'!$B$65</f>
        <v>2620760.4699784243</v>
      </c>
      <c r="BD11" s="236">
        <f>'G. Modelsimulering_mænd'!BD13*'B. Andre input'!$B$174*'B. Andre input'!$B$65</f>
        <v>2361915.6125740255</v>
      </c>
      <c r="BE11" s="236">
        <f>'G. Modelsimulering_mænd'!BE13*'B. Andre input'!$B$174*'B. Andre input'!$B$65</f>
        <v>2128716.6186052412</v>
      </c>
      <c r="BF11" s="236">
        <f>'G. Modelsimulering_mænd'!BF13*'B. Andre input'!$B$174*'B. Andre input'!$B$65</f>
        <v>1918600.6788257807</v>
      </c>
      <c r="BG11" s="236">
        <f>'G. Modelsimulering_mænd'!BG13*'B. Andre input'!$B$174*'B. Andre input'!$B$65</f>
        <v>1729267.0351292745</v>
      </c>
      <c r="BH11" s="236">
        <f>'G. Modelsimulering_mænd'!BH13*'B. Andre input'!$B$174*'B. Andre input'!$B$65</f>
        <v>1558648.5733735135</v>
      </c>
      <c r="BI11" s="236">
        <f>'G. Modelsimulering_mænd'!BI13*'B. Andre input'!$B$174*'B. Andre input'!$B$65</f>
        <v>1404886.9248278497</v>
      </c>
      <c r="BJ11" s="236">
        <f>'G. Modelsimulering_mænd'!BJ13*'B. Andre input'!$B$174*'B. Andre input'!$B$65</f>
        <v>1266310.5344970813</v>
      </c>
      <c r="BK11" s="236">
        <f>'G. Modelsimulering_mænd'!BK13*'B. Andre input'!$B$174*'B. Andre input'!$B$65</f>
        <v>1141415.2624137921</v>
      </c>
      <c r="BL11" s="236">
        <f>'G. Modelsimulering_mænd'!BL13*'B. Andre input'!$B$174*'B. Andre input'!$B$65</f>
        <v>1028847.1659997335</v>
      </c>
      <c r="BM11" s="236">
        <f>'G. Modelsimulering_mænd'!BM13*'B. Andre input'!$B$174*'B. Andre input'!$B$65</f>
        <v>927387.1745852707</v>
      </c>
      <c r="BN11" s="236">
        <f>'G. Modelsimulering_mænd'!BN13*'B. Andre input'!$B$174*'B. Andre input'!$B$65</f>
        <v>835937.41608149803</v>
      </c>
      <c r="BO11" s="236">
        <f>'G. Modelsimulering_mænd'!BO13*'B. Andre input'!$B$174*'B. Andre input'!$B$65</f>
        <v>753508.99421154347</v>
      </c>
      <c r="BP11" s="236">
        <f>'G. Modelsimulering_mænd'!BP13*'B. Andre input'!$B$174*'B. Andre input'!$B$65</f>
        <v>679211.04524324881</v>
      </c>
      <c r="BQ11" s="236">
        <f>'G. Modelsimulering_mænd'!BQ13*'B. Andre input'!$B$174*'B. Andre input'!$B$65</f>
        <v>612240.92774039507</v>
      </c>
      <c r="BR11" s="236">
        <f>'G. Modelsimulering_mænd'!BR13*'B. Andre input'!$B$174*'B. Andre input'!$B$65</f>
        <v>551875.41887193674</v>
      </c>
      <c r="BS11" s="236">
        <f>'G. Modelsimulering_mænd'!BS13*'B. Andre input'!$B$174*'B. Andre input'!$B$65</f>
        <v>497462.80732832249</v>
      </c>
      <c r="BT11" s="236">
        <f>'G. Modelsimulering_mænd'!BT13*'B. Andre input'!$B$174*'B. Andre input'!$B$65</f>
        <v>448415.78666349838</v>
      </c>
      <c r="BU11" s="236">
        <f>'G. Modelsimulering_mænd'!BU13*'B. Andre input'!$B$174*'B. Andre input'!$B$65</f>
        <v>0</v>
      </c>
      <c r="BV11" s="236">
        <f>'G. Modelsimulering_mænd'!BV13*'B. Andre input'!$B$174*'B. Andre input'!$B$65</f>
        <v>0</v>
      </c>
      <c r="BW11" s="236">
        <f>'G. Modelsimulering_mænd'!BW13*'B. Andre input'!$B$174*'B. Andre input'!$B$65</f>
        <v>0</v>
      </c>
      <c r="BX11" s="236">
        <f>'G. Modelsimulering_mænd'!BX13*'B. Andre input'!$B$174*'B. Andre input'!$B$65</f>
        <v>0</v>
      </c>
      <c r="BY11" s="236">
        <f>'G. Modelsimulering_mænd'!BY13*'B. Andre input'!$B$174*'B. Andre input'!$B$65</f>
        <v>0</v>
      </c>
      <c r="BZ11" s="236">
        <f>'G. Modelsimulering_mænd'!BZ13*'B. Andre input'!$B$174*'B. Andre input'!$B$65</f>
        <v>0</v>
      </c>
      <c r="CA11" s="236">
        <f>'G. Modelsimulering_mænd'!CA13*'B. Andre input'!$B$174*'B. Andre input'!$B$65</f>
        <v>0</v>
      </c>
      <c r="CB11" s="236">
        <f>'G. Modelsimulering_mænd'!CB13*'B. Andre input'!$B$174*'B. Andre input'!$B$65</f>
        <v>0</v>
      </c>
      <c r="CC11" s="236">
        <f>'G. Modelsimulering_mænd'!CC13*'B. Andre input'!$B$174*'B. Andre input'!$B$65</f>
        <v>0</v>
      </c>
      <c r="CD11" s="236">
        <f>'G. Modelsimulering_mænd'!CD13*'B. Andre input'!$B$174*'B. Andre input'!$B$65</f>
        <v>0</v>
      </c>
      <c r="CE11" s="236">
        <f>'G. Modelsimulering_mænd'!CE13*'B. Andre input'!$B$174*'B. Andre input'!$B$65</f>
        <v>0</v>
      </c>
      <c r="CF11" s="236">
        <f>'G. Modelsimulering_mænd'!CF13*'B. Andre input'!$B$174*'B. Andre input'!$B$65</f>
        <v>0</v>
      </c>
      <c r="CG11" s="236">
        <f>'G. Modelsimulering_mænd'!CG13*'B. Andre input'!$B$174*'B. Andre input'!$B$65</f>
        <v>0</v>
      </c>
      <c r="CH11" s="236">
        <f>'G. Modelsimulering_mænd'!CH13*'B. Andre input'!$B$174*'B. Andre input'!$B$65</f>
        <v>0</v>
      </c>
      <c r="CI11" s="236">
        <f>'G. Modelsimulering_mænd'!CI13*'B. Andre input'!$B$174*'B. Andre input'!$B$65</f>
        <v>0</v>
      </c>
      <c r="CJ11" s="236">
        <f>'G. Modelsimulering_mænd'!CJ13*'B. Andre input'!$B$174*'B. Andre input'!$B$65</f>
        <v>0</v>
      </c>
    </row>
    <row r="12" spans="1:88" s="115" customFormat="1" ht="12.75" x14ac:dyDescent="0.2">
      <c r="A12" s="140" t="s">
        <v>212</v>
      </c>
      <c r="B12" s="192"/>
      <c r="C12" s="192"/>
      <c r="D12" s="236">
        <f>'G. Modelsimulering_mænd'!D14*'B. Andre input'!$B$174*'B. Andre input'!$B$65</f>
        <v>464304.97333863023</v>
      </c>
      <c r="E12" s="236">
        <f>'G. Modelsimulering_mænd'!E14*'B. Andre input'!$B$174*'B. Andre input'!$B$65</f>
        <v>587035.4248769019</v>
      </c>
      <c r="F12" s="236">
        <f>'G. Modelsimulering_mænd'!F14*'B. Andre input'!$B$174*'B. Andre input'!$B$65</f>
        <v>676184.51025199809</v>
      </c>
      <c r="G12" s="236">
        <f>'G. Modelsimulering_mænd'!G14*'B. Andre input'!$B$174*'B. Andre input'!$B$65</f>
        <v>740854.28605055914</v>
      </c>
      <c r="H12" s="236">
        <f>'G. Modelsimulering_mænd'!H14*'B. Andre input'!$B$174*'B. Andre input'!$B$65</f>
        <v>787589.24998751224</v>
      </c>
      <c r="I12" s="236">
        <f>'G. Modelsimulering_mænd'!I14*'B. Andre input'!$B$174*'B. Andre input'!$B$65</f>
        <v>821101.2613432036</v>
      </c>
      <c r="J12" s="236">
        <f>'G. Modelsimulering_mænd'!J14*'B. Andre input'!$B$174*'B. Andre input'!$B$65</f>
        <v>840161.47931576718</v>
      </c>
      <c r="K12" s="236">
        <f>'G. Modelsimulering_mænd'!K14*'B. Andre input'!$B$174*'B. Andre input'!$B$65</f>
        <v>850791.23182001908</v>
      </c>
      <c r="L12" s="236">
        <f>'G. Modelsimulering_mænd'!L14*'B. Andre input'!$B$174*'B. Andre input'!$B$65</f>
        <v>855623.77439060668</v>
      </c>
      <c r="M12" s="236">
        <f>'G. Modelsimulering_mænd'!M14*'B. Andre input'!$B$174*'B. Andre input'!$B$65</f>
        <v>856182.77795108</v>
      </c>
      <c r="N12" s="236">
        <f>'G. Modelsimulering_mænd'!N14*'B. Andre input'!$B$174*'B. Andre input'!$B$65</f>
        <v>853489.06894535921</v>
      </c>
      <c r="O12" s="236">
        <f>'G. Modelsimulering_mænd'!O14*'B. Andre input'!$B$174*'B. Andre input'!$B$65</f>
        <v>847619.91095380206</v>
      </c>
      <c r="P12" s="236">
        <f>'G. Modelsimulering_mænd'!P14*'B. Andre input'!$B$174*'B. Andre input'!$B$65</f>
        <v>840237.68322066183</v>
      </c>
      <c r="Q12" s="236">
        <f>'G. Modelsimulering_mænd'!Q14*'B. Andre input'!$B$174*'B. Andre input'!$B$65</f>
        <v>831875.64451708808</v>
      </c>
      <c r="R12" s="236">
        <f>'G. Modelsimulering_mænd'!R14*'B. Andre input'!$B$174*'B. Andre input'!$B$65</f>
        <v>822736.01452102617</v>
      </c>
      <c r="S12" s="236">
        <f>'G. Modelsimulering_mænd'!S14*'B. Andre input'!$B$174*'B. Andre input'!$B$65</f>
        <v>812900.7650777743</v>
      </c>
      <c r="T12" s="236">
        <f>'G. Modelsimulering_mænd'!T14*'B. Andre input'!$B$174*'B. Andre input'!$B$65</f>
        <v>802401.62436592684</v>
      </c>
      <c r="U12" s="236">
        <f>'G. Modelsimulering_mænd'!U14*'B. Andre input'!$B$174*'B. Andre input'!$B$65</f>
        <v>791250.27009198198</v>
      </c>
      <c r="V12" s="236">
        <f>'G. Modelsimulering_mænd'!V14*'B. Andre input'!$B$174*'B. Andre input'!$B$65</f>
        <v>779453.63469283469</v>
      </c>
      <c r="W12" s="236">
        <f>'G. Modelsimulering_mænd'!W14*'B. Andre input'!$B$174*'B. Andre input'!$B$65</f>
        <v>767021.90444513143</v>
      </c>
      <c r="X12" s="236">
        <f>'G. Modelsimulering_mænd'!X14*'B. Andre input'!$B$174*'B. Andre input'!$B$65</f>
        <v>754044.92957601184</v>
      </c>
      <c r="Y12" s="236">
        <f>'G. Modelsimulering_mænd'!Y14*'B. Andre input'!$B$174*'B. Andre input'!$B$65</f>
        <v>742219.23914648069</v>
      </c>
      <c r="Z12" s="236">
        <f>'G. Modelsimulering_mænd'!Z14*'B. Andre input'!$B$174*'B. Andre input'!$B$65</f>
        <v>730657.69359733385</v>
      </c>
      <c r="AA12" s="236">
        <f>'G. Modelsimulering_mænd'!AA14*'B. Andre input'!$B$174*'B. Andre input'!$B$65</f>
        <v>718814.72413340805</v>
      </c>
      <c r="AB12" s="236">
        <f>'G. Modelsimulering_mænd'!AB14*'B. Andre input'!$B$174*'B. Andre input'!$B$65</f>
        <v>706379.37744147703</v>
      </c>
      <c r="AC12" s="236">
        <f>'G. Modelsimulering_mænd'!AC14*'B. Andre input'!$B$174*'B. Andre input'!$B$65</f>
        <v>693199.79163810634</v>
      </c>
      <c r="AD12" s="236">
        <f>'G. Modelsimulering_mænd'!AD14*'B. Andre input'!$B$174*'B. Andre input'!$B$65</f>
        <v>679230.0114303478</v>
      </c>
      <c r="AE12" s="236">
        <f>'G. Modelsimulering_mænd'!AE14*'B. Andre input'!$B$174*'B. Andre input'!$B$65</f>
        <v>664492.68417954934</v>
      </c>
      <c r="AF12" s="236">
        <f>'G. Modelsimulering_mænd'!AF14*'B. Andre input'!$B$174*'B. Andre input'!$B$65</f>
        <v>649053.04345696664</v>
      </c>
      <c r="AG12" s="236">
        <f>'G. Modelsimulering_mænd'!AG14*'B. Andre input'!$B$174*'B. Andre input'!$B$65</f>
        <v>633000.90941551654</v>
      </c>
      <c r="AH12" s="236">
        <f>'G. Modelsimulering_mænd'!AH14*'B. Andre input'!$B$174*'B. Andre input'!$B$65</f>
        <v>621999.80409930798</v>
      </c>
      <c r="AI12" s="236">
        <f>'G. Modelsimulering_mænd'!AI14*'B. Andre input'!$B$174*'B. Andre input'!$B$65</f>
        <v>613525.91723578016</v>
      </c>
      <c r="AJ12" s="236">
        <f>'G. Modelsimulering_mænd'!AJ14*'B. Andre input'!$B$174*'B. Andre input'!$B$65</f>
        <v>605937.98579400103</v>
      </c>
      <c r="AK12" s="236">
        <f>'G. Modelsimulering_mænd'!AK14*'B. Andre input'!$B$174*'B. Andre input'!$B$65</f>
        <v>598207.55917202227</v>
      </c>
      <c r="AL12" s="236">
        <f>'G. Modelsimulering_mænd'!AL14*'B. Andre input'!$B$174*'B. Andre input'!$B$65</f>
        <v>589727.99759016791</v>
      </c>
      <c r="AM12" s="236">
        <f>'G. Modelsimulering_mænd'!AM14*'B. Andre input'!$B$174*'B. Andre input'!$B$65</f>
        <v>580179.49779568065</v>
      </c>
      <c r="AN12" s="236">
        <f>'G. Modelsimulering_mænd'!AN14*'B. Andre input'!$B$174*'B. Andre input'!$B$65</f>
        <v>569433.99469201639</v>
      </c>
      <c r="AO12" s="236">
        <f>'G. Modelsimulering_mænd'!AO14*'B. Andre input'!$B$174*'B. Andre input'!$B$65</f>
        <v>557488.43890900468</v>
      </c>
      <c r="AP12" s="236">
        <f>'G. Modelsimulering_mænd'!AP14*'B. Andre input'!$B$174*'B. Andre input'!$B$65</f>
        <v>544418.25530730886</v>
      </c>
      <c r="AQ12" s="236">
        <f>'G. Modelsimulering_mænd'!AQ14*'B. Andre input'!$B$174*'B. Andre input'!$B$65</f>
        <v>530345.13854208984</v>
      </c>
      <c r="AR12" s="236">
        <f>'G. Modelsimulering_mænd'!AR14*'B. Andre input'!$B$174*'B. Andre input'!$B$65</f>
        <v>524087.24093086657</v>
      </c>
      <c r="AS12" s="236">
        <f>'G. Modelsimulering_mænd'!AS14*'B. Andre input'!$B$174*'B. Andre input'!$B$65</f>
        <v>521129.49766724586</v>
      </c>
      <c r="AT12" s="236">
        <f>'G. Modelsimulering_mænd'!AT14*'B. Andre input'!$B$174*'B. Andre input'!$B$65</f>
        <v>518668.13859872858</v>
      </c>
      <c r="AU12" s="236">
        <f>'G. Modelsimulering_mænd'!AU14*'B. Andre input'!$B$174*'B. Andre input'!$B$65</f>
        <v>515061.41520884342</v>
      </c>
      <c r="AV12" s="236">
        <f>'G. Modelsimulering_mænd'!AV14*'B. Andre input'!$B$174*'B. Andre input'!$B$65</f>
        <v>509444.95332613366</v>
      </c>
      <c r="AW12" s="236">
        <f>'G. Modelsimulering_mænd'!AW14*'B. Andre input'!$B$174*'B. Andre input'!$B$65</f>
        <v>501463.6850799243</v>
      </c>
      <c r="AX12" s="236">
        <f>'G. Modelsimulering_mænd'!AX14*'B. Andre input'!$B$174*'B. Andre input'!$B$65</f>
        <v>491086.23230202356</v>
      </c>
      <c r="AY12" s="236">
        <f>'G. Modelsimulering_mænd'!AY14*'B. Andre input'!$B$174*'B. Andre input'!$B$65</f>
        <v>478477.49465578428</v>
      </c>
      <c r="AZ12" s="236">
        <f>'G. Modelsimulering_mænd'!AZ14*'B. Andre input'!$B$174*'B. Andre input'!$B$65</f>
        <v>463912.2166410085</v>
      </c>
      <c r="BA12" s="236">
        <f>'G. Modelsimulering_mænd'!BA14*'B. Andre input'!$B$174*'B. Andre input'!$B$65</f>
        <v>447717.30000292079</v>
      </c>
      <c r="BB12" s="236">
        <f>'G. Modelsimulering_mænd'!BB14*'B. Andre input'!$B$174*'B. Andre input'!$B$65</f>
        <v>477490.42748514272</v>
      </c>
      <c r="BC12" s="236">
        <f>'G. Modelsimulering_mænd'!BC14*'B. Andre input'!$B$174*'B. Andre input'!$B$65</f>
        <v>483851.00432039198</v>
      </c>
      <c r="BD12" s="236">
        <f>'G. Modelsimulering_mænd'!BD14*'B. Andre input'!$B$174*'B. Andre input'!$B$65</f>
        <v>474823.16801707319</v>
      </c>
      <c r="BE12" s="236">
        <f>'G. Modelsimulering_mænd'!BE14*'B. Andre input'!$B$174*'B. Andre input'!$B$65</f>
        <v>456031.76384796906</v>
      </c>
      <c r="BF12" s="236">
        <f>'G. Modelsimulering_mænd'!BF14*'B. Andre input'!$B$174*'B. Andre input'!$B$65</f>
        <v>431395.09659397585</v>
      </c>
      <c r="BG12" s="236">
        <f>'G. Modelsimulering_mænd'!BG14*'B. Andre input'!$B$174*'B. Andre input'!$B$65</f>
        <v>403618.87981673307</v>
      </c>
      <c r="BH12" s="236">
        <f>'G. Modelsimulering_mænd'!BH14*'B. Andre input'!$B$174*'B. Andre input'!$B$65</f>
        <v>374548.63044080487</v>
      </c>
      <c r="BI12" s="236">
        <f>'G. Modelsimulering_mænd'!BI14*'B. Andre input'!$B$174*'B. Andre input'!$B$65</f>
        <v>345421.16125719884</v>
      </c>
      <c r="BJ12" s="236">
        <f>'G. Modelsimulering_mænd'!BJ14*'B. Andre input'!$B$174*'B. Andre input'!$B$65</f>
        <v>317044.07611975307</v>
      </c>
      <c r="BK12" s="236">
        <f>'G. Modelsimulering_mænd'!BK14*'B. Andre input'!$B$174*'B. Andre input'!$B$65</f>
        <v>289923.84531693166</v>
      </c>
      <c r="BL12" s="236">
        <f>'G. Modelsimulering_mænd'!BL14*'B. Andre input'!$B$174*'B. Andre input'!$B$65</f>
        <v>264357.1281630618</v>
      </c>
      <c r="BM12" s="236">
        <f>'G. Modelsimulering_mænd'!BM14*'B. Andre input'!$B$174*'B. Andre input'!$B$65</f>
        <v>240495.80931527389</v>
      </c>
      <c r="BN12" s="236">
        <f>'G. Modelsimulering_mænd'!BN14*'B. Andre input'!$B$174*'B. Andre input'!$B$65</f>
        <v>218393.22612179021</v>
      </c>
      <c r="BO12" s="236">
        <f>'G. Modelsimulering_mænd'!BO14*'B. Andre input'!$B$174*'B. Andre input'!$B$65</f>
        <v>198036.93438888289</v>
      </c>
      <c r="BP12" s="236">
        <f>'G. Modelsimulering_mænd'!BP14*'B. Andre input'!$B$174*'B. Andre input'!$B$65</f>
        <v>179371.84039387995</v>
      </c>
      <c r="BQ12" s="236">
        <f>'G. Modelsimulering_mænd'!BQ14*'B. Andre input'!$B$174*'B. Andre input'!$B$65</f>
        <v>162316.44153330731</v>
      </c>
      <c r="BR12" s="236">
        <f>'G. Modelsimulering_mænd'!BR14*'B. Andre input'!$B$174*'B. Andre input'!$B$65</f>
        <v>146774.14173760058</v>
      </c>
      <c r="BS12" s="236">
        <f>'G. Modelsimulering_mænd'!BS14*'B. Andre input'!$B$174*'B. Andre input'!$B$65</f>
        <v>132641.05201243731</v>
      </c>
      <c r="BT12" s="236">
        <f>'G. Modelsimulering_mænd'!BT14*'B. Andre input'!$B$174*'B. Andre input'!$B$65</f>
        <v>119811.28813369517</v>
      </c>
      <c r="BU12" s="236">
        <f>'G. Modelsimulering_mænd'!BU14*'B. Andre input'!$B$174*'B. Andre input'!$B$65</f>
        <v>512385.55623923906</v>
      </c>
      <c r="BV12" s="236">
        <f>'G. Modelsimulering_mænd'!BV14*'B. Andre input'!$B$174*'B. Andre input'!$B$65</f>
        <v>370659.26914358413</v>
      </c>
      <c r="BW12" s="236">
        <f>'G. Modelsimulering_mænd'!BW14*'B. Andre input'!$B$174*'B. Andre input'!$B$65</f>
        <v>268392.904965917</v>
      </c>
      <c r="BX12" s="236">
        <f>'G. Modelsimulering_mænd'!BX14*'B. Andre input'!$B$174*'B. Andre input'!$B$65</f>
        <v>194523.05476243934</v>
      </c>
      <c r="BY12" s="236">
        <f>'G. Modelsimulering_mænd'!BY14*'B. Andre input'!$B$174*'B. Andre input'!$B$65</f>
        <v>141110.87392278589</v>
      </c>
      <c r="BZ12" s="236">
        <f>'G. Modelsimulering_mænd'!BZ14*'B. Andre input'!$B$174*'B. Andre input'!$B$65</f>
        <v>102452.96869284021</v>
      </c>
      <c r="CA12" s="236">
        <f>'G. Modelsimulering_mænd'!CA14*'B. Andre input'!$B$174*'B. Andre input'!$B$65</f>
        <v>74447.226482429163</v>
      </c>
      <c r="CB12" s="236">
        <f>'G. Modelsimulering_mænd'!CB14*'B. Andre input'!$B$174*'B. Andre input'!$B$65</f>
        <v>54139.926314026801</v>
      </c>
      <c r="CC12" s="236">
        <f>'G. Modelsimulering_mænd'!CC14*'B. Andre input'!$B$174*'B. Andre input'!$B$65</f>
        <v>39401.911215827182</v>
      </c>
      <c r="CD12" s="236">
        <f>'G. Modelsimulering_mænd'!CD14*'B. Andre input'!$B$174*'B. Andre input'!$B$65</f>
        <v>28696.760626870408</v>
      </c>
      <c r="CE12" s="236">
        <f>'G. Modelsimulering_mænd'!CE14*'B. Andre input'!$B$174*'B. Andre input'!$B$65</f>
        <v>20914.6253084257</v>
      </c>
      <c r="CF12" s="236">
        <f>'G. Modelsimulering_mænd'!CF14*'B. Andre input'!$B$174*'B. Andre input'!$B$65</f>
        <v>15252.985038720451</v>
      </c>
      <c r="CG12" s="236">
        <f>'G. Modelsimulering_mænd'!CG14*'B. Andre input'!$B$174*'B. Andre input'!$B$65</f>
        <v>11130.978705550844</v>
      </c>
      <c r="CH12" s="236">
        <f>'G. Modelsimulering_mænd'!CH14*'B. Andre input'!$B$174*'B. Andre input'!$B$65</f>
        <v>8127.7839807854307</v>
      </c>
      <c r="CI12" s="236">
        <f>'G. Modelsimulering_mænd'!CI14*'B. Andre input'!$B$174*'B. Andre input'!$B$65</f>
        <v>5938.2455354962285</v>
      </c>
      <c r="CJ12" s="236">
        <f>'G. Modelsimulering_mænd'!CJ14*'B. Andre input'!$B$174*'B. Andre input'!$B$65</f>
        <v>0</v>
      </c>
    </row>
    <row r="13" spans="1:88" s="115" customFormat="1" ht="12.75" x14ac:dyDescent="0.2">
      <c r="A13" s="140" t="s">
        <v>191</v>
      </c>
      <c r="B13" s="192"/>
      <c r="C13" s="192"/>
      <c r="D13" s="236">
        <f>'G. Modelsimulering_mænd'!D15*'B. Andre input'!$B$174*'B. Andre input'!$B$65</f>
        <v>15220.945582758715</v>
      </c>
      <c r="E13" s="236">
        <f>'G. Modelsimulering_mænd'!E15*'B. Andre input'!$B$174*'B. Andre input'!$B$65</f>
        <v>23952.436312371792</v>
      </c>
      <c r="F13" s="236">
        <f>'G. Modelsimulering_mænd'!F15*'B. Andre input'!$B$174*'B. Andre input'!$B$65</f>
        <v>30317.80891260408</v>
      </c>
      <c r="G13" s="236">
        <f>'G. Modelsimulering_mænd'!G15*'B. Andre input'!$B$174*'B. Andre input'!$B$65</f>
        <v>34964.330750408255</v>
      </c>
      <c r="H13" s="236">
        <f>'G. Modelsimulering_mænd'!H15*'B. Andre input'!$B$174*'B. Andre input'!$B$65</f>
        <v>38356.844432573787</v>
      </c>
      <c r="I13" s="236">
        <f>'G. Modelsimulering_mænd'!I15*'B. Andre input'!$B$174*'B. Andre input'!$B$65</f>
        <v>40829.520393121886</v>
      </c>
      <c r="J13" s="236">
        <f>'G. Modelsimulering_mænd'!J15*'B. Andre input'!$B$174*'B. Andre input'!$B$65</f>
        <v>42353.711290456631</v>
      </c>
      <c r="K13" s="236">
        <f>'G. Modelsimulering_mænd'!K15*'B. Andre input'!$B$174*'B. Andre input'!$B$65</f>
        <v>43299.869571966105</v>
      </c>
      <c r="L13" s="236">
        <f>'G. Modelsimulering_mænd'!L15*'B. Andre input'!$B$174*'B. Andre input'!$B$65</f>
        <v>43848.10124209863</v>
      </c>
      <c r="M13" s="236">
        <f>'G. Modelsimulering_mænd'!M15*'B. Andre input'!$B$174*'B. Andre input'!$B$65</f>
        <v>44105.745543103927</v>
      </c>
      <c r="N13" s="236">
        <f>'G. Modelsimulering_mænd'!N15*'B. Andre input'!$B$174*'B. Andre input'!$B$65</f>
        <v>44145.19933557199</v>
      </c>
      <c r="O13" s="236">
        <f>'G. Modelsimulering_mænd'!O15*'B. Andre input'!$B$174*'B. Andre input'!$B$65</f>
        <v>43977.102332382703</v>
      </c>
      <c r="P13" s="236">
        <f>'G. Modelsimulering_mænd'!P15*'B. Andre input'!$B$174*'B. Andre input'!$B$65</f>
        <v>43694.040430102461</v>
      </c>
      <c r="Q13" s="236">
        <f>'G. Modelsimulering_mænd'!Q15*'B. Andre input'!$B$174*'B. Andre input'!$B$65</f>
        <v>43338.580860740891</v>
      </c>
      <c r="R13" s="236">
        <f>'G. Modelsimulering_mænd'!R15*'B. Andre input'!$B$174*'B. Andre input'!$B$65</f>
        <v>42929.62823525272</v>
      </c>
      <c r="S13" s="236">
        <f>'G. Modelsimulering_mænd'!S15*'B. Andre input'!$B$174*'B. Andre input'!$B$65</f>
        <v>42476.408174094562</v>
      </c>
      <c r="T13" s="236">
        <f>'G. Modelsimulering_mænd'!T15*'B. Andre input'!$B$174*'B. Andre input'!$B$65</f>
        <v>41983.475546527865</v>
      </c>
      <c r="U13" s="236">
        <f>'G. Modelsimulering_mænd'!U15*'B. Andre input'!$B$174*'B. Andre input'!$B$65</f>
        <v>41453.055802341994</v>
      </c>
      <c r="V13" s="236">
        <f>'G. Modelsimulering_mænd'!V15*'B. Andre input'!$B$174*'B. Andre input'!$B$65</f>
        <v>40886.325058354058</v>
      </c>
      <c r="W13" s="236">
        <f>'G. Modelsimulering_mænd'!W15*'B. Andre input'!$B$174*'B. Andre input'!$B$65</f>
        <v>40284.141339377311</v>
      </c>
      <c r="X13" s="236">
        <f>'G. Modelsimulering_mænd'!X15*'B. Andre input'!$B$174*'B. Andre input'!$B$65</f>
        <v>39651.856499775946</v>
      </c>
      <c r="Y13" s="236">
        <f>'G. Modelsimulering_mænd'!Y15*'B. Andre input'!$B$174*'B. Andre input'!$B$65</f>
        <v>38989.364961632666</v>
      </c>
      <c r="Z13" s="236">
        <f>'G. Modelsimulering_mænd'!Z15*'B. Andre input'!$B$174*'B. Andre input'!$B$65</f>
        <v>38384.520421201698</v>
      </c>
      <c r="AA13" s="236">
        <f>'G. Modelsimulering_mænd'!AA15*'B. Andre input'!$B$174*'B. Andre input'!$B$65</f>
        <v>37791.932320123378</v>
      </c>
      <c r="AB13" s="236">
        <f>'G. Modelsimulering_mænd'!AB15*'B. Andre input'!$B$174*'B. Andre input'!$B$65</f>
        <v>37183.717465001289</v>
      </c>
      <c r="AC13" s="236">
        <f>'G. Modelsimulering_mænd'!AC15*'B. Andre input'!$B$174*'B. Andre input'!$B$65</f>
        <v>36544.025003962561</v>
      </c>
      <c r="AD13" s="236">
        <f>'G. Modelsimulering_mænd'!AD15*'B. Andre input'!$B$174*'B. Andre input'!$B$65</f>
        <v>35865.166282758895</v>
      </c>
      <c r="AE13" s="236">
        <f>'G. Modelsimulering_mænd'!AE15*'B. Andre input'!$B$174*'B. Andre input'!$B$65</f>
        <v>35144.88687039684</v>
      </c>
      <c r="AF13" s="236">
        <f>'G. Modelsimulering_mænd'!AF15*'B. Andre input'!$B$174*'B. Andre input'!$B$65</f>
        <v>34384.451572155267</v>
      </c>
      <c r="AG13" s="236">
        <f>'G. Modelsimulering_mænd'!AG15*'B. Andre input'!$B$174*'B. Andre input'!$B$65</f>
        <v>33587.307955476019</v>
      </c>
      <c r="AH13" s="236">
        <f>'G. Modelsimulering_mænd'!AH15*'B. Andre input'!$B$174*'B. Andre input'!$B$65</f>
        <v>32758.161198403515</v>
      </c>
      <c r="AI13" s="236">
        <f>'G. Modelsimulering_mænd'!AI15*'B. Andre input'!$B$174*'B. Andre input'!$B$65</f>
        <v>32189.312396036443</v>
      </c>
      <c r="AJ13" s="236">
        <f>'G. Modelsimulering_mænd'!AJ15*'B. Andre input'!$B$174*'B. Andre input'!$B$65</f>
        <v>31750.829127224759</v>
      </c>
      <c r="AK13" s="236">
        <f>'G. Modelsimulering_mænd'!AK15*'B. Andre input'!$B$174*'B. Andre input'!$B$65</f>
        <v>31358.12500264942</v>
      </c>
      <c r="AL13" s="236">
        <f>'G. Modelsimulering_mænd'!AL15*'B. Andre input'!$B$174*'B. Andre input'!$B$65</f>
        <v>30958.136543334775</v>
      </c>
      <c r="AM13" s="236">
        <f>'G. Modelsimulering_mænd'!AM15*'B. Andre input'!$B$174*'B. Andre input'!$B$65</f>
        <v>30519.522714256524</v>
      </c>
      <c r="AN13" s="236">
        <f>'G. Modelsimulering_mænd'!AN15*'B. Andre input'!$B$174*'B. Andre input'!$B$65</f>
        <v>30025.730817344785</v>
      </c>
      <c r="AO13" s="236">
        <f>'G. Modelsimulering_mænd'!AO15*'B. Andre input'!$B$174*'B. Andre input'!$B$65</f>
        <v>29470.105102761856</v>
      </c>
      <c r="AP13" s="236">
        <f>'G. Modelsimulering_mænd'!AP15*'B. Andre input'!$B$174*'B. Andre input'!$B$65</f>
        <v>28852.45085482689</v>
      </c>
      <c r="AQ13" s="236">
        <f>'G. Modelsimulering_mænd'!AQ15*'B. Andre input'!$B$174*'B. Andre input'!$B$65</f>
        <v>28176.634911522378</v>
      </c>
      <c r="AR13" s="236">
        <f>'G. Modelsimulering_mænd'!AR15*'B. Andre input'!$B$174*'B. Andre input'!$B$65</f>
        <v>27448.923400625161</v>
      </c>
      <c r="AS13" s="236">
        <f>'G. Modelsimulering_mænd'!AS15*'B. Andre input'!$B$174*'B. Andre input'!$B$65</f>
        <v>27124.346176350256</v>
      </c>
      <c r="AT13" s="236">
        <f>'G. Modelsimulering_mænd'!AT15*'B. Andre input'!$B$174*'B. Andre input'!$B$65</f>
        <v>26970.295087415525</v>
      </c>
      <c r="AU13" s="236">
        <f>'G. Modelsimulering_mænd'!AU15*'B. Andre input'!$B$174*'B. Andre input'!$B$65</f>
        <v>26842.161593343018</v>
      </c>
      <c r="AV13" s="236">
        <f>'G. Modelsimulering_mænd'!AV15*'B. Andre input'!$B$174*'B. Andre input'!$B$65</f>
        <v>26655.158082318259</v>
      </c>
      <c r="AW13" s="236">
        <f>'G. Modelsimulering_mænd'!AW15*'B. Andre input'!$B$174*'B. Andre input'!$B$65</f>
        <v>26364.561467617863</v>
      </c>
      <c r="AX13" s="236">
        <f>'G. Modelsimulering_mænd'!AX15*'B. Andre input'!$B$174*'B. Andre input'!$B$65</f>
        <v>25951.92851167444</v>
      </c>
      <c r="AY13" s="236">
        <f>'G. Modelsimulering_mænd'!AY15*'B. Andre input'!$B$174*'B. Andre input'!$B$65</f>
        <v>25415.539932562435</v>
      </c>
      <c r="AZ13" s="236">
        <f>'G. Modelsimulering_mænd'!AZ15*'B. Andre input'!$B$174*'B. Andre input'!$B$65</f>
        <v>24763.833367816143</v>
      </c>
      <c r="BA13" s="236">
        <f>'G. Modelsimulering_mænd'!BA15*'B. Andre input'!$B$174*'B. Andre input'!$B$65</f>
        <v>24010.943166534111</v>
      </c>
      <c r="BB13" s="236">
        <f>'G. Modelsimulering_mænd'!BB15*'B. Andre input'!$B$174*'B. Andre input'!$B$65</f>
        <v>23173.719813476648</v>
      </c>
      <c r="BC13" s="236">
        <f>'G. Modelsimulering_mænd'!BC15*'B. Andre input'!$B$174*'B. Andre input'!$B$65</f>
        <v>24708.303053041433</v>
      </c>
      <c r="BD13" s="236">
        <f>'G. Modelsimulering_mænd'!BD15*'B. Andre input'!$B$174*'B. Andre input'!$B$65</f>
        <v>25036.558570490095</v>
      </c>
      <c r="BE13" s="236">
        <f>'G. Modelsimulering_mænd'!BE15*'B. Andre input'!$B$174*'B. Andre input'!$B$65</f>
        <v>24571.003362805146</v>
      </c>
      <c r="BF13" s="236">
        <f>'G. Modelsimulering_mænd'!BF15*'B. Andre input'!$B$174*'B. Andre input'!$B$65</f>
        <v>23601.150964134442</v>
      </c>
      <c r="BG13" s="236">
        <f>'G. Modelsimulering_mænd'!BG15*'B. Andre input'!$B$174*'B. Andre input'!$B$65</f>
        <v>22328.916095446064</v>
      </c>
      <c r="BH13" s="236">
        <f>'G. Modelsimulering_mænd'!BH15*'B. Andre input'!$B$174*'B. Andre input'!$B$65</f>
        <v>20893.892500006688</v>
      </c>
      <c r="BI13" s="236">
        <f>'G. Modelsimulering_mænd'!BI15*'B. Andre input'!$B$174*'B. Andre input'!$B$65</f>
        <v>19391.410297214017</v>
      </c>
      <c r="BJ13" s="236">
        <f>'G. Modelsimulering_mænd'!BJ15*'B. Andre input'!$B$174*'B. Andre input'!$B$65</f>
        <v>17885.439517963259</v>
      </c>
      <c r="BK13" s="236">
        <f>'G. Modelsimulering_mænd'!BK15*'B. Andre input'!$B$174*'B. Andre input'!$B$65</f>
        <v>16417.811272962066</v>
      </c>
      <c r="BL13" s="236">
        <f>'G. Modelsimulering_mænd'!BL15*'B. Andre input'!$B$174*'B. Andre input'!$B$65</f>
        <v>15014.805522926465</v>
      </c>
      <c r="BM13" s="236">
        <f>'G. Modelsimulering_mænd'!BM15*'B. Andre input'!$B$174*'B. Andre input'!$B$65</f>
        <v>13691.854144379449</v>
      </c>
      <c r="BN13" s="236">
        <f>'G. Modelsimulering_mænd'!BN15*'B. Andre input'!$B$174*'B. Andre input'!$B$65</f>
        <v>12456.894286588406</v>
      </c>
      <c r="BO13" s="236">
        <f>'G. Modelsimulering_mænd'!BO15*'B. Andre input'!$B$174*'B. Andre input'!$B$65</f>
        <v>11312.75473374899</v>
      </c>
      <c r="BP13" s="236">
        <f>'G. Modelsimulering_mænd'!BP15*'B. Andre input'!$B$174*'B. Andre input'!$B$65</f>
        <v>10258.849331731091</v>
      </c>
      <c r="BQ13" s="236">
        <f>'G. Modelsimulering_mænd'!BQ15*'B. Andre input'!$B$174*'B. Andre input'!$B$65</f>
        <v>9292.3739150091842</v>
      </c>
      <c r="BR13" s="236">
        <f>'G. Modelsimulering_mænd'!BR15*'B. Andre input'!$B$174*'B. Andre input'!$B$65</f>
        <v>8409.1476471521582</v>
      </c>
      <c r="BS13" s="236">
        <f>'G. Modelsimulering_mænd'!BS15*'B. Andre input'!$B$174*'B. Andre input'!$B$65</f>
        <v>7604.1999282255119</v>
      </c>
      <c r="BT13" s="236">
        <f>'G. Modelsimulering_mænd'!BT15*'B. Andre input'!$B$174*'B. Andre input'!$B$65</f>
        <v>6872.1755183334953</v>
      </c>
      <c r="BU13" s="236">
        <f>'G. Modelsimulering_mænd'!BU15*'B. Andre input'!$B$174*'B. Andre input'!$B$65</f>
        <v>6207.6100705905601</v>
      </c>
      <c r="BV13" s="236">
        <f>'G. Modelsimulering_mænd'!BV15*'B. Andre input'!$B$174*'B. Andre input'!$B$65</f>
        <v>26475.662081684575</v>
      </c>
      <c r="BW13" s="236">
        <f>'G. Modelsimulering_mænd'!BW15*'B. Andre input'!$B$174*'B. Andre input'!$B$65</f>
        <v>19170.92178327978</v>
      </c>
      <c r="BX13" s="236">
        <f>'G. Modelsimulering_mænd'!BX15*'B. Andre input'!$B$174*'B. Andre input'!$B$65</f>
        <v>13894.503911602809</v>
      </c>
      <c r="BY13" s="236">
        <f>'G. Modelsimulering_mænd'!BY15*'B. Andre input'!$B$174*'B. Andre input'!$B$65</f>
        <v>10079.348137341847</v>
      </c>
      <c r="BZ13" s="236">
        <f>'G. Modelsimulering_mænd'!BZ15*'B. Andre input'!$B$174*'B. Andre input'!$B$65</f>
        <v>7318.0691923457289</v>
      </c>
      <c r="CA13" s="236">
        <f>'G. Modelsimulering_mænd'!CA15*'B. Andre input'!$B$174*'B. Andre input'!$B$65</f>
        <v>5317.6590344592241</v>
      </c>
      <c r="CB13" s="236">
        <f>'G. Modelsimulering_mænd'!CB15*'B. Andre input'!$B$174*'B. Andre input'!$B$65</f>
        <v>3867.1375938590572</v>
      </c>
      <c r="CC13" s="236">
        <f>'G. Modelsimulering_mænd'!CC15*'B. Andre input'!$B$174*'B. Andre input'!$B$65</f>
        <v>2814.4222297019419</v>
      </c>
      <c r="CD13" s="236">
        <f>'G. Modelsimulering_mænd'!CD15*'B. Andre input'!$B$174*'B. Andre input'!$B$65</f>
        <v>2049.7686162050295</v>
      </c>
      <c r="CE13" s="236">
        <f>'G. Modelsimulering_mænd'!CE15*'B. Andre input'!$B$174*'B. Andre input'!$B$65</f>
        <v>1493.9018077446931</v>
      </c>
      <c r="CF13" s="236">
        <f>'G. Modelsimulering_mænd'!CF15*'B. Andre input'!$B$174*'B. Andre input'!$B$65</f>
        <v>1089.4989313371752</v>
      </c>
      <c r="CG13" s="236">
        <f>'G. Modelsimulering_mænd'!CG15*'B. Andre input'!$B$174*'B. Andre input'!$B$65</f>
        <v>795.06990753934588</v>
      </c>
      <c r="CH13" s="236">
        <f>'G. Modelsimulering_mænd'!CH15*'B. Andre input'!$B$174*'B. Andre input'!$B$65</f>
        <v>580.55599862753093</v>
      </c>
      <c r="CI13" s="236">
        <f>'G. Modelsimulering_mænd'!CI15*'B. Andre input'!$B$174*'B. Andre input'!$B$65</f>
        <v>424.1603953925877</v>
      </c>
      <c r="CJ13" s="236">
        <f>'G. Modelsimulering_mænd'!CJ15*'B. Andre input'!$B$174*'B. Andre input'!$B$65</f>
        <v>4650.9520921409357</v>
      </c>
    </row>
    <row r="14" spans="1:88" s="115" customFormat="1" ht="25.5" x14ac:dyDescent="0.2">
      <c r="A14" s="140" t="s">
        <v>177</v>
      </c>
      <c r="B14" s="192"/>
      <c r="C14" s="192"/>
      <c r="D14" s="236">
        <f>'G. Modelsimulering_mænd'!D16*'B. Andre input'!$B$186*'B. Andre input'!$B$65</f>
        <v>35421.830859004469</v>
      </c>
      <c r="E14" s="236">
        <f>'G. Modelsimulering_mænd'!E16*'B. Andre input'!$B$186*'B. Andre input'!$B$65</f>
        <v>41529.765293984783</v>
      </c>
      <c r="F14" s="236">
        <f>'G. Modelsimulering_mænd'!F16*'B. Andre input'!$B$186*'B. Andre input'!$B$65</f>
        <v>46312.752459601565</v>
      </c>
      <c r="G14" s="236">
        <f>'G. Modelsimulering_mænd'!G16*'B. Andre input'!$B$186*'B. Andre input'!$B$65</f>
        <v>49966.4078229273</v>
      </c>
      <c r="H14" s="236">
        <f>'G. Modelsimulering_mænd'!H16*'B. Andre input'!$B$186*'B. Andre input'!$B$65</f>
        <v>52660.282692633402</v>
      </c>
      <c r="I14" s="236">
        <f>'G. Modelsimulering_mænd'!I16*'B. Andre input'!$B$186*'B. Andre input'!$B$65</f>
        <v>16939.335306052086</v>
      </c>
      <c r="J14" s="236">
        <f>'G. Modelsimulering_mænd'!J16*'B. Andre input'!$B$186*'B. Andre input'!$B$65</f>
        <v>10141.199027040799</v>
      </c>
      <c r="K14" s="236">
        <f>'G. Modelsimulering_mænd'!K16*'B. Andre input'!$B$186*'B. Andre input'!$B$65</f>
        <v>8388.8721732404774</v>
      </c>
      <c r="L14" s="236">
        <f>'G. Modelsimulering_mænd'!L16*'B. Andre input'!$B$186*'B. Andre input'!$B$65</f>
        <v>7554.7558545663596</v>
      </c>
      <c r="M14" s="236">
        <f>'G. Modelsimulering_mænd'!M16*'B. Andre input'!$B$186*'B. Andre input'!$B$65</f>
        <v>6922.2075695761787</v>
      </c>
      <c r="N14" s="236">
        <f>'G. Modelsimulering_mænd'!N16*'B. Andre input'!$B$186*'B. Andre input'!$B$65</f>
        <v>9538.5208554175315</v>
      </c>
      <c r="O14" s="236">
        <f>'G. Modelsimulering_mænd'!O16*'B. Andre input'!$B$186*'B. Andre input'!$B$65</f>
        <v>10686.257728456912</v>
      </c>
      <c r="P14" s="236">
        <f>'G. Modelsimulering_mænd'!P16*'B. Andre input'!$B$186*'B. Andre input'!$B$65</f>
        <v>10928.785420497408</v>
      </c>
      <c r="Q14" s="236">
        <f>'G. Modelsimulering_mænd'!Q16*'B. Andre input'!$B$186*'B. Andre input'!$B$65</f>
        <v>10633.174562377173</v>
      </c>
      <c r="R14" s="236">
        <f>'G. Modelsimulering_mænd'!R16*'B. Andre input'!$B$186*'B. Andre input'!$B$65</f>
        <v>10035.442226953763</v>
      </c>
      <c r="S14" s="236">
        <f>'G. Modelsimulering_mænd'!S16*'B. Andre input'!$B$186*'B. Andre input'!$B$65</f>
        <v>9285.3976363933198</v>
      </c>
      <c r="T14" s="236">
        <f>'G. Modelsimulering_mænd'!T16*'B. Andre input'!$B$186*'B. Andre input'!$B$65</f>
        <v>8476.5196478090093</v>
      </c>
      <c r="U14" s="236">
        <f>'G. Modelsimulering_mænd'!U16*'B. Andre input'!$B$186*'B. Andre input'!$B$65</f>
        <v>7665.683806493199</v>
      </c>
      <c r="V14" s="236">
        <f>'G. Modelsimulering_mænd'!V16*'B. Andre input'!$B$186*'B. Andre input'!$B$65</f>
        <v>6886.1404939278118</v>
      </c>
      <c r="W14" s="236">
        <f>'G. Modelsimulering_mænd'!W16*'B. Andre input'!$B$186*'B. Andre input'!$B$65</f>
        <v>0</v>
      </c>
      <c r="X14" s="236">
        <f>'G. Modelsimulering_mænd'!X16*'B. Andre input'!$B$186*'B. Andre input'!$B$65</f>
        <v>0</v>
      </c>
      <c r="Y14" s="236">
        <f>'G. Modelsimulering_mænd'!Y16*'B. Andre input'!$B$186*'B. Andre input'!$B$65</f>
        <v>0</v>
      </c>
      <c r="Z14" s="236">
        <f>'G. Modelsimulering_mænd'!Z16*'B. Andre input'!$B$186*'B. Andre input'!$B$65</f>
        <v>0</v>
      </c>
      <c r="AA14" s="236">
        <f>'G. Modelsimulering_mænd'!AA16*'B. Andre input'!$B$186*'B. Andre input'!$B$65</f>
        <v>0</v>
      </c>
      <c r="AB14" s="236">
        <f>'G. Modelsimulering_mænd'!AB16*'B. Andre input'!$B$186*'B. Andre input'!$B$65</f>
        <v>0</v>
      </c>
      <c r="AC14" s="236">
        <f>'G. Modelsimulering_mænd'!AC16*'B. Andre input'!$B$186*'B. Andre input'!$B$65</f>
        <v>0</v>
      </c>
      <c r="AD14" s="236">
        <f>'G. Modelsimulering_mænd'!AD16*'B. Andre input'!$B$186*'B. Andre input'!$B$65</f>
        <v>0</v>
      </c>
      <c r="AE14" s="236">
        <f>'G. Modelsimulering_mænd'!AE16*'B. Andre input'!$B$186*'B. Andre input'!$B$65</f>
        <v>0</v>
      </c>
      <c r="AF14" s="236">
        <f>'G. Modelsimulering_mænd'!AF16*'B. Andre input'!$B$186*'B. Andre input'!$B$65</f>
        <v>0</v>
      </c>
      <c r="AG14" s="236">
        <f>'G. Modelsimulering_mænd'!AG16*'B. Andre input'!$B$186*'B. Andre input'!$B$65</f>
        <v>0</v>
      </c>
      <c r="AH14" s="236">
        <f>'G. Modelsimulering_mænd'!AH16*'B. Andre input'!$B$186*'B. Andre input'!$B$65</f>
        <v>0</v>
      </c>
      <c r="AI14" s="236">
        <f>'G. Modelsimulering_mænd'!AI16*'B. Andre input'!$B$186*'B. Andre input'!$B$65</f>
        <v>0</v>
      </c>
      <c r="AJ14" s="236">
        <f>'G. Modelsimulering_mænd'!AJ16*'B. Andre input'!$B$186*'B. Andre input'!$B$65</f>
        <v>0</v>
      </c>
      <c r="AK14" s="236">
        <f>'G. Modelsimulering_mænd'!AK16*'B. Andre input'!$B$186*'B. Andre input'!$B$65</f>
        <v>0</v>
      </c>
      <c r="AL14" s="236">
        <f>'G. Modelsimulering_mænd'!AL16*'B. Andre input'!$B$186*'B. Andre input'!$B$65</f>
        <v>0</v>
      </c>
      <c r="AM14" s="236">
        <f>'G. Modelsimulering_mænd'!AM16*'B. Andre input'!$B$186*'B. Andre input'!$B$65</f>
        <v>0</v>
      </c>
      <c r="AN14" s="236">
        <f>'G. Modelsimulering_mænd'!AN16*'B. Andre input'!$B$186*'B. Andre input'!$B$65</f>
        <v>0</v>
      </c>
      <c r="AO14" s="236">
        <f>'G. Modelsimulering_mænd'!AO16*'B. Andre input'!$B$186*'B. Andre input'!$B$65</f>
        <v>0</v>
      </c>
      <c r="AP14" s="236">
        <f>'G. Modelsimulering_mænd'!AP16*'B. Andre input'!$B$186*'B. Andre input'!$B$65</f>
        <v>0</v>
      </c>
      <c r="AQ14" s="236">
        <f>'G. Modelsimulering_mænd'!AQ16*'B. Andre input'!$B$186*'B. Andre input'!$B$65</f>
        <v>0</v>
      </c>
      <c r="AR14" s="236">
        <f>'G. Modelsimulering_mænd'!AR16*'B. Andre input'!$B$186*'B. Andre input'!$B$65</f>
        <v>0</v>
      </c>
      <c r="AS14" s="236">
        <f>'G. Modelsimulering_mænd'!AS16*'B. Andre input'!$B$186*'B. Andre input'!$B$65</f>
        <v>0</v>
      </c>
      <c r="AT14" s="236">
        <f>'G. Modelsimulering_mænd'!AT16*'B. Andre input'!$B$186*'B. Andre input'!$B$65</f>
        <v>0</v>
      </c>
      <c r="AU14" s="236">
        <f>'G. Modelsimulering_mænd'!AU16*'B. Andre input'!$B$186*'B. Andre input'!$B$65</f>
        <v>0</v>
      </c>
      <c r="AV14" s="236">
        <f>'G. Modelsimulering_mænd'!AV16*'B. Andre input'!$B$186*'B. Andre input'!$B$65</f>
        <v>0</v>
      </c>
      <c r="AW14" s="236">
        <f>'G. Modelsimulering_mænd'!AW16*'B. Andre input'!$B$186*'B. Andre input'!$B$65</f>
        <v>0</v>
      </c>
      <c r="AX14" s="236">
        <f>'G. Modelsimulering_mænd'!AX16*'B. Andre input'!$B$186*'B. Andre input'!$B$65</f>
        <v>0</v>
      </c>
      <c r="AY14" s="236">
        <f>'G. Modelsimulering_mænd'!AY16*'B. Andre input'!$B$186*'B. Andre input'!$B$65</f>
        <v>0</v>
      </c>
      <c r="AZ14" s="236">
        <f>'G. Modelsimulering_mænd'!AZ16*'B. Andre input'!$B$186*'B. Andre input'!$B$65</f>
        <v>0</v>
      </c>
      <c r="BA14" s="236">
        <f>'G. Modelsimulering_mænd'!BA16*'B. Andre input'!$B$186*'B. Andre input'!$B$65</f>
        <v>0</v>
      </c>
      <c r="BB14" s="236">
        <f>'G. Modelsimulering_mænd'!BB16*'B. Andre input'!$B$186*'B. Andre input'!$B$65</f>
        <v>0</v>
      </c>
      <c r="BC14" s="236">
        <f>'G. Modelsimulering_mænd'!BC16*'B. Andre input'!$B$186*'B. Andre input'!$B$65</f>
        <v>0</v>
      </c>
      <c r="BD14" s="236">
        <f>'G. Modelsimulering_mænd'!BD16*'B. Andre input'!$B$186*'B. Andre input'!$B$65</f>
        <v>0</v>
      </c>
      <c r="BE14" s="236">
        <f>'G. Modelsimulering_mænd'!BE16*'B. Andre input'!$B$186*'B. Andre input'!$B$65</f>
        <v>0</v>
      </c>
      <c r="BF14" s="236">
        <f>'G. Modelsimulering_mænd'!BF16*'B. Andre input'!$B$186*'B. Andre input'!$B$65</f>
        <v>0</v>
      </c>
      <c r="BG14" s="236">
        <f>'G. Modelsimulering_mænd'!BG16*'B. Andre input'!$B$186*'B. Andre input'!$B$65</f>
        <v>0</v>
      </c>
      <c r="BH14" s="236">
        <f>'G. Modelsimulering_mænd'!BH16*'B. Andre input'!$B$186*'B. Andre input'!$B$65</f>
        <v>0</v>
      </c>
      <c r="BI14" s="236">
        <f>'G. Modelsimulering_mænd'!BI16*'B. Andre input'!$B$186*'B. Andre input'!$B$65</f>
        <v>0</v>
      </c>
      <c r="BJ14" s="236">
        <f>'G. Modelsimulering_mænd'!BJ16*'B. Andre input'!$B$186*'B. Andre input'!$B$65</f>
        <v>0</v>
      </c>
      <c r="BK14" s="236">
        <f>'G. Modelsimulering_mænd'!BK16*'B. Andre input'!$B$186*'B. Andre input'!$B$65</f>
        <v>0</v>
      </c>
      <c r="BL14" s="236">
        <f>'G. Modelsimulering_mænd'!BL16*'B. Andre input'!$B$186*'B. Andre input'!$B$65</f>
        <v>0</v>
      </c>
      <c r="BM14" s="236">
        <f>'G. Modelsimulering_mænd'!BM16*'B. Andre input'!$B$186*'B. Andre input'!$B$65</f>
        <v>0</v>
      </c>
      <c r="BN14" s="236">
        <f>'G. Modelsimulering_mænd'!BN16*'B. Andre input'!$B$186*'B. Andre input'!$B$65</f>
        <v>0</v>
      </c>
      <c r="BO14" s="236">
        <f>'G. Modelsimulering_mænd'!BO16*'B. Andre input'!$B$186*'B. Andre input'!$B$65</f>
        <v>0</v>
      </c>
      <c r="BP14" s="236">
        <f>'G. Modelsimulering_mænd'!BP16*'B. Andre input'!$B$186*'B. Andre input'!$B$65</f>
        <v>0</v>
      </c>
      <c r="BQ14" s="236">
        <f>'G. Modelsimulering_mænd'!BQ16*'B. Andre input'!$B$186*'B. Andre input'!$B$65</f>
        <v>0</v>
      </c>
      <c r="BR14" s="236">
        <f>'G. Modelsimulering_mænd'!BR16*'B. Andre input'!$B$186*'B. Andre input'!$B$65</f>
        <v>0</v>
      </c>
      <c r="BS14" s="236">
        <f>'G. Modelsimulering_mænd'!BS16*'B. Andre input'!$B$186*'B. Andre input'!$B$65</f>
        <v>0</v>
      </c>
      <c r="BT14" s="236">
        <f>'G. Modelsimulering_mænd'!BT16*'B. Andre input'!$B$186*'B. Andre input'!$B$65</f>
        <v>0</v>
      </c>
      <c r="BU14" s="236">
        <f>'G. Modelsimulering_mænd'!BU16*'B. Andre input'!$B$186*'B. Andre input'!$B$65</f>
        <v>0</v>
      </c>
      <c r="BV14" s="236">
        <f>'G. Modelsimulering_mænd'!BV16*'B. Andre input'!$B$186*'B. Andre input'!$B$65</f>
        <v>0</v>
      </c>
      <c r="BW14" s="236">
        <f>'G. Modelsimulering_mænd'!BW16*'B. Andre input'!$B$186*'B. Andre input'!$B$65</f>
        <v>0</v>
      </c>
      <c r="BX14" s="236">
        <f>'G. Modelsimulering_mænd'!BX16*'B. Andre input'!$B$186*'B. Andre input'!$B$65</f>
        <v>0</v>
      </c>
      <c r="BY14" s="236">
        <f>'G. Modelsimulering_mænd'!BY16*'B. Andre input'!$B$186*'B. Andre input'!$B$65</f>
        <v>0</v>
      </c>
      <c r="BZ14" s="236">
        <f>'G. Modelsimulering_mænd'!BZ16*'B. Andre input'!$B$186*'B. Andre input'!$B$65</f>
        <v>0</v>
      </c>
      <c r="CA14" s="236">
        <f>'G. Modelsimulering_mænd'!CA16*'B. Andre input'!$B$186*'B. Andre input'!$B$65</f>
        <v>0</v>
      </c>
      <c r="CB14" s="236">
        <f>'G. Modelsimulering_mænd'!CB16*'B. Andre input'!$B$186*'B. Andre input'!$B$65</f>
        <v>0</v>
      </c>
      <c r="CC14" s="236">
        <f>'G. Modelsimulering_mænd'!CC16*'B. Andre input'!$B$186*'B. Andre input'!$B$65</f>
        <v>0</v>
      </c>
      <c r="CD14" s="236">
        <f>'G. Modelsimulering_mænd'!CD16*'B. Andre input'!$B$186*'B. Andre input'!$B$65</f>
        <v>0</v>
      </c>
      <c r="CE14" s="236">
        <f>'G. Modelsimulering_mænd'!CE16*'B. Andre input'!$B$186*'B. Andre input'!$B$65</f>
        <v>0</v>
      </c>
      <c r="CF14" s="236">
        <f>'G. Modelsimulering_mænd'!CF16*'B. Andre input'!$B$186*'B. Andre input'!$B$65</f>
        <v>0</v>
      </c>
      <c r="CG14" s="236">
        <f>'G. Modelsimulering_mænd'!CG16*'B. Andre input'!$B$186*'B. Andre input'!$B$65</f>
        <v>0</v>
      </c>
      <c r="CH14" s="236">
        <f>'G. Modelsimulering_mænd'!CH16*'B. Andre input'!$B$186*'B. Andre input'!$B$65</f>
        <v>0</v>
      </c>
      <c r="CI14" s="236">
        <f>'G. Modelsimulering_mænd'!CI16*'B. Andre input'!$B$186*'B. Andre input'!$B$65</f>
        <v>0</v>
      </c>
      <c r="CJ14" s="236">
        <f>'G. Modelsimulering_mænd'!CJ16*'B. Andre input'!$B$186*'B. Andre input'!$B$65</f>
        <v>0</v>
      </c>
    </row>
    <row r="15" spans="1:88" s="115" customFormat="1" ht="25.5" x14ac:dyDescent="0.2">
      <c r="A15" s="140" t="s">
        <v>178</v>
      </c>
      <c r="B15" s="192"/>
      <c r="C15" s="192"/>
      <c r="D15" s="236">
        <f>'G. Modelsimulering_mænd'!D17*'B. Andre input'!$B$187*'B. Andre input'!$B$65</f>
        <v>165356.28533158961</v>
      </c>
      <c r="E15" s="236">
        <f>'G. Modelsimulering_mænd'!E17*'B. Andre input'!$B$187*'B. Andre input'!$B$65</f>
        <v>199354.92821614546</v>
      </c>
      <c r="F15" s="236">
        <f>'G. Modelsimulering_mænd'!F17*'B. Andre input'!$B$187*'B. Andre input'!$B$65</f>
        <v>229479.91438487612</v>
      </c>
      <c r="G15" s="236">
        <f>'G. Modelsimulering_mænd'!G17*'B. Andre input'!$B$187*'B. Andre input'!$B$65</f>
        <v>255992.93715882735</v>
      </c>
      <c r="H15" s="236">
        <f>'G. Modelsimulering_mænd'!H17*'B. Andre input'!$B$187*'B. Andre input'!$B$65</f>
        <v>279150.76855641376</v>
      </c>
      <c r="I15" s="236">
        <f>'G. Modelsimulering_mænd'!I17*'B. Andre input'!$B$187*'B. Andre input'!$B$65</f>
        <v>94349.942591671163</v>
      </c>
      <c r="J15" s="236">
        <f>'G. Modelsimulering_mænd'!J17*'B. Andre input'!$B$187*'B. Andre input'!$B$65</f>
        <v>59246.106470707295</v>
      </c>
      <c r="K15" s="236">
        <f>'G. Modelsimulering_mænd'!K17*'B. Andre input'!$B$187*'B. Andre input'!$B$65</f>
        <v>51767.688417986203</v>
      </c>
      <c r="L15" s="236">
        <f>'G. Modelsimulering_mænd'!L17*'B. Andre input'!$B$187*'B. Andre input'!$B$65</f>
        <v>49354.786777648471</v>
      </c>
      <c r="M15" s="236">
        <f>'G. Modelsimulering_mænd'!M17*'B. Andre input'!$B$187*'B. Andre input'!$B$65</f>
        <v>47852.310458255641</v>
      </c>
      <c r="N15" s="236">
        <f>'G. Modelsimulering_mænd'!N17*'B. Andre input'!$B$187*'B. Andre input'!$B$65</f>
        <v>73815.705360630469</v>
      </c>
      <c r="O15" s="236">
        <f>'G. Modelsimulering_mænd'!O17*'B. Andre input'!$B$187*'B. Andre input'!$B$65</f>
        <v>92254.801194434433</v>
      </c>
      <c r="P15" s="236">
        <f>'G. Modelsimulering_mænd'!P17*'B. Andre input'!$B$187*'B. Andre input'!$B$65</f>
        <v>104916.27578169524</v>
      </c>
      <c r="Q15" s="236">
        <f>'G. Modelsimulering_mænd'!Q17*'B. Andre input'!$B$187*'B. Andre input'!$B$65</f>
        <v>113190.05143464904</v>
      </c>
      <c r="R15" s="236">
        <f>'G. Modelsimulering_mænd'!R17*'B. Andre input'!$B$187*'B. Andre input'!$B$65</f>
        <v>118157.89042966008</v>
      </c>
      <c r="S15" s="236">
        <f>'G. Modelsimulering_mænd'!S17*'B. Andre input'!$B$187*'B. Andre input'!$B$65</f>
        <v>120652.51207810355</v>
      </c>
      <c r="T15" s="236">
        <f>'G. Modelsimulering_mænd'!T17*'B. Andre input'!$B$187*'B. Andre input'!$B$65</f>
        <v>121310.45506993055</v>
      </c>
      <c r="U15" s="236">
        <f>'G. Modelsimulering_mænd'!U17*'B. Andre input'!$B$187*'B. Andre input'!$B$65</f>
        <v>120615.84817489816</v>
      </c>
      <c r="V15" s="236">
        <f>'G. Modelsimulering_mænd'!V17*'B. Andre input'!$B$187*'B. Andre input'!$B$65</f>
        <v>118935.5079452308</v>
      </c>
      <c r="W15" s="236">
        <f>'G. Modelsimulering_mænd'!W17*'B. Andre input'!$B$187*'B. Andre input'!$B$65</f>
        <v>129054.14447261901</v>
      </c>
      <c r="X15" s="236">
        <f>'G. Modelsimulering_mænd'!X17*'B. Andre input'!$B$187*'B. Andre input'!$B$65</f>
        <v>124373.75309273096</v>
      </c>
      <c r="Y15" s="236">
        <f>'G. Modelsimulering_mænd'!Y17*'B. Andre input'!$B$187*'B. Andre input'!$B$65</f>
        <v>119520.57591077057</v>
      </c>
      <c r="Z15" s="236">
        <f>'G. Modelsimulering_mænd'!Z17*'B. Andre input'!$B$187*'B. Andre input'!$B$65</f>
        <v>114614.49867322845</v>
      </c>
      <c r="AA15" s="236">
        <f>'G. Modelsimulering_mænd'!AA17*'B. Andre input'!$B$187*'B. Andre input'!$B$65</f>
        <v>109738.02388506076</v>
      </c>
      <c r="AB15" s="236">
        <f>'G. Modelsimulering_mænd'!AB17*'B. Andre input'!$B$187*'B. Andre input'!$B$65</f>
        <v>104947.02679048353</v>
      </c>
      <c r="AC15" s="236">
        <f>'G. Modelsimulering_mænd'!AC17*'B. Andre input'!$B$187*'B. Andre input'!$B$65</f>
        <v>100278.46004162663</v>
      </c>
      <c r="AD15" s="236">
        <f>'G. Modelsimulering_mænd'!AD17*'B. Andre input'!$B$187*'B. Andre input'!$B$65</f>
        <v>95755.869493829785</v>
      </c>
      <c r="AE15" s="236">
        <f>'G. Modelsimulering_mænd'!AE17*'B. Andre input'!$B$187*'B. Andre input'!$B$65</f>
        <v>91393.34022457611</v>
      </c>
      <c r="AF15" s="236">
        <f>'G. Modelsimulering_mænd'!AF17*'B. Andre input'!$B$187*'B. Andre input'!$B$65</f>
        <v>87198.317107378127</v>
      </c>
      <c r="AG15" s="236">
        <f>'G. Modelsimulering_mænd'!AG17*'B. Andre input'!$B$187*'B. Andre input'!$B$65</f>
        <v>81739.590866058934</v>
      </c>
      <c r="AH15" s="236">
        <f>'G. Modelsimulering_mænd'!AH17*'B. Andre input'!$B$187*'B. Andre input'!$B$65</f>
        <v>76607.318874080505</v>
      </c>
      <c r="AI15" s="236">
        <f>'G. Modelsimulering_mænd'!AI17*'B. Andre input'!$B$187*'B. Andre input'!$B$65</f>
        <v>71786.626414923609</v>
      </c>
      <c r="AJ15" s="236">
        <f>'G. Modelsimulering_mænd'!AJ17*'B. Andre input'!$B$187*'B. Andre input'!$B$65</f>
        <v>67261.841647637339</v>
      </c>
      <c r="AK15" s="236">
        <f>'G. Modelsimulering_mænd'!AK17*'B. Andre input'!$B$187*'B. Andre input'!$B$65</f>
        <v>63017.065482819213</v>
      </c>
      <c r="AL15" s="236">
        <f>'G. Modelsimulering_mænd'!AL17*'B. Andre input'!$B$187*'B. Andre input'!$B$65</f>
        <v>59036.550773203569</v>
      </c>
      <c r="AM15" s="236">
        <f>'G. Modelsimulering_mænd'!AM17*'B. Andre input'!$B$187*'B. Andre input'!$B$65</f>
        <v>55304.948781544219</v>
      </c>
      <c r="AN15" s="236">
        <f>'G. Modelsimulering_mænd'!AN17*'B. Andre input'!$B$187*'B. Andre input'!$B$65</f>
        <v>51807.46362915793</v>
      </c>
      <c r="AO15" s="236">
        <f>'G. Modelsimulering_mænd'!AO17*'B. Andre input'!$B$187*'B. Andre input'!$B$65</f>
        <v>48529.943278498053</v>
      </c>
      <c r="AP15" s="236">
        <f>'G. Modelsimulering_mænd'!AP17*'B. Andre input'!$B$187*'B. Andre input'!$B$65</f>
        <v>45458.927053713778</v>
      </c>
      <c r="AQ15" s="236">
        <f>'G. Modelsimulering_mænd'!AQ17*'B. Andre input'!$B$187*'B. Andre input'!$B$65</f>
        <v>40340.523496157453</v>
      </c>
      <c r="AR15" s="236">
        <f>'G. Modelsimulering_mænd'!AR17*'B. Andre input'!$B$187*'B. Andre input'!$B$65</f>
        <v>35798.059656892066</v>
      </c>
      <c r="AS15" s="236">
        <f>'G. Modelsimulering_mænd'!AS17*'B. Andre input'!$B$187*'B. Andre input'!$B$65</f>
        <v>31766.854430783689</v>
      </c>
      <c r="AT15" s="236">
        <f>'G. Modelsimulering_mænd'!AT17*'B. Andre input'!$B$187*'B. Andre input'!$B$65</f>
        <v>28189.447529425026</v>
      </c>
      <c r="AU15" s="236">
        <f>'G. Modelsimulering_mænd'!AU17*'B. Andre input'!$B$187*'B. Andre input'!$B$65</f>
        <v>25014.808178194526</v>
      </c>
      <c r="AV15" s="236">
        <f>'G. Modelsimulering_mænd'!AV17*'B. Andre input'!$B$187*'B. Andre input'!$B$65</f>
        <v>22197.625451557102</v>
      </c>
      <c r="AW15" s="236">
        <f>'G. Modelsimulering_mænd'!AW17*'B. Andre input'!$B$187*'B. Andre input'!$B$65</f>
        <v>19697.673590194281</v>
      </c>
      <c r="AX15" s="236">
        <f>'G. Modelsimulering_mænd'!AX17*'B. Andre input'!$B$187*'B. Andre input'!$B$65</f>
        <v>17479.245535883769</v>
      </c>
      <c r="AY15" s="236">
        <f>'G. Modelsimulering_mænd'!AY17*'B. Andre input'!$B$187*'B. Andre input'!$B$65</f>
        <v>15510.648113110081</v>
      </c>
      <c r="AZ15" s="236">
        <f>'G. Modelsimulering_mænd'!AZ17*'B. Andre input'!$B$187*'B. Andre input'!$B$65</f>
        <v>13763.752649439199</v>
      </c>
      <c r="BA15" s="236">
        <f>'G. Modelsimulering_mænd'!BA17*'B. Andre input'!$B$187*'B. Andre input'!$B$65</f>
        <v>0</v>
      </c>
      <c r="BB15" s="236">
        <f>'G. Modelsimulering_mænd'!BB17*'B. Andre input'!$B$187*'B. Andre input'!$B$65</f>
        <v>0</v>
      </c>
      <c r="BC15" s="236">
        <f>'G. Modelsimulering_mænd'!BC17*'B. Andre input'!$B$187*'B. Andre input'!$B$65</f>
        <v>0</v>
      </c>
      <c r="BD15" s="236">
        <f>'G. Modelsimulering_mænd'!BD17*'B. Andre input'!$B$187*'B. Andre input'!$B$65</f>
        <v>0</v>
      </c>
      <c r="BE15" s="236">
        <f>'G. Modelsimulering_mænd'!BE17*'B. Andre input'!$B$187*'B. Andre input'!$B$65</f>
        <v>0</v>
      </c>
      <c r="BF15" s="236">
        <f>'G. Modelsimulering_mænd'!BF17*'B. Andre input'!$B$187*'B. Andre input'!$B$65</f>
        <v>0</v>
      </c>
      <c r="BG15" s="236">
        <f>'G. Modelsimulering_mænd'!BG17*'B. Andre input'!$B$187*'B. Andre input'!$B$65</f>
        <v>0</v>
      </c>
      <c r="BH15" s="236">
        <f>'G. Modelsimulering_mænd'!BH17*'B. Andre input'!$B$187*'B. Andre input'!$B$65</f>
        <v>0</v>
      </c>
      <c r="BI15" s="236">
        <f>'G. Modelsimulering_mænd'!BI17*'B. Andre input'!$B$187*'B. Andre input'!$B$65</f>
        <v>0</v>
      </c>
      <c r="BJ15" s="236">
        <f>'G. Modelsimulering_mænd'!BJ17*'B. Andre input'!$B$187*'B. Andre input'!$B$65</f>
        <v>0</v>
      </c>
      <c r="BK15" s="236">
        <f>'G. Modelsimulering_mænd'!BK17*'B. Andre input'!$B$187*'B. Andre input'!$B$65</f>
        <v>0</v>
      </c>
      <c r="BL15" s="236">
        <f>'G. Modelsimulering_mænd'!BL17*'B. Andre input'!$B$187*'B. Andre input'!$B$65</f>
        <v>0</v>
      </c>
      <c r="BM15" s="236">
        <f>'G. Modelsimulering_mænd'!BM17*'B. Andre input'!$B$187*'B. Andre input'!$B$65</f>
        <v>0</v>
      </c>
      <c r="BN15" s="236">
        <f>'G. Modelsimulering_mænd'!BN17*'B. Andre input'!$B$187*'B. Andre input'!$B$65</f>
        <v>0</v>
      </c>
      <c r="BO15" s="236">
        <f>'G. Modelsimulering_mænd'!BO17*'B. Andre input'!$B$187*'B. Andre input'!$B$65</f>
        <v>0</v>
      </c>
      <c r="BP15" s="236">
        <f>'G. Modelsimulering_mænd'!BP17*'B. Andre input'!$B$187*'B. Andre input'!$B$65</f>
        <v>0</v>
      </c>
      <c r="BQ15" s="236">
        <f>'G. Modelsimulering_mænd'!BQ17*'B. Andre input'!$B$187*'B. Andre input'!$B$65</f>
        <v>0</v>
      </c>
      <c r="BR15" s="236">
        <f>'G. Modelsimulering_mænd'!BR17*'B. Andre input'!$B$187*'B. Andre input'!$B$65</f>
        <v>0</v>
      </c>
      <c r="BS15" s="236">
        <f>'G. Modelsimulering_mænd'!BS17*'B. Andre input'!$B$187*'B. Andre input'!$B$65</f>
        <v>0</v>
      </c>
      <c r="BT15" s="236">
        <f>'G. Modelsimulering_mænd'!BT17*'B. Andre input'!$B$187*'B. Andre input'!$B$65</f>
        <v>0</v>
      </c>
      <c r="BU15" s="236">
        <f>'G. Modelsimulering_mænd'!BU17*'B. Andre input'!$B$187*'B. Andre input'!$B$65</f>
        <v>0</v>
      </c>
      <c r="BV15" s="236">
        <f>'G. Modelsimulering_mænd'!BV17*'B. Andre input'!$B$187*'B. Andre input'!$B$65</f>
        <v>0</v>
      </c>
      <c r="BW15" s="236">
        <f>'G. Modelsimulering_mænd'!BW17*'B. Andre input'!$B$187*'B. Andre input'!$B$65</f>
        <v>0</v>
      </c>
      <c r="BX15" s="236">
        <f>'G. Modelsimulering_mænd'!BX17*'B. Andre input'!$B$187*'B. Andre input'!$B$65</f>
        <v>0</v>
      </c>
      <c r="BY15" s="236">
        <f>'G. Modelsimulering_mænd'!BY17*'B. Andre input'!$B$187*'B. Andre input'!$B$65</f>
        <v>0</v>
      </c>
      <c r="BZ15" s="236">
        <f>'G. Modelsimulering_mænd'!BZ17*'B. Andre input'!$B$187*'B. Andre input'!$B$65</f>
        <v>0</v>
      </c>
      <c r="CA15" s="236">
        <f>'G. Modelsimulering_mænd'!CA17*'B. Andre input'!$B$187*'B. Andre input'!$B$65</f>
        <v>0</v>
      </c>
      <c r="CB15" s="236">
        <f>'G. Modelsimulering_mænd'!CB17*'B. Andre input'!$B$187*'B. Andre input'!$B$65</f>
        <v>0</v>
      </c>
      <c r="CC15" s="236">
        <f>'G. Modelsimulering_mænd'!CC17*'B. Andre input'!$B$187*'B. Andre input'!$B$65</f>
        <v>0</v>
      </c>
      <c r="CD15" s="236">
        <f>'G. Modelsimulering_mænd'!CD17*'B. Andre input'!$B$187*'B. Andre input'!$B$65</f>
        <v>0</v>
      </c>
      <c r="CE15" s="236">
        <f>'G. Modelsimulering_mænd'!CE17*'B. Andre input'!$B$187*'B. Andre input'!$B$65</f>
        <v>0</v>
      </c>
      <c r="CF15" s="236">
        <f>'G. Modelsimulering_mænd'!CF17*'B. Andre input'!$B$187*'B. Andre input'!$B$65</f>
        <v>0</v>
      </c>
      <c r="CG15" s="236">
        <f>'G. Modelsimulering_mænd'!CG17*'B. Andre input'!$B$187*'B. Andre input'!$B$65</f>
        <v>0</v>
      </c>
      <c r="CH15" s="236">
        <f>'G. Modelsimulering_mænd'!CH17*'B. Andre input'!$B$187*'B. Andre input'!$B$65</f>
        <v>0</v>
      </c>
      <c r="CI15" s="236">
        <f>'G. Modelsimulering_mænd'!CI17*'B. Andre input'!$B$187*'B. Andre input'!$B$65</f>
        <v>0</v>
      </c>
      <c r="CJ15" s="236">
        <f>'G. Modelsimulering_mænd'!CJ17*'B. Andre input'!$B$187*'B. Andre input'!$B$65</f>
        <v>0</v>
      </c>
    </row>
    <row r="16" spans="1:88" s="115" customFormat="1" ht="25.5" x14ac:dyDescent="0.2">
      <c r="A16" s="140" t="s">
        <v>213</v>
      </c>
      <c r="B16" s="192"/>
      <c r="C16" s="192"/>
      <c r="D16" s="236">
        <f>'G. Modelsimulering_mænd'!D18*'B. Andre input'!$B$188*'B. Andre input'!$B$65</f>
        <v>183564.42199191818</v>
      </c>
      <c r="E16" s="236">
        <f>'G. Modelsimulering_mænd'!E18*'B. Andre input'!$B$188*'B. Andre input'!$B$65</f>
        <v>229545.54938040674</v>
      </c>
      <c r="F16" s="236">
        <f>'G. Modelsimulering_mænd'!F18*'B. Andre input'!$B$188*'B. Andre input'!$B$65</f>
        <v>273316.27595603565</v>
      </c>
      <c r="G16" s="236">
        <f>'G. Modelsimulering_mænd'!G18*'B. Andre input'!$B$188*'B. Andre input'!$B$65</f>
        <v>314683.63107643288</v>
      </c>
      <c r="H16" s="236">
        <f>'G. Modelsimulering_mænd'!H18*'B. Andre input'!$B$188*'B. Andre input'!$B$65</f>
        <v>353509.80272808229</v>
      </c>
      <c r="I16" s="236">
        <f>'G. Modelsimulering_mænd'!I18*'B. Andre input'!$B$188*'B. Andre input'!$B$65</f>
        <v>118248.94088308133</v>
      </c>
      <c r="J16" s="236">
        <f>'G. Modelsimulering_mænd'!J18*'B. Andre input'!$B$188*'B. Andre input'!$B$65</f>
        <v>72740.028368099622</v>
      </c>
      <c r="K16" s="236">
        <f>'G. Modelsimulering_mænd'!K18*'B. Andre input'!$B$188*'B. Andre input'!$B$65</f>
        <v>63463.976966861308</v>
      </c>
      <c r="L16" s="236">
        <f>'G. Modelsimulering_mænd'!L18*'B. Andre input'!$B$188*'B. Andre input'!$B$65</f>
        <v>61054.808377520734</v>
      </c>
      <c r="M16" s="236">
        <f>'G. Modelsimulering_mænd'!M18*'B. Andre input'!$B$188*'B. Andre input'!$B$65</f>
        <v>59911.242758661472</v>
      </c>
      <c r="N16" s="236">
        <f>'G. Modelsimulering_mænd'!N18*'B. Andre input'!$B$188*'B. Andre input'!$B$65</f>
        <v>93504.562825672561</v>
      </c>
      <c r="O16" s="236">
        <f>'G. Modelsimulering_mænd'!O18*'B. Andre input'!$B$188*'B. Andre input'!$B$65</f>
        <v>118554.89150232982</v>
      </c>
      <c r="P16" s="236">
        <f>'G. Modelsimulering_mænd'!P18*'B. Andre input'!$B$188*'B. Andre input'!$B$65</f>
        <v>136967.59543910733</v>
      </c>
      <c r="Q16" s="236">
        <f>'G. Modelsimulering_mænd'!Q18*'B. Andre input'!$B$188*'B. Andre input'!$B$65</f>
        <v>150237.83493231641</v>
      </c>
      <c r="R16" s="236">
        <f>'G. Modelsimulering_mænd'!R18*'B. Andre input'!$B$188*'B. Andre input'!$B$65</f>
        <v>159523.96811753878</v>
      </c>
      <c r="S16" s="236">
        <f>'G. Modelsimulering_mænd'!S18*'B. Andre input'!$B$188*'B. Andre input'!$B$65</f>
        <v>165721.41145988749</v>
      </c>
      <c r="T16" s="236">
        <f>'G. Modelsimulering_mænd'!T18*'B. Andre input'!$B$188*'B. Andre input'!$B$65</f>
        <v>169522.47403511894</v>
      </c>
      <c r="U16" s="236">
        <f>'G. Modelsimulering_mænd'!U18*'B. Andre input'!$B$188*'B. Andre input'!$B$65</f>
        <v>171462.86080196252</v>
      </c>
      <c r="V16" s="236">
        <f>'G. Modelsimulering_mænd'!V18*'B. Andre input'!$B$188*'B. Andre input'!$B$65</f>
        <v>171957.55431096366</v>
      </c>
      <c r="W16" s="236">
        <f>'G. Modelsimulering_mænd'!W18*'B. Andre input'!$B$188*'B. Andre input'!$B$65</f>
        <v>171328.49442336048</v>
      </c>
      <c r="X16" s="236">
        <f>'G. Modelsimulering_mænd'!X18*'B. Andre input'!$B$188*'B. Andre input'!$B$65</f>
        <v>171133.41561835611</v>
      </c>
      <c r="Y16" s="236">
        <f>'G. Modelsimulering_mænd'!Y18*'B. Andre input'!$B$188*'B. Andre input'!$B$65</f>
        <v>169998.15852094759</v>
      </c>
      <c r="Z16" s="236">
        <f>'G. Modelsimulering_mænd'!Z18*'B. Andre input'!$B$188*'B. Andre input'!$B$65</f>
        <v>168093.60002847074</v>
      </c>
      <c r="AA16" s="236">
        <f>'G. Modelsimulering_mænd'!AA18*'B. Andre input'!$B$188*'B. Andre input'!$B$65</f>
        <v>165565.82085599602</v>
      </c>
      <c r="AB16" s="236">
        <f>'G. Modelsimulering_mænd'!AB18*'B. Andre input'!$B$188*'B. Andre input'!$B$65</f>
        <v>162538.59156544178</v>
      </c>
      <c r="AC16" s="236">
        <f>'G. Modelsimulering_mænd'!AC18*'B. Andre input'!$B$188*'B. Andre input'!$B$65</f>
        <v>159116.16780525347</v>
      </c>
      <c r="AD16" s="236">
        <f>'G. Modelsimulering_mænd'!AD18*'B. Andre input'!$B$188*'B. Andre input'!$B$65</f>
        <v>155386.04311617196</v>
      </c>
      <c r="AE16" s="236">
        <f>'G. Modelsimulering_mænd'!AE18*'B. Andre input'!$B$188*'B. Andre input'!$B$65</f>
        <v>151421.48176924294</v>
      </c>
      <c r="AF16" s="236">
        <f>'G. Modelsimulering_mænd'!AF18*'B. Andre input'!$B$188*'B. Andre input'!$B$65</f>
        <v>147283.7572336598</v>
      </c>
      <c r="AG16" s="236">
        <f>'G. Modelsimulering_mænd'!AG18*'B. Andre input'!$B$188*'B. Andre input'!$B$65</f>
        <v>147514.58982979102</v>
      </c>
      <c r="AH16" s="236">
        <f>'G. Modelsimulering_mænd'!AH18*'B. Andre input'!$B$188*'B. Andre input'!$B$65</f>
        <v>146943.67681187813</v>
      </c>
      <c r="AI16" s="236">
        <f>'G. Modelsimulering_mænd'!AI18*'B. Andre input'!$B$188*'B. Andre input'!$B$65</f>
        <v>145651.78314536839</v>
      </c>
      <c r="AJ16" s="236">
        <f>'G. Modelsimulering_mænd'!AJ18*'B. Andre input'!$B$188*'B. Andre input'!$B$65</f>
        <v>143726.19901838771</v>
      </c>
      <c r="AK16" s="236">
        <f>'G. Modelsimulering_mænd'!AK18*'B. Andre input'!$B$188*'B. Andre input'!$B$65</f>
        <v>141254.70801979204</v>
      </c>
      <c r="AL16" s="236">
        <f>'G. Modelsimulering_mænd'!AL18*'B. Andre input'!$B$188*'B. Andre input'!$B$65</f>
        <v>138321.85917043639</v>
      </c>
      <c r="AM16" s="236">
        <f>'G. Modelsimulering_mænd'!AM18*'B. Andre input'!$B$188*'B. Andre input'!$B$65</f>
        <v>135006.78942214328</v>
      </c>
      <c r="AN16" s="236">
        <f>'G. Modelsimulering_mænd'!AN18*'B. Andre input'!$B$188*'B. Andre input'!$B$65</f>
        <v>131382.07841164403</v>
      </c>
      <c r="AO16" s="236">
        <f>'G. Modelsimulering_mænd'!AO18*'B. Andre input'!$B$188*'B. Andre input'!$B$65</f>
        <v>127513.28017259702</v>
      </c>
      <c r="AP16" s="236">
        <f>'G. Modelsimulering_mænd'!AP18*'B. Andre input'!$B$188*'B. Andre input'!$B$65</f>
        <v>123458.88923472559</v>
      </c>
      <c r="AQ16" s="236">
        <f>'G. Modelsimulering_mænd'!AQ18*'B. Andre input'!$B$188*'B. Andre input'!$B$65</f>
        <v>126288.47399280217</v>
      </c>
      <c r="AR16" s="236">
        <f>'G. Modelsimulering_mænd'!AR18*'B. Andre input'!$B$188*'B. Andre input'!$B$65</f>
        <v>127431.70577046294</v>
      </c>
      <c r="AS16" s="236">
        <f>'G. Modelsimulering_mænd'!AS18*'B. Andre input'!$B$188*'B. Andre input'!$B$65</f>
        <v>127129.29014331874</v>
      </c>
      <c r="AT16" s="236">
        <f>'G. Modelsimulering_mænd'!AT18*'B. Andre input'!$B$188*'B. Andre input'!$B$65</f>
        <v>125614.83667784712</v>
      </c>
      <c r="AU16" s="236">
        <f>'G. Modelsimulering_mænd'!AU18*'B. Andre input'!$B$188*'B. Andre input'!$B$65</f>
        <v>123106.24356223398</v>
      </c>
      <c r="AV16" s="236">
        <f>'G. Modelsimulering_mænd'!AV18*'B. Andre input'!$B$188*'B. Andre input'!$B$65</f>
        <v>119801.19260953153</v>
      </c>
      <c r="AW16" s="236">
        <f>'G. Modelsimulering_mænd'!AW18*'B. Andre input'!$B$188*'B. Andre input'!$B$65</f>
        <v>115875.32497619427</v>
      </c>
      <c r="AX16" s="236">
        <f>'G. Modelsimulering_mænd'!AX18*'B. Andre input'!$B$188*'B. Andre input'!$B$65</f>
        <v>111482.11943224237</v>
      </c>
      <c r="AY16" s="236">
        <f>'G. Modelsimulering_mænd'!AY18*'B. Andre input'!$B$188*'B. Andre input'!$B$65</f>
        <v>106753.80907495212</v>
      </c>
      <c r="AZ16" s="236">
        <f>'G. Modelsimulering_mænd'!AZ18*'B. Andre input'!$B$188*'B. Andre input'!$B$65</f>
        <v>101802.89021594824</v>
      </c>
      <c r="BA16" s="236">
        <f>'G. Modelsimulering_mænd'!BA18*'B. Andre input'!$B$188*'B. Andre input'!$B$65</f>
        <v>134969.53183215309</v>
      </c>
      <c r="BB16" s="236">
        <f>'G. Modelsimulering_mænd'!BB18*'B. Andre input'!$B$188*'B. Andre input'!$B$65</f>
        <v>123554.41472512129</v>
      </c>
      <c r="BC16" s="236">
        <f>'G. Modelsimulering_mænd'!BC18*'B. Andre input'!$B$188*'B. Andre input'!$B$65</f>
        <v>112701.67243795318</v>
      </c>
      <c r="BD16" s="236">
        <f>'G. Modelsimulering_mænd'!BD18*'B. Andre input'!$B$188*'B. Andre input'!$B$65</f>
        <v>102523.26487944739</v>
      </c>
      <c r="BE16" s="236">
        <f>'G. Modelsimulering_mænd'!BE18*'B. Andre input'!$B$188*'B. Andre input'!$B$65</f>
        <v>93070.392002026434</v>
      </c>
      <c r="BF16" s="236">
        <f>'G. Modelsimulering_mænd'!BF18*'B. Andre input'!$B$188*'B. Andre input'!$B$65</f>
        <v>84354.239093956363</v>
      </c>
      <c r="BG16" s="236">
        <f>'G. Modelsimulering_mænd'!BG18*'B. Andre input'!$B$188*'B. Andre input'!$B$65</f>
        <v>76360.301642019956</v>
      </c>
      <c r="BH16" s="236">
        <f>'G. Modelsimulering_mænd'!BH18*'B. Andre input'!$B$188*'B. Andre input'!$B$65</f>
        <v>69058.21920986459</v>
      </c>
      <c r="BI16" s="236">
        <f>'G. Modelsimulering_mænd'!BI18*'B. Andre input'!$B$188*'B. Andre input'!$B$65</f>
        <v>62408.473606304848</v>
      </c>
      <c r="BJ16" s="236">
        <f>'G. Modelsimulering_mænd'!BJ18*'B. Andre input'!$B$188*'B. Andre input'!$B$65</f>
        <v>56366.902704163178</v>
      </c>
      <c r="BK16" s="236">
        <f>'G. Modelsimulering_mænd'!BK18*'B. Andre input'!$B$188*'B. Andre input'!$B$65</f>
        <v>50887.697201868417</v>
      </c>
      <c r="BL16" s="236">
        <f>'G. Modelsimulering_mænd'!BL18*'B. Andre input'!$B$188*'B. Andre input'!$B$65</f>
        <v>45925.347900698791</v>
      </c>
      <c r="BM16" s="236">
        <f>'G. Modelsimulering_mænd'!BM18*'B. Andre input'!$B$188*'B. Andre input'!$B$65</f>
        <v>41435.870708435927</v>
      </c>
      <c r="BN16" s="236">
        <f>'G. Modelsimulering_mænd'!BN18*'B. Andre input'!$B$188*'B. Andre input'!$B$65</f>
        <v>37377.537980940098</v>
      </c>
      <c r="BO16" s="236">
        <f>'G. Modelsimulering_mænd'!BO18*'B. Andre input'!$B$188*'B. Andre input'!$B$65</f>
        <v>33711.275591511665</v>
      </c>
      <c r="BP16" s="236">
        <f>'G. Modelsimulering_mænd'!BP18*'B. Andre input'!$B$188*'B. Andre input'!$B$65</f>
        <v>30400.836556471972</v>
      </c>
      <c r="BQ16" s="236">
        <f>'G. Modelsimulering_mænd'!BQ18*'B. Andre input'!$B$188*'B. Andre input'!$B$65</f>
        <v>27412.828009207369</v>
      </c>
      <c r="BR16" s="236">
        <f>'G. Modelsimulering_mænd'!BR18*'B. Andre input'!$B$188*'B. Andre input'!$B$65</f>
        <v>24716.644487055761</v>
      </c>
      <c r="BS16" s="236">
        <f>'G. Modelsimulering_mænd'!BS18*'B. Andre input'!$B$188*'B. Andre input'!$B$65</f>
        <v>22284.343838775796</v>
      </c>
      <c r="BT16" s="236">
        <f>'G. Modelsimulering_mænd'!BT18*'B. Andre input'!$B$188*'B. Andre input'!$B$65</f>
        <v>20090.490438646262</v>
      </c>
      <c r="BU16" s="236">
        <f>'G. Modelsimulering_mænd'!BU18*'B. Andre input'!$B$188*'B. Andre input'!$B$65</f>
        <v>0</v>
      </c>
      <c r="BV16" s="236">
        <f>'G. Modelsimulering_mænd'!BV18*'B. Andre input'!$B$188*'B. Andre input'!$B$65</f>
        <v>0</v>
      </c>
      <c r="BW16" s="236">
        <f>'G. Modelsimulering_mænd'!BW18*'B. Andre input'!$B$188*'B. Andre input'!$B$65</f>
        <v>0</v>
      </c>
      <c r="BX16" s="236">
        <f>'G. Modelsimulering_mænd'!BX18*'B. Andre input'!$B$188*'B. Andre input'!$B$65</f>
        <v>0</v>
      </c>
      <c r="BY16" s="236">
        <f>'G. Modelsimulering_mænd'!BY18*'B. Andre input'!$B$188*'B. Andre input'!$B$65</f>
        <v>0</v>
      </c>
      <c r="BZ16" s="236">
        <f>'G. Modelsimulering_mænd'!BZ18*'B. Andre input'!$B$188*'B. Andre input'!$B$65</f>
        <v>0</v>
      </c>
      <c r="CA16" s="236">
        <f>'G. Modelsimulering_mænd'!CA18*'B. Andre input'!$B$188*'B. Andre input'!$B$65</f>
        <v>0</v>
      </c>
      <c r="CB16" s="236">
        <f>'G. Modelsimulering_mænd'!CB18*'B. Andre input'!$B$188*'B. Andre input'!$B$65</f>
        <v>0</v>
      </c>
      <c r="CC16" s="236">
        <f>'G. Modelsimulering_mænd'!CC18*'B. Andre input'!$B$188*'B. Andre input'!$B$65</f>
        <v>0</v>
      </c>
      <c r="CD16" s="236">
        <f>'G. Modelsimulering_mænd'!CD18*'B. Andre input'!$B$188*'B. Andre input'!$B$65</f>
        <v>0</v>
      </c>
      <c r="CE16" s="236">
        <f>'G. Modelsimulering_mænd'!CE18*'B. Andre input'!$B$188*'B. Andre input'!$B$65</f>
        <v>0</v>
      </c>
      <c r="CF16" s="236">
        <f>'G. Modelsimulering_mænd'!CF18*'B. Andre input'!$B$188*'B. Andre input'!$B$65</f>
        <v>0</v>
      </c>
      <c r="CG16" s="236">
        <f>'G. Modelsimulering_mænd'!CG18*'B. Andre input'!$B$188*'B. Andre input'!$B$65</f>
        <v>0</v>
      </c>
      <c r="CH16" s="236">
        <f>'G. Modelsimulering_mænd'!CH18*'B. Andre input'!$B$188*'B. Andre input'!$B$65</f>
        <v>0</v>
      </c>
      <c r="CI16" s="236">
        <f>'G. Modelsimulering_mænd'!CI18*'B. Andre input'!$B$188*'B. Andre input'!$B$65</f>
        <v>0</v>
      </c>
      <c r="CJ16" s="236">
        <f>'G. Modelsimulering_mænd'!CJ18*'B. Andre input'!$B$188*'B. Andre input'!$B$65</f>
        <v>0</v>
      </c>
    </row>
    <row r="17" spans="1:88" s="115" customFormat="1" ht="25.5" x14ac:dyDescent="0.2">
      <c r="A17" s="140" t="s">
        <v>214</v>
      </c>
      <c r="B17" s="192"/>
      <c r="C17" s="192"/>
      <c r="D17" s="236">
        <f>'G. Modelsimulering_mænd'!D19*'B. Andre input'!$B$188*'B. Andre input'!$B$65</f>
        <v>19268.250798702062</v>
      </c>
      <c r="E17" s="236">
        <f>'G. Modelsimulering_mænd'!E19*'B. Andre input'!$B$188*'B. Andre input'!$B$65</f>
        <v>31427.356450183855</v>
      </c>
      <c r="F17" s="236">
        <f>'G. Modelsimulering_mænd'!F19*'B. Andre input'!$B$188*'B. Andre input'!$B$65</f>
        <v>45006.79673368096</v>
      </c>
      <c r="G17" s="236">
        <f>'G. Modelsimulering_mænd'!G19*'B. Andre input'!$B$188*'B. Andre input'!$B$65</f>
        <v>59404.753497154081</v>
      </c>
      <c r="H17" s="236">
        <f>'G. Modelsimulering_mænd'!H19*'B. Andre input'!$B$188*'B. Andre input'!$B$65</f>
        <v>74176.562091486732</v>
      </c>
      <c r="I17" s="236">
        <f>'G. Modelsimulering_mænd'!I19*'B. Andre input'!$B$188*'B. Andre input'!$B$65</f>
        <v>25143.715238791046</v>
      </c>
      <c r="J17" s="236">
        <f>'G. Modelsimulering_mænd'!J19*'B. Andre input'!$B$188*'B. Andre input'!$B$65</f>
        <v>14850.311480709312</v>
      </c>
      <c r="K17" s="236">
        <f>'G. Modelsimulering_mænd'!K19*'B. Andre input'!$B$188*'B. Andre input'!$B$65</f>
        <v>12807.657057643723</v>
      </c>
      <c r="L17" s="236">
        <f>'G. Modelsimulering_mænd'!L19*'B. Andre input'!$B$188*'B. Andre input'!$B$65</f>
        <v>12436.051278345782</v>
      </c>
      <c r="M17" s="236">
        <f>'G. Modelsimulering_mænd'!M19*'B. Andre input'!$B$188*'B. Andre input'!$B$65</f>
        <v>12361.842547859826</v>
      </c>
      <c r="N17" s="236">
        <f>'G. Modelsimulering_mænd'!N19*'B. Andre input'!$B$188*'B. Andre input'!$B$65</f>
        <v>20319.853684569829</v>
      </c>
      <c r="O17" s="236">
        <f>'G. Modelsimulering_mænd'!O19*'B. Andre input'!$B$188*'B. Andre input'!$B$65</f>
        <v>26951.978871306343</v>
      </c>
      <c r="P17" s="236">
        <f>'G. Modelsimulering_mænd'!P19*'B. Andre input'!$B$188*'B. Andre input'!$B$65</f>
        <v>32332.656384233796</v>
      </c>
      <c r="Q17" s="236">
        <f>'G. Modelsimulering_mænd'!Q19*'B. Andre input'!$B$188*'B. Andre input'!$B$65</f>
        <v>36598.372874055742</v>
      </c>
      <c r="R17" s="236">
        <f>'G. Modelsimulering_mænd'!R19*'B. Andre input'!$B$188*'B. Andre input'!$B$65</f>
        <v>39902.167629340147</v>
      </c>
      <c r="S17" s="236">
        <f>'G. Modelsimulering_mænd'!S19*'B. Andre input'!$B$188*'B. Andre input'!$B$65</f>
        <v>42393.003539838995</v>
      </c>
      <c r="T17" s="236">
        <f>'G. Modelsimulering_mænd'!T19*'B. Andre input'!$B$188*'B. Andre input'!$B$65</f>
        <v>44206.367853144133</v>
      </c>
      <c r="U17" s="236">
        <f>'G. Modelsimulering_mænd'!U19*'B. Andre input'!$B$188*'B. Andre input'!$B$65</f>
        <v>45460.675556491668</v>
      </c>
      <c r="V17" s="236">
        <f>'G. Modelsimulering_mænd'!V19*'B. Andre input'!$B$188*'B. Andre input'!$B$65</f>
        <v>46256.777905893592</v>
      </c>
      <c r="W17" s="236">
        <f>'G. Modelsimulering_mænd'!W19*'B. Andre input'!$B$188*'B. Andre input'!$B$65</f>
        <v>46679.07004866191</v>
      </c>
      <c r="X17" s="236">
        <f>'G. Modelsimulering_mænd'!X19*'B. Andre input'!$B$188*'B. Andre input'!$B$65</f>
        <v>46797.327223056156</v>
      </c>
      <c r="Y17" s="236">
        <f>'G. Modelsimulering_mænd'!Y19*'B. Andre input'!$B$188*'B. Andre input'!$B$65</f>
        <v>46734.534281128246</v>
      </c>
      <c r="Z17" s="236">
        <f>'G. Modelsimulering_mænd'!Z19*'B. Andre input'!$B$188*'B. Andre input'!$B$65</f>
        <v>46517.678356443066</v>
      </c>
      <c r="AA17" s="236">
        <f>'G. Modelsimulering_mænd'!AA19*'B. Andre input'!$B$188*'B. Andre input'!$B$65</f>
        <v>46164.807123671228</v>
      </c>
      <c r="AB17" s="236">
        <f>'G. Modelsimulering_mænd'!AB19*'B. Andre input'!$B$188*'B. Andre input'!$B$65</f>
        <v>45689.768336885892</v>
      </c>
      <c r="AC17" s="236">
        <f>'G. Modelsimulering_mænd'!AC19*'B. Andre input'!$B$188*'B. Andre input'!$B$65</f>
        <v>45104.63436320558</v>
      </c>
      <c r="AD17" s="236">
        <f>'G. Modelsimulering_mænd'!AD19*'B. Andre input'!$B$188*'B. Andre input'!$B$65</f>
        <v>44420.824395805837</v>
      </c>
      <c r="AE17" s="236">
        <f>'G. Modelsimulering_mænd'!AE19*'B. Andre input'!$B$188*'B. Andre input'!$B$65</f>
        <v>43649.525643809589</v>
      </c>
      <c r="AF17" s="236">
        <f>'G. Modelsimulering_mænd'!AF19*'B. Andre input'!$B$188*'B. Andre input'!$B$65</f>
        <v>42801.762622582704</v>
      </c>
      <c r="AG17" s="236">
        <f>'G. Modelsimulering_mænd'!AG19*'B. Andre input'!$B$188*'B. Andre input'!$B$65</f>
        <v>41888.311102334752</v>
      </c>
      <c r="AH17" s="236">
        <f>'G. Modelsimulering_mænd'!AH19*'B. Andre input'!$B$188*'B. Andre input'!$B$65</f>
        <v>41140.486344404955</v>
      </c>
      <c r="AI17" s="236">
        <f>'G. Modelsimulering_mænd'!AI19*'B. Andre input'!$B$188*'B. Andre input'!$B$65</f>
        <v>40508.616585202049</v>
      </c>
      <c r="AJ17" s="236">
        <f>'G. Modelsimulering_mænd'!AJ19*'B. Andre input'!$B$188*'B. Andre input'!$B$65</f>
        <v>39941.799628973538</v>
      </c>
      <c r="AK17" s="236">
        <f>'G. Modelsimulering_mænd'!AK19*'B. Andre input'!$B$188*'B. Andre input'!$B$65</f>
        <v>39395.90052317884</v>
      </c>
      <c r="AL17" s="236">
        <f>'G. Modelsimulering_mænd'!AL19*'B. Andre input'!$B$188*'B. Andre input'!$B$65</f>
        <v>38836.50231716151</v>
      </c>
      <c r="AM17" s="236">
        <f>'G. Modelsimulering_mænd'!AM19*'B. Andre input'!$B$188*'B. Andre input'!$B$65</f>
        <v>38239.165848772027</v>
      </c>
      <c r="AN17" s="236">
        <f>'G. Modelsimulering_mænd'!AN19*'B. Andre input'!$B$188*'B. Andre input'!$B$65</f>
        <v>37588.386388231527</v>
      </c>
      <c r="AO17" s="236">
        <f>'G. Modelsimulering_mænd'!AO19*'B. Andre input'!$B$188*'B. Andre input'!$B$65</f>
        <v>36876.038159743533</v>
      </c>
      <c r="AP17" s="236">
        <f>'G. Modelsimulering_mænd'!AP19*'B. Andre input'!$B$188*'B. Andre input'!$B$65</f>
        <v>36099.735752303714</v>
      </c>
      <c r="AQ17" s="236">
        <f>'G. Modelsimulering_mænd'!AQ19*'B. Andre input'!$B$188*'B. Andre input'!$B$65</f>
        <v>35261.326506515885</v>
      </c>
      <c r="AR17" s="236">
        <f>'G. Modelsimulering_mænd'!AR19*'B. Andre input'!$B$188*'B. Andre input'!$B$65</f>
        <v>34710.680014300029</v>
      </c>
      <c r="AS17" s="236">
        <f>'G. Modelsimulering_mænd'!AS19*'B. Andre input'!$B$188*'B. Andre input'!$B$65</f>
        <v>34338.420908004169</v>
      </c>
      <c r="AT17" s="236">
        <f>'G. Modelsimulering_mænd'!AT19*'B. Andre input'!$B$188*'B. Andre input'!$B$65</f>
        <v>34044.348594910851</v>
      </c>
      <c r="AU17" s="236">
        <f>'G. Modelsimulering_mænd'!AU19*'B. Andre input'!$B$188*'B. Andre input'!$B$65</f>
        <v>33748.288258030181</v>
      </c>
      <c r="AV17" s="236">
        <f>'G. Modelsimulering_mænd'!AV19*'B. Andre input'!$B$188*'B. Andre input'!$B$65</f>
        <v>33392.566467825622</v>
      </c>
      <c r="AW17" s="236">
        <f>'G. Modelsimulering_mænd'!AW19*'B. Andre input'!$B$188*'B. Andre input'!$B$65</f>
        <v>32940.315249214895</v>
      </c>
      <c r="AX17" s="236">
        <f>'G. Modelsimulering_mænd'!AX19*'B. Andre input'!$B$188*'B. Andre input'!$B$65</f>
        <v>32372.014238119209</v>
      </c>
      <c r="AY17" s="236">
        <f>'G. Modelsimulering_mænd'!AY19*'B. Andre input'!$B$188*'B. Andre input'!$B$65</f>
        <v>31681.590147406681</v>
      </c>
      <c r="AZ17" s="236">
        <f>'G. Modelsimulering_mænd'!AZ19*'B. Andre input'!$B$188*'B. Andre input'!$B$65</f>
        <v>30872.743703095715</v>
      </c>
      <c r="BA17" s="236">
        <f>'G. Modelsimulering_mænd'!BA19*'B. Andre input'!$B$188*'B. Andre input'!$B$65</f>
        <v>29955.798745667897</v>
      </c>
      <c r="BB17" s="236">
        <f>'G. Modelsimulering_mænd'!BB19*'B. Andre input'!$B$188*'B. Andre input'!$B$65</f>
        <v>30825.678499326394</v>
      </c>
      <c r="BC17" s="236">
        <f>'G. Modelsimulering_mænd'!BC19*'B. Andre input'!$B$188*'B. Andre input'!$B$65</f>
        <v>31104.84466704915</v>
      </c>
      <c r="BD17" s="236">
        <f>'G. Modelsimulering_mænd'!BD19*'B. Andre input'!$B$188*'B. Andre input'!$B$65</f>
        <v>30814.604654948846</v>
      </c>
      <c r="BE17" s="236">
        <f>'G. Modelsimulering_mænd'!BE19*'B. Andre input'!$B$188*'B. Andre input'!$B$65</f>
        <v>30041.139774205796</v>
      </c>
      <c r="BF17" s="236">
        <f>'G. Modelsimulering_mænd'!BF19*'B. Andre input'!$B$188*'B. Andre input'!$B$65</f>
        <v>28892.263894621741</v>
      </c>
      <c r="BG17" s="236">
        <f>'G. Modelsimulering_mænd'!BG19*'B. Andre input'!$B$188*'B. Andre input'!$B$65</f>
        <v>27474.568556421054</v>
      </c>
      <c r="BH17" s="236">
        <f>'G. Modelsimulering_mænd'!BH19*'B. Andre input'!$B$188*'B. Andre input'!$B$65</f>
        <v>25882.559983255378</v>
      </c>
      <c r="BI17" s="236">
        <f>'G. Modelsimulering_mænd'!BI19*'B. Andre input'!$B$188*'B. Andre input'!$B$65</f>
        <v>24194.612667403064</v>
      </c>
      <c r="BJ17" s="236">
        <f>'G. Modelsimulering_mænd'!BJ19*'B. Andre input'!$B$188*'B. Andre input'!$B$65</f>
        <v>22472.601008290101</v>
      </c>
      <c r="BK17" s="236">
        <f>'G. Modelsimulering_mænd'!BK19*'B. Andre input'!$B$188*'B. Andre input'!$B$65</f>
        <v>20763.346957680791</v>
      </c>
      <c r="BL17" s="236">
        <f>'G. Modelsimulering_mænd'!BL19*'B. Andre input'!$B$188*'B. Andre input'!$B$65</f>
        <v>19100.812162614151</v>
      </c>
      <c r="BM17" s="236">
        <f>'G. Modelsimulering_mænd'!BM19*'B. Andre input'!$B$188*'B. Andre input'!$B$65</f>
        <v>17508.44534144198</v>
      </c>
      <c r="BN17" s="236">
        <f>'G. Modelsimulering_mænd'!BN19*'B. Andre input'!$B$188*'B. Andre input'!$B$65</f>
        <v>16001.384013325584</v>
      </c>
      <c r="BO17" s="236">
        <f>'G. Modelsimulering_mænd'!BO19*'B. Andre input'!$B$188*'B. Andre input'!$B$65</f>
        <v>14588.377518351603</v>
      </c>
      <c r="BP17" s="236">
        <f>'G. Modelsimulering_mænd'!BP19*'B. Andre input'!$B$188*'B. Andre input'!$B$65</f>
        <v>13273.392131855018</v>
      </c>
      <c r="BQ17" s="236">
        <f>'G. Modelsimulering_mænd'!BQ19*'B. Andre input'!$B$188*'B. Andre input'!$B$65</f>
        <v>12056.908398766756</v>
      </c>
      <c r="BR17" s="236">
        <f>'G. Modelsimulering_mænd'!BR19*'B. Andre input'!$B$188*'B. Andre input'!$B$65</f>
        <v>10936.943952442682</v>
      </c>
      <c r="BS17" s="236">
        <f>'G. Modelsimulering_mænd'!BS19*'B. Andre input'!$B$188*'B. Andre input'!$B$65</f>
        <v>9909.8433554794574</v>
      </c>
      <c r="BT17" s="236">
        <f>'G. Modelsimulering_mænd'!BT19*'B. Andre input'!$B$188*'B. Andre input'!$B$65</f>
        <v>8970.8767700165045</v>
      </c>
      <c r="BU17" s="236">
        <f>'G. Modelsimulering_mænd'!BU19*'B. Andre input'!$B$188*'B. Andre input'!$B$65</f>
        <v>26226.667906687398</v>
      </c>
      <c r="BV17" s="236">
        <f>'G. Modelsimulering_mænd'!BV19*'B. Andre input'!$B$188*'B. Andre input'!$B$65</f>
        <v>22329.0961312525</v>
      </c>
      <c r="BW17" s="236">
        <f>'G. Modelsimulering_mænd'!BW19*'B. Andre input'!$B$188*'B. Andre input'!$B$65</f>
        <v>18447.463148662133</v>
      </c>
      <c r="BX17" s="236">
        <f>'G. Modelsimulering_mænd'!BX19*'B. Andre input'!$B$188*'B. Andre input'!$B$65</f>
        <v>14915.656200685306</v>
      </c>
      <c r="BY17" s="236">
        <f>'G. Modelsimulering_mænd'!BY19*'B. Andre input'!$B$188*'B. Andre input'!$B$65</f>
        <v>11866.888606322107</v>
      </c>
      <c r="BZ17" s="236">
        <f>'G. Modelsimulering_mænd'!BZ19*'B. Andre input'!$B$188*'B. Andre input'!$B$65</f>
        <v>9324.0340822416711</v>
      </c>
      <c r="CA17" s="236">
        <f>'G. Modelsimulering_mænd'!CA19*'B. Andre input'!$B$188*'B. Andre input'!$B$65</f>
        <v>7253.7409158345554</v>
      </c>
      <c r="CB17" s="236">
        <f>'G. Modelsimulering_mænd'!CB19*'B. Andre input'!$B$188*'B. Andre input'!$B$65</f>
        <v>5597.9764446073295</v>
      </c>
      <c r="CC17" s="236">
        <f>'G. Modelsimulering_mænd'!CC19*'B. Andre input'!$B$188*'B. Andre input'!$B$65</f>
        <v>4291.700341434007</v>
      </c>
      <c r="CD17" s="236">
        <f>'G. Modelsimulering_mænd'!CD19*'B. Andre input'!$B$188*'B. Andre input'!$B$65</f>
        <v>3272.1643349887813</v>
      </c>
      <c r="CE17" s="236">
        <f>'G. Modelsimulering_mænd'!CE19*'B. Andre input'!$B$188*'B. Andre input'!$B$65</f>
        <v>2483.2781159494734</v>
      </c>
      <c r="CF17" s="236">
        <f>'G. Modelsimulering_mænd'!CF19*'B. Andre input'!$B$188*'B. Andre input'!$B$65</f>
        <v>1877.166563901648</v>
      </c>
      <c r="CG17" s="236">
        <f>'G. Modelsimulering_mænd'!CG19*'B. Andre input'!$B$188*'B. Andre input'!$B$65</f>
        <v>1414.2100405088904</v>
      </c>
      <c r="CH17" s="236">
        <f>'G. Modelsimulering_mænd'!CH19*'B. Andre input'!$B$188*'B. Andre input'!$B$65</f>
        <v>1062.3360942579341</v>
      </c>
      <c r="CI17" s="236">
        <f>'G. Modelsimulering_mænd'!CI19*'B. Andre input'!$B$188*'B. Andre input'!$B$65</f>
        <v>796.00601062620331</v>
      </c>
      <c r="CJ17" s="236">
        <f>'G. Modelsimulering_mænd'!CJ19*'B. Andre input'!$B$188*'B. Andre input'!$B$65</f>
        <v>0</v>
      </c>
    </row>
    <row r="18" spans="1:88" s="115" customFormat="1" ht="25.5" x14ac:dyDescent="0.2">
      <c r="A18" s="140" t="s">
        <v>192</v>
      </c>
      <c r="B18" s="192"/>
      <c r="C18" s="192"/>
      <c r="D18" s="236">
        <f>'G. Modelsimulering_mænd'!D20*'B. Andre input'!$B$188*'B. Andre input'!$B$65</f>
        <v>751.71296818502867</v>
      </c>
      <c r="E18" s="236">
        <f>'G. Modelsimulering_mænd'!E20*'B. Andre input'!$B$188*'B. Andre input'!$B$65</f>
        <v>1460.8805643262174</v>
      </c>
      <c r="F18" s="236">
        <f>'G. Modelsimulering_mænd'!F20*'B. Andre input'!$B$188*'B. Andre input'!$B$65</f>
        <v>2278.2986616201401</v>
      </c>
      <c r="G18" s="236">
        <f>'G. Modelsimulering_mænd'!G20*'B. Andre input'!$B$188*'B. Andre input'!$B$65</f>
        <v>3161.8029705156141</v>
      </c>
      <c r="H18" s="236">
        <f>'G. Modelsimulering_mænd'!H20*'B. Andre input'!$B$188*'B. Andre input'!$B$65</f>
        <v>4080.2462849351396</v>
      </c>
      <c r="I18" s="236">
        <f>'G. Modelsimulering_mænd'!I20*'B. Andre input'!$B$188*'B. Andre input'!$B$65</f>
        <v>1388.660186292032</v>
      </c>
      <c r="J18" s="236">
        <f>'G. Modelsimulering_mænd'!J20*'B. Andre input'!$B$188*'B. Andre input'!$B$65</f>
        <v>810.68455896049363</v>
      </c>
      <c r="K18" s="236">
        <f>'G. Modelsimulering_mænd'!K20*'B. Andre input'!$B$188*'B. Andre input'!$B$65</f>
        <v>696.72845445481289</v>
      </c>
      <c r="L18" s="236">
        <f>'G. Modelsimulering_mænd'!L20*'B. Andre input'!$B$188*'B. Andre input'!$B$65</f>
        <v>678.31564314671175</v>
      </c>
      <c r="M18" s="236">
        <f>'G. Modelsimulering_mænd'!M20*'B. Andre input'!$B$188*'B. Andre input'!$B$65</f>
        <v>676.74435917654046</v>
      </c>
      <c r="N18" s="236">
        <f>'G. Modelsimulering_mænd'!N20*'B. Andre input'!$B$188*'B. Andre input'!$B$65</f>
        <v>1128.8783333642575</v>
      </c>
      <c r="O18" s="236">
        <f>'G. Modelsimulering_mænd'!O20*'B. Andre input'!$B$188*'B. Andre input'!$B$65</f>
        <v>1515.794172755682</v>
      </c>
      <c r="P18" s="236">
        <f>'G. Modelsimulering_mænd'!P20*'B. Andre input'!$B$188*'B. Andre input'!$B$65</f>
        <v>1836.0223435401535</v>
      </c>
      <c r="Q18" s="236">
        <f>'G. Modelsimulering_mænd'!Q20*'B. Andre input'!$B$188*'B. Andre input'!$B$65</f>
        <v>2094.2173659317095</v>
      </c>
      <c r="R18" s="236">
        <f>'G. Modelsimulering_mænd'!R20*'B. Andre input'!$B$188*'B. Andre input'!$B$65</f>
        <v>2297.3706825445674</v>
      </c>
      <c r="S18" s="236">
        <f>'G. Modelsimulering_mænd'!S20*'B. Andre input'!$B$188*'B. Andre input'!$B$65</f>
        <v>2453.0788591449573</v>
      </c>
      <c r="T18" s="236">
        <f>'G. Modelsimulering_mænd'!T20*'B. Andre input'!$B$188*'B. Andre input'!$B$65</f>
        <v>2568.665647744911</v>
      </c>
      <c r="U18" s="236">
        <f>'G. Modelsimulering_mænd'!U20*'B. Andre input'!$B$188*'B. Andre input'!$B$65</f>
        <v>2650.7659953304565</v>
      </c>
      <c r="V18" s="236">
        <f>'G. Modelsimulering_mænd'!V20*'B. Andre input'!$B$188*'B. Andre input'!$B$65</f>
        <v>2705.1689546121356</v>
      </c>
      <c r="W18" s="236">
        <f>'G. Modelsimulering_mænd'!W20*'B. Andre input'!$B$188*'B. Andre input'!$B$65</f>
        <v>2736.8030768109675</v>
      </c>
      <c r="X18" s="236">
        <f>'G. Modelsimulering_mænd'!X20*'B. Andre input'!$B$188*'B. Andre input'!$B$65</f>
        <v>2749.7954015022733</v>
      </c>
      <c r="Y18" s="236">
        <f>'G. Modelsimulering_mænd'!Y20*'B. Andre input'!$B$188*'B. Andre input'!$B$65</f>
        <v>2747.6079922364861</v>
      </c>
      <c r="Z18" s="236">
        <f>'G. Modelsimulering_mænd'!Z20*'B. Andre input'!$B$188*'B. Andre input'!$B$65</f>
        <v>2737.2867206336723</v>
      </c>
      <c r="AA18" s="236">
        <f>'G. Modelsimulering_mænd'!AA20*'B. Andre input'!$B$188*'B. Andre input'!$B$65</f>
        <v>2719.6050214909951</v>
      </c>
      <c r="AB18" s="236">
        <f>'G. Modelsimulering_mænd'!AB20*'B. Andre input'!$B$188*'B. Andre input'!$B$65</f>
        <v>2695.1093990498562</v>
      </c>
      <c r="AC18" s="236">
        <f>'G. Modelsimulering_mænd'!AC20*'B. Andre input'!$B$188*'B. Andre input'!$B$65</f>
        <v>2664.285227158663</v>
      </c>
      <c r="AD18" s="236">
        <f>'G. Modelsimulering_mænd'!AD20*'B. Andre input'!$B$188*'B. Andre input'!$B$65</f>
        <v>2627.6287975152186</v>
      </c>
      <c r="AE18" s="236">
        <f>'G. Modelsimulering_mænd'!AE20*'B. Andre input'!$B$188*'B. Andre input'!$B$65</f>
        <v>2585.6694845455695</v>
      </c>
      <c r="AF18" s="236">
        <f>'G. Modelsimulering_mænd'!AF20*'B. Andre input'!$B$188*'B. Andre input'!$B$65</f>
        <v>2538.9674243927739</v>
      </c>
      <c r="AG18" s="236">
        <f>'G. Modelsimulering_mænd'!AG20*'B. Andre input'!$B$188*'B. Andre input'!$B$65</f>
        <v>2488.1009366519943</v>
      </c>
      <c r="AH18" s="236">
        <f>'G. Modelsimulering_mænd'!AH20*'B. Andre input'!$B$188*'B. Andre input'!$B$65</f>
        <v>2433.6512796359257</v>
      </c>
      <c r="AI18" s="236">
        <f>'G. Modelsimulering_mænd'!AI20*'B. Andre input'!$B$188*'B. Andre input'!$B$65</f>
        <v>2390.3876269302541</v>
      </c>
      <c r="AJ18" s="236">
        <f>'G. Modelsimulering_mænd'!AJ20*'B. Andre input'!$B$188*'B. Andre input'!$B$65</f>
        <v>2354.3362387284828</v>
      </c>
      <c r="AK18" s="236">
        <f>'G. Modelsimulering_mænd'!AK20*'B. Andre input'!$B$188*'B. Andre input'!$B$65</f>
        <v>2322.0047540489522</v>
      </c>
      <c r="AL18" s="236">
        <f>'G. Modelsimulering_mænd'!AL20*'B. Andre input'!$B$188*'B. Andre input'!$B$65</f>
        <v>2290.6072090732819</v>
      </c>
      <c r="AM18" s="236">
        <f>'G. Modelsimulering_mænd'!AM20*'B. Andre input'!$B$188*'B. Andre input'!$B$65</f>
        <v>2258.0909321362706</v>
      </c>
      <c r="AN18" s="236">
        <f>'G. Modelsimulering_mænd'!AN20*'B. Andre input'!$B$188*'B. Andre input'!$B$65</f>
        <v>2223.0664194183214</v>
      </c>
      <c r="AO18" s="236">
        <f>'G. Modelsimulering_mænd'!AO20*'B. Andre input'!$B$188*'B. Andre input'!$B$65</f>
        <v>2184.6980461990847</v>
      </c>
      <c r="AP18" s="236">
        <f>'G. Modelsimulering_mænd'!AP20*'B. Andre input'!$B$188*'B. Andre input'!$B$65</f>
        <v>2142.5871816624531</v>
      </c>
      <c r="AQ18" s="236">
        <f>'G. Modelsimulering_mænd'!AQ20*'B. Andre input'!$B$188*'B. Andre input'!$B$65</f>
        <v>2096.6636269645683</v>
      </c>
      <c r="AR18" s="236">
        <f>'G. Modelsimulering_mænd'!AR20*'B. Andre input'!$B$188*'B. Andre input'!$B$65</f>
        <v>2047.0922445376384</v>
      </c>
      <c r="AS18" s="236">
        <f>'G. Modelsimulering_mænd'!AS20*'B. Andre input'!$B$188*'B. Andre input'!$B$65</f>
        <v>2016.3663186026417</v>
      </c>
      <c r="AT18" s="236">
        <f>'G. Modelsimulering_mænd'!AT20*'B. Andre input'!$B$188*'B. Andre input'!$B$65</f>
        <v>1996.3752733978297</v>
      </c>
      <c r="AU18" s="236">
        <f>'G. Modelsimulering_mænd'!AU20*'B. Andre input'!$B$188*'B. Andre input'!$B$65</f>
        <v>1980.5064209677055</v>
      </c>
      <c r="AV18" s="236">
        <f>'G. Modelsimulering_mænd'!AV20*'B. Andre input'!$B$188*'B. Andre input'!$B$65</f>
        <v>1963.8377983958765</v>
      </c>
      <c r="AW18" s="236">
        <f>'G. Modelsimulering_mænd'!AW20*'B. Andre input'!$B$188*'B. Andre input'!$B$65</f>
        <v>1943.0230577578063</v>
      </c>
      <c r="AX18" s="236">
        <f>'G. Modelsimulering_mænd'!AX20*'B. Andre input'!$B$188*'B. Andre input'!$B$65</f>
        <v>1916.0441939870652</v>
      </c>
      <c r="AY18" s="236">
        <f>'G. Modelsimulering_mænd'!AY20*'B. Andre input'!$B$188*'B. Andre input'!$B$65</f>
        <v>1881.9288286960455</v>
      </c>
      <c r="AZ18" s="236">
        <f>'G. Modelsimulering_mænd'!AZ20*'B. Andre input'!$B$188*'B. Andre input'!$B$65</f>
        <v>1840.481588171521</v>
      </c>
      <c r="BA18" s="236">
        <f>'G. Modelsimulering_mænd'!BA20*'B. Andre input'!$B$188*'B. Andre input'!$B$65</f>
        <v>1792.0517293650155</v>
      </c>
      <c r="BB18" s="236">
        <f>'G. Modelsimulering_mænd'!BB20*'B. Andre input'!$B$188*'B. Andre input'!$B$65</f>
        <v>1737.3438976018053</v>
      </c>
      <c r="BC18" s="236">
        <f>'G. Modelsimulering_mænd'!BC20*'B. Andre input'!$B$188*'B. Andre input'!$B$65</f>
        <v>1798.0841211878972</v>
      </c>
      <c r="BD18" s="236">
        <f>'G. Modelsimulering_mænd'!BD20*'B. Andre input'!$B$188*'B. Andre input'!$B$65</f>
        <v>1815.6173818217317</v>
      </c>
      <c r="BE18" s="236">
        <f>'G. Modelsimulering_mænd'!BE20*'B. Andre input'!$B$188*'B. Andre input'!$B$65</f>
        <v>1795.9070064206151</v>
      </c>
      <c r="BF18" s="236">
        <f>'G. Modelsimulering_mænd'!BF20*'B. Andre input'!$B$188*'B. Andre input'!$B$65</f>
        <v>1746.6119357287844</v>
      </c>
      <c r="BG18" s="236">
        <f>'G. Modelsimulering_mænd'!BG20*'B. Andre input'!$B$188*'B. Andre input'!$B$65</f>
        <v>1675.4003794360153</v>
      </c>
      <c r="BH18" s="236">
        <f>'G. Modelsimulering_mænd'!BH20*'B. Andre input'!$B$188*'B. Andre input'!$B$65</f>
        <v>1589.1369190676223</v>
      </c>
      <c r="BI18" s="236">
        <f>'G. Modelsimulering_mænd'!BI20*'B. Andre input'!$B$188*'B. Andre input'!$B$65</f>
        <v>1493.5682972720049</v>
      </c>
      <c r="BJ18" s="236">
        <f>'G. Modelsimulering_mænd'!BJ20*'B. Andre input'!$B$188*'B. Andre input'!$B$65</f>
        <v>1393.2801370426641</v>
      </c>
      <c r="BK18" s="236">
        <f>'G. Modelsimulering_mænd'!BK20*'B. Andre input'!$B$188*'B. Andre input'!$B$65</f>
        <v>1291.7890789250625</v>
      </c>
      <c r="BL18" s="236">
        <f>'G. Modelsimulering_mænd'!BL20*'B. Andre input'!$B$188*'B. Andre input'!$B$65</f>
        <v>1191.6920420637973</v>
      </c>
      <c r="BM18" s="236">
        <f>'G. Modelsimulering_mænd'!BM20*'B. Andre input'!$B$188*'B. Andre input'!$B$65</f>
        <v>1094.829288642713</v>
      </c>
      <c r="BN18" s="236">
        <f>'G. Modelsimulering_mænd'!BN20*'B. Andre input'!$B$188*'B. Andre input'!$B$65</f>
        <v>1002.4389408731053</v>
      </c>
      <c r="BO18" s="236">
        <f>'G. Modelsimulering_mænd'!BO20*'B. Andre input'!$B$188*'B. Andre input'!$B$65</f>
        <v>915.29284683146147</v>
      </c>
      <c r="BP18" s="236">
        <f>'G. Modelsimulering_mænd'!BP20*'B. Andre input'!$B$188*'B. Andre input'!$B$65</f>
        <v>833.81057875478712</v>
      </c>
      <c r="BQ18" s="236">
        <f>'G. Modelsimulering_mænd'!BQ20*'B. Andre input'!$B$188*'B. Andre input'!$B$65</f>
        <v>758.15199837353759</v>
      </c>
      <c r="BR18" s="236">
        <f>'G. Modelsimulering_mænd'!BR20*'B. Andre input'!$B$188*'B. Andre input'!$B$65</f>
        <v>688.2905662005835</v>
      </c>
      <c r="BS18" s="236">
        <f>'G. Modelsimulering_mænd'!BS20*'B. Andre input'!$B$188*'B. Andre input'!$B$65</f>
        <v>624.07022524561614</v>
      </c>
      <c r="BT18" s="236">
        <f>'G. Modelsimulering_mænd'!BT20*'B. Andre input'!$B$188*'B. Andre input'!$B$65</f>
        <v>565.24875260025294</v>
      </c>
      <c r="BU18" s="236">
        <f>'G. Modelsimulering_mænd'!BU20*'B. Andre input'!$B$188*'B. Andre input'!$B$65</f>
        <v>511.53024113816952</v>
      </c>
      <c r="BV18" s="236">
        <f>'G. Modelsimulering_mænd'!BV20*'B. Andre input'!$B$188*'B. Andre input'!$B$65</f>
        <v>1594.935437946607</v>
      </c>
      <c r="BW18" s="236">
        <f>'G. Modelsimulering_mænd'!BW20*'B. Andre input'!$B$188*'B. Andre input'!$B$65</f>
        <v>1317.6759391901523</v>
      </c>
      <c r="BX18" s="236">
        <f>'G. Modelsimulering_mænd'!BX20*'B. Andre input'!$B$188*'B. Andre input'!$B$65</f>
        <v>1065.4040143346647</v>
      </c>
      <c r="BY18" s="236">
        <f>'G. Modelsimulering_mænd'!BY20*'B. Andre input'!$B$188*'B. Andre input'!$B$65</f>
        <v>847.63490045157891</v>
      </c>
      <c r="BZ18" s="236">
        <f>'G. Modelsimulering_mænd'!BZ20*'B. Andre input'!$B$188*'B. Andre input'!$B$65</f>
        <v>666.00243444583361</v>
      </c>
      <c r="CA18" s="236">
        <f>'G. Modelsimulering_mænd'!CA20*'B. Andre input'!$B$188*'B. Andre input'!$B$65</f>
        <v>518.12435113103959</v>
      </c>
      <c r="CB18" s="236">
        <f>'G. Modelsimulering_mænd'!CB20*'B. Andre input'!$B$188*'B. Andre input'!$B$65</f>
        <v>399.85546032909502</v>
      </c>
      <c r="CC18" s="236">
        <f>'G. Modelsimulering_mænd'!CC20*'B. Andre input'!$B$188*'B. Andre input'!$B$65</f>
        <v>306.5500243881433</v>
      </c>
      <c r="CD18" s="236">
        <f>'G. Modelsimulering_mænd'!CD20*'B. Andre input'!$B$188*'B. Andre input'!$B$65</f>
        <v>233.72602392777009</v>
      </c>
      <c r="CE18" s="236">
        <f>'G. Modelsimulering_mænd'!CE20*'B. Andre input'!$B$188*'B. Andre input'!$B$65</f>
        <v>177.37700828210527</v>
      </c>
      <c r="CF18" s="236">
        <f>'G. Modelsimulering_mænd'!CF20*'B. Andre input'!$B$188*'B. Andre input'!$B$65</f>
        <v>134.08332599297486</v>
      </c>
      <c r="CG18" s="236">
        <f>'G. Modelsimulering_mænd'!CG20*'B. Andre input'!$B$188*'B. Andre input'!$B$65</f>
        <v>101.01500289349218</v>
      </c>
      <c r="CH18" s="236">
        <f>'G. Modelsimulering_mænd'!CH20*'B. Andre input'!$B$188*'B. Andre input'!$B$65</f>
        <v>75.881149589852456</v>
      </c>
      <c r="CI18" s="236">
        <f>'G. Modelsimulering_mænd'!CI20*'B. Andre input'!$B$188*'B. Andre input'!$B$65</f>
        <v>56.857572187585959</v>
      </c>
      <c r="CJ18" s="236">
        <f>'G. Modelsimulering_mænd'!CJ20*'B. Andre input'!$B$188*'B. Andre input'!$B$65</f>
        <v>637.65098103412879</v>
      </c>
    </row>
    <row r="19" spans="1:88" s="115" customFormat="1" ht="25.5" x14ac:dyDescent="0.2">
      <c r="A19" s="140" t="s">
        <v>180</v>
      </c>
      <c r="B19" s="192"/>
      <c r="C19" s="192"/>
      <c r="D19" s="236">
        <f>'G. Modelsimulering_mænd'!D21*'B. Andre input'!$B$193*'B. Andre input'!$B$65</f>
        <v>0</v>
      </c>
      <c r="E19" s="236">
        <f>'G. Modelsimulering_mænd'!E21*'B. Andre input'!$B$193*'B. Andre input'!$B$65</f>
        <v>0</v>
      </c>
      <c r="F19" s="236">
        <f>'G. Modelsimulering_mænd'!F21*'B. Andre input'!$B$193*'B. Andre input'!$B$65</f>
        <v>0</v>
      </c>
      <c r="G19" s="236">
        <f>'G. Modelsimulering_mænd'!G21*'B. Andre input'!$B$193*'B. Andre input'!$B$65</f>
        <v>0</v>
      </c>
      <c r="H19" s="236">
        <f>'G. Modelsimulering_mænd'!H21*'B. Andre input'!$B$193*'B. Andre input'!$B$65</f>
        <v>0</v>
      </c>
      <c r="I19" s="236">
        <f>'G. Modelsimulering_mænd'!I21*'B. Andre input'!$B$193*'B. Andre input'!$B$65</f>
        <v>29146.231411973153</v>
      </c>
      <c r="J19" s="236">
        <f>'G. Modelsimulering_mænd'!J21*'B. Andre input'!$B$193*'B. Andre input'!$B$65</f>
        <v>36214.535848474734</v>
      </c>
      <c r="K19" s="236">
        <f>'G. Modelsimulering_mænd'!K21*'B. Andre input'!$B$193*'B. Andre input'!$B$65</f>
        <v>38960.703176052652</v>
      </c>
      <c r="L19" s="236">
        <f>'G. Modelsimulering_mænd'!L21*'B. Andre input'!$B$193*'B. Andre input'!$B$65</f>
        <v>40519.611640087089</v>
      </c>
      <c r="M19" s="236">
        <f>'G. Modelsimulering_mænd'!M21*'B. Andre input'!$B$193*'B. Andre input'!$B$65</f>
        <v>41493.452839499274</v>
      </c>
      <c r="N19" s="236">
        <f>'G. Modelsimulering_mænd'!N21*'B. Andre input'!$B$193*'B. Andre input'!$B$65</f>
        <v>8232.0811488102863</v>
      </c>
      <c r="O19" s="236">
        <f>'G. Modelsimulering_mænd'!O21*'B. Andre input'!$B$193*'B. Andre input'!$B$65</f>
        <v>2714.7292803363989</v>
      </c>
      <c r="P19" s="236">
        <f>'G. Modelsimulering_mænd'!P21*'B. Andre input'!$B$193*'B. Andre input'!$B$65</f>
        <v>1894.0582585411098</v>
      </c>
      <c r="Q19" s="236">
        <f>'G. Modelsimulering_mænd'!Q21*'B. Andre input'!$B$193*'B. Andre input'!$B$65</f>
        <v>1781.500204712042</v>
      </c>
      <c r="R19" s="236">
        <f>'G. Modelsimulering_mænd'!R21*'B. Andre input'!$B$193*'B. Andre input'!$B$65</f>
        <v>1722.5010866500572</v>
      </c>
      <c r="S19" s="236">
        <f>'G. Modelsimulering_mænd'!S21*'B. Andre input'!$B$193*'B. Andre input'!$B$65</f>
        <v>1632.926497355887</v>
      </c>
      <c r="T19" s="236">
        <f>'G. Modelsimulering_mænd'!T21*'B. Andre input'!$B$193*'B. Andre input'!$B$65</f>
        <v>1517.7868668935976</v>
      </c>
      <c r="U19" s="236">
        <f>'G. Modelsimulering_mænd'!U21*'B. Andre input'!$B$193*'B. Andre input'!$B$65</f>
        <v>1390.3473503193923</v>
      </c>
      <c r="V19" s="236">
        <f>'G. Modelsimulering_mænd'!V21*'B. Andre input'!$B$193*'B. Andre input'!$B$65</f>
        <v>1260.4800648630351</v>
      </c>
      <c r="W19" s="236">
        <f>'G. Modelsimulering_mænd'!W21*'B. Andre input'!$B$193*'B. Andre input'!$B$65</f>
        <v>0</v>
      </c>
      <c r="X19" s="236">
        <f>'G. Modelsimulering_mænd'!X21*'B. Andre input'!$B$193*'B. Andre input'!$B$65</f>
        <v>0</v>
      </c>
      <c r="Y19" s="236">
        <f>'G. Modelsimulering_mænd'!Y21*'B. Andre input'!$B$193*'B. Andre input'!$B$65</f>
        <v>0</v>
      </c>
      <c r="Z19" s="236">
        <f>'G. Modelsimulering_mænd'!Z21*'B. Andre input'!$B$193*'B. Andre input'!$B$65</f>
        <v>0</v>
      </c>
      <c r="AA19" s="236">
        <f>'G. Modelsimulering_mænd'!AA21*'B. Andre input'!$B$193*'B. Andre input'!$B$65</f>
        <v>0</v>
      </c>
      <c r="AB19" s="236">
        <f>'G. Modelsimulering_mænd'!AB21*'B. Andre input'!$B$193*'B. Andre input'!$B$65</f>
        <v>0</v>
      </c>
      <c r="AC19" s="236">
        <f>'G. Modelsimulering_mænd'!AC21*'B. Andre input'!$B$193*'B. Andre input'!$B$65</f>
        <v>0</v>
      </c>
      <c r="AD19" s="236">
        <f>'G. Modelsimulering_mænd'!AD21*'B. Andre input'!$B$193*'B. Andre input'!$B$65</f>
        <v>0</v>
      </c>
      <c r="AE19" s="236">
        <f>'G. Modelsimulering_mænd'!AE21*'B. Andre input'!$B$193*'B. Andre input'!$B$65</f>
        <v>0</v>
      </c>
      <c r="AF19" s="236">
        <f>'G. Modelsimulering_mænd'!AF21*'B. Andre input'!$B$193*'B. Andre input'!$B$65</f>
        <v>0</v>
      </c>
      <c r="AG19" s="236">
        <f>'G. Modelsimulering_mænd'!AG21*'B. Andre input'!$B$193*'B. Andre input'!$B$65</f>
        <v>0</v>
      </c>
      <c r="AH19" s="236">
        <f>'G. Modelsimulering_mænd'!AH21*'B. Andre input'!$B$193*'B. Andre input'!$B$65</f>
        <v>0</v>
      </c>
      <c r="AI19" s="236">
        <f>'G. Modelsimulering_mænd'!AI21*'B. Andre input'!$B$193*'B. Andre input'!$B$65</f>
        <v>0</v>
      </c>
      <c r="AJ19" s="236">
        <f>'G. Modelsimulering_mænd'!AJ21*'B. Andre input'!$B$193*'B. Andre input'!$B$65</f>
        <v>0</v>
      </c>
      <c r="AK19" s="236">
        <f>'G. Modelsimulering_mænd'!AK21*'B. Andre input'!$B$193*'B. Andre input'!$B$65</f>
        <v>0</v>
      </c>
      <c r="AL19" s="236">
        <f>'G. Modelsimulering_mænd'!AL21*'B. Andre input'!$B$193*'B. Andre input'!$B$65</f>
        <v>0</v>
      </c>
      <c r="AM19" s="236">
        <f>'G. Modelsimulering_mænd'!AM21*'B. Andre input'!$B$193*'B. Andre input'!$B$65</f>
        <v>0</v>
      </c>
      <c r="AN19" s="236">
        <f>'G. Modelsimulering_mænd'!AN21*'B. Andre input'!$B$193*'B. Andre input'!$B$65</f>
        <v>0</v>
      </c>
      <c r="AO19" s="236">
        <f>'G. Modelsimulering_mænd'!AO21*'B. Andre input'!$B$193*'B. Andre input'!$B$65</f>
        <v>0</v>
      </c>
      <c r="AP19" s="236">
        <f>'G. Modelsimulering_mænd'!AP21*'B. Andre input'!$B$193*'B. Andre input'!$B$65</f>
        <v>0</v>
      </c>
      <c r="AQ19" s="236">
        <f>'G. Modelsimulering_mænd'!AQ21*'B. Andre input'!$B$193*'B. Andre input'!$B$65</f>
        <v>0</v>
      </c>
      <c r="AR19" s="236">
        <f>'G. Modelsimulering_mænd'!AR21*'B. Andre input'!$B$193*'B. Andre input'!$B$65</f>
        <v>0</v>
      </c>
      <c r="AS19" s="236">
        <f>'G. Modelsimulering_mænd'!AS21*'B. Andre input'!$B$193*'B. Andre input'!$B$65</f>
        <v>0</v>
      </c>
      <c r="AT19" s="236">
        <f>'G. Modelsimulering_mænd'!AT21*'B. Andre input'!$B$193*'B. Andre input'!$B$65</f>
        <v>0</v>
      </c>
      <c r="AU19" s="236">
        <f>'G. Modelsimulering_mænd'!AU21*'B. Andre input'!$B$193*'B. Andre input'!$B$65</f>
        <v>0</v>
      </c>
      <c r="AV19" s="236">
        <f>'G. Modelsimulering_mænd'!AV21*'B. Andre input'!$B$193*'B. Andre input'!$B$65</f>
        <v>0</v>
      </c>
      <c r="AW19" s="236">
        <f>'G. Modelsimulering_mænd'!AW21*'B. Andre input'!$B$193*'B. Andre input'!$B$65</f>
        <v>0</v>
      </c>
      <c r="AX19" s="236">
        <f>'G. Modelsimulering_mænd'!AX21*'B. Andre input'!$B$193*'B. Andre input'!$B$65</f>
        <v>0</v>
      </c>
      <c r="AY19" s="236">
        <f>'G. Modelsimulering_mænd'!AY21*'B. Andre input'!$B$193*'B. Andre input'!$B$65</f>
        <v>0</v>
      </c>
      <c r="AZ19" s="236">
        <f>'G. Modelsimulering_mænd'!AZ21*'B. Andre input'!$B$193*'B. Andre input'!$B$65</f>
        <v>0</v>
      </c>
      <c r="BA19" s="236">
        <f>'G. Modelsimulering_mænd'!BA21*'B. Andre input'!$B$193*'B. Andre input'!$B$65</f>
        <v>0</v>
      </c>
      <c r="BB19" s="236">
        <f>'G. Modelsimulering_mænd'!BB21*'B. Andre input'!$B$193*'B. Andre input'!$B$65</f>
        <v>0</v>
      </c>
      <c r="BC19" s="236">
        <f>'G. Modelsimulering_mænd'!BC21*'B. Andre input'!$B$193*'B. Andre input'!$B$65</f>
        <v>0</v>
      </c>
      <c r="BD19" s="236">
        <f>'G. Modelsimulering_mænd'!BD21*'B. Andre input'!$B$193*'B. Andre input'!$B$65</f>
        <v>0</v>
      </c>
      <c r="BE19" s="236">
        <f>'G. Modelsimulering_mænd'!BE21*'B. Andre input'!$B$193*'B. Andre input'!$B$65</f>
        <v>0</v>
      </c>
      <c r="BF19" s="236">
        <f>'G. Modelsimulering_mænd'!BF21*'B. Andre input'!$B$193*'B. Andre input'!$B$65</f>
        <v>0</v>
      </c>
      <c r="BG19" s="236">
        <f>'G. Modelsimulering_mænd'!BG21*'B. Andre input'!$B$193*'B. Andre input'!$B$65</f>
        <v>0</v>
      </c>
      <c r="BH19" s="236">
        <f>'G. Modelsimulering_mænd'!BH21*'B. Andre input'!$B$193*'B. Andre input'!$B$65</f>
        <v>0</v>
      </c>
      <c r="BI19" s="236">
        <f>'G. Modelsimulering_mænd'!BI21*'B. Andre input'!$B$193*'B. Andre input'!$B$65</f>
        <v>0</v>
      </c>
      <c r="BJ19" s="236">
        <f>'G. Modelsimulering_mænd'!BJ21*'B. Andre input'!$B$193*'B. Andre input'!$B$65</f>
        <v>0</v>
      </c>
      <c r="BK19" s="236">
        <f>'G. Modelsimulering_mænd'!BK21*'B. Andre input'!$B$193*'B. Andre input'!$B$65</f>
        <v>0</v>
      </c>
      <c r="BL19" s="236">
        <f>'G. Modelsimulering_mænd'!BL21*'B. Andre input'!$B$193*'B. Andre input'!$B$65</f>
        <v>0</v>
      </c>
      <c r="BM19" s="236">
        <f>'G. Modelsimulering_mænd'!BM21*'B. Andre input'!$B$193*'B. Andre input'!$B$65</f>
        <v>0</v>
      </c>
      <c r="BN19" s="236">
        <f>'G. Modelsimulering_mænd'!BN21*'B. Andre input'!$B$193*'B. Andre input'!$B$65</f>
        <v>0</v>
      </c>
      <c r="BO19" s="236">
        <f>'G. Modelsimulering_mænd'!BO21*'B. Andre input'!$B$193*'B. Andre input'!$B$65</f>
        <v>0</v>
      </c>
      <c r="BP19" s="236">
        <f>'G. Modelsimulering_mænd'!BP21*'B. Andre input'!$B$193*'B. Andre input'!$B$65</f>
        <v>0</v>
      </c>
      <c r="BQ19" s="236">
        <f>'G. Modelsimulering_mænd'!BQ21*'B. Andre input'!$B$193*'B. Andre input'!$B$65</f>
        <v>0</v>
      </c>
      <c r="BR19" s="236">
        <f>'G. Modelsimulering_mænd'!BR21*'B. Andre input'!$B$193*'B. Andre input'!$B$65</f>
        <v>0</v>
      </c>
      <c r="BS19" s="236">
        <f>'G. Modelsimulering_mænd'!BS21*'B. Andre input'!$B$193*'B. Andre input'!$B$65</f>
        <v>0</v>
      </c>
      <c r="BT19" s="236">
        <f>'G. Modelsimulering_mænd'!BT21*'B. Andre input'!$B$193*'B. Andre input'!$B$65</f>
        <v>0</v>
      </c>
      <c r="BU19" s="236">
        <f>'G. Modelsimulering_mænd'!BU21*'B. Andre input'!$B$193*'B. Andre input'!$B$65</f>
        <v>0</v>
      </c>
      <c r="BV19" s="236">
        <f>'G. Modelsimulering_mænd'!BV21*'B. Andre input'!$B$193*'B. Andre input'!$B$65</f>
        <v>0</v>
      </c>
      <c r="BW19" s="236">
        <f>'G. Modelsimulering_mænd'!BW21*'B. Andre input'!$B$193*'B. Andre input'!$B$65</f>
        <v>0</v>
      </c>
      <c r="BX19" s="236">
        <f>'G. Modelsimulering_mænd'!BX21*'B. Andre input'!$B$193*'B. Andre input'!$B$65</f>
        <v>0</v>
      </c>
      <c r="BY19" s="236">
        <f>'G. Modelsimulering_mænd'!BY21*'B. Andre input'!$B$193*'B. Andre input'!$B$65</f>
        <v>0</v>
      </c>
      <c r="BZ19" s="236">
        <f>'G. Modelsimulering_mænd'!BZ21*'B. Andre input'!$B$193*'B. Andre input'!$B$65</f>
        <v>0</v>
      </c>
      <c r="CA19" s="236">
        <f>'G. Modelsimulering_mænd'!CA21*'B. Andre input'!$B$193*'B. Andre input'!$B$65</f>
        <v>0</v>
      </c>
      <c r="CB19" s="236">
        <f>'G. Modelsimulering_mænd'!CB21*'B. Andre input'!$B$193*'B. Andre input'!$B$65</f>
        <v>0</v>
      </c>
      <c r="CC19" s="236">
        <f>'G. Modelsimulering_mænd'!CC21*'B. Andre input'!$B$193*'B. Andre input'!$B$65</f>
        <v>0</v>
      </c>
      <c r="CD19" s="236">
        <f>'G. Modelsimulering_mænd'!CD21*'B. Andre input'!$B$193*'B. Andre input'!$B$65</f>
        <v>0</v>
      </c>
      <c r="CE19" s="236">
        <f>'G. Modelsimulering_mænd'!CE21*'B. Andre input'!$B$193*'B. Andre input'!$B$65</f>
        <v>0</v>
      </c>
      <c r="CF19" s="236">
        <f>'G. Modelsimulering_mænd'!CF21*'B. Andre input'!$B$193*'B. Andre input'!$B$65</f>
        <v>0</v>
      </c>
      <c r="CG19" s="236">
        <f>'G. Modelsimulering_mænd'!CG21*'B. Andre input'!$B$193*'B. Andre input'!$B$65</f>
        <v>0</v>
      </c>
      <c r="CH19" s="236">
        <f>'G. Modelsimulering_mænd'!CH21*'B. Andre input'!$B$193*'B. Andre input'!$B$65</f>
        <v>0</v>
      </c>
      <c r="CI19" s="236">
        <f>'G. Modelsimulering_mænd'!CI21*'B. Andre input'!$B$193*'B. Andre input'!$B$65</f>
        <v>0</v>
      </c>
      <c r="CJ19" s="236">
        <f>'G. Modelsimulering_mænd'!CJ21*'B. Andre input'!$B$193*'B. Andre input'!$B$65</f>
        <v>0</v>
      </c>
    </row>
    <row r="20" spans="1:88" s="115" customFormat="1" ht="25.5" x14ac:dyDescent="0.2">
      <c r="A20" s="140" t="s">
        <v>181</v>
      </c>
      <c r="B20" s="192"/>
      <c r="C20" s="192"/>
      <c r="D20" s="236">
        <f>'G. Modelsimulering_mænd'!D22*'B. Andre input'!$B$194*'B. Andre input'!$B$65</f>
        <v>0</v>
      </c>
      <c r="E20" s="236">
        <f>'G. Modelsimulering_mænd'!E22*'B. Andre input'!$B$194*'B. Andre input'!$B$65</f>
        <v>0</v>
      </c>
      <c r="F20" s="236">
        <f>'G. Modelsimulering_mænd'!F22*'B. Andre input'!$B$194*'B. Andre input'!$B$65</f>
        <v>0</v>
      </c>
      <c r="G20" s="236">
        <f>'G. Modelsimulering_mænd'!G22*'B. Andre input'!$B$194*'B. Andre input'!$B$65</f>
        <v>0</v>
      </c>
      <c r="H20" s="236">
        <f>'G. Modelsimulering_mænd'!H22*'B. Andre input'!$B$194*'B. Andre input'!$B$65</f>
        <v>0</v>
      </c>
      <c r="I20" s="236">
        <f>'G. Modelsimulering_mænd'!I22*'B. Andre input'!$B$194*'B. Andre input'!$B$65</f>
        <v>170547.6603777105</v>
      </c>
      <c r="J20" s="236">
        <f>'G. Modelsimulering_mænd'!J22*'B. Andre input'!$B$194*'B. Andre input'!$B$65</f>
        <v>225002.6382851479</v>
      </c>
      <c r="K20" s="236">
        <f>'G. Modelsimulering_mænd'!K22*'B. Andre input'!$B$194*'B. Andre input'!$B$65</f>
        <v>256669.23467339153</v>
      </c>
      <c r="L20" s="236">
        <f>'G. Modelsimulering_mænd'!L22*'B. Andre input'!$B$194*'B. Andre input'!$B$65</f>
        <v>282762.71019849862</v>
      </c>
      <c r="M20" s="236">
        <f>'G. Modelsimulering_mænd'!M22*'B. Andre input'!$B$194*'B. Andre input'!$B$65</f>
        <v>306441.31474619871</v>
      </c>
      <c r="N20" s="236">
        <f>'G. Modelsimulering_mænd'!N22*'B. Andre input'!$B$194*'B. Andre input'!$B$65</f>
        <v>67879.485637091595</v>
      </c>
      <c r="O20" s="236">
        <f>'G. Modelsimulering_mænd'!O22*'B. Andre input'!$B$194*'B. Andre input'!$B$65</f>
        <v>24658.838415041952</v>
      </c>
      <c r="P20" s="236">
        <f>'G. Modelsimulering_mænd'!P22*'B. Andre input'!$B$194*'B. Andre input'!$B$65</f>
        <v>18915.443128951069</v>
      </c>
      <c r="Q20" s="236">
        <f>'G. Modelsimulering_mænd'!Q22*'B. Andre input'!$B$194*'B. Andre input'!$B$65</f>
        <v>19667.953711857845</v>
      </c>
      <c r="R20" s="236">
        <f>'G. Modelsimulering_mænd'!R22*'B. Andre input'!$B$194*'B. Andre input'!$B$65</f>
        <v>21025.308455318504</v>
      </c>
      <c r="S20" s="236">
        <f>'G. Modelsimulering_mænd'!S22*'B. Andre input'!$B$194*'B. Andre input'!$B$65</f>
        <v>21999.317362350943</v>
      </c>
      <c r="T20" s="236">
        <f>'G. Modelsimulering_mænd'!T22*'B. Andre input'!$B$194*'B. Andre input'!$B$65</f>
        <v>22525.960186538468</v>
      </c>
      <c r="U20" s="236">
        <f>'G. Modelsimulering_mænd'!U22*'B. Andre input'!$B$194*'B. Andre input'!$B$65</f>
        <v>22691.012041179456</v>
      </c>
      <c r="V20" s="236">
        <f>'G. Modelsimulering_mænd'!V22*'B. Andre input'!$B$194*'B. Andre input'!$B$65</f>
        <v>22585.373594895038</v>
      </c>
      <c r="W20" s="236">
        <f>'G. Modelsimulering_mænd'!W22*'B. Andre input'!$B$194*'B. Andre input'!$B$65</f>
        <v>39193.819835484479</v>
      </c>
      <c r="X20" s="236">
        <f>'G. Modelsimulering_mænd'!X22*'B. Andre input'!$B$194*'B. Andre input'!$B$65</f>
        <v>49155.168922875673</v>
      </c>
      <c r="Y20" s="236">
        <f>'G. Modelsimulering_mænd'!Y22*'B. Andre input'!$B$194*'B. Andre input'!$B$65</f>
        <v>56081.400553169835</v>
      </c>
      <c r="Z20" s="236">
        <f>'G. Modelsimulering_mænd'!Z22*'B. Andre input'!$B$194*'B. Andre input'!$B$65</f>
        <v>60659.809378021229</v>
      </c>
      <c r="AA20" s="236">
        <f>'G. Modelsimulering_mænd'!AA22*'B. Andre input'!$B$194*'B. Andre input'!$B$65</f>
        <v>63434.048829318082</v>
      </c>
      <c r="AB20" s="236">
        <f>'G. Modelsimulering_mænd'!AB22*'B. Andre input'!$B$194*'B. Andre input'!$B$65</f>
        <v>64832.320427467996</v>
      </c>
      <c r="AC20" s="236">
        <f>'G. Modelsimulering_mænd'!AC22*'B. Andre input'!$B$194*'B. Andre input'!$B$65</f>
        <v>65190.538896779319</v>
      </c>
      <c r="AD20" s="236">
        <f>'G. Modelsimulering_mænd'!AD22*'B. Andre input'!$B$194*'B. Andre input'!$B$65</f>
        <v>64771.200081900904</v>
      </c>
      <c r="AE20" s="236">
        <f>'G. Modelsimulering_mænd'!AE22*'B. Andre input'!$B$194*'B. Andre input'!$B$65</f>
        <v>63778.635982148153</v>
      </c>
      <c r="AF20" s="236">
        <f>'G. Modelsimulering_mænd'!AF22*'B. Andre input'!$B$194*'B. Andre input'!$B$65</f>
        <v>62371.272425438205</v>
      </c>
      <c r="AG20" s="236">
        <f>'G. Modelsimulering_mænd'!AG22*'B. Andre input'!$B$194*'B. Andre input'!$B$65</f>
        <v>59625.367236781967</v>
      </c>
      <c r="AH20" s="236">
        <f>'G. Modelsimulering_mænd'!AH22*'B. Andre input'!$B$194*'B. Andre input'!$B$65</f>
        <v>56763.913134939525</v>
      </c>
      <c r="AI20" s="236">
        <f>'G. Modelsimulering_mænd'!AI22*'B. Andre input'!$B$194*'B. Andre input'!$B$65</f>
        <v>53863.228600168273</v>
      </c>
      <c r="AJ20" s="236">
        <f>'G. Modelsimulering_mænd'!AJ22*'B. Andre input'!$B$194*'B. Andre input'!$B$65</f>
        <v>50978.526719556445</v>
      </c>
      <c r="AK20" s="236">
        <f>'G. Modelsimulering_mænd'!AK22*'B. Andre input'!$B$194*'B. Andre input'!$B$65</f>
        <v>48149.034961064011</v>
      </c>
      <c r="AL20" s="236">
        <f>'G. Modelsimulering_mænd'!AL22*'B. Andre input'!$B$194*'B. Andre input'!$B$65</f>
        <v>45401.927943747854</v>
      </c>
      <c r="AM20" s="236">
        <f>'G. Modelsimulering_mænd'!AM22*'B. Andre input'!$B$194*'B. Andre input'!$B$65</f>
        <v>42755.339859327694</v>
      </c>
      <c r="AN20" s="236">
        <f>'G. Modelsimulering_mænd'!AN22*'B. Andre input'!$B$194*'B. Andre input'!$B$65</f>
        <v>40220.665505249322</v>
      </c>
      <c r="AO20" s="236">
        <f>'G. Modelsimulering_mænd'!AO22*'B. Andre input'!$B$194*'B. Andre input'!$B$65</f>
        <v>37804.312988914542</v>
      </c>
      <c r="AP20" s="236">
        <f>'G. Modelsimulering_mænd'!AP22*'B. Andre input'!$B$194*'B. Andre input'!$B$65</f>
        <v>35509.034876415186</v>
      </c>
      <c r="AQ20" s="236">
        <f>'G. Modelsimulering_mænd'!AQ22*'B. Andre input'!$B$194*'B. Andre input'!$B$65</f>
        <v>31580.465710052911</v>
      </c>
      <c r="AR20" s="236">
        <f>'G. Modelsimulering_mænd'!AR22*'B. Andre input'!$B$194*'B. Andre input'!$B$65</f>
        <v>28074.226660291555</v>
      </c>
      <c r="AS20" s="236">
        <f>'G. Modelsimulering_mænd'!AS22*'B. Andre input'!$B$194*'B. Andre input'!$B$65</f>
        <v>24948.470143291284</v>
      </c>
      <c r="AT20" s="236">
        <f>'G. Modelsimulering_mænd'!AT22*'B. Andre input'!$B$194*'B. Andre input'!$B$65</f>
        <v>22164.442419288851</v>
      </c>
      <c r="AU20" s="236">
        <f>'G. Modelsimulering_mænd'!AU22*'B. Andre input'!$B$194*'B. Andre input'!$B$65</f>
        <v>19686.592117051434</v>
      </c>
      <c r="AV20" s="236">
        <f>'G. Modelsimulering_mænd'!AV22*'B. Andre input'!$B$194*'B. Andre input'!$B$65</f>
        <v>17482.538114549749</v>
      </c>
      <c r="AW20" s="236">
        <f>'G. Modelsimulering_mænd'!AW22*'B. Andre input'!$B$194*'B. Andre input'!$B$65</f>
        <v>15522.948523888552</v>
      </c>
      <c r="AX20" s="236">
        <f>'G. Modelsimulering_mænd'!AX22*'B. Andre input'!$B$194*'B. Andre input'!$B$65</f>
        <v>13781.366721786326</v>
      </c>
      <c r="AY20" s="236">
        <f>'G. Modelsimulering_mænd'!AY22*'B. Andre input'!$B$194*'B. Andre input'!$B$65</f>
        <v>12234.009092360709</v>
      </c>
      <c r="AZ20" s="236">
        <f>'G. Modelsimulering_mænd'!AZ22*'B. Andre input'!$B$194*'B. Andre input'!$B$65</f>
        <v>10859.551144464314</v>
      </c>
      <c r="BA20" s="236">
        <f>'G. Modelsimulering_mænd'!BA22*'B. Andre input'!$B$194*'B. Andre input'!$B$65</f>
        <v>0</v>
      </c>
      <c r="BB20" s="236">
        <f>'G. Modelsimulering_mænd'!BB22*'B. Andre input'!$B$194*'B. Andre input'!$B$65</f>
        <v>0</v>
      </c>
      <c r="BC20" s="236">
        <f>'G. Modelsimulering_mænd'!BC22*'B. Andre input'!$B$194*'B. Andre input'!$B$65</f>
        <v>0</v>
      </c>
      <c r="BD20" s="236">
        <f>'G. Modelsimulering_mænd'!BD22*'B. Andre input'!$B$194*'B. Andre input'!$B$65</f>
        <v>0</v>
      </c>
      <c r="BE20" s="236">
        <f>'G. Modelsimulering_mænd'!BE22*'B. Andre input'!$B$194*'B. Andre input'!$B$65</f>
        <v>0</v>
      </c>
      <c r="BF20" s="236">
        <f>'G. Modelsimulering_mænd'!BF22*'B. Andre input'!$B$194*'B. Andre input'!$B$65</f>
        <v>0</v>
      </c>
      <c r="BG20" s="236">
        <f>'G. Modelsimulering_mænd'!BG22*'B. Andre input'!$B$194*'B. Andre input'!$B$65</f>
        <v>0</v>
      </c>
      <c r="BH20" s="236">
        <f>'G. Modelsimulering_mænd'!BH22*'B. Andre input'!$B$194*'B. Andre input'!$B$65</f>
        <v>0</v>
      </c>
      <c r="BI20" s="236">
        <f>'G. Modelsimulering_mænd'!BI22*'B. Andre input'!$B$194*'B. Andre input'!$B$65</f>
        <v>0</v>
      </c>
      <c r="BJ20" s="236">
        <f>'G. Modelsimulering_mænd'!BJ22*'B. Andre input'!$B$194*'B. Andre input'!$B$65</f>
        <v>0</v>
      </c>
      <c r="BK20" s="236">
        <f>'G. Modelsimulering_mænd'!BK22*'B. Andre input'!$B$194*'B. Andre input'!$B$65</f>
        <v>0</v>
      </c>
      <c r="BL20" s="236">
        <f>'G. Modelsimulering_mænd'!BL22*'B. Andre input'!$B$194*'B. Andre input'!$B$65</f>
        <v>0</v>
      </c>
      <c r="BM20" s="236">
        <f>'G. Modelsimulering_mænd'!BM22*'B. Andre input'!$B$194*'B. Andre input'!$B$65</f>
        <v>0</v>
      </c>
      <c r="BN20" s="236">
        <f>'G. Modelsimulering_mænd'!BN22*'B. Andre input'!$B$194*'B. Andre input'!$B$65</f>
        <v>0</v>
      </c>
      <c r="BO20" s="236">
        <f>'G. Modelsimulering_mænd'!BO22*'B. Andre input'!$B$194*'B. Andre input'!$B$65</f>
        <v>0</v>
      </c>
      <c r="BP20" s="236">
        <f>'G. Modelsimulering_mænd'!BP22*'B. Andre input'!$B$194*'B. Andre input'!$B$65</f>
        <v>0</v>
      </c>
      <c r="BQ20" s="236">
        <f>'G. Modelsimulering_mænd'!BQ22*'B. Andre input'!$B$194*'B. Andre input'!$B$65</f>
        <v>0</v>
      </c>
      <c r="BR20" s="236">
        <f>'G. Modelsimulering_mænd'!BR22*'B. Andre input'!$B$194*'B. Andre input'!$B$65</f>
        <v>0</v>
      </c>
      <c r="BS20" s="236">
        <f>'G. Modelsimulering_mænd'!BS22*'B. Andre input'!$B$194*'B. Andre input'!$B$65</f>
        <v>0</v>
      </c>
      <c r="BT20" s="236">
        <f>'G. Modelsimulering_mænd'!BT22*'B. Andre input'!$B$194*'B. Andre input'!$B$65</f>
        <v>0</v>
      </c>
      <c r="BU20" s="236">
        <f>'G. Modelsimulering_mænd'!BU22*'B. Andre input'!$B$194*'B. Andre input'!$B$65</f>
        <v>0</v>
      </c>
      <c r="BV20" s="236">
        <f>'G. Modelsimulering_mænd'!BV22*'B. Andre input'!$B$194*'B. Andre input'!$B$65</f>
        <v>0</v>
      </c>
      <c r="BW20" s="236">
        <f>'G. Modelsimulering_mænd'!BW22*'B. Andre input'!$B$194*'B. Andre input'!$B$65</f>
        <v>0</v>
      </c>
      <c r="BX20" s="236">
        <f>'G. Modelsimulering_mænd'!BX22*'B. Andre input'!$B$194*'B. Andre input'!$B$65</f>
        <v>0</v>
      </c>
      <c r="BY20" s="236">
        <f>'G. Modelsimulering_mænd'!BY22*'B. Andre input'!$B$194*'B. Andre input'!$B$65</f>
        <v>0</v>
      </c>
      <c r="BZ20" s="236">
        <f>'G. Modelsimulering_mænd'!BZ22*'B. Andre input'!$B$194*'B. Andre input'!$B$65</f>
        <v>0</v>
      </c>
      <c r="CA20" s="236">
        <f>'G. Modelsimulering_mænd'!CA22*'B. Andre input'!$B$194*'B. Andre input'!$B$65</f>
        <v>0</v>
      </c>
      <c r="CB20" s="236">
        <f>'G. Modelsimulering_mænd'!CB22*'B. Andre input'!$B$194*'B. Andre input'!$B$65</f>
        <v>0</v>
      </c>
      <c r="CC20" s="236">
        <f>'G. Modelsimulering_mænd'!CC22*'B. Andre input'!$B$194*'B. Andre input'!$B$65</f>
        <v>0</v>
      </c>
      <c r="CD20" s="236">
        <f>'G. Modelsimulering_mænd'!CD22*'B. Andre input'!$B$194*'B. Andre input'!$B$65</f>
        <v>0</v>
      </c>
      <c r="CE20" s="236">
        <f>'G. Modelsimulering_mænd'!CE22*'B. Andre input'!$B$194*'B. Andre input'!$B$65</f>
        <v>0</v>
      </c>
      <c r="CF20" s="236">
        <f>'G. Modelsimulering_mænd'!CF22*'B. Andre input'!$B$194*'B. Andre input'!$B$65</f>
        <v>0</v>
      </c>
      <c r="CG20" s="236">
        <f>'G. Modelsimulering_mænd'!CG22*'B. Andre input'!$B$194*'B. Andre input'!$B$65</f>
        <v>0</v>
      </c>
      <c r="CH20" s="236">
        <f>'G. Modelsimulering_mænd'!CH22*'B. Andre input'!$B$194*'B. Andre input'!$B$65</f>
        <v>0</v>
      </c>
      <c r="CI20" s="236">
        <f>'G. Modelsimulering_mænd'!CI22*'B. Andre input'!$B$194*'B. Andre input'!$B$65</f>
        <v>0</v>
      </c>
      <c r="CJ20" s="236">
        <f>'G. Modelsimulering_mænd'!CJ22*'B. Andre input'!$B$194*'B. Andre input'!$B$65</f>
        <v>0</v>
      </c>
    </row>
    <row r="21" spans="1:88" s="115" customFormat="1" ht="25.5" x14ac:dyDescent="0.2">
      <c r="A21" s="140" t="s">
        <v>215</v>
      </c>
      <c r="B21" s="192"/>
      <c r="C21" s="192"/>
      <c r="D21" s="236">
        <f>'G. Modelsimulering_mænd'!D23*'B. Andre input'!$B$195*'B. Andre input'!$B$65</f>
        <v>0</v>
      </c>
      <c r="E21" s="236">
        <f>'G. Modelsimulering_mænd'!E23*'B. Andre input'!$B$195*'B. Andre input'!$B$65</f>
        <v>0</v>
      </c>
      <c r="F21" s="236">
        <f>'G. Modelsimulering_mænd'!F23*'B. Andre input'!$B$195*'B. Andre input'!$B$65</f>
        <v>0</v>
      </c>
      <c r="G21" s="236">
        <f>'G. Modelsimulering_mænd'!G23*'B. Andre input'!$B$195*'B. Andre input'!$B$65</f>
        <v>0</v>
      </c>
      <c r="H21" s="236">
        <f>'G. Modelsimulering_mænd'!H23*'B. Andre input'!$B$195*'B. Andre input'!$B$65</f>
        <v>0</v>
      </c>
      <c r="I21" s="236">
        <f>'G. Modelsimulering_mænd'!I23*'B. Andre input'!$B$195*'B. Andre input'!$B$65</f>
        <v>232261.25576201759</v>
      </c>
      <c r="J21" s="236">
        <f>'G. Modelsimulering_mænd'!J23*'B. Andre input'!$B$195*'B. Andre input'!$B$65</f>
        <v>312451.56332452019</v>
      </c>
      <c r="K21" s="236">
        <f>'G. Modelsimulering_mænd'!K23*'B. Andre input'!$B$195*'B. Andre input'!$B$65</f>
        <v>363162.68320764927</v>
      </c>
      <c r="L21" s="236">
        <f>'G. Modelsimulering_mænd'!L23*'B. Andre input'!$B$195*'B. Andre input'!$B$65</f>
        <v>407702.99869640655</v>
      </c>
      <c r="M21" s="236">
        <f>'G. Modelsimulering_mænd'!M23*'B. Andre input'!$B$195*'B. Andre input'!$B$65</f>
        <v>450383.9301816228</v>
      </c>
      <c r="N21" s="236">
        <f>'G. Modelsimulering_mænd'!N23*'B. Andre input'!$B$195*'B. Andre input'!$B$65</f>
        <v>100349.73880959656</v>
      </c>
      <c r="O21" s="236">
        <f>'G. Modelsimulering_mænd'!O23*'B. Andre input'!$B$195*'B. Andre input'!$B$65</f>
        <v>35513.836460048289</v>
      </c>
      <c r="P21" s="236">
        <f>'G. Modelsimulering_mænd'!P23*'B. Andre input'!$B$195*'B. Andre input'!$B$65</f>
        <v>26597.152181660698</v>
      </c>
      <c r="Q21" s="236">
        <f>'G. Modelsimulering_mænd'!Q23*'B. Andre input'!$B$195*'B. Andre input'!$B$65</f>
        <v>27805.442542818189</v>
      </c>
      <c r="R21" s="236">
        <f>'G. Modelsimulering_mænd'!R23*'B. Andre input'!$B$195*'B. Andre input'!$B$65</f>
        <v>30189.693335432275</v>
      </c>
      <c r="S21" s="236">
        <f>'G. Modelsimulering_mænd'!S23*'B. Andre input'!$B$195*'B. Andre input'!$B$65</f>
        <v>32148.984107155869</v>
      </c>
      <c r="T21" s="236">
        <f>'G. Modelsimulering_mænd'!T23*'B. Andre input'!$B$195*'B. Andre input'!$B$65</f>
        <v>33512.963514714378</v>
      </c>
      <c r="U21" s="236">
        <f>'G. Modelsimulering_mænd'!U23*'B. Andre input'!$B$195*'B. Andre input'!$B$65</f>
        <v>34363.725642842561</v>
      </c>
      <c r="V21" s="236">
        <f>'G. Modelsimulering_mænd'!V23*'B. Andre input'!$B$195*'B. Andre input'!$B$65</f>
        <v>34807.417874384111</v>
      </c>
      <c r="W21" s="236">
        <f>'G. Modelsimulering_mænd'!W23*'B. Andre input'!$B$195*'B. Andre input'!$B$65</f>
        <v>55846.524596258874</v>
      </c>
      <c r="X21" s="236">
        <f>'G. Modelsimulering_mænd'!X23*'B. Andre input'!$B$195*'B. Andre input'!$B$65</f>
        <v>73027.23053787637</v>
      </c>
      <c r="Y21" s="236">
        <f>'G. Modelsimulering_mænd'!Y23*'B. Andre input'!$B$195*'B. Andre input'!$B$65</f>
        <v>86580.606037099264</v>
      </c>
      <c r="Z21" s="236">
        <f>'G. Modelsimulering_mænd'!Z23*'B. Andre input'!$B$195*'B. Andre input'!$B$65</f>
        <v>97024.879041631502</v>
      </c>
      <c r="AA21" s="236">
        <f>'G. Modelsimulering_mænd'!AA23*'B. Andre input'!$B$195*'B. Andre input'!$B$65</f>
        <v>104833.11835187775</v>
      </c>
      <c r="AB21" s="236">
        <f>'G. Modelsimulering_mænd'!AB23*'B. Andre input'!$B$195*'B. Andre input'!$B$65</f>
        <v>110428.03635504711</v>
      </c>
      <c r="AC21" s="236">
        <f>'G. Modelsimulering_mænd'!AC23*'B. Andre input'!$B$195*'B. Andre input'!$B$65</f>
        <v>114181.08905139567</v>
      </c>
      <c r="AD21" s="236">
        <f>'G. Modelsimulering_mænd'!AD23*'B. Andre input'!$B$195*'B. Andre input'!$B$65</f>
        <v>116414.34388613494</v>
      </c>
      <c r="AE21" s="236">
        <f>'G. Modelsimulering_mænd'!AE23*'B. Andre input'!$B$195*'B. Andre input'!$B$65</f>
        <v>117403.9989759687</v>
      </c>
      <c r="AF21" s="236">
        <f>'G. Modelsimulering_mænd'!AF23*'B. Andre input'!$B$195*'B. Andre input'!$B$65</f>
        <v>117384.76380483965</v>
      </c>
      <c r="AG21" s="236">
        <f>'G. Modelsimulering_mænd'!AG23*'B. Andre input'!$B$195*'B. Andre input'!$B$65</f>
        <v>119957.11637395086</v>
      </c>
      <c r="AH21" s="236">
        <f>'G. Modelsimulering_mænd'!AH23*'B. Andre input'!$B$195*'B. Andre input'!$B$65</f>
        <v>121419.47782117029</v>
      </c>
      <c r="AI21" s="236">
        <f>'G. Modelsimulering_mænd'!AI23*'B. Andre input'!$B$195*'B. Andre input'!$B$65</f>
        <v>121926.62643143945</v>
      </c>
      <c r="AJ21" s="236">
        <f>'G. Modelsimulering_mænd'!AJ23*'B. Andre input'!$B$195*'B. Andre input'!$B$65</f>
        <v>121615.58506342648</v>
      </c>
      <c r="AK21" s="236">
        <f>'G. Modelsimulering_mænd'!AK23*'B. Andre input'!$B$195*'B. Andre input'!$B$65</f>
        <v>120608.3914815293</v>
      </c>
      <c r="AL21" s="236">
        <f>'G. Modelsimulering_mænd'!AL23*'B. Andre input'!$B$195*'B. Andre input'!$B$65</f>
        <v>119013.92515533992</v>
      </c>
      <c r="AM21" s="236">
        <f>'G. Modelsimulering_mænd'!AM23*'B. Andre input'!$B$195*'B. Andre input'!$B$65</f>
        <v>116929.22132671057</v>
      </c>
      <c r="AN21" s="236">
        <f>'G. Modelsimulering_mænd'!AN23*'B. Andre input'!$B$195*'B. Andre input'!$B$65</f>
        <v>114440.51538767913</v>
      </c>
      <c r="AO21" s="236">
        <f>'G. Modelsimulering_mænd'!AO23*'B. Andre input'!$B$195*'B. Andre input'!$B$65</f>
        <v>111624.14834044318</v>
      </c>
      <c r="AP21" s="236">
        <f>'G. Modelsimulering_mænd'!AP23*'B. Andre input'!$B$195*'B. Andre input'!$B$65</f>
        <v>108547.39883060096</v>
      </c>
      <c r="AQ21" s="236">
        <f>'G. Modelsimulering_mænd'!AQ23*'B. Andre input'!$B$195*'B. Andre input'!$B$65</f>
        <v>110976.10080680766</v>
      </c>
      <c r="AR21" s="236">
        <f>'G. Modelsimulering_mænd'!AR23*'B. Andre input'!$B$195*'B. Andre input'!$B$65</f>
        <v>111946.72064463214</v>
      </c>
      <c r="AS21" s="236">
        <f>'G. Modelsimulering_mænd'!AS23*'B. Andre input'!$B$195*'B. Andre input'!$B$65</f>
        <v>111713.23638312938</v>
      </c>
      <c r="AT21" s="236">
        <f>'G. Modelsimulering_mænd'!AT23*'B. Andre input'!$B$195*'B. Andre input'!$B$65</f>
        <v>110487.31971872474</v>
      </c>
      <c r="AU21" s="236">
        <f>'G. Modelsimulering_mænd'!AU23*'B. Andre input'!$B$195*'B. Andre input'!$B$65</f>
        <v>108449.19365762681</v>
      </c>
      <c r="AV21" s="236">
        <f>'G. Modelsimulering_mænd'!AV23*'B. Andre input'!$B$195*'B. Andre input'!$B$65</f>
        <v>105754.41210510417</v>
      </c>
      <c r="AW21" s="236">
        <f>'G. Modelsimulering_mænd'!AW23*'B. Andre input'!$B$195*'B. Andre input'!$B$65</f>
        <v>102538.18873227213</v>
      </c>
      <c r="AX21" s="236">
        <f>'G. Modelsimulering_mænd'!AX23*'B. Andre input'!$B$195*'B. Andre input'!$B$65</f>
        <v>98918.285061779796</v>
      </c>
      <c r="AY21" s="236">
        <f>'G. Modelsimulering_mænd'!AY23*'B. Andre input'!$B$195*'B. Andre input'!$B$65</f>
        <v>94997.071668130782</v>
      </c>
      <c r="AZ21" s="236">
        <f>'G. Modelsimulering_mænd'!AZ23*'B. Andre input'!$B$195*'B. Andre input'!$B$65</f>
        <v>90863.125748253078</v>
      </c>
      <c r="BA21" s="236">
        <f>'G. Modelsimulering_mænd'!BA23*'B. Andre input'!$B$195*'B. Andre input'!$B$65</f>
        <v>117945.41892817104</v>
      </c>
      <c r="BB21" s="236">
        <f>'G. Modelsimulering_mænd'!BB23*'B. Andre input'!$B$195*'B. Andre input'!$B$65</f>
        <v>108306.68496524637</v>
      </c>
      <c r="BC21" s="236">
        <f>'G. Modelsimulering_mænd'!BC23*'B. Andre input'!$B$195*'B. Andre input'!$B$65</f>
        <v>99397.453545887751</v>
      </c>
      <c r="BD21" s="236">
        <f>'G. Modelsimulering_mænd'!BD23*'B. Andre input'!$B$195*'B. Andre input'!$B$65</f>
        <v>91116.945483057338</v>
      </c>
      <c r="BE21" s="236">
        <f>'G. Modelsimulering_mænd'!BE23*'B. Andre input'!$B$195*'B. Andre input'!$B$65</f>
        <v>83406.959984785499</v>
      </c>
      <c r="BF21" s="236">
        <f>'G. Modelsimulering_mænd'!BF23*'B. Andre input'!$B$195*'B. Andre input'!$B$65</f>
        <v>76231.852170548329</v>
      </c>
      <c r="BG21" s="236">
        <f>'G. Modelsimulering_mænd'!BG23*'B. Andre input'!$B$195*'B. Andre input'!$B$65</f>
        <v>69566.743498255048</v>
      </c>
      <c r="BH21" s="236">
        <f>'G. Modelsimulering_mænd'!BH23*'B. Andre input'!$B$195*'B. Andre input'!$B$65</f>
        <v>63390.898637546161</v>
      </c>
      <c r="BI21" s="236">
        <f>'G. Modelsimulering_mænd'!BI23*'B. Andre input'!$B$195*'B. Andre input'!$B$65</f>
        <v>57684.274675499866</v>
      </c>
      <c r="BJ21" s="236">
        <f>'G. Modelsimulering_mænd'!BJ23*'B. Andre input'!$B$195*'B. Andre input'!$B$65</f>
        <v>52425.961082194161</v>
      </c>
      <c r="BK21" s="236">
        <f>'G. Modelsimulering_mænd'!BK23*'B. Andre input'!$B$195*'B. Andre input'!$B$65</f>
        <v>47593.698939697249</v>
      </c>
      <c r="BL21" s="236">
        <f>'G. Modelsimulering_mænd'!BL23*'B. Andre input'!$B$195*'B. Andre input'!$B$65</f>
        <v>43163.975396350346</v>
      </c>
      <c r="BM21" s="236">
        <f>'G. Modelsimulering_mænd'!BM23*'B. Andre input'!$B$195*'B. Andre input'!$B$65</f>
        <v>39112.38830106955</v>
      </c>
      <c r="BN21" s="236">
        <f>'G. Modelsimulering_mænd'!BN23*'B. Andre input'!$B$195*'B. Andre input'!$B$65</f>
        <v>35414.103087175637</v>
      </c>
      <c r="BO21" s="236">
        <f>'G. Modelsimulering_mænd'!BO23*'B. Andre input'!$B$195*'B. Andre input'!$B$65</f>
        <v>32044.303824590705</v>
      </c>
      <c r="BP21" s="236">
        <f>'G. Modelsimulering_mænd'!BP23*'B. Andre input'!$B$195*'B. Andre input'!$B$65</f>
        <v>28978.589417238425</v>
      </c>
      <c r="BQ21" s="236">
        <f>'G. Modelsimulering_mænd'!BQ23*'B. Andre input'!$B$195*'B. Andre input'!$B$65</f>
        <v>26193.295151277893</v>
      </c>
      <c r="BR21" s="236">
        <f>'G. Modelsimulering_mænd'!BR23*'B. Andre input'!$B$195*'B. Andre input'!$B$65</f>
        <v>23665.736443244154</v>
      </c>
      <c r="BS21" s="236">
        <f>'G. Modelsimulering_mænd'!BS23*'B. Andre input'!$B$195*'B. Andre input'!$B$65</f>
        <v>21374.380442334445</v>
      </c>
      <c r="BT21" s="236">
        <f>'G. Modelsimulering_mænd'!BT23*'B. Andre input'!$B$195*'B. Andre input'!$B$65</f>
        <v>19298.955187389402</v>
      </c>
      <c r="BU21" s="236">
        <f>'G. Modelsimulering_mænd'!BU23*'B. Andre input'!$B$195*'B. Andre input'!$B$65</f>
        <v>0</v>
      </c>
      <c r="BV21" s="236">
        <f>'G. Modelsimulering_mænd'!BV23*'B. Andre input'!$B$195*'B. Andre input'!$B$65</f>
        <v>0</v>
      </c>
      <c r="BW21" s="236">
        <f>'G. Modelsimulering_mænd'!BW23*'B. Andre input'!$B$195*'B. Andre input'!$B$65</f>
        <v>0</v>
      </c>
      <c r="BX21" s="236">
        <f>'G. Modelsimulering_mænd'!BX23*'B. Andre input'!$B$195*'B. Andre input'!$B$65</f>
        <v>0</v>
      </c>
      <c r="BY21" s="236">
        <f>'G. Modelsimulering_mænd'!BY23*'B. Andre input'!$B$195*'B. Andre input'!$B$65</f>
        <v>0</v>
      </c>
      <c r="BZ21" s="236">
        <f>'G. Modelsimulering_mænd'!BZ23*'B. Andre input'!$B$195*'B. Andre input'!$B$65</f>
        <v>0</v>
      </c>
      <c r="CA21" s="236">
        <f>'G. Modelsimulering_mænd'!CA23*'B. Andre input'!$B$195*'B. Andre input'!$B$65</f>
        <v>0</v>
      </c>
      <c r="CB21" s="236">
        <f>'G. Modelsimulering_mænd'!CB23*'B. Andre input'!$B$195*'B. Andre input'!$B$65</f>
        <v>0</v>
      </c>
      <c r="CC21" s="236">
        <f>'G. Modelsimulering_mænd'!CC23*'B. Andre input'!$B$195*'B. Andre input'!$B$65</f>
        <v>0</v>
      </c>
      <c r="CD21" s="236">
        <f>'G. Modelsimulering_mænd'!CD23*'B. Andre input'!$B$195*'B. Andre input'!$B$65</f>
        <v>0</v>
      </c>
      <c r="CE21" s="236">
        <f>'G. Modelsimulering_mænd'!CE23*'B. Andre input'!$B$195*'B. Andre input'!$B$65</f>
        <v>0</v>
      </c>
      <c r="CF21" s="236">
        <f>'G. Modelsimulering_mænd'!CF23*'B. Andre input'!$B$195*'B. Andre input'!$B$65</f>
        <v>0</v>
      </c>
      <c r="CG21" s="236">
        <f>'G. Modelsimulering_mænd'!CG23*'B. Andre input'!$B$195*'B. Andre input'!$B$65</f>
        <v>0</v>
      </c>
      <c r="CH21" s="236">
        <f>'G. Modelsimulering_mænd'!CH23*'B. Andre input'!$B$195*'B. Andre input'!$B$65</f>
        <v>0</v>
      </c>
      <c r="CI21" s="236">
        <f>'G. Modelsimulering_mænd'!CI23*'B. Andre input'!$B$195*'B. Andre input'!$B$65</f>
        <v>0</v>
      </c>
      <c r="CJ21" s="236">
        <f>'G. Modelsimulering_mænd'!CJ23*'B. Andre input'!$B$195*'B. Andre input'!$B$65</f>
        <v>0</v>
      </c>
    </row>
    <row r="22" spans="1:88" s="115" customFormat="1" ht="25.5" x14ac:dyDescent="0.2">
      <c r="A22" s="140" t="s">
        <v>216</v>
      </c>
      <c r="B22" s="192"/>
      <c r="C22" s="192"/>
      <c r="D22" s="236">
        <f>'G. Modelsimulering_mænd'!D24*'B. Andre input'!$B$195*'B. Andre input'!$B$65</f>
        <v>0</v>
      </c>
      <c r="E22" s="236">
        <f>'G. Modelsimulering_mænd'!E24*'B. Andre input'!$B$195*'B. Andre input'!$B$65</f>
        <v>0</v>
      </c>
      <c r="F22" s="236">
        <f>'G. Modelsimulering_mænd'!F24*'B. Andre input'!$B$195*'B. Andre input'!$B$65</f>
        <v>0</v>
      </c>
      <c r="G22" s="236">
        <f>'G. Modelsimulering_mænd'!G24*'B. Andre input'!$B$195*'B. Andre input'!$B$65</f>
        <v>0</v>
      </c>
      <c r="H22" s="236">
        <f>'G. Modelsimulering_mænd'!H24*'B. Andre input'!$B$195*'B. Andre input'!$B$65</f>
        <v>0</v>
      </c>
      <c r="I22" s="236">
        <f>'G. Modelsimulering_mænd'!I24*'B. Andre input'!$B$195*'B. Andre input'!$B$65</f>
        <v>54629.843180091884</v>
      </c>
      <c r="J22" s="236">
        <f>'G. Modelsimulering_mænd'!J24*'B. Andre input'!$B$195*'B. Andre input'!$B$65</f>
        <v>77967.613373486311</v>
      </c>
      <c r="K22" s="236">
        <f>'G. Modelsimulering_mænd'!K24*'B. Andre input'!$B$195*'B. Andre input'!$B$65</f>
        <v>94984.553252619109</v>
      </c>
      <c r="L22" s="236">
        <f>'G. Modelsimulering_mænd'!L24*'B. Andre input'!$B$195*'B. Andre input'!$B$65</f>
        <v>110967.6897614348</v>
      </c>
      <c r="M22" s="236">
        <f>'G. Modelsimulering_mænd'!M24*'B. Andre input'!$B$195*'B. Andre input'!$B$65</f>
        <v>126933.59897687151</v>
      </c>
      <c r="N22" s="236">
        <f>'G. Modelsimulering_mænd'!N24*'B. Andre input'!$B$195*'B. Andre input'!$B$65</f>
        <v>29058.272907863557</v>
      </c>
      <c r="O22" s="236">
        <f>'G. Modelsimulering_mænd'!O24*'B. Andre input'!$B$195*'B. Andre input'!$B$65</f>
        <v>9817.0700890400294</v>
      </c>
      <c r="P22" s="236">
        <f>'G. Modelsimulering_mænd'!P24*'B. Andre input'!$B$195*'B. Andre input'!$B$65</f>
        <v>6961.1602202949971</v>
      </c>
      <c r="Q22" s="236">
        <f>'G. Modelsimulering_mænd'!Q24*'B. Andre input'!$B$195*'B. Andre input'!$B$65</f>
        <v>7303.886277428116</v>
      </c>
      <c r="R22" s="236">
        <f>'G. Modelsimulering_mænd'!R24*'B. Andre input'!$B$195*'B. Andre input'!$B$65</f>
        <v>8105.370432970476</v>
      </c>
      <c r="S22" s="236">
        <f>'G. Modelsimulering_mænd'!S24*'B. Andre input'!$B$195*'B. Andre input'!$B$65</f>
        <v>8826.8532454273372</v>
      </c>
      <c r="T22" s="236">
        <f>'G. Modelsimulering_mænd'!T24*'B. Andre input'!$B$195*'B. Andre input'!$B$65</f>
        <v>9386.6429817224525</v>
      </c>
      <c r="U22" s="236">
        <f>'G. Modelsimulering_mænd'!U24*'B. Andre input'!$B$195*'B. Andre input'!$B$65</f>
        <v>9793.9970322612098</v>
      </c>
      <c r="V22" s="236">
        <f>'G. Modelsimulering_mænd'!V24*'B. Andre input'!$B$195*'B. Andre input'!$B$65</f>
        <v>10072.926016324038</v>
      </c>
      <c r="W22" s="236">
        <f>'G. Modelsimulering_mænd'!W24*'B. Andre input'!$B$195*'B. Andre input'!$B$65</f>
        <v>16593.37565896898</v>
      </c>
      <c r="X22" s="236">
        <f>'G. Modelsimulering_mænd'!X24*'B. Andre input'!$B$195*'B. Andre input'!$B$65</f>
        <v>22069.336355921958</v>
      </c>
      <c r="Y22" s="236">
        <f>'G. Modelsimulering_mænd'!Y24*'B. Andre input'!$B$195*'B. Andre input'!$B$65</f>
        <v>26617.053404885821</v>
      </c>
      <c r="Z22" s="236">
        <f>'G. Modelsimulering_mænd'!Z24*'B. Andre input'!$B$195*'B. Andre input'!$B$65</f>
        <v>30334.544830047511</v>
      </c>
      <c r="AA22" s="236">
        <f>'G. Modelsimulering_mænd'!AA24*'B. Andre input'!$B$195*'B. Andre input'!$B$65</f>
        <v>33316.502323559915</v>
      </c>
      <c r="AB22" s="236">
        <f>'G. Modelsimulering_mænd'!AB24*'B. Andre input'!$B$195*'B. Andre input'!$B$65</f>
        <v>35651.99815655069</v>
      </c>
      <c r="AC22" s="236">
        <f>'G. Modelsimulering_mænd'!AC24*'B. Andre input'!$B$195*'B. Andre input'!$B$65</f>
        <v>37423.378529950729</v>
      </c>
      <c r="AD22" s="236">
        <f>'G. Modelsimulering_mænd'!AD24*'B. Andre input'!$B$195*'B. Andre input'!$B$65</f>
        <v>38705.825347620805</v>
      </c>
      <c r="AE22" s="236">
        <f>'G. Modelsimulering_mænd'!AE24*'B. Andre input'!$B$195*'B. Andre input'!$B$65</f>
        <v>39567.306730175602</v>
      </c>
      <c r="AF22" s="236">
        <f>'G. Modelsimulering_mænd'!AF24*'B. Andre input'!$B$195*'B. Andre input'!$B$65</f>
        <v>40068.761938998497</v>
      </c>
      <c r="AG22" s="236">
        <f>'G. Modelsimulering_mænd'!AG24*'B. Andre input'!$B$195*'B. Andre input'!$B$65</f>
        <v>40264.431448644042</v>
      </c>
      <c r="AH22" s="236">
        <f>'G. Modelsimulering_mænd'!AH24*'B. Andre input'!$B$195*'B. Andre input'!$B$65</f>
        <v>40371.46998066541</v>
      </c>
      <c r="AI22" s="236">
        <f>'G. Modelsimulering_mænd'!AI24*'B. Andre input'!$B$195*'B. Andre input'!$B$65</f>
        <v>40390.362535346911</v>
      </c>
      <c r="AJ22" s="236">
        <f>'G. Modelsimulering_mænd'!AJ24*'B. Andre input'!$B$195*'B. Andre input'!$B$65</f>
        <v>40320.902007033823</v>
      </c>
      <c r="AK22" s="236">
        <f>'G. Modelsimulering_mænd'!AK24*'B. Andre input'!$B$195*'B. Andre input'!$B$65</f>
        <v>40161.569112932229</v>
      </c>
      <c r="AL22" s="236">
        <f>'G. Modelsimulering_mænd'!AL24*'B. Andre input'!$B$195*'B. Andre input'!$B$65</f>
        <v>39910.325672303486</v>
      </c>
      <c r="AM22" s="236">
        <f>'G. Modelsimulering_mænd'!AM24*'B. Andre input'!$B$195*'B. Andre input'!$B$65</f>
        <v>39565.646975944393</v>
      </c>
      <c r="AN22" s="236">
        <f>'G. Modelsimulering_mænd'!AN24*'B. Andre input'!$B$195*'B. Andre input'!$B$65</f>
        <v>39127.321341629438</v>
      </c>
      <c r="AO22" s="236">
        <f>'G. Modelsimulering_mænd'!AO24*'B. Andre input'!$B$195*'B. Andre input'!$B$65</f>
        <v>38596.892727758452</v>
      </c>
      <c r="AP22" s="236">
        <f>'G. Modelsimulering_mænd'!AP24*'B. Andre input'!$B$195*'B. Andre input'!$B$65</f>
        <v>37977.776921754397</v>
      </c>
      <c r="AQ22" s="236">
        <f>'G. Modelsimulering_mænd'!AQ24*'B. Andre input'!$B$195*'B. Andre input'!$B$65</f>
        <v>37275.136173567094</v>
      </c>
      <c r="AR22" s="236">
        <f>'G. Modelsimulering_mænd'!AR24*'B. Andre input'!$B$195*'B. Andre input'!$B$65</f>
        <v>36775.292382196079</v>
      </c>
      <c r="AS22" s="236">
        <f>'G. Modelsimulering_mænd'!AS24*'B. Andre input'!$B$195*'B. Andre input'!$B$65</f>
        <v>36389.790603248184</v>
      </c>
      <c r="AT22" s="236">
        <f>'G. Modelsimulering_mænd'!AT24*'B. Andre input'!$B$195*'B. Andre input'!$B$65</f>
        <v>36052.196523497878</v>
      </c>
      <c r="AU22" s="236">
        <f>'G. Modelsimulering_mænd'!AU24*'B. Andre input'!$B$195*'B. Andre input'!$B$65</f>
        <v>35711.215454752091</v>
      </c>
      <c r="AV22" s="236">
        <f>'G. Modelsimulering_mænd'!AV24*'B. Andre input'!$B$195*'B. Andre input'!$B$65</f>
        <v>35327.788532738618</v>
      </c>
      <c r="AW22" s="236">
        <f>'G. Modelsimulering_mænd'!AW24*'B. Andre input'!$B$195*'B. Andre input'!$B$65</f>
        <v>34873.639025430122</v>
      </c>
      <c r="AX22" s="236">
        <f>'G. Modelsimulering_mænd'!AX24*'B. Andre input'!$B$195*'B. Andre input'!$B$65</f>
        <v>34330.155497008054</v>
      </c>
      <c r="AY22" s="236">
        <f>'G. Modelsimulering_mænd'!AY24*'B. Andre input'!$B$195*'B. Andre input'!$B$65</f>
        <v>33687.211686595445</v>
      </c>
      <c r="AZ22" s="236">
        <f>'G. Modelsimulering_mænd'!AZ24*'B. Andre input'!$B$195*'B. Andre input'!$B$65</f>
        <v>32941.852889672002</v>
      </c>
      <c r="BA22" s="236">
        <f>'G. Modelsimulering_mænd'!BA24*'B. Andre input'!$B$195*'B. Andre input'!$B$65</f>
        <v>32096.908068619003</v>
      </c>
      <c r="BB22" s="236">
        <f>'G. Modelsimulering_mænd'!BB24*'B. Andre input'!$B$195*'B. Andre input'!$B$65</f>
        <v>32693.7408558157</v>
      </c>
      <c r="BC22" s="236">
        <f>'G. Modelsimulering_mænd'!BC24*'B. Andre input'!$B$195*'B. Andre input'!$B$65</f>
        <v>32772.514922399147</v>
      </c>
      <c r="BD22" s="236">
        <f>'G. Modelsimulering_mænd'!BD24*'B. Andre input'!$B$195*'B. Andre input'!$B$65</f>
        <v>32433.017277550283</v>
      </c>
      <c r="BE22" s="236">
        <f>'G. Modelsimulering_mænd'!BE24*'B. Andre input'!$B$195*'B. Andre input'!$B$65</f>
        <v>31745.60323208927</v>
      </c>
      <c r="BF22" s="236">
        <f>'G. Modelsimulering_mænd'!BF24*'B. Andre input'!$B$195*'B. Andre input'!$B$65</f>
        <v>30770.56565200035</v>
      </c>
      <c r="BG22" s="236">
        <f>'G. Modelsimulering_mænd'!BG24*'B. Andre input'!$B$195*'B. Andre input'!$B$65</f>
        <v>29564.837889159811</v>
      </c>
      <c r="BH22" s="236">
        <f>'G. Modelsimulering_mænd'!BH24*'B. Andre input'!$B$195*'B. Andre input'!$B$65</f>
        <v>28183.025751334608</v>
      </c>
      <c r="BI22" s="236">
        <f>'G. Modelsimulering_mænd'!BI24*'B. Andre input'!$B$195*'B. Andre input'!$B$65</f>
        <v>26676.364540891096</v>
      </c>
      <c r="BJ22" s="236">
        <f>'G. Modelsimulering_mænd'!BJ24*'B. Andre input'!$B$195*'B. Andre input'!$B$65</f>
        <v>25091.310480530945</v>
      </c>
      <c r="BK22" s="236">
        <f>'G. Modelsimulering_mænd'!BK24*'B. Andre input'!$B$195*'B. Andre input'!$B$65</f>
        <v>23468.469164862217</v>
      </c>
      <c r="BL22" s="236">
        <f>'G. Modelsimulering_mænd'!BL24*'B. Andre input'!$B$195*'B. Andre input'!$B$65</f>
        <v>21842.057269614619</v>
      </c>
      <c r="BM22" s="236">
        <f>'G. Modelsimulering_mænd'!BM24*'B. Andre input'!$B$195*'B. Andre input'!$B$65</f>
        <v>20239.863037801755</v>
      </c>
      <c r="BN22" s="236">
        <f>'G. Modelsimulering_mænd'!BN24*'B. Andre input'!$B$195*'B. Andre input'!$B$65</f>
        <v>18683.585722664699</v>
      </c>
      <c r="BO22" s="236">
        <f>'G. Modelsimulering_mænd'!BO24*'B. Andre input'!$B$195*'B. Andre input'!$B$65</f>
        <v>17189.420413499236</v>
      </c>
      <c r="BP22" s="236">
        <f>'G. Modelsimulering_mænd'!BP24*'B. Andre input'!$B$195*'B. Andre input'!$B$65</f>
        <v>15768.772100854614</v>
      </c>
      <c r="BQ22" s="236">
        <f>'G. Modelsimulering_mænd'!BQ24*'B. Andre input'!$B$195*'B. Andre input'!$B$65</f>
        <v>14429.010381396154</v>
      </c>
      <c r="BR22" s="236">
        <f>'G. Modelsimulering_mænd'!BR24*'B. Andre input'!$B$195*'B. Andre input'!$B$65</f>
        <v>13174.203696060482</v>
      </c>
      <c r="BS22" s="236">
        <f>'G. Modelsimulering_mænd'!BS24*'B. Andre input'!$B$195*'B. Andre input'!$B$65</f>
        <v>12005.795211787321</v>
      </c>
      <c r="BT22" s="236">
        <f>'G. Modelsimulering_mænd'!BT24*'B. Andre input'!$B$195*'B. Andre input'!$B$65</f>
        <v>10923.200236593042</v>
      </c>
      <c r="BU22" s="236">
        <f>'G. Modelsimulering_mænd'!BU24*'B. Andre input'!$B$195*'B. Andre input'!$B$65</f>
        <v>27344.824968815148</v>
      </c>
      <c r="BV22" s="236">
        <f>'G. Modelsimulering_mænd'!BV24*'B. Andre input'!$B$195*'B. Andre input'!$B$65</f>
        <v>23100.128344968994</v>
      </c>
      <c r="BW22" s="236">
        <f>'G. Modelsimulering_mænd'!BW24*'B. Andre input'!$B$195*'B. Andre input'!$B$65</f>
        <v>19539.707024219366</v>
      </c>
      <c r="BX22" s="236">
        <f>'G. Modelsimulering_mænd'!BX24*'B. Andre input'!$B$195*'B. Andre input'!$B$65</f>
        <v>16463.708653659007</v>
      </c>
      <c r="BY22" s="236">
        <f>'G. Modelsimulering_mænd'!BY24*'B. Andre input'!$B$195*'B. Andre input'!$B$65</f>
        <v>13780.152533271663</v>
      </c>
      <c r="BZ22" s="236">
        <f>'G. Modelsimulering_mænd'!BZ24*'B. Andre input'!$B$195*'B. Andre input'!$B$65</f>
        <v>11443.714067955931</v>
      </c>
      <c r="CA22" s="236">
        <f>'G. Modelsimulering_mænd'!CA24*'B. Andre input'!$B$195*'B. Andre input'!$B$65</f>
        <v>9425.8053403013037</v>
      </c>
      <c r="CB22" s="236">
        <f>'G. Modelsimulering_mænd'!CB24*'B. Andre input'!$B$195*'B. Andre input'!$B$65</f>
        <v>7701.4085968092704</v>
      </c>
      <c r="CC22" s="236">
        <f>'G. Modelsimulering_mænd'!CC24*'B. Andre input'!$B$195*'B. Andre input'!$B$65</f>
        <v>6244.4125037773365</v>
      </c>
      <c r="CD22" s="236">
        <f>'G. Modelsimulering_mænd'!CD24*'B. Andre input'!$B$195*'B. Andre input'!$B$65</f>
        <v>5026.9106015847929</v>
      </c>
      <c r="CE22" s="236">
        <f>'G. Modelsimulering_mænd'!CE24*'B. Andre input'!$B$195*'B. Andre input'!$B$65</f>
        <v>4020.0668569769819</v>
      </c>
      <c r="CF22" s="236">
        <f>'G. Modelsimulering_mænd'!CF24*'B. Andre input'!$B$195*'B. Andre input'!$B$65</f>
        <v>3195.363856590091</v>
      </c>
      <c r="CG22" s="236">
        <f>'G. Modelsimulering_mænd'!CG24*'B. Andre input'!$B$195*'B. Andre input'!$B$65</f>
        <v>2525.7098954303347</v>
      </c>
      <c r="CH22" s="236">
        <f>'G. Modelsimulering_mænd'!CH24*'B. Andre input'!$B$195*'B. Andre input'!$B$65</f>
        <v>1986.2248454377327</v>
      </c>
      <c r="CI22" s="236">
        <f>'G. Modelsimulering_mænd'!CI24*'B. Andre input'!$B$195*'B. Andre input'!$B$65</f>
        <v>1554.6902558681884</v>
      </c>
      <c r="CJ22" s="236">
        <f>'G. Modelsimulering_mænd'!CJ24*'B. Andre input'!$B$195*'B. Andre input'!$B$65</f>
        <v>0</v>
      </c>
    </row>
    <row r="23" spans="1:88" s="115" customFormat="1" ht="25.5" x14ac:dyDescent="0.2">
      <c r="A23" s="140" t="s">
        <v>194</v>
      </c>
      <c r="B23" s="192"/>
      <c r="C23" s="192"/>
      <c r="D23" s="236">
        <f>'G. Modelsimulering_mænd'!D25*'B. Andre input'!$B$195*'B. Andre input'!$B$65</f>
        <v>0</v>
      </c>
      <c r="E23" s="236">
        <f>'G. Modelsimulering_mænd'!E25*'B. Andre input'!$B$195*'B. Andre input'!$B$65</f>
        <v>0</v>
      </c>
      <c r="F23" s="236">
        <f>'G. Modelsimulering_mænd'!F25*'B. Andre input'!$B$195*'B. Andre input'!$B$65</f>
        <v>0</v>
      </c>
      <c r="G23" s="236">
        <f>'G. Modelsimulering_mænd'!G25*'B. Andre input'!$B$195*'B. Andre input'!$B$65</f>
        <v>0</v>
      </c>
      <c r="H23" s="236">
        <f>'G. Modelsimulering_mænd'!H25*'B. Andre input'!$B$195*'B. Andre input'!$B$65</f>
        <v>0</v>
      </c>
      <c r="I23" s="236">
        <f>'G. Modelsimulering_mænd'!I25*'B. Andre input'!$B$195*'B. Andre input'!$B$65</f>
        <v>3098.9008983222252</v>
      </c>
      <c r="J23" s="236">
        <f>'G. Modelsimulering_mænd'!J25*'B. Andre input'!$B$195*'B. Andre input'!$B$65</f>
        <v>4486.8982544394448</v>
      </c>
      <c r="K23" s="236">
        <f>'G. Modelsimulering_mænd'!K25*'B. Andre input'!$B$195*'B. Andre input'!$B$65</f>
        <v>5524.9166177069856</v>
      </c>
      <c r="L23" s="236">
        <f>'G. Modelsimulering_mænd'!L25*'B. Andre input'!$B$195*'B. Andre input'!$B$65</f>
        <v>6510.0211489731701</v>
      </c>
      <c r="M23" s="236">
        <f>'G. Modelsimulering_mænd'!M25*'B. Andre input'!$B$195*'B. Andre input'!$B$65</f>
        <v>7499.906847962945</v>
      </c>
      <c r="N23" s="236">
        <f>'G. Modelsimulering_mænd'!N25*'B. Andre input'!$B$195*'B. Andre input'!$B$65</f>
        <v>1726.0489243789614</v>
      </c>
      <c r="O23" s="236">
        <f>'G. Modelsimulering_mænd'!O25*'B. Andre input'!$B$195*'B. Andre input'!$B$65</f>
        <v>577.80639144487338</v>
      </c>
      <c r="P23" s="236">
        <f>'G. Modelsimulering_mænd'!P25*'B. Andre input'!$B$195*'B. Andre input'!$B$65</f>
        <v>405.00310579774202</v>
      </c>
      <c r="Q23" s="236">
        <f>'G. Modelsimulering_mænd'!Q25*'B. Andre input'!$B$195*'B. Andre input'!$B$65</f>
        <v>425.27084269227032</v>
      </c>
      <c r="R23" s="236">
        <f>'G. Modelsimulering_mænd'!R25*'B. Andre input'!$B$195*'B. Andre input'!$B$65</f>
        <v>474.13523429141577</v>
      </c>
      <c r="S23" s="236">
        <f>'G. Modelsimulering_mænd'!S25*'B. Andre input'!$B$195*'B. Andre input'!$B$65</f>
        <v>518.72457351935054</v>
      </c>
      <c r="T23" s="236">
        <f>'G. Modelsimulering_mænd'!T25*'B. Andre input'!$B$195*'B. Andre input'!$B$65</f>
        <v>553.81660618215744</v>
      </c>
      <c r="U23" s="236">
        <f>'G. Modelsimulering_mænd'!U25*'B. Andre input'!$B$195*'B. Andre input'!$B$65</f>
        <v>579.79865243770735</v>
      </c>
      <c r="V23" s="236">
        <f>'G. Modelsimulering_mænd'!V25*'B. Andre input'!$B$195*'B. Andre input'!$B$65</f>
        <v>598.02394486782725</v>
      </c>
      <c r="W23" s="236">
        <f>'G. Modelsimulering_mænd'!W25*'B. Andre input'!$B$195*'B. Andre input'!$B$65</f>
        <v>990.02700422370901</v>
      </c>
      <c r="X23" s="236">
        <f>'G. Modelsimulering_mænd'!X25*'B. Andre input'!$B$195*'B. Andre input'!$B$65</f>
        <v>1322.5698043492814</v>
      </c>
      <c r="Y23" s="236">
        <f>'G. Modelsimulering_mænd'!Y25*'B. Andre input'!$B$195*'B. Andre input'!$B$65</f>
        <v>1599.3747580231525</v>
      </c>
      <c r="Z23" s="236">
        <f>'G. Modelsimulering_mænd'!Z25*'B. Andre input'!$B$195*'B. Andre input'!$B$65</f>
        <v>1827.5762380280457</v>
      </c>
      <c r="AA23" s="236">
        <f>'G. Modelsimulering_mænd'!AA25*'B. Andre input'!$B$195*'B. Andre input'!$B$65</f>
        <v>2012.3887230598073</v>
      </c>
      <c r="AB23" s="236">
        <f>'G. Modelsimulering_mænd'!AB25*'B. Andre input'!$B$195*'B. Andre input'!$B$65</f>
        <v>2158.765932198372</v>
      </c>
      <c r="AC23" s="236">
        <f>'G. Modelsimulering_mænd'!AC25*'B. Andre input'!$B$195*'B. Andre input'!$B$65</f>
        <v>2271.3349298555831</v>
      </c>
      <c r="AD23" s="236">
        <f>'G. Modelsimulering_mænd'!AD25*'B. Andre input'!$B$195*'B. Andre input'!$B$65</f>
        <v>2354.3657579028195</v>
      </c>
      <c r="AE23" s="236">
        <f>'G. Modelsimulering_mænd'!AE25*'B. Andre input'!$B$195*'B. Andre input'!$B$65</f>
        <v>2411.7611033088338</v>
      </c>
      <c r="AF23" s="236">
        <f>'G. Modelsimulering_mænd'!AF25*'B. Andre input'!$B$195*'B. Andre input'!$B$65</f>
        <v>2447.0582068695753</v>
      </c>
      <c r="AG23" s="236">
        <f>'G. Modelsimulering_mænd'!AG25*'B. Andre input'!$B$195*'B. Andre input'!$B$65</f>
        <v>2463.438892934304</v>
      </c>
      <c r="AH23" s="236">
        <f>'G. Modelsimulering_mænd'!AH25*'B. Andre input'!$B$195*'B. Andre input'!$B$65</f>
        <v>2463.7452810738105</v>
      </c>
      <c r="AI23" s="236">
        <f>'G. Modelsimulering_mænd'!AI25*'B. Andre input'!$B$195*'B. Andre input'!$B$65</f>
        <v>2461.3213051079733</v>
      </c>
      <c r="AJ23" s="236">
        <f>'G. Modelsimulering_mænd'!AJ25*'B. Andre input'!$B$195*'B. Andre input'!$B$65</f>
        <v>2455.6725831969047</v>
      </c>
      <c r="AK23" s="236">
        <f>'G. Modelsimulering_mænd'!AK25*'B. Andre input'!$B$195*'B. Andre input'!$B$65</f>
        <v>2446.2570532144377</v>
      </c>
      <c r="AL23" s="236">
        <f>'G. Modelsimulering_mænd'!AL25*'B. Andre input'!$B$195*'B. Andre input'!$B$65</f>
        <v>2432.5372989977441</v>
      </c>
      <c r="AM23" s="236">
        <f>'G. Modelsimulering_mænd'!AM25*'B. Andre input'!$B$195*'B. Andre input'!$B$65</f>
        <v>2414.0512897067451</v>
      </c>
      <c r="AN23" s="236">
        <f>'G. Modelsimulering_mænd'!AN25*'B. Andre input'!$B$195*'B. Andre input'!$B$65</f>
        <v>2390.4670456311569</v>
      </c>
      <c r="AO23" s="236">
        <f>'G. Modelsimulering_mænd'!AO25*'B. Andre input'!$B$195*'B. Andre input'!$B$65</f>
        <v>2361.6119775005041</v>
      </c>
      <c r="AP23" s="236">
        <f>'G. Modelsimulering_mænd'!AP25*'B. Andre input'!$B$195*'B. Andre input'!$B$65</f>
        <v>2327.4789144335441</v>
      </c>
      <c r="AQ23" s="236">
        <f>'G. Modelsimulering_mænd'!AQ25*'B. Andre input'!$B$195*'B. Andre input'!$B$65</f>
        <v>2288.2148369696433</v>
      </c>
      <c r="AR23" s="236">
        <f>'G. Modelsimulering_mænd'!AR25*'B. Andre input'!$B$195*'B. Andre input'!$B$65</f>
        <v>2244.0988221559292</v>
      </c>
      <c r="AS23" s="236">
        <f>'G. Modelsimulering_mænd'!AS25*'B. Andre input'!$B$195*'B. Andre input'!$B$65</f>
        <v>2213.1937641233408</v>
      </c>
      <c r="AT23" s="236">
        <f>'G. Modelsimulering_mænd'!AT25*'B. Andre input'!$B$195*'B. Andre input'!$B$65</f>
        <v>2189.9059416760583</v>
      </c>
      <c r="AU23" s="236">
        <f>'G. Modelsimulering_mænd'!AU25*'B. Andre input'!$B$195*'B. Andre input'!$B$65</f>
        <v>2169.8456146350986</v>
      </c>
      <c r="AV23" s="236">
        <f>'G. Modelsimulering_mænd'!AV25*'B. Andre input'!$B$195*'B. Andre input'!$B$65</f>
        <v>2149.5940786548122</v>
      </c>
      <c r="AW23" s="236">
        <f>'G. Modelsimulering_mænd'!AW25*'B. Andre input'!$B$195*'B. Andre input'!$B$65</f>
        <v>2126.5833917442592</v>
      </c>
      <c r="AX23" s="236">
        <f>'G. Modelsimulering_mænd'!AX25*'B. Andre input'!$B$195*'B. Andre input'!$B$65</f>
        <v>2099.0055064266012</v>
      </c>
      <c r="AY23" s="236">
        <f>'G. Modelsimulering_mænd'!AY25*'B. Andre input'!$B$195*'B. Andre input'!$B$65</f>
        <v>2065.7199516818546</v>
      </c>
      <c r="AZ23" s="236">
        <f>'G. Modelsimulering_mænd'!AZ25*'B. Andre input'!$B$195*'B. Andre input'!$B$65</f>
        <v>2026.1537065403973</v>
      </c>
      <c r="BA23" s="236">
        <f>'G. Modelsimulering_mænd'!BA25*'B. Andre input'!$B$195*'B. Andre input'!$B$65</f>
        <v>1980.1967313929219</v>
      </c>
      <c r="BB23" s="236">
        <f>'G. Modelsimulering_mænd'!BB25*'B. Andre input'!$B$195*'B. Andre input'!$B$65</f>
        <v>1928.0992153956838</v>
      </c>
      <c r="BC23" s="236">
        <f>'G. Modelsimulering_mænd'!BC25*'B. Andre input'!$B$195*'B. Andre input'!$B$65</f>
        <v>1967.2192856379552</v>
      </c>
      <c r="BD23" s="236">
        <f>'G. Modelsimulering_mænd'!BD25*'B. Andre input'!$B$195*'B. Andre input'!$B$65</f>
        <v>1974.0991834225485</v>
      </c>
      <c r="BE23" s="236">
        <f>'G. Modelsimulering_mænd'!BE25*'B. Andre input'!$B$195*'B. Andre input'!$B$65</f>
        <v>1953.9830880635734</v>
      </c>
      <c r="BF23" s="236">
        <f>'G. Modelsimulering_mænd'!BF25*'B. Andre input'!$B$195*'B. Andre input'!$B$65</f>
        <v>1911.3116361558582</v>
      </c>
      <c r="BG23" s="236">
        <f>'G. Modelsimulering_mænd'!BG25*'B. Andre input'!$B$195*'B. Andre input'!$B$65</f>
        <v>1850.2450240442909</v>
      </c>
      <c r="BH23" s="236">
        <f>'G. Modelsimulering_mænd'!BH25*'B. Andre input'!$B$195*'B. Andre input'!$B$65</f>
        <v>1774.7616189391401</v>
      </c>
      <c r="BI23" s="236">
        <f>'G. Modelsimulering_mænd'!BI25*'B. Andre input'!$B$195*'B. Andre input'!$B$65</f>
        <v>1688.5964345918455</v>
      </c>
      <c r="BJ23" s="236">
        <f>'G. Modelsimulering_mænd'!BJ25*'B. Andre input'!$B$195*'B. Andre input'!$B$65</f>
        <v>1595.1463836386986</v>
      </c>
      <c r="BK23" s="236">
        <f>'G. Modelsimulering_mænd'!BK25*'B. Andre input'!$B$195*'B. Andre input'!$B$65</f>
        <v>1497.3955458371611</v>
      </c>
      <c r="BL23" s="236">
        <f>'G. Modelsimulering_mænd'!BL25*'B. Andre input'!$B$195*'B. Andre input'!$B$65</f>
        <v>1397.8763636328099</v>
      </c>
      <c r="BM23" s="236">
        <f>'G. Modelsimulering_mænd'!BM25*'B. Andre input'!$B$195*'B. Andre input'!$B$65</f>
        <v>1298.6654489367058</v>
      </c>
      <c r="BN23" s="236">
        <f>'G. Modelsimulering_mænd'!BN25*'B. Andre input'!$B$195*'B. Andre input'!$B$65</f>
        <v>1201.4061114415549</v>
      </c>
      <c r="BO23" s="236">
        <f>'G. Modelsimulering_mænd'!BO25*'B. Andre input'!$B$195*'B. Andre input'!$B$65</f>
        <v>1107.3484362101308</v>
      </c>
      <c r="BP23" s="236">
        <f>'G. Modelsimulering_mænd'!BP25*'B. Andre input'!$B$195*'B. Andre input'!$B$65</f>
        <v>1017.3987988684183</v>
      </c>
      <c r="BQ23" s="236">
        <f>'G. Modelsimulering_mænd'!BQ25*'B. Andre input'!$B$195*'B. Andre input'!$B$65</f>
        <v>932.17256426785355</v>
      </c>
      <c r="BR23" s="236">
        <f>'G. Modelsimulering_mænd'!BR25*'B. Andre input'!$B$195*'B. Andre input'!$B$65</f>
        <v>852.04561572144746</v>
      </c>
      <c r="BS23" s="236">
        <f>'G. Modelsimulering_mænd'!BS25*'B. Andre input'!$B$195*'B. Andre input'!$B$65</f>
        <v>777.20198714896503</v>
      </c>
      <c r="BT23" s="236">
        <f>'G. Modelsimulering_mænd'!BT25*'B. Andre input'!$B$195*'B. Andre input'!$B$65</f>
        <v>707.67612521758792</v>
      </c>
      <c r="BU23" s="236">
        <f>'G. Modelsimulering_mænd'!BU25*'B. Andre input'!$B$195*'B. Andre input'!$B$65</f>
        <v>643.38920611119056</v>
      </c>
      <c r="BV23" s="236">
        <f>'G. Modelsimulering_mænd'!BV25*'B. Andre input'!$B$195*'B. Andre input'!$B$65</f>
        <v>1650.009167497785</v>
      </c>
      <c r="BW23" s="236">
        <f>'G. Modelsimulering_mænd'!BW25*'B. Andre input'!$B$195*'B. Andre input'!$B$65</f>
        <v>1395.693358872812</v>
      </c>
      <c r="BX23" s="236">
        <f>'G. Modelsimulering_mænd'!BX25*'B. Andre input'!$B$195*'B. Andre input'!$B$65</f>
        <v>1175.9791895470721</v>
      </c>
      <c r="BY23" s="236">
        <f>'G. Modelsimulering_mænd'!BY25*'B. Andre input'!$B$195*'B. Andre input'!$B$65</f>
        <v>984.29660951940457</v>
      </c>
      <c r="BZ23" s="236">
        <f>'G. Modelsimulering_mænd'!BZ25*'B. Andre input'!$B$195*'B. Andre input'!$B$65</f>
        <v>817.40814771113799</v>
      </c>
      <c r="CA23" s="236">
        <f>'G. Modelsimulering_mænd'!CA25*'B. Andre input'!$B$195*'B. Andre input'!$B$65</f>
        <v>673.27181002152179</v>
      </c>
      <c r="CB23" s="236">
        <f>'G. Modelsimulering_mænd'!CB25*'B. Andre input'!$B$195*'B. Andre input'!$B$65</f>
        <v>550.10061405780505</v>
      </c>
      <c r="CC23" s="236">
        <f>'G. Modelsimulering_mænd'!CC25*'B. Andre input'!$B$195*'B. Andre input'!$B$65</f>
        <v>446.02946455552404</v>
      </c>
      <c r="CD23" s="236">
        <f>'G. Modelsimulering_mænd'!CD25*'B. Andre input'!$B$195*'B. Andre input'!$B$65</f>
        <v>359.06504297034235</v>
      </c>
      <c r="CE23" s="236">
        <f>'G. Modelsimulering_mænd'!CE25*'B. Andre input'!$B$195*'B. Andre input'!$B$65</f>
        <v>287.14763264121297</v>
      </c>
      <c r="CF23" s="236">
        <f>'G. Modelsimulering_mænd'!CF25*'B. Andre input'!$B$195*'B. Andre input'!$B$65</f>
        <v>228.24027547072077</v>
      </c>
      <c r="CG23" s="236">
        <f>'G. Modelsimulering_mænd'!CG25*'B. Andre input'!$B$195*'B. Andre input'!$B$65</f>
        <v>180.40784967359534</v>
      </c>
      <c r="CH23" s="236">
        <f>'G. Modelsimulering_mænd'!CH25*'B. Andre input'!$B$195*'B. Andre input'!$B$65</f>
        <v>141.87320324555236</v>
      </c>
      <c r="CI23" s="236">
        <f>'G. Modelsimulering_mænd'!CI25*'B. Andre input'!$B$195*'B. Andre input'!$B$65</f>
        <v>111.04930399058487</v>
      </c>
      <c r="CJ23" s="236">
        <f>'G. Modelsimulering_mænd'!CJ25*'B. Andre input'!$B$195*'B. Andre input'!$B$65</f>
        <v>1298.2695803994848</v>
      </c>
    </row>
    <row r="24" spans="1:88" s="115" customFormat="1" ht="25.5" x14ac:dyDescent="0.2">
      <c r="A24" s="140" t="s">
        <v>183</v>
      </c>
      <c r="B24" s="192"/>
      <c r="C24" s="192"/>
      <c r="D24" s="236">
        <f>'G. Modelsimulering_mænd'!D26*'B. Andre input'!$B$200*'B. Andre input'!$B$65</f>
        <v>0</v>
      </c>
      <c r="E24" s="236">
        <f>'G. Modelsimulering_mænd'!E26*'B. Andre input'!$B$200*'B. Andre input'!$B$65</f>
        <v>0</v>
      </c>
      <c r="F24" s="236">
        <f>'G. Modelsimulering_mænd'!F26*'B. Andre input'!$B$200*'B. Andre input'!$B$65</f>
        <v>0</v>
      </c>
      <c r="G24" s="236">
        <f>'G. Modelsimulering_mænd'!G26*'B. Andre input'!$B$200*'B. Andre input'!$B$65</f>
        <v>0</v>
      </c>
      <c r="H24" s="236">
        <f>'G. Modelsimulering_mænd'!H26*'B. Andre input'!$B$200*'B. Andre input'!$B$65</f>
        <v>0</v>
      </c>
      <c r="I24" s="236">
        <f>'G. Modelsimulering_mænd'!I26*'B. Andre input'!$B$200*'B. Andre input'!$B$65</f>
        <v>0</v>
      </c>
      <c r="J24" s="236">
        <f>'G. Modelsimulering_mænd'!J26*'B. Andre input'!$B$200*'B. Andre input'!$B$65</f>
        <v>0</v>
      </c>
      <c r="K24" s="236">
        <f>'G. Modelsimulering_mænd'!K26*'B. Andre input'!$B$200*'B. Andre input'!$B$65</f>
        <v>0</v>
      </c>
      <c r="L24" s="236">
        <f>'G. Modelsimulering_mænd'!L26*'B. Andre input'!$B$200*'B. Andre input'!$B$65</f>
        <v>0</v>
      </c>
      <c r="M24" s="236">
        <f>'G. Modelsimulering_mænd'!M26*'B. Andre input'!$B$200*'B. Andre input'!$B$65</f>
        <v>0</v>
      </c>
      <c r="N24" s="236">
        <f>'G. Modelsimulering_mænd'!N26*'B. Andre input'!$B$200*'B. Andre input'!$B$65</f>
        <v>24819.302568751165</v>
      </c>
      <c r="O24" s="236">
        <f>'G. Modelsimulering_mænd'!O26*'B. Andre input'!$B$200*'B. Andre input'!$B$65</f>
        <v>26976.834593358741</v>
      </c>
      <c r="P24" s="236">
        <f>'G. Modelsimulering_mænd'!P26*'B. Andre input'!$B$200*'B. Andre input'!$B$65</f>
        <v>25593.673902831866</v>
      </c>
      <c r="Q24" s="236">
        <f>'G. Modelsimulering_mænd'!Q26*'B. Andre input'!$B$200*'B. Andre input'!$B$65</f>
        <v>23873.803110667741</v>
      </c>
      <c r="R24" s="236">
        <f>'G. Modelsimulering_mænd'!R26*'B. Andre input'!$B$200*'B. Andre input'!$B$65</f>
        <v>22278.311307632255</v>
      </c>
      <c r="S24" s="236">
        <f>'G. Modelsimulering_mænd'!S26*'B. Andre input'!$B$200*'B. Andre input'!$B$65</f>
        <v>20825.370846467311</v>
      </c>
      <c r="T24" s="236">
        <f>'G. Modelsimulering_mænd'!T26*'B. Andre input'!$B$200*'B. Andre input'!$B$65</f>
        <v>19480.803513896019</v>
      </c>
      <c r="U24" s="236">
        <f>'G. Modelsimulering_mænd'!U26*'B. Andre input'!$B$200*'B. Andre input'!$B$65</f>
        <v>18217.237762635283</v>
      </c>
      <c r="V24" s="236">
        <f>'G. Modelsimulering_mænd'!V26*'B. Andre input'!$B$200*'B. Andre input'!$B$65</f>
        <v>17018.287568192489</v>
      </c>
      <c r="W24" s="236">
        <f>'G. Modelsimulering_mænd'!W26*'B. Andre input'!$B$200*'B. Andre input'!$B$65</f>
        <v>0</v>
      </c>
      <c r="X24" s="236">
        <f>'G. Modelsimulering_mænd'!X26*'B. Andre input'!$B$200*'B. Andre input'!$B$65</f>
        <v>0</v>
      </c>
      <c r="Y24" s="236">
        <f>'G. Modelsimulering_mænd'!Y26*'B. Andre input'!$B$200*'B. Andre input'!$B$65</f>
        <v>0</v>
      </c>
      <c r="Z24" s="236">
        <f>'G. Modelsimulering_mænd'!Z26*'B. Andre input'!$B$200*'B. Andre input'!$B$65</f>
        <v>0</v>
      </c>
      <c r="AA24" s="236">
        <f>'G. Modelsimulering_mænd'!AA26*'B. Andre input'!$B$200*'B. Andre input'!$B$65</f>
        <v>0</v>
      </c>
      <c r="AB24" s="236">
        <f>'G. Modelsimulering_mænd'!AB26*'B. Andre input'!$B$200*'B. Andre input'!$B$65</f>
        <v>0</v>
      </c>
      <c r="AC24" s="236">
        <f>'G. Modelsimulering_mænd'!AC26*'B. Andre input'!$B$200*'B. Andre input'!$B$65</f>
        <v>0</v>
      </c>
      <c r="AD24" s="236">
        <f>'G. Modelsimulering_mænd'!AD26*'B. Andre input'!$B$200*'B. Andre input'!$B$65</f>
        <v>0</v>
      </c>
      <c r="AE24" s="236">
        <f>'G. Modelsimulering_mænd'!AE26*'B. Andre input'!$B$200*'B. Andre input'!$B$65</f>
        <v>0</v>
      </c>
      <c r="AF24" s="236">
        <f>'G. Modelsimulering_mænd'!AF26*'B. Andre input'!$B$200*'B. Andre input'!$B$65</f>
        <v>0</v>
      </c>
      <c r="AG24" s="236">
        <f>'G. Modelsimulering_mænd'!AG26*'B. Andre input'!$B$200*'B. Andre input'!$B$65</f>
        <v>0</v>
      </c>
      <c r="AH24" s="236">
        <f>'G. Modelsimulering_mænd'!AH26*'B. Andre input'!$B$200*'B. Andre input'!$B$65</f>
        <v>0</v>
      </c>
      <c r="AI24" s="236">
        <f>'G. Modelsimulering_mænd'!AI26*'B. Andre input'!$B$200*'B. Andre input'!$B$65</f>
        <v>0</v>
      </c>
      <c r="AJ24" s="236">
        <f>'G. Modelsimulering_mænd'!AJ26*'B. Andre input'!$B$200*'B. Andre input'!$B$65</f>
        <v>0</v>
      </c>
      <c r="AK24" s="236">
        <f>'G. Modelsimulering_mænd'!AK26*'B. Andre input'!$B$200*'B. Andre input'!$B$65</f>
        <v>0</v>
      </c>
      <c r="AL24" s="236">
        <f>'G. Modelsimulering_mænd'!AL26*'B. Andre input'!$B$200*'B. Andre input'!$B$65</f>
        <v>0</v>
      </c>
      <c r="AM24" s="236">
        <f>'G. Modelsimulering_mænd'!AM26*'B. Andre input'!$B$200*'B. Andre input'!$B$65</f>
        <v>0</v>
      </c>
      <c r="AN24" s="236">
        <f>'G. Modelsimulering_mænd'!AN26*'B. Andre input'!$B$200*'B. Andre input'!$B$65</f>
        <v>0</v>
      </c>
      <c r="AO24" s="236">
        <f>'G. Modelsimulering_mænd'!AO26*'B. Andre input'!$B$200*'B. Andre input'!$B$65</f>
        <v>0</v>
      </c>
      <c r="AP24" s="236">
        <f>'G. Modelsimulering_mænd'!AP26*'B. Andre input'!$B$200*'B. Andre input'!$B$65</f>
        <v>0</v>
      </c>
      <c r="AQ24" s="236">
        <f>'G. Modelsimulering_mænd'!AQ26*'B. Andre input'!$B$200*'B. Andre input'!$B$65</f>
        <v>0</v>
      </c>
      <c r="AR24" s="236">
        <f>'G. Modelsimulering_mænd'!AR26*'B. Andre input'!$B$200*'B. Andre input'!$B$65</f>
        <v>0</v>
      </c>
      <c r="AS24" s="236">
        <f>'G. Modelsimulering_mænd'!AS26*'B. Andre input'!$B$200*'B. Andre input'!$B$65</f>
        <v>0</v>
      </c>
      <c r="AT24" s="236">
        <f>'G. Modelsimulering_mænd'!AT26*'B. Andre input'!$B$200*'B. Andre input'!$B$65</f>
        <v>0</v>
      </c>
      <c r="AU24" s="236">
        <f>'G. Modelsimulering_mænd'!AU26*'B. Andre input'!$B$200*'B. Andre input'!$B$65</f>
        <v>0</v>
      </c>
      <c r="AV24" s="236">
        <f>'G. Modelsimulering_mænd'!AV26*'B. Andre input'!$B$200*'B. Andre input'!$B$65</f>
        <v>0</v>
      </c>
      <c r="AW24" s="236">
        <f>'G. Modelsimulering_mænd'!AW26*'B. Andre input'!$B$200*'B. Andre input'!$B$65</f>
        <v>0</v>
      </c>
      <c r="AX24" s="236">
        <f>'G. Modelsimulering_mænd'!AX26*'B. Andre input'!$B$200*'B. Andre input'!$B$65</f>
        <v>0</v>
      </c>
      <c r="AY24" s="236">
        <f>'G. Modelsimulering_mænd'!AY26*'B. Andre input'!$B$200*'B. Andre input'!$B$65</f>
        <v>0</v>
      </c>
      <c r="AZ24" s="236">
        <f>'G. Modelsimulering_mænd'!AZ26*'B. Andre input'!$B$200*'B. Andre input'!$B$65</f>
        <v>0</v>
      </c>
      <c r="BA24" s="236">
        <f>'G. Modelsimulering_mænd'!BA26*'B. Andre input'!$B$200*'B. Andre input'!$B$65</f>
        <v>0</v>
      </c>
      <c r="BB24" s="236">
        <f>'G. Modelsimulering_mænd'!BB26*'B. Andre input'!$B$200*'B. Andre input'!$B$65</f>
        <v>0</v>
      </c>
      <c r="BC24" s="236">
        <f>'G. Modelsimulering_mænd'!BC26*'B. Andre input'!$B$200*'B. Andre input'!$B$65</f>
        <v>0</v>
      </c>
      <c r="BD24" s="236">
        <f>'G. Modelsimulering_mænd'!BD26*'B. Andre input'!$B$200*'B. Andre input'!$B$65</f>
        <v>0</v>
      </c>
      <c r="BE24" s="236">
        <f>'G. Modelsimulering_mænd'!BE26*'B. Andre input'!$B$200*'B. Andre input'!$B$65</f>
        <v>0</v>
      </c>
      <c r="BF24" s="236">
        <f>'G. Modelsimulering_mænd'!BF26*'B. Andre input'!$B$200*'B. Andre input'!$B$65</f>
        <v>0</v>
      </c>
      <c r="BG24" s="236">
        <f>'G. Modelsimulering_mænd'!BG26*'B. Andre input'!$B$200*'B. Andre input'!$B$65</f>
        <v>0</v>
      </c>
      <c r="BH24" s="236">
        <f>'G. Modelsimulering_mænd'!BH26*'B. Andre input'!$B$200*'B. Andre input'!$B$65</f>
        <v>0</v>
      </c>
      <c r="BI24" s="236">
        <f>'G. Modelsimulering_mænd'!BI26*'B. Andre input'!$B$200*'B. Andre input'!$B$65</f>
        <v>0</v>
      </c>
      <c r="BJ24" s="236">
        <f>'G. Modelsimulering_mænd'!BJ26*'B. Andre input'!$B$200*'B. Andre input'!$B$65</f>
        <v>0</v>
      </c>
      <c r="BK24" s="236">
        <f>'G. Modelsimulering_mænd'!BK26*'B. Andre input'!$B$200*'B. Andre input'!$B$65</f>
        <v>0</v>
      </c>
      <c r="BL24" s="236">
        <f>'G. Modelsimulering_mænd'!BL26*'B. Andre input'!$B$200*'B. Andre input'!$B$65</f>
        <v>0</v>
      </c>
      <c r="BM24" s="236">
        <f>'G. Modelsimulering_mænd'!BM26*'B. Andre input'!$B$200*'B. Andre input'!$B$65</f>
        <v>0</v>
      </c>
      <c r="BN24" s="236">
        <f>'G. Modelsimulering_mænd'!BN26*'B. Andre input'!$B$200*'B. Andre input'!$B$65</f>
        <v>0</v>
      </c>
      <c r="BO24" s="236">
        <f>'G. Modelsimulering_mænd'!BO26*'B. Andre input'!$B$200*'B. Andre input'!$B$65</f>
        <v>0</v>
      </c>
      <c r="BP24" s="236">
        <f>'G. Modelsimulering_mænd'!BP26*'B. Andre input'!$B$200*'B. Andre input'!$B$65</f>
        <v>0</v>
      </c>
      <c r="BQ24" s="236">
        <f>'G. Modelsimulering_mænd'!BQ26*'B. Andre input'!$B$200*'B. Andre input'!$B$65</f>
        <v>0</v>
      </c>
      <c r="BR24" s="236">
        <f>'G. Modelsimulering_mænd'!BR26*'B. Andre input'!$B$200*'B. Andre input'!$B$65</f>
        <v>0</v>
      </c>
      <c r="BS24" s="236">
        <f>'G. Modelsimulering_mænd'!BS26*'B. Andre input'!$B$200*'B. Andre input'!$B$65</f>
        <v>0</v>
      </c>
      <c r="BT24" s="236">
        <f>'G. Modelsimulering_mænd'!BT26*'B. Andre input'!$B$200*'B. Andre input'!$B$65</f>
        <v>0</v>
      </c>
      <c r="BU24" s="236">
        <f>'G. Modelsimulering_mænd'!BU26*'B. Andre input'!$B$200*'B. Andre input'!$B$65</f>
        <v>0</v>
      </c>
      <c r="BV24" s="236">
        <f>'G. Modelsimulering_mænd'!BV26*'B. Andre input'!$B$200*'B. Andre input'!$B$65</f>
        <v>0</v>
      </c>
      <c r="BW24" s="236">
        <f>'G. Modelsimulering_mænd'!BW26*'B. Andre input'!$B$200*'B. Andre input'!$B$65</f>
        <v>0</v>
      </c>
      <c r="BX24" s="236">
        <f>'G. Modelsimulering_mænd'!BX26*'B. Andre input'!$B$200*'B. Andre input'!$B$65</f>
        <v>0</v>
      </c>
      <c r="BY24" s="236">
        <f>'G. Modelsimulering_mænd'!BY26*'B. Andre input'!$B$200*'B. Andre input'!$B$65</f>
        <v>0</v>
      </c>
      <c r="BZ24" s="236">
        <f>'G. Modelsimulering_mænd'!BZ26*'B. Andre input'!$B$200*'B. Andre input'!$B$65</f>
        <v>0</v>
      </c>
      <c r="CA24" s="236">
        <f>'G. Modelsimulering_mænd'!CA26*'B. Andre input'!$B$200*'B. Andre input'!$B$65</f>
        <v>0</v>
      </c>
      <c r="CB24" s="236">
        <f>'G. Modelsimulering_mænd'!CB26*'B. Andre input'!$B$200*'B. Andre input'!$B$65</f>
        <v>0</v>
      </c>
      <c r="CC24" s="236">
        <f>'G. Modelsimulering_mænd'!CC26*'B. Andre input'!$B$200*'B. Andre input'!$B$65</f>
        <v>0</v>
      </c>
      <c r="CD24" s="236">
        <f>'G. Modelsimulering_mænd'!CD26*'B. Andre input'!$B$200*'B. Andre input'!$B$65</f>
        <v>0</v>
      </c>
      <c r="CE24" s="236">
        <f>'G. Modelsimulering_mænd'!CE26*'B. Andre input'!$B$200*'B. Andre input'!$B$65</f>
        <v>0</v>
      </c>
      <c r="CF24" s="236">
        <f>'G. Modelsimulering_mænd'!CF26*'B. Andre input'!$B$200*'B. Andre input'!$B$65</f>
        <v>0</v>
      </c>
      <c r="CG24" s="236">
        <f>'G. Modelsimulering_mænd'!CG26*'B. Andre input'!$B$200*'B. Andre input'!$B$65</f>
        <v>0</v>
      </c>
      <c r="CH24" s="236">
        <f>'G. Modelsimulering_mænd'!CH26*'B. Andre input'!$B$200*'B. Andre input'!$B$65</f>
        <v>0</v>
      </c>
      <c r="CI24" s="236">
        <f>'G. Modelsimulering_mænd'!CI26*'B. Andre input'!$B$200*'B. Andre input'!$B$65</f>
        <v>0</v>
      </c>
      <c r="CJ24" s="236">
        <f>'G. Modelsimulering_mænd'!CJ26*'B. Andre input'!$B$200*'B. Andre input'!$B$65</f>
        <v>0</v>
      </c>
    </row>
    <row r="25" spans="1:88" s="115" customFormat="1" ht="25.5" x14ac:dyDescent="0.2">
      <c r="A25" s="140" t="s">
        <v>184</v>
      </c>
      <c r="B25" s="192"/>
      <c r="C25" s="192"/>
      <c r="D25" s="236">
        <f>'G. Modelsimulering_mænd'!D27*'B. Andre input'!$B$201*'B. Andre input'!$B$65</f>
        <v>0</v>
      </c>
      <c r="E25" s="236">
        <f>'G. Modelsimulering_mænd'!E27*'B. Andre input'!$B$201*'B. Andre input'!$B$65</f>
        <v>0</v>
      </c>
      <c r="F25" s="236">
        <f>'G. Modelsimulering_mænd'!F27*'B. Andre input'!$B$201*'B. Andre input'!$B$65</f>
        <v>0</v>
      </c>
      <c r="G25" s="236">
        <f>'G. Modelsimulering_mænd'!G27*'B. Andre input'!$B$201*'B. Andre input'!$B$65</f>
        <v>0</v>
      </c>
      <c r="H25" s="236">
        <f>'G. Modelsimulering_mænd'!H27*'B. Andre input'!$B$201*'B. Andre input'!$B$65</f>
        <v>0</v>
      </c>
      <c r="I25" s="236">
        <f>'G. Modelsimulering_mænd'!I27*'B. Andre input'!$B$201*'B. Andre input'!$B$65</f>
        <v>0</v>
      </c>
      <c r="J25" s="236">
        <f>'G. Modelsimulering_mænd'!J27*'B. Andre input'!$B$201*'B. Andre input'!$B$65</f>
        <v>0</v>
      </c>
      <c r="K25" s="236">
        <f>'G. Modelsimulering_mænd'!K27*'B. Andre input'!$B$201*'B. Andre input'!$B$65</f>
        <v>0</v>
      </c>
      <c r="L25" s="236">
        <f>'G. Modelsimulering_mænd'!L27*'B. Andre input'!$B$201*'B. Andre input'!$B$65</f>
        <v>0</v>
      </c>
      <c r="M25" s="236">
        <f>'G. Modelsimulering_mænd'!M27*'B. Andre input'!$B$201*'B. Andre input'!$B$65</f>
        <v>0</v>
      </c>
      <c r="N25" s="236">
        <f>'G. Modelsimulering_mænd'!N27*'B. Andre input'!$B$201*'B. Andre input'!$B$65</f>
        <v>211032.16623038269</v>
      </c>
      <c r="O25" s="236">
        <f>'G. Modelsimulering_mænd'!O27*'B. Andre input'!$B$201*'B. Andre input'!$B$65</f>
        <v>255915.17661235449</v>
      </c>
      <c r="P25" s="236">
        <f>'G. Modelsimulering_mænd'!P27*'B. Andre input'!$B$201*'B. Andre input'!$B$65</f>
        <v>269977.86079545144</v>
      </c>
      <c r="Q25" s="236">
        <f>'G. Modelsimulering_mænd'!Q27*'B. Andre input'!$B$201*'B. Andre input'!$B$65</f>
        <v>279237.77325250598</v>
      </c>
      <c r="R25" s="236">
        <f>'G. Modelsimulering_mænd'!R27*'B. Andre input'!$B$201*'B. Andre input'!$B$65</f>
        <v>288234.19379846047</v>
      </c>
      <c r="S25" s="236">
        <f>'G. Modelsimulering_mænd'!S27*'B. Andre input'!$B$201*'B. Andre input'!$B$65</f>
        <v>297418.3999507082</v>
      </c>
      <c r="T25" s="236">
        <f>'G. Modelsimulering_mænd'!T27*'B. Andre input'!$B$201*'B. Andre input'!$B$65</f>
        <v>306557.14497399487</v>
      </c>
      <c r="U25" s="236">
        <f>'G. Modelsimulering_mænd'!U27*'B. Andre input'!$B$201*'B. Andre input'!$B$65</f>
        <v>315375.57134496374</v>
      </c>
      <c r="V25" s="236">
        <f>'G. Modelsimulering_mænd'!V27*'B. Andre input'!$B$201*'B. Andre input'!$B$65</f>
        <v>323661.56707753544</v>
      </c>
      <c r="W25" s="236">
        <f>'G. Modelsimulering_mænd'!W27*'B. Andre input'!$B$201*'B. Andre input'!$B$65</f>
        <v>352809.09803820826</v>
      </c>
      <c r="X25" s="236">
        <f>'G. Modelsimulering_mænd'!X27*'B. Andre input'!$B$201*'B. Andre input'!$B$65</f>
        <v>346557.60387493699</v>
      </c>
      <c r="Y25" s="236">
        <f>'G. Modelsimulering_mænd'!Y27*'B. Andre input'!$B$201*'B. Andre input'!$B$65</f>
        <v>342193.3156686924</v>
      </c>
      <c r="Z25" s="236">
        <f>'G. Modelsimulering_mænd'!Z27*'B. Andre input'!$B$201*'B. Andre input'!$B$65</f>
        <v>339141.85806060309</v>
      </c>
      <c r="AA25" s="236">
        <f>'G. Modelsimulering_mænd'!AA27*'B. Andre input'!$B$201*'B. Andre input'!$B$65</f>
        <v>336964.2494991211</v>
      </c>
      <c r="AB25" s="236">
        <f>'G. Modelsimulering_mænd'!AB27*'B. Andre input'!$B$201*'B. Andre input'!$B$65</f>
        <v>335328.04924732348</v>
      </c>
      <c r="AC25" s="236">
        <f>'G. Modelsimulering_mænd'!AC27*'B. Andre input'!$B$201*'B. Andre input'!$B$65</f>
        <v>333984.24943936715</v>
      </c>
      <c r="AD25" s="236">
        <f>'G. Modelsimulering_mænd'!AD27*'B. Andre input'!$B$201*'B. Andre input'!$B$65</f>
        <v>332748.86640691385</v>
      </c>
      <c r="AE25" s="236">
        <f>'G. Modelsimulering_mænd'!AE27*'B. Andre input'!$B$201*'B. Andre input'!$B$65</f>
        <v>331488.34459169226</v>
      </c>
      <c r="AF25" s="236">
        <f>'G. Modelsimulering_mænd'!AF27*'B. Andre input'!$B$201*'B. Andre input'!$B$65</f>
        <v>330108.03257553151</v>
      </c>
      <c r="AG25" s="236">
        <f>'G. Modelsimulering_mænd'!AG27*'B. Andre input'!$B$201*'B. Andre input'!$B$65</f>
        <v>322878.58365152479</v>
      </c>
      <c r="AH25" s="236">
        <f>'G. Modelsimulering_mænd'!AH27*'B. Andre input'!$B$201*'B. Andre input'!$B$65</f>
        <v>315581.37490986998</v>
      </c>
      <c r="AI25" s="236">
        <f>'G. Modelsimulering_mænd'!AI27*'B. Andre input'!$B$201*'B. Andre input'!$B$65</f>
        <v>308201.05680007726</v>
      </c>
      <c r="AJ25" s="236">
        <f>'G. Modelsimulering_mænd'!AJ27*'B. Andre input'!$B$201*'B. Andre input'!$B$65</f>
        <v>300735.59477892786</v>
      </c>
      <c r="AK25" s="236">
        <f>'G. Modelsimulering_mænd'!AK27*'B. Andre input'!$B$201*'B. Andre input'!$B$65</f>
        <v>293192.10771829868</v>
      </c>
      <c r="AL25" s="236">
        <f>'G. Modelsimulering_mænd'!AL27*'B. Andre input'!$B$201*'B. Andre input'!$B$65</f>
        <v>285583.76507893624</v>
      </c>
      <c r="AM25" s="236">
        <f>'G. Modelsimulering_mænd'!AM27*'B. Andre input'!$B$201*'B. Andre input'!$B$65</f>
        <v>277927.49241468881</v>
      </c>
      <c r="AN25" s="236">
        <f>'G. Modelsimulering_mænd'!AN27*'B. Andre input'!$B$201*'B. Andre input'!$B$65</f>
        <v>270242.29169630003</v>
      </c>
      <c r="AO25" s="236">
        <f>'G. Modelsimulering_mænd'!AO27*'B. Andre input'!$B$201*'B. Andre input'!$B$65</f>
        <v>262548.02740716841</v>
      </c>
      <c r="AP25" s="236">
        <f>'G. Modelsimulering_mænd'!AP27*'B. Andre input'!$B$201*'B. Andre input'!$B$65</f>
        <v>254864.56395649666</v>
      </c>
      <c r="AQ25" s="236">
        <f>'G. Modelsimulering_mænd'!AQ27*'B. Andre input'!$B$201*'B. Andre input'!$B$65</f>
        <v>234200.05273405754</v>
      </c>
      <c r="AR25" s="236">
        <f>'G. Modelsimulering_mænd'!AR27*'B. Andre input'!$B$201*'B. Andre input'!$B$65</f>
        <v>215048.13423764054</v>
      </c>
      <c r="AS25" s="236">
        <f>'G. Modelsimulering_mænd'!AS27*'B. Andre input'!$B$201*'B. Andre input'!$B$65</f>
        <v>197319.008065067</v>
      </c>
      <c r="AT25" s="236">
        <f>'G. Modelsimulering_mænd'!AT27*'B. Andre input'!$B$201*'B. Andre input'!$B$65</f>
        <v>180925.60151942741</v>
      </c>
      <c r="AU25" s="236">
        <f>'G. Modelsimulering_mænd'!AU27*'B. Andre input'!$B$201*'B. Andre input'!$B$65</f>
        <v>165783.76966327082</v>
      </c>
      <c r="AV25" s="236">
        <f>'G. Modelsimulering_mænd'!AV27*'B. Andre input'!$B$201*'B. Andre input'!$B$65</f>
        <v>151812.49167053442</v>
      </c>
      <c r="AW25" s="236">
        <f>'G. Modelsimulering_mænd'!AW27*'B. Andre input'!$B$201*'B. Andre input'!$B$65</f>
        <v>138934.04202673672</v>
      </c>
      <c r="AX25" s="236">
        <f>'G. Modelsimulering_mænd'!AX27*'B. Andre input'!$B$201*'B. Andre input'!$B$65</f>
        <v>127074.12536289488</v>
      </c>
      <c r="AY25" s="236">
        <f>'G. Modelsimulering_mænd'!AY27*'B. Andre input'!$B$201*'B. Andre input'!$B$65</f>
        <v>116161.97043896963</v>
      </c>
      <c r="AZ25" s="236">
        <f>'G. Modelsimulering_mænd'!AZ27*'B. Andre input'!$B$201*'B. Andre input'!$B$65</f>
        <v>106130.38308178932</v>
      </c>
      <c r="BA25" s="236">
        <f>'G. Modelsimulering_mænd'!BA27*'B. Andre input'!$B$201*'B. Andre input'!$B$65</f>
        <v>0</v>
      </c>
      <c r="BB25" s="236">
        <f>'G. Modelsimulering_mænd'!BB27*'B. Andre input'!$B$201*'B. Andre input'!$B$65</f>
        <v>0</v>
      </c>
      <c r="BC25" s="236">
        <f>'G. Modelsimulering_mænd'!BC27*'B. Andre input'!$B$201*'B. Andre input'!$B$65</f>
        <v>0</v>
      </c>
      <c r="BD25" s="236">
        <f>'G. Modelsimulering_mænd'!BD27*'B. Andre input'!$B$201*'B. Andre input'!$B$65</f>
        <v>0</v>
      </c>
      <c r="BE25" s="236">
        <f>'G. Modelsimulering_mænd'!BE27*'B. Andre input'!$B$201*'B. Andre input'!$B$65</f>
        <v>0</v>
      </c>
      <c r="BF25" s="236">
        <f>'G. Modelsimulering_mænd'!BF27*'B. Andre input'!$B$201*'B. Andre input'!$B$65</f>
        <v>0</v>
      </c>
      <c r="BG25" s="236">
        <f>'G. Modelsimulering_mænd'!BG27*'B. Andre input'!$B$201*'B. Andre input'!$B$65</f>
        <v>0</v>
      </c>
      <c r="BH25" s="236">
        <f>'G. Modelsimulering_mænd'!BH27*'B. Andre input'!$B$201*'B. Andre input'!$B$65</f>
        <v>0</v>
      </c>
      <c r="BI25" s="236">
        <f>'G. Modelsimulering_mænd'!BI27*'B. Andre input'!$B$201*'B. Andre input'!$B$65</f>
        <v>0</v>
      </c>
      <c r="BJ25" s="236">
        <f>'G. Modelsimulering_mænd'!BJ27*'B. Andre input'!$B$201*'B. Andre input'!$B$65</f>
        <v>0</v>
      </c>
      <c r="BK25" s="236">
        <f>'G. Modelsimulering_mænd'!BK27*'B. Andre input'!$B$201*'B. Andre input'!$B$65</f>
        <v>0</v>
      </c>
      <c r="BL25" s="236">
        <f>'G. Modelsimulering_mænd'!BL27*'B. Andre input'!$B$201*'B. Andre input'!$B$65</f>
        <v>0</v>
      </c>
      <c r="BM25" s="236">
        <f>'G. Modelsimulering_mænd'!BM27*'B. Andre input'!$B$201*'B. Andre input'!$B$65</f>
        <v>0</v>
      </c>
      <c r="BN25" s="236">
        <f>'G. Modelsimulering_mænd'!BN27*'B. Andre input'!$B$201*'B. Andre input'!$B$65</f>
        <v>0</v>
      </c>
      <c r="BO25" s="236">
        <f>'G. Modelsimulering_mænd'!BO27*'B. Andre input'!$B$201*'B. Andre input'!$B$65</f>
        <v>0</v>
      </c>
      <c r="BP25" s="236">
        <f>'G. Modelsimulering_mænd'!BP27*'B. Andre input'!$B$201*'B. Andre input'!$B$65</f>
        <v>0</v>
      </c>
      <c r="BQ25" s="236">
        <f>'G. Modelsimulering_mænd'!BQ27*'B. Andre input'!$B$201*'B. Andre input'!$B$65</f>
        <v>0</v>
      </c>
      <c r="BR25" s="236">
        <f>'G. Modelsimulering_mænd'!BR27*'B. Andre input'!$B$201*'B. Andre input'!$B$65</f>
        <v>0</v>
      </c>
      <c r="BS25" s="236">
        <f>'G. Modelsimulering_mænd'!BS27*'B. Andre input'!$B$201*'B. Andre input'!$B$65</f>
        <v>0</v>
      </c>
      <c r="BT25" s="236">
        <f>'G. Modelsimulering_mænd'!BT27*'B. Andre input'!$B$201*'B. Andre input'!$B$65</f>
        <v>0</v>
      </c>
      <c r="BU25" s="236">
        <f>'G. Modelsimulering_mænd'!BU27*'B. Andre input'!$B$201*'B. Andre input'!$B$65</f>
        <v>0</v>
      </c>
      <c r="BV25" s="236">
        <f>'G. Modelsimulering_mænd'!BV27*'B. Andre input'!$B$201*'B. Andre input'!$B$65</f>
        <v>0</v>
      </c>
      <c r="BW25" s="236">
        <f>'G. Modelsimulering_mænd'!BW27*'B. Andre input'!$B$201*'B. Andre input'!$B$65</f>
        <v>0</v>
      </c>
      <c r="BX25" s="236">
        <f>'G. Modelsimulering_mænd'!BX27*'B. Andre input'!$B$201*'B. Andre input'!$B$65</f>
        <v>0</v>
      </c>
      <c r="BY25" s="236">
        <f>'G. Modelsimulering_mænd'!BY27*'B. Andre input'!$B$201*'B. Andre input'!$B$65</f>
        <v>0</v>
      </c>
      <c r="BZ25" s="236">
        <f>'G. Modelsimulering_mænd'!BZ27*'B. Andre input'!$B$201*'B. Andre input'!$B$65</f>
        <v>0</v>
      </c>
      <c r="CA25" s="236">
        <f>'G. Modelsimulering_mænd'!CA27*'B. Andre input'!$B$201*'B. Andre input'!$B$65</f>
        <v>0</v>
      </c>
      <c r="CB25" s="236">
        <f>'G. Modelsimulering_mænd'!CB27*'B. Andre input'!$B$201*'B. Andre input'!$B$65</f>
        <v>0</v>
      </c>
      <c r="CC25" s="236">
        <f>'G. Modelsimulering_mænd'!CC27*'B. Andre input'!$B$201*'B. Andre input'!$B$65</f>
        <v>0</v>
      </c>
      <c r="CD25" s="236">
        <f>'G. Modelsimulering_mænd'!CD27*'B. Andre input'!$B$201*'B. Andre input'!$B$65</f>
        <v>0</v>
      </c>
      <c r="CE25" s="236">
        <f>'G. Modelsimulering_mænd'!CE27*'B. Andre input'!$B$201*'B. Andre input'!$B$65</f>
        <v>0</v>
      </c>
      <c r="CF25" s="236">
        <f>'G. Modelsimulering_mænd'!CF27*'B. Andre input'!$B$201*'B. Andre input'!$B$65</f>
        <v>0</v>
      </c>
      <c r="CG25" s="236">
        <f>'G. Modelsimulering_mænd'!CG27*'B. Andre input'!$B$201*'B. Andre input'!$B$65</f>
        <v>0</v>
      </c>
      <c r="CH25" s="236">
        <f>'G. Modelsimulering_mænd'!CH27*'B. Andre input'!$B$201*'B. Andre input'!$B$65</f>
        <v>0</v>
      </c>
      <c r="CI25" s="236">
        <f>'G. Modelsimulering_mænd'!CI27*'B. Andre input'!$B$201*'B. Andre input'!$B$65</f>
        <v>0</v>
      </c>
      <c r="CJ25" s="236">
        <f>'G. Modelsimulering_mænd'!CJ27*'B. Andre input'!$B$201*'B. Andre input'!$B$65</f>
        <v>0</v>
      </c>
    </row>
    <row r="26" spans="1:88" s="115" customFormat="1" ht="25.5" x14ac:dyDescent="0.2">
      <c r="A26" s="140" t="s">
        <v>217</v>
      </c>
      <c r="B26" s="192"/>
      <c r="C26" s="192"/>
      <c r="D26" s="236">
        <f>'G. Modelsimulering_mænd'!D28*'B. Andre input'!$B$202*'B. Andre input'!$B$65</f>
        <v>0</v>
      </c>
      <c r="E26" s="236">
        <f>'G. Modelsimulering_mænd'!E28*'B. Andre input'!$B$202*'B. Andre input'!$B$65</f>
        <v>0</v>
      </c>
      <c r="F26" s="236">
        <f>'G. Modelsimulering_mænd'!F28*'B. Andre input'!$B$202*'B. Andre input'!$B$65</f>
        <v>0</v>
      </c>
      <c r="G26" s="236">
        <f>'G. Modelsimulering_mænd'!G28*'B. Andre input'!$B$202*'B. Andre input'!$B$65</f>
        <v>0</v>
      </c>
      <c r="H26" s="236">
        <f>'G. Modelsimulering_mænd'!H28*'B. Andre input'!$B$202*'B. Andre input'!$B$65</f>
        <v>0</v>
      </c>
      <c r="I26" s="236">
        <f>'G. Modelsimulering_mænd'!I28*'B. Andre input'!$B$202*'B. Andre input'!$B$65</f>
        <v>0</v>
      </c>
      <c r="J26" s="236">
        <f>'G. Modelsimulering_mænd'!J28*'B. Andre input'!$B$202*'B. Andre input'!$B$65</f>
        <v>0</v>
      </c>
      <c r="K26" s="236">
        <f>'G. Modelsimulering_mænd'!K28*'B. Andre input'!$B$202*'B. Andre input'!$B$65</f>
        <v>0</v>
      </c>
      <c r="L26" s="236">
        <f>'G. Modelsimulering_mænd'!L28*'B. Andre input'!$B$202*'B. Andre input'!$B$65</f>
        <v>0</v>
      </c>
      <c r="M26" s="236">
        <f>'G. Modelsimulering_mænd'!M28*'B. Andre input'!$B$202*'B. Andre input'!$B$65</f>
        <v>0</v>
      </c>
      <c r="N26" s="236">
        <f>'G. Modelsimulering_mænd'!N28*'B. Andre input'!$B$202*'B. Andre input'!$B$65</f>
        <v>325347.41978822352</v>
      </c>
      <c r="O26" s="236">
        <f>'G. Modelsimulering_mænd'!O28*'B. Andre input'!$B$202*'B. Andre input'!$B$65</f>
        <v>397734.91482117277</v>
      </c>
      <c r="P26" s="236">
        <f>'G. Modelsimulering_mænd'!P28*'B. Andre input'!$B$202*'B. Andre input'!$B$65</f>
        <v>423108.48981813027</v>
      </c>
      <c r="Q26" s="236">
        <f>'G. Modelsimulering_mænd'!Q28*'B. Andre input'!$B$202*'B. Andre input'!$B$65</f>
        <v>441793.14122999873</v>
      </c>
      <c r="R26" s="236">
        <f>'G. Modelsimulering_mænd'!R28*'B. Andre input'!$B$202*'B. Andre input'!$B$65</f>
        <v>461022.35933965404</v>
      </c>
      <c r="S26" s="236">
        <f>'G. Modelsimulering_mænd'!S28*'B. Andre input'!$B$202*'B. Andre input'!$B$65</f>
        <v>481561.70505379885</v>
      </c>
      <c r="T26" s="236">
        <f>'G. Modelsimulering_mænd'!T28*'B. Andre input'!$B$202*'B. Andre input'!$B$65</f>
        <v>503022.84669003251</v>
      </c>
      <c r="U26" s="236">
        <f>'G. Modelsimulering_mænd'!U28*'B. Andre input'!$B$202*'B. Andre input'!$B$65</f>
        <v>524900.56027481169</v>
      </c>
      <c r="V26" s="236">
        <f>'G. Modelsimulering_mænd'!V28*'B. Andre input'!$B$202*'B. Andre input'!$B$65</f>
        <v>546757.23545701522</v>
      </c>
      <c r="W26" s="236">
        <f>'G. Modelsimulering_mænd'!W28*'B. Andre input'!$B$202*'B. Andre input'!$B$65</f>
        <v>549446.88221872109</v>
      </c>
      <c r="X26" s="236">
        <f>'G. Modelsimulering_mænd'!X28*'B. Andre input'!$B$202*'B. Andre input'!$B$65</f>
        <v>559034.27274351276</v>
      </c>
      <c r="Y26" s="236">
        <f>'G. Modelsimulering_mænd'!Y28*'B. Andre input'!$B$202*'B. Andre input'!$B$65</f>
        <v>570298.90807904571</v>
      </c>
      <c r="Z26" s="236">
        <f>'G. Modelsimulering_mænd'!Z28*'B. Andre input'!$B$202*'B. Andre input'!$B$65</f>
        <v>582663.50104448688</v>
      </c>
      <c r="AA26" s="236">
        <f>'G. Modelsimulering_mænd'!AA28*'B. Andre input'!$B$202*'B. Andre input'!$B$65</f>
        <v>595628.64963203052</v>
      </c>
      <c r="AB26" s="236">
        <f>'G. Modelsimulering_mænd'!AB28*'B. Andre input'!$B$202*'B. Andre input'!$B$65</f>
        <v>608771.94791154331</v>
      </c>
      <c r="AC26" s="236">
        <f>'G. Modelsimulering_mænd'!AC28*'B. Andre input'!$B$202*'B. Andre input'!$B$65</f>
        <v>621743.61833248253</v>
      </c>
      <c r="AD26" s="236">
        <f>'G. Modelsimulering_mænd'!AD28*'B. Andre input'!$B$202*'B. Andre input'!$B$65</f>
        <v>634260.18091632356</v>
      </c>
      <c r="AE26" s="236">
        <f>'G. Modelsimulering_mænd'!AE28*'B. Andre input'!$B$202*'B. Andre input'!$B$65</f>
        <v>646097.20621692704</v>
      </c>
      <c r="AF26" s="236">
        <f>'G. Modelsimulering_mænd'!AF28*'B. Andre input'!$B$202*'B. Andre input'!$B$65</f>
        <v>657081.85038785497</v>
      </c>
      <c r="AG26" s="236">
        <f>'G. Modelsimulering_mænd'!AG28*'B. Andre input'!$B$202*'B. Andre input'!$B$65</f>
        <v>686085.30998348375</v>
      </c>
      <c r="AH26" s="236">
        <f>'G. Modelsimulering_mænd'!AH28*'B. Andre input'!$B$202*'B. Andre input'!$B$65</f>
        <v>712127.901867765</v>
      </c>
      <c r="AI26" s="236">
        <f>'G. Modelsimulering_mænd'!AI28*'B. Andre input'!$B$202*'B. Andre input'!$B$65</f>
        <v>735223.79442787555</v>
      </c>
      <c r="AJ26" s="236">
        <f>'G. Modelsimulering_mænd'!AJ28*'B. Andre input'!$B$202*'B. Andre input'!$B$65</f>
        <v>755411.69085012516</v>
      </c>
      <c r="AK26" s="236">
        <f>'G. Modelsimulering_mænd'!AK28*'B. Andre input'!$B$202*'B. Andre input'!$B$65</f>
        <v>772751.69203774689</v>
      </c>
      <c r="AL26" s="236">
        <f>'G. Modelsimulering_mænd'!AL28*'B. Andre input'!$B$202*'B. Andre input'!$B$65</f>
        <v>787322.30325185799</v>
      </c>
      <c r="AM26" s="236">
        <f>'G. Modelsimulering_mænd'!AM28*'B. Andre input'!$B$202*'B. Andre input'!$B$65</f>
        <v>799217.55873170705</v>
      </c>
      <c r="AN26" s="236">
        <f>'G. Modelsimulering_mænd'!AN28*'B. Andre input'!$B$202*'B. Andre input'!$B$65</f>
        <v>808544.27840445086</v>
      </c>
      <c r="AO26" s="236">
        <f>'G. Modelsimulering_mænd'!AO28*'B. Andre input'!$B$202*'B. Andre input'!$B$65</f>
        <v>815419.48416310258</v>
      </c>
      <c r="AP26" s="236">
        <f>'G. Modelsimulering_mænd'!AP28*'B. Andre input'!$B$202*'B. Andre input'!$B$65</f>
        <v>819968.00289420714</v>
      </c>
      <c r="AQ26" s="236">
        <f>'G. Modelsimulering_mænd'!AQ28*'B. Andre input'!$B$202*'B. Andre input'!$B$65</f>
        <v>865961.47666726017</v>
      </c>
      <c r="AR26" s="236">
        <f>'G. Modelsimulering_mænd'!AR28*'B. Andre input'!$B$202*'B. Andre input'!$B$65</f>
        <v>901888.43934154115</v>
      </c>
      <c r="AS26" s="236">
        <f>'G. Modelsimulering_mænd'!AS28*'B. Andre input'!$B$202*'B. Andre input'!$B$65</f>
        <v>928765.01952940121</v>
      </c>
      <c r="AT26" s="236">
        <f>'G. Modelsimulering_mænd'!AT28*'B. Andre input'!$B$202*'B. Andre input'!$B$65</f>
        <v>947543.73593371478</v>
      </c>
      <c r="AU26" s="236">
        <f>'G. Modelsimulering_mænd'!AU28*'B. Andre input'!$B$202*'B. Andre input'!$B$65</f>
        <v>959112.11650014133</v>
      </c>
      <c r="AV26" s="236">
        <f>'G. Modelsimulering_mænd'!AV28*'B. Andre input'!$B$202*'B. Andre input'!$B$65</f>
        <v>964293.30927941832</v>
      </c>
      <c r="AW26" s="236">
        <f>'G. Modelsimulering_mænd'!AW28*'B. Andre input'!$B$202*'B. Andre input'!$B$65</f>
        <v>963847.84820350027</v>
      </c>
      <c r="AX26" s="236">
        <f>'G. Modelsimulering_mænd'!AX28*'B. Andre input'!$B$202*'B. Andre input'!$B$65</f>
        <v>958476.0660274626</v>
      </c>
      <c r="AY26" s="236">
        <f>'G. Modelsimulering_mænd'!AY28*'B. Andre input'!$B$202*'B. Andre input'!$B$65</f>
        <v>948820.85098229896</v>
      </c>
      <c r="AZ26" s="236">
        <f>'G. Modelsimulering_mænd'!AZ28*'B. Andre input'!$B$202*'B. Andre input'!$B$65</f>
        <v>935470.56843133026</v>
      </c>
      <c r="BA26" s="236">
        <f>'G. Modelsimulering_mænd'!BA28*'B. Andre input'!$B$202*'B. Andre input'!$B$65</f>
        <v>1244031.8296039395</v>
      </c>
      <c r="BB26" s="236">
        <f>'G. Modelsimulering_mænd'!BB28*'B. Andre input'!$B$202*'B. Andre input'!$B$65</f>
        <v>1173561.7431635372</v>
      </c>
      <c r="BC26" s="236">
        <f>'G. Modelsimulering_mænd'!BC28*'B. Andre input'!$B$202*'B. Andre input'!$B$65</f>
        <v>1106588.2288064633</v>
      </c>
      <c r="BD26" s="236">
        <f>'G. Modelsimulering_mænd'!BD28*'B. Andre input'!$B$202*'B. Andre input'!$B$65</f>
        <v>1042979.8723185736</v>
      </c>
      <c r="BE26" s="236">
        <f>'G. Modelsimulering_mænd'!BE28*'B. Andre input'!$B$202*'B. Andre input'!$B$65</f>
        <v>982597.91224654578</v>
      </c>
      <c r="BF26" s="236">
        <f>'G. Modelsimulering_mænd'!BF28*'B. Andre input'!$B$202*'B. Andre input'!$B$65</f>
        <v>925303.90357904555</v>
      </c>
      <c r="BG26" s="236">
        <f>'G. Modelsimulering_mænd'!BG28*'B. Andre input'!$B$202*'B. Andre input'!$B$65</f>
        <v>870963.47235250601</v>
      </c>
      <c r="BH26" s="236">
        <f>'G. Modelsimulering_mænd'!BH28*'B. Andre input'!$B$202*'B. Andre input'!$B$65</f>
        <v>819447.82349427557</v>
      </c>
      <c r="BI26" s="236">
        <f>'G. Modelsimulering_mænd'!BI28*'B. Andre input'!$B$202*'B. Andre input'!$B$65</f>
        <v>770634.0301004916</v>
      </c>
      <c r="BJ26" s="236">
        <f>'G. Modelsimulering_mænd'!BJ28*'B. Andre input'!$B$202*'B. Andre input'!$B$65</f>
        <v>724404.72381172283</v>
      </c>
      <c r="BK26" s="236">
        <f>'G. Modelsimulering_mænd'!BK28*'B. Andre input'!$B$202*'B. Andre input'!$B$65</f>
        <v>680647.54637695255</v>
      </c>
      <c r="BL26" s="236">
        <f>'G. Modelsimulering_mænd'!BL28*'B. Andre input'!$B$202*'B. Andre input'!$B$65</f>
        <v>639254.56047549518</v>
      </c>
      <c r="BM26" s="236">
        <f>'G. Modelsimulering_mænd'!BM28*'B. Andre input'!$B$202*'B. Andre input'!$B$65</f>
        <v>600121.71908761619</v>
      </c>
      <c r="BN26" s="236">
        <f>'G. Modelsimulering_mænd'!BN28*'B. Andre input'!$B$202*'B. Andre input'!$B$65</f>
        <v>563148.43441608269</v>
      </c>
      <c r="BO26" s="236">
        <f>'G. Modelsimulering_mænd'!BO28*'B. Andre input'!$B$202*'B. Andre input'!$B$65</f>
        <v>528237.25458825089</v>
      </c>
      <c r="BP26" s="236">
        <f>'G. Modelsimulering_mænd'!BP28*'B. Andre input'!$B$202*'B. Andre input'!$B$65</f>
        <v>495293.63934528723</v>
      </c>
      <c r="BQ26" s="236">
        <f>'G. Modelsimulering_mænd'!BQ28*'B. Andre input'!$B$202*'B. Andre input'!$B$65</f>
        <v>464225.81835269445</v>
      </c>
      <c r="BR26" s="236">
        <f>'G. Modelsimulering_mænd'!BR28*'B. Andre input'!$B$202*'B. Andre input'!$B$65</f>
        <v>434944.71363817499</v>
      </c>
      <c r="BS26" s="236">
        <f>'G. Modelsimulering_mænd'!BS28*'B. Andre input'!$B$202*'B. Andre input'!$B$65</f>
        <v>407363.90847643156</v>
      </c>
      <c r="BT26" s="236">
        <f>'G. Modelsimulering_mænd'!BT28*'B. Andre input'!$B$202*'B. Andre input'!$B$65</f>
        <v>381399.64726971328</v>
      </c>
      <c r="BU26" s="236">
        <f>'G. Modelsimulering_mænd'!BU28*'B. Andre input'!$B$202*'B. Andre input'!$B$65</f>
        <v>0</v>
      </c>
      <c r="BV26" s="236">
        <f>'G. Modelsimulering_mænd'!BV28*'B. Andre input'!$B$202*'B. Andre input'!$B$65</f>
        <v>0</v>
      </c>
      <c r="BW26" s="236">
        <f>'G. Modelsimulering_mænd'!BW28*'B. Andre input'!$B$202*'B. Andre input'!$B$65</f>
        <v>0</v>
      </c>
      <c r="BX26" s="236">
        <f>'G. Modelsimulering_mænd'!BX28*'B. Andre input'!$B$202*'B. Andre input'!$B$65</f>
        <v>0</v>
      </c>
      <c r="BY26" s="236">
        <f>'G. Modelsimulering_mænd'!BY28*'B. Andre input'!$B$202*'B. Andre input'!$B$65</f>
        <v>0</v>
      </c>
      <c r="BZ26" s="236">
        <f>'G. Modelsimulering_mænd'!BZ28*'B. Andre input'!$B$202*'B. Andre input'!$B$65</f>
        <v>0</v>
      </c>
      <c r="CA26" s="236">
        <f>'G. Modelsimulering_mænd'!CA28*'B. Andre input'!$B$202*'B. Andre input'!$B$65</f>
        <v>0</v>
      </c>
      <c r="CB26" s="236">
        <f>'G. Modelsimulering_mænd'!CB28*'B. Andre input'!$B$202*'B. Andre input'!$B$65</f>
        <v>0</v>
      </c>
      <c r="CC26" s="236">
        <f>'G. Modelsimulering_mænd'!CC28*'B. Andre input'!$B$202*'B. Andre input'!$B$65</f>
        <v>0</v>
      </c>
      <c r="CD26" s="236">
        <f>'G. Modelsimulering_mænd'!CD28*'B. Andre input'!$B$202*'B. Andre input'!$B$65</f>
        <v>0</v>
      </c>
      <c r="CE26" s="236">
        <f>'G. Modelsimulering_mænd'!CE28*'B. Andre input'!$B$202*'B. Andre input'!$B$65</f>
        <v>0</v>
      </c>
      <c r="CF26" s="236">
        <f>'G. Modelsimulering_mænd'!CF28*'B. Andre input'!$B$202*'B. Andre input'!$B$65</f>
        <v>0</v>
      </c>
      <c r="CG26" s="236">
        <f>'G. Modelsimulering_mænd'!CG28*'B. Andre input'!$B$202*'B. Andre input'!$B$65</f>
        <v>0</v>
      </c>
      <c r="CH26" s="236">
        <f>'G. Modelsimulering_mænd'!CH28*'B. Andre input'!$B$202*'B. Andre input'!$B$65</f>
        <v>0</v>
      </c>
      <c r="CI26" s="236">
        <f>'G. Modelsimulering_mænd'!CI28*'B. Andre input'!$B$202*'B. Andre input'!$B$65</f>
        <v>0</v>
      </c>
      <c r="CJ26" s="236">
        <f>'G. Modelsimulering_mænd'!CJ28*'B. Andre input'!$B$202*'B. Andre input'!$B$65</f>
        <v>0</v>
      </c>
    </row>
    <row r="27" spans="1:88" s="115" customFormat="1" ht="25.5" x14ac:dyDescent="0.2">
      <c r="A27" s="140" t="s">
        <v>218</v>
      </c>
      <c r="B27" s="192"/>
      <c r="C27" s="192"/>
      <c r="D27" s="236">
        <f>'G. Modelsimulering_mænd'!D29*'B. Andre input'!$B$202*'B. Andre input'!$B$65</f>
        <v>0</v>
      </c>
      <c r="E27" s="236">
        <f>'G. Modelsimulering_mænd'!E29*'B. Andre input'!$B$202*'B. Andre input'!$B$65</f>
        <v>0</v>
      </c>
      <c r="F27" s="236">
        <f>'G. Modelsimulering_mænd'!F29*'B. Andre input'!$B$202*'B. Andre input'!$B$65</f>
        <v>0</v>
      </c>
      <c r="G27" s="236">
        <f>'G. Modelsimulering_mænd'!G29*'B. Andre input'!$B$202*'B. Andre input'!$B$65</f>
        <v>0</v>
      </c>
      <c r="H27" s="236">
        <f>'G. Modelsimulering_mænd'!H29*'B. Andre input'!$B$202*'B. Andre input'!$B$65</f>
        <v>0</v>
      </c>
      <c r="I27" s="236">
        <f>'G. Modelsimulering_mænd'!I29*'B. Andre input'!$B$202*'B. Andre input'!$B$65</f>
        <v>0</v>
      </c>
      <c r="J27" s="236">
        <f>'G. Modelsimulering_mænd'!J29*'B. Andre input'!$B$202*'B. Andre input'!$B$65</f>
        <v>0</v>
      </c>
      <c r="K27" s="236">
        <f>'G. Modelsimulering_mænd'!K29*'B. Andre input'!$B$202*'B. Andre input'!$B$65</f>
        <v>0</v>
      </c>
      <c r="L27" s="236">
        <f>'G. Modelsimulering_mænd'!L29*'B. Andre input'!$B$202*'B. Andre input'!$B$65</f>
        <v>0</v>
      </c>
      <c r="M27" s="236">
        <f>'G. Modelsimulering_mænd'!M29*'B. Andre input'!$B$202*'B. Andre input'!$B$65</f>
        <v>0</v>
      </c>
      <c r="N27" s="236">
        <f>'G. Modelsimulering_mænd'!N29*'B. Andre input'!$B$202*'B. Andre input'!$B$65</f>
        <v>96253.41979646348</v>
      </c>
      <c r="O27" s="236">
        <f>'G. Modelsimulering_mænd'!O29*'B. Andre input'!$B$202*'B. Andre input'!$B$65</f>
        <v>116670.12934156261</v>
      </c>
      <c r="P27" s="236">
        <f>'G. Modelsimulering_mænd'!P29*'B. Andre input'!$B$202*'B. Andre input'!$B$65</f>
        <v>122459.62067960494</v>
      </c>
      <c r="Q27" s="236">
        <f>'G. Modelsimulering_mænd'!Q29*'B. Andre input'!$B$202*'B. Andre input'!$B$65</f>
        <v>126318.23394319222</v>
      </c>
      <c r="R27" s="236">
        <f>'G. Modelsimulering_mænd'!R29*'B. Andre input'!$B$202*'B. Andre input'!$B$65</f>
        <v>130650.904580638</v>
      </c>
      <c r="S27" s="236">
        <f>'G. Modelsimulering_mænd'!S29*'B. Andre input'!$B$202*'B. Andre input'!$B$65</f>
        <v>135730.45117428247</v>
      </c>
      <c r="T27" s="236">
        <f>'G. Modelsimulering_mænd'!T29*'B. Andre input'!$B$202*'B. Andre input'!$B$65</f>
        <v>141420.15173527008</v>
      </c>
      <c r="U27" s="236">
        <f>'G. Modelsimulering_mænd'!U29*'B. Andre input'!$B$202*'B. Andre input'!$B$65</f>
        <v>147531.31436034522</v>
      </c>
      <c r="V27" s="236">
        <f>'G. Modelsimulering_mænd'!V29*'B. Andre input'!$B$202*'B. Andre input'!$B$65</f>
        <v>153893.45667684838</v>
      </c>
      <c r="W27" s="236">
        <f>'G. Modelsimulering_mænd'!W29*'B. Andre input'!$B$202*'B. Andre input'!$B$65</f>
        <v>154660.47528783133</v>
      </c>
      <c r="X27" s="236">
        <f>'G. Modelsimulering_mænd'!X29*'B. Andre input'!$B$202*'B. Andre input'!$B$65</f>
        <v>156637.73943226348</v>
      </c>
      <c r="Y27" s="236">
        <f>'G. Modelsimulering_mænd'!Y29*'B. Andre input'!$B$202*'B. Andre input'!$B$65</f>
        <v>159743.79477243248</v>
      </c>
      <c r="Z27" s="236">
        <f>'G. Modelsimulering_mænd'!Z29*'B. Andre input'!$B$202*'B. Andre input'!$B$65</f>
        <v>163677.51622547788</v>
      </c>
      <c r="AA27" s="236">
        <f>'G. Modelsimulering_mænd'!AA29*'B. Andre input'!$B$202*'B. Andre input'!$B$65</f>
        <v>168184.12632767885</v>
      </c>
      <c r="AB27" s="236">
        <f>'G. Modelsimulering_mænd'!AB29*'B. Andre input'!$B$202*'B. Andre input'!$B$65</f>
        <v>173049.69288158132</v>
      </c>
      <c r="AC27" s="236">
        <f>'G. Modelsimulering_mænd'!AC29*'B. Andre input'!$B$202*'B. Andre input'!$B$65</f>
        <v>178096.16922528626</v>
      </c>
      <c r="AD27" s="236">
        <f>'G. Modelsimulering_mænd'!AD29*'B. Andre input'!$B$202*'B. Andre input'!$B$65</f>
        <v>183176.93490193962</v>
      </c>
      <c r="AE27" s="236">
        <f>'G. Modelsimulering_mænd'!AE29*'B. Andre input'!$B$202*'B. Andre input'!$B$65</f>
        <v>188172.78063598793</v>
      </c>
      <c r="AF27" s="236">
        <f>'G. Modelsimulering_mænd'!AF29*'B. Andre input'!$B$202*'B. Andre input'!$B$65</f>
        <v>192988.28865338161</v>
      </c>
      <c r="AG27" s="236">
        <f>'G. Modelsimulering_mænd'!AG29*'B. Andre input'!$B$202*'B. Andre input'!$B$65</f>
        <v>197548.57093132904</v>
      </c>
      <c r="AH27" s="236">
        <f>'G. Modelsimulering_mænd'!AH29*'B. Andre input'!$B$202*'B. Andre input'!$B$65</f>
        <v>202753.78963569624</v>
      </c>
      <c r="AI27" s="236">
        <f>'G. Modelsimulering_mænd'!AI29*'B. Andre input'!$B$202*'B. Andre input'!$B$65</f>
        <v>208318.9925609467</v>
      </c>
      <c r="AJ27" s="236">
        <f>'G. Modelsimulering_mænd'!AJ29*'B. Andre input'!$B$202*'B. Andre input'!$B$65</f>
        <v>214012.87966523023</v>
      </c>
      <c r="AK27" s="236">
        <f>'G. Modelsimulering_mænd'!AK29*'B. Andre input'!$B$202*'B. Andre input'!$B$65</f>
        <v>219649.03432639569</v>
      </c>
      <c r="AL27" s="236">
        <f>'G. Modelsimulering_mænd'!AL29*'B. Andre input'!$B$202*'B. Andre input'!$B$65</f>
        <v>225078.51311787515</v>
      </c>
      <c r="AM27" s="236">
        <f>'G. Modelsimulering_mænd'!AM29*'B. Andre input'!$B$202*'B. Andre input'!$B$65</f>
        <v>230183.77091436778</v>
      </c>
      <c r="AN27" s="236">
        <f>'G. Modelsimulering_mænd'!AN29*'B. Andre input'!$B$202*'B. Andre input'!$B$65</f>
        <v>234873.71898651397</v>
      </c>
      <c r="AO27" s="236">
        <f>'G. Modelsimulering_mænd'!AO29*'B. Andre input'!$B$202*'B. Andre input'!$B$65</f>
        <v>239079.67845618507</v>
      </c>
      <c r="AP27" s="236">
        <f>'G. Modelsimulering_mænd'!AP29*'B. Andre input'!$B$202*'B. Andre input'!$B$65</f>
        <v>242752.01729206773</v>
      </c>
      <c r="AQ27" s="236">
        <f>'G. Modelsimulering_mænd'!AQ29*'B. Andre input'!$B$202*'B. Andre input'!$B$65</f>
        <v>245857.30405728376</v>
      </c>
      <c r="AR27" s="236">
        <f>'G. Modelsimulering_mænd'!AR29*'B. Andre input'!$B$202*'B. Andre input'!$B$65</f>
        <v>250556.48215380681</v>
      </c>
      <c r="AS27" s="236">
        <f>'G. Modelsimulering_mænd'!AS29*'B. Andre input'!$B$202*'B. Andre input'!$B$65</f>
        <v>256089.23406946176</v>
      </c>
      <c r="AT27" s="236">
        <f>'G. Modelsimulering_mænd'!AT29*'B. Andre input'!$B$202*'B. Andre input'!$B$65</f>
        <v>261870.54617174907</v>
      </c>
      <c r="AU27" s="236">
        <f>'G. Modelsimulering_mænd'!AU29*'B. Andre input'!$B$202*'B. Andre input'!$B$65</f>
        <v>267459.02154316672</v>
      </c>
      <c r="AV27" s="236">
        <f>'G. Modelsimulering_mænd'!AV29*'B. Andre input'!$B$202*'B. Andre input'!$B$65</f>
        <v>272529.86091217794</v>
      </c>
      <c r="AW27" s="236">
        <f>'G. Modelsimulering_mænd'!AW29*'B. Andre input'!$B$202*'B. Andre input'!$B$65</f>
        <v>276852.35855181649</v>
      </c>
      <c r="AX27" s="236">
        <f>'G. Modelsimulering_mænd'!AX29*'B. Andre input'!$B$202*'B. Andre input'!$B$65</f>
        <v>280271.36116338259</v>
      </c>
      <c r="AY27" s="236">
        <f>'G. Modelsimulering_mænd'!AY29*'B. Andre input'!$B$202*'B. Andre input'!$B$65</f>
        <v>282692.04545111628</v>
      </c>
      <c r="AZ27" s="236">
        <f>'G. Modelsimulering_mænd'!AZ29*'B. Andre input'!$B$202*'B. Andre input'!$B$65</f>
        <v>284067.41383868194</v>
      </c>
      <c r="BA27" s="236">
        <f>'G. Modelsimulering_mænd'!BA29*'B. Andre input'!$B$202*'B. Andre input'!$B$65</f>
        <v>284387.99972173892</v>
      </c>
      <c r="BB27" s="236">
        <f>'G. Modelsimulering_mænd'!BB29*'B. Andre input'!$B$202*'B. Andre input'!$B$65</f>
        <v>299817.84677670692</v>
      </c>
      <c r="BC27" s="236">
        <f>'G. Modelsimulering_mænd'!BC29*'B. Andre input'!$B$202*'B. Andre input'!$B$65</f>
        <v>309027.52735415084</v>
      </c>
      <c r="BD27" s="236">
        <f>'G. Modelsimulering_mænd'!BD29*'B. Andre input'!$B$202*'B. Andre input'!$B$65</f>
        <v>313236.75552882307</v>
      </c>
      <c r="BE27" s="236">
        <f>'G. Modelsimulering_mænd'!BE29*'B. Andre input'!$B$202*'B. Andre input'!$B$65</f>
        <v>313453.21351416234</v>
      </c>
      <c r="BF27" s="236">
        <f>'G. Modelsimulering_mænd'!BF29*'B. Andre input'!$B$202*'B. Andre input'!$B$65</f>
        <v>310506.2447580311</v>
      </c>
      <c r="BG27" s="236">
        <f>'G. Modelsimulering_mænd'!BG29*'B. Andre input'!$B$202*'B. Andre input'!$B$65</f>
        <v>305077.71905591764</v>
      </c>
      <c r="BH27" s="236">
        <f>'G. Modelsimulering_mænd'!BH29*'B. Andre input'!$B$202*'B. Andre input'!$B$65</f>
        <v>297728.45766597876</v>
      </c>
      <c r="BI27" s="236">
        <f>'G. Modelsimulering_mænd'!BI29*'B. Andre input'!$B$202*'B. Andre input'!$B$65</f>
        <v>288920.05933736754</v>
      </c>
      <c r="BJ27" s="236">
        <f>'G. Modelsimulering_mænd'!BJ29*'B. Andre input'!$B$202*'B. Andre input'!$B$65</f>
        <v>279032.59878803161</v>
      </c>
      <c r="BK27" s="236">
        <f>'G. Modelsimulering_mænd'!BK29*'B. Andre input'!$B$202*'B. Andre input'!$B$65</f>
        <v>268378.87344962877</v>
      </c>
      <c r="BL27" s="236">
        <f>'G. Modelsimulering_mænd'!BL29*'B. Andre input'!$B$202*'B. Andre input'!$B$65</f>
        <v>257215.87376078824</v>
      </c>
      <c r="BM27" s="236">
        <f>'G. Modelsimulering_mænd'!BM29*'B. Andre input'!$B$202*'B. Andre input'!$B$65</f>
        <v>245754.06648793814</v>
      </c>
      <c r="BN27" s="236">
        <f>'G. Modelsimulering_mænd'!BN29*'B. Andre input'!$B$202*'B. Andre input'!$B$65</f>
        <v>234164.97067459096</v>
      </c>
      <c r="BO27" s="236">
        <f>'G. Modelsimulering_mænd'!BO29*'B. Andre input'!$B$202*'B. Andre input'!$B$65</f>
        <v>222587.40057367357</v>
      </c>
      <c r="BP27" s="236">
        <f>'G. Modelsimulering_mænd'!BP29*'B. Andre input'!$B$202*'B. Andre input'!$B$65</f>
        <v>211132.66062661019</v>
      </c>
      <c r="BQ27" s="236">
        <f>'G. Modelsimulering_mænd'!BQ29*'B. Andre input'!$B$202*'B. Andre input'!$B$65</f>
        <v>199888.90676647861</v>
      </c>
      <c r="BR27" s="236">
        <f>'G. Modelsimulering_mænd'!BR29*'B. Andre input'!$B$202*'B. Andre input'!$B$65</f>
        <v>188924.83458252618</v>
      </c>
      <c r="BS27" s="236">
        <f>'G. Modelsimulering_mænd'!BS29*'B. Andre input'!$B$202*'B. Andre input'!$B$65</f>
        <v>178292.81525450578</v>
      </c>
      <c r="BT27" s="236">
        <f>'G. Modelsimulering_mænd'!BT29*'B. Andre input'!$B$202*'B. Andre input'!$B$65</f>
        <v>168031.57149386886</v>
      </c>
      <c r="BU27" s="236">
        <f>'G. Modelsimulering_mænd'!BU29*'B. Andre input'!$B$202*'B. Andre input'!$B$65</f>
        <v>515139.3189183069</v>
      </c>
      <c r="BV27" s="236">
        <f>'G. Modelsimulering_mænd'!BV29*'B. Andre input'!$B$202*'B. Andre input'!$B$65</f>
        <v>426330.57582514023</v>
      </c>
      <c r="BW27" s="236">
        <f>'G. Modelsimulering_mænd'!BW29*'B. Andre input'!$B$202*'B. Andre input'!$B$65</f>
        <v>352906.55888568831</v>
      </c>
      <c r="BX27" s="236">
        <f>'G. Modelsimulering_mænd'!BX29*'B. Andre input'!$B$202*'B. Andre input'!$B$65</f>
        <v>292194.02336492081</v>
      </c>
      <c r="BY27" s="236">
        <f>'G. Modelsimulering_mænd'!BY29*'B. Andre input'!$B$202*'B. Andre input'!$B$65</f>
        <v>241971.41185594618</v>
      </c>
      <c r="BZ27" s="236">
        <f>'G. Modelsimulering_mænd'!BZ29*'B. Andre input'!$B$202*'B. Andre input'!$B$65</f>
        <v>200404.2649936165</v>
      </c>
      <c r="CA27" s="236">
        <f>'G. Modelsimulering_mænd'!CA29*'B. Andre input'!$B$202*'B. Andre input'!$B$65</f>
        <v>165982.6195817212</v>
      </c>
      <c r="CB27" s="236">
        <f>'G. Modelsimulering_mænd'!CB29*'B. Andre input'!$B$202*'B. Andre input'!$B$65</f>
        <v>137464.98895104686</v>
      </c>
      <c r="CC27" s="236">
        <f>'G. Modelsimulering_mænd'!CC29*'B. Andre input'!$B$202*'B. Andre input'!$B$65</f>
        <v>113830.38744656401</v>
      </c>
      <c r="CD27" s="236">
        <f>'G. Modelsimulering_mænd'!CD29*'B. Andre input'!$B$202*'B. Andre input'!$B$65</f>
        <v>94238.290641253174</v>
      </c>
      <c r="CE27" s="236">
        <f>'G. Modelsimulering_mænd'!CE29*'B. Andre input'!$B$202*'B. Andre input'!$B$65</f>
        <v>77995.723705719356</v>
      </c>
      <c r="CF27" s="236">
        <f>'G. Modelsimulering_mænd'!CF29*'B. Andre input'!$B$202*'B. Andre input'!$B$65</f>
        <v>64530.437230049385</v>
      </c>
      <c r="CG27" s="236">
        <f>'G. Modelsimulering_mænd'!CG29*'B. Andre input'!$B$202*'B. Andre input'!$B$65</f>
        <v>53369.13045575565</v>
      </c>
      <c r="CH27" s="236">
        <f>'G. Modelsimulering_mænd'!CH29*'B. Andre input'!$B$202*'B. Andre input'!$B$65</f>
        <v>44119.787007218423</v>
      </c>
      <c r="CI27" s="236">
        <f>'G. Modelsimulering_mænd'!CI29*'B. Andre input'!$B$202*'B. Andre input'!$B$65</f>
        <v>36457.328732265938</v>
      </c>
      <c r="CJ27" s="236">
        <f>'G. Modelsimulering_mænd'!CJ29*'B. Andre input'!$B$202*'B. Andre input'!$B$65</f>
        <v>0</v>
      </c>
    </row>
    <row r="28" spans="1:88" s="115" customFormat="1" ht="25.5" x14ac:dyDescent="0.2">
      <c r="A28" s="140" t="s">
        <v>195</v>
      </c>
      <c r="B28" s="192"/>
      <c r="C28" s="192"/>
      <c r="D28" s="236">
        <f>'G. Modelsimulering_mænd'!D30*'B. Andre input'!$B$202*'B. Andre input'!$B$65</f>
        <v>0</v>
      </c>
      <c r="E28" s="236">
        <f>'G. Modelsimulering_mænd'!E30*'B. Andre input'!$B$202*'B. Andre input'!$B$65</f>
        <v>0</v>
      </c>
      <c r="F28" s="236">
        <f>'G. Modelsimulering_mænd'!F30*'B. Andre input'!$B$202*'B. Andre input'!$B$65</f>
        <v>0</v>
      </c>
      <c r="G28" s="236">
        <f>'G. Modelsimulering_mænd'!G30*'B. Andre input'!$B$202*'B. Andre input'!$B$65</f>
        <v>0</v>
      </c>
      <c r="H28" s="236">
        <f>'G. Modelsimulering_mænd'!H30*'B. Andre input'!$B$202*'B. Andre input'!$B$65</f>
        <v>0</v>
      </c>
      <c r="I28" s="236">
        <f>'G. Modelsimulering_mænd'!I30*'B. Andre input'!$B$202*'B. Andre input'!$B$65</f>
        <v>0</v>
      </c>
      <c r="J28" s="236">
        <f>'G. Modelsimulering_mænd'!J30*'B. Andre input'!$B$202*'B. Andre input'!$B$65</f>
        <v>0</v>
      </c>
      <c r="K28" s="236">
        <f>'G. Modelsimulering_mænd'!K30*'B. Andre input'!$B$202*'B. Andre input'!$B$65</f>
        <v>0</v>
      </c>
      <c r="L28" s="236">
        <f>'G. Modelsimulering_mænd'!L30*'B. Andre input'!$B$202*'B. Andre input'!$B$65</f>
        <v>0</v>
      </c>
      <c r="M28" s="236">
        <f>'G. Modelsimulering_mænd'!M30*'B. Andre input'!$B$202*'B. Andre input'!$B$65</f>
        <v>0</v>
      </c>
      <c r="N28" s="236">
        <f>'G. Modelsimulering_mænd'!N30*'B. Andre input'!$B$202*'B. Andre input'!$B$65</f>
        <v>5740.9865893259239</v>
      </c>
      <c r="O28" s="236">
        <f>'G. Modelsimulering_mænd'!O30*'B. Andre input'!$B$202*'B. Andre input'!$B$65</f>
        <v>6946.4525924824247</v>
      </c>
      <c r="P28" s="236">
        <f>'G. Modelsimulering_mænd'!P30*'B. Andre input'!$B$202*'B. Andre input'!$B$65</f>
        <v>7270.8749305444326</v>
      </c>
      <c r="Q28" s="236">
        <f>'G. Modelsimulering_mænd'!Q30*'B. Andre input'!$B$202*'B. Andre input'!$B$65</f>
        <v>7480.4748601641677</v>
      </c>
      <c r="R28" s="236">
        <f>'G. Modelsimulering_mænd'!R30*'B. Andre input'!$B$202*'B. Andre input'!$B$65</f>
        <v>7721.7596516507792</v>
      </c>
      <c r="S28" s="236">
        <f>'G. Modelsimulering_mænd'!S30*'B. Andre input'!$B$202*'B. Andre input'!$B$65</f>
        <v>8011.5323912421818</v>
      </c>
      <c r="T28" s="236">
        <f>'G. Modelsimulering_mænd'!T30*'B. Andre input'!$B$202*'B. Andre input'!$B$65</f>
        <v>8341.3897000649049</v>
      </c>
      <c r="U28" s="236">
        <f>'G. Modelsimulering_mænd'!U30*'B. Andre input'!$B$202*'B. Andre input'!$B$65</f>
        <v>8699.6366171556365</v>
      </c>
      <c r="V28" s="236">
        <f>'G. Modelsimulering_mænd'!V30*'B. Andre input'!$B$202*'B. Andre input'!$B$65</f>
        <v>9075.6506718071541</v>
      </c>
      <c r="W28" s="236">
        <f>'G. Modelsimulering_mænd'!W30*'B. Andre input'!$B$202*'B. Andre input'!$B$65</f>
        <v>9118.8564398459694</v>
      </c>
      <c r="X28" s="236">
        <f>'G. Modelsimulering_mænd'!X30*'B. Andre input'!$B$202*'B. Andre input'!$B$65</f>
        <v>9237.465121431298</v>
      </c>
      <c r="Y28" s="236">
        <f>'G. Modelsimulering_mænd'!Y30*'B. Andre input'!$B$202*'B. Andre input'!$B$65</f>
        <v>9415.0803145814807</v>
      </c>
      <c r="Z28" s="236">
        <f>'G. Modelsimulering_mænd'!Z30*'B. Andre input'!$B$202*'B. Andre input'!$B$65</f>
        <v>9648.2501726016581</v>
      </c>
      <c r="AA28" s="236">
        <f>'G. Modelsimulering_mænd'!AA30*'B. Andre input'!$B$202*'B. Andre input'!$B$65</f>
        <v>9920.4628814790194</v>
      </c>
      <c r="AB28" s="236">
        <f>'G. Modelsimulering_mænd'!AB30*'B. Andre input'!$B$202*'B. Andre input'!$B$65</f>
        <v>10217.881012616985</v>
      </c>
      <c r="AC28" s="236">
        <f>'G. Modelsimulering_mænd'!AC30*'B. Andre input'!$B$202*'B. Andre input'!$B$65</f>
        <v>10528.993628638147</v>
      </c>
      <c r="AD28" s="236">
        <f>'G. Modelsimulering_mænd'!AD30*'B. Andre input'!$B$202*'B. Andre input'!$B$65</f>
        <v>10844.313555473527</v>
      </c>
      <c r="AE28" s="236">
        <f>'G. Modelsimulering_mænd'!AE30*'B. Andre input'!$B$202*'B. Andre input'!$B$65</f>
        <v>11156.111492892947</v>
      </c>
      <c r="AF28" s="236">
        <f>'G. Modelsimulering_mænd'!AF30*'B. Andre input'!$B$202*'B. Andre input'!$B$65</f>
        <v>11458.180518832381</v>
      </c>
      <c r="AG28" s="236">
        <f>'G. Modelsimulering_mænd'!AG30*'B. Andre input'!$B$202*'B. Andre input'!$B$65</f>
        <v>11745.626377470049</v>
      </c>
      <c r="AH28" s="236">
        <f>'G. Modelsimulering_mænd'!AH30*'B. Andre input'!$B$202*'B. Andre input'!$B$65</f>
        <v>12014.68035248659</v>
      </c>
      <c r="AI28" s="236">
        <f>'G. Modelsimulering_mænd'!AI30*'B. Andre input'!$B$202*'B. Andre input'!$B$65</f>
        <v>12320.470146615269</v>
      </c>
      <c r="AJ28" s="236">
        <f>'G. Modelsimulering_mænd'!AJ30*'B. Andre input'!$B$202*'B. Andre input'!$B$65</f>
        <v>12646.327477345885</v>
      </c>
      <c r="AK28" s="236">
        <f>'G. Modelsimulering_mænd'!AK30*'B. Andre input'!$B$202*'B. Andre input'!$B$65</f>
        <v>12978.715652947258</v>
      </c>
      <c r="AL28" s="236">
        <f>'G. Modelsimulering_mænd'!AL30*'B. Andre input'!$B$202*'B. Andre input'!$B$65</f>
        <v>13306.709464746198</v>
      </c>
      <c r="AM28" s="236">
        <f>'G. Modelsimulering_mænd'!AM30*'B. Andre input'!$B$202*'B. Andre input'!$B$65</f>
        <v>13621.570553033576</v>
      </c>
      <c r="AN28" s="236">
        <f>'G. Modelsimulering_mænd'!AN30*'B. Andre input'!$B$202*'B. Andre input'!$B$65</f>
        <v>13916.403612210626</v>
      </c>
      <c r="AO28" s="236">
        <f>'G. Modelsimulering_mænd'!AO30*'B. Andre input'!$B$202*'B. Andre input'!$B$65</f>
        <v>14185.876259499712</v>
      </c>
      <c r="AP28" s="236">
        <f>'G. Modelsimulering_mænd'!AP30*'B. Andre input'!$B$202*'B. Andre input'!$B$65</f>
        <v>14425.987259051268</v>
      </c>
      <c r="AQ28" s="236">
        <f>'G. Modelsimulering_mænd'!AQ30*'B. Andre input'!$B$202*'B. Andre input'!$B$65</f>
        <v>14633.871051990765</v>
      </c>
      <c r="AR28" s="236">
        <f>'G. Modelsimulering_mænd'!AR30*'B. Andre input'!$B$202*'B. Andre input'!$B$65</f>
        <v>14807.629792549646</v>
      </c>
      <c r="AS28" s="236">
        <f>'G. Modelsimulering_mænd'!AS30*'B. Andre input'!$B$202*'B. Andre input'!$B$65</f>
        <v>15076.946937958424</v>
      </c>
      <c r="AT28" s="236">
        <f>'G. Modelsimulering_mænd'!AT30*'B. Andre input'!$B$202*'B. Andre input'!$B$65</f>
        <v>15396.332908359474</v>
      </c>
      <c r="AU28" s="236">
        <f>'G. Modelsimulering_mænd'!AU30*'B. Andre input'!$B$202*'B. Andre input'!$B$65</f>
        <v>15730.804888814722</v>
      </c>
      <c r="AV28" s="236">
        <f>'G. Modelsimulering_mænd'!AV30*'B. Andre input'!$B$202*'B. Andre input'!$B$65</f>
        <v>16053.954874430288</v>
      </c>
      <c r="AW28" s="236">
        <f>'G. Modelsimulering_mænd'!AW30*'B. Andre input'!$B$202*'B. Andre input'!$B$65</f>
        <v>16346.335836148857</v>
      </c>
      <c r="AX28" s="236">
        <f>'G. Modelsimulering_mænd'!AX30*'B. Andre input'!$B$202*'B. Andre input'!$B$65</f>
        <v>16594.12847300019</v>
      </c>
      <c r="AY28" s="236">
        <f>'G. Modelsimulering_mænd'!AY30*'B. Andre input'!$B$202*'B. Andre input'!$B$65</f>
        <v>16788.043664326859</v>
      </c>
      <c r="AZ28" s="236">
        <f>'G. Modelsimulering_mænd'!AZ30*'B. Andre input'!$B$202*'B. Andre input'!$B$65</f>
        <v>16922.418397174704</v>
      </c>
      <c r="BA28" s="236">
        <f>'G. Modelsimulering_mænd'!BA30*'B. Andre input'!$B$202*'B. Andre input'!$B$65</f>
        <v>16994.469234267279</v>
      </c>
      <c r="BB28" s="236">
        <f>'G. Modelsimulering_mænd'!BB30*'B. Andre input'!$B$202*'B. Andre input'!$B$65</f>
        <v>17003.674231555993</v>
      </c>
      <c r="BC28" s="236">
        <f>'G. Modelsimulering_mænd'!BC30*'B. Andre input'!$B$202*'B. Andre input'!$B$65</f>
        <v>17913.288687678207</v>
      </c>
      <c r="BD28" s="236">
        <f>'G. Modelsimulering_mænd'!BD30*'B. Andre input'!$B$202*'B. Andre input'!$B$65</f>
        <v>18453.077002740843</v>
      </c>
      <c r="BE28" s="236">
        <f>'G. Modelsimulering_mænd'!BE30*'B. Andre input'!$B$202*'B. Andre input'!$B$65</f>
        <v>18695.538137302781</v>
      </c>
      <c r="BF28" s="236">
        <f>'G. Modelsimulering_mænd'!BF30*'B. Andre input'!$B$202*'B. Andre input'!$B$65</f>
        <v>18700.431379035879</v>
      </c>
      <c r="BG28" s="236">
        <f>'G. Modelsimulering_mænd'!BG30*'B. Andre input'!$B$202*'B. Andre input'!$B$65</f>
        <v>18516.966878608753</v>
      </c>
      <c r="BH28" s="236">
        <f>'G. Modelsimulering_mænd'!BH30*'B. Andre input'!$B$202*'B. Andre input'!$B$65</f>
        <v>18185.687489320757</v>
      </c>
      <c r="BI28" s="236">
        <f>'G. Modelsimulering_mænd'!BI30*'B. Andre input'!$B$202*'B. Andre input'!$B$65</f>
        <v>17740.026681614629</v>
      </c>
      <c r="BJ28" s="236">
        <f>'G. Modelsimulering_mænd'!BJ30*'B. Andre input'!$B$202*'B. Andre input'!$B$65</f>
        <v>17207.573884063448</v>
      </c>
      <c r="BK28" s="236">
        <f>'G. Modelsimulering_mænd'!BK30*'B. Andre input'!$B$202*'B. Andre input'!$B$65</f>
        <v>16611.094169796968</v>
      </c>
      <c r="BL28" s="236">
        <f>'G. Modelsimulering_mænd'!BL30*'B. Andre input'!$B$202*'B. Andre input'!$B$65</f>
        <v>15969.349778118351</v>
      </c>
      <c r="BM28" s="236">
        <f>'G. Modelsimulering_mænd'!BM30*'B. Andre input'!$B$202*'B. Andre input'!$B$65</f>
        <v>15297.765203696274</v>
      </c>
      <c r="BN28" s="236">
        <f>'G. Modelsimulering_mænd'!BN30*'B. Andre input'!$B$202*'B. Andre input'!$B$65</f>
        <v>14608.969956395285</v>
      </c>
      <c r="BO28" s="236">
        <f>'G. Modelsimulering_mænd'!BO30*'B. Andre input'!$B$202*'B. Andre input'!$B$65</f>
        <v>13913.245700419351</v>
      </c>
      <c r="BP28" s="236">
        <f>'G. Modelsimulering_mænd'!BP30*'B. Andre input'!$B$202*'B. Andre input'!$B$65</f>
        <v>13218.898167519952</v>
      </c>
      <c r="BQ28" s="236">
        <f>'G. Modelsimulering_mænd'!BQ30*'B. Andre input'!$B$202*'B. Andre input'!$B$65</f>
        <v>12532.56921131729</v>
      </c>
      <c r="BR28" s="236">
        <f>'G. Modelsimulering_mænd'!BR30*'B. Andre input'!$B$202*'B. Andre input'!$B$65</f>
        <v>11859.500539209859</v>
      </c>
      <c r="BS28" s="236">
        <f>'G. Modelsimulering_mænd'!BS30*'B. Andre input'!$B$202*'B. Andre input'!$B$65</f>
        <v>11203.757824658565</v>
      </c>
      <c r="BT28" s="236">
        <f>'G. Modelsimulering_mænd'!BT30*'B. Andre input'!$B$202*'B. Andre input'!$B$65</f>
        <v>10568.421846292464</v>
      </c>
      <c r="BU28" s="236">
        <f>'G. Modelsimulering_mænd'!BU30*'B. Andre input'!$B$202*'B. Andre input'!$B$65</f>
        <v>9955.7518236300602</v>
      </c>
      <c r="BV28" s="236">
        <f>'G. Modelsimulering_mænd'!BV30*'B. Andre input'!$B$202*'B. Andre input'!$B$65</f>
        <v>30452.183987510023</v>
      </c>
      <c r="BW28" s="236">
        <f>'G. Modelsimulering_mænd'!BW30*'B. Andre input'!$B$202*'B. Andre input'!$B$65</f>
        <v>25207.611348977738</v>
      </c>
      <c r="BX28" s="236">
        <f>'G. Modelsimulering_mænd'!BX30*'B. Andre input'!$B$202*'B. Andre input'!$B$65</f>
        <v>20871.00166892292</v>
      </c>
      <c r="BY28" s="236">
        <f>'G. Modelsimulering_mænd'!BY30*'B. Andre input'!$B$202*'B. Andre input'!$B$65</f>
        <v>17283.672275424724</v>
      </c>
      <c r="BZ28" s="236">
        <f>'G. Modelsimulering_mænd'!BZ30*'B. Andre input'!$B$202*'B. Andre input'!$B$65</f>
        <v>14314.590356686893</v>
      </c>
      <c r="CA28" s="236">
        <f>'G. Modelsimulering_mænd'!CA30*'B. Andre input'!$B$202*'B. Andre input'!$B$65</f>
        <v>11855.901398694372</v>
      </c>
      <c r="CB28" s="236">
        <f>'G. Modelsimulering_mænd'!CB30*'B. Andre input'!$B$202*'B. Andre input'!$B$65</f>
        <v>9818.9277822176336</v>
      </c>
      <c r="CC28" s="236">
        <f>'G. Modelsimulering_mænd'!CC30*'B. Andre input'!$B$202*'B. Andre input'!$B$65</f>
        <v>8130.7419604688575</v>
      </c>
      <c r="CD28" s="236">
        <f>'G. Modelsimulering_mænd'!CD30*'B. Andre input'!$B$202*'B. Andre input'!$B$65</f>
        <v>6731.3064743752275</v>
      </c>
      <c r="CE28" s="236">
        <f>'G. Modelsimulering_mænd'!CE30*'B. Andre input'!$B$202*'B. Andre input'!$B$65</f>
        <v>5571.1231218370967</v>
      </c>
      <c r="CF28" s="236">
        <f>'G. Modelsimulering_mænd'!CF30*'B. Andre input'!$B$202*'B. Andre input'!$B$65</f>
        <v>4609.3169450035284</v>
      </c>
      <c r="CG28" s="236">
        <f>'G. Modelsimulering_mænd'!CG30*'B. Andre input'!$B$202*'B. Andre input'!$B$65</f>
        <v>3812.0807468396902</v>
      </c>
      <c r="CH28" s="236">
        <f>'G. Modelsimulering_mænd'!CH30*'B. Andre input'!$B$202*'B. Andre input'!$B$65</f>
        <v>3151.4133576584595</v>
      </c>
      <c r="CI28" s="236">
        <f>'G. Modelsimulering_mænd'!CI30*'B. Andre input'!$B$202*'B. Andre input'!$B$65</f>
        <v>2604.0949094475673</v>
      </c>
      <c r="CJ28" s="236">
        <f>'G. Modelsimulering_mænd'!CJ30*'B. Andre input'!$B$202*'B. Andre input'!$B$65</f>
        <v>32262.787054990196</v>
      </c>
    </row>
    <row r="29" spans="1:88" s="115" customFormat="1" ht="12.75" x14ac:dyDescent="0.2">
      <c r="A29" s="140" t="s">
        <v>0</v>
      </c>
      <c r="B29" s="202"/>
      <c r="C29" s="192"/>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6"/>
      <c r="CE29" s="236"/>
      <c r="CF29" s="236"/>
      <c r="CG29" s="236"/>
      <c r="CH29" s="236"/>
      <c r="CI29" s="236"/>
      <c r="CJ29" s="236"/>
    </row>
    <row r="30" spans="1:88" s="115" customFormat="1" ht="12.75" x14ac:dyDescent="0.2">
      <c r="A30" s="140" t="s">
        <v>5</v>
      </c>
      <c r="B30" s="192"/>
      <c r="C30" s="192"/>
      <c r="D30" s="236">
        <f>SUM(D9:D29)</f>
        <v>12617617.17517807</v>
      </c>
      <c r="E30" s="236">
        <f t="shared" ref="E30:BP30" si="4">SUM(E9:E29)</f>
        <v>12649843.575985515</v>
      </c>
      <c r="F30" s="236">
        <f t="shared" si="4"/>
        <v>12637558.979033755</v>
      </c>
      <c r="G30" s="236">
        <f t="shared" si="4"/>
        <v>12590709.272894802</v>
      </c>
      <c r="H30" s="236">
        <f t="shared" si="4"/>
        <v>12516627.424193162</v>
      </c>
      <c r="I30" s="236">
        <f t="shared" si="4"/>
        <v>12346747.179211913</v>
      </c>
      <c r="J30" s="236">
        <f t="shared" si="4"/>
        <v>12213389.739838222</v>
      </c>
      <c r="K30" s="236">
        <f t="shared" si="4"/>
        <v>12076603.340486439</v>
      </c>
      <c r="L30" s="236">
        <f t="shared" si="4"/>
        <v>11930591.973187003</v>
      </c>
      <c r="M30" s="236">
        <f t="shared" si="4"/>
        <v>11775605.327300591</v>
      </c>
      <c r="N30" s="236">
        <f t="shared" si="4"/>
        <v>11567568.135203475</v>
      </c>
      <c r="O30" s="236">
        <f t="shared" si="4"/>
        <v>11401164.0568239</v>
      </c>
      <c r="P30" s="236">
        <f t="shared" si="4"/>
        <v>11236004.841433659</v>
      </c>
      <c r="Q30" s="236">
        <f t="shared" si="4"/>
        <v>11064646.218774073</v>
      </c>
      <c r="R30" s="236">
        <f t="shared" si="4"/>
        <v>10886126.809026441</v>
      </c>
      <c r="S30" s="236">
        <f t="shared" si="4"/>
        <v>10700763.197578356</v>
      </c>
      <c r="T30" s="236">
        <f t="shared" si="4"/>
        <v>10509131.614380756</v>
      </c>
      <c r="U30" s="236">
        <f t="shared" si="4"/>
        <v>10311869.102677971</v>
      </c>
      <c r="V30" s="236">
        <f t="shared" si="4"/>
        <v>10109632.087282708</v>
      </c>
      <c r="W30" s="236">
        <f t="shared" si="4"/>
        <v>10110596.119191309</v>
      </c>
      <c r="X30" s="236">
        <f t="shared" si="4"/>
        <v>9907480.5277710073</v>
      </c>
      <c r="Y30" s="236">
        <f t="shared" si="4"/>
        <v>9698111.0002025664</v>
      </c>
      <c r="Z30" s="236">
        <f t="shared" si="4"/>
        <v>9483297.1207788456</v>
      </c>
      <c r="AA30" s="236">
        <f t="shared" si="4"/>
        <v>9263850.8657701276</v>
      </c>
      <c r="AB30" s="236">
        <f t="shared" si="4"/>
        <v>9040674.8736332525</v>
      </c>
      <c r="AC30" s="236">
        <f t="shared" si="4"/>
        <v>8814699.0093334019</v>
      </c>
      <c r="AD30" s="236">
        <f t="shared" si="4"/>
        <v>8586838.3874775078</v>
      </c>
      <c r="AE30" s="236">
        <f t="shared" si="4"/>
        <v>8357966.4822183689</v>
      </c>
      <c r="AF30" s="236">
        <f t="shared" si="4"/>
        <v>8128898.7907106057</v>
      </c>
      <c r="AG30" s="236">
        <f t="shared" si="4"/>
        <v>7998313.078033926</v>
      </c>
      <c r="AH30" s="236">
        <f t="shared" si="4"/>
        <v>7854471.6389866304</v>
      </c>
      <c r="AI30" s="236">
        <f t="shared" si="4"/>
        <v>7698345.2010541605</v>
      </c>
      <c r="AJ30" s="236">
        <f t="shared" si="4"/>
        <v>7530889.6868475638</v>
      </c>
      <c r="AK30" s="236">
        <f t="shared" si="4"/>
        <v>7353396.6558651114</v>
      </c>
      <c r="AL30" s="236">
        <f t="shared" si="4"/>
        <v>7167325.7868892429</v>
      </c>
      <c r="AM30" s="236">
        <f t="shared" si="4"/>
        <v>6974191.8917432269</v>
      </c>
      <c r="AN30" s="236">
        <f t="shared" si="4"/>
        <v>6775490.3712942414</v>
      </c>
      <c r="AO30" s="236">
        <f t="shared" si="4"/>
        <v>6572649.6532484125</v>
      </c>
      <c r="AP30" s="236">
        <f t="shared" si="4"/>
        <v>6367002.4540990088</v>
      </c>
      <c r="AQ30" s="236">
        <f t="shared" si="4"/>
        <v>6322596.702794305</v>
      </c>
      <c r="AR30" s="236">
        <f t="shared" si="4"/>
        <v>6243143.3559120996</v>
      </c>
      <c r="AS30" s="236">
        <f t="shared" si="4"/>
        <v>6132944.7825738136</v>
      </c>
      <c r="AT30" s="236">
        <f t="shared" si="4"/>
        <v>5995918.6575616421</v>
      </c>
      <c r="AU30" s="236">
        <f t="shared" si="4"/>
        <v>5836226.781819135</v>
      </c>
      <c r="AV30" s="236">
        <f t="shared" si="4"/>
        <v>5657996.3381386437</v>
      </c>
      <c r="AW30" s="236">
        <f t="shared" si="4"/>
        <v>5465147.0356671046</v>
      </c>
      <c r="AX30" s="236">
        <f t="shared" si="4"/>
        <v>5261290.9901016029</v>
      </c>
      <c r="AY30" s="236">
        <f t="shared" si="4"/>
        <v>5049681.9453893173</v>
      </c>
      <c r="AZ30" s="236">
        <f t="shared" si="4"/>
        <v>4833197.3868490411</v>
      </c>
      <c r="BA30" s="236">
        <f t="shared" si="4"/>
        <v>5563032.3889617408</v>
      </c>
      <c r="BB30" s="236">
        <f t="shared" si="4"/>
        <v>5198202.0254618507</v>
      </c>
      <c r="BC30" s="236">
        <f t="shared" si="4"/>
        <v>4842590.6111802654</v>
      </c>
      <c r="BD30" s="236">
        <f t="shared" si="4"/>
        <v>4497122.5928719742</v>
      </c>
      <c r="BE30" s="236">
        <f t="shared" si="4"/>
        <v>4166080.0348016173</v>
      </c>
      <c r="BF30" s="236">
        <f t="shared" si="4"/>
        <v>3852014.3504830152</v>
      </c>
      <c r="BG30" s="236">
        <f t="shared" si="4"/>
        <v>3556265.0863178219</v>
      </c>
      <c r="BH30" s="236">
        <f t="shared" si="4"/>
        <v>3279331.6670839079</v>
      </c>
      <c r="BI30" s="236">
        <f t="shared" si="4"/>
        <v>3021139.502723699</v>
      </c>
      <c r="BJ30" s="236">
        <f t="shared" si="4"/>
        <v>2781230.1484144749</v>
      </c>
      <c r="BK30" s="236">
        <f t="shared" si="4"/>
        <v>2558896.8298889352</v>
      </c>
      <c r="BL30" s="236">
        <f t="shared" si="4"/>
        <v>2353280.6448350982</v>
      </c>
      <c r="BM30" s="236">
        <f t="shared" si="4"/>
        <v>2163438.4509505033</v>
      </c>
      <c r="BN30" s="236">
        <f t="shared" si="4"/>
        <v>1988390.3673933661</v>
      </c>
      <c r="BO30" s="236">
        <f t="shared" si="4"/>
        <v>1827152.6028275141</v>
      </c>
      <c r="BP30" s="236">
        <f t="shared" si="4"/>
        <v>1678759.7326923206</v>
      </c>
      <c r="BQ30" s="236">
        <f t="shared" ref="BQ30:CJ30" si="5">SUM(BQ9:BQ29)</f>
        <v>1542279.4040224915</v>
      </c>
      <c r="BR30" s="236">
        <f t="shared" si="5"/>
        <v>1416821.6217773259</v>
      </c>
      <c r="BS30" s="236">
        <f t="shared" si="5"/>
        <v>1301544.1758853528</v>
      </c>
      <c r="BT30" s="236">
        <f t="shared" si="5"/>
        <v>1195655.3384358648</v>
      </c>
      <c r="BU30" s="236">
        <f t="shared" si="5"/>
        <v>1098414.6493745185</v>
      </c>
      <c r="BV30" s="236">
        <f t="shared" si="5"/>
        <v>902591.86011958483</v>
      </c>
      <c r="BW30" s="236">
        <f t="shared" si="5"/>
        <v>706378.53645480727</v>
      </c>
      <c r="BX30" s="236">
        <f t="shared" si="5"/>
        <v>555103.33176611189</v>
      </c>
      <c r="BY30" s="236">
        <f t="shared" si="5"/>
        <v>437924.27884106338</v>
      </c>
      <c r="BZ30" s="236">
        <f t="shared" si="5"/>
        <v>346741.05196784396</v>
      </c>
      <c r="CA30" s="236">
        <f t="shared" si="5"/>
        <v>275474.34891459241</v>
      </c>
      <c r="CB30" s="236">
        <f t="shared" si="5"/>
        <v>219540.32175695384</v>
      </c>
      <c r="CC30" s="236">
        <f t="shared" si="5"/>
        <v>175466.15518671699</v>
      </c>
      <c r="CD30" s="236">
        <f t="shared" si="5"/>
        <v>140607.99236217552</v>
      </c>
      <c r="CE30" s="236">
        <f t="shared" si="5"/>
        <v>112943.24355757661</v>
      </c>
      <c r="CF30" s="236">
        <f t="shared" si="5"/>
        <v>90917.092167065988</v>
      </c>
      <c r="CG30" s="236">
        <f t="shared" si="5"/>
        <v>73328.602604191852</v>
      </c>
      <c r="CH30" s="236">
        <f t="shared" si="5"/>
        <v>59245.85563682091</v>
      </c>
      <c r="CI30" s="236">
        <f t="shared" si="5"/>
        <v>47942.432715274881</v>
      </c>
      <c r="CJ30" s="236">
        <f t="shared" si="5"/>
        <v>38849.659708564745</v>
      </c>
    </row>
    <row r="32" spans="1:88" x14ac:dyDescent="0.25">
      <c r="A32" s="1" t="s">
        <v>335</v>
      </c>
    </row>
    <row r="33" spans="1:88" x14ac:dyDescent="0.25">
      <c r="A33" s="457"/>
      <c r="B33" s="519" t="s">
        <v>24</v>
      </c>
      <c r="C33" s="521" t="s">
        <v>20</v>
      </c>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c r="BE33" s="521"/>
      <c r="BF33" s="521"/>
      <c r="BG33" s="521"/>
      <c r="BH33" s="521"/>
      <c r="BI33" s="521"/>
      <c r="BJ33" s="521"/>
      <c r="BK33" s="521"/>
      <c r="BL33" s="521"/>
      <c r="BM33" s="521"/>
      <c r="BN33" s="521"/>
      <c r="BO33" s="521"/>
      <c r="BP33" s="521"/>
      <c r="BQ33" s="521"/>
      <c r="BR33" s="521"/>
      <c r="BS33" s="521"/>
      <c r="BT33" s="521"/>
      <c r="BU33" s="521"/>
      <c r="BV33" s="521"/>
      <c r="BW33" s="521"/>
      <c r="BX33" s="521"/>
      <c r="BY33" s="521"/>
      <c r="BZ33" s="521"/>
      <c r="CA33" s="521"/>
      <c r="CB33" s="521"/>
      <c r="CC33" s="521"/>
      <c r="CD33" s="521"/>
      <c r="CE33" s="521"/>
      <c r="CF33" s="521"/>
      <c r="CG33" s="521"/>
      <c r="CH33" s="521"/>
      <c r="CI33" s="521"/>
      <c r="CJ33" s="521"/>
    </row>
    <row r="34" spans="1:88" s="115" customFormat="1" ht="12.75" x14ac:dyDescent="0.2">
      <c r="A34" s="432"/>
      <c r="B34" s="520"/>
      <c r="C34" s="215">
        <v>0</v>
      </c>
      <c r="D34" s="204">
        <f>C34+1</f>
        <v>1</v>
      </c>
      <c r="E34" s="204">
        <f t="shared" ref="E34:AT34" si="6">D34+1</f>
        <v>2</v>
      </c>
      <c r="F34" s="204">
        <f t="shared" si="6"/>
        <v>3</v>
      </c>
      <c r="G34" s="204">
        <f t="shared" si="6"/>
        <v>4</v>
      </c>
      <c r="H34" s="204">
        <f t="shared" si="6"/>
        <v>5</v>
      </c>
      <c r="I34" s="204">
        <f t="shared" si="6"/>
        <v>6</v>
      </c>
      <c r="J34" s="204">
        <f t="shared" si="6"/>
        <v>7</v>
      </c>
      <c r="K34" s="204">
        <f t="shared" si="6"/>
        <v>8</v>
      </c>
      <c r="L34" s="204">
        <f t="shared" si="6"/>
        <v>9</v>
      </c>
      <c r="M34" s="204">
        <f t="shared" si="6"/>
        <v>10</v>
      </c>
      <c r="N34" s="204">
        <f t="shared" si="6"/>
        <v>11</v>
      </c>
      <c r="O34" s="204">
        <f t="shared" si="6"/>
        <v>12</v>
      </c>
      <c r="P34" s="204">
        <f t="shared" si="6"/>
        <v>13</v>
      </c>
      <c r="Q34" s="204">
        <f t="shared" si="6"/>
        <v>14</v>
      </c>
      <c r="R34" s="204">
        <f t="shared" si="6"/>
        <v>15</v>
      </c>
      <c r="S34" s="204">
        <f t="shared" si="6"/>
        <v>16</v>
      </c>
      <c r="T34" s="204">
        <f t="shared" si="6"/>
        <v>17</v>
      </c>
      <c r="U34" s="204">
        <f t="shared" si="6"/>
        <v>18</v>
      </c>
      <c r="V34" s="204">
        <f t="shared" si="6"/>
        <v>19</v>
      </c>
      <c r="W34" s="204">
        <f t="shared" si="6"/>
        <v>20</v>
      </c>
      <c r="X34" s="204">
        <f t="shared" si="6"/>
        <v>21</v>
      </c>
      <c r="Y34" s="204">
        <f t="shared" si="6"/>
        <v>22</v>
      </c>
      <c r="Z34" s="204">
        <f t="shared" si="6"/>
        <v>23</v>
      </c>
      <c r="AA34" s="204">
        <f t="shared" si="6"/>
        <v>24</v>
      </c>
      <c r="AB34" s="204">
        <f t="shared" si="6"/>
        <v>25</v>
      </c>
      <c r="AC34" s="204">
        <f t="shared" si="6"/>
        <v>26</v>
      </c>
      <c r="AD34" s="204">
        <f t="shared" si="6"/>
        <v>27</v>
      </c>
      <c r="AE34" s="204">
        <f t="shared" si="6"/>
        <v>28</v>
      </c>
      <c r="AF34" s="204">
        <f t="shared" si="6"/>
        <v>29</v>
      </c>
      <c r="AG34" s="204">
        <f t="shared" si="6"/>
        <v>30</v>
      </c>
      <c r="AH34" s="204">
        <f t="shared" si="6"/>
        <v>31</v>
      </c>
      <c r="AI34" s="204">
        <f t="shared" si="6"/>
        <v>32</v>
      </c>
      <c r="AJ34" s="204">
        <f t="shared" si="6"/>
        <v>33</v>
      </c>
      <c r="AK34" s="204">
        <f t="shared" si="6"/>
        <v>34</v>
      </c>
      <c r="AL34" s="204">
        <f t="shared" si="6"/>
        <v>35</v>
      </c>
      <c r="AM34" s="204">
        <f t="shared" si="6"/>
        <v>36</v>
      </c>
      <c r="AN34" s="204">
        <f t="shared" si="6"/>
        <v>37</v>
      </c>
      <c r="AO34" s="204">
        <f t="shared" si="6"/>
        <v>38</v>
      </c>
      <c r="AP34" s="204">
        <f t="shared" si="6"/>
        <v>39</v>
      </c>
      <c r="AQ34" s="204">
        <f t="shared" si="6"/>
        <v>40</v>
      </c>
      <c r="AR34" s="204">
        <f t="shared" si="6"/>
        <v>41</v>
      </c>
      <c r="AS34" s="204">
        <f t="shared" si="6"/>
        <v>42</v>
      </c>
      <c r="AT34" s="204">
        <f t="shared" si="6"/>
        <v>43</v>
      </c>
      <c r="AU34" s="204">
        <f>AT34+1</f>
        <v>44</v>
      </c>
      <c r="AV34" s="204">
        <f t="shared" ref="AV34:CB34" si="7">AU34+1</f>
        <v>45</v>
      </c>
      <c r="AW34" s="204">
        <f t="shared" si="7"/>
        <v>46</v>
      </c>
      <c r="AX34" s="204">
        <f t="shared" si="7"/>
        <v>47</v>
      </c>
      <c r="AY34" s="204">
        <f t="shared" si="7"/>
        <v>48</v>
      </c>
      <c r="AZ34" s="204">
        <f t="shared" si="7"/>
        <v>49</v>
      </c>
      <c r="BA34" s="204">
        <f t="shared" si="7"/>
        <v>50</v>
      </c>
      <c r="BB34" s="204">
        <f t="shared" si="7"/>
        <v>51</v>
      </c>
      <c r="BC34" s="204">
        <f t="shared" si="7"/>
        <v>52</v>
      </c>
      <c r="BD34" s="204">
        <f t="shared" si="7"/>
        <v>53</v>
      </c>
      <c r="BE34" s="204">
        <f t="shared" si="7"/>
        <v>54</v>
      </c>
      <c r="BF34" s="204">
        <f t="shared" si="7"/>
        <v>55</v>
      </c>
      <c r="BG34" s="204">
        <f t="shared" si="7"/>
        <v>56</v>
      </c>
      <c r="BH34" s="204">
        <f t="shared" si="7"/>
        <v>57</v>
      </c>
      <c r="BI34" s="204">
        <f t="shared" si="7"/>
        <v>58</v>
      </c>
      <c r="BJ34" s="204">
        <f t="shared" si="7"/>
        <v>59</v>
      </c>
      <c r="BK34" s="204">
        <f t="shared" si="7"/>
        <v>60</v>
      </c>
      <c r="BL34" s="204">
        <f t="shared" si="7"/>
        <v>61</v>
      </c>
      <c r="BM34" s="204">
        <f t="shared" si="7"/>
        <v>62</v>
      </c>
      <c r="BN34" s="204">
        <f t="shared" si="7"/>
        <v>63</v>
      </c>
      <c r="BO34" s="204">
        <f t="shared" si="7"/>
        <v>64</v>
      </c>
      <c r="BP34" s="204">
        <f t="shared" si="7"/>
        <v>65</v>
      </c>
      <c r="BQ34" s="204">
        <f t="shared" si="7"/>
        <v>66</v>
      </c>
      <c r="BR34" s="204">
        <f t="shared" si="7"/>
        <v>67</v>
      </c>
      <c r="BS34" s="204">
        <f t="shared" si="7"/>
        <v>68</v>
      </c>
      <c r="BT34" s="204">
        <f t="shared" si="7"/>
        <v>69</v>
      </c>
      <c r="BU34" s="204">
        <f t="shared" si="7"/>
        <v>70</v>
      </c>
      <c r="BV34" s="204">
        <f t="shared" si="7"/>
        <v>71</v>
      </c>
      <c r="BW34" s="204">
        <f t="shared" si="7"/>
        <v>72</v>
      </c>
      <c r="BX34" s="204">
        <f t="shared" si="7"/>
        <v>73</v>
      </c>
      <c r="BY34" s="204">
        <f t="shared" si="7"/>
        <v>74</v>
      </c>
      <c r="BZ34" s="204">
        <f t="shared" si="7"/>
        <v>75</v>
      </c>
      <c r="CA34" s="204">
        <f t="shared" si="7"/>
        <v>76</v>
      </c>
      <c r="CB34" s="204">
        <f t="shared" si="7"/>
        <v>77</v>
      </c>
      <c r="CC34" s="204">
        <f>CB34+1</f>
        <v>78</v>
      </c>
      <c r="CD34" s="204">
        <f t="shared" ref="CD34:CG34" si="8">CC34+1</f>
        <v>79</v>
      </c>
      <c r="CE34" s="204">
        <f t="shared" si="8"/>
        <v>80</v>
      </c>
      <c r="CF34" s="204">
        <f t="shared" si="8"/>
        <v>81</v>
      </c>
      <c r="CG34" s="204">
        <f t="shared" si="8"/>
        <v>82</v>
      </c>
      <c r="CH34" s="204">
        <f>CG34+1</f>
        <v>83</v>
      </c>
      <c r="CI34" s="204">
        <f t="shared" ref="CI34:CJ34" si="9">CH34+1</f>
        <v>84</v>
      </c>
      <c r="CJ34" s="204">
        <f t="shared" si="9"/>
        <v>85</v>
      </c>
    </row>
    <row r="35" spans="1:88" s="115" customFormat="1" ht="12.75" x14ac:dyDescent="0.2">
      <c r="A35" s="140" t="s">
        <v>17</v>
      </c>
      <c r="B35" s="192"/>
      <c r="C35" s="192"/>
      <c r="D35" s="236">
        <f>'G. Modelsimulering_mænd'!D40*'B. Andre input'!$B$172*'B. Andre input'!$B$65</f>
        <v>1223030.4432425043</v>
      </c>
      <c r="E35" s="236">
        <f>'G. Modelsimulering_mænd'!E40*'B. Andre input'!$B$172*'B. Andre input'!$B$65</f>
        <v>1147806.2085658091</v>
      </c>
      <c r="F35" s="236">
        <f>'G. Modelsimulering_mænd'!F40*'B. Andre input'!$B$172*'B. Andre input'!$B$65</f>
        <v>1077855.9292552269</v>
      </c>
      <c r="G35" s="236">
        <f>'G. Modelsimulering_mænd'!G40*'B. Andre input'!$B$172*'B. Andre input'!$B$65</f>
        <v>1012739.8157410786</v>
      </c>
      <c r="H35" s="236">
        <f>'G. Modelsimulering_mænd'!H40*'B. Andre input'!$B$172*'B. Andre input'!$B$65</f>
        <v>952061.40063100099</v>
      </c>
      <c r="I35" s="236">
        <f>'G. Modelsimulering_mænd'!I40*'B. Andre input'!$B$172*'B. Andre input'!$B$65</f>
        <v>877695.62265446794</v>
      </c>
      <c r="J35" s="236">
        <f>'G. Modelsimulering_mænd'!J40*'B. Andre input'!$B$172*'B. Andre input'!$B$65</f>
        <v>807646.77006620751</v>
      </c>
      <c r="K35" s="236">
        <f>'G. Modelsimulering_mænd'!K40*'B. Andre input'!$B$172*'B. Andre input'!$B$65</f>
        <v>742978.5585634429</v>
      </c>
      <c r="L35" s="236">
        <f>'G. Modelsimulering_mænd'!L40*'B. Andre input'!$B$172*'B. Andre input'!$B$65</f>
        <v>683495.41482913017</v>
      </c>
      <c r="M35" s="236">
        <f>'G. Modelsimulering_mænd'!M40*'B. Andre input'!$B$172*'B. Andre input'!$B$65</f>
        <v>628815.61669976637</v>
      </c>
      <c r="N35" s="236">
        <f>'G. Modelsimulering_mænd'!N40*'B. Andre input'!$B$172*'B. Andre input'!$B$65</f>
        <v>553829.47888637614</v>
      </c>
      <c r="O35" s="236">
        <f>'G. Modelsimulering_mænd'!O40*'B. Andre input'!$B$172*'B. Andre input'!$B$65</f>
        <v>487753.29925307259</v>
      </c>
      <c r="P35" s="236">
        <f>'G. Modelsimulering_mænd'!P40*'B. Andre input'!$B$172*'B. Andre input'!$B$65</f>
        <v>429671.60882910737</v>
      </c>
      <c r="Q35" s="236">
        <f>'G. Modelsimulering_mænd'!Q40*'B. Andre input'!$B$172*'B. Andre input'!$B$65</f>
        <v>378603.20089122676</v>
      </c>
      <c r="R35" s="236">
        <f>'G. Modelsimulering_mænd'!R40*'B. Andre input'!$B$172*'B. Andre input'!$B$65</f>
        <v>333672.78380712908</v>
      </c>
      <c r="S35" s="236">
        <f>'G. Modelsimulering_mænd'!S40*'B. Andre input'!$B$172*'B. Andre input'!$B$65</f>
        <v>294120.36748384987</v>
      </c>
      <c r="T35" s="236">
        <f>'G. Modelsimulering_mænd'!T40*'B. Andre input'!$B$172*'B. Andre input'!$B$65</f>
        <v>259286.87488445817</v>
      </c>
      <c r="U35" s="236">
        <f>'G. Modelsimulering_mænd'!U40*'B. Andre input'!$B$172*'B. Andre input'!$B$65</f>
        <v>228599.02439080682</v>
      </c>
      <c r="V35" s="236">
        <f>'G. Modelsimulering_mænd'!V40*'B. Andre input'!$B$172*'B. Andre input'!$B$65</f>
        <v>201556.60659981013</v>
      </c>
      <c r="W35" s="236">
        <f>'G. Modelsimulering_mænd'!W40*'B. Andre input'!$B$172*'B. Andre input'!$B$65</f>
        <v>0</v>
      </c>
      <c r="X35" s="236">
        <f>'G. Modelsimulering_mænd'!X40*'B. Andre input'!$B$172*'B. Andre input'!$B$65</f>
        <v>0</v>
      </c>
      <c r="Y35" s="236">
        <f>'G. Modelsimulering_mænd'!Y40*'B. Andre input'!$B$172*'B. Andre input'!$B$65</f>
        <v>0</v>
      </c>
      <c r="Z35" s="236">
        <f>'G. Modelsimulering_mænd'!Z40*'B. Andre input'!$B$172*'B. Andre input'!$B$65</f>
        <v>0</v>
      </c>
      <c r="AA35" s="236">
        <f>'G. Modelsimulering_mænd'!AA40*'B. Andre input'!$B$172*'B. Andre input'!$B$65</f>
        <v>0</v>
      </c>
      <c r="AB35" s="236">
        <f>'G. Modelsimulering_mænd'!AB40*'B. Andre input'!$B$172*'B. Andre input'!$B$65</f>
        <v>0</v>
      </c>
      <c r="AC35" s="236">
        <f>'G. Modelsimulering_mænd'!AC40*'B. Andre input'!$B$172*'B. Andre input'!$B$65</f>
        <v>0</v>
      </c>
      <c r="AD35" s="236">
        <f>'G. Modelsimulering_mænd'!AD40*'B. Andre input'!$B$172*'B. Andre input'!$B$65</f>
        <v>0</v>
      </c>
      <c r="AE35" s="236">
        <f>'G. Modelsimulering_mænd'!AE40*'B. Andre input'!$B$172*'B. Andre input'!$B$65</f>
        <v>0</v>
      </c>
      <c r="AF35" s="236">
        <f>'G. Modelsimulering_mænd'!AF40*'B. Andre input'!$B$172*'B. Andre input'!$B$65</f>
        <v>0</v>
      </c>
      <c r="AG35" s="236">
        <f>'G. Modelsimulering_mænd'!AG40*'B. Andre input'!$B$172*'B. Andre input'!$B$65</f>
        <v>0</v>
      </c>
      <c r="AH35" s="236">
        <f>'G. Modelsimulering_mænd'!AH40*'B. Andre input'!$B$172*'B. Andre input'!$B$65</f>
        <v>0</v>
      </c>
      <c r="AI35" s="236">
        <f>'G. Modelsimulering_mænd'!AI40*'B. Andre input'!$B$172*'B. Andre input'!$B$65</f>
        <v>0</v>
      </c>
      <c r="AJ35" s="236">
        <f>'G. Modelsimulering_mænd'!AJ40*'B. Andre input'!$B$172*'B. Andre input'!$B$65</f>
        <v>0</v>
      </c>
      <c r="AK35" s="236">
        <f>'G. Modelsimulering_mænd'!AK40*'B. Andre input'!$B$172*'B. Andre input'!$B$65</f>
        <v>0</v>
      </c>
      <c r="AL35" s="236">
        <f>'G. Modelsimulering_mænd'!AL40*'B. Andre input'!$B$172*'B. Andre input'!$B$65</f>
        <v>0</v>
      </c>
      <c r="AM35" s="236">
        <f>'G. Modelsimulering_mænd'!AM40*'B. Andre input'!$B$172*'B. Andre input'!$B$65</f>
        <v>0</v>
      </c>
      <c r="AN35" s="236">
        <f>'G. Modelsimulering_mænd'!AN40*'B. Andre input'!$B$172*'B. Andre input'!$B$65</f>
        <v>0</v>
      </c>
      <c r="AO35" s="236">
        <f>'G. Modelsimulering_mænd'!AO40*'B. Andre input'!$B$172*'B. Andre input'!$B$65</f>
        <v>0</v>
      </c>
      <c r="AP35" s="236">
        <f>'G. Modelsimulering_mænd'!AP40*'B. Andre input'!$B$172*'B. Andre input'!$B$65</f>
        <v>0</v>
      </c>
      <c r="AQ35" s="236">
        <f>'G. Modelsimulering_mænd'!AQ40*'B. Andre input'!$B$172*'B. Andre input'!$B$65</f>
        <v>0</v>
      </c>
      <c r="AR35" s="236">
        <f>'G. Modelsimulering_mænd'!AR40*'B. Andre input'!$B$172*'B. Andre input'!$B$65</f>
        <v>0</v>
      </c>
      <c r="AS35" s="236">
        <f>'G. Modelsimulering_mænd'!AS40*'B. Andre input'!$B$172*'B. Andre input'!$B$65</f>
        <v>0</v>
      </c>
      <c r="AT35" s="236">
        <f>'G. Modelsimulering_mænd'!AT40*'B. Andre input'!$B$172*'B. Andre input'!$B$65</f>
        <v>0</v>
      </c>
      <c r="AU35" s="236">
        <f>'G. Modelsimulering_mænd'!AU40*'B. Andre input'!$B$172*'B. Andre input'!$B$65</f>
        <v>0</v>
      </c>
      <c r="AV35" s="236">
        <f>'G. Modelsimulering_mænd'!AV40*'B. Andre input'!$B$172*'B. Andre input'!$B$65</f>
        <v>0</v>
      </c>
      <c r="AW35" s="236">
        <f>'G. Modelsimulering_mænd'!AW40*'B. Andre input'!$B$172*'B. Andre input'!$B$65</f>
        <v>0</v>
      </c>
      <c r="AX35" s="236">
        <f>'G. Modelsimulering_mænd'!AX40*'B. Andre input'!$B$172*'B. Andre input'!$B$65</f>
        <v>0</v>
      </c>
      <c r="AY35" s="236">
        <f>'G. Modelsimulering_mænd'!AY40*'B. Andre input'!$B$172*'B. Andre input'!$B$65</f>
        <v>0</v>
      </c>
      <c r="AZ35" s="236">
        <f>'G. Modelsimulering_mænd'!AZ40*'B. Andre input'!$B$172*'B. Andre input'!$B$65</f>
        <v>0</v>
      </c>
      <c r="BA35" s="236">
        <f>'G. Modelsimulering_mænd'!BA40*'B. Andre input'!$B$172*'B. Andre input'!$B$65</f>
        <v>0</v>
      </c>
      <c r="BB35" s="236">
        <f>'G. Modelsimulering_mænd'!BB40*'B. Andre input'!$B$172*'B. Andre input'!$B$65</f>
        <v>0</v>
      </c>
      <c r="BC35" s="236">
        <f>'G. Modelsimulering_mænd'!BC40*'B. Andre input'!$B$172*'B. Andre input'!$B$65</f>
        <v>0</v>
      </c>
      <c r="BD35" s="236">
        <f>'G. Modelsimulering_mænd'!BD40*'B. Andre input'!$B$172*'B. Andre input'!$B$65</f>
        <v>0</v>
      </c>
      <c r="BE35" s="236">
        <f>'G. Modelsimulering_mænd'!BE40*'B. Andre input'!$B$172*'B. Andre input'!$B$65</f>
        <v>0</v>
      </c>
      <c r="BF35" s="236">
        <f>'G. Modelsimulering_mænd'!BF40*'B. Andre input'!$B$172*'B. Andre input'!$B$65</f>
        <v>0</v>
      </c>
      <c r="BG35" s="236">
        <f>'G. Modelsimulering_mænd'!BG40*'B. Andre input'!$B$172*'B. Andre input'!$B$65</f>
        <v>0</v>
      </c>
      <c r="BH35" s="236">
        <f>'G. Modelsimulering_mænd'!BH40*'B. Andre input'!$B$172*'B. Andre input'!$B$65</f>
        <v>0</v>
      </c>
      <c r="BI35" s="236">
        <f>'G. Modelsimulering_mænd'!BI40*'B. Andre input'!$B$172*'B. Andre input'!$B$65</f>
        <v>0</v>
      </c>
      <c r="BJ35" s="236">
        <f>'G. Modelsimulering_mænd'!BJ40*'B. Andre input'!$B$172*'B. Andre input'!$B$65</f>
        <v>0</v>
      </c>
      <c r="BK35" s="236">
        <f>'G. Modelsimulering_mænd'!BK40*'B. Andre input'!$B$172*'B. Andre input'!$B$65</f>
        <v>0</v>
      </c>
      <c r="BL35" s="236">
        <f>'G. Modelsimulering_mænd'!BL40*'B. Andre input'!$B$172*'B. Andre input'!$B$65</f>
        <v>0</v>
      </c>
      <c r="BM35" s="236">
        <f>'G. Modelsimulering_mænd'!BM40*'B. Andre input'!$B$172*'B. Andre input'!$B$65</f>
        <v>0</v>
      </c>
      <c r="BN35" s="236">
        <f>'G. Modelsimulering_mænd'!BN40*'B. Andre input'!$B$172*'B. Andre input'!$B$65</f>
        <v>0</v>
      </c>
      <c r="BO35" s="236">
        <f>'G. Modelsimulering_mænd'!BO40*'B. Andre input'!$B$172*'B. Andre input'!$B$65</f>
        <v>0</v>
      </c>
      <c r="BP35" s="236">
        <f>'G. Modelsimulering_mænd'!BP40*'B. Andre input'!$B$172*'B. Andre input'!$B$65</f>
        <v>0</v>
      </c>
      <c r="BQ35" s="236">
        <f>'G. Modelsimulering_mænd'!BQ40*'B. Andre input'!$B$172*'B. Andre input'!$B$65</f>
        <v>0</v>
      </c>
      <c r="BR35" s="236">
        <f>'G. Modelsimulering_mænd'!BR40*'B. Andre input'!$B$172*'B. Andre input'!$B$65</f>
        <v>0</v>
      </c>
      <c r="BS35" s="236">
        <f>'G. Modelsimulering_mænd'!BS40*'B. Andre input'!$B$172*'B. Andre input'!$B$65</f>
        <v>0</v>
      </c>
      <c r="BT35" s="236">
        <f>'G. Modelsimulering_mænd'!BT40*'B. Andre input'!$B$172*'B. Andre input'!$B$65</f>
        <v>0</v>
      </c>
      <c r="BU35" s="236">
        <f>'G. Modelsimulering_mænd'!BU40*'B. Andre input'!$B$172*'B. Andre input'!$B$65</f>
        <v>0</v>
      </c>
      <c r="BV35" s="236">
        <f>'G. Modelsimulering_mænd'!BV40*'B. Andre input'!$B$172*'B. Andre input'!$B$65</f>
        <v>0</v>
      </c>
      <c r="BW35" s="236">
        <f>'G. Modelsimulering_mænd'!BW40*'B. Andre input'!$B$172*'B. Andre input'!$B$65</f>
        <v>0</v>
      </c>
      <c r="BX35" s="236">
        <f>'G. Modelsimulering_mænd'!BX40*'B. Andre input'!$B$172*'B. Andre input'!$B$65</f>
        <v>0</v>
      </c>
      <c r="BY35" s="236">
        <f>'G. Modelsimulering_mænd'!BY40*'B. Andre input'!$B$172*'B. Andre input'!$B$65</f>
        <v>0</v>
      </c>
      <c r="BZ35" s="236">
        <f>'G. Modelsimulering_mænd'!BZ40*'B. Andre input'!$B$172*'B. Andre input'!$B$65</f>
        <v>0</v>
      </c>
      <c r="CA35" s="236">
        <f>'G. Modelsimulering_mænd'!CA40*'B. Andre input'!$B$172*'B. Andre input'!$B$65</f>
        <v>0</v>
      </c>
      <c r="CB35" s="236">
        <f>'G. Modelsimulering_mænd'!CB40*'B. Andre input'!$B$172*'B. Andre input'!$B$65</f>
        <v>0</v>
      </c>
      <c r="CC35" s="236">
        <f>'G. Modelsimulering_mænd'!CC40*'B. Andre input'!$B$172*'B. Andre input'!$B$65</f>
        <v>0</v>
      </c>
      <c r="CD35" s="236">
        <f>'G. Modelsimulering_mænd'!CD40*'B. Andre input'!$B$172*'B. Andre input'!$B$65</f>
        <v>0</v>
      </c>
      <c r="CE35" s="236">
        <f>'G. Modelsimulering_mænd'!CE40*'B. Andre input'!$B$172*'B. Andre input'!$B$65</f>
        <v>0</v>
      </c>
      <c r="CF35" s="236">
        <f>'G. Modelsimulering_mænd'!CF40*'B. Andre input'!$B$172*'B. Andre input'!$B$65</f>
        <v>0</v>
      </c>
      <c r="CG35" s="236">
        <f>'G. Modelsimulering_mænd'!CG40*'B. Andre input'!$B$172*'B. Andre input'!$B$65</f>
        <v>0</v>
      </c>
      <c r="CH35" s="236">
        <f>'G. Modelsimulering_mænd'!CH40*'B. Andre input'!$B$172*'B. Andre input'!$B$65</f>
        <v>0</v>
      </c>
      <c r="CI35" s="236">
        <f>'G. Modelsimulering_mænd'!CI40*'B. Andre input'!$B$172*'B. Andre input'!$B$65</f>
        <v>0</v>
      </c>
      <c r="CJ35" s="236">
        <f>'G. Modelsimulering_mænd'!CJ40*'B. Andre input'!$B$172*'B. Andre input'!$B$65</f>
        <v>0</v>
      </c>
    </row>
    <row r="36" spans="1:88" s="115" customFormat="1" ht="12.75" x14ac:dyDescent="0.2">
      <c r="A36" s="140" t="s">
        <v>18</v>
      </c>
      <c r="B36" s="192"/>
      <c r="C36" s="192"/>
      <c r="D36" s="236">
        <f>'G. Modelsimulering_mænd'!D41*'B. Andre input'!$B$173*'B. Andre input'!$B$65</f>
        <v>5291838.9864034997</v>
      </c>
      <c r="E36" s="236">
        <f>'G. Modelsimulering_mænd'!E41*'B. Andre input'!$B$173*'B. Andre input'!$B$65</f>
        <v>5162346.4498589849</v>
      </c>
      <c r="F36" s="236">
        <f>'G. Modelsimulering_mænd'!F41*'B. Andre input'!$B$173*'B. Andre input'!$B$65</f>
        <v>5034382.482791556</v>
      </c>
      <c r="G36" s="236">
        <f>'G. Modelsimulering_mænd'!G41*'B. Andre input'!$B$173*'B. Andre input'!$B$65</f>
        <v>4908098.2242988534</v>
      </c>
      <c r="H36" s="236">
        <f>'G. Modelsimulering_mænd'!H41*'B. Andre input'!$B$173*'B. Andre input'!$B$65</f>
        <v>4783614.0839056224</v>
      </c>
      <c r="I36" s="236">
        <f>'G. Modelsimulering_mænd'!I41*'B. Andre input'!$B$173*'B. Andre input'!$B$65</f>
        <v>4696629.1115913969</v>
      </c>
      <c r="J36" s="236">
        <f>'G. Modelsimulering_mænd'!J41*'B. Andre input'!$B$173*'B. Andre input'!$B$65</f>
        <v>4594408.4870835207</v>
      </c>
      <c r="K36" s="236">
        <f>'G. Modelsimulering_mænd'!K41*'B. Andre input'!$B$173*'B. Andre input'!$B$65</f>
        <v>4485880.4704570221</v>
      </c>
      <c r="L36" s="236">
        <f>'G. Modelsimulering_mænd'!L41*'B. Andre input'!$B$173*'B. Andre input'!$B$65</f>
        <v>4373499.3857682524</v>
      </c>
      <c r="M36" s="236">
        <f>'G. Modelsimulering_mænd'!M41*'B. Andre input'!$B$173*'B. Andre input'!$B$65</f>
        <v>4258428.6354372678</v>
      </c>
      <c r="N36" s="236">
        <f>'G. Modelsimulering_mænd'!N41*'B. Andre input'!$B$173*'B. Andre input'!$B$65</f>
        <v>4191055.7192233936</v>
      </c>
      <c r="O36" s="236">
        <f>'G. Modelsimulering_mænd'!O41*'B. Andre input'!$B$173*'B. Andre input'!$B$65</f>
        <v>4110088.8562728646</v>
      </c>
      <c r="P36" s="236">
        <f>'G. Modelsimulering_mænd'!P41*'B. Andre input'!$B$173*'B. Andre input'!$B$65</f>
        <v>4019527.7887522955</v>
      </c>
      <c r="Q36" s="236">
        <f>'G. Modelsimulering_mænd'!Q41*'B. Andre input'!$B$173*'B. Andre input'!$B$65</f>
        <v>3921549.2268204829</v>
      </c>
      <c r="R36" s="236">
        <f>'G. Modelsimulering_mænd'!R41*'B. Andre input'!$B$173*'B. Andre input'!$B$65</f>
        <v>3817806.8999949438</v>
      </c>
      <c r="S36" s="236">
        <f>'G. Modelsimulering_mænd'!S41*'B. Andre input'!$B$173*'B. Andre input'!$B$65</f>
        <v>3709703.375549871</v>
      </c>
      <c r="T36" s="236">
        <f>'G. Modelsimulering_mænd'!T41*'B. Andre input'!$B$173*'B. Andre input'!$B$65</f>
        <v>3598456.6642020172</v>
      </c>
      <c r="U36" s="236">
        <f>'G. Modelsimulering_mænd'!U41*'B. Andre input'!$B$173*'B. Andre input'!$B$65</f>
        <v>3485125.6068526395</v>
      </c>
      <c r="V36" s="236">
        <f>'G. Modelsimulering_mænd'!V41*'B. Andre input'!$B$173*'B. Andre input'!$B$65</f>
        <v>3370626.577438707</v>
      </c>
      <c r="W36" s="236">
        <f>'G. Modelsimulering_mænd'!W41*'B. Andre input'!$B$173*'B. Andre input'!$B$65</f>
        <v>3611889.4985852996</v>
      </c>
      <c r="X36" s="236">
        <f>'G. Modelsimulering_mænd'!X41*'B. Andre input'!$B$173*'B. Andre input'!$B$65</f>
        <v>3441359.0752633228</v>
      </c>
      <c r="Y36" s="236">
        <f>'G. Modelsimulering_mænd'!Y41*'B. Andre input'!$B$173*'B. Andre input'!$B$65</f>
        <v>3279108.0194677594</v>
      </c>
      <c r="Z36" s="236">
        <f>'G. Modelsimulering_mænd'!Z41*'B. Andre input'!$B$173*'B. Andre input'!$B$65</f>
        <v>3124678.316843011</v>
      </c>
      <c r="AA36" s="236">
        <f>'G. Modelsimulering_mænd'!AA41*'B. Andre input'!$B$173*'B. Andre input'!$B$65</f>
        <v>2977650.7687531617</v>
      </c>
      <c r="AB36" s="236">
        <f>'G. Modelsimulering_mænd'!AB41*'B. Andre input'!$B$173*'B. Andre input'!$B$65</f>
        <v>2837638.8361506038</v>
      </c>
      <c r="AC36" s="236">
        <f>'G. Modelsimulering_mænd'!AC41*'B. Andre input'!$B$173*'B. Andre input'!$B$65</f>
        <v>2704283.8635678748</v>
      </c>
      <c r="AD36" s="236">
        <f>'G. Modelsimulering_mænd'!AD41*'B. Andre input'!$B$173*'B. Andre input'!$B$65</f>
        <v>2577251.3419054481</v>
      </c>
      <c r="AE36" s="236">
        <f>'G. Modelsimulering_mænd'!AE41*'B. Andre input'!$B$173*'B. Andre input'!$B$65</f>
        <v>2456227.9552882751</v>
      </c>
      <c r="AF36" s="236">
        <f>'G. Modelsimulering_mænd'!AF41*'B. Andre input'!$B$173*'B. Andre input'!$B$65</f>
        <v>2340919.2216578703</v>
      </c>
      <c r="AG36" s="236">
        <f>'G. Modelsimulering_mænd'!AG41*'B. Andre input'!$B$173*'B. Andre input'!$B$65</f>
        <v>2192581.247026125</v>
      </c>
      <c r="AH36" s="236">
        <f>'G. Modelsimulering_mænd'!AH41*'B. Andre input'!$B$173*'B. Andre input'!$B$65</f>
        <v>2053660.4972690828</v>
      </c>
      <c r="AI36" s="236">
        <f>'G. Modelsimulering_mænd'!AI41*'B. Andre input'!$B$173*'B. Andre input'!$B$65</f>
        <v>1923554.6475380869</v>
      </c>
      <c r="AJ36" s="236">
        <f>'G. Modelsimulering_mænd'!AJ41*'B. Andre input'!$B$173*'B. Andre input'!$B$65</f>
        <v>1801701.0476574816</v>
      </c>
      <c r="AK36" s="236">
        <f>'G. Modelsimulering_mænd'!AK41*'B. Andre input'!$B$173*'B. Andre input'!$B$65</f>
        <v>1687573.8140538861</v>
      </c>
      <c r="AL36" s="236">
        <f>'G. Modelsimulering_mænd'!AL41*'B. Andre input'!$B$173*'B. Andre input'!$B$65</f>
        <v>1580681.2085399558</v>
      </c>
      <c r="AM36" s="236">
        <f>'G. Modelsimulering_mænd'!AM41*'B. Andre input'!$B$173*'B. Andre input'!$B$65</f>
        <v>1480563.2589959274</v>
      </c>
      <c r="AN36" s="236">
        <f>'G. Modelsimulering_mænd'!AN41*'B. Andre input'!$B$173*'B. Andre input'!$B$65</f>
        <v>1386789.5868649562</v>
      </c>
      <c r="AO36" s="236">
        <f>'G. Modelsimulering_mænd'!AO41*'B. Andre input'!$B$173*'B. Andre input'!$B$65</f>
        <v>1298957.4137731418</v>
      </c>
      <c r="AP36" s="236">
        <f>'G. Modelsimulering_mænd'!AP41*'B. Andre input'!$B$173*'B. Andre input'!$B$65</f>
        <v>1216689.7251504608</v>
      </c>
      <c r="AQ36" s="236">
        <f>'G. Modelsimulering_mænd'!AQ41*'B. Andre input'!$B$173*'B. Andre input'!$B$65</f>
        <v>1079652.8585753671</v>
      </c>
      <c r="AR36" s="236">
        <f>'G. Modelsimulering_mænd'!AR41*'B. Andre input'!$B$173*'B. Andre input'!$B$65</f>
        <v>958051.39854216727</v>
      </c>
      <c r="AS36" s="236">
        <f>'G. Modelsimulering_mænd'!AS41*'B. Andre input'!$B$173*'B. Andre input'!$B$65</f>
        <v>850146.50843132136</v>
      </c>
      <c r="AT36" s="236">
        <f>'G. Modelsimulering_mænd'!AT41*'B. Andre input'!$B$173*'B. Andre input'!$B$65</f>
        <v>754395.30646115448</v>
      </c>
      <c r="AU36" s="236">
        <f>'G. Modelsimulering_mænd'!AU41*'B. Andre input'!$B$173*'B. Andre input'!$B$65</f>
        <v>669428.76216540998</v>
      </c>
      <c r="AV36" s="236">
        <f>'G. Modelsimulering_mænd'!AV41*'B. Andre input'!$B$173*'B. Andre input'!$B$65</f>
        <v>594032.09224805329</v>
      </c>
      <c r="AW36" s="236">
        <f>'G. Modelsimulering_mænd'!AW41*'B. Andre input'!$B$173*'B. Andre input'!$B$65</f>
        <v>527127.37138976902</v>
      </c>
      <c r="AX36" s="236">
        <f>'G. Modelsimulering_mænd'!AX41*'B. Andre input'!$B$173*'B. Andre input'!$B$65</f>
        <v>467758.10648076073</v>
      </c>
      <c r="AY36" s="236">
        <f>'G. Modelsimulering_mænd'!AY41*'B. Andre input'!$B$173*'B. Andre input'!$B$65</f>
        <v>415075.55169230065</v>
      </c>
      <c r="AZ36" s="236">
        <f>'G. Modelsimulering_mænd'!AZ41*'B. Andre input'!$B$173*'B. Andre input'!$B$65</f>
        <v>368326.56729764026</v>
      </c>
      <c r="BA36" s="236">
        <f>'G. Modelsimulering_mænd'!BA41*'B. Andre input'!$B$173*'B. Andre input'!$B$65</f>
        <v>0</v>
      </c>
      <c r="BB36" s="236">
        <f>'G. Modelsimulering_mænd'!BB41*'B. Andre input'!$B$173*'B. Andre input'!$B$65</f>
        <v>0</v>
      </c>
      <c r="BC36" s="236">
        <f>'G. Modelsimulering_mænd'!BC41*'B. Andre input'!$B$173*'B. Andre input'!$B$65</f>
        <v>0</v>
      </c>
      <c r="BD36" s="236">
        <f>'G. Modelsimulering_mænd'!BD41*'B. Andre input'!$B$173*'B. Andre input'!$B$65</f>
        <v>0</v>
      </c>
      <c r="BE36" s="236">
        <f>'G. Modelsimulering_mænd'!BE41*'B. Andre input'!$B$173*'B. Andre input'!$B$65</f>
        <v>0</v>
      </c>
      <c r="BF36" s="236">
        <f>'G. Modelsimulering_mænd'!BF41*'B. Andre input'!$B$173*'B. Andre input'!$B$65</f>
        <v>0</v>
      </c>
      <c r="BG36" s="236">
        <f>'G. Modelsimulering_mænd'!BG41*'B. Andre input'!$B$173*'B. Andre input'!$B$65</f>
        <v>0</v>
      </c>
      <c r="BH36" s="236">
        <f>'G. Modelsimulering_mænd'!BH41*'B. Andre input'!$B$173*'B. Andre input'!$B$65</f>
        <v>0</v>
      </c>
      <c r="BI36" s="236">
        <f>'G. Modelsimulering_mænd'!BI41*'B. Andre input'!$B$173*'B. Andre input'!$B$65</f>
        <v>0</v>
      </c>
      <c r="BJ36" s="236">
        <f>'G. Modelsimulering_mænd'!BJ41*'B. Andre input'!$B$173*'B. Andre input'!$B$65</f>
        <v>0</v>
      </c>
      <c r="BK36" s="236">
        <f>'G. Modelsimulering_mænd'!BK41*'B. Andre input'!$B$173*'B. Andre input'!$B$65</f>
        <v>0</v>
      </c>
      <c r="BL36" s="236">
        <f>'G. Modelsimulering_mænd'!BL41*'B. Andre input'!$B$173*'B. Andre input'!$B$65</f>
        <v>0</v>
      </c>
      <c r="BM36" s="236">
        <f>'G. Modelsimulering_mænd'!BM41*'B. Andre input'!$B$173*'B. Andre input'!$B$65</f>
        <v>0</v>
      </c>
      <c r="BN36" s="236">
        <f>'G. Modelsimulering_mænd'!BN41*'B. Andre input'!$B$173*'B. Andre input'!$B$65</f>
        <v>0</v>
      </c>
      <c r="BO36" s="236">
        <f>'G. Modelsimulering_mænd'!BO41*'B. Andre input'!$B$173*'B. Andre input'!$B$65</f>
        <v>0</v>
      </c>
      <c r="BP36" s="236">
        <f>'G. Modelsimulering_mænd'!BP41*'B. Andre input'!$B$173*'B. Andre input'!$B$65</f>
        <v>0</v>
      </c>
      <c r="BQ36" s="236">
        <f>'G. Modelsimulering_mænd'!BQ41*'B. Andre input'!$B$173*'B. Andre input'!$B$65</f>
        <v>0</v>
      </c>
      <c r="BR36" s="236">
        <f>'G. Modelsimulering_mænd'!BR41*'B. Andre input'!$B$173*'B. Andre input'!$B$65</f>
        <v>0</v>
      </c>
      <c r="BS36" s="236">
        <f>'G. Modelsimulering_mænd'!BS41*'B. Andre input'!$B$173*'B. Andre input'!$B$65</f>
        <v>0</v>
      </c>
      <c r="BT36" s="236">
        <f>'G. Modelsimulering_mænd'!BT41*'B. Andre input'!$B$173*'B. Andre input'!$B$65</f>
        <v>0</v>
      </c>
      <c r="BU36" s="236">
        <f>'G. Modelsimulering_mænd'!BU41*'B. Andre input'!$B$173*'B. Andre input'!$B$65</f>
        <v>0</v>
      </c>
      <c r="BV36" s="236">
        <f>'G. Modelsimulering_mænd'!BV41*'B. Andre input'!$B$173*'B. Andre input'!$B$65</f>
        <v>0</v>
      </c>
      <c r="BW36" s="236">
        <f>'G. Modelsimulering_mænd'!BW41*'B. Andre input'!$B$173*'B. Andre input'!$B$65</f>
        <v>0</v>
      </c>
      <c r="BX36" s="236">
        <f>'G. Modelsimulering_mænd'!BX41*'B. Andre input'!$B$173*'B. Andre input'!$B$65</f>
        <v>0</v>
      </c>
      <c r="BY36" s="236">
        <f>'G. Modelsimulering_mænd'!BY41*'B. Andre input'!$B$173*'B. Andre input'!$B$65</f>
        <v>0</v>
      </c>
      <c r="BZ36" s="236">
        <f>'G. Modelsimulering_mænd'!BZ41*'B. Andre input'!$B$173*'B. Andre input'!$B$65</f>
        <v>0</v>
      </c>
      <c r="CA36" s="236">
        <f>'G. Modelsimulering_mænd'!CA41*'B. Andre input'!$B$173*'B. Andre input'!$B$65</f>
        <v>0</v>
      </c>
      <c r="CB36" s="236">
        <f>'G. Modelsimulering_mænd'!CB41*'B. Andre input'!$B$173*'B. Andre input'!$B$65</f>
        <v>0</v>
      </c>
      <c r="CC36" s="236">
        <f>'G. Modelsimulering_mænd'!CC41*'B. Andre input'!$B$173*'B. Andre input'!$B$65</f>
        <v>0</v>
      </c>
      <c r="CD36" s="236">
        <f>'G. Modelsimulering_mænd'!CD41*'B. Andre input'!$B$173*'B. Andre input'!$B$65</f>
        <v>0</v>
      </c>
      <c r="CE36" s="236">
        <f>'G. Modelsimulering_mænd'!CE41*'B. Andre input'!$B$173*'B. Andre input'!$B$65</f>
        <v>0</v>
      </c>
      <c r="CF36" s="236">
        <f>'G. Modelsimulering_mænd'!CF41*'B. Andre input'!$B$173*'B. Andre input'!$B$65</f>
        <v>0</v>
      </c>
      <c r="CG36" s="236">
        <f>'G. Modelsimulering_mænd'!CG41*'B. Andre input'!$B$173*'B. Andre input'!$B$65</f>
        <v>0</v>
      </c>
      <c r="CH36" s="236">
        <f>'G. Modelsimulering_mænd'!CH41*'B. Andre input'!$B$173*'B. Andre input'!$B$65</f>
        <v>0</v>
      </c>
      <c r="CI36" s="236">
        <f>'G. Modelsimulering_mænd'!CI41*'B. Andre input'!$B$173*'B. Andre input'!$B$65</f>
        <v>0</v>
      </c>
      <c r="CJ36" s="236">
        <f>'G. Modelsimulering_mænd'!CJ41*'B. Andre input'!$B$173*'B. Andre input'!$B$65</f>
        <v>0</v>
      </c>
    </row>
    <row r="37" spans="1:88" s="115" customFormat="1" ht="12.75" x14ac:dyDescent="0.2">
      <c r="A37" s="140" t="s">
        <v>211</v>
      </c>
      <c r="B37" s="192"/>
      <c r="C37" s="192"/>
      <c r="D37" s="236">
        <f>'G. Modelsimulering_mænd'!D42*'B. Andre input'!$B$174*'B. Andre input'!$B$65</f>
        <v>5395466.5481915371</v>
      </c>
      <c r="E37" s="236">
        <f>'G. Modelsimulering_mænd'!E42*'B. Andre input'!$B$174*'B. Andre input'!$B$65</f>
        <v>5385953.3194824271</v>
      </c>
      <c r="F37" s="236">
        <f>'G. Modelsimulering_mænd'!F42*'B. Andre input'!$B$174*'B. Andre input'!$B$65</f>
        <v>5368037.3569748262</v>
      </c>
      <c r="G37" s="236">
        <f>'G. Modelsimulering_mænd'!G42*'B. Andre input'!$B$174*'B. Andre input'!$B$65</f>
        <v>5342556.7692637229</v>
      </c>
      <c r="H37" s="236">
        <f>'G. Modelsimulering_mænd'!H42*'B. Andre input'!$B$174*'B. Andre input'!$B$65</f>
        <v>5310263.8887365498</v>
      </c>
      <c r="I37" s="236">
        <f>'G. Modelsimulering_mænd'!I42*'B. Andre input'!$B$174*'B. Andre input'!$B$65</f>
        <v>5271835.4358956795</v>
      </c>
      <c r="J37" s="236">
        <f>'G. Modelsimulering_mænd'!J42*'B. Andre input'!$B$174*'B. Andre input'!$B$65</f>
        <v>5217080.6041343883</v>
      </c>
      <c r="K37" s="236">
        <f>'G. Modelsimulering_mænd'!K42*'B. Andre input'!$B$174*'B. Andre input'!$B$65</f>
        <v>5155755.9485436827</v>
      </c>
      <c r="L37" s="236">
        <f>'G. Modelsimulering_mænd'!L42*'B. Andre input'!$B$174*'B. Andre input'!$B$65</f>
        <v>5089725.9166336441</v>
      </c>
      <c r="M37" s="236">
        <f>'G. Modelsimulering_mænd'!M42*'B. Andre input'!$B$174*'B. Andre input'!$B$65</f>
        <v>5019421.4601769568</v>
      </c>
      <c r="N37" s="236">
        <f>'G. Modelsimulering_mænd'!N42*'B. Andre input'!$B$174*'B. Andre input'!$B$65</f>
        <v>4945061.5652044648</v>
      </c>
      <c r="O37" s="236">
        <f>'G. Modelsimulering_mænd'!O42*'B. Andre input'!$B$174*'B. Andre input'!$B$65</f>
        <v>4870733.7535994779</v>
      </c>
      <c r="P37" s="236">
        <f>'G. Modelsimulering_mænd'!P42*'B. Andre input'!$B$174*'B. Andre input'!$B$65</f>
        <v>4797103.1669109063</v>
      </c>
      <c r="Q37" s="236">
        <f>'G. Modelsimulering_mænd'!Q42*'B. Andre input'!$B$174*'B. Andre input'!$B$65</f>
        <v>4723152.8899273062</v>
      </c>
      <c r="R37" s="236">
        <f>'G. Modelsimulering_mænd'!R42*'B. Andre input'!$B$174*'B. Andre input'!$B$65</f>
        <v>4647871.9364242852</v>
      </c>
      <c r="S37" s="236">
        <f>'G. Modelsimulering_mænd'!S42*'B. Andre input'!$B$174*'B. Andre input'!$B$65</f>
        <v>4570523.7444218872</v>
      </c>
      <c r="T37" s="236">
        <f>'G. Modelsimulering_mænd'!T42*'B. Andre input'!$B$174*'B. Andre input'!$B$65</f>
        <v>4490641.9373607216</v>
      </c>
      <c r="U37" s="236">
        <f>'G. Modelsimulering_mænd'!U42*'B. Andre input'!$B$174*'B. Andre input'!$B$65</f>
        <v>4407981.9838878941</v>
      </c>
      <c r="V37" s="236">
        <f>'G. Modelsimulering_mænd'!V42*'B. Andre input'!$B$174*'B. Andre input'!$B$65</f>
        <v>4322472.8158345222</v>
      </c>
      <c r="W37" s="236">
        <f>'G. Modelsimulering_mænd'!W42*'B. Andre input'!$B$174*'B. Andre input'!$B$65</f>
        <v>4234175.6831939435</v>
      </c>
      <c r="X37" s="236">
        <f>'G. Modelsimulering_mænd'!X42*'B. Andre input'!$B$174*'B. Andre input'!$B$65</f>
        <v>4179478.0490176575</v>
      </c>
      <c r="Y37" s="236">
        <f>'G. Modelsimulering_mænd'!Y42*'B. Andre input'!$B$174*'B. Andre input'!$B$65</f>
        <v>4113306.0809448543</v>
      </c>
      <c r="Z37" s="236">
        <f>'G. Modelsimulering_mænd'!Z42*'B. Andre input'!$B$174*'B. Andre input'!$B$65</f>
        <v>4037559.8675129362</v>
      </c>
      <c r="AA37" s="236">
        <f>'G. Modelsimulering_mænd'!AA42*'B. Andre input'!$B$174*'B. Andre input'!$B$65</f>
        <v>3953918.0327032814</v>
      </c>
      <c r="AB37" s="236">
        <f>'G. Modelsimulering_mænd'!AB42*'B. Andre input'!$B$174*'B. Andre input'!$B$65</f>
        <v>3863861.6434958032</v>
      </c>
      <c r="AC37" s="236">
        <f>'G. Modelsimulering_mænd'!AC42*'B. Andre input'!$B$174*'B. Andre input'!$B$65</f>
        <v>3768695.2903914894</v>
      </c>
      <c r="AD37" s="236">
        <f>'G. Modelsimulering_mænd'!AD42*'B. Andre input'!$B$174*'B. Andre input'!$B$65</f>
        <v>3669565.80391239</v>
      </c>
      <c r="AE37" s="236">
        <f>'G. Modelsimulering_mænd'!AE42*'B. Andre input'!$B$174*'B. Andre input'!$B$65</f>
        <v>3567478.9562325794</v>
      </c>
      <c r="AF37" s="236">
        <f>'G. Modelsimulering_mænd'!AF42*'B. Andre input'!$B$174*'B. Andre input'!$B$65</f>
        <v>3463314.4178511514</v>
      </c>
      <c r="AG37" s="236">
        <f>'G. Modelsimulering_mænd'!AG42*'B. Andre input'!$B$174*'B. Andre input'!$B$65</f>
        <v>3476206.417658987</v>
      </c>
      <c r="AH37" s="236">
        <f>'G. Modelsimulering_mænd'!AH42*'B. Andre input'!$B$174*'B. Andre input'!$B$65</f>
        <v>3465324.7987301419</v>
      </c>
      <c r="AI37" s="236">
        <f>'G. Modelsimulering_mænd'!AI42*'B. Andre input'!$B$174*'B. Andre input'!$B$65</f>
        <v>3434457.7049310408</v>
      </c>
      <c r="AJ37" s="236">
        <f>'G. Modelsimulering_mænd'!AJ42*'B. Andre input'!$B$174*'B. Andre input'!$B$65</f>
        <v>3386922.555195848</v>
      </c>
      <c r="AK37" s="236">
        <f>'G. Modelsimulering_mænd'!AK42*'B. Andre input'!$B$174*'B. Andre input'!$B$65</f>
        <v>3325620.3284502495</v>
      </c>
      <c r="AL37" s="236">
        <f>'G. Modelsimulering_mænd'!AL42*'B. Andre input'!$B$174*'B. Andre input'!$B$65</f>
        <v>3253083.4925352898</v>
      </c>
      <c r="AM37" s="236">
        <f>'G. Modelsimulering_mænd'!AM42*'B. Andre input'!$B$174*'B. Andre input'!$B$65</f>
        <v>3171518.4151181108</v>
      </c>
      <c r="AN37" s="236">
        <f>'G. Modelsimulering_mænd'!AN42*'B. Andre input'!$B$174*'B. Andre input'!$B$65</f>
        <v>3082842.9555371716</v>
      </c>
      <c r="AO37" s="236">
        <f>'G. Modelsimulering_mænd'!AO42*'B. Andre input'!$B$174*'B. Andre input'!$B$65</f>
        <v>2988719.8272737404</v>
      </c>
      <c r="AP37" s="236">
        <f>'G. Modelsimulering_mænd'!AP42*'B. Andre input'!$B$174*'B. Andre input'!$B$65</f>
        <v>2890586.2336882125</v>
      </c>
      <c r="AQ37" s="236">
        <f>'G. Modelsimulering_mænd'!AQ42*'B. Andre input'!$B$174*'B. Andre input'!$B$65</f>
        <v>2974250.7114963303</v>
      </c>
      <c r="AR37" s="236">
        <f>'G. Modelsimulering_mænd'!AR42*'B. Andre input'!$B$174*'B. Andre input'!$B$65</f>
        <v>3008017.4164832891</v>
      </c>
      <c r="AS37" s="236">
        <f>'G. Modelsimulering_mænd'!AS42*'B. Andre input'!$B$174*'B. Andre input'!$B$65</f>
        <v>3001532.1699803998</v>
      </c>
      <c r="AT37" s="236">
        <f>'G. Modelsimulering_mænd'!AT42*'B. Andre input'!$B$174*'B. Andre input'!$B$65</f>
        <v>2962947.7138886745</v>
      </c>
      <c r="AU37" s="236">
        <f>'G. Modelsimulering_mænd'!AU42*'B. Andre input'!$B$174*'B. Andre input'!$B$65</f>
        <v>2899134.666952109</v>
      </c>
      <c r="AV37" s="236">
        <f>'G. Modelsimulering_mænd'!AV42*'B. Andre input'!$B$174*'B. Andre input'!$B$65</f>
        <v>2815863.7542040818</v>
      </c>
      <c r="AW37" s="236">
        <f>'G. Modelsimulering_mænd'!AW42*'B. Andre input'!$B$174*'B. Andre input'!$B$65</f>
        <v>2717963.2432081071</v>
      </c>
      <c r="AX37" s="236">
        <f>'G. Modelsimulering_mænd'!AX42*'B. Andre input'!$B$174*'B. Andre input'!$B$65</f>
        <v>2609454.9504926475</v>
      </c>
      <c r="AY37" s="236">
        <f>'G. Modelsimulering_mænd'!AY42*'B. Andre input'!$B$174*'B. Andre input'!$B$65</f>
        <v>2493671.7045312342</v>
      </c>
      <c r="AZ37" s="236">
        <f>'G. Modelsimulering_mænd'!AZ42*'B. Andre input'!$B$174*'B. Andre input'!$B$65</f>
        <v>2373358.7497592354</v>
      </c>
      <c r="BA37" s="236">
        <f>'G. Modelsimulering_mænd'!BA42*'B. Andre input'!$B$174*'B. Andre input'!$B$65</f>
        <v>3256510.3194269552</v>
      </c>
      <c r="BB37" s="236">
        <f>'G. Modelsimulering_mænd'!BB42*'B. Andre input'!$B$174*'B. Andre input'!$B$65</f>
        <v>2934566.4221190261</v>
      </c>
      <c r="BC37" s="236">
        <f>'G. Modelsimulering_mænd'!BC42*'B. Andre input'!$B$174*'B. Andre input'!$B$65</f>
        <v>2644603.9714298393</v>
      </c>
      <c r="BD37" s="236">
        <f>'G. Modelsimulering_mænd'!BD42*'B. Andre input'!$B$174*'B. Andre input'!$B$65</f>
        <v>2383404.1646301509</v>
      </c>
      <c r="BE37" s="236">
        <f>'G. Modelsimulering_mænd'!BE42*'B. Andre input'!$B$174*'B. Andre input'!$B$65</f>
        <v>2148083.5442672083</v>
      </c>
      <c r="BF37" s="236">
        <f>'G. Modelsimulering_mænd'!BF42*'B. Andre input'!$B$174*'B. Andre input'!$B$65</f>
        <v>1936055.9852249126</v>
      </c>
      <c r="BG37" s="236">
        <f>'G. Modelsimulering_mænd'!BG42*'B. Andre input'!$B$174*'B. Andre input'!$B$65</f>
        <v>1744999.7975396023</v>
      </c>
      <c r="BH37" s="236">
        <f>'G. Modelsimulering_mænd'!BH42*'B. Andre input'!$B$174*'B. Andre input'!$B$65</f>
        <v>1572829.0608084179</v>
      </c>
      <c r="BI37" s="236">
        <f>'G. Modelsimulering_mænd'!BI42*'B. Andre input'!$B$174*'B. Andre input'!$B$65</f>
        <v>1417668.499133575</v>
      </c>
      <c r="BJ37" s="236">
        <f>'G. Modelsimulering_mænd'!BJ42*'B. Andre input'!$B$174*'B. Andre input'!$B$65</f>
        <v>1277831.3499294508</v>
      </c>
      <c r="BK37" s="236">
        <f>'G. Modelsimulering_mænd'!BK42*'B. Andre input'!$B$174*'B. Andre input'!$B$65</f>
        <v>1151799.7887384621</v>
      </c>
      <c r="BL37" s="236">
        <f>'G. Modelsimulering_mænd'!BL42*'B. Andre input'!$B$174*'B. Andre input'!$B$65</f>
        <v>1038207.5549559953</v>
      </c>
      <c r="BM37" s="236">
        <f>'G. Modelsimulering_mænd'!BM42*'B. Andre input'!$B$174*'B. Andre input'!$B$65</f>
        <v>935824.48692579917</v>
      </c>
      <c r="BN37" s="236">
        <f>'G. Modelsimulering_mænd'!BN42*'B. Andre input'!$B$174*'B. Andre input'!$B$65</f>
        <v>843542.72421752987</v>
      </c>
      <c r="BO37" s="236">
        <f>'G. Modelsimulering_mænd'!BO42*'B. Andre input'!$B$174*'B. Andre input'!$B$65</f>
        <v>760364.37365935126</v>
      </c>
      <c r="BP37" s="236">
        <f>'G. Modelsimulering_mænd'!BP42*'B. Andre input'!$B$174*'B. Andre input'!$B$65</f>
        <v>685390.46651183907</v>
      </c>
      <c r="BQ37" s="236">
        <f>'G. Modelsimulering_mænd'!BQ42*'B. Andre input'!$B$174*'B. Andre input'!$B$65</f>
        <v>617811.05896790884</v>
      </c>
      <c r="BR37" s="236">
        <f>'G. Modelsimulering_mænd'!BR42*'B. Andre input'!$B$174*'B. Andre input'!$B$65</f>
        <v>556896.34836788569</v>
      </c>
      <c r="BS37" s="236">
        <f>'G. Modelsimulering_mænd'!BS42*'B. Andre input'!$B$174*'B. Andre input'!$B$65</f>
        <v>501988.69417858572</v>
      </c>
      <c r="BT37" s="236">
        <f>'G. Modelsimulering_mænd'!BT42*'B. Andre input'!$B$174*'B. Andre input'!$B$65</f>
        <v>452495.44668005727</v>
      </c>
      <c r="BU37" s="236">
        <f>'G. Modelsimulering_mænd'!BU42*'B. Andre input'!$B$174*'B. Andre input'!$B$65</f>
        <v>0</v>
      </c>
      <c r="BV37" s="236">
        <f>'G. Modelsimulering_mænd'!BV42*'B. Andre input'!$B$174*'B. Andre input'!$B$65</f>
        <v>0</v>
      </c>
      <c r="BW37" s="236">
        <f>'G. Modelsimulering_mænd'!BW42*'B. Andre input'!$B$174*'B. Andre input'!$B$65</f>
        <v>0</v>
      </c>
      <c r="BX37" s="236">
        <f>'G. Modelsimulering_mænd'!BX42*'B. Andre input'!$B$174*'B. Andre input'!$B$65</f>
        <v>0</v>
      </c>
      <c r="BY37" s="236">
        <f>'G. Modelsimulering_mænd'!BY42*'B. Andre input'!$B$174*'B. Andre input'!$B$65</f>
        <v>0</v>
      </c>
      <c r="BZ37" s="236">
        <f>'G. Modelsimulering_mænd'!BZ42*'B. Andre input'!$B$174*'B. Andre input'!$B$65</f>
        <v>0</v>
      </c>
      <c r="CA37" s="236">
        <f>'G. Modelsimulering_mænd'!CA42*'B. Andre input'!$B$174*'B. Andre input'!$B$65</f>
        <v>0</v>
      </c>
      <c r="CB37" s="236">
        <f>'G. Modelsimulering_mænd'!CB42*'B. Andre input'!$B$174*'B. Andre input'!$B$65</f>
        <v>0</v>
      </c>
      <c r="CC37" s="236">
        <f>'G. Modelsimulering_mænd'!CC42*'B. Andre input'!$B$174*'B. Andre input'!$B$65</f>
        <v>0</v>
      </c>
      <c r="CD37" s="236">
        <f>'G. Modelsimulering_mænd'!CD42*'B. Andre input'!$B$174*'B. Andre input'!$B$65</f>
        <v>0</v>
      </c>
      <c r="CE37" s="236">
        <f>'G. Modelsimulering_mænd'!CE42*'B. Andre input'!$B$174*'B. Andre input'!$B$65</f>
        <v>0</v>
      </c>
      <c r="CF37" s="236">
        <f>'G. Modelsimulering_mænd'!CF42*'B. Andre input'!$B$174*'B. Andre input'!$B$65</f>
        <v>0</v>
      </c>
      <c r="CG37" s="236">
        <f>'G. Modelsimulering_mænd'!CG42*'B. Andre input'!$B$174*'B. Andre input'!$B$65</f>
        <v>0</v>
      </c>
      <c r="CH37" s="236">
        <f>'G. Modelsimulering_mænd'!CH42*'B. Andre input'!$B$174*'B. Andre input'!$B$65</f>
        <v>0</v>
      </c>
      <c r="CI37" s="236">
        <f>'G. Modelsimulering_mænd'!CI42*'B. Andre input'!$B$174*'B. Andre input'!$B$65</f>
        <v>0</v>
      </c>
      <c r="CJ37" s="236">
        <f>'G. Modelsimulering_mænd'!CJ42*'B. Andre input'!$B$174*'B. Andre input'!$B$65</f>
        <v>0</v>
      </c>
    </row>
    <row r="38" spans="1:88" s="115" customFormat="1" ht="12.75" x14ac:dyDescent="0.2">
      <c r="A38" s="140" t="s">
        <v>212</v>
      </c>
      <c r="B38" s="192"/>
      <c r="C38" s="192"/>
      <c r="D38" s="236">
        <f>'G. Modelsimulering_mænd'!D43*'B. Andre input'!$B$174*'B. Andre input'!$B$65</f>
        <v>472378.27620492474</v>
      </c>
      <c r="E38" s="236">
        <f>'G. Modelsimulering_mænd'!E43*'B. Andre input'!$B$174*'B. Andre input'!$B$65</f>
        <v>595912.71725504787</v>
      </c>
      <c r="F38" s="236">
        <f>'G. Modelsimulering_mænd'!F43*'B. Andre input'!$B$174*'B. Andre input'!$B$65</f>
        <v>685176.38852639694</v>
      </c>
      <c r="G38" s="236">
        <f>'G. Modelsimulering_mænd'!G43*'B. Andre input'!$B$174*'B. Andre input'!$B$65</f>
        <v>749509.25293781527</v>
      </c>
      <c r="H38" s="236">
        <f>'G. Modelsimulering_mænd'!H43*'B. Andre input'!$B$174*'B. Andre input'!$B$65</f>
        <v>795624.14782038948</v>
      </c>
      <c r="I38" s="236">
        <f>'G. Modelsimulering_mænd'!I43*'B. Andre input'!$B$174*'B. Andre input'!$B$65</f>
        <v>828351.27100277611</v>
      </c>
      <c r="J38" s="236">
        <f>'G. Modelsimulering_mænd'!J43*'B. Andre input'!$B$174*'B. Andre input'!$B$65</f>
        <v>847468.5800906982</v>
      </c>
      <c r="K38" s="236">
        <f>'G. Modelsimulering_mænd'!K43*'B. Andre input'!$B$174*'B. Andre input'!$B$65</f>
        <v>858223.09257005097</v>
      </c>
      <c r="L38" s="236">
        <f>'G. Modelsimulering_mænd'!L43*'B. Andre input'!$B$174*'B. Andre input'!$B$65</f>
        <v>863113.48620923469</v>
      </c>
      <c r="M38" s="236">
        <f>'G. Modelsimulering_mænd'!M43*'B. Andre input'!$B$174*'B. Andre input'!$B$65</f>
        <v>863657.45542407525</v>
      </c>
      <c r="N38" s="236">
        <f>'G. Modelsimulering_mænd'!N43*'B. Andre input'!$B$174*'B. Andre input'!$B$65</f>
        <v>860890.71315616125</v>
      </c>
      <c r="O38" s="236">
        <f>'G. Modelsimulering_mænd'!O43*'B. Andre input'!$B$174*'B. Andre input'!$B$65</f>
        <v>855066.24636381946</v>
      </c>
      <c r="P38" s="236">
        <f>'G. Modelsimulering_mænd'!P43*'B. Andre input'!$B$174*'B. Andre input'!$B$65</f>
        <v>847715.61626036873</v>
      </c>
      <c r="Q38" s="236">
        <f>'G. Modelsimulering_mænd'!Q43*'B. Andre input'!$B$174*'B. Andre input'!$B$65</f>
        <v>839354.52558229456</v>
      </c>
      <c r="R38" s="236">
        <f>'G. Modelsimulering_mænd'!R43*'B. Andre input'!$B$174*'B. Andre input'!$B$65</f>
        <v>830188.18909952242</v>
      </c>
      <c r="S38" s="236">
        <f>'G. Modelsimulering_mænd'!S43*'B. Andre input'!$B$174*'B. Andre input'!$B$65</f>
        <v>820303.79449598549</v>
      </c>
      <c r="T38" s="236">
        <f>'G. Modelsimulering_mænd'!T43*'B. Andre input'!$B$174*'B. Andre input'!$B$65</f>
        <v>809737.38154037949</v>
      </c>
      <c r="U38" s="236">
        <f>'G. Modelsimulering_mænd'!U43*'B. Andre input'!$B$174*'B. Andre input'!$B$65</f>
        <v>798503.84591965121</v>
      </c>
      <c r="V38" s="236">
        <f>'G. Modelsimulering_mænd'!V43*'B. Andre input'!$B$174*'B. Andre input'!$B$65</f>
        <v>786612.51203430095</v>
      </c>
      <c r="W38" s="236">
        <f>'G. Modelsimulering_mænd'!W43*'B. Andre input'!$B$174*'B. Andre input'!$B$65</f>
        <v>774075.39206227171</v>
      </c>
      <c r="X38" s="236">
        <f>'G. Modelsimulering_mænd'!X43*'B. Andre input'!$B$174*'B. Andre input'!$B$65</f>
        <v>760984.45169704512</v>
      </c>
      <c r="Y38" s="236">
        <f>'G. Modelsimulering_mænd'!Y43*'B. Andre input'!$B$174*'B. Andre input'!$B$65</f>
        <v>749051.56270195788</v>
      </c>
      <c r="Z38" s="236">
        <f>'G. Modelsimulering_mænd'!Z43*'B. Andre input'!$B$174*'B. Andre input'!$B$65</f>
        <v>737382.80374449224</v>
      </c>
      <c r="AA38" s="236">
        <f>'G. Modelsimulering_mænd'!AA43*'B. Andre input'!$B$174*'B. Andre input'!$B$65</f>
        <v>725428.54561846482</v>
      </c>
      <c r="AB38" s="236">
        <f>'G. Modelsimulering_mænd'!AB43*'B. Andre input'!$B$174*'B. Andre input'!$B$65</f>
        <v>712875.6342153796</v>
      </c>
      <c r="AC38" s="236">
        <f>'G. Modelsimulering_mænd'!AC43*'B. Andre input'!$B$174*'B. Andre input'!$B$65</f>
        <v>699571.25881645572</v>
      </c>
      <c r="AD38" s="236">
        <f>'G. Modelsimulering_mænd'!AD43*'B. Andre input'!$B$174*'B. Andre input'!$B$65</f>
        <v>685469.34012607369</v>
      </c>
      <c r="AE38" s="236">
        <f>'G. Modelsimulering_mænd'!AE43*'B. Andre input'!$B$174*'B. Andre input'!$B$65</f>
        <v>670592.92748602247</v>
      </c>
      <c r="AF38" s="236">
        <f>'G. Modelsimulering_mænd'!AF43*'B. Andre input'!$B$174*'B. Andre input'!$B$65</f>
        <v>655007.97469845158</v>
      </c>
      <c r="AG38" s="236">
        <f>'G. Modelsimulering_mænd'!AG43*'B. Andre input'!$B$174*'B. Andre input'!$B$65</f>
        <v>638805.19732440729</v>
      </c>
      <c r="AH38" s="236">
        <f>'G. Modelsimulering_mænd'!AH43*'B. Andre input'!$B$174*'B. Andre input'!$B$65</f>
        <v>627699.64560199634</v>
      </c>
      <c r="AI38" s="236">
        <f>'G. Modelsimulering_mænd'!AI43*'B. Andre input'!$B$174*'B. Andre input'!$B$65</f>
        <v>619144.58923526958</v>
      </c>
      <c r="AJ38" s="236">
        <f>'G. Modelsimulering_mænd'!AJ43*'B. Andre input'!$B$174*'B. Andre input'!$B$65</f>
        <v>611483.85199094459</v>
      </c>
      <c r="AK38" s="236">
        <f>'G. Modelsimulering_mænd'!AK43*'B. Andre input'!$B$174*'B. Andre input'!$B$65</f>
        <v>603679.63021101279</v>
      </c>
      <c r="AL38" s="236">
        <f>'G. Modelsimulering_mænd'!AL43*'B. Andre input'!$B$174*'B. Andre input'!$B$65</f>
        <v>595119.75868288963</v>
      </c>
      <c r="AM38" s="236">
        <f>'G. Modelsimulering_mænd'!AM43*'B. Andre input'!$B$174*'B. Andre input'!$B$65</f>
        <v>585481.51201157295</v>
      </c>
      <c r="AN38" s="236">
        <f>'G. Modelsimulering_mænd'!AN43*'B. Andre input'!$B$174*'B. Andre input'!$B$65</f>
        <v>574635.64360352175</v>
      </c>
      <c r="AO38" s="236">
        <f>'G. Modelsimulering_mænd'!AO43*'B. Andre input'!$B$174*'B. Andre input'!$B$65</f>
        <v>562579.05796800018</v>
      </c>
      <c r="AP38" s="236">
        <f>'G. Modelsimulering_mænd'!AP43*'B. Andre input'!$B$174*'B. Andre input'!$B$65</f>
        <v>549387.84699787153</v>
      </c>
      <c r="AQ38" s="236">
        <f>'G. Modelsimulering_mænd'!AQ43*'B. Andre input'!$B$174*'B. Andre input'!$B$65</f>
        <v>535184.793349699</v>
      </c>
      <c r="AR38" s="236">
        <f>'G. Modelsimulering_mænd'!AR43*'B. Andre input'!$B$174*'B. Andre input'!$B$65</f>
        <v>528868.19122466014</v>
      </c>
      <c r="AS38" s="236">
        <f>'G. Modelsimulering_mænd'!AS43*'B. Andre input'!$B$174*'B. Andre input'!$B$65</f>
        <v>525881.91608526465</v>
      </c>
      <c r="AT38" s="236">
        <f>'G. Modelsimulering_mænd'!AT43*'B. Andre input'!$B$174*'B. Andre input'!$B$65</f>
        <v>523396.69523753534</v>
      </c>
      <c r="AU38" s="236">
        <f>'G. Modelsimulering_mænd'!AU43*'B. Andre input'!$B$174*'B. Andre input'!$B$65</f>
        <v>519755.84182325704</v>
      </c>
      <c r="AV38" s="236">
        <f>'G. Modelsimulering_mænd'!AV43*'B. Andre input'!$B$174*'B. Andre input'!$B$65</f>
        <v>514087.11098455155</v>
      </c>
      <c r="AW38" s="236">
        <f>'G. Modelsimulering_mænd'!AW43*'B. Andre input'!$B$174*'B. Andre input'!$B$65</f>
        <v>506032.19498130167</v>
      </c>
      <c r="AX38" s="236">
        <f>'G. Modelsimulering_mænd'!AX43*'B. Andre input'!$B$174*'B. Andre input'!$B$65</f>
        <v>495559.41924097657</v>
      </c>
      <c r="AY38" s="236">
        <f>'G. Modelsimulering_mænd'!AY43*'B. Andre input'!$B$174*'B. Andre input'!$B$65</f>
        <v>482835.17222098849</v>
      </c>
      <c r="AZ38" s="236">
        <f>'G. Modelsimulering_mænd'!AZ43*'B. Andre input'!$B$174*'B. Andre input'!$B$65</f>
        <v>468136.68664992315</v>
      </c>
      <c r="BA38" s="236">
        <f>'G. Modelsimulering_mænd'!BA43*'B. Andre input'!$B$174*'B. Andre input'!$B$65</f>
        <v>451793.82747407432</v>
      </c>
      <c r="BB38" s="236">
        <f>'G. Modelsimulering_mænd'!BB43*'B. Andre input'!$B$174*'B. Andre input'!$B$65</f>
        <v>481836.94565374503</v>
      </c>
      <c r="BC38" s="236">
        <f>'G. Modelsimulering_mænd'!BC43*'B. Andre input'!$B$174*'B. Andre input'!$B$65</f>
        <v>488254.75105525099</v>
      </c>
      <c r="BD38" s="236">
        <f>'G. Modelsimulering_mænd'!BD43*'B. Andre input'!$B$174*'B. Andre input'!$B$65</f>
        <v>479144.31650736765</v>
      </c>
      <c r="BE38" s="236">
        <f>'G. Modelsimulering_mænd'!BE43*'B. Andre input'!$B$174*'B. Andre input'!$B$65</f>
        <v>460181.61298454378</v>
      </c>
      <c r="BF38" s="236">
        <f>'G. Modelsimulering_mænd'!BF43*'B. Andre input'!$B$174*'B. Andre input'!$B$65</f>
        <v>435320.558597914</v>
      </c>
      <c r="BG38" s="236">
        <f>'G. Modelsimulering_mænd'!BG43*'B. Andre input'!$B$174*'B. Andre input'!$B$65</f>
        <v>407291.45795082801</v>
      </c>
      <c r="BH38" s="236">
        <f>'G. Modelsimulering_mænd'!BH43*'B. Andre input'!$B$174*'B. Andre input'!$B$65</f>
        <v>377956.6000373594</v>
      </c>
      <c r="BI38" s="236">
        <f>'G. Modelsimulering_mænd'!BI43*'B. Andre input'!$B$174*'B. Andre input'!$B$65</f>
        <v>348564.03683870507</v>
      </c>
      <c r="BJ38" s="236">
        <f>'G. Modelsimulering_mænd'!BJ43*'B. Andre input'!$B$174*'B. Andre input'!$B$65</f>
        <v>319928.71014103212</v>
      </c>
      <c r="BK38" s="236">
        <f>'G. Modelsimulering_mænd'!BK43*'B. Andre input'!$B$174*'B. Andre input'!$B$65</f>
        <v>292561.69111199008</v>
      </c>
      <c r="BL38" s="236">
        <f>'G. Modelsimulering_mænd'!BL43*'B. Andre input'!$B$174*'B. Andre input'!$B$65</f>
        <v>266762.33300709556</v>
      </c>
      <c r="BM38" s="236">
        <f>'G. Modelsimulering_mænd'!BM43*'B. Andre input'!$B$174*'B. Andre input'!$B$65</f>
        <v>242683.89865539642</v>
      </c>
      <c r="BN38" s="236">
        <f>'G. Modelsimulering_mænd'!BN43*'B. Andre input'!$B$174*'B. Andre input'!$B$65</f>
        <v>220380.20800056029</v>
      </c>
      <c r="BO38" s="236">
        <f>'G. Modelsimulering_mænd'!BO43*'B. Andre input'!$B$174*'B. Andre input'!$B$65</f>
        <v>199838.70169368823</v>
      </c>
      <c r="BP38" s="236">
        <f>'G. Modelsimulering_mænd'!BP43*'B. Andre input'!$B$174*'B. Andre input'!$B$65</f>
        <v>181003.78336100411</v>
      </c>
      <c r="BQ38" s="236">
        <f>'G. Modelsimulering_mænd'!BQ43*'B. Andre input'!$B$174*'B. Andre input'!$B$65</f>
        <v>163793.20786436915</v>
      </c>
      <c r="BR38" s="236">
        <f>'G. Modelsimulering_mænd'!BR43*'B. Andre input'!$B$174*'B. Andre input'!$B$65</f>
        <v>148109.4995585368</v>
      </c>
      <c r="BS38" s="236">
        <f>'G. Modelsimulering_mænd'!BS43*'B. Andre input'!$B$174*'B. Andre input'!$B$65</f>
        <v>133847.82372557998</v>
      </c>
      <c r="BT38" s="236">
        <f>'G. Modelsimulering_mænd'!BT43*'B. Andre input'!$B$174*'B. Andre input'!$B$65</f>
        <v>120901.33241293854</v>
      </c>
      <c r="BU38" s="236">
        <f>'G. Modelsimulering_mænd'!BU43*'B. Andre input'!$B$174*'B. Andre input'!$B$65</f>
        <v>517047.21554799291</v>
      </c>
      <c r="BV38" s="236">
        <f>'G. Modelsimulering_mænd'!BV43*'B. Andre input'!$B$174*'B. Andre input'!$B$65</f>
        <v>374031.50955124456</v>
      </c>
      <c r="BW38" s="236">
        <f>'G. Modelsimulering_mænd'!BW43*'B. Andre input'!$B$174*'B. Andre input'!$B$65</f>
        <v>270834.73091557261</v>
      </c>
      <c r="BX38" s="236">
        <f>'G. Modelsimulering_mænd'!BX43*'B. Andre input'!$B$174*'B. Andre input'!$B$65</f>
        <v>196292.81635296633</v>
      </c>
      <c r="BY38" s="236">
        <f>'G. Modelsimulering_mænd'!BY43*'B. Andre input'!$B$174*'B. Andre input'!$B$65</f>
        <v>142394.69403746893</v>
      </c>
      <c r="BZ38" s="236">
        <f>'G. Modelsimulering_mænd'!BZ43*'B. Andre input'!$B$174*'B. Andre input'!$B$65</f>
        <v>103385.08101910427</v>
      </c>
      <c r="CA38" s="236">
        <f>'G. Modelsimulering_mænd'!CA43*'B. Andre input'!$B$174*'B. Andre input'!$B$65</f>
        <v>75124.543887992419</v>
      </c>
      <c r="CB38" s="236">
        <f>'G. Modelsimulering_mænd'!CB43*'B. Andre input'!$B$174*'B. Andre input'!$B$65</f>
        <v>54632.488856835589</v>
      </c>
      <c r="CC38" s="236">
        <f>'G. Modelsimulering_mænd'!CC43*'B. Andre input'!$B$174*'B. Andre input'!$B$65</f>
        <v>39760.387986715526</v>
      </c>
      <c r="CD38" s="236">
        <f>'G. Modelsimulering_mænd'!CD43*'B. Andre input'!$B$174*'B. Andre input'!$B$65</f>
        <v>28957.842436357711</v>
      </c>
      <c r="CE38" s="236">
        <f>'G. Modelsimulering_mænd'!CE43*'B. Andre input'!$B$174*'B. Andre input'!$B$65</f>
        <v>21104.905611802056</v>
      </c>
      <c r="CF38" s="236">
        <f>'G. Modelsimulering_mænd'!CF43*'B. Andre input'!$B$174*'B. Andre input'!$B$65</f>
        <v>15391.756000535161</v>
      </c>
      <c r="CG38" s="236">
        <f>'G. Modelsimulering_mænd'!CG43*'B. Andre input'!$B$174*'B. Andre input'!$B$65</f>
        <v>11232.247843496045</v>
      </c>
      <c r="CH38" s="236">
        <f>'G. Modelsimulering_mænd'!CH43*'B. Andre input'!$B$174*'B. Andre input'!$B$65</f>
        <v>8201.7301908715162</v>
      </c>
      <c r="CI38" s="236">
        <f>'G. Modelsimulering_mænd'!CI43*'B. Andre input'!$B$174*'B. Andre input'!$B$65</f>
        <v>5992.271424886444</v>
      </c>
      <c r="CJ38" s="236">
        <f>'G. Modelsimulering_mænd'!CJ43*'B. Andre input'!$B$174*'B. Andre input'!$B$65</f>
        <v>0</v>
      </c>
    </row>
    <row r="39" spans="1:88" s="115" customFormat="1" ht="12.75" x14ac:dyDescent="0.2">
      <c r="A39" s="140" t="s">
        <v>191</v>
      </c>
      <c r="B39" s="192"/>
      <c r="C39" s="192"/>
      <c r="D39" s="236">
        <f>'G. Modelsimulering_mænd'!D44*'B. Andre input'!$B$174*'B. Andre input'!$B$65</f>
        <v>15514.230484807502</v>
      </c>
      <c r="E39" s="236">
        <f>'G. Modelsimulering_mænd'!E44*'B. Andre input'!$B$174*'B. Andre input'!$B$65</f>
        <v>24325.568446433237</v>
      </c>
      <c r="F39" s="236">
        <f>'G. Modelsimulering_mænd'!F44*'B. Andre input'!$B$174*'B. Andre input'!$B$65</f>
        <v>30720.959046096457</v>
      </c>
      <c r="G39" s="236">
        <f>'G. Modelsimulering_mænd'!G44*'B. Andre input'!$B$174*'B. Andre input'!$B$65</f>
        <v>35364.471529466442</v>
      </c>
      <c r="H39" s="236">
        <f>'G. Modelsimulering_mænd'!H44*'B. Andre input'!$B$174*'B. Andre input'!$B$65</f>
        <v>38732.831599303252</v>
      </c>
      <c r="I39" s="236">
        <f>'G. Modelsimulering_mænd'!I44*'B. Andre input'!$B$174*'B. Andre input'!$B$65</f>
        <v>41168.563150271504</v>
      </c>
      <c r="J39" s="236">
        <f>'G. Modelsimulering_mænd'!J44*'B. Andre input'!$B$174*'B. Andre input'!$B$65</f>
        <v>42703.461346075914</v>
      </c>
      <c r="K39" s="236">
        <f>'G. Modelsimulering_mænd'!K44*'B. Andre input'!$B$174*'B. Andre input'!$B$65</f>
        <v>43662.868594500935</v>
      </c>
      <c r="L39" s="236">
        <f>'G. Modelsimulering_mænd'!L44*'B. Andre input'!$B$174*'B. Andre input'!$B$65</f>
        <v>44219.24374938949</v>
      </c>
      <c r="M39" s="236">
        <f>'G. Modelsimulering_mænd'!M44*'B. Andre input'!$B$174*'B. Andre input'!$B$65</f>
        <v>44479.860996319592</v>
      </c>
      <c r="N39" s="236">
        <f>'G. Modelsimulering_mænd'!N44*'B. Andre input'!$B$174*'B. Andre input'!$B$65</f>
        <v>44518.235900288229</v>
      </c>
      <c r="O39" s="236">
        <f>'G. Modelsimulering_mænd'!O44*'B. Andre input'!$B$174*'B. Andre input'!$B$65</f>
        <v>44355.934703643878</v>
      </c>
      <c r="P39" s="236">
        <f>'G. Modelsimulering_mænd'!P44*'B. Andre input'!$B$174*'B. Andre input'!$B$65</f>
        <v>44077.374678069144</v>
      </c>
      <c r="Q39" s="236">
        <f>'G. Modelsimulering_mænd'!Q44*'B. Andre input'!$B$174*'B. Andre input'!$B$65</f>
        <v>43724.181070918967</v>
      </c>
      <c r="R39" s="236">
        <f>'G. Modelsimulering_mænd'!R44*'B. Andre input'!$B$174*'B. Andre input'!$B$65</f>
        <v>43315.559924611327</v>
      </c>
      <c r="S39" s="236">
        <f>'G. Modelsimulering_mænd'!S44*'B. Andre input'!$B$174*'B. Andre input'!$B$65</f>
        <v>42861.143393903782</v>
      </c>
      <c r="T39" s="236">
        <f>'G. Modelsimulering_mænd'!T44*'B. Andre input'!$B$174*'B. Andre input'!$B$65</f>
        <v>42365.810772112862</v>
      </c>
      <c r="U39" s="236">
        <f>'G. Modelsimulering_mænd'!U44*'B. Andre input'!$B$174*'B. Andre input'!$B$65</f>
        <v>41832.024989729078</v>
      </c>
      <c r="V39" s="236">
        <f>'G. Modelsimulering_mænd'!V44*'B. Andre input'!$B$174*'B. Andre input'!$B$65</f>
        <v>41261.134778447427</v>
      </c>
      <c r="W39" s="236">
        <f>'G. Modelsimulering_mænd'!W44*'B. Andre input'!$B$174*'B. Andre input'!$B$65</f>
        <v>40654.12607301907</v>
      </c>
      <c r="X39" s="236">
        <f>'G. Modelsimulering_mænd'!X44*'B. Andre input'!$B$174*'B. Andre input'!$B$65</f>
        <v>40016.4889987305</v>
      </c>
      <c r="Y39" s="236">
        <f>'G. Modelsimulering_mænd'!Y44*'B. Andre input'!$B$174*'B. Andre input'!$B$65</f>
        <v>39348.183594321352</v>
      </c>
      <c r="Z39" s="236">
        <f>'G. Modelsimulering_mænd'!Z44*'B. Andre input'!$B$174*'B. Andre input'!$B$65</f>
        <v>38737.858012766214</v>
      </c>
      <c r="AA39" s="236">
        <f>'G. Modelsimulering_mænd'!AA44*'B. Andre input'!$B$174*'B. Andre input'!$B$65</f>
        <v>38139.775187553721</v>
      </c>
      <c r="AB39" s="236">
        <f>'G. Modelsimulering_mænd'!AB44*'B. Andre input'!$B$174*'B. Andre input'!$B$65</f>
        <v>37525.844854192343</v>
      </c>
      <c r="AC39" s="236">
        <f>'G. Modelsimulering_mænd'!AC44*'B. Andre input'!$B$174*'B. Andre input'!$B$65</f>
        <v>36880.10441580465</v>
      </c>
      <c r="AD39" s="236">
        <f>'G. Modelsimulering_mænd'!AD44*'B. Andre input'!$B$174*'B. Andre input'!$B$65</f>
        <v>36194.817663364818</v>
      </c>
      <c r="AE39" s="236">
        <f>'G. Modelsimulering_mænd'!AE44*'B. Andre input'!$B$174*'B. Andre input'!$B$65</f>
        <v>35467.724896316489</v>
      </c>
      <c r="AF39" s="236">
        <f>'G. Modelsimulering_mænd'!AF44*'B. Andre input'!$B$174*'B. Andre input'!$B$65</f>
        <v>34700.112597792468</v>
      </c>
      <c r="AG39" s="236">
        <f>'G. Modelsimulering_mænd'!AG44*'B. Andre input'!$B$174*'B. Andre input'!$B$65</f>
        <v>33895.46629274483</v>
      </c>
      <c r="AH39" s="236">
        <f>'G. Modelsimulering_mænd'!AH44*'B. Andre input'!$B$174*'B. Andre input'!$B$65</f>
        <v>33058.538046027905</v>
      </c>
      <c r="AI39" s="236">
        <f>'G. Modelsimulering_mænd'!AI44*'B. Andre input'!$B$174*'B. Andre input'!$B$65</f>
        <v>32484.288418231412</v>
      </c>
      <c r="AJ39" s="236">
        <f>'G. Modelsimulering_mænd'!AJ44*'B. Andre input'!$B$174*'B. Andre input'!$B$65</f>
        <v>32041.605033633808</v>
      </c>
      <c r="AK39" s="236">
        <f>'G. Modelsimulering_mænd'!AK44*'B. Andre input'!$B$174*'B. Andre input'!$B$65</f>
        <v>31645.132935726771</v>
      </c>
      <c r="AL39" s="236">
        <f>'G. Modelsimulering_mænd'!AL44*'B. Andre input'!$B$174*'B. Andre input'!$B$65</f>
        <v>31241.326083784228</v>
      </c>
      <c r="AM39" s="236">
        <f>'G. Modelsimulering_mænd'!AM44*'B. Andre input'!$B$174*'B. Andre input'!$B$65</f>
        <v>30798.557991265796</v>
      </c>
      <c r="AN39" s="236">
        <f>'G. Modelsimulering_mænd'!AN44*'B. Andre input'!$B$174*'B. Andre input'!$B$65</f>
        <v>30300.124722051125</v>
      </c>
      <c r="AO39" s="236">
        <f>'G. Modelsimulering_mænd'!AO44*'B. Andre input'!$B$174*'B. Andre input'!$B$65</f>
        <v>29739.309132598359</v>
      </c>
      <c r="AP39" s="236">
        <f>'G. Modelsimulering_mænd'!AP44*'B. Andre input'!$B$174*'B. Andre input'!$B$65</f>
        <v>29115.913789937229</v>
      </c>
      <c r="AQ39" s="236">
        <f>'G. Modelsimulering_mænd'!AQ44*'B. Andre input'!$B$174*'B. Andre input'!$B$65</f>
        <v>28433.839723679484</v>
      </c>
      <c r="AR39" s="236">
        <f>'G. Modelsimulering_mænd'!AR44*'B. Andre input'!$B$174*'B. Andre input'!$B$65</f>
        <v>27699.409081199869</v>
      </c>
      <c r="AS39" s="236">
        <f>'G. Modelsimulering_mænd'!AS44*'B. Andre input'!$B$174*'B. Andre input'!$B$65</f>
        <v>27371.787156971972</v>
      </c>
      <c r="AT39" s="236">
        <f>'G. Modelsimulering_mænd'!AT44*'B. Andre input'!$B$174*'B. Andre input'!$B$65</f>
        <v>27216.250472198721</v>
      </c>
      <c r="AU39" s="236">
        <f>'G. Modelsimulering_mænd'!AU44*'B. Andre input'!$B$174*'B. Andre input'!$B$65</f>
        <v>27086.875153495996</v>
      </c>
      <c r="AV39" s="236">
        <f>'G. Modelsimulering_mænd'!AV44*'B. Andre input'!$B$174*'B. Andre input'!$B$65</f>
        <v>26898.102101627988</v>
      </c>
      <c r="AW39" s="236">
        <f>'G. Modelsimulering_mænd'!AW44*'B. Andre input'!$B$174*'B. Andre input'!$B$65</f>
        <v>26604.800997150687</v>
      </c>
      <c r="AX39" s="236">
        <f>'G. Modelsimulering_mænd'!AX44*'B. Andre input'!$B$174*'B. Andre input'!$B$65</f>
        <v>26188.360316698145</v>
      </c>
      <c r="AY39" s="236">
        <f>'G. Modelsimulering_mænd'!AY44*'B. Andre input'!$B$174*'B. Andre input'!$B$65</f>
        <v>25647.044571441642</v>
      </c>
      <c r="AZ39" s="236">
        <f>'G. Modelsimulering_mænd'!AZ44*'B. Andre input'!$B$174*'B. Andre input'!$B$65</f>
        <v>24989.367571792562</v>
      </c>
      <c r="BA39" s="236">
        <f>'G. Modelsimulering_mænd'!BA44*'B. Andre input'!$B$174*'B. Andre input'!$B$65</f>
        <v>24229.591671708196</v>
      </c>
      <c r="BB39" s="236">
        <f>'G. Modelsimulering_mænd'!BB44*'B. Andre input'!$B$174*'B. Andre input'!$B$65</f>
        <v>23384.720095120792</v>
      </c>
      <c r="BC39" s="236">
        <f>'G. Modelsimulering_mænd'!BC44*'B. Andre input'!$B$174*'B. Andre input'!$B$65</f>
        <v>24933.21916774409</v>
      </c>
      <c r="BD39" s="236">
        <f>'G. Modelsimulering_mænd'!BD44*'B. Andre input'!$B$174*'B. Andre input'!$B$65</f>
        <v>25264.428003796362</v>
      </c>
      <c r="BE39" s="236">
        <f>'G. Modelsimulering_mænd'!BE44*'B. Andre input'!$B$174*'B. Andre input'!$B$65</f>
        <v>24794.613167064374</v>
      </c>
      <c r="BF39" s="236">
        <f>'G. Modelsimulering_mænd'!BF44*'B. Andre input'!$B$174*'B. Andre input'!$B$65</f>
        <v>23815.91965464456</v>
      </c>
      <c r="BG39" s="236">
        <f>'G. Modelsimulering_mænd'!BG44*'B. Andre input'!$B$174*'B. Andre input'!$B$65</f>
        <v>22532.097381677177</v>
      </c>
      <c r="BH39" s="236">
        <f>'G. Modelsimulering_mænd'!BH44*'B. Andre input'!$B$174*'B. Andre input'!$B$65</f>
        <v>21084.008796621845</v>
      </c>
      <c r="BI39" s="236">
        <f>'G. Modelsimulering_mænd'!BI44*'B. Andre input'!$B$174*'B. Andre input'!$B$65</f>
        <v>19567.850378954208</v>
      </c>
      <c r="BJ39" s="236">
        <f>'G. Modelsimulering_mænd'!BJ44*'B. Andre input'!$B$174*'B. Andre input'!$B$65</f>
        <v>18048.173468985562</v>
      </c>
      <c r="BK39" s="236">
        <f>'G. Modelsimulering_mænd'!BK44*'B. Andre input'!$B$174*'B. Andre input'!$B$65</f>
        <v>16567.189257102811</v>
      </c>
      <c r="BL39" s="236">
        <f>'G. Modelsimulering_mænd'!BL44*'B. Andre input'!$B$174*'B. Andre input'!$B$65</f>
        <v>15151.416436762487</v>
      </c>
      <c r="BM39" s="236">
        <f>'G. Modelsimulering_mænd'!BM44*'B. Andre input'!$B$174*'B. Andre input'!$B$65</f>
        <v>13816.427020777192</v>
      </c>
      <c r="BN39" s="236">
        <f>'G. Modelsimulering_mænd'!BN44*'B. Andre input'!$B$174*'B. Andre input'!$B$65</f>
        <v>12570.230179673366</v>
      </c>
      <c r="BO39" s="236">
        <f>'G. Modelsimulering_mænd'!BO44*'B. Andre input'!$B$174*'B. Andre input'!$B$65</f>
        <v>11415.680295190698</v>
      </c>
      <c r="BP39" s="236">
        <f>'G. Modelsimulering_mænd'!BP44*'B. Andre input'!$B$174*'B. Andre input'!$B$65</f>
        <v>10352.185779500896</v>
      </c>
      <c r="BQ39" s="236">
        <f>'G. Modelsimulering_mænd'!BQ44*'B. Andre input'!$B$174*'B. Andre input'!$B$65</f>
        <v>9376.9168814101686</v>
      </c>
      <c r="BR39" s="236">
        <f>'G. Modelsimulering_mænd'!BR44*'B. Andre input'!$B$174*'B. Andre input'!$B$65</f>
        <v>8485.6546738508005</v>
      </c>
      <c r="BS39" s="236">
        <f>'G. Modelsimulering_mænd'!BS44*'B. Andre input'!$B$174*'B. Andre input'!$B$65</f>
        <v>7673.3832955166708</v>
      </c>
      <c r="BT39" s="236">
        <f>'G. Modelsimulering_mænd'!BT44*'B. Andre input'!$B$174*'B. Andre input'!$B$65</f>
        <v>6934.6987562623117</v>
      </c>
      <c r="BU39" s="236">
        <f>'G. Modelsimulering_mænd'!BU44*'B. Andre input'!$B$174*'B. Andre input'!$B$65</f>
        <v>6264.0869739980153</v>
      </c>
      <c r="BV39" s="236">
        <f>'G. Modelsimulering_mænd'!BV44*'B. Andre input'!$B$174*'B. Andre input'!$B$65</f>
        <v>26716.536396517466</v>
      </c>
      <c r="BW39" s="236">
        <f>'G. Modelsimulering_mænd'!BW44*'B. Andre input'!$B$174*'B. Andre input'!$B$65</f>
        <v>19345.337922540908</v>
      </c>
      <c r="BX39" s="236">
        <f>'G. Modelsimulering_mænd'!BX44*'B. Andre input'!$B$174*'B. Andre input'!$B$65</f>
        <v>14020.915453783307</v>
      </c>
      <c r="BY39" s="236">
        <f>'G. Modelsimulering_mænd'!BY44*'B. Andre input'!$B$174*'B. Andre input'!$B$65</f>
        <v>10171.049574104922</v>
      </c>
      <c r="BZ39" s="236">
        <f>'G. Modelsimulering_mænd'!BZ44*'B. Andre input'!$B$174*'B. Andre input'!$B$65</f>
        <v>7384.648644221731</v>
      </c>
      <c r="CA39" s="236">
        <f>'G. Modelsimulering_mænd'!CA44*'B. Andre input'!$B$174*'B. Andre input'!$B$65</f>
        <v>5366.0388491423146</v>
      </c>
      <c r="CB39" s="236">
        <f>'G. Modelsimulering_mænd'!CB44*'B. Andre input'!$B$174*'B. Andre input'!$B$65</f>
        <v>3902.3206326311138</v>
      </c>
      <c r="CC39" s="236">
        <f>'G. Modelsimulering_mænd'!CC44*'B. Andre input'!$B$174*'B. Andre input'!$B$65</f>
        <v>2840.027713336824</v>
      </c>
      <c r="CD39" s="236">
        <f>'G. Modelsimulering_mænd'!CD44*'B. Andre input'!$B$174*'B. Andre input'!$B$65</f>
        <v>2068.4173168826933</v>
      </c>
      <c r="CE39" s="236">
        <f>'G. Modelsimulering_mænd'!CE44*'B. Andre input'!$B$174*'B. Andre input'!$B$65</f>
        <v>1507.4932579858607</v>
      </c>
      <c r="CF39" s="236">
        <f>'G. Modelsimulering_mænd'!CF44*'B. Andre input'!$B$174*'B. Andre input'!$B$65</f>
        <v>1099.4111428953686</v>
      </c>
      <c r="CG39" s="236">
        <f>'G. Modelsimulering_mænd'!CG44*'B. Andre input'!$B$174*'B. Andre input'!$B$65</f>
        <v>802.30341739257472</v>
      </c>
      <c r="CH39" s="236">
        <f>'G. Modelsimulering_mænd'!CH44*'B. Andre input'!$B$174*'B. Andre input'!$B$65</f>
        <v>585.83787077653687</v>
      </c>
      <c r="CI39" s="236">
        <f>'G. Modelsimulering_mænd'!CI44*'B. Andre input'!$B$174*'B. Andre input'!$B$65</f>
        <v>428.01938749188884</v>
      </c>
      <c r="CJ39" s="236">
        <f>'G. Modelsimulering_mænd'!CJ44*'B. Andre input'!$B$174*'B. Andre input'!$B$65</f>
        <v>4693.2662445739306</v>
      </c>
    </row>
    <row r="40" spans="1:88" s="115" customFormat="1" ht="25.5" x14ac:dyDescent="0.2">
      <c r="A40" s="140" t="s">
        <v>177</v>
      </c>
      <c r="B40" s="192"/>
      <c r="C40" s="192"/>
      <c r="D40" s="236">
        <f>'G. Modelsimulering_mænd'!D45*'B. Andre input'!$B$186*'B. Andre input'!$B$65</f>
        <v>21416.739331850869</v>
      </c>
      <c r="E40" s="236">
        <f>'G. Modelsimulering_mænd'!E45*'B. Andre input'!$B$186*'B. Andre input'!$B$65</f>
        <v>29275.996506666408</v>
      </c>
      <c r="F40" s="236">
        <f>'G. Modelsimulering_mænd'!F45*'B. Andre input'!$B$186*'B. Andre input'!$B$65</f>
        <v>35591.220361930849</v>
      </c>
      <c r="G40" s="236">
        <f>'G. Modelsimulering_mænd'!G45*'B. Andre input'!$B$186*'B. Andre input'!$B$65</f>
        <v>40585.437994244916</v>
      </c>
      <c r="H40" s="236">
        <f>'G. Modelsimulering_mænd'!H45*'B. Andre input'!$B$186*'B. Andre input'!$B$65</f>
        <v>44452.182410516398</v>
      </c>
      <c r="I40" s="236">
        <f>'G. Modelsimulering_mænd'!I45*'B. Andre input'!$B$186*'B. Andre input'!$B$65</f>
        <v>15592.178325435272</v>
      </c>
      <c r="J40" s="236">
        <f>'G. Modelsimulering_mænd'!J45*'B. Andre input'!$B$186*'B. Andre input'!$B$65</f>
        <v>9972.6775139199963</v>
      </c>
      <c r="K40" s="236">
        <f>'G. Modelsimulering_mænd'!K45*'B. Andre input'!$B$186*'B. Andre input'!$B$65</f>
        <v>8418.2314616313197</v>
      </c>
      <c r="L40" s="236">
        <f>'G. Modelsimulering_mænd'!L45*'B. Andre input'!$B$186*'B. Andre input'!$B$65</f>
        <v>7613.1249047478768</v>
      </c>
      <c r="M40" s="236">
        <f>'G. Modelsimulering_mænd'!M45*'B. Andre input'!$B$186*'B. Andre input'!$B$65</f>
        <v>6980.8790181154</v>
      </c>
      <c r="N40" s="236">
        <f>'G. Modelsimulering_mænd'!N45*'B. Andre input'!$B$186*'B. Andre input'!$B$65</f>
        <v>9619.8386799207401</v>
      </c>
      <c r="O40" s="236">
        <f>'G. Modelsimulering_mænd'!O45*'B. Andre input'!$B$186*'B. Andre input'!$B$65</f>
        <v>10777.215853318812</v>
      </c>
      <c r="P40" s="236">
        <f>'G. Modelsimulering_mænd'!P45*'B. Andre input'!$B$186*'B. Andre input'!$B$65</f>
        <v>11021.672097979681</v>
      </c>
      <c r="Q40" s="236">
        <f>'G. Modelsimulering_mænd'!Q45*'B. Andre input'!$B$186*'B. Andre input'!$B$65</f>
        <v>10723.460652420676</v>
      </c>
      <c r="R40" s="236">
        <f>'G. Modelsimulering_mænd'!R45*'B. Andre input'!$B$186*'B. Andre input'!$B$65</f>
        <v>10120.598280738895</v>
      </c>
      <c r="S40" s="236">
        <f>'G. Modelsimulering_mænd'!S45*'B. Andre input'!$B$186*'B. Andre input'!$B$65</f>
        <v>9364.155027334491</v>
      </c>
      <c r="T40" s="236">
        <f>'G. Modelsimulering_mænd'!T45*'B. Andre input'!$B$186*'B. Andre input'!$B$65</f>
        <v>8548.3946771641495</v>
      </c>
      <c r="U40" s="236">
        <f>'G. Modelsimulering_mænd'!U45*'B. Andre input'!$B$186*'B. Andre input'!$B$65</f>
        <v>7730.6697130671055</v>
      </c>
      <c r="V40" s="236">
        <f>'G. Modelsimulering_mænd'!V45*'B. Andre input'!$B$186*'B. Andre input'!$B$65</f>
        <v>6944.5089161046863</v>
      </c>
      <c r="W40" s="236">
        <f>'G. Modelsimulering_mænd'!W45*'B. Andre input'!$B$186*'B. Andre input'!$B$65</f>
        <v>0</v>
      </c>
      <c r="X40" s="236">
        <f>'G. Modelsimulering_mænd'!X45*'B. Andre input'!$B$186*'B. Andre input'!$B$65</f>
        <v>0</v>
      </c>
      <c r="Y40" s="236">
        <f>'G. Modelsimulering_mænd'!Y45*'B. Andre input'!$B$186*'B. Andre input'!$B$65</f>
        <v>0</v>
      </c>
      <c r="Z40" s="236">
        <f>'G. Modelsimulering_mænd'!Z45*'B. Andre input'!$B$186*'B. Andre input'!$B$65</f>
        <v>0</v>
      </c>
      <c r="AA40" s="236">
        <f>'G. Modelsimulering_mænd'!AA45*'B. Andre input'!$B$186*'B. Andre input'!$B$65</f>
        <v>0</v>
      </c>
      <c r="AB40" s="236">
        <f>'G. Modelsimulering_mænd'!AB45*'B. Andre input'!$B$186*'B. Andre input'!$B$65</f>
        <v>0</v>
      </c>
      <c r="AC40" s="236">
        <f>'G. Modelsimulering_mænd'!AC45*'B. Andre input'!$B$186*'B. Andre input'!$B$65</f>
        <v>0</v>
      </c>
      <c r="AD40" s="236">
        <f>'G. Modelsimulering_mænd'!AD45*'B. Andre input'!$B$186*'B. Andre input'!$B$65</f>
        <v>0</v>
      </c>
      <c r="AE40" s="236">
        <f>'G. Modelsimulering_mænd'!AE45*'B. Andre input'!$B$186*'B. Andre input'!$B$65</f>
        <v>0</v>
      </c>
      <c r="AF40" s="236">
        <f>'G. Modelsimulering_mænd'!AF45*'B. Andre input'!$B$186*'B. Andre input'!$B$65</f>
        <v>0</v>
      </c>
      <c r="AG40" s="236">
        <f>'G. Modelsimulering_mænd'!AG45*'B. Andre input'!$B$186*'B. Andre input'!$B$65</f>
        <v>0</v>
      </c>
      <c r="AH40" s="236">
        <f>'G. Modelsimulering_mænd'!AH45*'B. Andre input'!$B$186*'B. Andre input'!$B$65</f>
        <v>0</v>
      </c>
      <c r="AI40" s="236">
        <f>'G. Modelsimulering_mænd'!AI45*'B. Andre input'!$B$186*'B. Andre input'!$B$65</f>
        <v>0</v>
      </c>
      <c r="AJ40" s="236">
        <f>'G. Modelsimulering_mænd'!AJ45*'B. Andre input'!$B$186*'B. Andre input'!$B$65</f>
        <v>0</v>
      </c>
      <c r="AK40" s="236">
        <f>'G. Modelsimulering_mænd'!AK45*'B. Andre input'!$B$186*'B. Andre input'!$B$65</f>
        <v>0</v>
      </c>
      <c r="AL40" s="236">
        <f>'G. Modelsimulering_mænd'!AL45*'B. Andre input'!$B$186*'B. Andre input'!$B$65</f>
        <v>0</v>
      </c>
      <c r="AM40" s="236">
        <f>'G. Modelsimulering_mænd'!AM45*'B. Andre input'!$B$186*'B. Andre input'!$B$65</f>
        <v>0</v>
      </c>
      <c r="AN40" s="236">
        <f>'G. Modelsimulering_mænd'!AN45*'B. Andre input'!$B$186*'B. Andre input'!$B$65</f>
        <v>0</v>
      </c>
      <c r="AO40" s="236">
        <f>'G. Modelsimulering_mænd'!AO45*'B. Andre input'!$B$186*'B. Andre input'!$B$65</f>
        <v>0</v>
      </c>
      <c r="AP40" s="236">
        <f>'G. Modelsimulering_mænd'!AP45*'B. Andre input'!$B$186*'B. Andre input'!$B$65</f>
        <v>0</v>
      </c>
      <c r="AQ40" s="236">
        <f>'G. Modelsimulering_mænd'!AQ45*'B. Andre input'!$B$186*'B. Andre input'!$B$65</f>
        <v>0</v>
      </c>
      <c r="AR40" s="236">
        <f>'G. Modelsimulering_mænd'!AR45*'B. Andre input'!$B$186*'B. Andre input'!$B$65</f>
        <v>0</v>
      </c>
      <c r="AS40" s="236">
        <f>'G. Modelsimulering_mænd'!AS45*'B. Andre input'!$B$186*'B. Andre input'!$B$65</f>
        <v>0</v>
      </c>
      <c r="AT40" s="236">
        <f>'G. Modelsimulering_mænd'!AT45*'B. Andre input'!$B$186*'B. Andre input'!$B$65</f>
        <v>0</v>
      </c>
      <c r="AU40" s="236">
        <f>'G. Modelsimulering_mænd'!AU45*'B. Andre input'!$B$186*'B. Andre input'!$B$65</f>
        <v>0</v>
      </c>
      <c r="AV40" s="236">
        <f>'G. Modelsimulering_mænd'!AV45*'B. Andre input'!$B$186*'B. Andre input'!$B$65</f>
        <v>0</v>
      </c>
      <c r="AW40" s="236">
        <f>'G. Modelsimulering_mænd'!AW45*'B. Andre input'!$B$186*'B. Andre input'!$B$65</f>
        <v>0</v>
      </c>
      <c r="AX40" s="236">
        <f>'G. Modelsimulering_mænd'!AX45*'B. Andre input'!$B$186*'B. Andre input'!$B$65</f>
        <v>0</v>
      </c>
      <c r="AY40" s="236">
        <f>'G. Modelsimulering_mænd'!AY45*'B. Andre input'!$B$186*'B. Andre input'!$B$65</f>
        <v>0</v>
      </c>
      <c r="AZ40" s="236">
        <f>'G. Modelsimulering_mænd'!AZ45*'B. Andre input'!$B$186*'B. Andre input'!$B$65</f>
        <v>0</v>
      </c>
      <c r="BA40" s="236">
        <f>'G. Modelsimulering_mænd'!BA45*'B. Andre input'!$B$186*'B. Andre input'!$B$65</f>
        <v>0</v>
      </c>
      <c r="BB40" s="236">
        <f>'G. Modelsimulering_mænd'!BB45*'B. Andre input'!$B$186*'B. Andre input'!$B$65</f>
        <v>0</v>
      </c>
      <c r="BC40" s="236">
        <f>'G. Modelsimulering_mænd'!BC45*'B. Andre input'!$B$186*'B. Andre input'!$B$65</f>
        <v>0</v>
      </c>
      <c r="BD40" s="236">
        <f>'G. Modelsimulering_mænd'!BD45*'B. Andre input'!$B$186*'B. Andre input'!$B$65</f>
        <v>0</v>
      </c>
      <c r="BE40" s="236">
        <f>'G. Modelsimulering_mænd'!BE45*'B. Andre input'!$B$186*'B. Andre input'!$B$65</f>
        <v>0</v>
      </c>
      <c r="BF40" s="236">
        <f>'G. Modelsimulering_mænd'!BF45*'B. Andre input'!$B$186*'B. Andre input'!$B$65</f>
        <v>0</v>
      </c>
      <c r="BG40" s="236">
        <f>'G. Modelsimulering_mænd'!BG45*'B. Andre input'!$B$186*'B. Andre input'!$B$65</f>
        <v>0</v>
      </c>
      <c r="BH40" s="236">
        <f>'G. Modelsimulering_mænd'!BH45*'B. Andre input'!$B$186*'B. Andre input'!$B$65</f>
        <v>0</v>
      </c>
      <c r="BI40" s="236">
        <f>'G. Modelsimulering_mænd'!BI45*'B. Andre input'!$B$186*'B. Andre input'!$B$65</f>
        <v>0</v>
      </c>
      <c r="BJ40" s="236">
        <f>'G. Modelsimulering_mænd'!BJ45*'B. Andre input'!$B$186*'B. Andre input'!$B$65</f>
        <v>0</v>
      </c>
      <c r="BK40" s="236">
        <f>'G. Modelsimulering_mænd'!BK45*'B. Andre input'!$B$186*'B. Andre input'!$B$65</f>
        <v>0</v>
      </c>
      <c r="BL40" s="236">
        <f>'G. Modelsimulering_mænd'!BL45*'B. Andre input'!$B$186*'B. Andre input'!$B$65</f>
        <v>0</v>
      </c>
      <c r="BM40" s="236">
        <f>'G. Modelsimulering_mænd'!BM45*'B. Andre input'!$B$186*'B. Andre input'!$B$65</f>
        <v>0</v>
      </c>
      <c r="BN40" s="236">
        <f>'G. Modelsimulering_mænd'!BN45*'B. Andre input'!$B$186*'B. Andre input'!$B$65</f>
        <v>0</v>
      </c>
      <c r="BO40" s="236">
        <f>'G. Modelsimulering_mænd'!BO45*'B. Andre input'!$B$186*'B. Andre input'!$B$65</f>
        <v>0</v>
      </c>
      <c r="BP40" s="236">
        <f>'G. Modelsimulering_mænd'!BP45*'B. Andre input'!$B$186*'B. Andre input'!$B$65</f>
        <v>0</v>
      </c>
      <c r="BQ40" s="236">
        <f>'G. Modelsimulering_mænd'!BQ45*'B. Andre input'!$B$186*'B. Andre input'!$B$65</f>
        <v>0</v>
      </c>
      <c r="BR40" s="236">
        <f>'G. Modelsimulering_mænd'!BR45*'B. Andre input'!$B$186*'B. Andre input'!$B$65</f>
        <v>0</v>
      </c>
      <c r="BS40" s="236">
        <f>'G. Modelsimulering_mænd'!BS45*'B. Andre input'!$B$186*'B. Andre input'!$B$65</f>
        <v>0</v>
      </c>
      <c r="BT40" s="236">
        <f>'G. Modelsimulering_mænd'!BT45*'B. Andre input'!$B$186*'B. Andre input'!$B$65</f>
        <v>0</v>
      </c>
      <c r="BU40" s="236">
        <f>'G. Modelsimulering_mænd'!BU45*'B. Andre input'!$B$186*'B. Andre input'!$B$65</f>
        <v>0</v>
      </c>
      <c r="BV40" s="236">
        <f>'G. Modelsimulering_mænd'!BV45*'B. Andre input'!$B$186*'B. Andre input'!$B$65</f>
        <v>0</v>
      </c>
      <c r="BW40" s="236">
        <f>'G. Modelsimulering_mænd'!BW45*'B. Andre input'!$B$186*'B. Andre input'!$B$65</f>
        <v>0</v>
      </c>
      <c r="BX40" s="236">
        <f>'G. Modelsimulering_mænd'!BX45*'B. Andre input'!$B$186*'B. Andre input'!$B$65</f>
        <v>0</v>
      </c>
      <c r="BY40" s="236">
        <f>'G. Modelsimulering_mænd'!BY45*'B. Andre input'!$B$186*'B. Andre input'!$B$65</f>
        <v>0</v>
      </c>
      <c r="BZ40" s="236">
        <f>'G. Modelsimulering_mænd'!BZ45*'B. Andre input'!$B$186*'B. Andre input'!$B$65</f>
        <v>0</v>
      </c>
      <c r="CA40" s="236">
        <f>'G. Modelsimulering_mænd'!CA45*'B. Andre input'!$B$186*'B. Andre input'!$B$65</f>
        <v>0</v>
      </c>
      <c r="CB40" s="236">
        <f>'G. Modelsimulering_mænd'!CB45*'B. Andre input'!$B$186*'B. Andre input'!$B$65</f>
        <v>0</v>
      </c>
      <c r="CC40" s="236">
        <f>'G. Modelsimulering_mænd'!CC45*'B. Andre input'!$B$186*'B. Andre input'!$B$65</f>
        <v>0</v>
      </c>
      <c r="CD40" s="236">
        <f>'G. Modelsimulering_mænd'!CD45*'B. Andre input'!$B$186*'B. Andre input'!$B$65</f>
        <v>0</v>
      </c>
      <c r="CE40" s="236">
        <f>'G. Modelsimulering_mænd'!CE45*'B. Andre input'!$B$186*'B. Andre input'!$B$65</f>
        <v>0</v>
      </c>
      <c r="CF40" s="236">
        <f>'G. Modelsimulering_mænd'!CF45*'B. Andre input'!$B$186*'B. Andre input'!$B$65</f>
        <v>0</v>
      </c>
      <c r="CG40" s="236">
        <f>'G. Modelsimulering_mænd'!CG45*'B. Andre input'!$B$186*'B. Andre input'!$B$65</f>
        <v>0</v>
      </c>
      <c r="CH40" s="236">
        <f>'G. Modelsimulering_mænd'!CH45*'B. Andre input'!$B$186*'B. Andre input'!$B$65</f>
        <v>0</v>
      </c>
      <c r="CI40" s="236">
        <f>'G. Modelsimulering_mænd'!CI45*'B. Andre input'!$B$186*'B. Andre input'!$B$65</f>
        <v>0</v>
      </c>
      <c r="CJ40" s="236">
        <f>'G. Modelsimulering_mænd'!CJ45*'B. Andre input'!$B$186*'B. Andre input'!$B$65</f>
        <v>0</v>
      </c>
    </row>
    <row r="41" spans="1:88" s="115" customFormat="1" ht="25.5" x14ac:dyDescent="0.2">
      <c r="A41" s="140" t="s">
        <v>178</v>
      </c>
      <c r="B41" s="192"/>
      <c r="C41" s="192"/>
      <c r="D41" s="236">
        <f>'G. Modelsimulering_mænd'!D46*'B. Andre input'!$B$187*'B. Andre input'!$B$65</f>
        <v>94805.817248442268</v>
      </c>
      <c r="E41" s="236">
        <f>'G. Modelsimulering_mænd'!E46*'B. Andre input'!$B$187*'B. Andre input'!$B$65</f>
        <v>135041.54986344019</v>
      </c>
      <c r="F41" s="236">
        <f>'G. Modelsimulering_mænd'!F46*'B. Andre input'!$B$187*'B. Andre input'!$B$65</f>
        <v>170898.57426817852</v>
      </c>
      <c r="G41" s="236">
        <f>'G. Modelsimulering_mænd'!G46*'B. Andre input'!$B$187*'B. Andre input'!$B$65</f>
        <v>202672.04483008856</v>
      </c>
      <c r="H41" s="236">
        <f>'G. Modelsimulering_mænd'!H46*'B. Andre input'!$B$187*'B. Andre input'!$B$65</f>
        <v>230651.23668621734</v>
      </c>
      <c r="I41" s="236">
        <f>'G. Modelsimulering_mænd'!I46*'B. Andre input'!$B$187*'B. Andre input'!$B$65</f>
        <v>85845.538976964526</v>
      </c>
      <c r="J41" s="236">
        <f>'G. Modelsimulering_mænd'!J46*'B. Andre input'!$B$187*'B. Andre input'!$B$65</f>
        <v>58095.73107315207</v>
      </c>
      <c r="K41" s="236">
        <f>'G. Modelsimulering_mænd'!K46*'B. Andre input'!$B$187*'B. Andre input'!$B$65</f>
        <v>51955.383230498795</v>
      </c>
      <c r="L41" s="236">
        <f>'G. Modelsimulering_mænd'!L46*'B. Andre input'!$B$187*'B. Andre input'!$B$65</f>
        <v>49773.592475652287</v>
      </c>
      <c r="M41" s="236">
        <f>'G. Modelsimulering_mænd'!M46*'B. Andre input'!$B$187*'B. Andre input'!$B$65</f>
        <v>48298.935225022768</v>
      </c>
      <c r="N41" s="236">
        <f>'G. Modelsimulering_mænd'!N46*'B. Andre input'!$B$187*'B. Andre input'!$B$65</f>
        <v>74506.754597230218</v>
      </c>
      <c r="O41" s="236">
        <f>'G. Modelsimulering_mænd'!O46*'B. Andre input'!$B$187*'B. Andre input'!$B$65</f>
        <v>93114.727379760981</v>
      </c>
      <c r="P41" s="236">
        <f>'G. Modelsimulering_mænd'!P46*'B. Andre input'!$B$187*'B. Andre input'!$B$65</f>
        <v>105890.4412000887</v>
      </c>
      <c r="Q41" s="236">
        <f>'G. Modelsimulering_mænd'!Q46*'B. Andre input'!$B$187*'B. Andre input'!$B$65</f>
        <v>114237.80866603657</v>
      </c>
      <c r="R41" s="236">
        <f>'G. Modelsimulering_mænd'!R46*'B. Andre input'!$B$187*'B. Andre input'!$B$65</f>
        <v>119248.91235400709</v>
      </c>
      <c r="S41" s="236">
        <f>'G. Modelsimulering_mænd'!S46*'B. Andre input'!$B$187*'B. Andre input'!$B$65</f>
        <v>121764.26641431244</v>
      </c>
      <c r="T41" s="236">
        <f>'G. Modelsimulering_mænd'!T46*'B. Andre input'!$B$187*'B. Andre input'!$B$65</f>
        <v>122426.31265467279</v>
      </c>
      <c r="U41" s="236">
        <f>'G. Modelsimulering_mænd'!U46*'B. Andre input'!$B$187*'B. Andre input'!$B$65</f>
        <v>121723.6408273914</v>
      </c>
      <c r="V41" s="236">
        <f>'G. Modelsimulering_mænd'!V46*'B. Andre input'!$B$187*'B. Andre input'!$B$65</f>
        <v>120026.4293335601</v>
      </c>
      <c r="W41" s="236">
        <f>'G. Modelsimulering_mænd'!W46*'B. Andre input'!$B$187*'B. Andre input'!$B$65</f>
        <v>130227.92080085707</v>
      </c>
      <c r="X41" s="236">
        <f>'G. Modelsimulering_mænd'!X46*'B. Andre input'!$B$187*'B. Andre input'!$B$65</f>
        <v>125504.80319694126</v>
      </c>
      <c r="Y41" s="236">
        <f>'G. Modelsimulering_mænd'!Y46*'B. Andre input'!$B$187*'B. Andre input'!$B$65</f>
        <v>120607.37987283993</v>
      </c>
      <c r="Z41" s="236">
        <f>'G. Modelsimulering_mænd'!Z46*'B. Andre input'!$B$187*'B. Andre input'!$B$65</f>
        <v>115656.61208752936</v>
      </c>
      <c r="AA41" s="236">
        <f>'G. Modelsimulering_mænd'!AA46*'B. Andre input'!$B$187*'B. Andre input'!$B$65</f>
        <v>110735.74205046648</v>
      </c>
      <c r="AB41" s="236">
        <f>'G. Modelsimulering_mænd'!AB46*'B. Andre input'!$B$187*'B. Andre input'!$B$65</f>
        <v>105901.14554865308</v>
      </c>
      <c r="AC41" s="236">
        <f>'G. Modelsimulering_mænd'!AC46*'B. Andre input'!$B$187*'B. Andre input'!$B$65</f>
        <v>101190.10584127078</v>
      </c>
      <c r="AD41" s="236">
        <f>'G. Modelsimulering_mænd'!AD46*'B. Andre input'!$B$187*'B. Andre input'!$B$65</f>
        <v>96626.37901148446</v>
      </c>
      <c r="AE41" s="236">
        <f>'G. Modelsimulering_mænd'!AE46*'B. Andre input'!$B$187*'B. Andre input'!$B$65</f>
        <v>92224.175436154532</v>
      </c>
      <c r="AF41" s="236">
        <f>'G. Modelsimulering_mænd'!AF46*'B. Andre input'!$B$187*'B. Andre input'!$B$65</f>
        <v>87991.00569782003</v>
      </c>
      <c r="AG41" s="236">
        <f>'G. Modelsimulering_mænd'!AG46*'B. Andre input'!$B$187*'B. Andre input'!$B$65</f>
        <v>82482.648628478521</v>
      </c>
      <c r="AH41" s="236">
        <f>'G. Modelsimulering_mænd'!AH46*'B. Andre input'!$B$187*'B. Andre input'!$B$65</f>
        <v>77303.716177754482</v>
      </c>
      <c r="AI41" s="236">
        <f>'G. Modelsimulering_mænd'!AI46*'B. Andre input'!$B$187*'B. Andre input'!$B$65</f>
        <v>72439.19758513954</v>
      </c>
      <c r="AJ41" s="236">
        <f>'G. Modelsimulering_mænd'!AJ46*'B. Andre input'!$B$187*'B. Andre input'!$B$65</f>
        <v>67873.277963635031</v>
      </c>
      <c r="AK41" s="236">
        <f>'G. Modelsimulering_mænd'!AK46*'B. Andre input'!$B$187*'B. Andre input'!$B$65</f>
        <v>63589.913284283859</v>
      </c>
      <c r="AL41" s="236">
        <f>'G. Modelsimulering_mænd'!AL46*'B. Andre input'!$B$187*'B. Andre input'!$B$65</f>
        <v>59573.21296302299</v>
      </c>
      <c r="AM41" s="236">
        <f>'G. Modelsimulering_mænd'!AM46*'B. Andre input'!$B$187*'B. Andre input'!$B$65</f>
        <v>55807.688533243992</v>
      </c>
      <c r="AN41" s="236">
        <f>'G. Modelsimulering_mænd'!AN46*'B. Andre input'!$B$187*'B. Andre input'!$B$65</f>
        <v>52278.409473056228</v>
      </c>
      <c r="AO41" s="236">
        <f>'G. Modelsimulering_mænd'!AO46*'B. Andre input'!$B$187*'B. Andre input'!$B$65</f>
        <v>48971.094997087806</v>
      </c>
      <c r="AP41" s="236">
        <f>'G. Modelsimulering_mænd'!AP46*'B. Andre input'!$B$187*'B. Andre input'!$B$65</f>
        <v>45872.161996437331</v>
      </c>
      <c r="AQ41" s="236">
        <f>'G. Modelsimulering_mænd'!AQ46*'B. Andre input'!$B$187*'B. Andre input'!$B$65</f>
        <v>40707.230441315696</v>
      </c>
      <c r="AR41" s="236">
        <f>'G. Modelsimulering_mænd'!AR46*'B. Andre input'!$B$187*'B. Andre input'!$B$65</f>
        <v>36123.47415981604</v>
      </c>
      <c r="AS41" s="236">
        <f>'G. Modelsimulering_mænd'!AS46*'B. Andre input'!$B$187*'B. Andre input'!$B$65</f>
        <v>32055.624042285875</v>
      </c>
      <c r="AT41" s="236">
        <f>'G. Modelsimulering_mænd'!AT46*'B. Andre input'!$B$187*'B. Andre input'!$B$65</f>
        <v>28445.697446891922</v>
      </c>
      <c r="AU41" s="236">
        <f>'G. Modelsimulering_mænd'!AU46*'B. Andre input'!$B$187*'B. Andre input'!$B$65</f>
        <v>25242.199699555684</v>
      </c>
      <c r="AV41" s="236">
        <f>'G. Modelsimulering_mænd'!AV46*'B. Andre input'!$B$187*'B. Andre input'!$B$65</f>
        <v>22399.407975562943</v>
      </c>
      <c r="AW41" s="236">
        <f>'G. Modelsimulering_mænd'!AW46*'B. Andre input'!$B$187*'B. Andre input'!$B$65</f>
        <v>19876.730845488382</v>
      </c>
      <c r="AX41" s="236">
        <f>'G. Modelsimulering_mænd'!AX46*'B. Andre input'!$B$187*'B. Andre input'!$B$65</f>
        <v>17638.13665957543</v>
      </c>
      <c r="AY41" s="236">
        <f>'G. Modelsimulering_mænd'!AY46*'B. Andre input'!$B$187*'B. Andre input'!$B$65</f>
        <v>15651.644139625079</v>
      </c>
      <c r="AZ41" s="236">
        <f>'G. Modelsimulering_mænd'!AZ46*'B. Andre input'!$B$187*'B. Andre input'!$B$65</f>
        <v>13888.868913864053</v>
      </c>
      <c r="BA41" s="236">
        <f>'G. Modelsimulering_mænd'!BA46*'B. Andre input'!$B$187*'B. Andre input'!$B$65</f>
        <v>0</v>
      </c>
      <c r="BB41" s="236">
        <f>'G. Modelsimulering_mænd'!BB46*'B. Andre input'!$B$187*'B. Andre input'!$B$65</f>
        <v>0</v>
      </c>
      <c r="BC41" s="236">
        <f>'G. Modelsimulering_mænd'!BC46*'B. Andre input'!$B$187*'B. Andre input'!$B$65</f>
        <v>0</v>
      </c>
      <c r="BD41" s="236">
        <f>'G. Modelsimulering_mænd'!BD46*'B. Andre input'!$B$187*'B. Andre input'!$B$65</f>
        <v>0</v>
      </c>
      <c r="BE41" s="236">
        <f>'G. Modelsimulering_mænd'!BE46*'B. Andre input'!$B$187*'B. Andre input'!$B$65</f>
        <v>0</v>
      </c>
      <c r="BF41" s="236">
        <f>'G. Modelsimulering_mænd'!BF46*'B. Andre input'!$B$187*'B. Andre input'!$B$65</f>
        <v>0</v>
      </c>
      <c r="BG41" s="236">
        <f>'G. Modelsimulering_mænd'!BG46*'B. Andre input'!$B$187*'B. Andre input'!$B$65</f>
        <v>0</v>
      </c>
      <c r="BH41" s="236">
        <f>'G. Modelsimulering_mænd'!BH46*'B. Andre input'!$B$187*'B. Andre input'!$B$65</f>
        <v>0</v>
      </c>
      <c r="BI41" s="236">
        <f>'G. Modelsimulering_mænd'!BI46*'B. Andre input'!$B$187*'B. Andre input'!$B$65</f>
        <v>0</v>
      </c>
      <c r="BJ41" s="236">
        <f>'G. Modelsimulering_mænd'!BJ46*'B. Andre input'!$B$187*'B. Andre input'!$B$65</f>
        <v>0</v>
      </c>
      <c r="BK41" s="236">
        <f>'G. Modelsimulering_mænd'!BK46*'B. Andre input'!$B$187*'B. Andre input'!$B$65</f>
        <v>0</v>
      </c>
      <c r="BL41" s="236">
        <f>'G. Modelsimulering_mænd'!BL46*'B. Andre input'!$B$187*'B. Andre input'!$B$65</f>
        <v>0</v>
      </c>
      <c r="BM41" s="236">
        <f>'G. Modelsimulering_mænd'!BM46*'B. Andre input'!$B$187*'B. Andre input'!$B$65</f>
        <v>0</v>
      </c>
      <c r="BN41" s="236">
        <f>'G. Modelsimulering_mænd'!BN46*'B. Andre input'!$B$187*'B. Andre input'!$B$65</f>
        <v>0</v>
      </c>
      <c r="BO41" s="236">
        <f>'G. Modelsimulering_mænd'!BO46*'B. Andre input'!$B$187*'B. Andre input'!$B$65</f>
        <v>0</v>
      </c>
      <c r="BP41" s="236">
        <f>'G. Modelsimulering_mænd'!BP46*'B. Andre input'!$B$187*'B. Andre input'!$B$65</f>
        <v>0</v>
      </c>
      <c r="BQ41" s="236">
        <f>'G. Modelsimulering_mænd'!BQ46*'B. Andre input'!$B$187*'B. Andre input'!$B$65</f>
        <v>0</v>
      </c>
      <c r="BR41" s="236">
        <f>'G. Modelsimulering_mænd'!BR46*'B. Andre input'!$B$187*'B. Andre input'!$B$65</f>
        <v>0</v>
      </c>
      <c r="BS41" s="236">
        <f>'G. Modelsimulering_mænd'!BS46*'B. Andre input'!$B$187*'B. Andre input'!$B$65</f>
        <v>0</v>
      </c>
      <c r="BT41" s="236">
        <f>'G. Modelsimulering_mænd'!BT46*'B. Andre input'!$B$187*'B. Andre input'!$B$65</f>
        <v>0</v>
      </c>
      <c r="BU41" s="236">
        <f>'G. Modelsimulering_mænd'!BU46*'B. Andre input'!$B$187*'B. Andre input'!$B$65</f>
        <v>0</v>
      </c>
      <c r="BV41" s="236">
        <f>'G. Modelsimulering_mænd'!BV46*'B. Andre input'!$B$187*'B. Andre input'!$B$65</f>
        <v>0</v>
      </c>
      <c r="BW41" s="236">
        <f>'G. Modelsimulering_mænd'!BW46*'B. Andre input'!$B$187*'B. Andre input'!$B$65</f>
        <v>0</v>
      </c>
      <c r="BX41" s="236">
        <f>'G. Modelsimulering_mænd'!BX46*'B. Andre input'!$B$187*'B. Andre input'!$B$65</f>
        <v>0</v>
      </c>
      <c r="BY41" s="236">
        <f>'G. Modelsimulering_mænd'!BY46*'B. Andre input'!$B$187*'B. Andre input'!$B$65</f>
        <v>0</v>
      </c>
      <c r="BZ41" s="236">
        <f>'G. Modelsimulering_mænd'!BZ46*'B. Andre input'!$B$187*'B. Andre input'!$B$65</f>
        <v>0</v>
      </c>
      <c r="CA41" s="236">
        <f>'G. Modelsimulering_mænd'!CA46*'B. Andre input'!$B$187*'B. Andre input'!$B$65</f>
        <v>0</v>
      </c>
      <c r="CB41" s="236">
        <f>'G. Modelsimulering_mænd'!CB46*'B. Andre input'!$B$187*'B. Andre input'!$B$65</f>
        <v>0</v>
      </c>
      <c r="CC41" s="236">
        <f>'G. Modelsimulering_mænd'!CC46*'B. Andre input'!$B$187*'B. Andre input'!$B$65</f>
        <v>0</v>
      </c>
      <c r="CD41" s="236">
        <f>'G. Modelsimulering_mænd'!CD46*'B. Andre input'!$B$187*'B. Andre input'!$B$65</f>
        <v>0</v>
      </c>
      <c r="CE41" s="236">
        <f>'G. Modelsimulering_mænd'!CE46*'B. Andre input'!$B$187*'B. Andre input'!$B$65</f>
        <v>0</v>
      </c>
      <c r="CF41" s="236">
        <f>'G. Modelsimulering_mænd'!CF46*'B. Andre input'!$B$187*'B. Andre input'!$B$65</f>
        <v>0</v>
      </c>
      <c r="CG41" s="236">
        <f>'G. Modelsimulering_mænd'!CG46*'B. Andre input'!$B$187*'B. Andre input'!$B$65</f>
        <v>0</v>
      </c>
      <c r="CH41" s="236">
        <f>'G. Modelsimulering_mænd'!CH46*'B. Andre input'!$B$187*'B. Andre input'!$B$65</f>
        <v>0</v>
      </c>
      <c r="CI41" s="236">
        <f>'G. Modelsimulering_mænd'!CI46*'B. Andre input'!$B$187*'B. Andre input'!$B$65</f>
        <v>0</v>
      </c>
      <c r="CJ41" s="236">
        <f>'G. Modelsimulering_mænd'!CJ46*'B. Andre input'!$B$187*'B. Andre input'!$B$65</f>
        <v>0</v>
      </c>
    </row>
    <row r="42" spans="1:88" s="115" customFormat="1" ht="25.5" x14ac:dyDescent="0.2">
      <c r="A42" s="140" t="s">
        <v>213</v>
      </c>
      <c r="B42" s="192"/>
      <c r="C42" s="192"/>
      <c r="D42" s="236">
        <f>'G. Modelsimulering_mænd'!D47*'B. Andre input'!$B$188*'B. Andre input'!$B$65</f>
        <v>103535.87620405863</v>
      </c>
      <c r="E42" s="236">
        <f>'G. Modelsimulering_mænd'!E47*'B. Andre input'!$B$188*'B. Andre input'!$B$65</f>
        <v>152815.79828282859</v>
      </c>
      <c r="F42" s="236">
        <f>'G. Modelsimulering_mænd'!F47*'B. Andre input'!$B$188*'B. Andre input'!$B$65</f>
        <v>200040.82285822829</v>
      </c>
      <c r="G42" s="236">
        <f>'G. Modelsimulering_mænd'!G47*'B. Andre input'!$B$188*'B. Andre input'!$B$65</f>
        <v>244953.10706727684</v>
      </c>
      <c r="H42" s="236">
        <f>'G. Modelsimulering_mænd'!H47*'B. Andre input'!$B$188*'B. Andre input'!$B$65</f>
        <v>287361.18406433112</v>
      </c>
      <c r="I42" s="236">
        <f>'G. Modelsimulering_mænd'!I47*'B. Andre input'!$B$188*'B. Andre input'!$B$65</f>
        <v>106179.01818344842</v>
      </c>
      <c r="J42" s="236">
        <f>'G. Modelsimulering_mænd'!J47*'B. Andre input'!$B$188*'B. Andre input'!$B$65</f>
        <v>70945.316384290374</v>
      </c>
      <c r="K42" s="236">
        <f>'G. Modelsimulering_mænd'!K47*'B. Andre input'!$B$188*'B. Andre input'!$B$65</f>
        <v>63607.664184903042</v>
      </c>
      <c r="L42" s="236">
        <f>'G. Modelsimulering_mænd'!L47*'B. Andre input'!$B$188*'B. Andre input'!$B$65</f>
        <v>61553.720326205563</v>
      </c>
      <c r="M42" s="236">
        <f>'G. Modelsimulering_mænd'!M47*'B. Andre input'!$B$188*'B. Andre input'!$B$65</f>
        <v>60465.163054404118</v>
      </c>
      <c r="N42" s="236">
        <f>'G. Modelsimulering_mænd'!N47*'B. Andre input'!$B$188*'B. Andre input'!$B$65</f>
        <v>94376.023307244177</v>
      </c>
      <c r="O42" s="236">
        <f>'G. Modelsimulering_mænd'!O47*'B. Andre input'!$B$188*'B. Andre input'!$B$65</f>
        <v>119657.63973326345</v>
      </c>
      <c r="P42" s="236">
        <f>'G. Modelsimulering_mænd'!P47*'B. Andre input'!$B$188*'B. Andre input'!$B$65</f>
        <v>138239.22618502501</v>
      </c>
      <c r="Q42" s="236">
        <f>'G. Modelsimulering_mænd'!Q47*'B. Andre input'!$B$188*'B. Andre input'!$B$65</f>
        <v>151630.80851747977</v>
      </c>
      <c r="R42" s="236">
        <f>'G. Modelsimulering_mænd'!R47*'B. Andre input'!$B$188*'B. Andre input'!$B$65</f>
        <v>161001.55340346991</v>
      </c>
      <c r="S42" s="236">
        <f>'G. Modelsimulering_mænd'!S47*'B. Andre input'!$B$188*'B. Andre input'!$B$65</f>
        <v>167255.12117439084</v>
      </c>
      <c r="T42" s="236">
        <f>'G. Modelsimulering_mænd'!T47*'B. Andre input'!$B$188*'B. Andre input'!$B$65</f>
        <v>171090.19132485098</v>
      </c>
      <c r="U42" s="236">
        <f>'G. Modelsimulering_mænd'!U47*'B. Andre input'!$B$188*'B. Andre input'!$B$65</f>
        <v>173047.40914942429</v>
      </c>
      <c r="V42" s="236">
        <f>'G. Modelsimulering_mænd'!V47*'B. Andre input'!$B$188*'B. Andre input'!$B$65</f>
        <v>173545.59355500308</v>
      </c>
      <c r="W42" s="236">
        <f>'G. Modelsimulering_mænd'!W47*'B. Andre input'!$B$188*'B. Andre input'!$B$65</f>
        <v>172909.66677142601</v>
      </c>
      <c r="X42" s="236">
        <f>'G. Modelsimulering_mænd'!X47*'B. Andre input'!$B$188*'B. Andre input'!$B$65</f>
        <v>172710.76561528482</v>
      </c>
      <c r="Y42" s="236">
        <f>'G. Modelsimulering_mænd'!Y47*'B. Andre input'!$B$188*'B. Andre input'!$B$65</f>
        <v>171563.24443429112</v>
      </c>
      <c r="Z42" s="236">
        <f>'G. Modelsimulering_mænd'!Z47*'B. Andre input'!$B$188*'B. Andre input'!$B$65</f>
        <v>169639.55487962891</v>
      </c>
      <c r="AA42" s="236">
        <f>'G. Modelsimulering_mænd'!AA47*'B. Andre input'!$B$188*'B. Andre input'!$B$65</f>
        <v>167087.11467733415</v>
      </c>
      <c r="AB42" s="236">
        <f>'G. Modelsimulering_mænd'!AB47*'B. Andre input'!$B$188*'B. Andre input'!$B$65</f>
        <v>164030.82072734128</v>
      </c>
      <c r="AC42" s="236">
        <f>'G. Modelsimulering_mænd'!AC47*'B. Andre input'!$B$188*'B. Andre input'!$B$65</f>
        <v>160575.872756581</v>
      </c>
      <c r="AD42" s="236">
        <f>'G. Modelsimulering_mænd'!AD47*'B. Andre input'!$B$188*'B. Andre input'!$B$65</f>
        <v>156810.55315105952</v>
      </c>
      <c r="AE42" s="236">
        <f>'G. Modelsimulering_mænd'!AE47*'B. Andre input'!$B$188*'B. Andre input'!$B$65</f>
        <v>152808.78413933434</v>
      </c>
      <c r="AF42" s="236">
        <f>'G. Modelsimulering_mænd'!AF47*'B. Andre input'!$B$188*'B. Andre input'!$B$65</f>
        <v>148632.38746815926</v>
      </c>
      <c r="AG42" s="236">
        <f>'G. Modelsimulering_mænd'!AG47*'B. Andre input'!$B$188*'B. Andre input'!$B$65</f>
        <v>148864.3613279633</v>
      </c>
      <c r="AH42" s="236">
        <f>'G. Modelsimulering_mænd'!AH47*'B. Andre input'!$B$188*'B. Andre input'!$B$65</f>
        <v>148287.39285904789</v>
      </c>
      <c r="AI42" s="236">
        <f>'G. Modelsimulering_mænd'!AI47*'B. Andre input'!$B$188*'B. Andre input'!$B$65</f>
        <v>146982.97332569398</v>
      </c>
      <c r="AJ42" s="236">
        <f>'G. Modelsimulering_mænd'!AJ47*'B. Andre input'!$B$188*'B. Andre input'!$B$65</f>
        <v>145039.17890037314</v>
      </c>
      <c r="AK42" s="236">
        <f>'G. Modelsimulering_mænd'!AK47*'B. Andre input'!$B$188*'B. Andre input'!$B$65</f>
        <v>142544.58411595243</v>
      </c>
      <c r="AL42" s="236">
        <f>'G. Modelsimulering_mænd'!AL47*'B. Andre input'!$B$188*'B. Andre input'!$B$65</f>
        <v>139584.50005543893</v>
      </c>
      <c r="AM42" s="236">
        <f>'G. Modelsimulering_mænd'!AM47*'B. Andre input'!$B$188*'B. Andre input'!$B$65</f>
        <v>136238.77706698648</v>
      </c>
      <c r="AN42" s="236">
        <f>'G. Modelsimulering_mænd'!AN47*'B. Andre input'!$B$188*'B. Andre input'!$B$65</f>
        <v>132580.64909508135</v>
      </c>
      <c r="AO42" s="236">
        <f>'G. Modelsimulering_mænd'!AO47*'B. Andre input'!$B$188*'B. Andre input'!$B$65</f>
        <v>128676.26111065086</v>
      </c>
      <c r="AP42" s="236">
        <f>'G. Modelsimulering_mænd'!AP47*'B. Andre input'!$B$188*'B. Andre input'!$B$65</f>
        <v>124584.63487017401</v>
      </c>
      <c r="AQ42" s="236">
        <f>'G. Modelsimulering_mænd'!AQ47*'B. Andre input'!$B$188*'B. Andre input'!$B$65</f>
        <v>127439.59909792418</v>
      </c>
      <c r="AR42" s="236">
        <f>'G. Modelsimulering_mænd'!AR47*'B. Andre input'!$B$188*'B. Andre input'!$B$65</f>
        <v>128592.91463368511</v>
      </c>
      <c r="AS42" s="236">
        <f>'G. Modelsimulering_mænd'!AS47*'B. Andre input'!$B$188*'B. Andre input'!$B$65</f>
        <v>128287.47184237049</v>
      </c>
      <c r="AT42" s="236">
        <f>'G. Modelsimulering_mænd'!AT47*'B. Andre input'!$B$188*'B. Andre input'!$B$65</f>
        <v>126759.00088359295</v>
      </c>
      <c r="AU42" s="236">
        <f>'G. Modelsimulering_mænd'!AU47*'B. Andre input'!$B$188*'B. Andre input'!$B$65</f>
        <v>124227.37800282973</v>
      </c>
      <c r="AV42" s="236">
        <f>'G. Modelsimulering_mænd'!AV47*'B. Andre input'!$B$188*'B. Andre input'!$B$65</f>
        <v>120892.07955893718</v>
      </c>
      <c r="AW42" s="236">
        <f>'G. Modelsimulering_mænd'!AW47*'B. Andre input'!$B$188*'B. Andre input'!$B$65</f>
        <v>116930.34113616803</v>
      </c>
      <c r="AX42" s="236">
        <f>'G. Modelsimulering_mænd'!AX47*'B. Andre input'!$B$188*'B. Andre input'!$B$65</f>
        <v>112497.03468574661</v>
      </c>
      <c r="AY42" s="236">
        <f>'G. Modelsimulering_mænd'!AY47*'B. Andre input'!$B$188*'B. Andre input'!$B$65</f>
        <v>107725.59355225784</v>
      </c>
      <c r="AZ42" s="236">
        <f>'G. Modelsimulering_mænd'!AZ47*'B. Andre input'!$B$188*'B. Andre input'!$B$65</f>
        <v>102729.53505810724</v>
      </c>
      <c r="BA42" s="236">
        <f>'G. Modelsimulering_mænd'!BA47*'B. Andre input'!$B$188*'B. Andre input'!$B$65</f>
        <v>136197.54930671857</v>
      </c>
      <c r="BB42" s="236">
        <f>'G. Modelsimulering_mænd'!BB47*'B. Andre input'!$B$188*'B. Andre input'!$B$65</f>
        <v>124678.55644739738</v>
      </c>
      <c r="BC42" s="236">
        <f>'G. Modelsimulering_mænd'!BC47*'B. Andre input'!$B$188*'B. Andre input'!$B$65</f>
        <v>113727.06132459138</v>
      </c>
      <c r="BD42" s="236">
        <f>'G. Modelsimulering_mænd'!BD47*'B. Andre input'!$B$188*'B. Andre input'!$B$65</f>
        <v>103456.0405284423</v>
      </c>
      <c r="BE42" s="236">
        <f>'G. Modelsimulering_mænd'!BE47*'B. Andre input'!$B$188*'B. Andre input'!$B$65</f>
        <v>93917.158473815784</v>
      </c>
      <c r="BF42" s="236">
        <f>'G. Modelsimulering_mænd'!BF47*'B. Andre input'!$B$188*'B. Andre input'!$B$65</f>
        <v>85121.701262259026</v>
      </c>
      <c r="BG42" s="236">
        <f>'G. Modelsimulering_mænd'!BG47*'B. Andre input'!$B$188*'B. Andre input'!$B$65</f>
        <v>77055.031752065028</v>
      </c>
      <c r="BH42" s="236">
        <f>'G. Modelsimulering_mænd'!BH47*'B. Andre input'!$B$188*'B. Andre input'!$B$65</f>
        <v>69686.512820721386</v>
      </c>
      <c r="BI42" s="236">
        <f>'G. Modelsimulering_mænd'!BI47*'B. Andre input'!$B$188*'B. Andre input'!$B$65</f>
        <v>62976.266413726225</v>
      </c>
      <c r="BJ42" s="236">
        <f>'G. Modelsimulering_mænd'!BJ47*'B. Andre input'!$B$188*'B. Andre input'!$B$65</f>
        <v>56879.728388386771</v>
      </c>
      <c r="BK42" s="236">
        <f>'G. Modelsimulering_mænd'!BK47*'B. Andre input'!$B$188*'B. Andre input'!$B$65</f>
        <v>51350.672510605902</v>
      </c>
      <c r="BL42" s="236">
        <f>'G. Modelsimulering_mænd'!BL47*'B. Andre input'!$B$188*'B. Andre input'!$B$65</f>
        <v>46343.175427835195</v>
      </c>
      <c r="BM42" s="236">
        <f>'G. Modelsimulering_mænd'!BM47*'B. Andre input'!$B$188*'B. Andre input'!$B$65</f>
        <v>41812.852803331858</v>
      </c>
      <c r="BN42" s="236">
        <f>'G. Modelsimulering_mænd'!BN47*'B. Andre input'!$B$188*'B. Andre input'!$B$65</f>
        <v>37717.597301313552</v>
      </c>
      <c r="BO42" s="236">
        <f>'G. Modelsimulering_mænd'!BO47*'B. Andre input'!$B$188*'B. Andre input'!$B$65</f>
        <v>34017.979261722627</v>
      </c>
      <c r="BP42" s="236">
        <f>'G. Modelsimulering_mænd'!BP47*'B. Andre input'!$B$188*'B. Andre input'!$B$65</f>
        <v>30677.421900448448</v>
      </c>
      <c r="BQ42" s="236">
        <f>'G. Modelsimulering_mænd'!BQ47*'B. Andre input'!$B$188*'B. Andre input'!$B$65</f>
        <v>27662.228525273138</v>
      </c>
      <c r="BR42" s="236">
        <f>'G. Modelsimulering_mænd'!BR47*'B. Andre input'!$B$188*'B. Andre input'!$B$65</f>
        <v>24941.515213344781</v>
      </c>
      <c r="BS42" s="236">
        <f>'G. Modelsimulering_mænd'!BS47*'B. Andre input'!$B$188*'B. Andre input'!$B$65</f>
        <v>22487.08558793263</v>
      </c>
      <c r="BT42" s="236">
        <f>'G. Modelsimulering_mænd'!BT47*'B. Andre input'!$B$188*'B. Andre input'!$B$65</f>
        <v>20273.272604885606</v>
      </c>
      <c r="BU42" s="236">
        <f>'G. Modelsimulering_mænd'!BU47*'B. Andre input'!$B$188*'B. Andre input'!$B$65</f>
        <v>0</v>
      </c>
      <c r="BV42" s="236">
        <f>'G. Modelsimulering_mænd'!BV47*'B. Andre input'!$B$188*'B. Andre input'!$B$65</f>
        <v>0</v>
      </c>
      <c r="BW42" s="236">
        <f>'G. Modelsimulering_mænd'!BW47*'B. Andre input'!$B$188*'B. Andre input'!$B$65</f>
        <v>0</v>
      </c>
      <c r="BX42" s="236">
        <f>'G. Modelsimulering_mænd'!BX47*'B. Andre input'!$B$188*'B. Andre input'!$B$65</f>
        <v>0</v>
      </c>
      <c r="BY42" s="236">
        <f>'G. Modelsimulering_mænd'!BY47*'B. Andre input'!$B$188*'B. Andre input'!$B$65</f>
        <v>0</v>
      </c>
      <c r="BZ42" s="236">
        <f>'G. Modelsimulering_mænd'!BZ47*'B. Andre input'!$B$188*'B. Andre input'!$B$65</f>
        <v>0</v>
      </c>
      <c r="CA42" s="236">
        <f>'G. Modelsimulering_mænd'!CA47*'B. Andre input'!$B$188*'B. Andre input'!$B$65</f>
        <v>0</v>
      </c>
      <c r="CB42" s="236">
        <f>'G. Modelsimulering_mænd'!CB47*'B. Andre input'!$B$188*'B. Andre input'!$B$65</f>
        <v>0</v>
      </c>
      <c r="CC42" s="236">
        <f>'G. Modelsimulering_mænd'!CC47*'B. Andre input'!$B$188*'B. Andre input'!$B$65</f>
        <v>0</v>
      </c>
      <c r="CD42" s="236">
        <f>'G. Modelsimulering_mænd'!CD47*'B. Andre input'!$B$188*'B. Andre input'!$B$65</f>
        <v>0</v>
      </c>
      <c r="CE42" s="236">
        <f>'G. Modelsimulering_mænd'!CE47*'B. Andre input'!$B$188*'B. Andre input'!$B$65</f>
        <v>0</v>
      </c>
      <c r="CF42" s="236">
        <f>'G. Modelsimulering_mænd'!CF47*'B. Andre input'!$B$188*'B. Andre input'!$B$65</f>
        <v>0</v>
      </c>
      <c r="CG42" s="236">
        <f>'G. Modelsimulering_mænd'!CG47*'B. Andre input'!$B$188*'B. Andre input'!$B$65</f>
        <v>0</v>
      </c>
      <c r="CH42" s="236">
        <f>'G. Modelsimulering_mænd'!CH47*'B. Andre input'!$B$188*'B. Andre input'!$B$65</f>
        <v>0</v>
      </c>
      <c r="CI42" s="236">
        <f>'G. Modelsimulering_mænd'!CI47*'B. Andre input'!$B$188*'B. Andre input'!$B$65</f>
        <v>0</v>
      </c>
      <c r="CJ42" s="236">
        <f>'G. Modelsimulering_mænd'!CJ47*'B. Andre input'!$B$188*'B. Andre input'!$B$65</f>
        <v>0</v>
      </c>
    </row>
    <row r="43" spans="1:88" s="115" customFormat="1" ht="25.5" x14ac:dyDescent="0.2">
      <c r="A43" s="140" t="s">
        <v>214</v>
      </c>
      <c r="B43" s="192"/>
      <c r="C43" s="192"/>
      <c r="D43" s="236">
        <f>'G. Modelsimulering_mænd'!D48*'B. Andre input'!$B$188*'B. Andre input'!$B$65</f>
        <v>10590.858308000439</v>
      </c>
      <c r="E43" s="236">
        <f>'G. Modelsimulering_mænd'!E48*'B. Andre input'!$B$188*'B. Andre input'!$B$65</f>
        <v>20401.287560769557</v>
      </c>
      <c r="F43" s="236">
        <f>'G. Modelsimulering_mænd'!F48*'B. Andre input'!$B$188*'B. Andre input'!$B$65</f>
        <v>32130.952574416566</v>
      </c>
      <c r="G43" s="236">
        <f>'G. Modelsimulering_mænd'!G48*'B. Andre input'!$B$188*'B. Andre input'!$B$65</f>
        <v>45106.840040872034</v>
      </c>
      <c r="H43" s="236">
        <f>'G. Modelsimulering_mænd'!H48*'B. Andre input'!$B$188*'B. Andre input'!$B$65</f>
        <v>58822.500750594969</v>
      </c>
      <c r="I43" s="236">
        <f>'G. Modelsimulering_mænd'!I48*'B. Andre input'!$B$188*'B. Andre input'!$B$65</f>
        <v>22000.662081801867</v>
      </c>
      <c r="J43" s="236">
        <f>'G. Modelsimulering_mænd'!J48*'B. Andre input'!$B$188*'B. Andre input'!$B$65</f>
        <v>14287.378842553882</v>
      </c>
      <c r="K43" s="236">
        <f>'G. Modelsimulering_mænd'!K48*'B. Andre input'!$B$188*'B. Andre input'!$B$65</f>
        <v>12780.738583154669</v>
      </c>
      <c r="L43" s="236">
        <f>'G. Modelsimulering_mænd'!L48*'B. Andre input'!$B$188*'B. Andre input'!$B$65</f>
        <v>12519.215273026821</v>
      </c>
      <c r="M43" s="236">
        <f>'G. Modelsimulering_mænd'!M48*'B. Andre input'!$B$188*'B. Andre input'!$B$65</f>
        <v>12467.053402336991</v>
      </c>
      <c r="N43" s="236">
        <f>'G. Modelsimulering_mænd'!N48*'B. Andre input'!$B$188*'B. Andre input'!$B$65</f>
        <v>20498.032163466381</v>
      </c>
      <c r="O43" s="236">
        <f>'G. Modelsimulering_mænd'!O48*'B. Andre input'!$B$188*'B. Andre input'!$B$65</f>
        <v>27190.636661908266</v>
      </c>
      <c r="P43" s="236">
        <f>'G. Modelsimulering_mænd'!P48*'B. Andre input'!$B$188*'B. Andre input'!$B$65</f>
        <v>32621.282750911803</v>
      </c>
      <c r="Q43" s="236">
        <f>'G. Modelsimulering_mænd'!Q48*'B. Andre input'!$B$188*'B. Andre input'!$B$65</f>
        <v>36927.392774789769</v>
      </c>
      <c r="R43" s="236">
        <f>'G. Modelsimulering_mænd'!R48*'B. Andre input'!$B$188*'B. Andre input'!$B$65</f>
        <v>40263.007958328111</v>
      </c>
      <c r="S43" s="236">
        <f>'G. Modelsimulering_mænd'!S48*'B. Andre input'!$B$188*'B. Andre input'!$B$65</f>
        <v>42778.193231615536</v>
      </c>
      <c r="T43" s="236">
        <f>'G. Modelsimulering_mænd'!T48*'B. Andre input'!$B$188*'B. Andre input'!$B$65</f>
        <v>44609.536848031828</v>
      </c>
      <c r="U43" s="236">
        <f>'G. Modelsimulering_mænd'!U48*'B. Andre input'!$B$188*'B. Andre input'!$B$65</f>
        <v>45876.478810356028</v>
      </c>
      <c r="V43" s="236">
        <f>'G. Modelsimulering_mænd'!V48*'B. Andre input'!$B$188*'B. Andre input'!$B$65</f>
        <v>46680.78190701711</v>
      </c>
      <c r="W43" s="236">
        <f>'G. Modelsimulering_mænd'!W48*'B. Andre input'!$B$188*'B. Andre input'!$B$65</f>
        <v>47107.627760726544</v>
      </c>
      <c r="X43" s="236">
        <f>'G. Modelsimulering_mænd'!X48*'B. Andre input'!$B$188*'B. Andre input'!$B$65</f>
        <v>47227.456452770784</v>
      </c>
      <c r="Y43" s="236">
        <f>'G. Modelsimulering_mænd'!Y48*'B. Andre input'!$B$188*'B. Andre input'!$B$65</f>
        <v>47164.364874479754</v>
      </c>
      <c r="Z43" s="236">
        <f>'G. Modelsimulering_mænd'!Z48*'B. Andre input'!$B$188*'B. Andre input'!$B$65</f>
        <v>46945.631136961041</v>
      </c>
      <c r="AA43" s="236">
        <f>'G. Modelsimulering_mænd'!AA48*'B. Andre input'!$B$188*'B. Andre input'!$B$65</f>
        <v>46589.509737024382</v>
      </c>
      <c r="AB43" s="236">
        <f>'G. Modelsimulering_mænd'!AB48*'B. Andre input'!$B$188*'B. Andre input'!$B$65</f>
        <v>46110.011369258646</v>
      </c>
      <c r="AC43" s="236">
        <f>'G. Modelsimulering_mænd'!AC48*'B. Andre input'!$B$188*'B. Andre input'!$B$65</f>
        <v>45519.348690414037</v>
      </c>
      <c r="AD43" s="236">
        <f>'G. Modelsimulering_mænd'!AD48*'B. Andre input'!$B$188*'B. Andre input'!$B$65</f>
        <v>44829.068966883046</v>
      </c>
      <c r="AE43" s="236">
        <f>'G. Modelsimulering_mænd'!AE48*'B. Andre input'!$B$188*'B. Andre input'!$B$65</f>
        <v>44050.479808586548</v>
      </c>
      <c r="AF43" s="236">
        <f>'G. Modelsimulering_mænd'!AF48*'B. Andre input'!$B$188*'B. Andre input'!$B$65</f>
        <v>43194.719970777893</v>
      </c>
      <c r="AG43" s="236">
        <f>'G. Modelsimulering_mænd'!AG48*'B. Andre input'!$B$188*'B. Andre input'!$B$65</f>
        <v>42272.673400223088</v>
      </c>
      <c r="AH43" s="236">
        <f>'G. Modelsimulering_mænd'!AH48*'B. Andre input'!$B$188*'B. Andre input'!$B$65</f>
        <v>41517.765339183614</v>
      </c>
      <c r="AI43" s="236">
        <f>'G. Modelsimulering_mænd'!AI48*'B. Andre input'!$B$188*'B. Andre input'!$B$65</f>
        <v>40879.877343558968</v>
      </c>
      <c r="AJ43" s="236">
        <f>'G. Modelsimulering_mænd'!AJ48*'B. Andre input'!$B$188*'B. Andre input'!$B$65</f>
        <v>40307.64761747657</v>
      </c>
      <c r="AK43" s="236">
        <f>'G. Modelsimulering_mænd'!AK48*'B. Andre input'!$B$188*'B. Andre input'!$B$65</f>
        <v>39756.541826580884</v>
      </c>
      <c r="AL43" s="236">
        <f>'G. Modelsimulering_mænd'!AL48*'B. Andre input'!$B$188*'B. Andre input'!$B$65</f>
        <v>39191.831026861568</v>
      </c>
      <c r="AM43" s="236">
        <f>'G. Modelsimulering_mænd'!AM48*'B. Andre input'!$B$188*'B. Andre input'!$B$65</f>
        <v>38588.854082891085</v>
      </c>
      <c r="AN43" s="236">
        <f>'G. Modelsimulering_mænd'!AN48*'B. Andre input'!$B$188*'B. Andre input'!$B$65</f>
        <v>37931.96503400986</v>
      </c>
      <c r="AO43" s="236">
        <f>'G. Modelsimulering_mænd'!AO48*'B. Andre input'!$B$188*'B. Andre input'!$B$65</f>
        <v>37212.963632030252</v>
      </c>
      <c r="AP43" s="236">
        <f>'G. Modelsimulering_mænd'!AP48*'B. Andre input'!$B$188*'B. Andre input'!$B$65</f>
        <v>36429.44197255891</v>
      </c>
      <c r="AQ43" s="236">
        <f>'G. Modelsimulering_mænd'!AQ48*'B. Andre input'!$B$188*'B. Andre input'!$B$65</f>
        <v>35583.26326186872</v>
      </c>
      <c r="AR43" s="236">
        <f>'G. Modelsimulering_mænd'!AR48*'B. Andre input'!$B$188*'B. Andre input'!$B$65</f>
        <v>35027.476521470104</v>
      </c>
      <c r="AS43" s="236">
        <f>'G. Modelsimulering_mænd'!AS48*'B. Andre input'!$B$188*'B. Andre input'!$B$65</f>
        <v>34651.711129897369</v>
      </c>
      <c r="AT43" s="236">
        <f>'G. Modelsimulering_mænd'!AT48*'B. Andre input'!$B$188*'B. Andre input'!$B$65</f>
        <v>34354.854660110221</v>
      </c>
      <c r="AU43" s="236">
        <f>'G. Modelsimulering_mænd'!AU48*'B. Andre input'!$B$188*'B. Andre input'!$B$65</f>
        <v>34056.002536963118</v>
      </c>
      <c r="AV43" s="236">
        <f>'G. Modelsimulering_mænd'!AV48*'B. Andre input'!$B$188*'B. Andre input'!$B$65</f>
        <v>33696.956164532246</v>
      </c>
      <c r="AW43" s="236">
        <f>'G. Modelsimulering_mænd'!AW48*'B. Andre input'!$B$188*'B. Andre input'!$B$65</f>
        <v>33240.511583406529</v>
      </c>
      <c r="AX43" s="236">
        <f>'G. Modelsimulering_mænd'!AX48*'B. Andre input'!$B$188*'B. Andre input'!$B$65</f>
        <v>32666.970197766543</v>
      </c>
      <c r="AY43" s="236">
        <f>'G. Modelsimulering_mænd'!AY48*'B. Andre input'!$B$188*'B. Andre input'!$B$65</f>
        <v>31970.202785182886</v>
      </c>
      <c r="AZ43" s="236">
        <f>'G. Modelsimulering_mænd'!AZ48*'B. Andre input'!$B$188*'B. Andre input'!$B$65</f>
        <v>31153.943042716674</v>
      </c>
      <c r="BA43" s="236">
        <f>'G. Modelsimulering_mænd'!BA48*'B. Andre input'!$B$188*'B. Andre input'!$B$65</f>
        <v>30228.608043604407</v>
      </c>
      <c r="BB43" s="236">
        <f>'G. Modelsimulering_mænd'!BB48*'B. Andre input'!$B$188*'B. Andre input'!$B$65</f>
        <v>31106.345819081162</v>
      </c>
      <c r="BC43" s="236">
        <f>'G. Modelsimulering_mænd'!BC48*'B. Andre input'!$B$188*'B. Andre input'!$B$65</f>
        <v>31388.005090375907</v>
      </c>
      <c r="BD43" s="236">
        <f>'G. Modelsimulering_mænd'!BD48*'B. Andre input'!$B$188*'B. Andre input'!$B$65</f>
        <v>31095.086489395802</v>
      </c>
      <c r="BE43" s="236">
        <f>'G. Modelsimulering_mænd'!BE48*'B. Andre input'!$B$188*'B. Andre input'!$B$65</f>
        <v>30314.554317128874</v>
      </c>
      <c r="BF43" s="236">
        <f>'G. Modelsimulering_mænd'!BF48*'B. Andre input'!$B$188*'B. Andre input'!$B$65</f>
        <v>29155.202118284229</v>
      </c>
      <c r="BG43" s="236">
        <f>'G. Modelsimulering_mænd'!BG48*'B. Andre input'!$B$188*'B. Andre input'!$B$65</f>
        <v>27724.590032710057</v>
      </c>
      <c r="BH43" s="236">
        <f>'G. Modelsimulering_mænd'!BH48*'B. Andre input'!$B$188*'B. Andre input'!$B$65</f>
        <v>26118.083057800435</v>
      </c>
      <c r="BI43" s="236">
        <f>'G. Modelsimulering_mænd'!BI48*'B. Andre input'!$B$188*'B. Andre input'!$B$65</f>
        <v>24414.767847769966</v>
      </c>
      <c r="BJ43" s="236">
        <f>'G. Modelsimulering_mænd'!BJ48*'B. Andre input'!$B$188*'B. Andre input'!$B$65</f>
        <v>22677.081000950566</v>
      </c>
      <c r="BK43" s="236">
        <f>'G. Modelsimulering_mænd'!BK48*'B. Andre input'!$B$188*'B. Andre input'!$B$65</f>
        <v>20952.269861954526</v>
      </c>
      <c r="BL43" s="236">
        <f>'G. Modelsimulering_mænd'!BL48*'B. Andre input'!$B$188*'B. Andre input'!$B$65</f>
        <v>19274.604589470513</v>
      </c>
      <c r="BM43" s="236">
        <f>'G. Modelsimulering_mænd'!BM48*'B. Andre input'!$B$188*'B. Andre input'!$B$65</f>
        <v>17667.746868466085</v>
      </c>
      <c r="BN43" s="236">
        <f>'G. Modelsimulering_mænd'!BN48*'B. Andre input'!$B$188*'B. Andre input'!$B$65</f>
        <v>16146.971652066211</v>
      </c>
      <c r="BO43" s="236">
        <f>'G. Modelsimulering_mænd'!BO48*'B. Andre input'!$B$188*'B. Andre input'!$B$65</f>
        <v>14721.107660679678</v>
      </c>
      <c r="BP43" s="236">
        <f>'G. Modelsimulering_mænd'!BP48*'B. Andre input'!$B$188*'B. Andre input'!$B$65</f>
        <v>13394.157085643206</v>
      </c>
      <c r="BQ43" s="236">
        <f>'G. Modelsimulering_mænd'!BQ48*'B. Andre input'!$B$188*'B. Andre input'!$B$65</f>
        <v>12166.604715235037</v>
      </c>
      <c r="BR43" s="236">
        <f>'G. Modelsimulering_mænd'!BR48*'B. Andre input'!$B$188*'B. Andre input'!$B$65</f>
        <v>11036.450049885589</v>
      </c>
      <c r="BS43" s="236">
        <f>'G. Modelsimulering_mænd'!BS48*'B. Andre input'!$B$188*'B. Andre input'!$B$65</f>
        <v>10000.004321666429</v>
      </c>
      <c r="BT43" s="236">
        <f>'G. Modelsimulering_mænd'!BT48*'B. Andre input'!$B$188*'B. Andre input'!$B$65</f>
        <v>9052.4946055873388</v>
      </c>
      <c r="BU43" s="236">
        <f>'G. Modelsimulering_mænd'!BU48*'B. Andre input'!$B$188*'B. Andre input'!$B$65</f>
        <v>26465.277611046291</v>
      </c>
      <c r="BV43" s="236">
        <f>'G. Modelsimulering_mænd'!BV48*'B. Andre input'!$B$188*'B. Andre input'!$B$65</f>
        <v>22532.245681935652</v>
      </c>
      <c r="BW43" s="236">
        <f>'G. Modelsimulering_mænd'!BW48*'B. Andre input'!$B$188*'B. Andre input'!$B$65</f>
        <v>18615.297630168083</v>
      </c>
      <c r="BX43" s="236">
        <f>'G. Modelsimulering_mænd'!BX48*'B. Andre input'!$B$188*'B. Andre input'!$B$65</f>
        <v>15051.358363799951</v>
      </c>
      <c r="BY43" s="236">
        <f>'G. Modelsimulering_mænd'!BY48*'B. Andre input'!$B$188*'B. Andre input'!$B$65</f>
        <v>11974.853154102029</v>
      </c>
      <c r="BZ43" s="236">
        <f>'G. Modelsimulering_mænd'!BZ48*'B. Andre input'!$B$188*'B. Andre input'!$B$65</f>
        <v>9408.8638108060386</v>
      </c>
      <c r="CA43" s="236">
        <f>'G. Modelsimulering_mænd'!CA48*'B. Andre input'!$B$188*'B. Andre input'!$B$65</f>
        <v>7319.7351816196633</v>
      </c>
      <c r="CB43" s="236">
        <f>'G. Modelsimulering_mænd'!CB48*'B. Andre input'!$B$188*'B. Andre input'!$B$65</f>
        <v>5648.9066206436</v>
      </c>
      <c r="CC43" s="236">
        <f>'G. Modelsimulering_mænd'!CC48*'B. Andre input'!$B$188*'B. Andre input'!$B$65</f>
        <v>4330.7460635568432</v>
      </c>
      <c r="CD43" s="236">
        <f>'G. Modelsimulering_mænd'!CD48*'B. Andre input'!$B$188*'B. Andre input'!$B$65</f>
        <v>3301.9343559416347</v>
      </c>
      <c r="CE43" s="236">
        <f>'G. Modelsimulering_mænd'!CE48*'B. Andre input'!$B$188*'B. Andre input'!$B$65</f>
        <v>2505.8708799419701</v>
      </c>
      <c r="CF43" s="236">
        <f>'G. Modelsimulering_mænd'!CF48*'B. Andre input'!$B$188*'B. Andre input'!$B$65</f>
        <v>1894.2449485065622</v>
      </c>
      <c r="CG43" s="236">
        <f>'G. Modelsimulering_mænd'!CG48*'B. Andre input'!$B$188*'B. Andre input'!$B$65</f>
        <v>1427.0764649840708</v>
      </c>
      <c r="CH43" s="236">
        <f>'G. Modelsimulering_mænd'!CH48*'B. Andre input'!$B$188*'B. Andre input'!$B$65</f>
        <v>1072.0011837232262</v>
      </c>
      <c r="CI43" s="236">
        <f>'G. Modelsimulering_mænd'!CI48*'B. Andre input'!$B$188*'B. Andre input'!$B$65</f>
        <v>803.24803984856965</v>
      </c>
      <c r="CJ43" s="236">
        <f>'G. Modelsimulering_mænd'!CJ48*'B. Andre input'!$B$188*'B. Andre input'!$B$65</f>
        <v>0</v>
      </c>
    </row>
    <row r="44" spans="1:88" s="115" customFormat="1" ht="25.5" x14ac:dyDescent="0.2">
      <c r="A44" s="140" t="s">
        <v>192</v>
      </c>
      <c r="B44" s="192"/>
      <c r="C44" s="192"/>
      <c r="D44" s="236">
        <f>'G. Modelsimulering_mænd'!D49*'B. Andre input'!$B$188*'B. Andre input'!$B$65</f>
        <v>404.76110429539381</v>
      </c>
      <c r="E44" s="236">
        <f>'G. Modelsimulering_mænd'!E49*'B. Andre input'!$B$188*'B. Andre input'!$B$65</f>
        <v>936.2162344190757</v>
      </c>
      <c r="F44" s="236">
        <f>'G. Modelsimulering_mænd'!F49*'B. Andre input'!$B$188*'B. Andre input'!$B$65</f>
        <v>1610.7780813456986</v>
      </c>
      <c r="G44" s="236">
        <f>'G. Modelsimulering_mænd'!G49*'B. Andre input'!$B$188*'B. Andre input'!$B$65</f>
        <v>2381.4531948226431</v>
      </c>
      <c r="H44" s="236">
        <f>'G. Modelsimulering_mænd'!H49*'B. Andre input'!$B$188*'B. Andre input'!$B$65</f>
        <v>3212.8949911405634</v>
      </c>
      <c r="I44" s="236">
        <f>'G. Modelsimulering_mænd'!I49*'B. Andre input'!$B$188*'B. Andre input'!$B$65</f>
        <v>1206.1652571179873</v>
      </c>
      <c r="J44" s="236">
        <f>'G. Modelsimulering_mænd'!J49*'B. Andre input'!$B$188*'B. Andre input'!$B$65</f>
        <v>776.76583429910909</v>
      </c>
      <c r="K44" s="236">
        <f>'G. Modelsimulering_mænd'!K49*'B. Andre input'!$B$188*'B. Andre input'!$B$65</f>
        <v>694.33985832919564</v>
      </c>
      <c r="L44" s="236">
        <f>'G. Modelsimulering_mænd'!L49*'B. Andre input'!$B$188*'B. Andre input'!$B$65</f>
        <v>682.54662513324524</v>
      </c>
      <c r="M44" s="236">
        <f>'G. Modelsimulering_mænd'!M49*'B. Andre input'!$B$188*'B. Andre input'!$B$65</f>
        <v>682.35459216260881</v>
      </c>
      <c r="N44" s="236">
        <f>'G. Modelsimulering_mænd'!N49*'B. Andre input'!$B$188*'B. Andre input'!$B$65</f>
        <v>1138.6013391004558</v>
      </c>
      <c r="O44" s="236">
        <f>'G. Modelsimulering_mænd'!O49*'B. Andre input'!$B$188*'B. Andre input'!$B$65</f>
        <v>1529.0351859955081</v>
      </c>
      <c r="P44" s="236">
        <f>'G. Modelsimulering_mænd'!P49*'B. Andre input'!$B$188*'B. Andre input'!$B$65</f>
        <v>1852.2438191894253</v>
      </c>
      <c r="Q44" s="236">
        <f>'G. Modelsimulering_mænd'!Q49*'B. Andre input'!$B$188*'B. Andre input'!$B$65</f>
        <v>2112.8980596568713</v>
      </c>
      <c r="R44" s="236">
        <f>'G. Modelsimulering_mænd'!R49*'B. Andre input'!$B$188*'B. Andre input'!$B$65</f>
        <v>2318.0242665153278</v>
      </c>
      <c r="S44" s="236">
        <f>'G. Modelsimulering_mænd'!S49*'B. Andre input'!$B$188*'B. Andre input'!$B$65</f>
        <v>2475.2697649455167</v>
      </c>
      <c r="T44" s="236">
        <f>'G. Modelsimulering_mænd'!T49*'B. Andre input'!$B$188*'B. Andre input'!$B$65</f>
        <v>2592.0153166566524</v>
      </c>
      <c r="U44" s="236">
        <f>'G. Modelsimulering_mænd'!U49*'B. Andre input'!$B$188*'B. Andre input'!$B$65</f>
        <v>2674.9522730460267</v>
      </c>
      <c r="V44" s="236">
        <f>'G. Modelsimulering_mænd'!V49*'B. Andre input'!$B$188*'B. Andre input'!$B$65</f>
        <v>2729.9217098864201</v>
      </c>
      <c r="W44" s="236">
        <f>'G. Modelsimulering_mænd'!W49*'B. Andre input'!$B$188*'B. Andre input'!$B$65</f>
        <v>2761.8981536072956</v>
      </c>
      <c r="X44" s="236">
        <f>'G. Modelsimulering_mænd'!X49*'B. Andre input'!$B$188*'B. Andre input'!$B$65</f>
        <v>2775.0481655028084</v>
      </c>
      <c r="Y44" s="236">
        <f>'G. Modelsimulering_mænd'!Y49*'B. Andre input'!$B$188*'B. Andre input'!$B$65</f>
        <v>2772.8675695106513</v>
      </c>
      <c r="Z44" s="236">
        <f>'G. Modelsimulering_mænd'!Z49*'B. Andre input'!$B$188*'B. Andre input'!$B$65</f>
        <v>2762.4659481706035</v>
      </c>
      <c r="AA44" s="236">
        <f>'G. Modelsimulering_mænd'!AA49*'B. Andre input'!$B$188*'B. Andre input'!$B$65</f>
        <v>2744.6267832059862</v>
      </c>
      <c r="AB44" s="236">
        <f>'G. Modelsimulering_mænd'!AB49*'B. Andre input'!$B$188*'B. Andre input'!$B$65</f>
        <v>2719.9041863017337</v>
      </c>
      <c r="AC44" s="236">
        <f>'G. Modelsimulering_mænd'!AC49*'B. Andre input'!$B$188*'B. Andre input'!$B$65</f>
        <v>2688.7901370325449</v>
      </c>
      <c r="AD44" s="236">
        <f>'G. Modelsimulering_mænd'!AD49*'B. Andre input'!$B$188*'B. Andre input'!$B$65</f>
        <v>2651.7871949386413</v>
      </c>
      <c r="AE44" s="236">
        <f>'G. Modelsimulering_mænd'!AE49*'B. Andre input'!$B$188*'B. Andre input'!$B$65</f>
        <v>2609.4309118422079</v>
      </c>
      <c r="AF44" s="236">
        <f>'G. Modelsimulering_mænd'!AF49*'B. Andre input'!$B$188*'B. Andre input'!$B$65</f>
        <v>2562.2875493581355</v>
      </c>
      <c r="AG44" s="236">
        <f>'G. Modelsimulering_mænd'!AG49*'B. Andre input'!$B$188*'B. Andre input'!$B$65</f>
        <v>2510.9414469845819</v>
      </c>
      <c r="AH44" s="236">
        <f>'G. Modelsimulering_mænd'!AH49*'B. Andre input'!$B$188*'B. Andre input'!$B$65</f>
        <v>2455.9796943551096</v>
      </c>
      <c r="AI44" s="236">
        <f>'G. Modelsimulering_mænd'!AI49*'B. Andre input'!$B$188*'B. Andre input'!$B$65</f>
        <v>2412.3061032125993</v>
      </c>
      <c r="AJ44" s="236">
        <f>'G. Modelsimulering_mænd'!AJ49*'B. Andre input'!$B$188*'B. Andre input'!$B$65</f>
        <v>2375.9110617126175</v>
      </c>
      <c r="AK44" s="236">
        <f>'G. Modelsimulering_mænd'!AK49*'B. Andre input'!$B$188*'B. Andre input'!$B$65</f>
        <v>2343.2706183245205</v>
      </c>
      <c r="AL44" s="236">
        <f>'G. Modelsimulering_mænd'!AL49*'B. Andre input'!$B$188*'B. Andre input'!$B$65</f>
        <v>2311.5735702233856</v>
      </c>
      <c r="AM44" s="236">
        <f>'G. Modelsimulering_mænd'!AM49*'B. Andre input'!$B$188*'B. Andre input'!$B$65</f>
        <v>2278.7486219941834</v>
      </c>
      <c r="AN44" s="236">
        <f>'G. Modelsimulering_mænd'!AN49*'B. Andre input'!$B$188*'B. Andre input'!$B$65</f>
        <v>2243.3936386704031</v>
      </c>
      <c r="AO44" s="236">
        <f>'G. Modelsimulering_mænd'!AO49*'B. Andre input'!$B$188*'B. Andre input'!$B$65</f>
        <v>2204.6653747359424</v>
      </c>
      <c r="AP44" s="236">
        <f>'G. Modelsimulering_mænd'!AP49*'B. Andre input'!$B$188*'B. Andre input'!$B$65</f>
        <v>2162.1615347905672</v>
      </c>
      <c r="AQ44" s="236">
        <f>'G. Modelsimulering_mænd'!AQ49*'B. Andre input'!$B$188*'B. Andre input'!$B$65</f>
        <v>2115.8112309336298</v>
      </c>
      <c r="AR44" s="236">
        <f>'G. Modelsimulering_mænd'!AR49*'B. Andre input'!$B$188*'B. Andre input'!$B$65</f>
        <v>2065.7807677828032</v>
      </c>
      <c r="AS44" s="236">
        <f>'G. Modelsimulering_mænd'!AS49*'B. Andre input'!$B$188*'B. Andre input'!$B$65</f>
        <v>2034.7678410235053</v>
      </c>
      <c r="AT44" s="236">
        <f>'G. Modelsimulering_mænd'!AT49*'B. Andre input'!$B$188*'B. Andre input'!$B$65</f>
        <v>2014.5880884683938</v>
      </c>
      <c r="AU44" s="236">
        <f>'G. Modelsimulering_mænd'!AU49*'B. Andre input'!$B$188*'B. Andre input'!$B$65</f>
        <v>1998.5686534847898</v>
      </c>
      <c r="AV44" s="236">
        <f>'G. Modelsimulering_mænd'!AV49*'B. Andre input'!$B$188*'B. Andre input'!$B$65</f>
        <v>1981.7427760869923</v>
      </c>
      <c r="AW44" s="236">
        <f>'G. Modelsimulering_mænd'!AW49*'B. Andre input'!$B$188*'B. Andre input'!$B$65</f>
        <v>1960.7336370771391</v>
      </c>
      <c r="AX44" s="236">
        <f>'G. Modelsimulering_mænd'!AX49*'B. Andre input'!$B$188*'B. Andre input'!$B$65</f>
        <v>1933.5048384551583</v>
      </c>
      <c r="AY44" s="236">
        <f>'G. Modelsimulering_mænd'!AY49*'B. Andre input'!$B$188*'B. Andre input'!$B$65</f>
        <v>1899.0751174035115</v>
      </c>
      <c r="AZ44" s="236">
        <f>'G. Modelsimulering_mænd'!AZ49*'B. Andre input'!$B$188*'B. Andre input'!$B$65</f>
        <v>1857.2472824376146</v>
      </c>
      <c r="BA44" s="236">
        <f>'G. Modelsimulering_mænd'!BA49*'B. Andre input'!$B$188*'B. Andre input'!$B$65</f>
        <v>1808.3737269672647</v>
      </c>
      <c r="BB44" s="236">
        <f>'G. Modelsimulering_mænd'!BB49*'B. Andre input'!$B$188*'B. Andre input'!$B$65</f>
        <v>1753.1654665982878</v>
      </c>
      <c r="BC44" s="236">
        <f>'G. Modelsimulering_mænd'!BC49*'B. Andre input'!$B$188*'B. Andre input'!$B$65</f>
        <v>1814.4550202727473</v>
      </c>
      <c r="BD44" s="236">
        <f>'G. Modelsimulering_mænd'!BD49*'B. Andre input'!$B$188*'B. Andre input'!$B$65</f>
        <v>1832.1451231957819</v>
      </c>
      <c r="BE44" s="236">
        <f>'G. Modelsimulering_mænd'!BE49*'B. Andre input'!$B$188*'B. Andre input'!$B$65</f>
        <v>1812.2532840286947</v>
      </c>
      <c r="BF44" s="236">
        <f>'G. Modelsimulering_mænd'!BF49*'B. Andre input'!$B$188*'B. Andre input'!$B$65</f>
        <v>1762.5080412975237</v>
      </c>
      <c r="BG44" s="236">
        <f>'G. Modelsimulering_mænd'!BG49*'B. Andre input'!$B$188*'B. Andre input'!$B$65</f>
        <v>1690.6472889828046</v>
      </c>
      <c r="BH44" s="236">
        <f>'G. Modelsimulering_mænd'!BH49*'B. Andre input'!$B$188*'B. Andre input'!$B$65</f>
        <v>1603.5979897649884</v>
      </c>
      <c r="BI44" s="236">
        <f>'G. Modelsimulering_mænd'!BI49*'B. Andre input'!$B$188*'B. Andre input'!$B$65</f>
        <v>1507.1591078718163</v>
      </c>
      <c r="BJ44" s="236">
        <f>'G. Modelsimulering_mænd'!BJ49*'B. Andre input'!$B$188*'B. Andre input'!$B$65</f>
        <v>1405.9579346980224</v>
      </c>
      <c r="BK44" s="236">
        <f>'G. Modelsimulering_mænd'!BK49*'B. Andre input'!$B$188*'B. Andre input'!$B$65</f>
        <v>1303.5430634080078</v>
      </c>
      <c r="BL44" s="236">
        <f>'G. Modelsimulering_mænd'!BL49*'B. Andre input'!$B$188*'B. Andre input'!$B$65</f>
        <v>1202.5350066620472</v>
      </c>
      <c r="BM44" s="236">
        <f>'G. Modelsimulering_mænd'!BM49*'B. Andre input'!$B$188*'B. Andre input'!$B$65</f>
        <v>1104.7907432237732</v>
      </c>
      <c r="BN44" s="236">
        <f>'G. Modelsimulering_mænd'!BN49*'B. Andre input'!$B$188*'B. Andre input'!$B$65</f>
        <v>1011.5596394283626</v>
      </c>
      <c r="BO44" s="236">
        <f>'G. Modelsimulering_mænd'!BO49*'B. Andre input'!$B$188*'B. Andre input'!$B$65</f>
        <v>923.62054996688448</v>
      </c>
      <c r="BP44" s="236">
        <f>'G. Modelsimulering_mænd'!BP49*'B. Andre input'!$B$188*'B. Andre input'!$B$65</f>
        <v>841.39685235628758</v>
      </c>
      <c r="BQ44" s="236">
        <f>'G. Modelsimulering_mænd'!BQ49*'B. Andre input'!$B$188*'B. Andre input'!$B$65</f>
        <v>765.04985362478408</v>
      </c>
      <c r="BR44" s="236">
        <f>'G. Modelsimulering_mænd'!BR49*'B. Andre input'!$B$188*'B. Andre input'!$B$65</f>
        <v>694.55276591910308</v>
      </c>
      <c r="BS44" s="236">
        <f>'G. Modelsimulering_mænd'!BS49*'B. Andre input'!$B$188*'B. Andre input'!$B$65</f>
        <v>629.74810723206565</v>
      </c>
      <c r="BT44" s="236">
        <f>'G. Modelsimulering_mænd'!BT49*'B. Andre input'!$B$188*'B. Andre input'!$B$65</f>
        <v>570.39144699727001</v>
      </c>
      <c r="BU44" s="236">
        <f>'G. Modelsimulering_mænd'!BU49*'B. Andre input'!$B$188*'B. Andre input'!$B$65</f>
        <v>516.18418299510688</v>
      </c>
      <c r="BV44" s="236">
        <f>'G. Modelsimulering_mænd'!BV49*'B. Andre input'!$B$188*'B. Andre input'!$B$65</f>
        <v>1609.4461201382608</v>
      </c>
      <c r="BW44" s="236">
        <f>'G. Modelsimulering_mænd'!BW49*'B. Andre input'!$B$188*'B. Andre input'!$B$65</f>
        <v>1329.6641164405773</v>
      </c>
      <c r="BX44" s="236">
        <f>'G. Modelsimulering_mænd'!BX49*'B. Andre input'!$B$188*'B. Andre input'!$B$65</f>
        <v>1075.0970259857111</v>
      </c>
      <c r="BY44" s="236">
        <f>'G. Modelsimulering_mænd'!BY49*'B. Andre input'!$B$188*'B. Andre input'!$B$65</f>
        <v>855.34665386443066</v>
      </c>
      <c r="BZ44" s="236">
        <f>'G. Modelsimulering_mænd'!BZ49*'B. Andre input'!$B$188*'B. Andre input'!$B$65</f>
        <v>672.06170077185993</v>
      </c>
      <c r="CA44" s="236">
        <f>'G. Modelsimulering_mænd'!CA49*'B. Andre input'!$B$188*'B. Andre input'!$B$65</f>
        <v>522.83822725854736</v>
      </c>
      <c r="CB44" s="236">
        <f>'G. Modelsimulering_mænd'!CB49*'B. Andre input'!$B$188*'B. Andre input'!$B$65</f>
        <v>403.49333004597145</v>
      </c>
      <c r="CC44" s="236">
        <f>'G. Modelsimulering_mænd'!CC49*'B. Andre input'!$B$188*'B. Andre input'!$B$65</f>
        <v>309.33900453977452</v>
      </c>
      <c r="CD44" s="236">
        <f>'G. Modelsimulering_mænd'!CD49*'B. Andre input'!$B$188*'B. Andre input'!$B$65</f>
        <v>235.85245399583107</v>
      </c>
      <c r="CE44" s="236">
        <f>'G. Modelsimulering_mænd'!CE49*'B. Andre input'!$B$188*'B. Andre input'!$B$65</f>
        <v>178.99077713871216</v>
      </c>
      <c r="CF44" s="236">
        <f>'G. Modelsimulering_mænd'!CF49*'B. Andre input'!$B$188*'B. Andre input'!$B$65</f>
        <v>135.30321060761159</v>
      </c>
      <c r="CG44" s="236">
        <f>'G. Modelsimulering_mænd'!CG49*'B. Andre input'!$B$188*'B. Andre input'!$B$65</f>
        <v>101.9340332131479</v>
      </c>
      <c r="CH44" s="236">
        <f>'G. Modelsimulering_mænd'!CH49*'B. Andre input'!$B$188*'B. Andre input'!$B$65</f>
        <v>76.57151312308757</v>
      </c>
      <c r="CI44" s="236">
        <f>'G. Modelsimulering_mænd'!CI49*'B. Andre input'!$B$188*'B. Andre input'!$B$65</f>
        <v>57.374859989183548</v>
      </c>
      <c r="CJ44" s="236">
        <f>'G. Modelsimulering_mænd'!CJ49*'B. Andre input'!$B$188*'B. Andre input'!$B$65</f>
        <v>643.45230268058265</v>
      </c>
    </row>
    <row r="45" spans="1:88" s="115" customFormat="1" ht="25.5" x14ac:dyDescent="0.2">
      <c r="A45" s="140" t="s">
        <v>180</v>
      </c>
      <c r="B45" s="192"/>
      <c r="C45" s="192"/>
      <c r="D45" s="236">
        <f>'G. Modelsimulering_mænd'!D50*'B. Andre input'!$B$193*'B. Andre input'!$B$65</f>
        <v>0</v>
      </c>
      <c r="E45" s="236">
        <f>'G. Modelsimulering_mænd'!E50*'B. Andre input'!$B$193*'B. Andre input'!$B$65</f>
        <v>0</v>
      </c>
      <c r="F45" s="236">
        <f>'G. Modelsimulering_mænd'!F50*'B. Andre input'!$B$193*'B. Andre input'!$B$65</f>
        <v>0</v>
      </c>
      <c r="G45" s="236">
        <f>'G. Modelsimulering_mænd'!G50*'B. Andre input'!$B$193*'B. Andre input'!$B$65</f>
        <v>0</v>
      </c>
      <c r="H45" s="236">
        <f>'G. Modelsimulering_mænd'!H50*'B. Andre input'!$B$193*'B. Andre input'!$B$65</f>
        <v>0</v>
      </c>
      <c r="I45" s="236">
        <f>'G. Modelsimulering_mænd'!I50*'B. Andre input'!$B$193*'B. Andre input'!$B$65</f>
        <v>24603.240413014257</v>
      </c>
      <c r="J45" s="236">
        <f>'G. Modelsimulering_mænd'!J50*'B. Andre input'!$B$193*'B. Andre input'!$B$65</f>
        <v>31285.54895504731</v>
      </c>
      <c r="K45" s="236">
        <f>'G. Modelsimulering_mænd'!K50*'B. Andre input'!$B$193*'B. Andre input'!$B$65</f>
        <v>34328.62297366243</v>
      </c>
      <c r="L45" s="236">
        <f>'G. Modelsimulering_mænd'!L50*'B. Andre input'!$B$193*'B. Andre input'!$B$65</f>
        <v>36270.457329938123</v>
      </c>
      <c r="M45" s="236">
        <f>'G. Modelsimulering_mænd'!M50*'B. Andre input'!$B$193*'B. Andre input'!$B$65</f>
        <v>37612.968169078056</v>
      </c>
      <c r="N45" s="236">
        <f>'G. Modelsimulering_mænd'!N50*'B. Andre input'!$B$193*'B. Andre input'!$B$65</f>
        <v>7555.7326213680599</v>
      </c>
      <c r="O45" s="236">
        <f>'G. Modelsimulering_mænd'!O50*'B. Andre input'!$B$193*'B. Andre input'!$B$65</f>
        <v>2606.2617252544401</v>
      </c>
      <c r="P45" s="236">
        <f>'G. Modelsimulering_mænd'!P50*'B. Andre input'!$B$193*'B. Andre input'!$B$65</f>
        <v>1886.9836378414411</v>
      </c>
      <c r="Q45" s="236">
        <f>'G. Modelsimulering_mænd'!Q50*'B. Andre input'!$B$193*'B. Andre input'!$B$65</f>
        <v>1792.5563573246213</v>
      </c>
      <c r="R45" s="236">
        <f>'G. Modelsimulering_mænd'!R50*'B. Andre input'!$B$193*'B. Andre input'!$B$65</f>
        <v>1736.4091868123362</v>
      </c>
      <c r="S45" s="236">
        <f>'G. Modelsimulering_mænd'!S50*'B. Andre input'!$B$193*'B. Andre input'!$B$65</f>
        <v>1646.6578851590968</v>
      </c>
      <c r="T45" s="236">
        <f>'G. Modelsimulering_mænd'!T50*'B. Andre input'!$B$193*'B. Andre input'!$B$65</f>
        <v>1530.6395599320456</v>
      </c>
      <c r="U45" s="236">
        <f>'G. Modelsimulering_mænd'!U50*'B. Andre input'!$B$193*'B. Andre input'!$B$65</f>
        <v>1402.133522055911</v>
      </c>
      <c r="V45" s="236">
        <f>'G. Modelsimulering_mænd'!V50*'B. Andre input'!$B$193*'B. Andre input'!$B$65</f>
        <v>1271.1657063804644</v>
      </c>
      <c r="W45" s="236">
        <f>'G. Modelsimulering_mænd'!W50*'B. Andre input'!$B$193*'B. Andre input'!$B$65</f>
        <v>0</v>
      </c>
      <c r="X45" s="236">
        <f>'G. Modelsimulering_mænd'!X50*'B. Andre input'!$B$193*'B. Andre input'!$B$65</f>
        <v>0</v>
      </c>
      <c r="Y45" s="236">
        <f>'G. Modelsimulering_mænd'!Y50*'B. Andre input'!$B$193*'B. Andre input'!$B$65</f>
        <v>0</v>
      </c>
      <c r="Z45" s="236">
        <f>'G. Modelsimulering_mænd'!Z50*'B. Andre input'!$B$193*'B. Andre input'!$B$65</f>
        <v>0</v>
      </c>
      <c r="AA45" s="236">
        <f>'G. Modelsimulering_mænd'!AA50*'B. Andre input'!$B$193*'B. Andre input'!$B$65</f>
        <v>0</v>
      </c>
      <c r="AB45" s="236">
        <f>'G. Modelsimulering_mænd'!AB50*'B. Andre input'!$B$193*'B. Andre input'!$B$65</f>
        <v>0</v>
      </c>
      <c r="AC45" s="236">
        <f>'G. Modelsimulering_mænd'!AC50*'B. Andre input'!$B$193*'B. Andre input'!$B$65</f>
        <v>0</v>
      </c>
      <c r="AD45" s="236">
        <f>'G. Modelsimulering_mænd'!AD50*'B. Andre input'!$B$193*'B. Andre input'!$B$65</f>
        <v>0</v>
      </c>
      <c r="AE45" s="236">
        <f>'G. Modelsimulering_mænd'!AE50*'B. Andre input'!$B$193*'B. Andre input'!$B$65</f>
        <v>0</v>
      </c>
      <c r="AF45" s="236">
        <f>'G. Modelsimulering_mænd'!AF50*'B. Andre input'!$B$193*'B. Andre input'!$B$65</f>
        <v>0</v>
      </c>
      <c r="AG45" s="236">
        <f>'G. Modelsimulering_mænd'!AG50*'B. Andre input'!$B$193*'B. Andre input'!$B$65</f>
        <v>0</v>
      </c>
      <c r="AH45" s="236">
        <f>'G. Modelsimulering_mænd'!AH50*'B. Andre input'!$B$193*'B. Andre input'!$B$65</f>
        <v>0</v>
      </c>
      <c r="AI45" s="236">
        <f>'G. Modelsimulering_mænd'!AI50*'B. Andre input'!$B$193*'B. Andre input'!$B$65</f>
        <v>0</v>
      </c>
      <c r="AJ45" s="236">
        <f>'G. Modelsimulering_mænd'!AJ50*'B. Andre input'!$B$193*'B. Andre input'!$B$65</f>
        <v>0</v>
      </c>
      <c r="AK45" s="236">
        <f>'G. Modelsimulering_mænd'!AK50*'B. Andre input'!$B$193*'B. Andre input'!$B$65</f>
        <v>0</v>
      </c>
      <c r="AL45" s="236">
        <f>'G. Modelsimulering_mænd'!AL50*'B. Andre input'!$B$193*'B. Andre input'!$B$65</f>
        <v>0</v>
      </c>
      <c r="AM45" s="236">
        <f>'G. Modelsimulering_mænd'!AM50*'B. Andre input'!$B$193*'B. Andre input'!$B$65</f>
        <v>0</v>
      </c>
      <c r="AN45" s="236">
        <f>'G. Modelsimulering_mænd'!AN50*'B. Andre input'!$B$193*'B. Andre input'!$B$65</f>
        <v>0</v>
      </c>
      <c r="AO45" s="236">
        <f>'G. Modelsimulering_mænd'!AO50*'B. Andre input'!$B$193*'B. Andre input'!$B$65</f>
        <v>0</v>
      </c>
      <c r="AP45" s="236">
        <f>'G. Modelsimulering_mænd'!AP50*'B. Andre input'!$B$193*'B. Andre input'!$B$65</f>
        <v>0</v>
      </c>
      <c r="AQ45" s="236">
        <f>'G. Modelsimulering_mænd'!AQ50*'B. Andre input'!$B$193*'B. Andre input'!$B$65</f>
        <v>0</v>
      </c>
      <c r="AR45" s="236">
        <f>'G. Modelsimulering_mænd'!AR50*'B. Andre input'!$B$193*'B. Andre input'!$B$65</f>
        <v>0</v>
      </c>
      <c r="AS45" s="236">
        <f>'G. Modelsimulering_mænd'!AS50*'B. Andre input'!$B$193*'B. Andre input'!$B$65</f>
        <v>0</v>
      </c>
      <c r="AT45" s="236">
        <f>'G. Modelsimulering_mænd'!AT50*'B. Andre input'!$B$193*'B. Andre input'!$B$65</f>
        <v>0</v>
      </c>
      <c r="AU45" s="236">
        <f>'G. Modelsimulering_mænd'!AU50*'B. Andre input'!$B$193*'B. Andre input'!$B$65</f>
        <v>0</v>
      </c>
      <c r="AV45" s="236">
        <f>'G. Modelsimulering_mænd'!AV50*'B. Andre input'!$B$193*'B. Andre input'!$B$65</f>
        <v>0</v>
      </c>
      <c r="AW45" s="236">
        <f>'G. Modelsimulering_mænd'!AW50*'B. Andre input'!$B$193*'B. Andre input'!$B$65</f>
        <v>0</v>
      </c>
      <c r="AX45" s="236">
        <f>'G. Modelsimulering_mænd'!AX50*'B. Andre input'!$B$193*'B. Andre input'!$B$65</f>
        <v>0</v>
      </c>
      <c r="AY45" s="236">
        <f>'G. Modelsimulering_mænd'!AY50*'B. Andre input'!$B$193*'B. Andre input'!$B$65</f>
        <v>0</v>
      </c>
      <c r="AZ45" s="236">
        <f>'G. Modelsimulering_mænd'!AZ50*'B. Andre input'!$B$193*'B. Andre input'!$B$65</f>
        <v>0</v>
      </c>
      <c r="BA45" s="236">
        <f>'G. Modelsimulering_mænd'!BA50*'B. Andre input'!$B$193*'B. Andre input'!$B$65</f>
        <v>0</v>
      </c>
      <c r="BB45" s="236">
        <f>'G. Modelsimulering_mænd'!BB50*'B. Andre input'!$B$193*'B. Andre input'!$B$65</f>
        <v>0</v>
      </c>
      <c r="BC45" s="236">
        <f>'G. Modelsimulering_mænd'!BC50*'B. Andre input'!$B$193*'B. Andre input'!$B$65</f>
        <v>0</v>
      </c>
      <c r="BD45" s="236">
        <f>'G. Modelsimulering_mænd'!BD50*'B. Andre input'!$B$193*'B. Andre input'!$B$65</f>
        <v>0</v>
      </c>
      <c r="BE45" s="236">
        <f>'G. Modelsimulering_mænd'!BE50*'B. Andre input'!$B$193*'B. Andre input'!$B$65</f>
        <v>0</v>
      </c>
      <c r="BF45" s="236">
        <f>'G. Modelsimulering_mænd'!BF50*'B. Andre input'!$B$193*'B. Andre input'!$B$65</f>
        <v>0</v>
      </c>
      <c r="BG45" s="236">
        <f>'G. Modelsimulering_mænd'!BG50*'B. Andre input'!$B$193*'B. Andre input'!$B$65</f>
        <v>0</v>
      </c>
      <c r="BH45" s="236">
        <f>'G. Modelsimulering_mænd'!BH50*'B. Andre input'!$B$193*'B. Andre input'!$B$65</f>
        <v>0</v>
      </c>
      <c r="BI45" s="236">
        <f>'G. Modelsimulering_mænd'!BI50*'B. Andre input'!$B$193*'B. Andre input'!$B$65</f>
        <v>0</v>
      </c>
      <c r="BJ45" s="236">
        <f>'G. Modelsimulering_mænd'!BJ50*'B. Andre input'!$B$193*'B. Andre input'!$B$65</f>
        <v>0</v>
      </c>
      <c r="BK45" s="236">
        <f>'G. Modelsimulering_mænd'!BK50*'B. Andre input'!$B$193*'B. Andre input'!$B$65</f>
        <v>0</v>
      </c>
      <c r="BL45" s="236">
        <f>'G. Modelsimulering_mænd'!BL50*'B. Andre input'!$B$193*'B. Andre input'!$B$65</f>
        <v>0</v>
      </c>
      <c r="BM45" s="236">
        <f>'G. Modelsimulering_mænd'!BM50*'B. Andre input'!$B$193*'B. Andre input'!$B$65</f>
        <v>0</v>
      </c>
      <c r="BN45" s="236">
        <f>'G. Modelsimulering_mænd'!BN50*'B. Andre input'!$B$193*'B. Andre input'!$B$65</f>
        <v>0</v>
      </c>
      <c r="BO45" s="236">
        <f>'G. Modelsimulering_mænd'!BO50*'B. Andre input'!$B$193*'B. Andre input'!$B$65</f>
        <v>0</v>
      </c>
      <c r="BP45" s="236">
        <f>'G. Modelsimulering_mænd'!BP50*'B. Andre input'!$B$193*'B. Andre input'!$B$65</f>
        <v>0</v>
      </c>
      <c r="BQ45" s="236">
        <f>'G. Modelsimulering_mænd'!BQ50*'B. Andre input'!$B$193*'B. Andre input'!$B$65</f>
        <v>0</v>
      </c>
      <c r="BR45" s="236">
        <f>'G. Modelsimulering_mænd'!BR50*'B. Andre input'!$B$193*'B. Andre input'!$B$65</f>
        <v>0</v>
      </c>
      <c r="BS45" s="236">
        <f>'G. Modelsimulering_mænd'!BS50*'B. Andre input'!$B$193*'B. Andre input'!$B$65</f>
        <v>0</v>
      </c>
      <c r="BT45" s="236">
        <f>'G. Modelsimulering_mænd'!BT50*'B. Andre input'!$B$193*'B. Andre input'!$B$65</f>
        <v>0</v>
      </c>
      <c r="BU45" s="236">
        <f>'G. Modelsimulering_mænd'!BU50*'B. Andre input'!$B$193*'B. Andre input'!$B$65</f>
        <v>0</v>
      </c>
      <c r="BV45" s="236">
        <f>'G. Modelsimulering_mænd'!BV50*'B. Andre input'!$B$193*'B. Andre input'!$B$65</f>
        <v>0</v>
      </c>
      <c r="BW45" s="236">
        <f>'G. Modelsimulering_mænd'!BW50*'B. Andre input'!$B$193*'B. Andre input'!$B$65</f>
        <v>0</v>
      </c>
      <c r="BX45" s="236">
        <f>'G. Modelsimulering_mænd'!BX50*'B. Andre input'!$B$193*'B. Andre input'!$B$65</f>
        <v>0</v>
      </c>
      <c r="BY45" s="236">
        <f>'G. Modelsimulering_mænd'!BY50*'B. Andre input'!$B$193*'B. Andre input'!$B$65</f>
        <v>0</v>
      </c>
      <c r="BZ45" s="236">
        <f>'G. Modelsimulering_mænd'!BZ50*'B. Andre input'!$B$193*'B. Andre input'!$B$65</f>
        <v>0</v>
      </c>
      <c r="CA45" s="236">
        <f>'G. Modelsimulering_mænd'!CA50*'B. Andre input'!$B$193*'B. Andre input'!$B$65</f>
        <v>0</v>
      </c>
      <c r="CB45" s="236">
        <f>'G. Modelsimulering_mænd'!CB50*'B. Andre input'!$B$193*'B. Andre input'!$B$65</f>
        <v>0</v>
      </c>
      <c r="CC45" s="236">
        <f>'G. Modelsimulering_mænd'!CC50*'B. Andre input'!$B$193*'B. Andre input'!$B$65</f>
        <v>0</v>
      </c>
      <c r="CD45" s="236">
        <f>'G. Modelsimulering_mænd'!CD50*'B. Andre input'!$B$193*'B. Andre input'!$B$65</f>
        <v>0</v>
      </c>
      <c r="CE45" s="236">
        <f>'G. Modelsimulering_mænd'!CE50*'B. Andre input'!$B$193*'B. Andre input'!$B$65</f>
        <v>0</v>
      </c>
      <c r="CF45" s="236">
        <f>'G. Modelsimulering_mænd'!CF50*'B. Andre input'!$B$193*'B. Andre input'!$B$65</f>
        <v>0</v>
      </c>
      <c r="CG45" s="236">
        <f>'G. Modelsimulering_mænd'!CG50*'B. Andre input'!$B$193*'B. Andre input'!$B$65</f>
        <v>0</v>
      </c>
      <c r="CH45" s="236">
        <f>'G. Modelsimulering_mænd'!CH50*'B. Andre input'!$B$193*'B. Andre input'!$B$65</f>
        <v>0</v>
      </c>
      <c r="CI45" s="236">
        <f>'G. Modelsimulering_mænd'!CI50*'B. Andre input'!$B$193*'B. Andre input'!$B$65</f>
        <v>0</v>
      </c>
      <c r="CJ45" s="236">
        <f>'G. Modelsimulering_mænd'!CJ50*'B. Andre input'!$B$193*'B. Andre input'!$B$65</f>
        <v>0</v>
      </c>
    </row>
    <row r="46" spans="1:88" s="115" customFormat="1" ht="25.5" x14ac:dyDescent="0.2">
      <c r="A46" s="140" t="s">
        <v>181</v>
      </c>
      <c r="B46" s="192"/>
      <c r="C46" s="192"/>
      <c r="D46" s="236">
        <f>'G. Modelsimulering_mænd'!D51*'B. Andre input'!$B$194*'B. Andre input'!$B$65</f>
        <v>0</v>
      </c>
      <c r="E46" s="236">
        <f>'G. Modelsimulering_mænd'!E51*'B. Andre input'!$B$194*'B. Andre input'!$B$65</f>
        <v>0</v>
      </c>
      <c r="F46" s="236">
        <f>'G. Modelsimulering_mænd'!F51*'B. Andre input'!$B$194*'B. Andre input'!$B$65</f>
        <v>0</v>
      </c>
      <c r="G46" s="236">
        <f>'G. Modelsimulering_mænd'!G51*'B. Andre input'!$B$194*'B. Andre input'!$B$65</f>
        <v>0</v>
      </c>
      <c r="H46" s="236">
        <f>'G. Modelsimulering_mænd'!H51*'B. Andre input'!$B$194*'B. Andre input'!$B$65</f>
        <v>0</v>
      </c>
      <c r="I46" s="236">
        <f>'G. Modelsimulering_mænd'!I51*'B. Andre input'!$B$194*'B. Andre input'!$B$65</f>
        <v>141000.80122152035</v>
      </c>
      <c r="J46" s="236">
        <f>'G. Modelsimulering_mænd'!J51*'B. Andre input'!$B$194*'B. Andre input'!$B$65</f>
        <v>190897.26018047141</v>
      </c>
      <c r="K46" s="236">
        <f>'G. Modelsimulering_mænd'!K51*'B. Andre input'!$B$194*'B. Andre input'!$B$65</f>
        <v>222621.21439731997</v>
      </c>
      <c r="L46" s="236">
        <f>'G. Modelsimulering_mænd'!L51*'B. Andre input'!$B$194*'B. Andre input'!$B$65</f>
        <v>249626.27328043478</v>
      </c>
      <c r="M46" s="236">
        <f>'G. Modelsimulering_mænd'!M51*'B. Andre input'!$B$194*'B. Andre input'!$B$65</f>
        <v>274373.46263681073</v>
      </c>
      <c r="N46" s="236">
        <f>'G. Modelsimulering_mænd'!N51*'B. Andre input'!$B$194*'B. Andre input'!$B$65</f>
        <v>61634.784935754986</v>
      </c>
      <c r="O46" s="236">
        <f>'G. Modelsimulering_mænd'!O51*'B. Andre input'!$B$194*'B. Andre input'!$B$65</f>
        <v>23538.596616643448</v>
      </c>
      <c r="P46" s="236">
        <f>'G. Modelsimulering_mænd'!P51*'B. Andre input'!$B$194*'B. Andre input'!$B$65</f>
        <v>18827.038049918054</v>
      </c>
      <c r="Q46" s="236">
        <f>'G. Modelsimulering_mænd'!Q51*'B. Andre input'!$B$194*'B. Andre input'!$B$65</f>
        <v>19798.632483315992</v>
      </c>
      <c r="R46" s="236">
        <f>'G. Modelsimulering_mænd'!R51*'B. Andre input'!$B$194*'B. Andre input'!$B$65</f>
        <v>21209.570280867014</v>
      </c>
      <c r="S46" s="236">
        <f>'G. Modelsimulering_mænd'!S51*'B. Andre input'!$B$194*'B. Andre input'!$B$65</f>
        <v>22200.207925681261</v>
      </c>
      <c r="T46" s="236">
        <f>'G. Modelsimulering_mænd'!T51*'B. Andre input'!$B$194*'B. Andre input'!$B$65</f>
        <v>22732.880412869956</v>
      </c>
      <c r="U46" s="236">
        <f>'G. Modelsimulering_mænd'!U51*'B. Andre input'!$B$194*'B. Andre input'!$B$65</f>
        <v>22899.415479293097</v>
      </c>
      <c r="V46" s="236">
        <f>'G. Modelsimulering_mænd'!V51*'B. Andre input'!$B$194*'B. Andre input'!$B$65</f>
        <v>22792.574401532947</v>
      </c>
      <c r="W46" s="236">
        <f>'G. Modelsimulering_mænd'!W51*'B. Andre input'!$B$194*'B. Andre input'!$B$65</f>
        <v>39550.395205342094</v>
      </c>
      <c r="X46" s="236">
        <f>'G. Modelsimulering_mænd'!X51*'B. Andre input'!$B$194*'B. Andre input'!$B$65</f>
        <v>49602.321782292776</v>
      </c>
      <c r="Y46" s="236">
        <f>'G. Modelsimulering_mænd'!Y51*'B. Andre input'!$B$194*'B. Andre input'!$B$65</f>
        <v>56591.507960310562</v>
      </c>
      <c r="Z46" s="236">
        <f>'G. Modelsimulering_mænd'!Z51*'B. Andre input'!$B$194*'B. Andre input'!$B$65</f>
        <v>61211.511352399408</v>
      </c>
      <c r="AA46" s="236">
        <f>'G. Modelsimulering_mænd'!AA51*'B. Andre input'!$B$194*'B. Andre input'!$B$65</f>
        <v>64010.936906800474</v>
      </c>
      <c r="AB46" s="236">
        <f>'G. Modelsimulering_mænd'!AB51*'B. Andre input'!$B$194*'B. Andre input'!$B$65</f>
        <v>65421.884400868941</v>
      </c>
      <c r="AC46" s="236">
        <f>'G. Modelsimulering_mænd'!AC51*'B. Andre input'!$B$194*'B. Andre input'!$B$65</f>
        <v>65783.32544811668</v>
      </c>
      <c r="AD46" s="236">
        <f>'G. Modelsimulering_mænd'!AD51*'B. Andre input'!$B$194*'B. Andre input'!$B$65</f>
        <v>65360.143814297451</v>
      </c>
      <c r="AE46" s="236">
        <f>'G. Modelsimulering_mænd'!AE51*'B. Andre input'!$B$194*'B. Andre input'!$B$65</f>
        <v>64358.529714695585</v>
      </c>
      <c r="AF46" s="236">
        <f>'G. Modelsimulering_mænd'!AF51*'B. Andre input'!$B$194*'B. Andre input'!$B$65</f>
        <v>62938.349303157258</v>
      </c>
      <c r="AG46" s="236">
        <f>'G. Modelsimulering_mænd'!AG51*'B. Andre input'!$B$194*'B. Andre input'!$B$65</f>
        <v>60167.461723788969</v>
      </c>
      <c r="AH46" s="236">
        <f>'G. Modelsimulering_mænd'!AH51*'B. Andre input'!$B$194*'B. Andre input'!$B$65</f>
        <v>57279.978771029477</v>
      </c>
      <c r="AI46" s="236">
        <f>'G. Modelsimulering_mænd'!AI51*'B. Andre input'!$B$194*'B. Andre input'!$B$65</f>
        <v>54352.912120986148</v>
      </c>
      <c r="AJ46" s="236">
        <f>'G. Modelsimulering_mænd'!AJ51*'B. Andre input'!$B$194*'B. Andre input'!$B$65</f>
        <v>51441.97622076633</v>
      </c>
      <c r="AK46" s="236">
        <f>'G. Modelsimulering_mænd'!AK51*'B. Andre input'!$B$194*'B. Andre input'!$B$65</f>
        <v>48586.754633826313</v>
      </c>
      <c r="AL46" s="236">
        <f>'G. Modelsimulering_mænd'!AL51*'B. Andre input'!$B$194*'B. Andre input'!$B$65</f>
        <v>45814.668573107112</v>
      </c>
      <c r="AM46" s="236">
        <f>'G. Modelsimulering_mænd'!AM51*'B. Andre input'!$B$194*'B. Andre input'!$B$65</f>
        <v>43144.016708678457</v>
      </c>
      <c r="AN46" s="236">
        <f>'G. Modelsimulering_mænd'!AN51*'B. Andre input'!$B$194*'B. Andre input'!$B$65</f>
        <v>40586.297114359731</v>
      </c>
      <c r="AO46" s="236">
        <f>'G. Modelsimulering_mænd'!AO51*'B. Andre input'!$B$194*'B. Andre input'!$B$65</f>
        <v>38147.975898220611</v>
      </c>
      <c r="AP46" s="236">
        <f>'G. Modelsimulering_mænd'!AP51*'B. Andre input'!$B$194*'B. Andre input'!$B$65</f>
        <v>35831.830444488951</v>
      </c>
      <c r="AQ46" s="236">
        <f>'G. Modelsimulering_mænd'!AQ51*'B. Andre input'!$B$194*'B. Andre input'!$B$65</f>
        <v>31867.547118100636</v>
      </c>
      <c r="AR46" s="236">
        <f>'G. Modelsimulering_mænd'!AR51*'B. Andre input'!$B$194*'B. Andre input'!$B$65</f>
        <v>28329.433649859602</v>
      </c>
      <c r="AS46" s="236">
        <f>'G. Modelsimulering_mænd'!AS51*'B. Andre input'!$B$194*'B. Andre input'!$B$65</f>
        <v>25175.261878943889</v>
      </c>
      <c r="AT46" s="236">
        <f>'G. Modelsimulering_mænd'!AT51*'B. Andre input'!$B$194*'B. Andre input'!$B$65</f>
        <v>22365.925656767613</v>
      </c>
      <c r="AU46" s="236">
        <f>'G. Modelsimulering_mænd'!AU51*'B. Andre input'!$B$194*'B. Andre input'!$B$65</f>
        <v>19865.550346861219</v>
      </c>
      <c r="AV46" s="236">
        <f>'G. Modelsimulering_mænd'!AV51*'B. Andre input'!$B$194*'B. Andre input'!$B$65</f>
        <v>17641.460405122907</v>
      </c>
      <c r="AW46" s="236">
        <f>'G. Modelsimulering_mænd'!AW51*'B. Andre input'!$B$194*'B. Andre input'!$B$65</f>
        <v>15664.057258305304</v>
      </c>
      <c r="AX46" s="236">
        <f>'G. Modelsimulering_mænd'!AX51*'B. Andre input'!$B$194*'B. Andre input'!$B$65</f>
        <v>13906.643748273318</v>
      </c>
      <c r="AY46" s="236">
        <f>'G. Modelsimulering_mænd'!AY51*'B. Andre input'!$B$194*'B. Andre input'!$B$65</f>
        <v>12345.220032640387</v>
      </c>
      <c r="AZ46" s="236">
        <f>'G. Modelsimulering_mænd'!AZ51*'B. Andre input'!$B$194*'B. Andre input'!$B$65</f>
        <v>10958.267755196777</v>
      </c>
      <c r="BA46" s="236">
        <f>'G. Modelsimulering_mænd'!BA51*'B. Andre input'!$B$194*'B. Andre input'!$B$65</f>
        <v>0</v>
      </c>
      <c r="BB46" s="236">
        <f>'G. Modelsimulering_mænd'!BB51*'B. Andre input'!$B$194*'B. Andre input'!$B$65</f>
        <v>0</v>
      </c>
      <c r="BC46" s="236">
        <f>'G. Modelsimulering_mænd'!BC51*'B. Andre input'!$B$194*'B. Andre input'!$B$65</f>
        <v>0</v>
      </c>
      <c r="BD46" s="236">
        <f>'G. Modelsimulering_mænd'!BD51*'B. Andre input'!$B$194*'B. Andre input'!$B$65</f>
        <v>0</v>
      </c>
      <c r="BE46" s="236">
        <f>'G. Modelsimulering_mænd'!BE51*'B. Andre input'!$B$194*'B. Andre input'!$B$65</f>
        <v>0</v>
      </c>
      <c r="BF46" s="236">
        <f>'G. Modelsimulering_mænd'!BF51*'B. Andre input'!$B$194*'B. Andre input'!$B$65</f>
        <v>0</v>
      </c>
      <c r="BG46" s="236">
        <f>'G. Modelsimulering_mænd'!BG51*'B. Andre input'!$B$194*'B. Andre input'!$B$65</f>
        <v>0</v>
      </c>
      <c r="BH46" s="236">
        <f>'G. Modelsimulering_mænd'!BH51*'B. Andre input'!$B$194*'B. Andre input'!$B$65</f>
        <v>0</v>
      </c>
      <c r="BI46" s="236">
        <f>'G. Modelsimulering_mænd'!BI51*'B. Andre input'!$B$194*'B. Andre input'!$B$65</f>
        <v>0</v>
      </c>
      <c r="BJ46" s="236">
        <f>'G. Modelsimulering_mænd'!BJ51*'B. Andre input'!$B$194*'B. Andre input'!$B$65</f>
        <v>0</v>
      </c>
      <c r="BK46" s="236">
        <f>'G. Modelsimulering_mænd'!BK51*'B. Andre input'!$B$194*'B. Andre input'!$B$65</f>
        <v>0</v>
      </c>
      <c r="BL46" s="236">
        <f>'G. Modelsimulering_mænd'!BL51*'B. Andre input'!$B$194*'B. Andre input'!$B$65</f>
        <v>0</v>
      </c>
      <c r="BM46" s="236">
        <f>'G. Modelsimulering_mænd'!BM51*'B. Andre input'!$B$194*'B. Andre input'!$B$65</f>
        <v>0</v>
      </c>
      <c r="BN46" s="236">
        <f>'G. Modelsimulering_mænd'!BN51*'B. Andre input'!$B$194*'B. Andre input'!$B$65</f>
        <v>0</v>
      </c>
      <c r="BO46" s="236">
        <f>'G. Modelsimulering_mænd'!BO51*'B. Andre input'!$B$194*'B. Andre input'!$B$65</f>
        <v>0</v>
      </c>
      <c r="BP46" s="236">
        <f>'G. Modelsimulering_mænd'!BP51*'B. Andre input'!$B$194*'B. Andre input'!$B$65</f>
        <v>0</v>
      </c>
      <c r="BQ46" s="236">
        <f>'G. Modelsimulering_mænd'!BQ51*'B. Andre input'!$B$194*'B. Andre input'!$B$65</f>
        <v>0</v>
      </c>
      <c r="BR46" s="236">
        <f>'G. Modelsimulering_mænd'!BR51*'B. Andre input'!$B$194*'B. Andre input'!$B$65</f>
        <v>0</v>
      </c>
      <c r="BS46" s="236">
        <f>'G. Modelsimulering_mænd'!BS51*'B. Andre input'!$B$194*'B. Andre input'!$B$65</f>
        <v>0</v>
      </c>
      <c r="BT46" s="236">
        <f>'G. Modelsimulering_mænd'!BT51*'B. Andre input'!$B$194*'B. Andre input'!$B$65</f>
        <v>0</v>
      </c>
      <c r="BU46" s="236">
        <f>'G. Modelsimulering_mænd'!BU51*'B. Andre input'!$B$194*'B. Andre input'!$B$65</f>
        <v>0</v>
      </c>
      <c r="BV46" s="236">
        <f>'G. Modelsimulering_mænd'!BV51*'B. Andre input'!$B$194*'B. Andre input'!$B$65</f>
        <v>0</v>
      </c>
      <c r="BW46" s="236">
        <f>'G. Modelsimulering_mænd'!BW51*'B. Andre input'!$B$194*'B. Andre input'!$B$65</f>
        <v>0</v>
      </c>
      <c r="BX46" s="236">
        <f>'G. Modelsimulering_mænd'!BX51*'B. Andre input'!$B$194*'B. Andre input'!$B$65</f>
        <v>0</v>
      </c>
      <c r="BY46" s="236">
        <f>'G. Modelsimulering_mænd'!BY51*'B. Andre input'!$B$194*'B. Andre input'!$B$65</f>
        <v>0</v>
      </c>
      <c r="BZ46" s="236">
        <f>'G. Modelsimulering_mænd'!BZ51*'B. Andre input'!$B$194*'B. Andre input'!$B$65</f>
        <v>0</v>
      </c>
      <c r="CA46" s="236">
        <f>'G. Modelsimulering_mænd'!CA51*'B. Andre input'!$B$194*'B. Andre input'!$B$65</f>
        <v>0</v>
      </c>
      <c r="CB46" s="236">
        <f>'G. Modelsimulering_mænd'!CB51*'B. Andre input'!$B$194*'B. Andre input'!$B$65</f>
        <v>0</v>
      </c>
      <c r="CC46" s="236">
        <f>'G. Modelsimulering_mænd'!CC51*'B. Andre input'!$B$194*'B. Andre input'!$B$65</f>
        <v>0</v>
      </c>
      <c r="CD46" s="236">
        <f>'G. Modelsimulering_mænd'!CD51*'B. Andre input'!$B$194*'B. Andre input'!$B$65</f>
        <v>0</v>
      </c>
      <c r="CE46" s="236">
        <f>'G. Modelsimulering_mænd'!CE51*'B. Andre input'!$B$194*'B. Andre input'!$B$65</f>
        <v>0</v>
      </c>
      <c r="CF46" s="236">
        <f>'G. Modelsimulering_mænd'!CF51*'B. Andre input'!$B$194*'B. Andre input'!$B$65</f>
        <v>0</v>
      </c>
      <c r="CG46" s="236">
        <f>'G. Modelsimulering_mænd'!CG51*'B. Andre input'!$B$194*'B. Andre input'!$B$65</f>
        <v>0</v>
      </c>
      <c r="CH46" s="236">
        <f>'G. Modelsimulering_mænd'!CH51*'B. Andre input'!$B$194*'B. Andre input'!$B$65</f>
        <v>0</v>
      </c>
      <c r="CI46" s="236">
        <f>'G. Modelsimulering_mænd'!CI51*'B. Andre input'!$B$194*'B. Andre input'!$B$65</f>
        <v>0</v>
      </c>
      <c r="CJ46" s="236">
        <f>'G. Modelsimulering_mænd'!CJ51*'B. Andre input'!$B$194*'B. Andre input'!$B$65</f>
        <v>0</v>
      </c>
    </row>
    <row r="47" spans="1:88" s="115" customFormat="1" ht="25.5" x14ac:dyDescent="0.2">
      <c r="A47" s="140" t="s">
        <v>215</v>
      </c>
      <c r="B47" s="192"/>
      <c r="C47" s="192"/>
      <c r="D47" s="236">
        <f>'G. Modelsimulering_mænd'!D52*'B. Andre input'!$B$195*'B. Andre input'!$B$65</f>
        <v>0</v>
      </c>
      <c r="E47" s="236">
        <f>'G. Modelsimulering_mænd'!E52*'B. Andre input'!$B$195*'B. Andre input'!$B$65</f>
        <v>0</v>
      </c>
      <c r="F47" s="236">
        <f>'G. Modelsimulering_mænd'!F52*'B. Andre input'!$B$195*'B. Andre input'!$B$65</f>
        <v>0</v>
      </c>
      <c r="G47" s="236">
        <f>'G. Modelsimulering_mænd'!G52*'B. Andre input'!$B$195*'B. Andre input'!$B$65</f>
        <v>0</v>
      </c>
      <c r="H47" s="236">
        <f>'G. Modelsimulering_mænd'!H52*'B. Andre input'!$B$195*'B. Andre input'!$B$65</f>
        <v>0</v>
      </c>
      <c r="I47" s="236">
        <f>'G. Modelsimulering_mænd'!I52*'B. Andre input'!$B$195*'B. Andre input'!$B$65</f>
        <v>189049.51280517338</v>
      </c>
      <c r="J47" s="236">
        <f>'G. Modelsimulering_mænd'!J52*'B. Andre input'!$B$195*'B. Andre input'!$B$65</f>
        <v>261159.45194486243</v>
      </c>
      <c r="K47" s="236">
        <f>'G. Modelsimulering_mænd'!K52*'B. Andre input'!$B$195*'B. Andre input'!$B$65</f>
        <v>310553.33441032958</v>
      </c>
      <c r="L47" s="236">
        <f>'G. Modelsimulering_mænd'!L52*'B. Andre input'!$B$195*'B. Andre input'!$B$65</f>
        <v>355133.23943948653</v>
      </c>
      <c r="M47" s="236">
        <f>'G. Modelsimulering_mænd'!M52*'B. Andre input'!$B$195*'B. Andre input'!$B$65</f>
        <v>398178.93884965579</v>
      </c>
      <c r="N47" s="236">
        <f>'G. Modelsimulering_mænd'!N52*'B. Andre input'!$B$195*'B. Andre input'!$B$65</f>
        <v>90024.885203327867</v>
      </c>
      <c r="O47" s="236">
        <f>'G. Modelsimulering_mænd'!O52*'B. Andre input'!$B$195*'B. Andre input'!$B$65</f>
        <v>33599.09284212764</v>
      </c>
      <c r="P47" s="236">
        <f>'G. Modelsimulering_mænd'!P52*'B. Andre input'!$B$195*'B. Andre input'!$B$65</f>
        <v>26397.270006587383</v>
      </c>
      <c r="Q47" s="236">
        <f>'G. Modelsimulering_mænd'!Q52*'B. Andre input'!$B$195*'B. Andre input'!$B$65</f>
        <v>27974.669975389799</v>
      </c>
      <c r="R47" s="236">
        <f>'G. Modelsimulering_mænd'!R52*'B. Andre input'!$B$195*'B. Andre input'!$B$65</f>
        <v>30451.962516410164</v>
      </c>
      <c r="S47" s="236">
        <f>'G. Modelsimulering_mænd'!S52*'B. Andre input'!$B$195*'B. Andre input'!$B$65</f>
        <v>32443.24596133082</v>
      </c>
      <c r="T47" s="236">
        <f>'G. Modelsimulering_mænd'!T52*'B. Andre input'!$B$195*'B. Andre input'!$B$65</f>
        <v>33822.369428066086</v>
      </c>
      <c r="U47" s="236">
        <f>'G. Modelsimulering_mænd'!U52*'B. Andre input'!$B$195*'B. Andre input'!$B$65</f>
        <v>34681.289753404344</v>
      </c>
      <c r="V47" s="236">
        <f>'G. Modelsimulering_mænd'!V52*'B. Andre input'!$B$195*'B. Andre input'!$B$65</f>
        <v>35128.942817741787</v>
      </c>
      <c r="W47" s="236">
        <f>'G. Modelsimulering_mænd'!W52*'B. Andre input'!$B$195*'B. Andre input'!$B$65</f>
        <v>56362.085327835608</v>
      </c>
      <c r="X47" s="236">
        <f>'G. Modelsimulering_mænd'!X52*'B. Andre input'!$B$195*'B. Andre input'!$B$65</f>
        <v>73700.581153764622</v>
      </c>
      <c r="Y47" s="236">
        <f>'G. Modelsimulering_mænd'!Y52*'B. Andre input'!$B$195*'B. Andre input'!$B$65</f>
        <v>87378.052135517049</v>
      </c>
      <c r="Z47" s="236">
        <f>'G. Modelsimulering_mænd'!Z52*'B. Andre input'!$B$195*'B. Andre input'!$B$65</f>
        <v>97917.634486256182</v>
      </c>
      <c r="AA47" s="236">
        <f>'G. Modelsimulering_mænd'!AA52*'B. Andre input'!$B$195*'B. Andre input'!$B$65</f>
        <v>105796.84880183441</v>
      </c>
      <c r="AB47" s="236">
        <f>'G. Modelsimulering_mænd'!AB52*'B. Andre input'!$B$195*'B. Andre input'!$B$65</f>
        <v>111442.36496615474</v>
      </c>
      <c r="AC47" s="236">
        <f>'G. Modelsimulering_mænd'!AC52*'B. Andre input'!$B$195*'B. Andre input'!$B$65</f>
        <v>115229.10183771049</v>
      </c>
      <c r="AD47" s="236">
        <f>'G. Modelsimulering_mænd'!AD52*'B. Andre input'!$B$195*'B. Andre input'!$B$65</f>
        <v>117482.11845843683</v>
      </c>
      <c r="AE47" s="236">
        <f>'G. Modelsimulering_mænd'!AE52*'B. Andre input'!$B$195*'B. Andre input'!$B$65</f>
        <v>118480.17040855641</v>
      </c>
      <c r="AF47" s="236">
        <f>'G. Modelsimulering_mænd'!AF52*'B. Andre input'!$B$195*'B. Andre input'!$B$65</f>
        <v>118460.13439677317</v>
      </c>
      <c r="AG47" s="236">
        <f>'G. Modelsimulering_mænd'!AG52*'B. Andre input'!$B$195*'B. Andre input'!$B$65</f>
        <v>121055.24627381263</v>
      </c>
      <c r="AH47" s="236">
        <f>'G. Modelsimulering_mænd'!AH52*'B. Andre input'!$B$195*'B. Andre input'!$B$65</f>
        <v>122530.28821660782</v>
      </c>
      <c r="AI47" s="236">
        <f>'G. Modelsimulering_mænd'!AI52*'B. Andre input'!$B$195*'B. Andre input'!$B$65</f>
        <v>123041.456986943</v>
      </c>
      <c r="AJ47" s="236">
        <f>'G. Modelsimulering_mænd'!AJ52*'B. Andre input'!$B$195*'B. Andre input'!$B$65</f>
        <v>122727.02830745956</v>
      </c>
      <c r="AK47" s="236">
        <f>'G. Modelsimulering_mænd'!AK52*'B. Andre input'!$B$195*'B. Andre input'!$B$65</f>
        <v>121710.15351326442</v>
      </c>
      <c r="AL47" s="236">
        <f>'G. Modelsimulering_mænd'!AL52*'B. Andre input'!$B$195*'B. Andre input'!$B$65</f>
        <v>120100.70382272829</v>
      </c>
      <c r="AM47" s="236">
        <f>'G. Modelsimulering_mænd'!AM52*'B. Andre input'!$B$195*'B. Andre input'!$B$65</f>
        <v>117996.59700215771</v>
      </c>
      <c r="AN47" s="236">
        <f>'G. Modelsimulering_mænd'!AN52*'B. Andre input'!$B$195*'B. Andre input'!$B$65</f>
        <v>115484.85172459936</v>
      </c>
      <c r="AO47" s="236">
        <f>'G. Modelsimulering_mænd'!AO52*'B. Andre input'!$B$195*'B. Andre input'!$B$65</f>
        <v>112642.50162092209</v>
      </c>
      <c r="AP47" s="236">
        <f>'G. Modelsimulering_mænd'!AP52*'B. Andre input'!$B$195*'B. Andre input'!$B$65</f>
        <v>109537.43513993239</v>
      </c>
      <c r="AQ47" s="236">
        <f>'G. Modelsimulering_mænd'!AQ52*'B. Andre input'!$B$195*'B. Andre input'!$B$65</f>
        <v>111987.89834912885</v>
      </c>
      <c r="AR47" s="236">
        <f>'G. Modelsimulering_mænd'!AR52*'B. Andre input'!$B$195*'B. Andre input'!$B$65</f>
        <v>112967.05326053487</v>
      </c>
      <c r="AS47" s="236">
        <f>'G. Modelsimulering_mænd'!AS52*'B. Andre input'!$B$195*'B. Andre input'!$B$65</f>
        <v>112731.18472411417</v>
      </c>
      <c r="AT47" s="236">
        <f>'G. Modelsimulering_mænd'!AT52*'B. Andre input'!$B$195*'B. Andre input'!$B$65</f>
        <v>111493.88661664407</v>
      </c>
      <c r="AU47" s="236">
        <f>'G. Modelsimulering_mænd'!AU52*'B. Andre input'!$B$195*'B. Andre input'!$B$65</f>
        <v>109437.01826559812</v>
      </c>
      <c r="AV47" s="236">
        <f>'G. Modelsimulering_mænd'!AV52*'B. Andre input'!$B$195*'B. Andre input'!$B$65</f>
        <v>106717.54571411629</v>
      </c>
      <c r="AW47" s="236">
        <f>'G. Modelsimulering_mænd'!AW52*'B. Andre input'!$B$195*'B. Andre input'!$B$65</f>
        <v>103471.90996775308</v>
      </c>
      <c r="AX47" s="236">
        <f>'G. Modelsimulering_mænd'!AX52*'B. Andre input'!$B$195*'B. Andre input'!$B$65</f>
        <v>99818.941350298584</v>
      </c>
      <c r="AY47" s="236">
        <f>'G. Modelsimulering_mænd'!AY52*'B. Andre input'!$B$195*'B. Andre input'!$B$65</f>
        <v>95861.939448759731</v>
      </c>
      <c r="AZ47" s="236">
        <f>'G. Modelsimulering_mænd'!AZ52*'B. Andre input'!$B$195*'B. Andre input'!$B$65</f>
        <v>91690.285208032321</v>
      </c>
      <c r="BA47" s="236">
        <f>'G. Modelsimulering_mænd'!BA52*'B. Andre input'!$B$195*'B. Andre input'!$B$65</f>
        <v>119018.64761583038</v>
      </c>
      <c r="BB47" s="236">
        <f>'G. Modelsimulering_mænd'!BB52*'B. Andre input'!$B$195*'B. Andre input'!$B$65</f>
        <v>109292.18916022782</v>
      </c>
      <c r="BC47" s="236">
        <f>'G. Modelsimulering_mænd'!BC52*'B. Andre input'!$B$195*'B. Andre input'!$B$65</f>
        <v>100301.87505436482</v>
      </c>
      <c r="BD47" s="236">
        <f>'G. Modelsimulering_mænd'!BD52*'B. Andre input'!$B$195*'B. Andre input'!$B$65</f>
        <v>91946.008973610413</v>
      </c>
      <c r="BE47" s="236">
        <f>'G. Modelsimulering_mænd'!BE52*'B. Andre input'!$B$195*'B. Andre input'!$B$65</f>
        <v>84165.860138322023</v>
      </c>
      <c r="BF47" s="236">
        <f>'G. Modelsimulering_mænd'!BF52*'B. Andre input'!$B$195*'B. Andre input'!$B$65</f>
        <v>76925.458810712997</v>
      </c>
      <c r="BG47" s="236">
        <f>'G. Modelsimulering_mænd'!BG52*'B. Andre input'!$B$195*'B. Andre input'!$B$65</f>
        <v>70199.699542590359</v>
      </c>
      <c r="BH47" s="236">
        <f>'G. Modelsimulering_mænd'!BH52*'B. Andre input'!$B$195*'B. Andre input'!$B$65</f>
        <v>63967.657834615886</v>
      </c>
      <c r="BI47" s="236">
        <f>'G. Modelsimulering_mænd'!BI52*'B. Andre input'!$B$195*'B. Andre input'!$B$65</f>
        <v>58209.107966091942</v>
      </c>
      <c r="BJ47" s="236">
        <f>'G. Modelsimulering_mænd'!BJ52*'B. Andre input'!$B$195*'B. Andre input'!$B$65</f>
        <v>52902.9487728163</v>
      </c>
      <c r="BK47" s="236">
        <f>'G. Modelsimulering_mænd'!BK52*'B. Andre input'!$B$195*'B. Andre input'!$B$65</f>
        <v>48026.718499796261</v>
      </c>
      <c r="BL47" s="236">
        <f>'G. Modelsimulering_mænd'!BL52*'B. Andre input'!$B$195*'B. Andre input'!$B$65</f>
        <v>43556.690108785922</v>
      </c>
      <c r="BM47" s="236">
        <f>'G. Modelsimulering_mænd'!BM52*'B. Andre input'!$B$195*'B. Andre input'!$B$65</f>
        <v>39468.239222375829</v>
      </c>
      <c r="BN47" s="236">
        <f>'G. Modelsimulering_mænd'!BN52*'B. Andre input'!$B$195*'B. Andre input'!$B$65</f>
        <v>35736.305156658003</v>
      </c>
      <c r="BO47" s="236">
        <f>'G. Modelsimulering_mænd'!BO52*'B. Andre input'!$B$195*'B. Andre input'!$B$65</f>
        <v>32335.846069675546</v>
      </c>
      <c r="BP47" s="236">
        <f>'G. Modelsimulering_mænd'!BP52*'B. Andre input'!$B$195*'B. Andre input'!$B$65</f>
        <v>29242.238756818329</v>
      </c>
      <c r="BQ47" s="236">
        <f>'G. Modelsimulering_mænd'!BQ52*'B. Andre input'!$B$195*'B. Andre input'!$B$65</f>
        <v>26431.603118820647</v>
      </c>
      <c r="BR47" s="236">
        <f>'G. Modelsimulering_mænd'!BR52*'B. Andre input'!$B$195*'B. Andre input'!$B$65</f>
        <v>23881.048122757191</v>
      </c>
      <c r="BS47" s="236">
        <f>'G. Modelsimulering_mænd'!BS52*'B. Andre input'!$B$195*'B. Andre input'!$B$65</f>
        <v>21568.844961643666</v>
      </c>
      <c r="BT47" s="236">
        <f>'G. Modelsimulering_mænd'!BT52*'B. Andre input'!$B$195*'B. Andre input'!$B$65</f>
        <v>19474.537201344134</v>
      </c>
      <c r="BU47" s="236">
        <f>'G. Modelsimulering_mænd'!BU52*'B. Andre input'!$B$195*'B. Andre input'!$B$65</f>
        <v>0</v>
      </c>
      <c r="BV47" s="236">
        <f>'G. Modelsimulering_mænd'!BV52*'B. Andre input'!$B$195*'B. Andre input'!$B$65</f>
        <v>0</v>
      </c>
      <c r="BW47" s="236">
        <f>'G. Modelsimulering_mænd'!BW52*'B. Andre input'!$B$195*'B. Andre input'!$B$65</f>
        <v>0</v>
      </c>
      <c r="BX47" s="236">
        <f>'G. Modelsimulering_mænd'!BX52*'B. Andre input'!$B$195*'B. Andre input'!$B$65</f>
        <v>0</v>
      </c>
      <c r="BY47" s="236">
        <f>'G. Modelsimulering_mænd'!BY52*'B. Andre input'!$B$195*'B. Andre input'!$B$65</f>
        <v>0</v>
      </c>
      <c r="BZ47" s="236">
        <f>'G. Modelsimulering_mænd'!BZ52*'B. Andre input'!$B$195*'B. Andre input'!$B$65</f>
        <v>0</v>
      </c>
      <c r="CA47" s="236">
        <f>'G. Modelsimulering_mænd'!CA52*'B. Andre input'!$B$195*'B. Andre input'!$B$65</f>
        <v>0</v>
      </c>
      <c r="CB47" s="236">
        <f>'G. Modelsimulering_mænd'!CB52*'B. Andre input'!$B$195*'B. Andre input'!$B$65</f>
        <v>0</v>
      </c>
      <c r="CC47" s="236">
        <f>'G. Modelsimulering_mænd'!CC52*'B. Andre input'!$B$195*'B. Andre input'!$B$65</f>
        <v>0</v>
      </c>
      <c r="CD47" s="236">
        <f>'G. Modelsimulering_mænd'!CD52*'B. Andre input'!$B$195*'B. Andre input'!$B$65</f>
        <v>0</v>
      </c>
      <c r="CE47" s="236">
        <f>'G. Modelsimulering_mænd'!CE52*'B. Andre input'!$B$195*'B. Andre input'!$B$65</f>
        <v>0</v>
      </c>
      <c r="CF47" s="236">
        <f>'G. Modelsimulering_mænd'!CF52*'B. Andre input'!$B$195*'B. Andre input'!$B$65</f>
        <v>0</v>
      </c>
      <c r="CG47" s="236">
        <f>'G. Modelsimulering_mænd'!CG52*'B. Andre input'!$B$195*'B. Andre input'!$B$65</f>
        <v>0</v>
      </c>
      <c r="CH47" s="236">
        <f>'G. Modelsimulering_mænd'!CH52*'B. Andre input'!$B$195*'B. Andre input'!$B$65</f>
        <v>0</v>
      </c>
      <c r="CI47" s="236">
        <f>'G. Modelsimulering_mænd'!CI52*'B. Andre input'!$B$195*'B. Andre input'!$B$65</f>
        <v>0</v>
      </c>
      <c r="CJ47" s="236">
        <f>'G. Modelsimulering_mænd'!CJ52*'B. Andre input'!$B$195*'B. Andre input'!$B$65</f>
        <v>0</v>
      </c>
    </row>
    <row r="48" spans="1:88" s="115" customFormat="1" ht="25.5" x14ac:dyDescent="0.2">
      <c r="A48" s="140" t="s">
        <v>216</v>
      </c>
      <c r="B48" s="192"/>
      <c r="C48" s="192"/>
      <c r="D48" s="236">
        <f>'G. Modelsimulering_mænd'!D53*'B. Andre input'!$B$195*'B. Andre input'!$B$65</f>
        <v>0</v>
      </c>
      <c r="E48" s="236">
        <f>'G. Modelsimulering_mænd'!E53*'B. Andre input'!$B$195*'B. Andre input'!$B$65</f>
        <v>0</v>
      </c>
      <c r="F48" s="236">
        <f>'G. Modelsimulering_mænd'!F53*'B. Andre input'!$B$195*'B. Andre input'!$B$65</f>
        <v>0</v>
      </c>
      <c r="G48" s="236">
        <f>'G. Modelsimulering_mænd'!G53*'B. Andre input'!$B$195*'B. Andre input'!$B$65</f>
        <v>0</v>
      </c>
      <c r="H48" s="236">
        <f>'G. Modelsimulering_mænd'!H53*'B. Andre input'!$B$195*'B. Andre input'!$B$65</f>
        <v>0</v>
      </c>
      <c r="I48" s="236">
        <f>'G. Modelsimulering_mænd'!I53*'B. Andre input'!$B$195*'B. Andre input'!$B$65</f>
        <v>43545.309985485481</v>
      </c>
      <c r="J48" s="236">
        <f>'G. Modelsimulering_mænd'!J53*'B. Andre input'!$B$195*'B. Andre input'!$B$65</f>
        <v>63864.62157305557</v>
      </c>
      <c r="K48" s="236">
        <f>'G. Modelsimulering_mænd'!K53*'B. Andre input'!$B$195*'B. Andre input'!$B$65</f>
        <v>79663.003311881053</v>
      </c>
      <c r="L48" s="236">
        <f>'G. Modelsimulering_mænd'!L53*'B. Andre input'!$B$195*'B. Andre input'!$B$65</f>
        <v>94883.574110229602</v>
      </c>
      <c r="M48" s="236">
        <f>'G. Modelsimulering_mænd'!M53*'B. Andre input'!$B$195*'B. Andre input'!$B$65</f>
        <v>110255.54697924586</v>
      </c>
      <c r="N48" s="236">
        <f>'G. Modelsimulering_mænd'!N53*'B. Andre input'!$B$195*'B. Andre input'!$B$65</f>
        <v>25628.515251834717</v>
      </c>
      <c r="O48" s="236">
        <f>'G. Modelsimulering_mænd'!O53*'B. Andre input'!$B$195*'B. Andre input'!$B$65</f>
        <v>9144.7011731341663</v>
      </c>
      <c r="P48" s="236">
        <f>'G. Modelsimulering_mænd'!P53*'B. Andre input'!$B$195*'B. Andre input'!$B$65</f>
        <v>6867.621775861111</v>
      </c>
      <c r="Q48" s="236">
        <f>'G. Modelsimulering_mænd'!Q53*'B. Andre input'!$B$195*'B. Andre input'!$B$65</f>
        <v>7337.7666618007661</v>
      </c>
      <c r="R48" s="236">
        <f>'G. Modelsimulering_mænd'!R53*'B. Andre input'!$B$195*'B. Andre input'!$B$65</f>
        <v>8172.1848106751313</v>
      </c>
      <c r="S48" s="236">
        <f>'G. Modelsimulering_mænd'!S53*'B. Andre input'!$B$195*'B. Andre input'!$B$65</f>
        <v>8905.7065619971272</v>
      </c>
      <c r="T48" s="236">
        <f>'G. Modelsimulering_mænd'!T53*'B. Andre input'!$B$195*'B. Andre input'!$B$65</f>
        <v>9471.9372294645727</v>
      </c>
      <c r="U48" s="236">
        <f>'G. Modelsimulering_mænd'!U53*'B. Andre input'!$B$195*'B. Andre input'!$B$65</f>
        <v>9883.4736569948618</v>
      </c>
      <c r="V48" s="236">
        <f>'G. Modelsimulering_mænd'!V53*'B. Andre input'!$B$195*'B. Andre input'!$B$65</f>
        <v>10165.200545829201</v>
      </c>
      <c r="W48" s="236">
        <f>'G. Modelsimulering_mænd'!W53*'B. Andre input'!$B$195*'B. Andre input'!$B$65</f>
        <v>16745.626404015955</v>
      </c>
      <c r="X48" s="236">
        <f>'G. Modelsimulering_mænd'!X53*'B. Andre input'!$B$195*'B. Andre input'!$B$65</f>
        <v>22272.06539573981</v>
      </c>
      <c r="Y48" s="236">
        <f>'G. Modelsimulering_mænd'!Y53*'B. Andre input'!$B$195*'B. Andre input'!$B$65</f>
        <v>26861.735397493994</v>
      </c>
      <c r="Z48" s="236">
        <f>'G. Modelsimulering_mænd'!Z53*'B. Andre input'!$B$195*'B. Andre input'!$B$65</f>
        <v>30613.510997593137</v>
      </c>
      <c r="AA48" s="236">
        <f>'G. Modelsimulering_mænd'!AA53*'B. Andre input'!$B$195*'B. Andre input'!$B$65</f>
        <v>33622.934984703672</v>
      </c>
      <c r="AB48" s="236">
        <f>'G. Modelsimulering_mænd'!AB53*'B. Andre input'!$B$195*'B. Andre input'!$B$65</f>
        <v>35979.894771120176</v>
      </c>
      <c r="AC48" s="236">
        <f>'G. Modelsimulering_mænd'!AC53*'B. Andre input'!$B$195*'B. Andre input'!$B$65</f>
        <v>37767.498884193192</v>
      </c>
      <c r="AD48" s="236">
        <f>'G. Modelsimulering_mænd'!AD53*'B. Andre input'!$B$195*'B. Andre input'!$B$65</f>
        <v>39061.630178512518</v>
      </c>
      <c r="AE48" s="236">
        <f>'G. Modelsimulering_mænd'!AE53*'B. Andre input'!$B$195*'B. Andre input'!$B$65</f>
        <v>39930.892976033247</v>
      </c>
      <c r="AF48" s="236">
        <f>'G. Modelsimulering_mænd'!AF53*'B. Andre input'!$B$195*'B. Andre input'!$B$65</f>
        <v>40436.79792779823</v>
      </c>
      <c r="AG48" s="236">
        <f>'G. Modelsimulering_mænd'!AG53*'B. Andre input'!$B$195*'B. Andre input'!$B$65</f>
        <v>40634.094154103259</v>
      </c>
      <c r="AH48" s="236">
        <f>'G. Modelsimulering_mænd'!AH53*'B. Andre input'!$B$195*'B. Andre input'!$B$65</f>
        <v>40741.923905365176</v>
      </c>
      <c r="AI48" s="236">
        <f>'G. Modelsimulering_mænd'!AI53*'B. Andre input'!$B$195*'B. Andre input'!$B$65</f>
        <v>40760.787471151816</v>
      </c>
      <c r="AJ48" s="236">
        <f>'G. Modelsimulering_mænd'!AJ53*'B. Andre input'!$B$195*'B. Andre input'!$B$65</f>
        <v>40690.484626381498</v>
      </c>
      <c r="AK48" s="236">
        <f>'G. Modelsimulering_mænd'!AK53*'B. Andre input'!$B$195*'B. Andre input'!$B$65</f>
        <v>40529.489133190567</v>
      </c>
      <c r="AL48" s="236">
        <f>'G. Modelsimulering_mænd'!AL53*'B. Andre input'!$B$195*'B. Andre input'!$B$65</f>
        <v>40275.74948828113</v>
      </c>
      <c r="AM48" s="236">
        <f>'G. Modelsimulering_mænd'!AM53*'B. Andre input'!$B$195*'B. Andre input'!$B$65</f>
        <v>39927.730943052571</v>
      </c>
      <c r="AN48" s="236">
        <f>'G. Modelsimulering_mænd'!AN53*'B. Andre input'!$B$195*'B. Andre input'!$B$65</f>
        <v>39485.222579883179</v>
      </c>
      <c r="AO48" s="236">
        <f>'G. Modelsimulering_mænd'!AO53*'B. Andre input'!$B$195*'B. Andre input'!$B$65</f>
        <v>38949.784176506808</v>
      </c>
      <c r="AP48" s="236">
        <f>'G. Modelsimulering_mænd'!AP53*'B. Andre input'!$B$195*'B. Andre input'!$B$65</f>
        <v>38324.863647415274</v>
      </c>
      <c r="AQ48" s="236">
        <f>'G. Modelsimulering_mænd'!AQ53*'B. Andre input'!$B$195*'B. Andre input'!$B$65</f>
        <v>37615.670703417738</v>
      </c>
      <c r="AR48" s="236">
        <f>'G. Modelsimulering_mænd'!AR53*'B. Andre input'!$B$195*'B. Andre input'!$B$65</f>
        <v>37111.130162431786</v>
      </c>
      <c r="AS48" s="236">
        <f>'G. Modelsimulering_mænd'!AS53*'B. Andre input'!$B$195*'B. Andre input'!$B$65</f>
        <v>36721.982794866613</v>
      </c>
      <c r="AT48" s="236">
        <f>'G. Modelsimulering_mænd'!AT53*'B. Andre input'!$B$195*'B. Andre input'!$B$65</f>
        <v>36381.189988665712</v>
      </c>
      <c r="AU48" s="236">
        <f>'G. Modelsimulering_mænd'!AU53*'B. Andre input'!$B$195*'B. Andre input'!$B$65</f>
        <v>36036.990251248579</v>
      </c>
      <c r="AV48" s="236">
        <f>'G. Modelsimulering_mænd'!AV53*'B. Andre input'!$B$195*'B. Andre input'!$B$65</f>
        <v>35649.969058432252</v>
      </c>
      <c r="AW48" s="236">
        <f>'G. Modelsimulering_mænd'!AW53*'B. Andre input'!$B$195*'B. Andre input'!$B$65</f>
        <v>35191.591984341925</v>
      </c>
      <c r="AX48" s="236">
        <f>'G. Modelsimulering_mænd'!AX53*'B. Andre input'!$B$195*'B. Andre input'!$B$65</f>
        <v>34643.077740381486</v>
      </c>
      <c r="AY48" s="236">
        <f>'G. Modelsimulering_mænd'!AY53*'B. Andre input'!$B$195*'B. Andre input'!$B$65</f>
        <v>33994.207346567571</v>
      </c>
      <c r="AZ48" s="236">
        <f>'G. Modelsimulering_mænd'!AZ53*'B. Andre input'!$B$195*'B. Andre input'!$B$65</f>
        <v>33241.99858629857</v>
      </c>
      <c r="BA48" s="236">
        <f>'G. Modelsimulering_mænd'!BA53*'B. Andre input'!$B$195*'B. Andre input'!$B$65</f>
        <v>32389.305510604972</v>
      </c>
      <c r="BB48" s="236">
        <f>'G. Modelsimulering_mænd'!BB53*'B. Andre input'!$B$195*'B. Andre input'!$B$65</f>
        <v>32991.502602192842</v>
      </c>
      <c r="BC48" s="236">
        <f>'G. Modelsimulering_mænd'!BC53*'B. Andre input'!$B$195*'B. Andre input'!$B$65</f>
        <v>33070.937477366722</v>
      </c>
      <c r="BD48" s="236">
        <f>'G. Modelsimulering_mænd'!BD53*'B. Andre input'!$B$195*'B. Andre input'!$B$65</f>
        <v>32728.303723911115</v>
      </c>
      <c r="BE48" s="236">
        <f>'G. Modelsimulering_mænd'!BE53*'B. Andre input'!$B$195*'B. Andre input'!$B$65</f>
        <v>32034.595723856186</v>
      </c>
      <c r="BF48" s="236">
        <f>'G. Modelsimulering_mænd'!BF53*'B. Andre input'!$B$195*'B. Andre input'!$B$65</f>
        <v>31050.653979534269</v>
      </c>
      <c r="BG48" s="236">
        <f>'G. Modelsimulering_mænd'!BG53*'B. Andre input'!$B$195*'B. Andre input'!$B$65</f>
        <v>29833.928975349987</v>
      </c>
      <c r="BH48" s="236">
        <f>'G. Modelsimulering_mænd'!BH53*'B. Andre input'!$B$195*'B. Andre input'!$B$65</f>
        <v>28439.52252747551</v>
      </c>
      <c r="BI48" s="236">
        <f>'G. Modelsimulering_mænd'!BI53*'B. Andre input'!$B$195*'B. Andre input'!$B$65</f>
        <v>26919.135340083914</v>
      </c>
      <c r="BJ48" s="236">
        <f>'G. Modelsimulering_mænd'!BJ53*'B. Andre input'!$B$195*'B. Andre input'!$B$65</f>
        <v>25319.645624811004</v>
      </c>
      <c r="BK48" s="236">
        <f>'G. Modelsimulering_mænd'!BK53*'B. Andre input'!$B$195*'B. Andre input'!$B$65</f>
        <v>23682.027809575302</v>
      </c>
      <c r="BL48" s="236">
        <f>'G. Modelsimulering_mænd'!BL53*'B. Andre input'!$B$195*'B. Andre input'!$B$65</f>
        <v>22040.809352465127</v>
      </c>
      <c r="BM48" s="236">
        <f>'G. Modelsimulering_mænd'!BM53*'B. Andre input'!$B$195*'B. Andre input'!$B$65</f>
        <v>20424.03086662346</v>
      </c>
      <c r="BN48" s="236">
        <f>'G. Modelsimulering_mænd'!BN53*'B. Andre input'!$B$195*'B. Andre input'!$B$65</f>
        <v>18853.588646810753</v>
      </c>
      <c r="BO48" s="236">
        <f>'G. Modelsimulering_mænd'!BO53*'B. Andre input'!$B$195*'B. Andre input'!$B$65</f>
        <v>17345.824809551803</v>
      </c>
      <c r="BP48" s="236">
        <f>'G. Modelsimulering_mænd'!BP53*'B. Andre input'!$B$195*'B. Andre input'!$B$65</f>
        <v>15912.247847593613</v>
      </c>
      <c r="BQ48" s="236">
        <f>'G. Modelsimulering_mænd'!BQ53*'B. Andre input'!$B$195*'B. Andre input'!$B$65</f>
        <v>14560.294193578038</v>
      </c>
      <c r="BR48" s="236">
        <f>'G. Modelsimulering_mænd'!BR53*'B. Andre input'!$B$195*'B. Andre input'!$B$65</f>
        <v>13294.06913108576</v>
      </c>
      <c r="BS48" s="236">
        <f>'G. Modelsimulering_mænd'!BS53*'B. Andre input'!$B$195*'B. Andre input'!$B$65</f>
        <v>12115.028818905168</v>
      </c>
      <c r="BT48" s="236">
        <f>'G. Modelsimulering_mænd'!BT53*'B. Andre input'!$B$195*'B. Andre input'!$B$65</f>
        <v>11022.583135478973</v>
      </c>
      <c r="BU48" s="236">
        <f>'G. Modelsimulering_mænd'!BU53*'B. Andre input'!$B$195*'B. Andre input'!$B$65</f>
        <v>27593.610772196407</v>
      </c>
      <c r="BV48" s="236">
        <f>'G. Modelsimulering_mænd'!BV53*'B. Andre input'!$B$195*'B. Andre input'!$B$65</f>
        <v>23310.295058363081</v>
      </c>
      <c r="BW48" s="236">
        <f>'G. Modelsimulering_mænd'!BW53*'B. Andre input'!$B$195*'B. Andre input'!$B$65</f>
        <v>19717.480425882495</v>
      </c>
      <c r="BX48" s="236">
        <f>'G. Modelsimulering_mænd'!BX53*'B. Andre input'!$B$195*'B. Andre input'!$B$65</f>
        <v>16613.496204497154</v>
      </c>
      <c r="BY48" s="236">
        <f>'G. Modelsimulering_mænd'!BY53*'B. Andre input'!$B$195*'B. Andre input'!$B$65</f>
        <v>13905.524805231746</v>
      </c>
      <c r="BZ48" s="236">
        <f>'G. Modelsimulering_mænd'!BZ53*'B. Andre input'!$B$195*'B. Andre input'!$B$65</f>
        <v>11547.829232322694</v>
      </c>
      <c r="CA48" s="236">
        <f>'G. Modelsimulering_mænd'!CA53*'B. Andre input'!$B$195*'B. Andre input'!$B$65</f>
        <v>9511.5614473135392</v>
      </c>
      <c r="CB48" s="236">
        <f>'G. Modelsimulering_mænd'!CB53*'B. Andre input'!$B$195*'B. Andre input'!$B$65</f>
        <v>7771.4760644871594</v>
      </c>
      <c r="CC48" s="236">
        <f>'G. Modelsimulering_mænd'!CC53*'B. Andre input'!$B$195*'B. Andre input'!$B$65</f>
        <v>6301.2241743172781</v>
      </c>
      <c r="CD48" s="236">
        <f>'G. Modelsimulering_mænd'!CD53*'B. Andre input'!$B$195*'B. Andre input'!$B$65</f>
        <v>5072.645413665502</v>
      </c>
      <c r="CE48" s="236">
        <f>'G. Modelsimulering_mænd'!CE53*'B. Andre input'!$B$195*'B. Andre input'!$B$65</f>
        <v>4056.641391714712</v>
      </c>
      <c r="CF48" s="236">
        <f>'G. Modelsimulering_mænd'!CF53*'B. Andre input'!$B$195*'B. Andre input'!$B$65</f>
        <v>3224.4352386696637</v>
      </c>
      <c r="CG48" s="236">
        <f>'G. Modelsimulering_mænd'!CG53*'B. Andre input'!$B$195*'B. Andre input'!$B$65</f>
        <v>2548.6887658553455</v>
      </c>
      <c r="CH48" s="236">
        <f>'G. Modelsimulering_mænd'!CH53*'B. Andre input'!$B$195*'B. Andre input'!$B$65</f>
        <v>2004.2954836159188</v>
      </c>
      <c r="CI48" s="236">
        <f>'G. Modelsimulering_mænd'!CI53*'B. Andre input'!$B$195*'B. Andre input'!$B$65</f>
        <v>1568.8347963489564</v>
      </c>
      <c r="CJ48" s="236">
        <f>'G. Modelsimulering_mænd'!CJ53*'B. Andre input'!$B$195*'B. Andre input'!$B$65</f>
        <v>0</v>
      </c>
    </row>
    <row r="49" spans="1:88" s="115" customFormat="1" ht="25.5" x14ac:dyDescent="0.2">
      <c r="A49" s="140" t="s">
        <v>194</v>
      </c>
      <c r="B49" s="192"/>
      <c r="C49" s="192"/>
      <c r="D49" s="236">
        <f>'G. Modelsimulering_mænd'!D54*'B. Andre input'!$B$195*'B. Andre input'!$B$65</f>
        <v>0</v>
      </c>
      <c r="E49" s="236">
        <f>'G. Modelsimulering_mænd'!E54*'B. Andre input'!$B$195*'B. Andre input'!$B$65</f>
        <v>0</v>
      </c>
      <c r="F49" s="236">
        <f>'G. Modelsimulering_mænd'!F54*'B. Andre input'!$B$195*'B. Andre input'!$B$65</f>
        <v>0</v>
      </c>
      <c r="G49" s="236">
        <f>'G. Modelsimulering_mænd'!G54*'B. Andre input'!$B$195*'B. Andre input'!$B$65</f>
        <v>0</v>
      </c>
      <c r="H49" s="236">
        <f>'G. Modelsimulering_mænd'!H54*'B. Andre input'!$B$195*'B. Andre input'!$B$65</f>
        <v>0</v>
      </c>
      <c r="I49" s="236">
        <f>'G. Modelsimulering_mænd'!I54*'B. Andre input'!$B$195*'B. Andre input'!$B$65</f>
        <v>2457.4487584468338</v>
      </c>
      <c r="J49" s="236">
        <f>'G. Modelsimulering_mænd'!J54*'B. Andre input'!$B$195*'B. Andre input'!$B$65</f>
        <v>3658.3233316501282</v>
      </c>
      <c r="K49" s="236">
        <f>'G. Modelsimulering_mænd'!K54*'B. Andre input'!$B$195*'B. Andre input'!$B$65</f>
        <v>4614.2578396310782</v>
      </c>
      <c r="L49" s="236">
        <f>'G. Modelsimulering_mænd'!L54*'B. Andre input'!$B$195*'B. Andre input'!$B$65</f>
        <v>5545.1028979981629</v>
      </c>
      <c r="M49" s="236">
        <f>'G. Modelsimulering_mænd'!M54*'B. Andre input'!$B$195*'B. Andre input'!$B$65</f>
        <v>6491.6187754654484</v>
      </c>
      <c r="N49" s="236">
        <f>'G. Modelsimulering_mænd'!N54*'B. Andre input'!$B$195*'B. Andre input'!$B$65</f>
        <v>1517.3230455707028</v>
      </c>
      <c r="O49" s="236">
        <f>'G. Modelsimulering_mænd'!O54*'B. Andre input'!$B$195*'B. Andre input'!$B$65</f>
        <v>536.51794441630148</v>
      </c>
      <c r="P49" s="236">
        <f>'G. Modelsimulering_mænd'!P54*'B. Andre input'!$B$195*'B. Andre input'!$B$65</f>
        <v>399.03672953897251</v>
      </c>
      <c r="Q49" s="236">
        <f>'G. Modelsimulering_mænd'!Q54*'B. Andre input'!$B$195*'B. Andre input'!$B$65</f>
        <v>427.10855768483123</v>
      </c>
      <c r="R49" s="236">
        <f>'G. Modelsimulering_mænd'!R54*'B. Andre input'!$B$195*'B. Andre input'!$B$65</f>
        <v>477.9978753445746</v>
      </c>
      <c r="S49" s="236">
        <f>'G. Modelsimulering_mænd'!S54*'B. Andre input'!$B$195*'B. Andre input'!$B$65</f>
        <v>523.33389688553723</v>
      </c>
      <c r="T49" s="236">
        <f>'G. Modelsimulering_mænd'!T54*'B. Andre input'!$B$195*'B. Andre input'!$B$65</f>
        <v>558.831703133784</v>
      </c>
      <c r="U49" s="236">
        <f>'G. Modelsimulering_mænd'!U54*'B. Andre input'!$B$195*'B. Andre input'!$B$65</f>
        <v>585.08256398782407</v>
      </c>
      <c r="V49" s="236">
        <f>'G. Modelsimulering_mænd'!V54*'B. Andre input'!$B$195*'B. Andre input'!$B$65</f>
        <v>603.49243093730399</v>
      </c>
      <c r="W49" s="236">
        <f>'G. Modelsimulering_mænd'!W54*'B. Andre input'!$B$195*'B. Andre input'!$B$65</f>
        <v>999.09902891886998</v>
      </c>
      <c r="X49" s="236">
        <f>'G. Modelsimulering_mænd'!X54*'B. Andre input'!$B$195*'B. Andre input'!$B$65</f>
        <v>1334.707606218092</v>
      </c>
      <c r="Y49" s="236">
        <f>'G. Modelsimulering_mænd'!Y54*'B. Andre input'!$B$195*'B. Andre input'!$B$65</f>
        <v>1614.0692208415162</v>
      </c>
      <c r="Z49" s="236">
        <f>'G. Modelsimulering_mænd'!Z54*'B. Andre input'!$B$195*'B. Andre input'!$B$65</f>
        <v>1844.3788037149393</v>
      </c>
      <c r="AA49" s="236">
        <f>'G. Modelsimulering_mænd'!AA54*'B. Andre input'!$B$195*'B. Andre input'!$B$65</f>
        <v>2030.8969779586546</v>
      </c>
      <c r="AB49" s="236">
        <f>'G. Modelsimulering_mænd'!AB54*'B. Andre input'!$B$195*'B. Andre input'!$B$65</f>
        <v>2178.6224529795968</v>
      </c>
      <c r="AC49" s="236">
        <f>'G. Modelsimulering_mænd'!AC54*'B. Andre input'!$B$195*'B. Andre input'!$B$65</f>
        <v>2292.2250158009842</v>
      </c>
      <c r="AD49" s="236">
        <f>'G. Modelsimulering_mænd'!AD54*'B. Andre input'!$B$195*'B. Andre input'!$B$65</f>
        <v>2376.014536505952</v>
      </c>
      <c r="AE49" s="236">
        <f>'G. Modelsimulering_mænd'!AE54*'B. Andre input'!$B$195*'B. Andre input'!$B$65</f>
        <v>2433.9303140393804</v>
      </c>
      <c r="AF49" s="236">
        <f>'G. Modelsimulering_mænd'!AF54*'B. Andre input'!$B$195*'B. Andre input'!$B$65</f>
        <v>2469.5428626202661</v>
      </c>
      <c r="AG49" s="236">
        <f>'G. Modelsimulering_mænd'!AG54*'B. Andre input'!$B$195*'B. Andre input'!$B$65</f>
        <v>2486.0639541197747</v>
      </c>
      <c r="AH49" s="236">
        <f>'G. Modelsimulering_mænd'!AH54*'B. Andre input'!$B$195*'B. Andre input'!$B$65</f>
        <v>2486.3624348057883</v>
      </c>
      <c r="AI49" s="236">
        <f>'G. Modelsimulering_mænd'!AI54*'B. Andre input'!$B$195*'B. Andre input'!$B$65</f>
        <v>2483.9042953836602</v>
      </c>
      <c r="AJ49" s="236">
        <f>'G. Modelsimulering_mænd'!AJ54*'B. Andre input'!$B$195*'B. Andre input'!$B$65</f>
        <v>2478.191258141625</v>
      </c>
      <c r="AK49" s="236">
        <f>'G. Modelsimulering_mænd'!AK54*'B. Andre input'!$B$195*'B. Andre input'!$B$65</f>
        <v>2468.6768069885875</v>
      </c>
      <c r="AL49" s="236">
        <f>'G. Modelsimulering_mænd'!AL54*'B. Andre input'!$B$195*'B. Andre input'!$B$65</f>
        <v>2454.819004478441</v>
      </c>
      <c r="AM49" s="236">
        <f>'G. Modelsimulering_mænd'!AM54*'B. Andre input'!$B$195*'B. Andre input'!$B$65</f>
        <v>2436.1518907678746</v>
      </c>
      <c r="AN49" s="236">
        <f>'G. Modelsimulering_mænd'!AN54*'B. Andre input'!$B$195*'B. Andre input'!$B$65</f>
        <v>2412.3406625640323</v>
      </c>
      <c r="AO49" s="236">
        <f>'G. Modelsimulering_mænd'!AO54*'B. Andre input'!$B$195*'B. Andre input'!$B$65</f>
        <v>2383.2112940107068</v>
      </c>
      <c r="AP49" s="236">
        <f>'G. Modelsimulering_mænd'!AP54*'B. Andre input'!$B$195*'B. Andre input'!$B$65</f>
        <v>2348.7566324968911</v>
      </c>
      <c r="AQ49" s="236">
        <f>'G. Modelsimulering_mænd'!AQ54*'B. Andre input'!$B$195*'B. Andre input'!$B$65</f>
        <v>2309.1250403818249</v>
      </c>
      <c r="AR49" s="236">
        <f>'G. Modelsimulering_mænd'!AR54*'B. Andre input'!$B$195*'B. Andre input'!$B$65</f>
        <v>2264.5981488184661</v>
      </c>
      <c r="AS49" s="236">
        <f>'G. Modelsimulering_mænd'!AS54*'B. Andre input'!$B$195*'B. Andre input'!$B$65</f>
        <v>2233.4030471267852</v>
      </c>
      <c r="AT49" s="236">
        <f>'G. Modelsimulering_mænd'!AT54*'B. Andre input'!$B$195*'B. Andre input'!$B$65</f>
        <v>2209.8951448476432</v>
      </c>
      <c r="AU49" s="236">
        <f>'G. Modelsimulering_mænd'!AU54*'B. Andre input'!$B$195*'B. Andre input'!$B$65</f>
        <v>2189.6447678261384</v>
      </c>
      <c r="AV49" s="236">
        <f>'G. Modelsimulering_mænd'!AV54*'B. Andre input'!$B$195*'B. Andre input'!$B$65</f>
        <v>2169.2020986159182</v>
      </c>
      <c r="AW49" s="236">
        <f>'G. Modelsimulering_mænd'!AW54*'B. Andre input'!$B$195*'B. Andre input'!$B$65</f>
        <v>2145.9758121370241</v>
      </c>
      <c r="AX49" s="236">
        <f>'G. Modelsimulering_mænd'!AX54*'B. Andre input'!$B$195*'B. Andre input'!$B$65</f>
        <v>2118.141383706356</v>
      </c>
      <c r="AY49" s="236">
        <f>'G. Modelsimulering_mænd'!AY54*'B. Andre input'!$B$195*'B. Andre input'!$B$65</f>
        <v>2084.5479331946508</v>
      </c>
      <c r="AZ49" s="236">
        <f>'G. Modelsimulering_mænd'!AZ54*'B. Andre input'!$B$195*'B. Andre input'!$B$65</f>
        <v>2044.6171894695331</v>
      </c>
      <c r="BA49" s="236">
        <f>'G. Modelsimulering_mænd'!BA54*'B. Andre input'!$B$195*'B. Andre input'!$B$65</f>
        <v>1998.2380727766001</v>
      </c>
      <c r="BB49" s="236">
        <f>'G. Modelsimulering_mænd'!BB54*'B. Andre input'!$B$195*'B. Andre input'!$B$65</f>
        <v>1945.6630085768284</v>
      </c>
      <c r="BC49" s="236">
        <f>'G. Modelsimulering_mænd'!BC54*'B. Andre input'!$B$195*'B. Andre input'!$B$65</f>
        <v>1985.1351015624166</v>
      </c>
      <c r="BD49" s="236">
        <f>'G. Modelsimulering_mænd'!BD54*'B. Andre input'!$B$195*'B. Andre input'!$B$65</f>
        <v>1992.0742924086496</v>
      </c>
      <c r="BE49" s="236">
        <f>'G. Modelsimulering_mænd'!BE54*'B. Andre input'!$B$195*'B. Andre input'!$B$65</f>
        <v>1971.7724008080663</v>
      </c>
      <c r="BF49" s="236">
        <f>'G. Modelsimulering_mænd'!BF54*'B. Andre input'!$B$195*'B. Andre input'!$B$65</f>
        <v>1928.7104015054065</v>
      </c>
      <c r="BG49" s="236">
        <f>'G. Modelsimulering_mænd'!BG54*'B. Andre input'!$B$195*'B. Andre input'!$B$65</f>
        <v>1867.0862819137569</v>
      </c>
      <c r="BH49" s="236">
        <f>'G. Modelsimulering_mænd'!BH54*'B. Andre input'!$B$195*'B. Andre input'!$B$65</f>
        <v>1790.9145495767618</v>
      </c>
      <c r="BI49" s="236">
        <f>'G. Modelsimulering_mænd'!BI54*'B. Andre input'!$B$195*'B. Andre input'!$B$65</f>
        <v>1703.9641484793328</v>
      </c>
      <c r="BJ49" s="236">
        <f>'G. Modelsimulering_mænd'!BJ54*'B. Andre input'!$B$195*'B. Andre input'!$B$65</f>
        <v>1609.6628499947099</v>
      </c>
      <c r="BK49" s="236">
        <f>'G. Modelsimulering_mænd'!BK54*'B. Andre input'!$B$195*'B. Andre input'!$B$65</f>
        <v>1511.0218416621599</v>
      </c>
      <c r="BL49" s="236">
        <f>'G. Modelsimulering_mænd'!BL54*'B. Andre input'!$B$195*'B. Andre input'!$B$65</f>
        <v>1410.5965698798927</v>
      </c>
      <c r="BM49" s="236">
        <f>'G. Modelsimulering_mænd'!BM54*'B. Andre input'!$B$195*'B. Andre input'!$B$65</f>
        <v>1310.4825084340971</v>
      </c>
      <c r="BN49" s="236">
        <f>'G. Modelsimulering_mænd'!BN54*'B. Andre input'!$B$195*'B. Andre input'!$B$65</f>
        <v>1212.3378914764896</v>
      </c>
      <c r="BO49" s="236">
        <f>'G. Modelsimulering_mænd'!BO54*'B. Andre input'!$B$195*'B. Andre input'!$B$65</f>
        <v>1117.4241553075517</v>
      </c>
      <c r="BP49" s="236">
        <f>'G. Modelsimulering_mænd'!BP54*'B. Andre input'!$B$195*'B. Andre input'!$B$65</f>
        <v>1026.6559035618809</v>
      </c>
      <c r="BQ49" s="236">
        <f>'G. Modelsimulering_mænd'!BQ54*'B. Andre input'!$B$195*'B. Andre input'!$B$65</f>
        <v>940.65408480888004</v>
      </c>
      <c r="BR49" s="236">
        <f>'G. Modelsimulering_mænd'!BR54*'B. Andre input'!$B$195*'B. Andre input'!$B$65</f>
        <v>859.79799010478291</v>
      </c>
      <c r="BS49" s="236">
        <f>'G. Modelsimulering_mænd'!BS54*'B. Andre input'!$B$195*'B. Andre input'!$B$65</f>
        <v>784.27331803591915</v>
      </c>
      <c r="BT49" s="236">
        <f>'G. Modelsimulering_mænd'!BT54*'B. Andre input'!$B$195*'B. Andre input'!$B$65</f>
        <v>714.11482095021199</v>
      </c>
      <c r="BU49" s="236">
        <f>'G. Modelsimulering_mænd'!BU54*'B. Andre input'!$B$195*'B. Andre input'!$B$65</f>
        <v>649.24295177943497</v>
      </c>
      <c r="BV49" s="236">
        <f>'G. Modelsimulering_mænd'!BV54*'B. Andre input'!$B$195*'B. Andre input'!$B$65</f>
        <v>1665.0210755973626</v>
      </c>
      <c r="BW49" s="236">
        <f>'G. Modelsimulering_mænd'!BW54*'B. Andre input'!$B$195*'B. Andre input'!$B$65</f>
        <v>1408.3914589916069</v>
      </c>
      <c r="BX49" s="236">
        <f>'G. Modelsimulering_mænd'!BX54*'B. Andre input'!$B$195*'B. Andre input'!$B$65</f>
        <v>1186.6783003212254</v>
      </c>
      <c r="BY49" s="236">
        <f>'G. Modelsimulering_mænd'!BY54*'B. Andre input'!$B$195*'B. Andre input'!$B$65</f>
        <v>993.2517718022674</v>
      </c>
      <c r="BZ49" s="236">
        <f>'G. Modelsimulering_mænd'!BZ54*'B. Andre input'!$B$195*'B. Andre input'!$B$65</f>
        <v>824.84494516590678</v>
      </c>
      <c r="CA49" s="236">
        <f>'G. Modelsimulering_mænd'!CA54*'B. Andre input'!$B$195*'B. Andre input'!$B$65</f>
        <v>679.39724623668155</v>
      </c>
      <c r="CB49" s="236">
        <f>'G. Modelsimulering_mænd'!CB54*'B. Andre input'!$B$195*'B. Andre input'!$B$65</f>
        <v>555.10543317765428</v>
      </c>
      <c r="CC49" s="236">
        <f>'G. Modelsimulering_mænd'!CC54*'B. Andre input'!$B$195*'B. Andre input'!$B$65</f>
        <v>450.0874410226628</v>
      </c>
      <c r="CD49" s="236">
        <f>'G. Modelsimulering_mænd'!CD54*'B. Andre input'!$B$195*'B. Andre input'!$B$65</f>
        <v>362.33181526182153</v>
      </c>
      <c r="CE49" s="236">
        <f>'G. Modelsimulering_mænd'!CE54*'B. Andre input'!$B$195*'B. Andre input'!$B$65</f>
        <v>289.7600994081937</v>
      </c>
      <c r="CF49" s="236">
        <f>'G. Modelsimulering_mænd'!CF54*'B. Andre input'!$B$195*'B. Andre input'!$B$65</f>
        <v>230.31680276211887</v>
      </c>
      <c r="CG49" s="236">
        <f>'G. Modelsimulering_mænd'!CG54*'B. Andre input'!$B$195*'B. Andre input'!$B$65</f>
        <v>182.04919756109612</v>
      </c>
      <c r="CH49" s="236">
        <f>'G. Modelsimulering_mænd'!CH54*'B. Andre input'!$B$195*'B. Andre input'!$B$65</f>
        <v>143.16396311542277</v>
      </c>
      <c r="CI49" s="236">
        <f>'G. Modelsimulering_mænd'!CI54*'B. Andre input'!$B$195*'B. Andre input'!$B$65</f>
        <v>112.05962831063972</v>
      </c>
      <c r="CJ49" s="236">
        <f>'G. Modelsimulering_mænd'!CJ54*'B. Andre input'!$B$195*'B. Andre input'!$B$65</f>
        <v>1310.08120804652</v>
      </c>
    </row>
    <row r="50" spans="1:88" s="115" customFormat="1" ht="25.5" x14ac:dyDescent="0.2">
      <c r="A50" s="140" t="s">
        <v>183</v>
      </c>
      <c r="B50" s="192"/>
      <c r="C50" s="192"/>
      <c r="D50" s="236">
        <f>'G. Modelsimulering_mænd'!D55*'B. Andre input'!$B$200*'B. Andre input'!$B$65</f>
        <v>0</v>
      </c>
      <c r="E50" s="236">
        <f>'G. Modelsimulering_mænd'!E55*'B. Andre input'!$B$200*'B. Andre input'!$B$65</f>
        <v>0</v>
      </c>
      <c r="F50" s="236">
        <f>'G. Modelsimulering_mænd'!F55*'B. Andre input'!$B$200*'B. Andre input'!$B$65</f>
        <v>0</v>
      </c>
      <c r="G50" s="236">
        <f>'G. Modelsimulering_mænd'!G55*'B. Andre input'!$B$200*'B. Andre input'!$B$65</f>
        <v>0</v>
      </c>
      <c r="H50" s="236">
        <f>'G. Modelsimulering_mænd'!H55*'B. Andre input'!$B$200*'B. Andre input'!$B$65</f>
        <v>0</v>
      </c>
      <c r="I50" s="236">
        <f>'G. Modelsimulering_mænd'!I55*'B. Andre input'!$B$200*'B. Andre input'!$B$65</f>
        <v>0</v>
      </c>
      <c r="J50" s="236">
        <f>'G. Modelsimulering_mænd'!J55*'B. Andre input'!$B$200*'B. Andre input'!$B$65</f>
        <v>0</v>
      </c>
      <c r="K50" s="236">
        <f>'G. Modelsimulering_mænd'!K55*'B. Andre input'!$B$200*'B. Andre input'!$B$65</f>
        <v>0</v>
      </c>
      <c r="L50" s="236">
        <f>'G. Modelsimulering_mænd'!L55*'B. Andre input'!$B$200*'B. Andre input'!$B$65</f>
        <v>0</v>
      </c>
      <c r="M50" s="236">
        <f>'G. Modelsimulering_mænd'!M55*'B. Andre input'!$B$200*'B. Andre input'!$B$65</f>
        <v>0</v>
      </c>
      <c r="N50" s="236">
        <f>'G. Modelsimulering_mænd'!N55*'B. Andre input'!$B$200*'B. Andre input'!$B$65</f>
        <v>22498.191247378971</v>
      </c>
      <c r="O50" s="236">
        <f>'G. Modelsimulering_mænd'!O55*'B. Andre input'!$B$200*'B. Andre input'!$B$65</f>
        <v>24509.888410703756</v>
      </c>
      <c r="P50" s="236">
        <f>'G. Modelsimulering_mænd'!P55*'B. Andre input'!$B$200*'B. Andre input'!$B$65</f>
        <v>23336.826274598709</v>
      </c>
      <c r="Q50" s="236">
        <f>'G. Modelsimulering_mænd'!Q55*'B. Andre input'!$B$200*'B. Andre input'!$B$65</f>
        <v>21864.283548638959</v>
      </c>
      <c r="R50" s="236">
        <f>'G. Modelsimulering_mænd'!R55*'B. Andre input'!$B$200*'B. Andre input'!$B$65</f>
        <v>20499.396283179813</v>
      </c>
      <c r="S50" s="236">
        <f>'G. Modelsimulering_mænd'!S55*'B. Andre input'!$B$200*'B. Andre input'!$B$65</f>
        <v>19253.061893446356</v>
      </c>
      <c r="T50" s="236">
        <f>'G. Modelsimulering_mænd'!T55*'B. Andre input'!$B$200*'B. Andre input'!$B$65</f>
        <v>18091.965565153259</v>
      </c>
      <c r="U50" s="236">
        <f>'G. Modelsimulering_mænd'!U55*'B. Andre input'!$B$200*'B. Andre input'!$B$65</f>
        <v>16990.894612951099</v>
      </c>
      <c r="V50" s="236">
        <f>'G. Modelsimulering_mænd'!V55*'B. Andre input'!$B$200*'B. Andre input'!$B$65</f>
        <v>15935.688778772108</v>
      </c>
      <c r="W50" s="236">
        <f>'G. Modelsimulering_mænd'!W55*'B. Andre input'!$B$200*'B. Andre input'!$B$65</f>
        <v>0</v>
      </c>
      <c r="X50" s="236">
        <f>'G. Modelsimulering_mænd'!X55*'B. Andre input'!$B$200*'B. Andre input'!$B$65</f>
        <v>0</v>
      </c>
      <c r="Y50" s="236">
        <f>'G. Modelsimulering_mænd'!Y55*'B. Andre input'!$B$200*'B. Andre input'!$B$65</f>
        <v>0</v>
      </c>
      <c r="Z50" s="236">
        <f>'G. Modelsimulering_mænd'!Z55*'B. Andre input'!$B$200*'B. Andre input'!$B$65</f>
        <v>0</v>
      </c>
      <c r="AA50" s="236">
        <f>'G. Modelsimulering_mænd'!AA55*'B. Andre input'!$B$200*'B. Andre input'!$B$65</f>
        <v>0</v>
      </c>
      <c r="AB50" s="236">
        <f>'G. Modelsimulering_mænd'!AB55*'B. Andre input'!$B$200*'B. Andre input'!$B$65</f>
        <v>0</v>
      </c>
      <c r="AC50" s="236">
        <f>'G. Modelsimulering_mænd'!AC55*'B. Andre input'!$B$200*'B. Andre input'!$B$65</f>
        <v>0</v>
      </c>
      <c r="AD50" s="236">
        <f>'G. Modelsimulering_mænd'!AD55*'B. Andre input'!$B$200*'B. Andre input'!$B$65</f>
        <v>0</v>
      </c>
      <c r="AE50" s="236">
        <f>'G. Modelsimulering_mænd'!AE55*'B. Andre input'!$B$200*'B. Andre input'!$B$65</f>
        <v>0</v>
      </c>
      <c r="AF50" s="236">
        <f>'G. Modelsimulering_mænd'!AF55*'B. Andre input'!$B$200*'B. Andre input'!$B$65</f>
        <v>0</v>
      </c>
      <c r="AG50" s="236">
        <f>'G. Modelsimulering_mænd'!AG55*'B. Andre input'!$B$200*'B. Andre input'!$B$65</f>
        <v>0</v>
      </c>
      <c r="AH50" s="236">
        <f>'G. Modelsimulering_mænd'!AH55*'B. Andre input'!$B$200*'B. Andre input'!$B$65</f>
        <v>0</v>
      </c>
      <c r="AI50" s="236">
        <f>'G. Modelsimulering_mænd'!AI55*'B. Andre input'!$B$200*'B. Andre input'!$B$65</f>
        <v>0</v>
      </c>
      <c r="AJ50" s="236">
        <f>'G. Modelsimulering_mænd'!AJ55*'B. Andre input'!$B$200*'B. Andre input'!$B$65</f>
        <v>0</v>
      </c>
      <c r="AK50" s="236">
        <f>'G. Modelsimulering_mænd'!AK55*'B. Andre input'!$B$200*'B. Andre input'!$B$65</f>
        <v>0</v>
      </c>
      <c r="AL50" s="236">
        <f>'G. Modelsimulering_mænd'!AL55*'B. Andre input'!$B$200*'B. Andre input'!$B$65</f>
        <v>0</v>
      </c>
      <c r="AM50" s="236">
        <f>'G. Modelsimulering_mænd'!AM55*'B. Andre input'!$B$200*'B. Andre input'!$B$65</f>
        <v>0</v>
      </c>
      <c r="AN50" s="236">
        <f>'G. Modelsimulering_mænd'!AN55*'B. Andre input'!$B$200*'B. Andre input'!$B$65</f>
        <v>0</v>
      </c>
      <c r="AO50" s="236">
        <f>'G. Modelsimulering_mænd'!AO55*'B. Andre input'!$B$200*'B. Andre input'!$B$65</f>
        <v>0</v>
      </c>
      <c r="AP50" s="236">
        <f>'G. Modelsimulering_mænd'!AP55*'B. Andre input'!$B$200*'B. Andre input'!$B$65</f>
        <v>0</v>
      </c>
      <c r="AQ50" s="236">
        <f>'G. Modelsimulering_mænd'!AQ55*'B. Andre input'!$B$200*'B. Andre input'!$B$65</f>
        <v>0</v>
      </c>
      <c r="AR50" s="236">
        <f>'G. Modelsimulering_mænd'!AR55*'B. Andre input'!$B$200*'B. Andre input'!$B$65</f>
        <v>0</v>
      </c>
      <c r="AS50" s="236">
        <f>'G. Modelsimulering_mænd'!AS55*'B. Andre input'!$B$200*'B. Andre input'!$B$65</f>
        <v>0</v>
      </c>
      <c r="AT50" s="236">
        <f>'G. Modelsimulering_mænd'!AT55*'B. Andre input'!$B$200*'B. Andre input'!$B$65</f>
        <v>0</v>
      </c>
      <c r="AU50" s="236">
        <f>'G. Modelsimulering_mænd'!AU55*'B. Andre input'!$B$200*'B. Andre input'!$B$65</f>
        <v>0</v>
      </c>
      <c r="AV50" s="236">
        <f>'G. Modelsimulering_mænd'!AV55*'B. Andre input'!$B$200*'B. Andre input'!$B$65</f>
        <v>0</v>
      </c>
      <c r="AW50" s="236">
        <f>'G. Modelsimulering_mænd'!AW55*'B. Andre input'!$B$200*'B. Andre input'!$B$65</f>
        <v>0</v>
      </c>
      <c r="AX50" s="236">
        <f>'G. Modelsimulering_mænd'!AX55*'B. Andre input'!$B$200*'B. Andre input'!$B$65</f>
        <v>0</v>
      </c>
      <c r="AY50" s="236">
        <f>'G. Modelsimulering_mænd'!AY55*'B. Andre input'!$B$200*'B. Andre input'!$B$65</f>
        <v>0</v>
      </c>
      <c r="AZ50" s="236">
        <f>'G. Modelsimulering_mænd'!AZ55*'B. Andre input'!$B$200*'B. Andre input'!$B$65</f>
        <v>0</v>
      </c>
      <c r="BA50" s="236">
        <f>'G. Modelsimulering_mænd'!BA55*'B. Andre input'!$B$200*'B. Andre input'!$B$65</f>
        <v>0</v>
      </c>
      <c r="BB50" s="236">
        <f>'G. Modelsimulering_mænd'!BB55*'B. Andre input'!$B$200*'B. Andre input'!$B$65</f>
        <v>0</v>
      </c>
      <c r="BC50" s="236">
        <f>'G. Modelsimulering_mænd'!BC55*'B. Andre input'!$B$200*'B. Andre input'!$B$65</f>
        <v>0</v>
      </c>
      <c r="BD50" s="236">
        <f>'G. Modelsimulering_mænd'!BD55*'B. Andre input'!$B$200*'B. Andre input'!$B$65</f>
        <v>0</v>
      </c>
      <c r="BE50" s="236">
        <f>'G. Modelsimulering_mænd'!BE55*'B. Andre input'!$B$200*'B. Andre input'!$B$65</f>
        <v>0</v>
      </c>
      <c r="BF50" s="236">
        <f>'G. Modelsimulering_mænd'!BF55*'B. Andre input'!$B$200*'B. Andre input'!$B$65</f>
        <v>0</v>
      </c>
      <c r="BG50" s="236">
        <f>'G. Modelsimulering_mænd'!BG55*'B. Andre input'!$B$200*'B. Andre input'!$B$65</f>
        <v>0</v>
      </c>
      <c r="BH50" s="236">
        <f>'G. Modelsimulering_mænd'!BH55*'B. Andre input'!$B$200*'B. Andre input'!$B$65</f>
        <v>0</v>
      </c>
      <c r="BI50" s="236">
        <f>'G. Modelsimulering_mænd'!BI55*'B. Andre input'!$B$200*'B. Andre input'!$B$65</f>
        <v>0</v>
      </c>
      <c r="BJ50" s="236">
        <f>'G. Modelsimulering_mænd'!BJ55*'B. Andre input'!$B$200*'B. Andre input'!$B$65</f>
        <v>0</v>
      </c>
      <c r="BK50" s="236">
        <f>'G. Modelsimulering_mænd'!BK55*'B. Andre input'!$B$200*'B. Andre input'!$B$65</f>
        <v>0</v>
      </c>
      <c r="BL50" s="236">
        <f>'G. Modelsimulering_mænd'!BL55*'B. Andre input'!$B$200*'B. Andre input'!$B$65</f>
        <v>0</v>
      </c>
      <c r="BM50" s="236">
        <f>'G. Modelsimulering_mænd'!BM55*'B. Andre input'!$B$200*'B. Andre input'!$B$65</f>
        <v>0</v>
      </c>
      <c r="BN50" s="236">
        <f>'G. Modelsimulering_mænd'!BN55*'B. Andre input'!$B$200*'B. Andre input'!$B$65</f>
        <v>0</v>
      </c>
      <c r="BO50" s="236">
        <f>'G. Modelsimulering_mænd'!BO55*'B. Andre input'!$B$200*'B. Andre input'!$B$65</f>
        <v>0</v>
      </c>
      <c r="BP50" s="236">
        <f>'G. Modelsimulering_mænd'!BP55*'B. Andre input'!$B$200*'B. Andre input'!$B$65</f>
        <v>0</v>
      </c>
      <c r="BQ50" s="236">
        <f>'G. Modelsimulering_mænd'!BQ55*'B. Andre input'!$B$200*'B. Andre input'!$B$65</f>
        <v>0</v>
      </c>
      <c r="BR50" s="236">
        <f>'G. Modelsimulering_mænd'!BR55*'B. Andre input'!$B$200*'B. Andre input'!$B$65</f>
        <v>0</v>
      </c>
      <c r="BS50" s="236">
        <f>'G. Modelsimulering_mænd'!BS55*'B. Andre input'!$B$200*'B. Andre input'!$B$65</f>
        <v>0</v>
      </c>
      <c r="BT50" s="236">
        <f>'G. Modelsimulering_mænd'!BT55*'B. Andre input'!$B$200*'B. Andre input'!$B$65</f>
        <v>0</v>
      </c>
      <c r="BU50" s="236">
        <f>'G. Modelsimulering_mænd'!BU55*'B. Andre input'!$B$200*'B. Andre input'!$B$65</f>
        <v>0</v>
      </c>
      <c r="BV50" s="236">
        <f>'G. Modelsimulering_mænd'!BV55*'B. Andre input'!$B$200*'B. Andre input'!$B$65</f>
        <v>0</v>
      </c>
      <c r="BW50" s="236">
        <f>'G. Modelsimulering_mænd'!BW55*'B. Andre input'!$B$200*'B. Andre input'!$B$65</f>
        <v>0</v>
      </c>
      <c r="BX50" s="236">
        <f>'G. Modelsimulering_mænd'!BX55*'B. Andre input'!$B$200*'B. Andre input'!$B$65</f>
        <v>0</v>
      </c>
      <c r="BY50" s="236">
        <f>'G. Modelsimulering_mænd'!BY55*'B. Andre input'!$B$200*'B. Andre input'!$B$65</f>
        <v>0</v>
      </c>
      <c r="BZ50" s="236">
        <f>'G. Modelsimulering_mænd'!BZ55*'B. Andre input'!$B$200*'B. Andre input'!$B$65</f>
        <v>0</v>
      </c>
      <c r="CA50" s="236">
        <f>'G. Modelsimulering_mænd'!CA55*'B. Andre input'!$B$200*'B. Andre input'!$B$65</f>
        <v>0</v>
      </c>
      <c r="CB50" s="236">
        <f>'G. Modelsimulering_mænd'!CB55*'B. Andre input'!$B$200*'B. Andre input'!$B$65</f>
        <v>0</v>
      </c>
      <c r="CC50" s="236">
        <f>'G. Modelsimulering_mænd'!CC55*'B. Andre input'!$B$200*'B. Andre input'!$B$65</f>
        <v>0</v>
      </c>
      <c r="CD50" s="236">
        <f>'G. Modelsimulering_mænd'!CD55*'B. Andre input'!$B$200*'B. Andre input'!$B$65</f>
        <v>0</v>
      </c>
      <c r="CE50" s="236">
        <f>'G. Modelsimulering_mænd'!CE55*'B. Andre input'!$B$200*'B. Andre input'!$B$65</f>
        <v>0</v>
      </c>
      <c r="CF50" s="236">
        <f>'G. Modelsimulering_mænd'!CF55*'B. Andre input'!$B$200*'B. Andre input'!$B$65</f>
        <v>0</v>
      </c>
      <c r="CG50" s="236">
        <f>'G. Modelsimulering_mænd'!CG55*'B. Andre input'!$B$200*'B. Andre input'!$B$65</f>
        <v>0</v>
      </c>
      <c r="CH50" s="236">
        <f>'G. Modelsimulering_mænd'!CH55*'B. Andre input'!$B$200*'B. Andre input'!$B$65</f>
        <v>0</v>
      </c>
      <c r="CI50" s="236">
        <f>'G. Modelsimulering_mænd'!CI55*'B. Andre input'!$B$200*'B. Andre input'!$B$65</f>
        <v>0</v>
      </c>
      <c r="CJ50" s="236">
        <f>'G. Modelsimulering_mænd'!CJ55*'B. Andre input'!$B$200*'B. Andre input'!$B$65</f>
        <v>0</v>
      </c>
    </row>
    <row r="51" spans="1:88" s="115" customFormat="1" ht="25.5" x14ac:dyDescent="0.2">
      <c r="A51" s="140" t="s">
        <v>184</v>
      </c>
      <c r="B51" s="192"/>
      <c r="C51" s="192"/>
      <c r="D51" s="236">
        <f>'G. Modelsimulering_mænd'!D56*'B. Andre input'!$B$201*'B. Andre input'!$B$65</f>
        <v>0</v>
      </c>
      <c r="E51" s="236">
        <f>'G. Modelsimulering_mænd'!E56*'B. Andre input'!$B$201*'B. Andre input'!$B$65</f>
        <v>0</v>
      </c>
      <c r="F51" s="236">
        <f>'G. Modelsimulering_mænd'!F56*'B. Andre input'!$B$201*'B. Andre input'!$B$65</f>
        <v>0</v>
      </c>
      <c r="G51" s="236">
        <f>'G. Modelsimulering_mænd'!G56*'B. Andre input'!$B$201*'B. Andre input'!$B$65</f>
        <v>0</v>
      </c>
      <c r="H51" s="236">
        <f>'G. Modelsimulering_mænd'!H56*'B. Andre input'!$B$201*'B. Andre input'!$B$65</f>
        <v>0</v>
      </c>
      <c r="I51" s="236">
        <f>'G. Modelsimulering_mænd'!I56*'B. Andre input'!$B$201*'B. Andre input'!$B$65</f>
        <v>0</v>
      </c>
      <c r="J51" s="236">
        <f>'G. Modelsimulering_mænd'!J56*'B. Andre input'!$B$201*'B. Andre input'!$B$65</f>
        <v>0</v>
      </c>
      <c r="K51" s="236">
        <f>'G. Modelsimulering_mænd'!K56*'B. Andre input'!$B$201*'B. Andre input'!$B$65</f>
        <v>0</v>
      </c>
      <c r="L51" s="236">
        <f>'G. Modelsimulering_mænd'!L56*'B. Andre input'!$B$201*'B. Andre input'!$B$65</f>
        <v>0</v>
      </c>
      <c r="M51" s="236">
        <f>'G. Modelsimulering_mænd'!M56*'B. Andre input'!$B$201*'B. Andre input'!$B$65</f>
        <v>0</v>
      </c>
      <c r="N51" s="236">
        <f>'G. Modelsimulering_mænd'!N56*'B. Andre input'!$B$201*'B. Andre input'!$B$65</f>
        <v>189022.86984594696</v>
      </c>
      <c r="O51" s="236">
        <f>'G. Modelsimulering_mænd'!O56*'B. Andre input'!$B$201*'B. Andre input'!$B$65</f>
        <v>229874.82038301698</v>
      </c>
      <c r="P51" s="236">
        <f>'G. Modelsimulering_mænd'!P56*'B. Andre input'!$B$201*'B. Andre input'!$B$65</f>
        <v>243526.30974644574</v>
      </c>
      <c r="Q51" s="236">
        <f>'G. Modelsimulering_mænd'!Q56*'B. Andre input'!$B$201*'B. Andre input'!$B$65</f>
        <v>253144.61361160612</v>
      </c>
      <c r="R51" s="236">
        <f>'G. Modelsimulering_mænd'!R56*'B. Andre input'!$B$201*'B. Andre input'!$B$65</f>
        <v>262694.64204138343</v>
      </c>
      <c r="S51" s="236">
        <f>'G. Modelsimulering_mænd'!S56*'B. Andre input'!$B$201*'B. Andre input'!$B$65</f>
        <v>272503.77180468204</v>
      </c>
      <c r="T51" s="236">
        <f>'G. Modelsimulering_mænd'!T56*'B. Andre input'!$B$201*'B. Andre input'!$B$65</f>
        <v>282305.29798931757</v>
      </c>
      <c r="U51" s="236">
        <f>'G. Modelsimulering_mænd'!U56*'B. Andre input'!$B$201*'B. Andre input'!$B$65</f>
        <v>291810.27358841361</v>
      </c>
      <c r="V51" s="236">
        <f>'G. Modelsimulering_mænd'!V56*'B. Andre input'!$B$201*'B. Andre input'!$B$65</f>
        <v>300797.64333756937</v>
      </c>
      <c r="W51" s="236">
        <f>'G. Modelsimulering_mænd'!W56*'B. Andre input'!$B$201*'B. Andre input'!$B$65</f>
        <v>328480.41661419789</v>
      </c>
      <c r="X51" s="236">
        <f>'G. Modelsimulering_mænd'!X56*'B. Andre input'!$B$201*'B. Andre input'!$B$65</f>
        <v>323170.01766262227</v>
      </c>
      <c r="Y51" s="236">
        <f>'G. Modelsimulering_mænd'!Y56*'B. Andre input'!$B$201*'B. Andre input'!$B$65</f>
        <v>319727.82036576129</v>
      </c>
      <c r="Z51" s="236">
        <f>'G. Modelsimulering_mænd'!Z56*'B. Andre input'!$B$201*'B. Andre input'!$B$65</f>
        <v>317575.53304182377</v>
      </c>
      <c r="AA51" s="236">
        <f>'G. Modelsimulering_mænd'!AA56*'B. Andre input'!$B$201*'B. Andre input'!$B$65</f>
        <v>316271.44383922993</v>
      </c>
      <c r="AB51" s="236">
        <f>'G. Modelsimulering_mænd'!AB56*'B. Andre input'!$B$201*'B. Andre input'!$B$65</f>
        <v>315481.30613237829</v>
      </c>
      <c r="AC51" s="236">
        <f>'G. Modelsimulering_mænd'!AC56*'B. Andre input'!$B$201*'B. Andre input'!$B$65</f>
        <v>314955.02148928068</v>
      </c>
      <c r="AD51" s="236">
        <f>'G. Modelsimulering_mænd'!AD56*'B. Andre input'!$B$201*'B. Andre input'!$B$65</f>
        <v>314508.06481083977</v>
      </c>
      <c r="AE51" s="236">
        <f>'G. Modelsimulering_mænd'!AE56*'B. Andre input'!$B$201*'B. Andre input'!$B$65</f>
        <v>314006.75681949954</v>
      </c>
      <c r="AF51" s="236">
        <f>'G. Modelsimulering_mænd'!AF56*'B. Andre input'!$B$201*'B. Andre input'!$B$65</f>
        <v>313356.63664459519</v>
      </c>
      <c r="AG51" s="236">
        <f>'G. Modelsimulering_mænd'!AG56*'B. Andre input'!$B$201*'B. Andre input'!$B$65</f>
        <v>307105.50206781976</v>
      </c>
      <c r="AH51" s="236">
        <f>'G. Modelsimulering_mænd'!AH56*'B. Andre input'!$B$201*'B. Andre input'!$B$65</f>
        <v>300730.80516785709</v>
      </c>
      <c r="AI51" s="236">
        <f>'G. Modelsimulering_mænd'!AI56*'B. Andre input'!$B$201*'B. Andre input'!$B$65</f>
        <v>294219.97442751093</v>
      </c>
      <c r="AJ51" s="236">
        <f>'G. Modelsimulering_mænd'!AJ56*'B. Andre input'!$B$201*'B. Andre input'!$B$65</f>
        <v>287573.72007220791</v>
      </c>
      <c r="AK51" s="236">
        <f>'G. Modelsimulering_mænd'!AK56*'B. Andre input'!$B$201*'B. Andre input'!$B$65</f>
        <v>280801.84280648059</v>
      </c>
      <c r="AL51" s="236">
        <f>'G. Modelsimulering_mænd'!AL56*'B. Andre input'!$B$201*'B. Andre input'!$B$65</f>
        <v>273920.11051474453</v>
      </c>
      <c r="AM51" s="236">
        <f>'G. Modelsimulering_mænd'!AM56*'B. Andre input'!$B$201*'B. Andre input'!$B$65</f>
        <v>266947.95023389184</v>
      </c>
      <c r="AN51" s="236">
        <f>'G. Modelsimulering_mænd'!AN56*'B. Andre input'!$B$201*'B. Andre input'!$B$65</f>
        <v>259906.76014748952</v>
      </c>
      <c r="AO51" s="236">
        <f>'G. Modelsimulering_mænd'!AO56*'B. Andre input'!$B$201*'B. Andre input'!$B$65</f>
        <v>252818.69121859901</v>
      </c>
      <c r="AP51" s="236">
        <f>'G. Modelsimulering_mænd'!AP56*'B. Andre input'!$B$201*'B. Andre input'!$B$65</f>
        <v>245705.7829851697</v>
      </c>
      <c r="AQ51" s="236">
        <f>'G. Modelsimulering_mænd'!AQ56*'B. Andre input'!$B$201*'B. Andre input'!$B$65</f>
        <v>226032.03009912494</v>
      </c>
      <c r="AR51" s="236">
        <f>'G. Modelsimulering_mænd'!AR56*'B. Andre input'!$B$201*'B. Andre input'!$B$65</f>
        <v>207763.5704055714</v>
      </c>
      <c r="AS51" s="236">
        <f>'G. Modelsimulering_mænd'!AS56*'B. Andre input'!$B$201*'B. Andre input'!$B$65</f>
        <v>190822.21972169098</v>
      </c>
      <c r="AT51" s="236">
        <f>'G. Modelsimulering_mænd'!AT56*'B. Andre input'!$B$201*'B. Andre input'!$B$65</f>
        <v>175131.26945097267</v>
      </c>
      <c r="AU51" s="236">
        <f>'G. Modelsimulering_mænd'!AU56*'B. Andre input'!$B$201*'B. Andre input'!$B$65</f>
        <v>160615.8196088486</v>
      </c>
      <c r="AV51" s="236">
        <f>'G. Modelsimulering_mænd'!AV56*'B. Andre input'!$B$201*'B. Andre input'!$B$65</f>
        <v>147203.09464058297</v>
      </c>
      <c r="AW51" s="236">
        <f>'G. Modelsimulering_mænd'!AW56*'B. Andre input'!$B$201*'B. Andre input'!$B$65</f>
        <v>134822.72177099469</v>
      </c>
      <c r="AX51" s="236">
        <f>'G. Modelsimulering_mænd'!AX56*'B. Andre input'!$B$201*'B. Andre input'!$B$65</f>
        <v>123406.96181133454</v>
      </c>
      <c r="AY51" s="236">
        <f>'G. Modelsimulering_mænd'!AY56*'B. Andre input'!$B$201*'B. Andre input'!$B$65</f>
        <v>112890.88901254551</v>
      </c>
      <c r="AZ51" s="236">
        <f>'G. Modelsimulering_mænd'!AZ56*'B. Andre input'!$B$201*'B. Andre input'!$B$65</f>
        <v>103212.52076778302</v>
      </c>
      <c r="BA51" s="236">
        <f>'G. Modelsimulering_mænd'!BA56*'B. Andre input'!$B$201*'B. Andre input'!$B$65</f>
        <v>0</v>
      </c>
      <c r="BB51" s="236">
        <f>'G. Modelsimulering_mænd'!BB56*'B. Andre input'!$B$201*'B. Andre input'!$B$65</f>
        <v>0</v>
      </c>
      <c r="BC51" s="236">
        <f>'G. Modelsimulering_mænd'!BC56*'B. Andre input'!$B$201*'B. Andre input'!$B$65</f>
        <v>0</v>
      </c>
      <c r="BD51" s="236">
        <f>'G. Modelsimulering_mænd'!BD56*'B. Andre input'!$B$201*'B. Andre input'!$B$65</f>
        <v>0</v>
      </c>
      <c r="BE51" s="236">
        <f>'G. Modelsimulering_mænd'!BE56*'B. Andre input'!$B$201*'B. Andre input'!$B$65</f>
        <v>0</v>
      </c>
      <c r="BF51" s="236">
        <f>'G. Modelsimulering_mænd'!BF56*'B. Andre input'!$B$201*'B. Andre input'!$B$65</f>
        <v>0</v>
      </c>
      <c r="BG51" s="236">
        <f>'G. Modelsimulering_mænd'!BG56*'B. Andre input'!$B$201*'B. Andre input'!$B$65</f>
        <v>0</v>
      </c>
      <c r="BH51" s="236">
        <f>'G. Modelsimulering_mænd'!BH56*'B. Andre input'!$B$201*'B. Andre input'!$B$65</f>
        <v>0</v>
      </c>
      <c r="BI51" s="236">
        <f>'G. Modelsimulering_mænd'!BI56*'B. Andre input'!$B$201*'B. Andre input'!$B$65</f>
        <v>0</v>
      </c>
      <c r="BJ51" s="236">
        <f>'G. Modelsimulering_mænd'!BJ56*'B. Andre input'!$B$201*'B. Andre input'!$B$65</f>
        <v>0</v>
      </c>
      <c r="BK51" s="236">
        <f>'G. Modelsimulering_mænd'!BK56*'B. Andre input'!$B$201*'B. Andre input'!$B$65</f>
        <v>0</v>
      </c>
      <c r="BL51" s="236">
        <f>'G. Modelsimulering_mænd'!BL56*'B. Andre input'!$B$201*'B. Andre input'!$B$65</f>
        <v>0</v>
      </c>
      <c r="BM51" s="236">
        <f>'G. Modelsimulering_mænd'!BM56*'B. Andre input'!$B$201*'B. Andre input'!$B$65</f>
        <v>0</v>
      </c>
      <c r="BN51" s="236">
        <f>'G. Modelsimulering_mænd'!BN56*'B. Andre input'!$B$201*'B. Andre input'!$B$65</f>
        <v>0</v>
      </c>
      <c r="BO51" s="236">
        <f>'G. Modelsimulering_mænd'!BO56*'B. Andre input'!$B$201*'B. Andre input'!$B$65</f>
        <v>0</v>
      </c>
      <c r="BP51" s="236">
        <f>'G. Modelsimulering_mænd'!BP56*'B. Andre input'!$B$201*'B. Andre input'!$B$65</f>
        <v>0</v>
      </c>
      <c r="BQ51" s="236">
        <f>'G. Modelsimulering_mænd'!BQ56*'B. Andre input'!$B$201*'B. Andre input'!$B$65</f>
        <v>0</v>
      </c>
      <c r="BR51" s="236">
        <f>'G. Modelsimulering_mænd'!BR56*'B. Andre input'!$B$201*'B. Andre input'!$B$65</f>
        <v>0</v>
      </c>
      <c r="BS51" s="236">
        <f>'G. Modelsimulering_mænd'!BS56*'B. Andre input'!$B$201*'B. Andre input'!$B$65</f>
        <v>0</v>
      </c>
      <c r="BT51" s="236">
        <f>'G. Modelsimulering_mænd'!BT56*'B. Andre input'!$B$201*'B. Andre input'!$B$65</f>
        <v>0</v>
      </c>
      <c r="BU51" s="236">
        <f>'G. Modelsimulering_mænd'!BU56*'B. Andre input'!$B$201*'B. Andre input'!$B$65</f>
        <v>0</v>
      </c>
      <c r="BV51" s="236">
        <f>'G. Modelsimulering_mænd'!BV56*'B. Andre input'!$B$201*'B. Andre input'!$B$65</f>
        <v>0</v>
      </c>
      <c r="BW51" s="236">
        <f>'G. Modelsimulering_mænd'!BW56*'B. Andre input'!$B$201*'B. Andre input'!$B$65</f>
        <v>0</v>
      </c>
      <c r="BX51" s="236">
        <f>'G. Modelsimulering_mænd'!BX56*'B. Andre input'!$B$201*'B. Andre input'!$B$65</f>
        <v>0</v>
      </c>
      <c r="BY51" s="236">
        <f>'G. Modelsimulering_mænd'!BY56*'B. Andre input'!$B$201*'B. Andre input'!$B$65</f>
        <v>0</v>
      </c>
      <c r="BZ51" s="236">
        <f>'G. Modelsimulering_mænd'!BZ56*'B. Andre input'!$B$201*'B. Andre input'!$B$65</f>
        <v>0</v>
      </c>
      <c r="CA51" s="236">
        <f>'G. Modelsimulering_mænd'!CA56*'B. Andre input'!$B$201*'B. Andre input'!$B$65</f>
        <v>0</v>
      </c>
      <c r="CB51" s="236">
        <f>'G. Modelsimulering_mænd'!CB56*'B. Andre input'!$B$201*'B. Andre input'!$B$65</f>
        <v>0</v>
      </c>
      <c r="CC51" s="236">
        <f>'G. Modelsimulering_mænd'!CC56*'B. Andre input'!$B$201*'B. Andre input'!$B$65</f>
        <v>0</v>
      </c>
      <c r="CD51" s="236">
        <f>'G. Modelsimulering_mænd'!CD56*'B. Andre input'!$B$201*'B. Andre input'!$B$65</f>
        <v>0</v>
      </c>
      <c r="CE51" s="236">
        <f>'G. Modelsimulering_mænd'!CE56*'B. Andre input'!$B$201*'B. Andre input'!$B$65</f>
        <v>0</v>
      </c>
      <c r="CF51" s="236">
        <f>'G. Modelsimulering_mænd'!CF56*'B. Andre input'!$B$201*'B. Andre input'!$B$65</f>
        <v>0</v>
      </c>
      <c r="CG51" s="236">
        <f>'G. Modelsimulering_mænd'!CG56*'B. Andre input'!$B$201*'B. Andre input'!$B$65</f>
        <v>0</v>
      </c>
      <c r="CH51" s="236">
        <f>'G. Modelsimulering_mænd'!CH56*'B. Andre input'!$B$201*'B. Andre input'!$B$65</f>
        <v>0</v>
      </c>
      <c r="CI51" s="236">
        <f>'G. Modelsimulering_mænd'!CI56*'B. Andre input'!$B$201*'B. Andre input'!$B$65</f>
        <v>0</v>
      </c>
      <c r="CJ51" s="236">
        <f>'G. Modelsimulering_mænd'!CJ56*'B. Andre input'!$B$201*'B. Andre input'!$B$65</f>
        <v>0</v>
      </c>
    </row>
    <row r="52" spans="1:88" s="115" customFormat="1" ht="25.5" x14ac:dyDescent="0.2">
      <c r="A52" s="140" t="s">
        <v>217</v>
      </c>
      <c r="B52" s="192"/>
      <c r="C52" s="192"/>
      <c r="D52" s="236">
        <f>'G. Modelsimulering_mænd'!D57*'B. Andre input'!$B$202*'B. Andre input'!$B$65</f>
        <v>0</v>
      </c>
      <c r="E52" s="236">
        <f>'G. Modelsimulering_mænd'!E57*'B. Andre input'!$B$202*'B. Andre input'!$B$65</f>
        <v>0</v>
      </c>
      <c r="F52" s="236">
        <f>'G. Modelsimulering_mænd'!F57*'B. Andre input'!$B$202*'B. Andre input'!$B$65</f>
        <v>0</v>
      </c>
      <c r="G52" s="236">
        <f>'G. Modelsimulering_mænd'!G57*'B. Andre input'!$B$202*'B. Andre input'!$B$65</f>
        <v>0</v>
      </c>
      <c r="H52" s="236">
        <f>'G. Modelsimulering_mænd'!H57*'B. Andre input'!$B$202*'B. Andre input'!$B$65</f>
        <v>0</v>
      </c>
      <c r="I52" s="236">
        <f>'G. Modelsimulering_mænd'!I57*'B. Andre input'!$B$202*'B. Andre input'!$B$65</f>
        <v>0</v>
      </c>
      <c r="J52" s="236">
        <f>'G. Modelsimulering_mænd'!J57*'B. Andre input'!$B$202*'B. Andre input'!$B$65</f>
        <v>0</v>
      </c>
      <c r="K52" s="236">
        <f>'G. Modelsimulering_mænd'!K57*'B. Andre input'!$B$202*'B. Andre input'!$B$65</f>
        <v>0</v>
      </c>
      <c r="L52" s="236">
        <f>'G. Modelsimulering_mænd'!L57*'B. Andre input'!$B$202*'B. Andre input'!$B$65</f>
        <v>0</v>
      </c>
      <c r="M52" s="236">
        <f>'G. Modelsimulering_mænd'!M57*'B. Andre input'!$B$202*'B. Andre input'!$B$65</f>
        <v>0</v>
      </c>
      <c r="N52" s="236">
        <f>'G. Modelsimulering_mænd'!N57*'B. Andre input'!$B$202*'B. Andre input'!$B$65</f>
        <v>287901.96085772989</v>
      </c>
      <c r="O52" s="236">
        <f>'G. Modelsimulering_mænd'!O57*'B. Andre input'!$B$202*'B. Andre input'!$B$65</f>
        <v>353153.56331872143</v>
      </c>
      <c r="P52" s="236">
        <f>'G. Modelsimulering_mænd'!P57*'B. Andre input'!$B$202*'B. Andre input'!$B$65</f>
        <v>377488.60949614196</v>
      </c>
      <c r="Q52" s="236">
        <f>'G. Modelsimulering_mænd'!Q57*'B. Andre input'!$B$202*'B. Andre input'!$B$65</f>
        <v>396392.58505690622</v>
      </c>
      <c r="R52" s="236">
        <f>'G. Modelsimulering_mænd'!R57*'B. Andre input'!$B$202*'B. Andre input'!$B$65</f>
        <v>416129.33445069741</v>
      </c>
      <c r="S52" s="236">
        <f>'G. Modelsimulering_mænd'!S57*'B. Andre input'!$B$202*'B. Andre input'!$B$65</f>
        <v>437267.57436622173</v>
      </c>
      <c r="T52" s="236">
        <f>'G. Modelsimulering_mænd'!T57*'B. Andre input'!$B$202*'B. Andre input'!$B$65</f>
        <v>459376.54954006826</v>
      </c>
      <c r="U52" s="236">
        <f>'G. Modelsimulering_mænd'!U57*'B. Andre input'!$B$202*'B. Andre input'!$B$65</f>
        <v>481939.60225230193</v>
      </c>
      <c r="V52" s="236">
        <f>'G. Modelsimulering_mænd'!V57*'B. Andre input'!$B$202*'B. Andre input'!$B$65</f>
        <v>504514.02098136727</v>
      </c>
      <c r="W52" s="236">
        <f>'G. Modelsimulering_mænd'!W57*'B. Andre input'!$B$202*'B. Andre input'!$B$65</f>
        <v>507776.57119532011</v>
      </c>
      <c r="X52" s="236">
        <f>'G. Modelsimulering_mænd'!X57*'B. Andre input'!$B$202*'B. Andre input'!$B$65</f>
        <v>517767.41706966195</v>
      </c>
      <c r="Y52" s="236">
        <f>'G. Modelsimulering_mænd'!Y57*'B. Andre input'!$B$202*'B. Andre input'!$B$65</f>
        <v>529539.32245645404</v>
      </c>
      <c r="Z52" s="236">
        <f>'G. Modelsimulering_mænd'!Z57*'B. Andre input'!$B$202*'B. Andre input'!$B$65</f>
        <v>542499.17706403288</v>
      </c>
      <c r="AA52" s="236">
        <f>'G. Modelsimulering_mænd'!AA57*'B. Andre input'!$B$202*'B. Andre input'!$B$65</f>
        <v>556133.40956538334</v>
      </c>
      <c r="AB52" s="236">
        <f>'G. Modelsimulering_mænd'!AB57*'B. Andre input'!$B$202*'B. Andre input'!$B$65</f>
        <v>570007.00903232733</v>
      </c>
      <c r="AC52" s="236">
        <f>'G. Modelsimulering_mænd'!AC57*'B. Andre input'!$B$202*'B. Andre input'!$B$65</f>
        <v>583759.0437371576</v>
      </c>
      <c r="AD52" s="236">
        <f>'G. Modelsimulering_mænd'!AD57*'B. Andre input'!$B$202*'B. Andre input'!$B$65</f>
        <v>597096.20579821186</v>
      </c>
      <c r="AE52" s="236">
        <f>'G. Modelsimulering_mænd'!AE57*'B. Andre input'!$B$202*'B. Andre input'!$B$65</f>
        <v>609785.43734063988</v>
      </c>
      <c r="AF52" s="236">
        <f>'G. Modelsimulering_mænd'!AF57*'B. Andre input'!$B$202*'B. Andre input'!$B$65</f>
        <v>621646.3422138528</v>
      </c>
      <c r="AG52" s="236">
        <f>'G. Modelsimulering_mænd'!AG57*'B. Andre input'!$B$202*'B. Andre input'!$B$65</f>
        <v>650615.3621352535</v>
      </c>
      <c r="AH52" s="236">
        <f>'G. Modelsimulering_mænd'!AH57*'B. Andre input'!$B$202*'B. Andre input'!$B$65</f>
        <v>676792.67848486442</v>
      </c>
      <c r="AI52" s="236">
        <f>'G. Modelsimulering_mænd'!AI57*'B. Andre input'!$B$202*'B. Andre input'!$B$65</f>
        <v>700169.14249540248</v>
      </c>
      <c r="AJ52" s="236">
        <f>'G. Modelsimulering_mænd'!AJ57*'B. Andre input'!$B$202*'B. Andre input'!$B$65</f>
        <v>720762.55337296461</v>
      </c>
      <c r="AK52" s="236">
        <f>'G. Modelsimulering_mænd'!AK57*'B. Andre input'!$B$202*'B. Andre input'!$B$65</f>
        <v>738614.30735371879</v>
      </c>
      <c r="AL52" s="236">
        <f>'G. Modelsimulering_mænd'!AL57*'B. Andre input'!$B$202*'B. Andre input'!$B$65</f>
        <v>753786.20678767201</v>
      </c>
      <c r="AM52" s="236">
        <f>'G. Modelsimulering_mænd'!AM57*'B. Andre input'!$B$202*'B. Andre input'!$B$65</f>
        <v>766357.40206671786</v>
      </c>
      <c r="AN52" s="236">
        <f>'G. Modelsimulering_mænd'!AN57*'B. Andre input'!$B$202*'B. Andre input'!$B$65</f>
        <v>776421.47953123599</v>
      </c>
      <c r="AO52" s="236">
        <f>'G. Modelsimulering_mænd'!AO57*'B. Andre input'!$B$202*'B. Andre input'!$B$65</f>
        <v>784083.72207095078</v>
      </c>
      <c r="AP52" s="236">
        <f>'G. Modelsimulering_mænd'!AP57*'B. Andre input'!$B$202*'B. Andre input'!$B$65</f>
        <v>789458.56891915726</v>
      </c>
      <c r="AQ52" s="236">
        <f>'G. Modelsimulering_mænd'!AQ57*'B. Andre input'!$B$202*'B. Andre input'!$B$65</f>
        <v>834786.45242799271</v>
      </c>
      <c r="AR52" s="236">
        <f>'G. Modelsimulering_mænd'!AR57*'B. Andre input'!$B$202*'B. Andre input'!$B$65</f>
        <v>870428.99118676491</v>
      </c>
      <c r="AS52" s="236">
        <f>'G. Modelsimulering_mænd'!AS57*'B. Andre input'!$B$202*'B. Andre input'!$B$65</f>
        <v>897336.79523110052</v>
      </c>
      <c r="AT52" s="236">
        <f>'G. Modelsimulering_mænd'!AT57*'B. Andre input'!$B$202*'B. Andre input'!$B$65</f>
        <v>916405.8652599476</v>
      </c>
      <c r="AU52" s="236">
        <f>'G. Modelsimulering_mænd'!AU57*'B. Andre input'!$B$202*'B. Andre input'!$B$65</f>
        <v>928475.07752068492</v>
      </c>
      <c r="AV52" s="236">
        <f>'G. Modelsimulering_mænd'!AV57*'B. Andre input'!$B$202*'B. Andre input'!$B$65</f>
        <v>934325.80373134918</v>
      </c>
      <c r="AW52" s="236">
        <f>'G. Modelsimulering_mænd'!AW57*'B. Andre input'!$B$202*'B. Andre input'!$B$65</f>
        <v>934682.80804628972</v>
      </c>
      <c r="AX52" s="236">
        <f>'G. Modelsimulering_mænd'!AX57*'B. Andre input'!$B$202*'B. Andre input'!$B$65</f>
        <v>930215.89656046184</v>
      </c>
      <c r="AY52" s="236">
        <f>'G. Modelsimulering_mænd'!AY57*'B. Andre input'!$B$202*'B. Andre input'!$B$65</f>
        <v>921542.00229451281</v>
      </c>
      <c r="AZ52" s="236">
        <f>'G. Modelsimulering_mænd'!AZ57*'B. Andre input'!$B$202*'B. Andre input'!$B$65</f>
        <v>909227.51564410038</v>
      </c>
      <c r="BA52" s="236">
        <f>'G. Modelsimulering_mænd'!BA57*'B. Andre input'!$B$202*'B. Andre input'!$B$65</f>
        <v>1210130.1556164736</v>
      </c>
      <c r="BB52" s="236">
        <f>'G. Modelsimulering_mænd'!BB57*'B. Andre input'!$B$202*'B. Andre input'!$B$65</f>
        <v>1142298.5166320242</v>
      </c>
      <c r="BC52" s="236">
        <f>'G. Modelsimulering_mænd'!BC57*'B. Andre input'!$B$202*'B. Andre input'!$B$65</f>
        <v>1077757.4054802347</v>
      </c>
      <c r="BD52" s="236">
        <f>'G. Modelsimulering_mænd'!BD57*'B. Andre input'!$B$202*'B. Andre input'!$B$65</f>
        <v>1016391.4635793967</v>
      </c>
      <c r="BE52" s="236">
        <f>'G. Modelsimulering_mænd'!BE57*'B. Andre input'!$B$202*'B. Andre input'!$B$65</f>
        <v>958076.66708111891</v>
      </c>
      <c r="BF52" s="236">
        <f>'G. Modelsimulering_mænd'!BF57*'B. Andre input'!$B$202*'B. Andre input'!$B$65</f>
        <v>902688.150979036</v>
      </c>
      <c r="BG52" s="236">
        <f>'G. Modelsimulering_mænd'!BG57*'B. Andre input'!$B$202*'B. Andre input'!$B$65</f>
        <v>850104.08202341455</v>
      </c>
      <c r="BH52" s="236">
        <f>'G. Modelsimulering_mænd'!BH57*'B. Andre input'!$B$202*'B. Andre input'!$B$65</f>
        <v>800207.25834295596</v>
      </c>
      <c r="BI52" s="236">
        <f>'G. Modelsimulering_mænd'!BI57*'B. Andre input'!$B$202*'B. Andre input'!$B$65</f>
        <v>752885.47376074642</v>
      </c>
      <c r="BJ52" s="236">
        <f>'G. Modelsimulering_mænd'!BJ57*'B. Andre input'!$B$202*'B. Andre input'!$B$65</f>
        <v>708031.27251117595</v>
      </c>
      <c r="BK52" s="236">
        <f>'G. Modelsimulering_mænd'!BK57*'B. Andre input'!$B$202*'B. Andre input'!$B$65</f>
        <v>665541.45810277911</v>
      </c>
      <c r="BL52" s="236">
        <f>'G. Modelsimulering_mænd'!BL57*'B. Andre input'!$B$202*'B. Andre input'!$B$65</f>
        <v>625316.55655050615</v>
      </c>
      <c r="BM52" s="236">
        <f>'G. Modelsimulering_mænd'!BM57*'B. Andre input'!$B$202*'B. Andre input'!$B$65</f>
        <v>587260.3344985561</v>
      </c>
      <c r="BN52" s="236">
        <f>'G. Modelsimulering_mænd'!BN57*'B. Andre input'!$B$202*'B. Andre input'!$B$65</f>
        <v>551279.41391270654</v>
      </c>
      <c r="BO52" s="236">
        <f>'G. Modelsimulering_mænd'!BO57*'B. Andre input'!$B$202*'B. Andre input'!$B$65</f>
        <v>517282.99192849611</v>
      </c>
      <c r="BP52" s="236">
        <f>'G. Modelsimulering_mænd'!BP57*'B. Andre input'!$B$202*'B. Andre input'!$B$65</f>
        <v>485182.6572434046</v>
      </c>
      <c r="BQ52" s="236">
        <f>'G. Modelsimulering_mænd'!BQ57*'B. Andre input'!$B$202*'B. Andre input'!$B$65</f>
        <v>454892.28678094415</v>
      </c>
      <c r="BR52" s="236">
        <f>'G. Modelsimulering_mænd'!BR57*'B. Andre input'!$B$202*'B. Andre input'!$B$65</f>
        <v>426328.00418949523</v>
      </c>
      <c r="BS52" s="236">
        <f>'G. Modelsimulering_mænd'!BS57*'B. Andre input'!$B$202*'B. Andre input'!$B$65</f>
        <v>399408.18254336627</v>
      </c>
      <c r="BT52" s="236">
        <f>'G. Modelsimulering_mænd'!BT57*'B. Andre input'!$B$202*'B. Andre input'!$B$65</f>
        <v>374053.47584789875</v>
      </c>
      <c r="BU52" s="236">
        <f>'G. Modelsimulering_mænd'!BU57*'B. Andre input'!$B$202*'B. Andre input'!$B$65</f>
        <v>0</v>
      </c>
      <c r="BV52" s="236">
        <f>'G. Modelsimulering_mænd'!BV57*'B. Andre input'!$B$202*'B. Andre input'!$B$65</f>
        <v>0</v>
      </c>
      <c r="BW52" s="236">
        <f>'G. Modelsimulering_mænd'!BW57*'B. Andre input'!$B$202*'B. Andre input'!$B$65</f>
        <v>0</v>
      </c>
      <c r="BX52" s="236">
        <f>'G. Modelsimulering_mænd'!BX57*'B. Andre input'!$B$202*'B. Andre input'!$B$65</f>
        <v>0</v>
      </c>
      <c r="BY52" s="236">
        <f>'G. Modelsimulering_mænd'!BY57*'B. Andre input'!$B$202*'B. Andre input'!$B$65</f>
        <v>0</v>
      </c>
      <c r="BZ52" s="236">
        <f>'G. Modelsimulering_mænd'!BZ57*'B. Andre input'!$B$202*'B. Andre input'!$B$65</f>
        <v>0</v>
      </c>
      <c r="CA52" s="236">
        <f>'G. Modelsimulering_mænd'!CA57*'B. Andre input'!$B$202*'B. Andre input'!$B$65</f>
        <v>0</v>
      </c>
      <c r="CB52" s="236">
        <f>'G. Modelsimulering_mænd'!CB57*'B. Andre input'!$B$202*'B. Andre input'!$B$65</f>
        <v>0</v>
      </c>
      <c r="CC52" s="236">
        <f>'G. Modelsimulering_mænd'!CC57*'B. Andre input'!$B$202*'B. Andre input'!$B$65</f>
        <v>0</v>
      </c>
      <c r="CD52" s="236">
        <f>'G. Modelsimulering_mænd'!CD57*'B. Andre input'!$B$202*'B. Andre input'!$B$65</f>
        <v>0</v>
      </c>
      <c r="CE52" s="236">
        <f>'G. Modelsimulering_mænd'!CE57*'B. Andre input'!$B$202*'B. Andre input'!$B$65</f>
        <v>0</v>
      </c>
      <c r="CF52" s="236">
        <f>'G. Modelsimulering_mænd'!CF57*'B. Andre input'!$B$202*'B. Andre input'!$B$65</f>
        <v>0</v>
      </c>
      <c r="CG52" s="236">
        <f>'G. Modelsimulering_mænd'!CG57*'B. Andre input'!$B$202*'B. Andre input'!$B$65</f>
        <v>0</v>
      </c>
      <c r="CH52" s="236">
        <f>'G. Modelsimulering_mænd'!CH57*'B. Andre input'!$B$202*'B. Andre input'!$B$65</f>
        <v>0</v>
      </c>
      <c r="CI52" s="236">
        <f>'G. Modelsimulering_mænd'!CI57*'B. Andre input'!$B$202*'B. Andre input'!$B$65</f>
        <v>0</v>
      </c>
      <c r="CJ52" s="236">
        <f>'G. Modelsimulering_mænd'!CJ57*'B. Andre input'!$B$202*'B. Andre input'!$B$65</f>
        <v>0</v>
      </c>
    </row>
    <row r="53" spans="1:88" s="115" customFormat="1" ht="25.5" x14ac:dyDescent="0.2">
      <c r="A53" s="140" t="s">
        <v>218</v>
      </c>
      <c r="B53" s="192"/>
      <c r="C53" s="192"/>
      <c r="D53" s="236">
        <f>'G. Modelsimulering_mænd'!D58*'B. Andre input'!$B$202*'B. Andre input'!$B$65</f>
        <v>0</v>
      </c>
      <c r="E53" s="236">
        <f>'G. Modelsimulering_mænd'!E58*'B. Andre input'!$B$202*'B. Andre input'!$B$65</f>
        <v>0</v>
      </c>
      <c r="F53" s="236">
        <f>'G. Modelsimulering_mænd'!F58*'B. Andre input'!$B$202*'B. Andre input'!$B$65</f>
        <v>0</v>
      </c>
      <c r="G53" s="236">
        <f>'G. Modelsimulering_mænd'!G58*'B. Andre input'!$B$202*'B. Andre input'!$B$65</f>
        <v>0</v>
      </c>
      <c r="H53" s="236">
        <f>'G. Modelsimulering_mænd'!H58*'B. Andre input'!$B$202*'B. Andre input'!$B$65</f>
        <v>0</v>
      </c>
      <c r="I53" s="236">
        <f>'G. Modelsimulering_mænd'!I58*'B. Andre input'!$B$202*'B. Andre input'!$B$65</f>
        <v>0</v>
      </c>
      <c r="J53" s="236">
        <f>'G. Modelsimulering_mænd'!J58*'B. Andre input'!$B$202*'B. Andre input'!$B$65</f>
        <v>0</v>
      </c>
      <c r="K53" s="236">
        <f>'G. Modelsimulering_mænd'!K58*'B. Andre input'!$B$202*'B. Andre input'!$B$65</f>
        <v>0</v>
      </c>
      <c r="L53" s="236">
        <f>'G. Modelsimulering_mænd'!L58*'B. Andre input'!$B$202*'B. Andre input'!$B$65</f>
        <v>0</v>
      </c>
      <c r="M53" s="236">
        <f>'G. Modelsimulering_mænd'!M58*'B. Andre input'!$B$202*'B. Andre input'!$B$65</f>
        <v>0</v>
      </c>
      <c r="N53" s="236">
        <f>'G. Modelsimulering_mænd'!N58*'B. Andre input'!$B$202*'B. Andre input'!$B$65</f>
        <v>83852.308352212334</v>
      </c>
      <c r="O53" s="236">
        <f>'G. Modelsimulering_mænd'!O58*'B. Andre input'!$B$202*'B. Andre input'!$B$65</f>
        <v>102147.52202521953</v>
      </c>
      <c r="P53" s="236">
        <f>'G. Modelsimulering_mænd'!P58*'B. Andre input'!$B$202*'B. Andre input'!$B$65</f>
        <v>107893.23973311097</v>
      </c>
      <c r="Q53" s="236">
        <f>'G. Modelsimulering_mænd'!Q58*'B. Andre input'!$B$202*'B. Andre input'!$B$65</f>
        <v>112092.27385613009</v>
      </c>
      <c r="R53" s="236">
        <f>'G. Modelsimulering_mænd'!R58*'B. Andre input'!$B$202*'B. Andre input'!$B$65</f>
        <v>116808.21841926385</v>
      </c>
      <c r="S53" s="236">
        <f>'G. Modelsimulering_mænd'!S58*'B. Andre input'!$B$202*'B. Andre input'!$B$65</f>
        <v>122250.65186063324</v>
      </c>
      <c r="T53" s="236">
        <f>'G. Modelsimulering_mænd'!T58*'B. Andre input'!$B$202*'B. Andre input'!$B$65</f>
        <v>128275.61489412918</v>
      </c>
      <c r="U53" s="236">
        <f>'G. Modelsimulering_mænd'!U58*'B. Andre input'!$B$202*'B. Andre input'!$B$65</f>
        <v>134697.66038170175</v>
      </c>
      <c r="V53" s="236">
        <f>'G. Modelsimulering_mænd'!V58*'B. Andre input'!$B$202*'B. Andre input'!$B$65</f>
        <v>141350.86819648251</v>
      </c>
      <c r="W53" s="236">
        <f>'G. Modelsimulering_mænd'!W58*'B. Andre input'!$B$202*'B. Andre input'!$B$65</f>
        <v>142340.95199450653</v>
      </c>
      <c r="X53" s="236">
        <f>'G. Modelsimulering_mænd'!X58*'B. Andre input'!$B$202*'B. Andre input'!$B$65</f>
        <v>144540.12153497917</v>
      </c>
      <c r="Y53" s="236">
        <f>'G. Modelsimulering_mænd'!Y58*'B. Andre input'!$B$202*'B. Andre input'!$B$65</f>
        <v>147857.037648486</v>
      </c>
      <c r="Z53" s="236">
        <f>'G. Modelsimulering_mænd'!Z58*'B. Andre input'!$B$202*'B. Andre input'!$B$65</f>
        <v>151995.99323492358</v>
      </c>
      <c r="AA53" s="236">
        <f>'G. Modelsimulering_mænd'!AA58*'B. Andre input'!$B$202*'B. Andre input'!$B$65</f>
        <v>156706.05569975302</v>
      </c>
      <c r="AB53" s="236">
        <f>'G. Modelsimulering_mænd'!AB58*'B. Andre input'!$B$202*'B. Andre input'!$B$65</f>
        <v>161775.92486063475</v>
      </c>
      <c r="AC53" s="236">
        <f>'G. Modelsimulering_mænd'!AC58*'B. Andre input'!$B$202*'B. Andre input'!$B$65</f>
        <v>167029.25881408734</v>
      </c>
      <c r="AD53" s="236">
        <f>'G. Modelsimulering_mænd'!AD58*'B. Andre input'!$B$202*'B. Andre input'!$B$65</f>
        <v>172320.44035394874</v>
      </c>
      <c r="AE53" s="236">
        <f>'G. Modelsimulering_mænd'!AE58*'B. Andre input'!$B$202*'B. Andre input'!$B$65</f>
        <v>177530.73965227284</v>
      </c>
      <c r="AF53" s="236">
        <f>'G. Modelsimulering_mænd'!AF58*'B. Andre input'!$B$202*'B. Andre input'!$B$65</f>
        <v>182564.83375865823</v>
      </c>
      <c r="AG53" s="236">
        <f>'G. Modelsimulering_mænd'!AG58*'B. Andre input'!$B$202*'B. Andre input'!$B$65</f>
        <v>187347.65322127054</v>
      </c>
      <c r="AH53" s="236">
        <f>'G. Modelsimulering_mænd'!AH58*'B. Andre input'!$B$202*'B. Andre input'!$B$65</f>
        <v>192733.95126017163</v>
      </c>
      <c r="AI53" s="236">
        <f>'G. Modelsimulering_mænd'!AI58*'B. Andre input'!$B$202*'B. Andre input'!$B$65</f>
        <v>198454.30782944738</v>
      </c>
      <c r="AJ53" s="236">
        <f>'G. Modelsimulering_mænd'!AJ58*'B. Andre input'!$B$202*'B. Andre input'!$B$65</f>
        <v>204289.02353446512</v>
      </c>
      <c r="AK53" s="236">
        <f>'G. Modelsimulering_mænd'!AK58*'B. Andre input'!$B$202*'B. Andre input'!$B$65</f>
        <v>210060.17671392678</v>
      </c>
      <c r="AL53" s="236">
        <f>'G. Modelsimulering_mænd'!AL58*'B. Andre input'!$B$202*'B. Andre input'!$B$65</f>
        <v>215624.878665503</v>
      </c>
      <c r="AM53" s="236">
        <f>'G. Modelsimulering_mænd'!AM58*'B. Andre input'!$B$202*'B. Andre input'!$B$65</f>
        <v>220869.73558022766</v>
      </c>
      <c r="AN53" s="236">
        <f>'G. Modelsimulering_mænd'!AN58*'B. Andre input'!$B$202*'B. Andre input'!$B$65</f>
        <v>225706.33912773474</v>
      </c>
      <c r="AO53" s="236">
        <f>'G. Modelsimulering_mænd'!AO58*'B. Andre input'!$B$202*'B. Andre input'!$B$65</f>
        <v>230067.56724611623</v>
      </c>
      <c r="AP53" s="236">
        <f>'G. Modelsimulering_mænd'!AP58*'B. Andre input'!$B$202*'B. Andre input'!$B$65</f>
        <v>233904.49882315667</v>
      </c>
      <c r="AQ53" s="236">
        <f>'G. Modelsimulering_mænd'!AQ58*'B. Andre input'!$B$202*'B. Andre input'!$B$65</f>
        <v>237183.78819939541</v>
      </c>
      <c r="AR53" s="236">
        <f>'G. Modelsimulering_mænd'!AR58*'B. Andre input'!$B$202*'B. Andre input'!$B$65</f>
        <v>241992.17332268349</v>
      </c>
      <c r="AS53" s="236">
        <f>'G. Modelsimulering_mænd'!AS58*'B. Andre input'!$B$202*'B. Andre input'!$B$65</f>
        <v>247599.83532336584</v>
      </c>
      <c r="AT53" s="236">
        <f>'G. Modelsimulering_mænd'!AT58*'B. Andre input'!$B$202*'B. Andre input'!$B$65</f>
        <v>253443.43980435428</v>
      </c>
      <c r="AU53" s="236">
        <f>'G. Modelsimulering_mænd'!AU58*'B. Andre input'!$B$202*'B. Andre input'!$B$65</f>
        <v>259096.51185454454</v>
      </c>
      <c r="AV53" s="236">
        <f>'G. Modelsimulering_mænd'!AV58*'B. Andre input'!$B$202*'B. Andre input'!$B$65</f>
        <v>264244.0419247782</v>
      </c>
      <c r="AW53" s="236">
        <f>'G. Modelsimulering_mænd'!AW58*'B. Andre input'!$B$202*'B. Andre input'!$B$65</f>
        <v>268661.26088095515</v>
      </c>
      <c r="AX53" s="236">
        <f>'G. Modelsimulering_mænd'!AX58*'B. Andre input'!$B$202*'B. Andre input'!$B$65</f>
        <v>272196.10262102284</v>
      </c>
      <c r="AY53" s="236">
        <f>'G. Modelsimulering_mænd'!AY58*'B. Andre input'!$B$202*'B. Andre input'!$B$65</f>
        <v>274754.76526951819</v>
      </c>
      <c r="AZ53" s="236">
        <f>'G. Modelsimulering_mænd'!AZ58*'B. Andre input'!$B$202*'B. Andre input'!$B$65</f>
        <v>276289.81451826368</v>
      </c>
      <c r="BA53" s="236">
        <f>'G. Modelsimulering_mænd'!BA58*'B. Andre input'!$B$202*'B. Andre input'!$B$65</f>
        <v>276790.35602501984</v>
      </c>
      <c r="BB53" s="236">
        <f>'G. Modelsimulering_mænd'!BB58*'B. Andre input'!$B$202*'B. Andre input'!$B$65</f>
        <v>291994.71339664224</v>
      </c>
      <c r="BC53" s="236">
        <f>'G. Modelsimulering_mænd'!BC58*'B. Andre input'!$B$202*'B. Andre input'!$B$65</f>
        <v>301148.54330274579</v>
      </c>
      <c r="BD53" s="236">
        <f>'G. Modelsimulering_mænd'!BD58*'B. Andre input'!$B$202*'B. Andre input'!$B$65</f>
        <v>305430.14505597547</v>
      </c>
      <c r="BE53" s="236">
        <f>'G. Modelsimulering_mænd'!BE58*'B. Andre input'!$B$202*'B. Andre input'!$B$65</f>
        <v>305814.19308744109</v>
      </c>
      <c r="BF53" s="236">
        <f>'G. Modelsimulering_mænd'!BF58*'B. Andre input'!$B$202*'B. Andre input'!$B$65</f>
        <v>303103.80678462097</v>
      </c>
      <c r="BG53" s="236">
        <f>'G. Modelsimulering_mænd'!BG58*'B. Andre input'!$B$202*'B. Andre input'!$B$65</f>
        <v>297960.11993128737</v>
      </c>
      <c r="BH53" s="236">
        <f>'G. Modelsimulering_mænd'!BH58*'B. Andre input'!$B$202*'B. Andre input'!$B$65</f>
        <v>290927.65888330335</v>
      </c>
      <c r="BI53" s="236">
        <f>'G. Modelsimulering_mænd'!BI58*'B. Andre input'!$B$202*'B. Andre input'!$B$65</f>
        <v>282455.31637891824</v>
      </c>
      <c r="BJ53" s="236">
        <f>'G. Modelsimulering_mænd'!BJ58*'B. Andre input'!$B$202*'B. Andre input'!$B$65</f>
        <v>272913.35376521974</v>
      </c>
      <c r="BK53" s="236">
        <f>'G. Modelsimulering_mænd'!BK58*'B. Andre input'!$B$202*'B. Andre input'!$B$65</f>
        <v>262607.07836274133</v>
      </c>
      <c r="BL53" s="236">
        <f>'G. Modelsimulering_mænd'!BL58*'B. Andre input'!$B$202*'B. Andre input'!$B$65</f>
        <v>251787.84853878079</v>
      </c>
      <c r="BM53" s="236">
        <f>'G. Modelsimulering_mænd'!BM58*'B. Andre input'!$B$202*'B. Andre input'!$B$65</f>
        <v>240661.97771122173</v>
      </c>
      <c r="BN53" s="236">
        <f>'G. Modelsimulering_mænd'!BN58*'B. Andre input'!$B$202*'B. Andre input'!$B$65</f>
        <v>229398.00191328127</v>
      </c>
      <c r="BO53" s="236">
        <f>'G. Modelsimulering_mænd'!BO58*'B. Andre input'!$B$202*'B. Andre input'!$B$65</f>
        <v>218132.67285633416</v>
      </c>
      <c r="BP53" s="236">
        <f>'G. Modelsimulering_mænd'!BP58*'B. Andre input'!$B$202*'B. Andre input'!$B$65</f>
        <v>206975.95119951034</v>
      </c>
      <c r="BQ53" s="236">
        <f>'G. Modelsimulering_mænd'!BQ58*'B. Andre input'!$B$202*'B. Andre input'!$B$65</f>
        <v>196015.20565837508</v>
      </c>
      <c r="BR53" s="236">
        <f>'G. Modelsimulering_mænd'!BR58*'B. Andre input'!$B$202*'B. Andre input'!$B$65</f>
        <v>185318.77128348476</v>
      </c>
      <c r="BS53" s="236">
        <f>'G. Modelsimulering_mænd'!BS58*'B. Andre input'!$B$202*'B. Andre input'!$B$65</f>
        <v>174938.98182831125</v>
      </c>
      <c r="BT53" s="236">
        <f>'G. Modelsimulering_mænd'!BT58*'B. Andre input'!$B$202*'B. Andre input'!$B$65</f>
        <v>164914.76348568109</v>
      </c>
      <c r="BU53" s="236">
        <f>'G. Modelsimulering_mænd'!BU58*'B. Andre input'!$B$202*'B. Andre input'!$B$65</f>
        <v>505460.72432057798</v>
      </c>
      <c r="BV53" s="236">
        <f>'G. Modelsimulering_mænd'!BV58*'B. Andre input'!$B$202*'B. Andre input'!$B$65</f>
        <v>418441.25761807995</v>
      </c>
      <c r="BW53" s="236">
        <f>'G. Modelsimulering_mænd'!BW58*'B. Andre input'!$B$202*'B. Andre input'!$B$65</f>
        <v>346476.90180499671</v>
      </c>
      <c r="BX53" s="236">
        <f>'G. Modelsimulering_mænd'!BX58*'B. Andre input'!$B$202*'B. Andre input'!$B$65</f>
        <v>286954.9922550107</v>
      </c>
      <c r="BY53" s="236">
        <f>'G. Modelsimulering_mænd'!BY58*'B. Andre input'!$B$202*'B. Andre input'!$B$65</f>
        <v>237703.31092380401</v>
      </c>
      <c r="BZ53" s="236">
        <f>'G. Modelsimulering_mænd'!BZ58*'B. Andre input'!$B$202*'B. Andre input'!$B$65</f>
        <v>196927.68475323138</v>
      </c>
      <c r="CA53" s="236">
        <f>'G. Modelsimulering_mænd'!CA58*'B. Andre input'!$B$202*'B. Andre input'!$B$65</f>
        <v>163151.08779070881</v>
      </c>
      <c r="CB53" s="236">
        <f>'G. Modelsimulering_mænd'!CB58*'B. Andre input'!$B$202*'B. Andre input'!$B$65</f>
        <v>135158.97436663989</v>
      </c>
      <c r="CC53" s="236">
        <f>'G. Modelsimulering_mænd'!CC58*'B. Andre input'!$B$202*'B. Andre input'!$B$65</f>
        <v>111952.39284791987</v>
      </c>
      <c r="CD53" s="236">
        <f>'G. Modelsimulering_mænd'!CD58*'B. Andre input'!$B$202*'B. Andre input'!$B$65</f>
        <v>92708.8314612744</v>
      </c>
      <c r="CE53" s="236">
        <f>'G. Modelsimulering_mænd'!CE58*'B. Andre input'!$B$202*'B. Andre input'!$B$65</f>
        <v>76750.031143229964</v>
      </c>
      <c r="CF53" s="236">
        <f>'G. Modelsimulering_mænd'!CF58*'B. Andre input'!$B$202*'B. Andre input'!$B$65</f>
        <v>63515.756102372703</v>
      </c>
      <c r="CG53" s="236">
        <f>'G. Modelsimulering_mænd'!CG58*'B. Andre input'!$B$202*'B. Andre input'!$B$65</f>
        <v>52542.506059897612</v>
      </c>
      <c r="CH53" s="236">
        <f>'G. Modelsimulering_mænd'!CH58*'B. Andre input'!$B$202*'B. Andre input'!$B$65</f>
        <v>43446.254171027249</v>
      </c>
      <c r="CI53" s="236">
        <f>'G. Modelsimulering_mænd'!CI58*'B. Andre input'!$B$202*'B. Andre input'!$B$65</f>
        <v>35908.431471187658</v>
      </c>
      <c r="CJ53" s="236">
        <f>'G. Modelsimulering_mænd'!CJ58*'B. Andre input'!$B$202*'B. Andre input'!$B$65</f>
        <v>0</v>
      </c>
    </row>
    <row r="54" spans="1:88" s="115" customFormat="1" ht="25.5" x14ac:dyDescent="0.2">
      <c r="A54" s="140" t="s">
        <v>195</v>
      </c>
      <c r="B54" s="192"/>
      <c r="C54" s="192"/>
      <c r="D54" s="236">
        <f>'G. Modelsimulering_mænd'!D59*'B. Andre input'!$B$202*'B. Andre input'!$B$65</f>
        <v>0</v>
      </c>
      <c r="E54" s="236">
        <f>'G. Modelsimulering_mænd'!E59*'B. Andre input'!$B$202*'B. Andre input'!$B$65</f>
        <v>0</v>
      </c>
      <c r="F54" s="236">
        <f>'G. Modelsimulering_mænd'!F59*'B. Andre input'!$B$202*'B. Andre input'!$B$65</f>
        <v>0</v>
      </c>
      <c r="G54" s="236">
        <f>'G. Modelsimulering_mænd'!G59*'B. Andre input'!$B$202*'B. Andre input'!$B$65</f>
        <v>0</v>
      </c>
      <c r="H54" s="236">
        <f>'G. Modelsimulering_mænd'!H59*'B. Andre input'!$B$202*'B. Andre input'!$B$65</f>
        <v>0</v>
      </c>
      <c r="I54" s="236">
        <f>'G. Modelsimulering_mænd'!I59*'B. Andre input'!$B$202*'B. Andre input'!$B$65</f>
        <v>0</v>
      </c>
      <c r="J54" s="236">
        <f>'G. Modelsimulering_mænd'!J59*'B. Andre input'!$B$202*'B. Andre input'!$B$65</f>
        <v>0</v>
      </c>
      <c r="K54" s="236">
        <f>'G. Modelsimulering_mænd'!K59*'B. Andre input'!$B$202*'B. Andre input'!$B$65</f>
        <v>0</v>
      </c>
      <c r="L54" s="236">
        <f>'G. Modelsimulering_mænd'!L59*'B. Andre input'!$B$202*'B. Andre input'!$B$65</f>
        <v>0</v>
      </c>
      <c r="M54" s="236">
        <f>'G. Modelsimulering_mænd'!M59*'B. Andre input'!$B$202*'B. Andre input'!$B$65</f>
        <v>0</v>
      </c>
      <c r="N54" s="236">
        <f>'G. Modelsimulering_mænd'!N59*'B. Andre input'!$B$202*'B. Andre input'!$B$65</f>
        <v>4986.66721584077</v>
      </c>
      <c r="O54" s="236">
        <f>'G. Modelsimulering_mænd'!O59*'B. Andre input'!$B$202*'B. Andre input'!$B$65</f>
        <v>6065.6887848717606</v>
      </c>
      <c r="P54" s="236">
        <f>'G. Modelsimulering_mænd'!P59*'B. Andre input'!$B$202*'B. Andre input'!$B$65</f>
        <v>6390.685280973692</v>
      </c>
      <c r="Q54" s="236">
        <f>'G. Modelsimulering_mænd'!Q59*'B. Andre input'!$B$202*'B. Andre input'!$B$65</f>
        <v>6623.9033277518574</v>
      </c>
      <c r="R54" s="236">
        <f>'G. Modelsimulering_mænd'!R59*'B. Andre input'!$B$202*'B. Andre input'!$B$65</f>
        <v>6890.8705254132165</v>
      </c>
      <c r="S54" s="236">
        <f>'G. Modelsimulering_mænd'!S59*'B. Andre input'!$B$202*'B. Andre input'!$B$65</f>
        <v>7204.5598012098399</v>
      </c>
      <c r="T54" s="236">
        <f>'G. Modelsimulering_mænd'!T59*'B. Andre input'!$B$202*'B. Andre input'!$B$65</f>
        <v>7556.1956644456432</v>
      </c>
      <c r="U54" s="236">
        <f>'G. Modelsimulering_mænd'!U59*'B. Andre input'!$B$202*'B. Andre input'!$B$65</f>
        <v>7934.3515279913381</v>
      </c>
      <c r="V54" s="236">
        <f>'G. Modelsimulering_mænd'!V59*'B. Andre input'!$B$202*'B. Andre input'!$B$65</f>
        <v>8328.7458238551917</v>
      </c>
      <c r="W54" s="236">
        <f>'G. Modelsimulering_mænd'!W59*'B. Andre input'!$B$202*'B. Andre input'!$B$65</f>
        <v>8385.9795547657595</v>
      </c>
      <c r="X54" s="236">
        <f>'G. Modelsimulering_mænd'!X59*'B. Andre input'!$B$202*'B. Andre input'!$B$65</f>
        <v>8518.318884977225</v>
      </c>
      <c r="Y54" s="236">
        <f>'G. Modelsimulering_mænd'!Y59*'B. Andre input'!$B$202*'B. Andre input'!$B$65</f>
        <v>8709.4894688235072</v>
      </c>
      <c r="Z54" s="236">
        <f>'G. Modelsimulering_mænd'!Z59*'B. Andre input'!$B$202*'B. Andre input'!$B$65</f>
        <v>8955.4720530452905</v>
      </c>
      <c r="AA54" s="236">
        <f>'G. Modelsimulering_mænd'!AA59*'B. Andre input'!$B$202*'B. Andre input'!$B$65</f>
        <v>9240.081538090024</v>
      </c>
      <c r="AB54" s="236">
        <f>'G. Modelsimulering_mænd'!AB59*'B. Andre input'!$B$202*'B. Andre input'!$B$65</f>
        <v>9549.7150984274722</v>
      </c>
      <c r="AC54" s="236">
        <f>'G. Modelsimulering_mænd'!AC59*'B. Andre input'!$B$202*'B. Andre input'!$B$65</f>
        <v>9873.0250239431116</v>
      </c>
      <c r="AD54" s="236">
        <f>'G. Modelsimulering_mænd'!AD59*'B. Andre input'!$B$202*'B. Andre input'!$B$65</f>
        <v>10200.632512914795</v>
      </c>
      <c r="AE54" s="236">
        <f>'G. Modelsimulering_mænd'!AE59*'B. Andre input'!$B$202*'B. Andre input'!$B$65</f>
        <v>10524.874895277175</v>
      </c>
      <c r="AF54" s="236">
        <f>'G. Modelsimulering_mænd'!AF59*'B. Andre input'!$B$202*'B. Andre input'!$B$65</f>
        <v>10839.580497057361</v>
      </c>
      <c r="AG54" s="236">
        <f>'G. Modelsimulering_mænd'!AG59*'B. Andre input'!$B$202*'B. Andre input'!$B$65</f>
        <v>11139.867071709754</v>
      </c>
      <c r="AH54" s="236">
        <f>'G. Modelsimulering_mænd'!AH59*'B. Andre input'!$B$202*'B. Andre input'!$B$65</f>
        <v>11421.961038020658</v>
      </c>
      <c r="AI54" s="236">
        <f>'G. Modelsimulering_mænd'!AI59*'B. Andre input'!$B$202*'B. Andre input'!$B$65</f>
        <v>11738.355501142933</v>
      </c>
      <c r="AJ54" s="236">
        <f>'G. Modelsimulering_mænd'!AJ59*'B. Andre input'!$B$202*'B. Andre input'!$B$65</f>
        <v>12073.291204215237</v>
      </c>
      <c r="AK54" s="236">
        <f>'G. Modelsimulering_mænd'!AK59*'B. Andre input'!$B$202*'B. Andre input'!$B$65</f>
        <v>12413.910336552155</v>
      </c>
      <c r="AL54" s="236">
        <f>'G. Modelsimulering_mænd'!AL59*'B. Andre input'!$B$202*'B. Andre input'!$B$65</f>
        <v>12749.784687157242</v>
      </c>
      <c r="AM54" s="236">
        <f>'G. Modelsimulering_mænd'!AM59*'B. Andre input'!$B$202*'B. Andre input'!$B$65</f>
        <v>13072.530033369359</v>
      </c>
      <c r="AN54" s="236">
        <f>'G. Modelsimulering_mænd'!AN59*'B. Andre input'!$B$202*'B. Andre input'!$B$65</f>
        <v>13375.493867262354</v>
      </c>
      <c r="AO54" s="236">
        <f>'G. Modelsimulering_mænd'!AO59*'B. Andre input'!$B$202*'B. Andre input'!$B$65</f>
        <v>13653.500656258217</v>
      </c>
      <c r="AP54" s="236">
        <f>'G. Modelsimulering_mænd'!AP59*'B. Andre input'!$B$202*'B. Andre input'!$B$65</f>
        <v>13902.640439321267</v>
      </c>
      <c r="AQ54" s="236">
        <f>'G. Modelsimulering_mænd'!AQ59*'B. Andre input'!$B$202*'B. Andre input'!$B$65</f>
        <v>14120.089619742326</v>
      </c>
      <c r="AR54" s="236">
        <f>'G. Modelsimulering_mænd'!AR59*'B. Andre input'!$B$202*'B. Andre input'!$B$65</f>
        <v>14303.95590759773</v>
      </c>
      <c r="AS54" s="236">
        <f>'G. Modelsimulering_mænd'!AS59*'B. Andre input'!$B$202*'B. Andre input'!$B$65</f>
        <v>14579.610114520256</v>
      </c>
      <c r="AT54" s="236">
        <f>'G. Modelsimulering_mænd'!AT59*'B. Andre input'!$B$202*'B. Andre input'!$B$65</f>
        <v>14903.338171936897</v>
      </c>
      <c r="AU54" s="236">
        <f>'G. Modelsimulering_mænd'!AU59*'B. Andre input'!$B$202*'B. Andre input'!$B$65</f>
        <v>15241.418976403749</v>
      </c>
      <c r="AV54" s="236">
        <f>'G. Modelsimulering_mænd'!AV59*'B. Andre input'!$B$202*'B. Andre input'!$B$65</f>
        <v>15568.312394948311</v>
      </c>
      <c r="AW54" s="236">
        <f>'G. Modelsimulering_mænd'!AW59*'B. Andre input'!$B$202*'B. Andre input'!$B$65</f>
        <v>15865.140215369149</v>
      </c>
      <c r="AX54" s="236">
        <f>'G. Modelsimulering_mænd'!AX59*'B. Andre input'!$B$202*'B. Andre input'!$B$65</f>
        <v>16118.427598252163</v>
      </c>
      <c r="AY54" s="236">
        <f>'G. Modelsimulering_mænd'!AY59*'B. Andre input'!$B$202*'B. Andre input'!$B$65</f>
        <v>16319.06414741972</v>
      </c>
      <c r="AZ54" s="236">
        <f>'G. Modelsimulering_mænd'!AZ59*'B. Andre input'!$B$202*'B. Andre input'!$B$65</f>
        <v>16461.445569185755</v>
      </c>
      <c r="BA54" s="236">
        <f>'G. Modelsimulering_mænd'!BA59*'B. Andre input'!$B$202*'B. Andre input'!$B$65</f>
        <v>16542.762560153911</v>
      </c>
      <c r="BB54" s="236">
        <f>'G. Modelsimulering_mænd'!BB59*'B. Andre input'!$B$202*'B. Andre input'!$B$65</f>
        <v>16562.409916933004</v>
      </c>
      <c r="BC54" s="236">
        <f>'G. Modelsimulering_mænd'!BC59*'B. Andre input'!$B$202*'B. Andre input'!$B$65</f>
        <v>17458.890666435844</v>
      </c>
      <c r="BD54" s="236">
        <f>'G. Modelsimulering_mænd'!BD59*'B. Andre input'!$B$202*'B. Andre input'!$B$65</f>
        <v>17995.418392797506</v>
      </c>
      <c r="BE54" s="236">
        <f>'G. Modelsimulering_mænd'!BE59*'B. Andre input'!$B$202*'B. Andre input'!$B$65</f>
        <v>18242.078953309254</v>
      </c>
      <c r="BF54" s="236">
        <f>'G. Modelsimulering_mænd'!BF59*'B. Andre input'!$B$202*'B. Andre input'!$B$65</f>
        <v>18256.707435822416</v>
      </c>
      <c r="BG54" s="236">
        <f>'G. Modelsimulering_mænd'!BG59*'B. Andre input'!$B$202*'B. Andre input'!$B$65</f>
        <v>18086.985701770849</v>
      </c>
      <c r="BH54" s="236">
        <f>'G. Modelsimulering_mænd'!BH59*'B. Andre input'!$B$202*'B. Andre input'!$B$65</f>
        <v>17772.249099397774</v>
      </c>
      <c r="BI54" s="236">
        <f>'G. Modelsimulering_mænd'!BI59*'B. Andre input'!$B$202*'B. Andre input'!$B$65</f>
        <v>17344.983223453761</v>
      </c>
      <c r="BJ54" s="236">
        <f>'G. Modelsimulering_mænd'!BJ59*'B. Andre input'!$B$202*'B. Andre input'!$B$65</f>
        <v>16832.039282060145</v>
      </c>
      <c r="BK54" s="236">
        <f>'G. Modelsimulering_mænd'!BK59*'B. Andre input'!$B$202*'B. Andre input'!$B$65</f>
        <v>16255.612897704159</v>
      </c>
      <c r="BL54" s="236">
        <f>'G. Modelsimulering_mænd'!BL59*'B. Andre input'!$B$202*'B. Andre input'!$B$65</f>
        <v>15634.032201828306</v>
      </c>
      <c r="BM54" s="236">
        <f>'G. Modelsimulering_mænd'!BM59*'B. Andre input'!$B$202*'B. Andre input'!$B$65</f>
        <v>14982.395646671643</v>
      </c>
      <c r="BN54" s="236">
        <f>'G. Modelsimulering_mænd'!BN59*'B. Andre input'!$B$202*'B. Andre input'!$B$65</f>
        <v>14313.092565562552</v>
      </c>
      <c r="BO54" s="236">
        <f>'G. Modelsimulering_mænd'!BO59*'B. Andre input'!$B$202*'B. Andre input'!$B$65</f>
        <v>13636.232302037044</v>
      </c>
      <c r="BP54" s="236">
        <f>'G. Modelsimulering_mænd'!BP59*'B. Andre input'!$B$202*'B. Andre input'!$B$65</f>
        <v>12960.001562207864</v>
      </c>
      <c r="BQ54" s="236">
        <f>'G. Modelsimulering_mænd'!BQ59*'B. Andre input'!$B$202*'B. Andre input'!$B$65</f>
        <v>12290.964739579636</v>
      </c>
      <c r="BR54" s="236">
        <f>'G. Modelsimulering_mænd'!BR59*'B. Andre input'!$B$202*'B. Andre input'!$B$65</f>
        <v>11634.31823382224</v>
      </c>
      <c r="BS54" s="236">
        <f>'G. Modelsimulering_mænd'!BS59*'B. Andre input'!$B$202*'B. Andre input'!$B$65</f>
        <v>10994.107038325366</v>
      </c>
      <c r="BT54" s="236">
        <f>'G. Modelsimulering_mænd'!BT59*'B. Andre input'!$B$202*'B. Andre input'!$B$65</f>
        <v>10373.409888646775</v>
      </c>
      <c r="BU54" s="236">
        <f>'G. Modelsimulering_mænd'!BU59*'B. Andre input'!$B$202*'B. Andre input'!$B$65</f>
        <v>9774.4978494737807</v>
      </c>
      <c r="BV54" s="236">
        <f>'G. Modelsimulering_mænd'!BV59*'B. Andre input'!$B$202*'B. Andre input'!$B$65</f>
        <v>29888.661258434287</v>
      </c>
      <c r="BW54" s="236">
        <f>'G. Modelsimulering_mænd'!BW59*'B. Andre input'!$B$202*'B. Andre input'!$B$65</f>
        <v>24748.350128928334</v>
      </c>
      <c r="BX54" s="236">
        <f>'G. Modelsimulering_mænd'!BX59*'B. Andre input'!$B$202*'B. Andre input'!$B$65</f>
        <v>20496.785161072192</v>
      </c>
      <c r="BY54" s="236">
        <f>'G. Modelsimulering_mænd'!BY59*'B. Andre input'!$B$202*'B. Andre input'!$B$65</f>
        <v>16978.807923128861</v>
      </c>
      <c r="BZ54" s="236">
        <f>'G. Modelsimulering_mænd'!BZ59*'B. Andre input'!$B$202*'B. Andre input'!$B$65</f>
        <v>14066.263196659385</v>
      </c>
      <c r="CA54" s="236">
        <f>'G. Modelsimulering_mænd'!CA59*'B. Andre input'!$B$202*'B. Andre input'!$B$65</f>
        <v>11653.649127907773</v>
      </c>
      <c r="CB54" s="236">
        <f>'G. Modelsimulering_mænd'!CB59*'B. Andre input'!$B$202*'B. Andre input'!$B$65</f>
        <v>9654.2124547599924</v>
      </c>
      <c r="CC54" s="236">
        <f>'G. Modelsimulering_mænd'!CC59*'B. Andre input'!$B$202*'B. Andre input'!$B$65</f>
        <v>7996.5994891371338</v>
      </c>
      <c r="CD54" s="236">
        <f>'G. Modelsimulering_mænd'!CD59*'B. Andre input'!$B$202*'B. Andre input'!$B$65</f>
        <v>6622.059390091028</v>
      </c>
      <c r="CE54" s="236">
        <f>'G. Modelsimulering_mænd'!CE59*'B. Andre input'!$B$202*'B. Andre input'!$B$65</f>
        <v>5482.1450816592824</v>
      </c>
      <c r="CF54" s="236">
        <f>'G. Modelsimulering_mænd'!CF59*'B. Andre input'!$B$202*'B. Andre input'!$B$65</f>
        <v>4536.8397215980494</v>
      </c>
      <c r="CG54" s="236">
        <f>'G. Modelsimulering_mænd'!CG59*'B. Andre input'!$B$202*'B. Andre input'!$B$65</f>
        <v>3753.036147135545</v>
      </c>
      <c r="CH54" s="236">
        <f>'G. Modelsimulering_mænd'!CH59*'B. Andre input'!$B$202*'B. Andre input'!$B$65</f>
        <v>3103.3038693590893</v>
      </c>
      <c r="CI54" s="236">
        <f>'G. Modelsimulering_mænd'!CI59*'B. Andre input'!$B$202*'B. Andre input'!$B$65</f>
        <v>2564.88796222769</v>
      </c>
      <c r="CJ54" s="236">
        <f>'G. Modelsimulering_mænd'!CJ59*'B. Andre input'!$B$202*'B. Andre input'!$B$65</f>
        <v>31783.411327113874</v>
      </c>
    </row>
    <row r="55" spans="1:88" s="115" customFormat="1" ht="12.75" x14ac:dyDescent="0.2">
      <c r="A55" s="140" t="s">
        <v>0</v>
      </c>
      <c r="B55" s="202"/>
      <c r="C55" s="192"/>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row>
    <row r="56" spans="1:88" s="115" customFormat="1" ht="12.75" x14ac:dyDescent="0.2">
      <c r="A56" s="140" t="s">
        <v>5</v>
      </c>
      <c r="B56" s="192"/>
      <c r="C56" s="192"/>
      <c r="D56" s="236">
        <f>SUM(D35:D55)</f>
        <v>12628982.536723921</v>
      </c>
      <c r="E56" s="236">
        <f t="shared" ref="E56:BP56" si="10">SUM(E35:E55)</f>
        <v>12654815.112056829</v>
      </c>
      <c r="F56" s="236">
        <f t="shared" si="10"/>
        <v>12636445.464738201</v>
      </c>
      <c r="G56" s="236">
        <f t="shared" si="10"/>
        <v>12583967.416898247</v>
      </c>
      <c r="H56" s="236">
        <f t="shared" si="10"/>
        <v>12504796.351595664</v>
      </c>
      <c r="I56" s="236">
        <f t="shared" si="10"/>
        <v>12347159.880303001</v>
      </c>
      <c r="J56" s="236">
        <f t="shared" si="10"/>
        <v>12214250.978354193</v>
      </c>
      <c r="K56" s="236">
        <f t="shared" si="10"/>
        <v>12075737.728980044</v>
      </c>
      <c r="L56" s="236">
        <f t="shared" si="10"/>
        <v>11927654.293852506</v>
      </c>
      <c r="M56" s="236">
        <f t="shared" si="10"/>
        <v>11770609.949436683</v>
      </c>
      <c r="N56" s="236">
        <f t="shared" si="10"/>
        <v>11570118.201034613</v>
      </c>
      <c r="O56" s="236">
        <f t="shared" si="10"/>
        <v>11405443.998231236</v>
      </c>
      <c r="P56" s="236">
        <f t="shared" si="10"/>
        <v>11240734.042214962</v>
      </c>
      <c r="Q56" s="236">
        <f t="shared" si="10"/>
        <v>11069464.786399163</v>
      </c>
      <c r="R56" s="236">
        <f t="shared" si="10"/>
        <v>10890878.051903598</v>
      </c>
      <c r="S56" s="236">
        <f t="shared" si="10"/>
        <v>10705348.202915343</v>
      </c>
      <c r="T56" s="236">
        <f t="shared" si="10"/>
        <v>10513477.401567642</v>
      </c>
      <c r="U56" s="236">
        <f t="shared" si="10"/>
        <v>10315919.814153103</v>
      </c>
      <c r="V56" s="236">
        <f t="shared" si="10"/>
        <v>10113345.225127827</v>
      </c>
      <c r="W56" s="236">
        <f t="shared" si="10"/>
        <v>10114442.938726051</v>
      </c>
      <c r="X56" s="236">
        <f t="shared" si="10"/>
        <v>9910961.68949751</v>
      </c>
      <c r="Y56" s="236">
        <f t="shared" si="10"/>
        <v>9701200.7381137013</v>
      </c>
      <c r="Z56" s="236">
        <f t="shared" si="10"/>
        <v>9485976.3211992867</v>
      </c>
      <c r="AA56" s="236">
        <f t="shared" si="10"/>
        <v>9266106.7238242459</v>
      </c>
      <c r="AB56" s="236">
        <f t="shared" si="10"/>
        <v>9042500.5622624252</v>
      </c>
      <c r="AC56" s="236">
        <f t="shared" si="10"/>
        <v>8816093.1348672118</v>
      </c>
      <c r="AD56" s="236">
        <f t="shared" si="10"/>
        <v>8587804.3423953094</v>
      </c>
      <c r="AE56" s="236">
        <f t="shared" si="10"/>
        <v>8358511.7663201252</v>
      </c>
      <c r="AF56" s="236">
        <f t="shared" si="10"/>
        <v>8129034.3450958924</v>
      </c>
      <c r="AG56" s="236">
        <f t="shared" si="10"/>
        <v>7998170.2037077909</v>
      </c>
      <c r="AH56" s="236">
        <f t="shared" si="10"/>
        <v>7854026.2829963109</v>
      </c>
      <c r="AI56" s="236">
        <f t="shared" si="10"/>
        <v>7697576.4256082019</v>
      </c>
      <c r="AJ56" s="236">
        <f t="shared" si="10"/>
        <v>7529781.3440177077</v>
      </c>
      <c r="AK56" s="236">
        <f t="shared" si="10"/>
        <v>7351938.5267939642</v>
      </c>
      <c r="AL56" s="236">
        <f t="shared" si="10"/>
        <v>7165513.8250011383</v>
      </c>
      <c r="AM56" s="236">
        <f t="shared" si="10"/>
        <v>6972027.926880856</v>
      </c>
      <c r="AN56" s="236">
        <f t="shared" si="10"/>
        <v>6772981.512723648</v>
      </c>
      <c r="AO56" s="236">
        <f t="shared" si="10"/>
        <v>6569807.5474435706</v>
      </c>
      <c r="AP56" s="236">
        <f t="shared" si="10"/>
        <v>6363842.4970315825</v>
      </c>
      <c r="AQ56" s="236">
        <f t="shared" si="10"/>
        <v>6319270.7087344024</v>
      </c>
      <c r="AR56" s="236">
        <f t="shared" si="10"/>
        <v>6239606.967458332</v>
      </c>
      <c r="AS56" s="236">
        <f t="shared" si="10"/>
        <v>6129162.2493452635</v>
      </c>
      <c r="AT56" s="236">
        <f t="shared" si="10"/>
        <v>5991864.917232764</v>
      </c>
      <c r="AU56" s="236">
        <f t="shared" si="10"/>
        <v>5831888.3265791219</v>
      </c>
      <c r="AV56" s="236">
        <f t="shared" si="10"/>
        <v>5653370.675981381</v>
      </c>
      <c r="AW56" s="236">
        <f t="shared" si="10"/>
        <v>5460241.3937146151</v>
      </c>
      <c r="AX56" s="236">
        <f t="shared" si="10"/>
        <v>5256120.6757263569</v>
      </c>
      <c r="AY56" s="236">
        <f t="shared" si="10"/>
        <v>5044268.6240955917</v>
      </c>
      <c r="AZ56" s="236">
        <f t="shared" si="10"/>
        <v>4827567.4308140464</v>
      </c>
      <c r="BA56" s="236">
        <f t="shared" si="10"/>
        <v>5557637.7350508878</v>
      </c>
      <c r="BB56" s="236">
        <f t="shared" si="10"/>
        <v>5192411.1503175655</v>
      </c>
      <c r="BC56" s="236">
        <f t="shared" si="10"/>
        <v>4836444.2501707841</v>
      </c>
      <c r="BD56" s="236">
        <f t="shared" si="10"/>
        <v>4490679.59530045</v>
      </c>
      <c r="BE56" s="236">
        <f t="shared" si="10"/>
        <v>4159408.9038786455</v>
      </c>
      <c r="BF56" s="236">
        <f t="shared" si="10"/>
        <v>3845185.3632905441</v>
      </c>
      <c r="BG56" s="236">
        <f t="shared" si="10"/>
        <v>3549345.5244021914</v>
      </c>
      <c r="BH56" s="236">
        <f t="shared" si="10"/>
        <v>3272383.1247480107</v>
      </c>
      <c r="BI56" s="236">
        <f t="shared" si="10"/>
        <v>3014216.5605383753</v>
      </c>
      <c r="BJ56" s="236">
        <f t="shared" si="10"/>
        <v>2774379.9236695822</v>
      </c>
      <c r="BK56" s="236">
        <f t="shared" si="10"/>
        <v>2552159.0720577822</v>
      </c>
      <c r="BL56" s="236">
        <f t="shared" si="10"/>
        <v>2346688.1527460674</v>
      </c>
      <c r="BM56" s="236">
        <f t="shared" si="10"/>
        <v>2157017.6634708773</v>
      </c>
      <c r="BN56" s="236">
        <f t="shared" si="10"/>
        <v>1982162.0310770669</v>
      </c>
      <c r="BO56" s="236">
        <f t="shared" si="10"/>
        <v>1821132.4552420015</v>
      </c>
      <c r="BP56" s="236">
        <f t="shared" si="10"/>
        <v>1672959.1640038886</v>
      </c>
      <c r="BQ56" s="236">
        <f t="shared" ref="BQ56:CJ56" si="11">SUM(BQ35:BQ55)</f>
        <v>1536706.0753839277</v>
      </c>
      <c r="BR56" s="236">
        <f t="shared" si="11"/>
        <v>1411480.0295801726</v>
      </c>
      <c r="BS56" s="236">
        <f t="shared" si="11"/>
        <v>1296436.1577251011</v>
      </c>
      <c r="BT56" s="236">
        <f t="shared" si="11"/>
        <v>1190780.5208867283</v>
      </c>
      <c r="BU56" s="236">
        <f t="shared" si="11"/>
        <v>1093770.8402100599</v>
      </c>
      <c r="BV56" s="236">
        <f t="shared" si="11"/>
        <v>898194.97276031063</v>
      </c>
      <c r="BW56" s="236">
        <f t="shared" si="11"/>
        <v>702476.15440352133</v>
      </c>
      <c r="BX56" s="236">
        <f t="shared" si="11"/>
        <v>551692.13911743648</v>
      </c>
      <c r="BY56" s="236">
        <f t="shared" si="11"/>
        <v>434976.83884350717</v>
      </c>
      <c r="BZ56" s="236">
        <f t="shared" si="11"/>
        <v>344217.27730228327</v>
      </c>
      <c r="CA56" s="236">
        <f t="shared" si="11"/>
        <v>273328.85175817972</v>
      </c>
      <c r="CB56" s="236">
        <f t="shared" si="11"/>
        <v>217726.97775922096</v>
      </c>
      <c r="CC56" s="236">
        <f t="shared" si="11"/>
        <v>173940.80472054589</v>
      </c>
      <c r="CD56" s="236">
        <f t="shared" si="11"/>
        <v>139329.91464347061</v>
      </c>
      <c r="CE56" s="236">
        <f t="shared" si="11"/>
        <v>111875.83824288075</v>
      </c>
      <c r="CF56" s="236">
        <f t="shared" si="11"/>
        <v>90028.063167947228</v>
      </c>
      <c r="CG56" s="236">
        <f t="shared" si="11"/>
        <v>72589.84192953544</v>
      </c>
      <c r="CH56" s="236">
        <f t="shared" si="11"/>
        <v>58633.158245612045</v>
      </c>
      <c r="CI56" s="236">
        <f t="shared" si="11"/>
        <v>47435.127570291028</v>
      </c>
      <c r="CJ56" s="236">
        <f t="shared" si="11"/>
        <v>38430.211082414906</v>
      </c>
    </row>
    <row r="58" spans="1:88" x14ac:dyDescent="0.25">
      <c r="A58" s="1" t="s">
        <v>336</v>
      </c>
    </row>
    <row r="59" spans="1:88" x14ac:dyDescent="0.25">
      <c r="A59" s="457"/>
      <c r="B59" s="519" t="s">
        <v>24</v>
      </c>
      <c r="C59" s="521" t="s">
        <v>20</v>
      </c>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c r="BK59" s="521"/>
      <c r="BL59" s="521"/>
      <c r="BM59" s="521"/>
      <c r="BN59" s="521"/>
      <c r="BO59" s="521"/>
      <c r="BP59" s="521"/>
      <c r="BQ59" s="521"/>
      <c r="BR59" s="521"/>
      <c r="BS59" s="521"/>
      <c r="BT59" s="521"/>
      <c r="BU59" s="521"/>
      <c r="BV59" s="521"/>
      <c r="BW59" s="521"/>
      <c r="BX59" s="521"/>
      <c r="BY59" s="521"/>
      <c r="BZ59" s="521"/>
      <c r="CA59" s="521"/>
      <c r="CB59" s="521"/>
      <c r="CC59" s="521"/>
      <c r="CD59" s="521"/>
      <c r="CE59" s="521"/>
      <c r="CF59" s="521"/>
      <c r="CG59" s="521"/>
      <c r="CH59" s="521"/>
      <c r="CI59" s="521"/>
      <c r="CJ59" s="521"/>
    </row>
    <row r="60" spans="1:88" s="115" customFormat="1" ht="12.75" x14ac:dyDescent="0.2">
      <c r="A60" s="432"/>
      <c r="B60" s="520"/>
      <c r="C60" s="215">
        <v>0</v>
      </c>
      <c r="D60" s="204">
        <f>C60+1</f>
        <v>1</v>
      </c>
      <c r="E60" s="204">
        <f t="shared" ref="E60:AT60" si="12">D60+1</f>
        <v>2</v>
      </c>
      <c r="F60" s="204">
        <f t="shared" si="12"/>
        <v>3</v>
      </c>
      <c r="G60" s="204">
        <f t="shared" si="12"/>
        <v>4</v>
      </c>
      <c r="H60" s="204">
        <f t="shared" si="12"/>
        <v>5</v>
      </c>
      <c r="I60" s="204">
        <f t="shared" si="12"/>
        <v>6</v>
      </c>
      <c r="J60" s="204">
        <f t="shared" si="12"/>
        <v>7</v>
      </c>
      <c r="K60" s="204">
        <f t="shared" si="12"/>
        <v>8</v>
      </c>
      <c r="L60" s="204">
        <f t="shared" si="12"/>
        <v>9</v>
      </c>
      <c r="M60" s="204">
        <f t="shared" si="12"/>
        <v>10</v>
      </c>
      <c r="N60" s="204">
        <f t="shared" si="12"/>
        <v>11</v>
      </c>
      <c r="O60" s="204">
        <f t="shared" si="12"/>
        <v>12</v>
      </c>
      <c r="P60" s="204">
        <f t="shared" si="12"/>
        <v>13</v>
      </c>
      <c r="Q60" s="204">
        <f t="shared" si="12"/>
        <v>14</v>
      </c>
      <c r="R60" s="204">
        <f t="shared" si="12"/>
        <v>15</v>
      </c>
      <c r="S60" s="204">
        <f t="shared" si="12"/>
        <v>16</v>
      </c>
      <c r="T60" s="204">
        <f t="shared" si="12"/>
        <v>17</v>
      </c>
      <c r="U60" s="204">
        <f t="shared" si="12"/>
        <v>18</v>
      </c>
      <c r="V60" s="204">
        <f t="shared" si="12"/>
        <v>19</v>
      </c>
      <c r="W60" s="204">
        <f t="shared" si="12"/>
        <v>20</v>
      </c>
      <c r="X60" s="204">
        <f t="shared" si="12"/>
        <v>21</v>
      </c>
      <c r="Y60" s="204">
        <f t="shared" si="12"/>
        <v>22</v>
      </c>
      <c r="Z60" s="204">
        <f t="shared" si="12"/>
        <v>23</v>
      </c>
      <c r="AA60" s="204">
        <f t="shared" si="12"/>
        <v>24</v>
      </c>
      <c r="AB60" s="204">
        <f t="shared" si="12"/>
        <v>25</v>
      </c>
      <c r="AC60" s="204">
        <f t="shared" si="12"/>
        <v>26</v>
      </c>
      <c r="AD60" s="204">
        <f t="shared" si="12"/>
        <v>27</v>
      </c>
      <c r="AE60" s="204">
        <f t="shared" si="12"/>
        <v>28</v>
      </c>
      <c r="AF60" s="204">
        <f t="shared" si="12"/>
        <v>29</v>
      </c>
      <c r="AG60" s="204">
        <f t="shared" si="12"/>
        <v>30</v>
      </c>
      <c r="AH60" s="204">
        <f t="shared" si="12"/>
        <v>31</v>
      </c>
      <c r="AI60" s="204">
        <f t="shared" si="12"/>
        <v>32</v>
      </c>
      <c r="AJ60" s="204">
        <f t="shared" si="12"/>
        <v>33</v>
      </c>
      <c r="AK60" s="204">
        <f t="shared" si="12"/>
        <v>34</v>
      </c>
      <c r="AL60" s="204">
        <f t="shared" si="12"/>
        <v>35</v>
      </c>
      <c r="AM60" s="204">
        <f t="shared" si="12"/>
        <v>36</v>
      </c>
      <c r="AN60" s="204">
        <f t="shared" si="12"/>
        <v>37</v>
      </c>
      <c r="AO60" s="204">
        <f t="shared" si="12"/>
        <v>38</v>
      </c>
      <c r="AP60" s="204">
        <f t="shared" si="12"/>
        <v>39</v>
      </c>
      <c r="AQ60" s="204">
        <f t="shared" si="12"/>
        <v>40</v>
      </c>
      <c r="AR60" s="204">
        <f t="shared" si="12"/>
        <v>41</v>
      </c>
      <c r="AS60" s="204">
        <f t="shared" si="12"/>
        <v>42</v>
      </c>
      <c r="AT60" s="204">
        <f t="shared" si="12"/>
        <v>43</v>
      </c>
      <c r="AU60" s="204">
        <f>AT60+1</f>
        <v>44</v>
      </c>
      <c r="AV60" s="204">
        <f t="shared" ref="AV60:CB60" si="13">AU60+1</f>
        <v>45</v>
      </c>
      <c r="AW60" s="204">
        <f t="shared" si="13"/>
        <v>46</v>
      </c>
      <c r="AX60" s="204">
        <f t="shared" si="13"/>
        <v>47</v>
      </c>
      <c r="AY60" s="204">
        <f t="shared" si="13"/>
        <v>48</v>
      </c>
      <c r="AZ60" s="204">
        <f t="shared" si="13"/>
        <v>49</v>
      </c>
      <c r="BA60" s="204">
        <f t="shared" si="13"/>
        <v>50</v>
      </c>
      <c r="BB60" s="204">
        <f t="shared" si="13"/>
        <v>51</v>
      </c>
      <c r="BC60" s="204">
        <f t="shared" si="13"/>
        <v>52</v>
      </c>
      <c r="BD60" s="204">
        <f t="shared" si="13"/>
        <v>53</v>
      </c>
      <c r="BE60" s="204">
        <f t="shared" si="13"/>
        <v>54</v>
      </c>
      <c r="BF60" s="204">
        <f t="shared" si="13"/>
        <v>55</v>
      </c>
      <c r="BG60" s="204">
        <f t="shared" si="13"/>
        <v>56</v>
      </c>
      <c r="BH60" s="204">
        <f t="shared" si="13"/>
        <v>57</v>
      </c>
      <c r="BI60" s="204">
        <f t="shared" si="13"/>
        <v>58</v>
      </c>
      <c r="BJ60" s="204">
        <f t="shared" si="13"/>
        <v>59</v>
      </c>
      <c r="BK60" s="204">
        <f t="shared" si="13"/>
        <v>60</v>
      </c>
      <c r="BL60" s="204">
        <f t="shared" si="13"/>
        <v>61</v>
      </c>
      <c r="BM60" s="204">
        <f t="shared" si="13"/>
        <v>62</v>
      </c>
      <c r="BN60" s="204">
        <f t="shared" si="13"/>
        <v>63</v>
      </c>
      <c r="BO60" s="204">
        <f t="shared" si="13"/>
        <v>64</v>
      </c>
      <c r="BP60" s="204">
        <f t="shared" si="13"/>
        <v>65</v>
      </c>
      <c r="BQ60" s="204">
        <f t="shared" si="13"/>
        <v>66</v>
      </c>
      <c r="BR60" s="204">
        <f t="shared" si="13"/>
        <v>67</v>
      </c>
      <c r="BS60" s="204">
        <f t="shared" si="13"/>
        <v>68</v>
      </c>
      <c r="BT60" s="204">
        <f t="shared" si="13"/>
        <v>69</v>
      </c>
      <c r="BU60" s="204">
        <f t="shared" si="13"/>
        <v>70</v>
      </c>
      <c r="BV60" s="204">
        <f t="shared" si="13"/>
        <v>71</v>
      </c>
      <c r="BW60" s="204">
        <f t="shared" si="13"/>
        <v>72</v>
      </c>
      <c r="BX60" s="204">
        <f t="shared" si="13"/>
        <v>73</v>
      </c>
      <c r="BY60" s="204">
        <f t="shared" si="13"/>
        <v>74</v>
      </c>
      <c r="BZ60" s="204">
        <f t="shared" si="13"/>
        <v>75</v>
      </c>
      <c r="CA60" s="204">
        <f t="shared" si="13"/>
        <v>76</v>
      </c>
      <c r="CB60" s="204">
        <f t="shared" si="13"/>
        <v>77</v>
      </c>
      <c r="CC60" s="204">
        <f>CB60+1</f>
        <v>78</v>
      </c>
      <c r="CD60" s="204">
        <f t="shared" ref="CD60:CG60" si="14">CC60+1</f>
        <v>79</v>
      </c>
      <c r="CE60" s="204">
        <f t="shared" si="14"/>
        <v>80</v>
      </c>
      <c r="CF60" s="204">
        <f t="shared" si="14"/>
        <v>81</v>
      </c>
      <c r="CG60" s="204">
        <f t="shared" si="14"/>
        <v>82</v>
      </c>
      <c r="CH60" s="204">
        <f>CG60+1</f>
        <v>83</v>
      </c>
      <c r="CI60" s="204">
        <f t="shared" ref="CI60:CJ60" si="15">CH60+1</f>
        <v>84</v>
      </c>
      <c r="CJ60" s="204">
        <f t="shared" si="15"/>
        <v>85</v>
      </c>
    </row>
    <row r="61" spans="1:88" s="115" customFormat="1" ht="12.75" x14ac:dyDescent="0.2">
      <c r="A61" s="140" t="s">
        <v>17</v>
      </c>
      <c r="B61" s="192"/>
      <c r="C61" s="192"/>
      <c r="D61" s="236">
        <f>D9-D35</f>
        <v>-15691.091221915558</v>
      </c>
      <c r="E61" s="236">
        <f t="shared" ref="E61:BP65" si="16">E9-E35</f>
        <v>-13718.890168454964</v>
      </c>
      <c r="F61" s="236">
        <f t="shared" si="16"/>
        <v>-11993.941174972104</v>
      </c>
      <c r="G61" s="236">
        <f t="shared" si="16"/>
        <v>-10485.280086165178</v>
      </c>
      <c r="H61" s="236">
        <f t="shared" si="16"/>
        <v>-9165.8187077818438</v>
      </c>
      <c r="I61" s="236">
        <f t="shared" si="16"/>
        <v>-7852.8942540804856</v>
      </c>
      <c r="J61" s="236">
        <f t="shared" si="16"/>
        <v>-7072.4394525808748</v>
      </c>
      <c r="K61" s="236">
        <f t="shared" si="16"/>
        <v>-6432.811275670887</v>
      </c>
      <c r="L61" s="236">
        <f t="shared" si="16"/>
        <v>-5862.0636677772272</v>
      </c>
      <c r="M61" s="236">
        <f t="shared" si="16"/>
        <v>-5343.8406698802719</v>
      </c>
      <c r="N61" s="236">
        <f t="shared" si="16"/>
        <v>-4663.539394341642</v>
      </c>
      <c r="O61" s="236">
        <f t="shared" si="16"/>
        <v>-4099.5867630871362</v>
      </c>
      <c r="P61" s="236">
        <f t="shared" si="16"/>
        <v>-3610.0976449241862</v>
      </c>
      <c r="Q61" s="236">
        <f t="shared" si="16"/>
        <v>-3180.8051926487824</v>
      </c>
      <c r="R61" s="236">
        <f t="shared" si="16"/>
        <v>-2803.2976321741007</v>
      </c>
      <c r="S61" s="236">
        <f t="shared" si="16"/>
        <v>-2471.0060439240769</v>
      </c>
      <c r="T61" s="236">
        <f t="shared" si="16"/>
        <v>-2178.3625632878102</v>
      </c>
      <c r="U61" s="236">
        <f t="shared" si="16"/>
        <v>-1920.5465566621278</v>
      </c>
      <c r="V61" s="236">
        <f t="shared" si="16"/>
        <v>-1693.3555684725288</v>
      </c>
      <c r="W61" s="236">
        <f t="shared" si="16"/>
        <v>0</v>
      </c>
      <c r="X61" s="236">
        <f t="shared" si="16"/>
        <v>0</v>
      </c>
      <c r="Y61" s="236">
        <f t="shared" si="16"/>
        <v>0</v>
      </c>
      <c r="Z61" s="236">
        <f t="shared" si="16"/>
        <v>0</v>
      </c>
      <c r="AA61" s="236">
        <f t="shared" si="16"/>
        <v>0</v>
      </c>
      <c r="AB61" s="236">
        <f t="shared" si="16"/>
        <v>0</v>
      </c>
      <c r="AC61" s="236">
        <f t="shared" si="16"/>
        <v>0</v>
      </c>
      <c r="AD61" s="236">
        <f t="shared" si="16"/>
        <v>0</v>
      </c>
      <c r="AE61" s="236">
        <f t="shared" si="16"/>
        <v>0</v>
      </c>
      <c r="AF61" s="236">
        <f t="shared" si="16"/>
        <v>0</v>
      </c>
      <c r="AG61" s="236">
        <f t="shared" si="16"/>
        <v>0</v>
      </c>
      <c r="AH61" s="236">
        <f t="shared" si="16"/>
        <v>0</v>
      </c>
      <c r="AI61" s="236">
        <f t="shared" si="16"/>
        <v>0</v>
      </c>
      <c r="AJ61" s="236">
        <f t="shared" si="16"/>
        <v>0</v>
      </c>
      <c r="AK61" s="236">
        <f t="shared" si="16"/>
        <v>0</v>
      </c>
      <c r="AL61" s="236">
        <f t="shared" si="16"/>
        <v>0</v>
      </c>
      <c r="AM61" s="236">
        <f t="shared" si="16"/>
        <v>0</v>
      </c>
      <c r="AN61" s="236">
        <f t="shared" si="16"/>
        <v>0</v>
      </c>
      <c r="AO61" s="236">
        <f t="shared" si="16"/>
        <v>0</v>
      </c>
      <c r="AP61" s="236">
        <f t="shared" si="16"/>
        <v>0</v>
      </c>
      <c r="AQ61" s="236">
        <f t="shared" si="16"/>
        <v>0</v>
      </c>
      <c r="AR61" s="236">
        <f t="shared" si="16"/>
        <v>0</v>
      </c>
      <c r="AS61" s="236">
        <f t="shared" si="16"/>
        <v>0</v>
      </c>
      <c r="AT61" s="236">
        <f t="shared" si="16"/>
        <v>0</v>
      </c>
      <c r="AU61" s="236">
        <f t="shared" si="16"/>
        <v>0</v>
      </c>
      <c r="AV61" s="236">
        <f t="shared" si="16"/>
        <v>0</v>
      </c>
      <c r="AW61" s="236">
        <f t="shared" si="16"/>
        <v>0</v>
      </c>
      <c r="AX61" s="236">
        <f t="shared" si="16"/>
        <v>0</v>
      </c>
      <c r="AY61" s="236">
        <f t="shared" si="16"/>
        <v>0</v>
      </c>
      <c r="AZ61" s="236">
        <f t="shared" si="16"/>
        <v>0</v>
      </c>
      <c r="BA61" s="236">
        <f t="shared" si="16"/>
        <v>0</v>
      </c>
      <c r="BB61" s="236">
        <f t="shared" si="16"/>
        <v>0</v>
      </c>
      <c r="BC61" s="236">
        <f t="shared" si="16"/>
        <v>0</v>
      </c>
      <c r="BD61" s="236">
        <f t="shared" si="16"/>
        <v>0</v>
      </c>
      <c r="BE61" s="236">
        <f t="shared" si="16"/>
        <v>0</v>
      </c>
      <c r="BF61" s="236">
        <f t="shared" si="16"/>
        <v>0</v>
      </c>
      <c r="BG61" s="236">
        <f t="shared" si="16"/>
        <v>0</v>
      </c>
      <c r="BH61" s="236">
        <f t="shared" si="16"/>
        <v>0</v>
      </c>
      <c r="BI61" s="236">
        <f t="shared" si="16"/>
        <v>0</v>
      </c>
      <c r="BJ61" s="236">
        <f t="shared" si="16"/>
        <v>0</v>
      </c>
      <c r="BK61" s="236">
        <f t="shared" si="16"/>
        <v>0</v>
      </c>
      <c r="BL61" s="236">
        <f t="shared" si="16"/>
        <v>0</v>
      </c>
      <c r="BM61" s="236">
        <f t="shared" si="16"/>
        <v>0</v>
      </c>
      <c r="BN61" s="236">
        <f t="shared" si="16"/>
        <v>0</v>
      </c>
      <c r="BO61" s="236">
        <f t="shared" si="16"/>
        <v>0</v>
      </c>
      <c r="BP61" s="236">
        <f t="shared" si="16"/>
        <v>0</v>
      </c>
      <c r="BQ61" s="236">
        <f t="shared" ref="BQ61:CJ65" si="17">BQ9-BQ35</f>
        <v>0</v>
      </c>
      <c r="BR61" s="236">
        <f t="shared" si="17"/>
        <v>0</v>
      </c>
      <c r="BS61" s="236">
        <f t="shared" si="17"/>
        <v>0</v>
      </c>
      <c r="BT61" s="236">
        <f t="shared" si="17"/>
        <v>0</v>
      </c>
      <c r="BU61" s="236">
        <f t="shared" si="17"/>
        <v>0</v>
      </c>
      <c r="BV61" s="236">
        <f t="shared" si="17"/>
        <v>0</v>
      </c>
      <c r="BW61" s="236">
        <f t="shared" si="17"/>
        <v>0</v>
      </c>
      <c r="BX61" s="236">
        <f t="shared" si="17"/>
        <v>0</v>
      </c>
      <c r="BY61" s="236">
        <f t="shared" si="17"/>
        <v>0</v>
      </c>
      <c r="BZ61" s="236">
        <f t="shared" si="17"/>
        <v>0</v>
      </c>
      <c r="CA61" s="236">
        <f t="shared" si="17"/>
        <v>0</v>
      </c>
      <c r="CB61" s="236">
        <f t="shared" si="17"/>
        <v>0</v>
      </c>
      <c r="CC61" s="236">
        <f t="shared" si="17"/>
        <v>0</v>
      </c>
      <c r="CD61" s="236">
        <f t="shared" si="17"/>
        <v>0</v>
      </c>
      <c r="CE61" s="236">
        <f t="shared" si="17"/>
        <v>0</v>
      </c>
      <c r="CF61" s="236">
        <f t="shared" si="17"/>
        <v>0</v>
      </c>
      <c r="CG61" s="236">
        <f t="shared" si="17"/>
        <v>0</v>
      </c>
      <c r="CH61" s="236">
        <f t="shared" si="17"/>
        <v>0</v>
      </c>
      <c r="CI61" s="236">
        <f t="shared" si="17"/>
        <v>0</v>
      </c>
      <c r="CJ61" s="236">
        <f t="shared" si="17"/>
        <v>0</v>
      </c>
    </row>
    <row r="62" spans="1:88" s="115" customFormat="1" ht="12.75" x14ac:dyDescent="0.2">
      <c r="A62" s="140" t="s">
        <v>18</v>
      </c>
      <c r="B62" s="192"/>
      <c r="C62" s="192"/>
      <c r="D62" s="236">
        <f t="shared" ref="D62:S77" si="18">D10-D36</f>
        <v>-77499.155044042505</v>
      </c>
      <c r="E62" s="236">
        <f t="shared" si="18"/>
        <v>-70152.669875801541</v>
      </c>
      <c r="F62" s="236">
        <f t="shared" si="18"/>
        <v>-63423.344813226722</v>
      </c>
      <c r="G62" s="236">
        <f t="shared" si="18"/>
        <v>-57268.622580883093</v>
      </c>
      <c r="H62" s="236">
        <f t="shared" si="18"/>
        <v>-51647.42829501722</v>
      </c>
      <c r="I62" s="236">
        <f t="shared" si="18"/>
        <v>-46838.959846301936</v>
      </c>
      <c r="J62" s="236">
        <f t="shared" si="18"/>
        <v>-44674.37413092982</v>
      </c>
      <c r="K62" s="236">
        <f t="shared" si="18"/>
        <v>-42992.635141506791</v>
      </c>
      <c r="L62" s="236">
        <f t="shared" si="18"/>
        <v>-41402.399067812599</v>
      </c>
      <c r="M62" s="236">
        <f t="shared" si="18"/>
        <v>-39837.719428208657</v>
      </c>
      <c r="N62" s="236">
        <f t="shared" si="18"/>
        <v>-38708.876126697287</v>
      </c>
      <c r="O62" s="236">
        <f t="shared" si="18"/>
        <v>-37787.224466387182</v>
      </c>
      <c r="P62" s="236">
        <f t="shared" si="18"/>
        <v>-36855.457896079868</v>
      </c>
      <c r="Q62" s="236">
        <f t="shared" si="18"/>
        <v>-35881.731077130884</v>
      </c>
      <c r="R62" s="236">
        <f t="shared" si="18"/>
        <v>-34869.57527415175</v>
      </c>
      <c r="S62" s="236">
        <f t="shared" si="18"/>
        <v>-33828.320205245167</v>
      </c>
      <c r="T62" s="236">
        <f t="shared" si="16"/>
        <v>-32767.356585487258</v>
      </c>
      <c r="U62" s="236">
        <f t="shared" si="16"/>
        <v>-31695.098546614405</v>
      </c>
      <c r="V62" s="236">
        <f t="shared" si="16"/>
        <v>-30618.868802611716</v>
      </c>
      <c r="W62" s="236">
        <f t="shared" si="16"/>
        <v>-32537.050269150175</v>
      </c>
      <c r="X62" s="236">
        <f t="shared" si="16"/>
        <v>-31000.906602243893</v>
      </c>
      <c r="Y62" s="236">
        <f t="shared" si="16"/>
        <v>-29539.331271707546</v>
      </c>
      <c r="Z62" s="236">
        <f t="shared" si="16"/>
        <v>-28148.202298762742</v>
      </c>
      <c r="AA62" s="236">
        <f t="shared" si="16"/>
        <v>-26823.746328907553</v>
      </c>
      <c r="AB62" s="236">
        <f t="shared" si="16"/>
        <v>-25562.483449426945</v>
      </c>
      <c r="AC62" s="236">
        <f t="shared" si="16"/>
        <v>-24361.18436693633</v>
      </c>
      <c r="AD62" s="236">
        <f t="shared" si="16"/>
        <v>-23216.836889515631</v>
      </c>
      <c r="AE62" s="236">
        <f t="shared" si="16"/>
        <v>-22126.619432928972</v>
      </c>
      <c r="AF62" s="236">
        <f t="shared" si="16"/>
        <v>-21087.879846694879</v>
      </c>
      <c r="AG62" s="236">
        <f t="shared" si="16"/>
        <v>-19751.599004006945</v>
      </c>
      <c r="AH62" s="236">
        <f t="shared" si="16"/>
        <v>-18500.150955382967</v>
      </c>
      <c r="AI62" s="236">
        <f t="shared" si="16"/>
        <v>-17328.110040595755</v>
      </c>
      <c r="AJ62" s="236">
        <f t="shared" si="16"/>
        <v>-16230.407920252765</v>
      </c>
      <c r="AK62" s="236">
        <f t="shared" si="16"/>
        <v>-15202.307401392609</v>
      </c>
      <c r="AL62" s="236">
        <f t="shared" si="16"/>
        <v>-14239.37884103274</v>
      </c>
      <c r="AM62" s="236">
        <f t="shared" si="16"/>
        <v>-13337.478724370943</v>
      </c>
      <c r="AN62" s="236">
        <f t="shared" si="16"/>
        <v>-12492.730102795409</v>
      </c>
      <c r="AO62" s="236">
        <f t="shared" si="16"/>
        <v>-11701.504643157357</v>
      </c>
      <c r="AP62" s="236">
        <f t="shared" si="16"/>
        <v>-10960.406089646742</v>
      </c>
      <c r="AQ62" s="236">
        <f t="shared" si="16"/>
        <v>-9725.9257680412848</v>
      </c>
      <c r="AR62" s="236">
        <f t="shared" si="16"/>
        <v>-8630.4934261597227</v>
      </c>
      <c r="AS62" s="236">
        <f t="shared" si="16"/>
        <v>-7658.4449796578847</v>
      </c>
      <c r="AT62" s="236">
        <f t="shared" si="16"/>
        <v>-6795.8815738770645</v>
      </c>
      <c r="AU62" s="236">
        <f t="shared" si="16"/>
        <v>-6030.4704688173952</v>
      </c>
      <c r="AV62" s="236">
        <f t="shared" si="16"/>
        <v>-5351.268438863568</v>
      </c>
      <c r="AW62" s="236">
        <f t="shared" si="16"/>
        <v>-4748.5651252298267</v>
      </c>
      <c r="AX62" s="236">
        <f t="shared" si="16"/>
        <v>-4213.7440754093695</v>
      </c>
      <c r="AY62" s="236">
        <f t="shared" si="16"/>
        <v>-3739.1594645673758</v>
      </c>
      <c r="AZ62" s="236">
        <f t="shared" si="16"/>
        <v>-3318.0267234775238</v>
      </c>
      <c r="BA62" s="236">
        <f t="shared" si="16"/>
        <v>0</v>
      </c>
      <c r="BB62" s="236">
        <f t="shared" si="16"/>
        <v>0</v>
      </c>
      <c r="BC62" s="236">
        <f t="shared" si="16"/>
        <v>0</v>
      </c>
      <c r="BD62" s="236">
        <f t="shared" si="16"/>
        <v>0</v>
      </c>
      <c r="BE62" s="236">
        <f t="shared" si="16"/>
        <v>0</v>
      </c>
      <c r="BF62" s="236">
        <f t="shared" si="16"/>
        <v>0</v>
      </c>
      <c r="BG62" s="236">
        <f t="shared" si="16"/>
        <v>0</v>
      </c>
      <c r="BH62" s="236">
        <f t="shared" si="16"/>
        <v>0</v>
      </c>
      <c r="BI62" s="236">
        <f t="shared" si="16"/>
        <v>0</v>
      </c>
      <c r="BJ62" s="236">
        <f t="shared" si="16"/>
        <v>0</v>
      </c>
      <c r="BK62" s="236">
        <f t="shared" si="16"/>
        <v>0</v>
      </c>
      <c r="BL62" s="236">
        <f t="shared" si="16"/>
        <v>0</v>
      </c>
      <c r="BM62" s="236">
        <f t="shared" si="16"/>
        <v>0</v>
      </c>
      <c r="BN62" s="236">
        <f t="shared" si="16"/>
        <v>0</v>
      </c>
      <c r="BO62" s="236">
        <f t="shared" si="16"/>
        <v>0</v>
      </c>
      <c r="BP62" s="236">
        <f t="shared" si="16"/>
        <v>0</v>
      </c>
      <c r="BQ62" s="236">
        <f t="shared" si="17"/>
        <v>0</v>
      </c>
      <c r="BR62" s="236">
        <f t="shared" si="17"/>
        <v>0</v>
      </c>
      <c r="BS62" s="236">
        <f t="shared" si="17"/>
        <v>0</v>
      </c>
      <c r="BT62" s="236">
        <f t="shared" si="17"/>
        <v>0</v>
      </c>
      <c r="BU62" s="236">
        <f t="shared" si="17"/>
        <v>0</v>
      </c>
      <c r="BV62" s="236">
        <f t="shared" si="17"/>
        <v>0</v>
      </c>
      <c r="BW62" s="236">
        <f t="shared" si="17"/>
        <v>0</v>
      </c>
      <c r="BX62" s="236">
        <f t="shared" si="17"/>
        <v>0</v>
      </c>
      <c r="BY62" s="236">
        <f t="shared" si="17"/>
        <v>0</v>
      </c>
      <c r="BZ62" s="236">
        <f t="shared" si="17"/>
        <v>0</v>
      </c>
      <c r="CA62" s="236">
        <f t="shared" si="17"/>
        <v>0</v>
      </c>
      <c r="CB62" s="236">
        <f t="shared" si="17"/>
        <v>0</v>
      </c>
      <c r="CC62" s="236">
        <f t="shared" si="17"/>
        <v>0</v>
      </c>
      <c r="CD62" s="236">
        <f t="shared" si="17"/>
        <v>0</v>
      </c>
      <c r="CE62" s="236">
        <f t="shared" si="17"/>
        <v>0</v>
      </c>
      <c r="CF62" s="236">
        <f t="shared" si="17"/>
        <v>0</v>
      </c>
      <c r="CG62" s="236">
        <f t="shared" si="17"/>
        <v>0</v>
      </c>
      <c r="CH62" s="236">
        <f t="shared" si="17"/>
        <v>0</v>
      </c>
      <c r="CI62" s="236">
        <f t="shared" si="17"/>
        <v>0</v>
      </c>
      <c r="CJ62" s="236">
        <f t="shared" si="17"/>
        <v>0</v>
      </c>
    </row>
    <row r="63" spans="1:88" s="115" customFormat="1" ht="12.75" x14ac:dyDescent="0.2">
      <c r="A63" s="140" t="s">
        <v>211</v>
      </c>
      <c r="B63" s="192"/>
      <c r="C63" s="192"/>
      <c r="D63" s="236">
        <f t="shared" si="18"/>
        <v>-83416.97726430092</v>
      </c>
      <c r="E63" s="236">
        <f t="shared" si="18"/>
        <v>-76697.182971771806</v>
      </c>
      <c r="F63" s="236">
        <f t="shared" si="18"/>
        <v>-70195.861360071227</v>
      </c>
      <c r="G63" s="236">
        <f t="shared" si="18"/>
        <v>-63959.783068628982</v>
      </c>
      <c r="H63" s="236">
        <f t="shared" si="18"/>
        <v>-58022.458850851282</v>
      </c>
      <c r="I63" s="236">
        <f t="shared" si="18"/>
        <v>-52406.404401579872</v>
      </c>
      <c r="J63" s="236">
        <f t="shared" si="18"/>
        <v>-50426.077460192144</v>
      </c>
      <c r="K63" s="236">
        <f t="shared" si="18"/>
        <v>-49104.306050121784</v>
      </c>
      <c r="L63" s="236">
        <f t="shared" si="18"/>
        <v>-47877.906317770481</v>
      </c>
      <c r="M63" s="236">
        <f t="shared" si="18"/>
        <v>-46643.899695180357</v>
      </c>
      <c r="N63" s="236">
        <f t="shared" si="18"/>
        <v>-45386.924331192859</v>
      </c>
      <c r="O63" s="236">
        <f t="shared" si="18"/>
        <v>-44611.566424353048</v>
      </c>
      <c r="P63" s="236">
        <f t="shared" si="18"/>
        <v>-43928.563559292816</v>
      </c>
      <c r="Q63" s="236">
        <f t="shared" si="18"/>
        <v>-43251.919118358754</v>
      </c>
      <c r="R63" s="236">
        <f t="shared" si="18"/>
        <v>-42558.957358608022</v>
      </c>
      <c r="S63" s="236">
        <f t="shared" si="18"/>
        <v>-41841.805655624717</v>
      </c>
      <c r="T63" s="236">
        <f t="shared" si="16"/>
        <v>-41097.231853180565</v>
      </c>
      <c r="U63" s="236">
        <f t="shared" si="16"/>
        <v>-40324.228658547625</v>
      </c>
      <c r="V63" s="236">
        <f t="shared" si="16"/>
        <v>-39523.216527801007</v>
      </c>
      <c r="W63" s="236">
        <f t="shared" si="16"/>
        <v>-38695.629204282537</v>
      </c>
      <c r="X63" s="236">
        <f t="shared" si="16"/>
        <v>-38148.154112331569</v>
      </c>
      <c r="Y63" s="236">
        <f t="shared" si="16"/>
        <v>-37502.783339468762</v>
      </c>
      <c r="Z63" s="236">
        <f t="shared" si="16"/>
        <v>-36776.074066549074</v>
      </c>
      <c r="AA63" s="236">
        <f t="shared" si="16"/>
        <v>-35982.649265282787</v>
      </c>
      <c r="AB63" s="236">
        <f t="shared" si="16"/>
        <v>-35135.405486394186</v>
      </c>
      <c r="AC63" s="236">
        <f t="shared" si="16"/>
        <v>-34245.696372094564</v>
      </c>
      <c r="AD63" s="236">
        <f t="shared" si="16"/>
        <v>-33323.495821453631</v>
      </c>
      <c r="AE63" s="236">
        <f t="shared" si="16"/>
        <v>-32377.543770778924</v>
      </c>
      <c r="AF63" s="236">
        <f t="shared" si="16"/>
        <v>-31415.476880603004</v>
      </c>
      <c r="AG63" s="236">
        <f t="shared" si="16"/>
        <v>-31510.242649128661</v>
      </c>
      <c r="AH63" s="236">
        <f t="shared" si="16"/>
        <v>-31392.957648591604</v>
      </c>
      <c r="AI63" s="236">
        <f t="shared" si="16"/>
        <v>-31097.537586190272</v>
      </c>
      <c r="AJ63" s="236">
        <f t="shared" si="16"/>
        <v>-30653.678685310297</v>
      </c>
      <c r="AK63" s="236">
        <f t="shared" si="16"/>
        <v>-30087.344536271878</v>
      </c>
      <c r="AL63" s="236">
        <f t="shared" si="16"/>
        <v>-29421.195932148956</v>
      </c>
      <c r="AM63" s="236">
        <f t="shared" si="16"/>
        <v>-28674.971206459217</v>
      </c>
      <c r="AN63" s="236">
        <f t="shared" si="16"/>
        <v>-27865.823342567775</v>
      </c>
      <c r="AO63" s="236">
        <f t="shared" si="16"/>
        <v>-27008.619144689757</v>
      </c>
      <c r="AP63" s="236">
        <f t="shared" si="16"/>
        <v>-26116.204979584552</v>
      </c>
      <c r="AQ63" s="236">
        <f t="shared" si="16"/>
        <v>-26862.324623391964</v>
      </c>
      <c r="AR63" s="236">
        <f t="shared" si="16"/>
        <v>-27159.691739697009</v>
      </c>
      <c r="AS63" s="236">
        <f t="shared" si="16"/>
        <v>-27095.12599823717</v>
      </c>
      <c r="AT63" s="236">
        <f t="shared" si="16"/>
        <v>-26742.004112473689</v>
      </c>
      <c r="AU63" s="236">
        <f t="shared" si="16"/>
        <v>-26162.159490637481</v>
      </c>
      <c r="AV63" s="236">
        <f t="shared" si="16"/>
        <v>-25407.523177996278</v>
      </c>
      <c r="AW63" s="236">
        <f t="shared" si="16"/>
        <v>-24521.541517981328</v>
      </c>
      <c r="AX63" s="236">
        <f t="shared" si="16"/>
        <v>-23540.40082406858</v>
      </c>
      <c r="AY63" s="236">
        <f t="shared" si="16"/>
        <v>-22494.085057643242</v>
      </c>
      <c r="AZ63" s="236">
        <f t="shared" si="16"/>
        <v>-21407.28888774151</v>
      </c>
      <c r="BA63" s="236">
        <f t="shared" si="16"/>
        <v>-29360.378229983617</v>
      </c>
      <c r="BB63" s="236">
        <f t="shared" si="16"/>
        <v>-26457.770286102779</v>
      </c>
      <c r="BC63" s="236">
        <f t="shared" si="16"/>
        <v>-23843.50145141501</v>
      </c>
      <c r="BD63" s="236">
        <f t="shared" si="16"/>
        <v>-21488.552056125365</v>
      </c>
      <c r="BE63" s="236">
        <f t="shared" si="16"/>
        <v>-19366.925661967136</v>
      </c>
      <c r="BF63" s="236">
        <f t="shared" si="16"/>
        <v>-17455.306399131892</v>
      </c>
      <c r="BG63" s="236">
        <f t="shared" si="16"/>
        <v>-15732.762410327792</v>
      </c>
      <c r="BH63" s="236">
        <f t="shared" si="16"/>
        <v>-14180.487434904324</v>
      </c>
      <c r="BI63" s="236">
        <f t="shared" si="16"/>
        <v>-12781.574305725284</v>
      </c>
      <c r="BJ63" s="236">
        <f t="shared" si="16"/>
        <v>-11520.815432369476</v>
      </c>
      <c r="BK63" s="236">
        <f t="shared" si="16"/>
        <v>-10384.526324670063</v>
      </c>
      <c r="BL63" s="236">
        <f t="shared" si="16"/>
        <v>-9360.3889562617987</v>
      </c>
      <c r="BM63" s="236">
        <f t="shared" si="16"/>
        <v>-8437.3123405284714</v>
      </c>
      <c r="BN63" s="236">
        <f t="shared" si="16"/>
        <v>-7605.3081360318465</v>
      </c>
      <c r="BO63" s="236">
        <f t="shared" si="16"/>
        <v>-6855.3794478077907</v>
      </c>
      <c r="BP63" s="236">
        <f t="shared" si="16"/>
        <v>-6179.4212685902603</v>
      </c>
      <c r="BQ63" s="236">
        <f t="shared" si="17"/>
        <v>-5570.1312275137752</v>
      </c>
      <c r="BR63" s="236">
        <f t="shared" si="17"/>
        <v>-5020.9294959489489</v>
      </c>
      <c r="BS63" s="236">
        <f t="shared" si="17"/>
        <v>-4525.8868502632249</v>
      </c>
      <c r="BT63" s="236">
        <f t="shared" si="17"/>
        <v>-4079.6600165588898</v>
      </c>
      <c r="BU63" s="236">
        <f t="shared" si="17"/>
        <v>0</v>
      </c>
      <c r="BV63" s="236">
        <f t="shared" si="17"/>
        <v>0</v>
      </c>
      <c r="BW63" s="236">
        <f t="shared" si="17"/>
        <v>0</v>
      </c>
      <c r="BX63" s="236">
        <f t="shared" si="17"/>
        <v>0</v>
      </c>
      <c r="BY63" s="236">
        <f t="shared" si="17"/>
        <v>0</v>
      </c>
      <c r="BZ63" s="236">
        <f t="shared" si="17"/>
        <v>0</v>
      </c>
      <c r="CA63" s="236">
        <f t="shared" si="17"/>
        <v>0</v>
      </c>
      <c r="CB63" s="236">
        <f t="shared" si="17"/>
        <v>0</v>
      </c>
      <c r="CC63" s="236">
        <f t="shared" si="17"/>
        <v>0</v>
      </c>
      <c r="CD63" s="236">
        <f t="shared" si="17"/>
        <v>0</v>
      </c>
      <c r="CE63" s="236">
        <f t="shared" si="17"/>
        <v>0</v>
      </c>
      <c r="CF63" s="236">
        <f t="shared" si="17"/>
        <v>0</v>
      </c>
      <c r="CG63" s="236">
        <f t="shared" si="17"/>
        <v>0</v>
      </c>
      <c r="CH63" s="236">
        <f t="shared" si="17"/>
        <v>0</v>
      </c>
      <c r="CI63" s="236">
        <f t="shared" si="17"/>
        <v>0</v>
      </c>
      <c r="CJ63" s="236">
        <f t="shared" si="17"/>
        <v>0</v>
      </c>
    </row>
    <row r="64" spans="1:88" s="115" customFormat="1" ht="12.75" x14ac:dyDescent="0.2">
      <c r="A64" s="140" t="s">
        <v>212</v>
      </c>
      <c r="B64" s="192"/>
      <c r="C64" s="192"/>
      <c r="D64" s="236">
        <f t="shared" si="18"/>
        <v>-8073.3028662945144</v>
      </c>
      <c r="E64" s="236">
        <f t="shared" si="16"/>
        <v>-8877.2923781459685</v>
      </c>
      <c r="F64" s="236">
        <f t="shared" si="16"/>
        <v>-8991.8782743988559</v>
      </c>
      <c r="G64" s="236">
        <f t="shared" si="16"/>
        <v>-8654.9668872561306</v>
      </c>
      <c r="H64" s="236">
        <f t="shared" si="16"/>
        <v>-8034.8978328772355</v>
      </c>
      <c r="I64" s="236">
        <f t="shared" si="16"/>
        <v>-7250.0096595725045</v>
      </c>
      <c r="J64" s="236">
        <f t="shared" si="16"/>
        <v>-7307.1007749310229</v>
      </c>
      <c r="K64" s="236">
        <f t="shared" si="16"/>
        <v>-7431.8607500318903</v>
      </c>
      <c r="L64" s="236">
        <f t="shared" si="16"/>
        <v>-7489.7118186280131</v>
      </c>
      <c r="M64" s="236">
        <f t="shared" si="16"/>
        <v>-7474.6774729952449</v>
      </c>
      <c r="N64" s="236">
        <f t="shared" si="16"/>
        <v>-7401.6442108020419</v>
      </c>
      <c r="O64" s="236">
        <f t="shared" si="16"/>
        <v>-7446.3354100174038</v>
      </c>
      <c r="P64" s="236">
        <f t="shared" si="16"/>
        <v>-7477.9330397068989</v>
      </c>
      <c r="Q64" s="236">
        <f t="shared" si="16"/>
        <v>-7478.8810652064858</v>
      </c>
      <c r="R64" s="236">
        <f t="shared" si="16"/>
        <v>-7452.174578496255</v>
      </c>
      <c r="S64" s="236">
        <f t="shared" si="16"/>
        <v>-7403.0294182111975</v>
      </c>
      <c r="T64" s="236">
        <f t="shared" si="16"/>
        <v>-7335.7571744526504</v>
      </c>
      <c r="U64" s="236">
        <f t="shared" si="16"/>
        <v>-7253.5758276692359</v>
      </c>
      <c r="V64" s="236">
        <f t="shared" si="16"/>
        <v>-7158.8773414662573</v>
      </c>
      <c r="W64" s="236">
        <f t="shared" si="16"/>
        <v>-7053.4876171402866</v>
      </c>
      <c r="X64" s="236">
        <f t="shared" si="16"/>
        <v>-6939.522121033282</v>
      </c>
      <c r="Y64" s="236">
        <f t="shared" si="16"/>
        <v>-6832.3235554771964</v>
      </c>
      <c r="Z64" s="236">
        <f t="shared" si="16"/>
        <v>-6725.1101471583825</v>
      </c>
      <c r="AA64" s="236">
        <f t="shared" si="16"/>
        <v>-6613.8214850567747</v>
      </c>
      <c r="AB64" s="236">
        <f t="shared" si="16"/>
        <v>-6496.256773902569</v>
      </c>
      <c r="AC64" s="236">
        <f t="shared" si="16"/>
        <v>-6371.4671783493832</v>
      </c>
      <c r="AD64" s="236">
        <f t="shared" si="16"/>
        <v>-6239.3286957258824</v>
      </c>
      <c r="AE64" s="236">
        <f t="shared" si="16"/>
        <v>-6100.2433064731304</v>
      </c>
      <c r="AF64" s="236">
        <f t="shared" si="16"/>
        <v>-5954.931241484941</v>
      </c>
      <c r="AG64" s="236">
        <f t="shared" si="16"/>
        <v>-5804.2879088907503</v>
      </c>
      <c r="AH64" s="236">
        <f t="shared" si="16"/>
        <v>-5699.8415026883595</v>
      </c>
      <c r="AI64" s="236">
        <f t="shared" si="16"/>
        <v>-5618.6719994894229</v>
      </c>
      <c r="AJ64" s="236">
        <f t="shared" si="16"/>
        <v>-5545.8661969435634</v>
      </c>
      <c r="AK64" s="236">
        <f t="shared" si="16"/>
        <v>-5472.0710389905144</v>
      </c>
      <c r="AL64" s="236">
        <f t="shared" si="16"/>
        <v>-5391.7610927217174</v>
      </c>
      <c r="AM64" s="236">
        <f t="shared" si="16"/>
        <v>-5302.0142158922972</v>
      </c>
      <c r="AN64" s="236">
        <f t="shared" si="16"/>
        <v>-5201.6489115053555</v>
      </c>
      <c r="AO64" s="236">
        <f t="shared" si="16"/>
        <v>-5090.6190589955077</v>
      </c>
      <c r="AP64" s="236">
        <f t="shared" si="16"/>
        <v>-4969.5916905626655</v>
      </c>
      <c r="AQ64" s="236">
        <f t="shared" si="16"/>
        <v>-4839.6548076091567</v>
      </c>
      <c r="AR64" s="236">
        <f t="shared" si="16"/>
        <v>-4780.9502937935758</v>
      </c>
      <c r="AS64" s="236">
        <f t="shared" si="16"/>
        <v>-4752.4184180187876</v>
      </c>
      <c r="AT64" s="236">
        <f t="shared" si="16"/>
        <v>-4728.5566388067673</v>
      </c>
      <c r="AU64" s="236">
        <f t="shared" si="16"/>
        <v>-4694.42661441362</v>
      </c>
      <c r="AV64" s="236">
        <f t="shared" si="16"/>
        <v>-4642.1576584178838</v>
      </c>
      <c r="AW64" s="236">
        <f t="shared" si="16"/>
        <v>-4568.5099013773724</v>
      </c>
      <c r="AX64" s="236">
        <f t="shared" si="16"/>
        <v>-4473.1869389530038</v>
      </c>
      <c r="AY64" s="236">
        <f t="shared" si="16"/>
        <v>-4357.6775652042124</v>
      </c>
      <c r="AZ64" s="236">
        <f t="shared" si="16"/>
        <v>-4224.47000891465</v>
      </c>
      <c r="BA64" s="236">
        <f t="shared" si="16"/>
        <v>-4076.5274711535312</v>
      </c>
      <c r="BB64" s="236">
        <f t="shared" si="16"/>
        <v>-4346.5181686023134</v>
      </c>
      <c r="BC64" s="236">
        <f t="shared" si="16"/>
        <v>-4403.7467348590144</v>
      </c>
      <c r="BD64" s="236">
        <f t="shared" si="16"/>
        <v>-4321.1484902944649</v>
      </c>
      <c r="BE64" s="236">
        <f t="shared" si="16"/>
        <v>-4149.8491365747177</v>
      </c>
      <c r="BF64" s="236">
        <f t="shared" si="16"/>
        <v>-3925.4620039381552</v>
      </c>
      <c r="BG64" s="236">
        <f t="shared" si="16"/>
        <v>-3672.578134094947</v>
      </c>
      <c r="BH64" s="236">
        <f t="shared" si="16"/>
        <v>-3407.9695965545252</v>
      </c>
      <c r="BI64" s="236">
        <f t="shared" si="16"/>
        <v>-3142.8755815062323</v>
      </c>
      <c r="BJ64" s="236">
        <f t="shared" si="16"/>
        <v>-2884.6340212790528</v>
      </c>
      <c r="BK64" s="236">
        <f t="shared" si="16"/>
        <v>-2637.8457950584125</v>
      </c>
      <c r="BL64" s="236">
        <f t="shared" si="16"/>
        <v>-2405.204844033753</v>
      </c>
      <c r="BM64" s="236">
        <f t="shared" si="16"/>
        <v>-2188.089340122533</v>
      </c>
      <c r="BN64" s="236">
        <f t="shared" si="16"/>
        <v>-1986.9818787700788</v>
      </c>
      <c r="BO64" s="236">
        <f t="shared" si="16"/>
        <v>-1801.7673048053402</v>
      </c>
      <c r="BP64" s="236">
        <f t="shared" si="16"/>
        <v>-1631.9429671241669</v>
      </c>
      <c r="BQ64" s="236">
        <f t="shared" si="17"/>
        <v>-1476.7663310618373</v>
      </c>
      <c r="BR64" s="236">
        <f t="shared" si="17"/>
        <v>-1335.3578209362167</v>
      </c>
      <c r="BS64" s="236">
        <f t="shared" si="17"/>
        <v>-1206.7717131426616</v>
      </c>
      <c r="BT64" s="236">
        <f t="shared" si="17"/>
        <v>-1090.0442792433751</v>
      </c>
      <c r="BU64" s="236">
        <f t="shared" si="17"/>
        <v>-4661.6593087538495</v>
      </c>
      <c r="BV64" s="236">
        <f t="shared" si="17"/>
        <v>-3372.2404076604289</v>
      </c>
      <c r="BW64" s="236">
        <f t="shared" si="17"/>
        <v>-2441.8259496556129</v>
      </c>
      <c r="BX64" s="236">
        <f t="shared" si="17"/>
        <v>-1769.7615905269922</v>
      </c>
      <c r="BY64" s="236">
        <f t="shared" si="17"/>
        <v>-1283.8201146830397</v>
      </c>
      <c r="BZ64" s="236">
        <f t="shared" si="17"/>
        <v>-932.11232626406127</v>
      </c>
      <c r="CA64" s="236">
        <f t="shared" si="17"/>
        <v>-677.31740556325531</v>
      </c>
      <c r="CB64" s="236">
        <f t="shared" si="17"/>
        <v>-492.56254280878784</v>
      </c>
      <c r="CC64" s="236">
        <f t="shared" si="17"/>
        <v>-358.47677088834462</v>
      </c>
      <c r="CD64" s="236">
        <f t="shared" si="17"/>
        <v>-261.08180948730296</v>
      </c>
      <c r="CE64" s="236">
        <f t="shared" si="17"/>
        <v>-190.28030337635573</v>
      </c>
      <c r="CF64" s="236">
        <f t="shared" si="17"/>
        <v>-138.77096181470915</v>
      </c>
      <c r="CG64" s="236">
        <f t="shared" si="17"/>
        <v>-101.26913794520078</v>
      </c>
      <c r="CH64" s="236">
        <f t="shared" si="17"/>
        <v>-73.946210086085557</v>
      </c>
      <c r="CI64" s="236">
        <f t="shared" si="17"/>
        <v>-54.025889390215525</v>
      </c>
      <c r="CJ64" s="236">
        <f t="shared" si="17"/>
        <v>0</v>
      </c>
    </row>
    <row r="65" spans="1:88" s="115" customFormat="1" ht="12.75" x14ac:dyDescent="0.2">
      <c r="A65" s="140" t="s">
        <v>191</v>
      </c>
      <c r="B65" s="192"/>
      <c r="C65" s="192"/>
      <c r="D65" s="236">
        <f t="shared" si="18"/>
        <v>-293.28490204878653</v>
      </c>
      <c r="E65" s="236">
        <f t="shared" si="16"/>
        <v>-373.13213406144496</v>
      </c>
      <c r="F65" s="236">
        <f t="shared" si="16"/>
        <v>-403.15013349237779</v>
      </c>
      <c r="G65" s="236">
        <f t="shared" si="16"/>
        <v>-400.14077905818704</v>
      </c>
      <c r="H65" s="236">
        <f t="shared" si="16"/>
        <v>-375.98716672946466</v>
      </c>
      <c r="I65" s="236">
        <f t="shared" si="16"/>
        <v>-339.04275714961841</v>
      </c>
      <c r="J65" s="236">
        <f t="shared" si="16"/>
        <v>-349.75005561928265</v>
      </c>
      <c r="K65" s="236">
        <f t="shared" si="16"/>
        <v>-362.99902253483015</v>
      </c>
      <c r="L65" s="236">
        <f t="shared" si="16"/>
        <v>-371.14250729086052</v>
      </c>
      <c r="M65" s="236">
        <f t="shared" si="16"/>
        <v>-374.11545321566518</v>
      </c>
      <c r="N65" s="236">
        <f t="shared" si="16"/>
        <v>-373.03656471623981</v>
      </c>
      <c r="O65" s="236">
        <f t="shared" si="16"/>
        <v>-378.83237126117456</v>
      </c>
      <c r="P65" s="236">
        <f t="shared" si="16"/>
        <v>-383.3342479666826</v>
      </c>
      <c r="Q65" s="236">
        <f t="shared" si="16"/>
        <v>-385.60021017807594</v>
      </c>
      <c r="R65" s="236">
        <f t="shared" si="16"/>
        <v>-385.9316893586074</v>
      </c>
      <c r="S65" s="236">
        <f t="shared" si="16"/>
        <v>-384.73521980921942</v>
      </c>
      <c r="T65" s="236">
        <f t="shared" si="16"/>
        <v>-382.33522558499681</v>
      </c>
      <c r="U65" s="236">
        <f t="shared" si="16"/>
        <v>-378.96918738708337</v>
      </c>
      <c r="V65" s="236">
        <f t="shared" si="16"/>
        <v>-374.80972009336983</v>
      </c>
      <c r="W65" s="236">
        <f t="shared" si="16"/>
        <v>-369.98473364175879</v>
      </c>
      <c r="X65" s="236">
        <f t="shared" si="16"/>
        <v>-364.63249895455374</v>
      </c>
      <c r="Y65" s="236">
        <f t="shared" si="16"/>
        <v>-358.81863268868619</v>
      </c>
      <c r="Z65" s="236">
        <f t="shared" si="16"/>
        <v>-353.33759156451561</v>
      </c>
      <c r="AA65" s="236">
        <f t="shared" si="16"/>
        <v>-347.84286743034318</v>
      </c>
      <c r="AB65" s="236">
        <f t="shared" si="16"/>
        <v>-342.12738919105323</v>
      </c>
      <c r="AC65" s="236">
        <f t="shared" si="16"/>
        <v>-336.07941184208903</v>
      </c>
      <c r="AD65" s="236">
        <f t="shared" si="16"/>
        <v>-329.6513806059229</v>
      </c>
      <c r="AE65" s="236">
        <f t="shared" si="16"/>
        <v>-322.83802591964923</v>
      </c>
      <c r="AF65" s="236">
        <f t="shared" si="16"/>
        <v>-315.66102563720051</v>
      </c>
      <c r="AG65" s="236">
        <f t="shared" si="16"/>
        <v>-308.15833726881101</v>
      </c>
      <c r="AH65" s="236">
        <f t="shared" ref="AH65:CJ78" si="19">AH13-AH39</f>
        <v>-300.37684762438948</v>
      </c>
      <c r="AI65" s="236">
        <f t="shared" si="19"/>
        <v>-294.97602219496912</v>
      </c>
      <c r="AJ65" s="236">
        <f t="shared" si="19"/>
        <v>-290.77590640904964</v>
      </c>
      <c r="AK65" s="236">
        <f t="shared" si="19"/>
        <v>-287.00793307735148</v>
      </c>
      <c r="AL65" s="236">
        <f t="shared" si="19"/>
        <v>-283.18954044945349</v>
      </c>
      <c r="AM65" s="236">
        <f t="shared" si="19"/>
        <v>-279.03527700927225</v>
      </c>
      <c r="AN65" s="236">
        <f t="shared" si="19"/>
        <v>-274.39390470633953</v>
      </c>
      <c r="AO65" s="236">
        <f t="shared" si="19"/>
        <v>-269.20402983650274</v>
      </c>
      <c r="AP65" s="236">
        <f t="shared" si="19"/>
        <v>-263.46293511033946</v>
      </c>
      <c r="AQ65" s="236">
        <f t="shared" si="19"/>
        <v>-257.20481215710606</v>
      </c>
      <c r="AR65" s="236">
        <f t="shared" si="19"/>
        <v>-250.48568057470766</v>
      </c>
      <c r="AS65" s="236">
        <f t="shared" si="19"/>
        <v>-247.44098062171543</v>
      </c>
      <c r="AT65" s="236">
        <f t="shared" si="19"/>
        <v>-245.95538478319577</v>
      </c>
      <c r="AU65" s="236">
        <f t="shared" si="19"/>
        <v>-244.71356015297715</v>
      </c>
      <c r="AV65" s="236">
        <f t="shared" si="19"/>
        <v>-242.9440193097289</v>
      </c>
      <c r="AW65" s="236">
        <f t="shared" si="19"/>
        <v>-240.23952953282424</v>
      </c>
      <c r="AX65" s="236">
        <f t="shared" si="19"/>
        <v>-236.43180502370524</v>
      </c>
      <c r="AY65" s="236">
        <f t="shared" si="19"/>
        <v>-231.50463887920705</v>
      </c>
      <c r="AZ65" s="236">
        <f t="shared" si="19"/>
        <v>-225.53420397641821</v>
      </c>
      <c r="BA65" s="236">
        <f t="shared" si="19"/>
        <v>-218.64850517408559</v>
      </c>
      <c r="BB65" s="236">
        <f t="shared" si="19"/>
        <v>-211.00028164414471</v>
      </c>
      <c r="BC65" s="236">
        <f t="shared" si="19"/>
        <v>-224.91611470265707</v>
      </c>
      <c r="BD65" s="236">
        <f t="shared" si="19"/>
        <v>-227.86943330626673</v>
      </c>
      <c r="BE65" s="236">
        <f t="shared" si="19"/>
        <v>-223.60980425922753</v>
      </c>
      <c r="BF65" s="236">
        <f t="shared" si="19"/>
        <v>-214.76869051011818</v>
      </c>
      <c r="BG65" s="236">
        <f t="shared" si="19"/>
        <v>-203.18128623111261</v>
      </c>
      <c r="BH65" s="236">
        <f t="shared" si="19"/>
        <v>-190.1162966151569</v>
      </c>
      <c r="BI65" s="236">
        <f t="shared" si="19"/>
        <v>-176.44008174019109</v>
      </c>
      <c r="BJ65" s="236">
        <f t="shared" si="19"/>
        <v>-162.73395102230279</v>
      </c>
      <c r="BK65" s="236">
        <f t="shared" si="19"/>
        <v>-149.37798414074496</v>
      </c>
      <c r="BL65" s="236">
        <f t="shared" si="19"/>
        <v>-136.61091383602252</v>
      </c>
      <c r="BM65" s="236">
        <f t="shared" si="19"/>
        <v>-124.57287639774222</v>
      </c>
      <c r="BN65" s="236">
        <f t="shared" si="19"/>
        <v>-113.33589308496084</v>
      </c>
      <c r="BO65" s="236">
        <f t="shared" si="19"/>
        <v>-102.92556144170703</v>
      </c>
      <c r="BP65" s="236">
        <f t="shared" si="19"/>
        <v>-93.336447769805091</v>
      </c>
      <c r="BQ65" s="236">
        <f t="shared" si="17"/>
        <v>-84.542966400984369</v>
      </c>
      <c r="BR65" s="236">
        <f t="shared" si="17"/>
        <v>-76.507026698642221</v>
      </c>
      <c r="BS65" s="236">
        <f t="shared" si="17"/>
        <v>-69.183367291158902</v>
      </c>
      <c r="BT65" s="236">
        <f t="shared" si="17"/>
        <v>-62.523237928816343</v>
      </c>
      <c r="BU65" s="236">
        <f t="shared" si="17"/>
        <v>-56.476903407455211</v>
      </c>
      <c r="BV65" s="236">
        <f t="shared" si="17"/>
        <v>-240.87431483289038</v>
      </c>
      <c r="BW65" s="236">
        <f t="shared" si="17"/>
        <v>-174.41613926112768</v>
      </c>
      <c r="BX65" s="236">
        <f t="shared" si="17"/>
        <v>-126.41154218049815</v>
      </c>
      <c r="BY65" s="236">
        <f t="shared" si="17"/>
        <v>-91.701436763074526</v>
      </c>
      <c r="BZ65" s="236">
        <f t="shared" si="17"/>
        <v>-66.579451876002167</v>
      </c>
      <c r="CA65" s="236">
        <f t="shared" si="17"/>
        <v>-48.379814683090444</v>
      </c>
      <c r="CB65" s="236">
        <f t="shared" si="17"/>
        <v>-35.183038772056534</v>
      </c>
      <c r="CC65" s="236">
        <f t="shared" si="17"/>
        <v>-25.605483634882148</v>
      </c>
      <c r="CD65" s="236">
        <f t="shared" si="17"/>
        <v>-18.648700677663783</v>
      </c>
      <c r="CE65" s="236">
        <f t="shared" si="17"/>
        <v>-13.591450241167649</v>
      </c>
      <c r="CF65" s="236">
        <f t="shared" si="17"/>
        <v>-9.9122115581933485</v>
      </c>
      <c r="CG65" s="236">
        <f t="shared" si="17"/>
        <v>-7.2335098532288384</v>
      </c>
      <c r="CH65" s="236">
        <f t="shared" si="17"/>
        <v>-5.2818721490059488</v>
      </c>
      <c r="CI65" s="236">
        <f t="shared" si="17"/>
        <v>-3.8589920993011333</v>
      </c>
      <c r="CJ65" s="236">
        <f t="shared" si="17"/>
        <v>-42.314152432994888</v>
      </c>
    </row>
    <row r="66" spans="1:88" s="115" customFormat="1" ht="25.5" x14ac:dyDescent="0.2">
      <c r="A66" s="140" t="s">
        <v>177</v>
      </c>
      <c r="B66" s="192"/>
      <c r="C66" s="192"/>
      <c r="D66" s="236">
        <f t="shared" si="18"/>
        <v>14005.0915271536</v>
      </c>
      <c r="E66" s="236">
        <f t="shared" si="18"/>
        <v>12253.768787318375</v>
      </c>
      <c r="F66" s="236">
        <f t="shared" si="18"/>
        <v>10721.532097670715</v>
      </c>
      <c r="G66" s="236">
        <f t="shared" si="18"/>
        <v>9380.9698286823841</v>
      </c>
      <c r="H66" s="236">
        <f t="shared" si="18"/>
        <v>8208.1002821170041</v>
      </c>
      <c r="I66" s="236">
        <f t="shared" si="18"/>
        <v>1347.1569806168136</v>
      </c>
      <c r="J66" s="236">
        <f t="shared" si="18"/>
        <v>168.52151312080241</v>
      </c>
      <c r="K66" s="236">
        <f t="shared" si="18"/>
        <v>-29.359288390842266</v>
      </c>
      <c r="L66" s="236">
        <f t="shared" si="18"/>
        <v>-58.369050181517196</v>
      </c>
      <c r="M66" s="236">
        <f t="shared" si="18"/>
        <v>-58.671448539221274</v>
      </c>
      <c r="N66" s="236">
        <f t="shared" si="18"/>
        <v>-81.317824503208612</v>
      </c>
      <c r="O66" s="236">
        <f t="shared" si="18"/>
        <v>-90.958124861899705</v>
      </c>
      <c r="P66" s="236">
        <f t="shared" si="18"/>
        <v>-92.886677482272717</v>
      </c>
      <c r="Q66" s="236">
        <f t="shared" si="18"/>
        <v>-90.286090043502554</v>
      </c>
      <c r="R66" s="236">
        <f t="shared" si="18"/>
        <v>-85.156053785132826</v>
      </c>
      <c r="S66" s="236">
        <f t="shared" si="18"/>
        <v>-78.757390941171252</v>
      </c>
      <c r="T66" s="236">
        <f t="shared" ref="T66:CA70" si="20">T14-T40</f>
        <v>-71.875029355140214</v>
      </c>
      <c r="U66" s="236">
        <f t="shared" si="20"/>
        <v>-64.985906573906504</v>
      </c>
      <c r="V66" s="236">
        <f t="shared" si="20"/>
        <v>-58.368422176874446</v>
      </c>
      <c r="W66" s="236">
        <f t="shared" si="20"/>
        <v>0</v>
      </c>
      <c r="X66" s="236">
        <f t="shared" si="20"/>
        <v>0</v>
      </c>
      <c r="Y66" s="236">
        <f t="shared" si="20"/>
        <v>0</v>
      </c>
      <c r="Z66" s="236">
        <f t="shared" si="20"/>
        <v>0</v>
      </c>
      <c r="AA66" s="236">
        <f t="shared" si="20"/>
        <v>0</v>
      </c>
      <c r="AB66" s="236">
        <f t="shared" si="20"/>
        <v>0</v>
      </c>
      <c r="AC66" s="236">
        <f t="shared" si="20"/>
        <v>0</v>
      </c>
      <c r="AD66" s="236">
        <f t="shared" si="20"/>
        <v>0</v>
      </c>
      <c r="AE66" s="236">
        <f t="shared" si="20"/>
        <v>0</v>
      </c>
      <c r="AF66" s="236">
        <f t="shared" si="20"/>
        <v>0</v>
      </c>
      <c r="AG66" s="236">
        <f t="shared" si="20"/>
        <v>0</v>
      </c>
      <c r="AH66" s="236">
        <f t="shared" si="20"/>
        <v>0</v>
      </c>
      <c r="AI66" s="236">
        <f t="shared" si="20"/>
        <v>0</v>
      </c>
      <c r="AJ66" s="236">
        <f t="shared" si="20"/>
        <v>0</v>
      </c>
      <c r="AK66" s="236">
        <f t="shared" si="20"/>
        <v>0</v>
      </c>
      <c r="AL66" s="236">
        <f t="shared" si="20"/>
        <v>0</v>
      </c>
      <c r="AM66" s="236">
        <f t="shared" si="20"/>
        <v>0</v>
      </c>
      <c r="AN66" s="236">
        <f t="shared" si="20"/>
        <v>0</v>
      </c>
      <c r="AO66" s="236">
        <f t="shared" si="20"/>
        <v>0</v>
      </c>
      <c r="AP66" s="236">
        <f t="shared" si="20"/>
        <v>0</v>
      </c>
      <c r="AQ66" s="236">
        <f t="shared" si="20"/>
        <v>0</v>
      </c>
      <c r="AR66" s="236">
        <f t="shared" si="20"/>
        <v>0</v>
      </c>
      <c r="AS66" s="236">
        <f t="shared" si="20"/>
        <v>0</v>
      </c>
      <c r="AT66" s="236">
        <f t="shared" si="20"/>
        <v>0</v>
      </c>
      <c r="AU66" s="236">
        <f t="shared" si="20"/>
        <v>0</v>
      </c>
      <c r="AV66" s="236">
        <f t="shared" si="20"/>
        <v>0</v>
      </c>
      <c r="AW66" s="236">
        <f t="shared" si="20"/>
        <v>0</v>
      </c>
      <c r="AX66" s="236">
        <f t="shared" si="20"/>
        <v>0</v>
      </c>
      <c r="AY66" s="236">
        <f t="shared" si="20"/>
        <v>0</v>
      </c>
      <c r="AZ66" s="236">
        <f t="shared" si="20"/>
        <v>0</v>
      </c>
      <c r="BA66" s="236">
        <f t="shared" si="20"/>
        <v>0</v>
      </c>
      <c r="BB66" s="236">
        <f t="shared" si="20"/>
        <v>0</v>
      </c>
      <c r="BC66" s="236">
        <f t="shared" si="20"/>
        <v>0</v>
      </c>
      <c r="BD66" s="236">
        <f t="shared" si="20"/>
        <v>0</v>
      </c>
      <c r="BE66" s="236">
        <f t="shared" si="20"/>
        <v>0</v>
      </c>
      <c r="BF66" s="236">
        <f t="shared" si="20"/>
        <v>0</v>
      </c>
      <c r="BG66" s="236">
        <f t="shared" si="20"/>
        <v>0</v>
      </c>
      <c r="BH66" s="236">
        <f t="shared" si="20"/>
        <v>0</v>
      </c>
      <c r="BI66" s="236">
        <f t="shared" si="20"/>
        <v>0</v>
      </c>
      <c r="BJ66" s="236">
        <f t="shared" si="20"/>
        <v>0</v>
      </c>
      <c r="BK66" s="236">
        <f t="shared" si="20"/>
        <v>0</v>
      </c>
      <c r="BL66" s="236">
        <f t="shared" si="20"/>
        <v>0</v>
      </c>
      <c r="BM66" s="236">
        <f t="shared" si="20"/>
        <v>0</v>
      </c>
      <c r="BN66" s="236">
        <f t="shared" si="20"/>
        <v>0</v>
      </c>
      <c r="BO66" s="236">
        <f t="shared" si="20"/>
        <v>0</v>
      </c>
      <c r="BP66" s="236">
        <f t="shared" si="19"/>
        <v>0</v>
      </c>
      <c r="BQ66" s="236">
        <f t="shared" si="19"/>
        <v>0</v>
      </c>
      <c r="BR66" s="236">
        <f t="shared" si="19"/>
        <v>0</v>
      </c>
      <c r="BS66" s="236">
        <f t="shared" si="19"/>
        <v>0</v>
      </c>
      <c r="BT66" s="236">
        <f t="shared" si="19"/>
        <v>0</v>
      </c>
      <c r="BU66" s="236">
        <f t="shared" si="19"/>
        <v>0</v>
      </c>
      <c r="BV66" s="236">
        <f t="shared" si="19"/>
        <v>0</v>
      </c>
      <c r="BW66" s="236">
        <f t="shared" si="19"/>
        <v>0</v>
      </c>
      <c r="BX66" s="236">
        <f t="shared" si="19"/>
        <v>0</v>
      </c>
      <c r="BY66" s="236">
        <f t="shared" si="19"/>
        <v>0</v>
      </c>
      <c r="BZ66" s="236">
        <f t="shared" si="19"/>
        <v>0</v>
      </c>
      <c r="CA66" s="236">
        <f t="shared" si="19"/>
        <v>0</v>
      </c>
      <c r="CB66" s="236">
        <f t="shared" si="19"/>
        <v>0</v>
      </c>
      <c r="CC66" s="236">
        <f t="shared" si="19"/>
        <v>0</v>
      </c>
      <c r="CD66" s="236">
        <f t="shared" si="19"/>
        <v>0</v>
      </c>
      <c r="CE66" s="236">
        <f t="shared" si="19"/>
        <v>0</v>
      </c>
      <c r="CF66" s="236">
        <f t="shared" si="19"/>
        <v>0</v>
      </c>
      <c r="CG66" s="236">
        <f t="shared" si="19"/>
        <v>0</v>
      </c>
      <c r="CH66" s="236">
        <f t="shared" si="19"/>
        <v>0</v>
      </c>
      <c r="CI66" s="236">
        <f t="shared" si="19"/>
        <v>0</v>
      </c>
      <c r="CJ66" s="236">
        <f t="shared" si="19"/>
        <v>0</v>
      </c>
    </row>
    <row r="67" spans="1:88" s="115" customFormat="1" ht="25.5" x14ac:dyDescent="0.2">
      <c r="A67" s="140" t="s">
        <v>178</v>
      </c>
      <c r="B67" s="192"/>
      <c r="C67" s="192"/>
      <c r="D67" s="236">
        <f t="shared" si="18"/>
        <v>70550.468083147338</v>
      </c>
      <c r="E67" s="236">
        <f t="shared" si="18"/>
        <v>64313.378352705273</v>
      </c>
      <c r="F67" s="236">
        <f t="shared" si="18"/>
        <v>58581.340116697596</v>
      </c>
      <c r="G67" s="236">
        <f t="shared" si="18"/>
        <v>53320.892328738788</v>
      </c>
      <c r="H67" s="236">
        <f t="shared" si="18"/>
        <v>48499.531870196428</v>
      </c>
      <c r="I67" s="236">
        <f t="shared" si="18"/>
        <v>8504.4036147066363</v>
      </c>
      <c r="J67" s="236">
        <f t="shared" si="18"/>
        <v>1150.3753975552245</v>
      </c>
      <c r="K67" s="236">
        <f t="shared" si="18"/>
        <v>-187.69481251259276</v>
      </c>
      <c r="L67" s="236">
        <f t="shared" si="18"/>
        <v>-418.80569800381636</v>
      </c>
      <c r="M67" s="236">
        <f t="shared" si="18"/>
        <v>-446.62476676712686</v>
      </c>
      <c r="N67" s="236">
        <f t="shared" si="18"/>
        <v>-691.04923659974884</v>
      </c>
      <c r="O67" s="236">
        <f t="shared" si="18"/>
        <v>-859.92618532654888</v>
      </c>
      <c r="P67" s="236">
        <f t="shared" si="18"/>
        <v>-974.16541839345882</v>
      </c>
      <c r="Q67" s="236">
        <f t="shared" si="18"/>
        <v>-1047.757231387528</v>
      </c>
      <c r="R67" s="236">
        <f t="shared" si="18"/>
        <v>-1091.0219243470056</v>
      </c>
      <c r="S67" s="236">
        <f t="shared" si="18"/>
        <v>-1111.7543362088909</v>
      </c>
      <c r="T67" s="236">
        <f t="shared" si="20"/>
        <v>-1115.8575847422326</v>
      </c>
      <c r="U67" s="236">
        <f t="shared" si="20"/>
        <v>-1107.7926524932409</v>
      </c>
      <c r="V67" s="236">
        <f t="shared" si="20"/>
        <v>-1090.9213883292978</v>
      </c>
      <c r="W67" s="236">
        <f t="shared" si="20"/>
        <v>-1173.776328238062</v>
      </c>
      <c r="X67" s="236">
        <f t="shared" si="20"/>
        <v>-1131.0501042102987</v>
      </c>
      <c r="Y67" s="236">
        <f t="shared" si="20"/>
        <v>-1086.8039620693598</v>
      </c>
      <c r="Z67" s="236">
        <f t="shared" si="20"/>
        <v>-1042.1134143009112</v>
      </c>
      <c r="AA67" s="236">
        <f t="shared" si="20"/>
        <v>-997.71816540572036</v>
      </c>
      <c r="AB67" s="236">
        <f t="shared" si="20"/>
        <v>-954.11875816954125</v>
      </c>
      <c r="AC67" s="236">
        <f t="shared" si="20"/>
        <v>-911.64579964414588</v>
      </c>
      <c r="AD67" s="236">
        <f t="shared" si="20"/>
        <v>-870.50951765467471</v>
      </c>
      <c r="AE67" s="236">
        <f t="shared" si="20"/>
        <v>-830.83521157842188</v>
      </c>
      <c r="AF67" s="236">
        <f t="shared" si="20"/>
        <v>-792.68859044190322</v>
      </c>
      <c r="AG67" s="236">
        <f t="shared" si="20"/>
        <v>-743.05776241958665</v>
      </c>
      <c r="AH67" s="236">
        <f t="shared" si="20"/>
        <v>-696.39730367397715</v>
      </c>
      <c r="AI67" s="236">
        <f t="shared" si="20"/>
        <v>-652.57117021593149</v>
      </c>
      <c r="AJ67" s="236">
        <f t="shared" si="20"/>
        <v>-611.43631599769287</v>
      </c>
      <c r="AK67" s="236">
        <f t="shared" si="20"/>
        <v>-572.84780146464618</v>
      </c>
      <c r="AL67" s="236">
        <f t="shared" si="20"/>
        <v>-536.66218981942075</v>
      </c>
      <c r="AM67" s="236">
        <f t="shared" si="20"/>
        <v>-502.73975169977348</v>
      </c>
      <c r="AN67" s="236">
        <f t="shared" si="20"/>
        <v>-470.94584389829834</v>
      </c>
      <c r="AO67" s="236">
        <f t="shared" si="20"/>
        <v>-441.15171858975373</v>
      </c>
      <c r="AP67" s="236">
        <f t="shared" si="20"/>
        <v>-413.2349427235531</v>
      </c>
      <c r="AQ67" s="236">
        <f t="shared" si="20"/>
        <v>-366.70694515824289</v>
      </c>
      <c r="AR67" s="236">
        <f t="shared" si="20"/>
        <v>-325.41450292397349</v>
      </c>
      <c r="AS67" s="236">
        <f t="shared" si="20"/>
        <v>-288.76961150218631</v>
      </c>
      <c r="AT67" s="236">
        <f t="shared" si="20"/>
        <v>-256.24991746689557</v>
      </c>
      <c r="AU67" s="236">
        <f t="shared" si="20"/>
        <v>-227.39152136115808</v>
      </c>
      <c r="AV67" s="236">
        <f t="shared" si="20"/>
        <v>-201.78252400584097</v>
      </c>
      <c r="AW67" s="236">
        <f t="shared" si="20"/>
        <v>-179.0572552941012</v>
      </c>
      <c r="AX67" s="236">
        <f t="shared" si="20"/>
        <v>-158.89112369166105</v>
      </c>
      <c r="AY67" s="236">
        <f t="shared" si="20"/>
        <v>-140.99602651499845</v>
      </c>
      <c r="AZ67" s="236">
        <f t="shared" si="20"/>
        <v>-125.11626442485431</v>
      </c>
      <c r="BA67" s="236">
        <f t="shared" si="20"/>
        <v>0</v>
      </c>
      <c r="BB67" s="236">
        <f t="shared" si="20"/>
        <v>0</v>
      </c>
      <c r="BC67" s="236">
        <f t="shared" si="20"/>
        <v>0</v>
      </c>
      <c r="BD67" s="236">
        <f t="shared" si="20"/>
        <v>0</v>
      </c>
      <c r="BE67" s="236">
        <f t="shared" si="20"/>
        <v>0</v>
      </c>
      <c r="BF67" s="236">
        <f t="shared" si="20"/>
        <v>0</v>
      </c>
      <c r="BG67" s="236">
        <f t="shared" si="20"/>
        <v>0</v>
      </c>
      <c r="BH67" s="236">
        <f t="shared" si="20"/>
        <v>0</v>
      </c>
      <c r="BI67" s="236">
        <f t="shared" si="20"/>
        <v>0</v>
      </c>
      <c r="BJ67" s="236">
        <f t="shared" si="20"/>
        <v>0</v>
      </c>
      <c r="BK67" s="236">
        <f t="shared" si="20"/>
        <v>0</v>
      </c>
      <c r="BL67" s="236">
        <f t="shared" si="20"/>
        <v>0</v>
      </c>
      <c r="BM67" s="236">
        <f t="shared" si="20"/>
        <v>0</v>
      </c>
      <c r="BN67" s="236">
        <f t="shared" si="20"/>
        <v>0</v>
      </c>
      <c r="BO67" s="236">
        <f t="shared" si="20"/>
        <v>0</v>
      </c>
      <c r="BP67" s="236">
        <f t="shared" si="20"/>
        <v>0</v>
      </c>
      <c r="BQ67" s="236">
        <f t="shared" si="19"/>
        <v>0</v>
      </c>
      <c r="BR67" s="236">
        <f t="shared" si="19"/>
        <v>0</v>
      </c>
      <c r="BS67" s="236">
        <f t="shared" si="19"/>
        <v>0</v>
      </c>
      <c r="BT67" s="236">
        <f t="shared" si="19"/>
        <v>0</v>
      </c>
      <c r="BU67" s="236">
        <f t="shared" si="19"/>
        <v>0</v>
      </c>
      <c r="BV67" s="236">
        <f t="shared" si="19"/>
        <v>0</v>
      </c>
      <c r="BW67" s="236">
        <f t="shared" si="19"/>
        <v>0</v>
      </c>
      <c r="BX67" s="236">
        <f t="shared" si="19"/>
        <v>0</v>
      </c>
      <c r="BY67" s="236">
        <f t="shared" si="19"/>
        <v>0</v>
      </c>
      <c r="BZ67" s="236">
        <f t="shared" si="19"/>
        <v>0</v>
      </c>
      <c r="CA67" s="236">
        <f t="shared" si="19"/>
        <v>0</v>
      </c>
      <c r="CB67" s="236">
        <f t="shared" si="19"/>
        <v>0</v>
      </c>
      <c r="CC67" s="236">
        <f t="shared" si="19"/>
        <v>0</v>
      </c>
      <c r="CD67" s="236">
        <f t="shared" si="19"/>
        <v>0</v>
      </c>
      <c r="CE67" s="236">
        <f t="shared" si="19"/>
        <v>0</v>
      </c>
      <c r="CF67" s="236">
        <f t="shared" si="19"/>
        <v>0</v>
      </c>
      <c r="CG67" s="236">
        <f t="shared" si="19"/>
        <v>0</v>
      </c>
      <c r="CH67" s="236">
        <f t="shared" si="19"/>
        <v>0</v>
      </c>
      <c r="CI67" s="236">
        <f t="shared" si="19"/>
        <v>0</v>
      </c>
      <c r="CJ67" s="236">
        <f t="shared" si="19"/>
        <v>0</v>
      </c>
    </row>
    <row r="68" spans="1:88" s="115" customFormat="1" ht="25.5" x14ac:dyDescent="0.2">
      <c r="A68" s="140" t="s">
        <v>213</v>
      </c>
      <c r="B68" s="192"/>
      <c r="C68" s="192"/>
      <c r="D68" s="236">
        <f t="shared" si="18"/>
        <v>80028.545787859548</v>
      </c>
      <c r="E68" s="236">
        <f t="shared" si="18"/>
        <v>76729.751097578148</v>
      </c>
      <c r="F68" s="236">
        <f t="shared" si="18"/>
        <v>73275.45309780736</v>
      </c>
      <c r="G68" s="236">
        <f t="shared" si="18"/>
        <v>69730.524009156041</v>
      </c>
      <c r="H68" s="236">
        <f t="shared" si="18"/>
        <v>66148.618663751171</v>
      </c>
      <c r="I68" s="236">
        <f t="shared" si="18"/>
        <v>12069.922699632909</v>
      </c>
      <c r="J68" s="236">
        <f t="shared" si="18"/>
        <v>1794.7119838092476</v>
      </c>
      <c r="K68" s="236">
        <f t="shared" si="18"/>
        <v>-143.68721804173401</v>
      </c>
      <c r="L68" s="236">
        <f t="shared" si="18"/>
        <v>-498.91194868482853</v>
      </c>
      <c r="M68" s="236">
        <f t="shared" si="18"/>
        <v>-553.92029574264598</v>
      </c>
      <c r="N68" s="236">
        <f t="shared" si="18"/>
        <v>-871.46048157161567</v>
      </c>
      <c r="O68" s="236">
        <f t="shared" si="18"/>
        <v>-1102.7482309336337</v>
      </c>
      <c r="P68" s="236">
        <f t="shared" si="18"/>
        <v>-1271.6307459176751</v>
      </c>
      <c r="Q68" s="236">
        <f t="shared" si="18"/>
        <v>-1392.9735851633595</v>
      </c>
      <c r="R68" s="236">
        <f t="shared" si="18"/>
        <v>-1477.5852859311271</v>
      </c>
      <c r="S68" s="236">
        <f t="shared" si="18"/>
        <v>-1533.7097145033476</v>
      </c>
      <c r="T68" s="236">
        <f t="shared" si="20"/>
        <v>-1567.7172897320415</v>
      </c>
      <c r="U68" s="236">
        <f t="shared" si="20"/>
        <v>-1584.5483474617649</v>
      </c>
      <c r="V68" s="236">
        <f t="shared" si="20"/>
        <v>-1588.0392440394207</v>
      </c>
      <c r="W68" s="236">
        <f t="shared" si="20"/>
        <v>-1581.1723480655346</v>
      </c>
      <c r="X68" s="236">
        <f t="shared" si="20"/>
        <v>-1577.3499969287077</v>
      </c>
      <c r="Y68" s="236">
        <f t="shared" si="20"/>
        <v>-1565.0859133435297</v>
      </c>
      <c r="Z68" s="236">
        <f t="shared" si="20"/>
        <v>-1545.954851158167</v>
      </c>
      <c r="AA68" s="236">
        <f t="shared" si="20"/>
        <v>-1521.2938213381276</v>
      </c>
      <c r="AB68" s="236">
        <f t="shared" si="20"/>
        <v>-1492.2291618995077</v>
      </c>
      <c r="AC68" s="236">
        <f t="shared" si="20"/>
        <v>-1459.7049513275269</v>
      </c>
      <c r="AD68" s="236">
        <f t="shared" si="20"/>
        <v>-1424.5100348875567</v>
      </c>
      <c r="AE68" s="236">
        <f t="shared" si="20"/>
        <v>-1387.3023700914055</v>
      </c>
      <c r="AF68" s="236">
        <f t="shared" si="20"/>
        <v>-1348.6302344994619</v>
      </c>
      <c r="AG68" s="236">
        <f t="shared" si="20"/>
        <v>-1349.771498172282</v>
      </c>
      <c r="AH68" s="236">
        <f t="shared" si="20"/>
        <v>-1343.7160471697571</v>
      </c>
      <c r="AI68" s="236">
        <f t="shared" si="20"/>
        <v>-1331.1901803255896</v>
      </c>
      <c r="AJ68" s="236">
        <f t="shared" si="20"/>
        <v>-1312.9798819854332</v>
      </c>
      <c r="AK68" s="236">
        <f t="shared" si="20"/>
        <v>-1289.8760961603839</v>
      </c>
      <c r="AL68" s="236">
        <f t="shared" si="20"/>
        <v>-1262.6408850025327</v>
      </c>
      <c r="AM68" s="236">
        <f t="shared" si="20"/>
        <v>-1231.9876448432042</v>
      </c>
      <c r="AN68" s="236">
        <f t="shared" si="20"/>
        <v>-1198.5706834373123</v>
      </c>
      <c r="AO68" s="236">
        <f t="shared" si="20"/>
        <v>-1162.9809380538354</v>
      </c>
      <c r="AP68" s="236">
        <f t="shared" si="20"/>
        <v>-1125.7456354484166</v>
      </c>
      <c r="AQ68" s="236">
        <f t="shared" si="20"/>
        <v>-1151.1251051220024</v>
      </c>
      <c r="AR68" s="236">
        <f t="shared" si="20"/>
        <v>-1161.2088632221712</v>
      </c>
      <c r="AS68" s="236">
        <f t="shared" si="20"/>
        <v>-1158.1816990517545</v>
      </c>
      <c r="AT68" s="236">
        <f t="shared" si="20"/>
        <v>-1144.164205745823</v>
      </c>
      <c r="AU68" s="236">
        <f t="shared" si="20"/>
        <v>-1121.1344405957498</v>
      </c>
      <c r="AV68" s="236">
        <f t="shared" si="20"/>
        <v>-1090.8869494056562</v>
      </c>
      <c r="AW68" s="236">
        <f t="shared" si="20"/>
        <v>-1055.0161599737621</v>
      </c>
      <c r="AX68" s="236">
        <f t="shared" si="20"/>
        <v>-1014.9152535042376</v>
      </c>
      <c r="AY68" s="236">
        <f t="shared" si="20"/>
        <v>-971.78447730571497</v>
      </c>
      <c r="AZ68" s="236">
        <f t="shared" si="20"/>
        <v>-926.64484215900302</v>
      </c>
      <c r="BA68" s="236">
        <f t="shared" si="20"/>
        <v>-1228.0174745654804</v>
      </c>
      <c r="BB68" s="236">
        <f t="shared" si="20"/>
        <v>-1124.1417222760938</v>
      </c>
      <c r="BC68" s="236">
        <f t="shared" si="20"/>
        <v>-1025.388886638204</v>
      </c>
      <c r="BD68" s="236">
        <f t="shared" si="20"/>
        <v>-932.77564899490972</v>
      </c>
      <c r="BE68" s="236">
        <f t="shared" si="20"/>
        <v>-846.76647178934945</v>
      </c>
      <c r="BF68" s="236">
        <f t="shared" si="20"/>
        <v>-767.46216830266349</v>
      </c>
      <c r="BG68" s="236">
        <f t="shared" si="20"/>
        <v>-694.73011004507134</v>
      </c>
      <c r="BH68" s="236">
        <f t="shared" si="20"/>
        <v>-628.29361085679557</v>
      </c>
      <c r="BI68" s="236">
        <f t="shared" si="20"/>
        <v>-567.7928074213778</v>
      </c>
      <c r="BJ68" s="236">
        <f t="shared" si="20"/>
        <v>-512.82568422359327</v>
      </c>
      <c r="BK68" s="236">
        <f t="shared" si="20"/>
        <v>-462.97530873748474</v>
      </c>
      <c r="BL68" s="236">
        <f t="shared" si="20"/>
        <v>-417.82752713640366</v>
      </c>
      <c r="BM68" s="236">
        <f t="shared" si="20"/>
        <v>-376.98209489593137</v>
      </c>
      <c r="BN68" s="236">
        <f t="shared" si="20"/>
        <v>-340.05932037345337</v>
      </c>
      <c r="BO68" s="236">
        <f t="shared" si="20"/>
        <v>-306.70367021096172</v>
      </c>
      <c r="BP68" s="236">
        <f t="shared" si="20"/>
        <v>-276.585343976476</v>
      </c>
      <c r="BQ68" s="236">
        <f t="shared" si="19"/>
        <v>-249.4005160657689</v>
      </c>
      <c r="BR68" s="236">
        <f t="shared" si="19"/>
        <v>-224.87072628902024</v>
      </c>
      <c r="BS68" s="236">
        <f t="shared" si="19"/>
        <v>-202.74174915683398</v>
      </c>
      <c r="BT68" s="236">
        <f t="shared" si="19"/>
        <v>-182.7821662393435</v>
      </c>
      <c r="BU68" s="236">
        <f t="shared" si="19"/>
        <v>0</v>
      </c>
      <c r="BV68" s="236">
        <f t="shared" si="19"/>
        <v>0</v>
      </c>
      <c r="BW68" s="236">
        <f t="shared" si="19"/>
        <v>0</v>
      </c>
      <c r="BX68" s="236">
        <f t="shared" si="19"/>
        <v>0</v>
      </c>
      <c r="BY68" s="236">
        <f t="shared" si="19"/>
        <v>0</v>
      </c>
      <c r="BZ68" s="236">
        <f t="shared" si="19"/>
        <v>0</v>
      </c>
      <c r="CA68" s="236">
        <f t="shared" si="19"/>
        <v>0</v>
      </c>
      <c r="CB68" s="236">
        <f t="shared" si="19"/>
        <v>0</v>
      </c>
      <c r="CC68" s="236">
        <f t="shared" si="19"/>
        <v>0</v>
      </c>
      <c r="CD68" s="236">
        <f t="shared" si="19"/>
        <v>0</v>
      </c>
      <c r="CE68" s="236">
        <f t="shared" si="19"/>
        <v>0</v>
      </c>
      <c r="CF68" s="236">
        <f t="shared" si="19"/>
        <v>0</v>
      </c>
      <c r="CG68" s="236">
        <f t="shared" si="19"/>
        <v>0</v>
      </c>
      <c r="CH68" s="236">
        <f t="shared" si="19"/>
        <v>0</v>
      </c>
      <c r="CI68" s="236">
        <f t="shared" si="19"/>
        <v>0</v>
      </c>
      <c r="CJ68" s="236">
        <f t="shared" si="19"/>
        <v>0</v>
      </c>
    </row>
    <row r="69" spans="1:88" s="115" customFormat="1" ht="25.5" x14ac:dyDescent="0.2">
      <c r="A69" s="140" t="s">
        <v>214</v>
      </c>
      <c r="B69" s="192"/>
      <c r="C69" s="192"/>
      <c r="D69" s="236">
        <f t="shared" si="18"/>
        <v>8677.3924907016226</v>
      </c>
      <c r="E69" s="236">
        <f t="shared" si="18"/>
        <v>11026.068889414299</v>
      </c>
      <c r="F69" s="236">
        <f t="shared" si="18"/>
        <v>12875.844159264394</v>
      </c>
      <c r="G69" s="236">
        <f t="shared" si="18"/>
        <v>14297.913456282047</v>
      </c>
      <c r="H69" s="236">
        <f t="shared" si="18"/>
        <v>15354.061340891763</v>
      </c>
      <c r="I69" s="236">
        <f t="shared" si="18"/>
        <v>3143.0531569891791</v>
      </c>
      <c r="J69" s="236">
        <f t="shared" si="18"/>
        <v>562.93263815542923</v>
      </c>
      <c r="K69" s="236">
        <f t="shared" si="18"/>
        <v>26.918474489053551</v>
      </c>
      <c r="L69" s="236">
        <f t="shared" si="18"/>
        <v>-83.163994681039185</v>
      </c>
      <c r="M69" s="236">
        <f t="shared" si="18"/>
        <v>-105.21085447716541</v>
      </c>
      <c r="N69" s="236">
        <f t="shared" si="18"/>
        <v>-178.17847889655241</v>
      </c>
      <c r="O69" s="236">
        <f t="shared" si="18"/>
        <v>-238.6577906019229</v>
      </c>
      <c r="P69" s="236">
        <f t="shared" si="18"/>
        <v>-288.62636667800689</v>
      </c>
      <c r="Q69" s="236">
        <f t="shared" si="18"/>
        <v>-329.01990073402703</v>
      </c>
      <c r="R69" s="236">
        <f t="shared" si="18"/>
        <v>-360.84032898796431</v>
      </c>
      <c r="S69" s="236">
        <f t="shared" si="18"/>
        <v>-385.18969177654071</v>
      </c>
      <c r="T69" s="236">
        <f t="shared" si="20"/>
        <v>-403.16899488769559</v>
      </c>
      <c r="U69" s="236">
        <f t="shared" si="20"/>
        <v>-415.80325386436016</v>
      </c>
      <c r="V69" s="236">
        <f t="shared" si="20"/>
        <v>-424.00400112351781</v>
      </c>
      <c r="W69" s="236">
        <f t="shared" si="20"/>
        <v>-428.55771206463396</v>
      </c>
      <c r="X69" s="236">
        <f t="shared" si="20"/>
        <v>-430.12922971462831</v>
      </c>
      <c r="Y69" s="236">
        <f t="shared" si="20"/>
        <v>-429.83059335150756</v>
      </c>
      <c r="Z69" s="236">
        <f t="shared" si="20"/>
        <v>-427.95278051797504</v>
      </c>
      <c r="AA69" s="236">
        <f t="shared" si="20"/>
        <v>-424.70261335315445</v>
      </c>
      <c r="AB69" s="236">
        <f t="shared" si="20"/>
        <v>-420.24303237275308</v>
      </c>
      <c r="AC69" s="236">
        <f t="shared" si="20"/>
        <v>-414.71432720845769</v>
      </c>
      <c r="AD69" s="236">
        <f t="shared" si="20"/>
        <v>-408.24457107720809</v>
      </c>
      <c r="AE69" s="236">
        <f t="shared" si="20"/>
        <v>-400.95416477695835</v>
      </c>
      <c r="AF69" s="236">
        <f t="shared" si="20"/>
        <v>-392.95734819518839</v>
      </c>
      <c r="AG69" s="236">
        <f t="shared" si="20"/>
        <v>-384.36229788833589</v>
      </c>
      <c r="AH69" s="236">
        <f t="shared" si="20"/>
        <v>-377.27899477865867</v>
      </c>
      <c r="AI69" s="236">
        <f t="shared" si="20"/>
        <v>-371.26075835691881</v>
      </c>
      <c r="AJ69" s="236">
        <f t="shared" si="20"/>
        <v>-365.84798850303196</v>
      </c>
      <c r="AK69" s="236">
        <f t="shared" si="20"/>
        <v>-360.64130340204429</v>
      </c>
      <c r="AL69" s="236">
        <f t="shared" si="20"/>
        <v>-355.32870970005752</v>
      </c>
      <c r="AM69" s="236">
        <f t="shared" si="20"/>
        <v>-349.6882341190576</v>
      </c>
      <c r="AN69" s="236">
        <f t="shared" si="20"/>
        <v>-343.57864577833243</v>
      </c>
      <c r="AO69" s="236">
        <f t="shared" si="20"/>
        <v>-336.92547228671901</v>
      </c>
      <c r="AP69" s="236">
        <f t="shared" si="20"/>
        <v>-329.70622025519697</v>
      </c>
      <c r="AQ69" s="236">
        <f t="shared" si="20"/>
        <v>-321.93675535283546</v>
      </c>
      <c r="AR69" s="236">
        <f t="shared" si="20"/>
        <v>-316.79650717007462</v>
      </c>
      <c r="AS69" s="236">
        <f t="shared" si="20"/>
        <v>-313.29022189319949</v>
      </c>
      <c r="AT69" s="236">
        <f t="shared" si="20"/>
        <v>-310.50606519936991</v>
      </c>
      <c r="AU69" s="236">
        <f t="shared" si="20"/>
        <v>-307.7142789329373</v>
      </c>
      <c r="AV69" s="236">
        <f t="shared" si="20"/>
        <v>-304.38969670662482</v>
      </c>
      <c r="AW69" s="236">
        <f t="shared" si="20"/>
        <v>-300.19633419163438</v>
      </c>
      <c r="AX69" s="236">
        <f t="shared" si="20"/>
        <v>-294.95595964733366</v>
      </c>
      <c r="AY69" s="236">
        <f t="shared" si="20"/>
        <v>-288.61263777620479</v>
      </c>
      <c r="AZ69" s="236">
        <f t="shared" si="20"/>
        <v>-281.1993396209582</v>
      </c>
      <c r="BA69" s="236">
        <f t="shared" si="20"/>
        <v>-272.80929793651012</v>
      </c>
      <c r="BB69" s="236">
        <f t="shared" si="20"/>
        <v>-280.66731975476796</v>
      </c>
      <c r="BC69" s="236">
        <f t="shared" si="20"/>
        <v>-283.16042332675715</v>
      </c>
      <c r="BD69" s="236">
        <f t="shared" si="20"/>
        <v>-280.48183444695678</v>
      </c>
      <c r="BE69" s="236">
        <f t="shared" si="20"/>
        <v>-273.41454292307753</v>
      </c>
      <c r="BF69" s="236">
        <f t="shared" si="20"/>
        <v>-262.93822366248787</v>
      </c>
      <c r="BG69" s="236">
        <f t="shared" si="20"/>
        <v>-250.02147628900275</v>
      </c>
      <c r="BH69" s="236">
        <f t="shared" si="20"/>
        <v>-235.52307454505717</v>
      </c>
      <c r="BI69" s="236">
        <f t="shared" si="20"/>
        <v>-220.15518036690264</v>
      </c>
      <c r="BJ69" s="236">
        <f t="shared" si="20"/>
        <v>-204.47999266046463</v>
      </c>
      <c r="BK69" s="236">
        <f t="shared" si="20"/>
        <v>-188.92290427373518</v>
      </c>
      <c r="BL69" s="236">
        <f t="shared" si="20"/>
        <v>-173.792426856362</v>
      </c>
      <c r="BM69" s="236">
        <f t="shared" si="20"/>
        <v>-159.30152702410487</v>
      </c>
      <c r="BN69" s="236">
        <f t="shared" si="20"/>
        <v>-145.58763874062788</v>
      </c>
      <c r="BO69" s="236">
        <f t="shared" si="20"/>
        <v>-132.73014232807509</v>
      </c>
      <c r="BP69" s="236">
        <f t="shared" si="20"/>
        <v>-120.764953788188</v>
      </c>
      <c r="BQ69" s="236">
        <f t="shared" si="19"/>
        <v>-109.6963164682802</v>
      </c>
      <c r="BR69" s="236">
        <f t="shared" si="19"/>
        <v>-99.506097442907048</v>
      </c>
      <c r="BS69" s="236">
        <f t="shared" si="19"/>
        <v>-90.160966186971564</v>
      </c>
      <c r="BT69" s="236">
        <f t="shared" si="19"/>
        <v>-81.617835570834359</v>
      </c>
      <c r="BU69" s="236">
        <f t="shared" si="19"/>
        <v>-238.60970435889249</v>
      </c>
      <c r="BV69" s="236">
        <f t="shared" si="19"/>
        <v>-203.14955068315248</v>
      </c>
      <c r="BW69" s="236">
        <f t="shared" si="19"/>
        <v>-167.83448150594995</v>
      </c>
      <c r="BX69" s="236">
        <f t="shared" si="19"/>
        <v>-135.70216311464537</v>
      </c>
      <c r="BY69" s="236">
        <f t="shared" si="19"/>
        <v>-107.96454777992221</v>
      </c>
      <c r="BZ69" s="236">
        <f t="shared" si="19"/>
        <v>-84.829728564367542</v>
      </c>
      <c r="CA69" s="236">
        <f t="shared" si="19"/>
        <v>-65.994265785107928</v>
      </c>
      <c r="CB69" s="236">
        <f t="shared" si="19"/>
        <v>-50.930176036270495</v>
      </c>
      <c r="CC69" s="236">
        <f t="shared" si="19"/>
        <v>-39.045722122836196</v>
      </c>
      <c r="CD69" s="236">
        <f t="shared" si="19"/>
        <v>-29.770020952853429</v>
      </c>
      <c r="CE69" s="236">
        <f t="shared" si="19"/>
        <v>-22.592763992496657</v>
      </c>
      <c r="CF69" s="236">
        <f t="shared" si="19"/>
        <v>-17.078384604914163</v>
      </c>
      <c r="CG69" s="236">
        <f t="shared" si="19"/>
        <v>-12.866424475180338</v>
      </c>
      <c r="CH69" s="236">
        <f t="shared" si="19"/>
        <v>-9.6650894652921124</v>
      </c>
      <c r="CI69" s="236">
        <f t="shared" si="19"/>
        <v>-7.2420292223663409</v>
      </c>
      <c r="CJ69" s="236">
        <f t="shared" si="19"/>
        <v>0</v>
      </c>
    </row>
    <row r="70" spans="1:88" s="115" customFormat="1" ht="25.5" x14ac:dyDescent="0.2">
      <c r="A70" s="140" t="s">
        <v>192</v>
      </c>
      <c r="B70" s="192"/>
      <c r="C70" s="192"/>
      <c r="D70" s="236">
        <f t="shared" si="18"/>
        <v>346.95186388963486</v>
      </c>
      <c r="E70" s="236">
        <f t="shared" si="18"/>
        <v>524.66432990714168</v>
      </c>
      <c r="F70" s="236">
        <f t="shared" si="18"/>
        <v>667.5205802744415</v>
      </c>
      <c r="G70" s="236">
        <f t="shared" si="18"/>
        <v>780.34977569297098</v>
      </c>
      <c r="H70" s="236">
        <f t="shared" si="18"/>
        <v>867.35129379457612</v>
      </c>
      <c r="I70" s="236">
        <f t="shared" si="18"/>
        <v>182.49492917404473</v>
      </c>
      <c r="J70" s="236">
        <f t="shared" si="18"/>
        <v>33.918724661384545</v>
      </c>
      <c r="K70" s="236">
        <f t="shared" si="18"/>
        <v>2.388596125617255</v>
      </c>
      <c r="L70" s="236">
        <f t="shared" si="18"/>
        <v>-4.230981986533493</v>
      </c>
      <c r="M70" s="236">
        <f t="shared" si="18"/>
        <v>-5.610232986068354</v>
      </c>
      <c r="N70" s="236">
        <f t="shared" si="18"/>
        <v>-9.7230057361982745</v>
      </c>
      <c r="O70" s="236">
        <f t="shared" si="18"/>
        <v>-13.241013239826088</v>
      </c>
      <c r="P70" s="236">
        <f t="shared" si="18"/>
        <v>-16.221475649271724</v>
      </c>
      <c r="Q70" s="236">
        <f t="shared" si="18"/>
        <v>-18.680693725161746</v>
      </c>
      <c r="R70" s="236">
        <f t="shared" si="18"/>
        <v>-20.653583970760337</v>
      </c>
      <c r="S70" s="236">
        <f t="shared" si="18"/>
        <v>-22.190905800559449</v>
      </c>
      <c r="T70" s="236">
        <f t="shared" si="20"/>
        <v>-23.349668911741446</v>
      </c>
      <c r="U70" s="236">
        <f t="shared" si="20"/>
        <v>-24.186277715570213</v>
      </c>
      <c r="V70" s="236">
        <f t="shared" si="20"/>
        <v>-24.752755274284482</v>
      </c>
      <c r="W70" s="236">
        <f t="shared" si="20"/>
        <v>-25.095076796328158</v>
      </c>
      <c r="X70" s="236">
        <f t="shared" si="20"/>
        <v>-25.25276400053508</v>
      </c>
      <c r="Y70" s="236">
        <f t="shared" si="20"/>
        <v>-25.259577274165167</v>
      </c>
      <c r="Z70" s="236">
        <f t="shared" si="20"/>
        <v>-25.179227536931194</v>
      </c>
      <c r="AA70" s="236">
        <f t="shared" si="20"/>
        <v>-25.021761714991044</v>
      </c>
      <c r="AB70" s="236">
        <f t="shared" si="20"/>
        <v>-24.794787251877551</v>
      </c>
      <c r="AC70" s="236">
        <f t="shared" si="20"/>
        <v>-24.504909873881843</v>
      </c>
      <c r="AD70" s="236">
        <f t="shared" si="20"/>
        <v>-24.158397423422684</v>
      </c>
      <c r="AE70" s="236">
        <f t="shared" si="20"/>
        <v>-23.761427296638431</v>
      </c>
      <c r="AF70" s="236">
        <f t="shared" si="20"/>
        <v>-23.320124965361629</v>
      </c>
      <c r="AG70" s="236">
        <f t="shared" si="20"/>
        <v>-22.840510332587655</v>
      </c>
      <c r="AH70" s="236">
        <f t="shared" si="20"/>
        <v>-22.328414719183911</v>
      </c>
      <c r="AI70" s="236">
        <f t="shared" si="20"/>
        <v>-21.918476282345182</v>
      </c>
      <c r="AJ70" s="236">
        <f t="shared" si="20"/>
        <v>-21.574822984134698</v>
      </c>
      <c r="AK70" s="236">
        <f t="shared" si="20"/>
        <v>-21.265864275568219</v>
      </c>
      <c r="AL70" s="236">
        <f t="shared" si="20"/>
        <v>-20.966361150103694</v>
      </c>
      <c r="AM70" s="236">
        <f t="shared" si="20"/>
        <v>-20.657689857912828</v>
      </c>
      <c r="AN70" s="236">
        <f t="shared" si="20"/>
        <v>-20.327219252081704</v>
      </c>
      <c r="AO70" s="236">
        <f t="shared" si="20"/>
        <v>-19.967328536857622</v>
      </c>
      <c r="AP70" s="236">
        <f t="shared" si="20"/>
        <v>-19.574353128114126</v>
      </c>
      <c r="AQ70" s="236">
        <f t="shared" si="20"/>
        <v>-19.147603969061493</v>
      </c>
      <c r="AR70" s="236">
        <f t="shared" si="20"/>
        <v>-18.688523245164788</v>
      </c>
      <c r="AS70" s="236">
        <f t="shared" si="20"/>
        <v>-18.401522420863557</v>
      </c>
      <c r="AT70" s="236">
        <f t="shared" si="20"/>
        <v>-18.212815070564147</v>
      </c>
      <c r="AU70" s="236">
        <f t="shared" si="20"/>
        <v>-18.06223251708434</v>
      </c>
      <c r="AV70" s="236">
        <f t="shared" si="20"/>
        <v>-17.904977691115846</v>
      </c>
      <c r="AW70" s="236">
        <f t="shared" si="20"/>
        <v>-17.710579319332737</v>
      </c>
      <c r="AX70" s="236">
        <f t="shared" si="20"/>
        <v>-17.460644468093051</v>
      </c>
      <c r="AY70" s="236">
        <f t="shared" si="20"/>
        <v>-17.146288707466056</v>
      </c>
      <c r="AZ70" s="236">
        <f t="shared" si="20"/>
        <v>-16.765694266093533</v>
      </c>
      <c r="BA70" s="236">
        <f t="shared" si="20"/>
        <v>-16.321997602249212</v>
      </c>
      <c r="BB70" s="236">
        <f t="shared" si="20"/>
        <v>-15.821568996482483</v>
      </c>
      <c r="BC70" s="236">
        <f t="shared" si="20"/>
        <v>-16.37089908485018</v>
      </c>
      <c r="BD70" s="236">
        <f t="shared" si="20"/>
        <v>-16.527741374050265</v>
      </c>
      <c r="BE70" s="236">
        <f t="shared" si="20"/>
        <v>-16.346277608079617</v>
      </c>
      <c r="BF70" s="236">
        <f t="shared" si="20"/>
        <v>-15.896105568739358</v>
      </c>
      <c r="BG70" s="236">
        <f t="shared" si="20"/>
        <v>-15.246909546789311</v>
      </c>
      <c r="BH70" s="236">
        <f t="shared" si="20"/>
        <v>-14.46107069736604</v>
      </c>
      <c r="BI70" s="236">
        <f t="shared" si="20"/>
        <v>-13.590810599811448</v>
      </c>
      <c r="BJ70" s="236">
        <f t="shared" si="20"/>
        <v>-12.67779765535829</v>
      </c>
      <c r="BK70" s="236">
        <f t="shared" si="20"/>
        <v>-11.75398448294527</v>
      </c>
      <c r="BL70" s="236">
        <f t="shared" si="20"/>
        <v>-10.842964598249864</v>
      </c>
      <c r="BM70" s="236">
        <f t="shared" si="20"/>
        <v>-9.9614545810602522</v>
      </c>
      <c r="BN70" s="236">
        <f t="shared" si="20"/>
        <v>-9.1206985552573769</v>
      </c>
      <c r="BO70" s="236">
        <f t="shared" si="20"/>
        <v>-8.3277031354230076</v>
      </c>
      <c r="BP70" s="236">
        <f t="shared" si="20"/>
        <v>-7.5862736015004657</v>
      </c>
      <c r="BQ70" s="236">
        <f t="shared" si="20"/>
        <v>-6.897855251246483</v>
      </c>
      <c r="BR70" s="236">
        <f t="shared" si="20"/>
        <v>-6.2621997185195823</v>
      </c>
      <c r="BS70" s="236">
        <f t="shared" si="20"/>
        <v>-5.6778819864495063</v>
      </c>
      <c r="BT70" s="236">
        <f t="shared" si="20"/>
        <v>-5.1426943970170669</v>
      </c>
      <c r="BU70" s="236">
        <f t="shared" si="20"/>
        <v>-4.6539418569373652</v>
      </c>
      <c r="BV70" s="236">
        <f t="shared" si="20"/>
        <v>-14.510682191653814</v>
      </c>
      <c r="BW70" s="236">
        <f t="shared" si="20"/>
        <v>-11.988177250424997</v>
      </c>
      <c r="BX70" s="236">
        <f t="shared" si="20"/>
        <v>-9.6930116510463904</v>
      </c>
      <c r="BY70" s="236">
        <f t="shared" si="20"/>
        <v>-7.7117534128517491</v>
      </c>
      <c r="BZ70" s="236">
        <f t="shared" si="20"/>
        <v>-6.059266326026318</v>
      </c>
      <c r="CA70" s="236">
        <f t="shared" si="20"/>
        <v>-4.7138761275077741</v>
      </c>
      <c r="CB70" s="236">
        <f t="shared" si="19"/>
        <v>-3.6378697168764234</v>
      </c>
      <c r="CC70" s="236">
        <f t="shared" si="19"/>
        <v>-2.7889801516312218</v>
      </c>
      <c r="CD70" s="236">
        <f t="shared" si="19"/>
        <v>-2.1264300680609836</v>
      </c>
      <c r="CE70" s="236">
        <f t="shared" si="19"/>
        <v>-1.613768856606896</v>
      </c>
      <c r="CF70" s="236">
        <f t="shared" si="19"/>
        <v>-1.2198846146367259</v>
      </c>
      <c r="CG70" s="236">
        <f t="shared" si="19"/>
        <v>-0.91903031965571813</v>
      </c>
      <c r="CH70" s="236">
        <f t="shared" si="19"/>
        <v>-0.69036353323511435</v>
      </c>
      <c r="CI70" s="236">
        <f t="shared" si="19"/>
        <v>-0.51728780159758969</v>
      </c>
      <c r="CJ70" s="236">
        <f t="shared" si="19"/>
        <v>-5.8013216464538573</v>
      </c>
    </row>
    <row r="71" spans="1:88" s="115" customFormat="1" ht="25.5" x14ac:dyDescent="0.2">
      <c r="A71" s="140" t="s">
        <v>180</v>
      </c>
      <c r="B71" s="192"/>
      <c r="C71" s="192"/>
      <c r="D71" s="236">
        <f t="shared" si="18"/>
        <v>0</v>
      </c>
      <c r="E71" s="236">
        <f t="shared" si="18"/>
        <v>0</v>
      </c>
      <c r="F71" s="236">
        <f t="shared" si="18"/>
        <v>0</v>
      </c>
      <c r="G71" s="236">
        <f t="shared" si="18"/>
        <v>0</v>
      </c>
      <c r="H71" s="236">
        <f t="shared" si="18"/>
        <v>0</v>
      </c>
      <c r="I71" s="236">
        <f t="shared" si="18"/>
        <v>4542.9909989588959</v>
      </c>
      <c r="J71" s="236">
        <f t="shared" si="18"/>
        <v>4928.9868934274236</v>
      </c>
      <c r="K71" s="236">
        <f t="shared" si="18"/>
        <v>4632.0802023902215</v>
      </c>
      <c r="L71" s="236">
        <f t="shared" si="18"/>
        <v>4249.154310148966</v>
      </c>
      <c r="M71" s="236">
        <f t="shared" si="18"/>
        <v>3880.4846704212177</v>
      </c>
      <c r="N71" s="236">
        <f t="shared" si="18"/>
        <v>676.34852744222644</v>
      </c>
      <c r="O71" s="236">
        <f t="shared" si="18"/>
        <v>108.46755508195884</v>
      </c>
      <c r="P71" s="236">
        <f t="shared" si="18"/>
        <v>7.0746206996686851</v>
      </c>
      <c r="Q71" s="236">
        <f t="shared" si="18"/>
        <v>-11.056152612579353</v>
      </c>
      <c r="R71" s="236">
        <f t="shared" si="18"/>
        <v>-13.90810016227897</v>
      </c>
      <c r="S71" s="236">
        <f t="shared" si="18"/>
        <v>-13.731387803209827</v>
      </c>
      <c r="T71" s="236">
        <f t="shared" ref="T71:CE75" si="21">T19-T45</f>
        <v>-12.852693038448024</v>
      </c>
      <c r="U71" s="236">
        <f t="shared" si="21"/>
        <v>-11.786171736518781</v>
      </c>
      <c r="V71" s="236">
        <f t="shared" si="21"/>
        <v>-10.685641517429303</v>
      </c>
      <c r="W71" s="236">
        <f t="shared" si="21"/>
        <v>0</v>
      </c>
      <c r="X71" s="236">
        <f t="shared" si="21"/>
        <v>0</v>
      </c>
      <c r="Y71" s="236">
        <f t="shared" si="21"/>
        <v>0</v>
      </c>
      <c r="Z71" s="236">
        <f t="shared" si="21"/>
        <v>0</v>
      </c>
      <c r="AA71" s="236">
        <f t="shared" si="21"/>
        <v>0</v>
      </c>
      <c r="AB71" s="236">
        <f t="shared" si="21"/>
        <v>0</v>
      </c>
      <c r="AC71" s="236">
        <f t="shared" si="21"/>
        <v>0</v>
      </c>
      <c r="AD71" s="236">
        <f t="shared" si="21"/>
        <v>0</v>
      </c>
      <c r="AE71" s="236">
        <f t="shared" si="21"/>
        <v>0</v>
      </c>
      <c r="AF71" s="236">
        <f t="shared" si="21"/>
        <v>0</v>
      </c>
      <c r="AG71" s="236">
        <f t="shared" si="21"/>
        <v>0</v>
      </c>
      <c r="AH71" s="236">
        <f t="shared" si="21"/>
        <v>0</v>
      </c>
      <c r="AI71" s="236">
        <f t="shared" si="21"/>
        <v>0</v>
      </c>
      <c r="AJ71" s="236">
        <f t="shared" si="21"/>
        <v>0</v>
      </c>
      <c r="AK71" s="236">
        <f t="shared" si="21"/>
        <v>0</v>
      </c>
      <c r="AL71" s="236">
        <f t="shared" si="21"/>
        <v>0</v>
      </c>
      <c r="AM71" s="236">
        <f t="shared" si="21"/>
        <v>0</v>
      </c>
      <c r="AN71" s="236">
        <f t="shared" si="21"/>
        <v>0</v>
      </c>
      <c r="AO71" s="236">
        <f t="shared" si="21"/>
        <v>0</v>
      </c>
      <c r="AP71" s="236">
        <f t="shared" si="21"/>
        <v>0</v>
      </c>
      <c r="AQ71" s="236">
        <f t="shared" si="21"/>
        <v>0</v>
      </c>
      <c r="AR71" s="236">
        <f t="shared" si="21"/>
        <v>0</v>
      </c>
      <c r="AS71" s="236">
        <f t="shared" si="21"/>
        <v>0</v>
      </c>
      <c r="AT71" s="236">
        <f t="shared" si="21"/>
        <v>0</v>
      </c>
      <c r="AU71" s="236">
        <f t="shared" si="21"/>
        <v>0</v>
      </c>
      <c r="AV71" s="236">
        <f t="shared" si="21"/>
        <v>0</v>
      </c>
      <c r="AW71" s="236">
        <f t="shared" si="21"/>
        <v>0</v>
      </c>
      <c r="AX71" s="236">
        <f t="shared" si="21"/>
        <v>0</v>
      </c>
      <c r="AY71" s="236">
        <f t="shared" si="21"/>
        <v>0</v>
      </c>
      <c r="AZ71" s="236">
        <f t="shared" si="21"/>
        <v>0</v>
      </c>
      <c r="BA71" s="236">
        <f t="shared" si="21"/>
        <v>0</v>
      </c>
      <c r="BB71" s="236">
        <f t="shared" si="21"/>
        <v>0</v>
      </c>
      <c r="BC71" s="236">
        <f t="shared" si="21"/>
        <v>0</v>
      </c>
      <c r="BD71" s="236">
        <f t="shared" si="21"/>
        <v>0</v>
      </c>
      <c r="BE71" s="236">
        <f t="shared" si="21"/>
        <v>0</v>
      </c>
      <c r="BF71" s="236">
        <f t="shared" si="21"/>
        <v>0</v>
      </c>
      <c r="BG71" s="236">
        <f t="shared" si="21"/>
        <v>0</v>
      </c>
      <c r="BH71" s="236">
        <f t="shared" si="21"/>
        <v>0</v>
      </c>
      <c r="BI71" s="236">
        <f t="shared" si="21"/>
        <v>0</v>
      </c>
      <c r="BJ71" s="236">
        <f t="shared" si="21"/>
        <v>0</v>
      </c>
      <c r="BK71" s="236">
        <f t="shared" si="21"/>
        <v>0</v>
      </c>
      <c r="BL71" s="236">
        <f t="shared" si="21"/>
        <v>0</v>
      </c>
      <c r="BM71" s="236">
        <f t="shared" si="21"/>
        <v>0</v>
      </c>
      <c r="BN71" s="236">
        <f t="shared" si="21"/>
        <v>0</v>
      </c>
      <c r="BO71" s="236">
        <f t="shared" si="21"/>
        <v>0</v>
      </c>
      <c r="BP71" s="236">
        <f t="shared" si="21"/>
        <v>0</v>
      </c>
      <c r="BQ71" s="236">
        <f t="shared" si="19"/>
        <v>0</v>
      </c>
      <c r="BR71" s="236">
        <f t="shared" si="19"/>
        <v>0</v>
      </c>
      <c r="BS71" s="236">
        <f t="shared" si="19"/>
        <v>0</v>
      </c>
      <c r="BT71" s="236">
        <f t="shared" si="19"/>
        <v>0</v>
      </c>
      <c r="BU71" s="236">
        <f t="shared" si="19"/>
        <v>0</v>
      </c>
      <c r="BV71" s="236">
        <f t="shared" si="19"/>
        <v>0</v>
      </c>
      <c r="BW71" s="236">
        <f t="shared" si="19"/>
        <v>0</v>
      </c>
      <c r="BX71" s="236">
        <f t="shared" si="19"/>
        <v>0</v>
      </c>
      <c r="BY71" s="236">
        <f t="shared" si="19"/>
        <v>0</v>
      </c>
      <c r="BZ71" s="236">
        <f t="shared" si="19"/>
        <v>0</v>
      </c>
      <c r="CA71" s="236">
        <f t="shared" si="19"/>
        <v>0</v>
      </c>
      <c r="CB71" s="236">
        <f t="shared" si="19"/>
        <v>0</v>
      </c>
      <c r="CC71" s="236">
        <f t="shared" si="19"/>
        <v>0</v>
      </c>
      <c r="CD71" s="236">
        <f t="shared" si="19"/>
        <v>0</v>
      </c>
      <c r="CE71" s="236">
        <f t="shared" si="19"/>
        <v>0</v>
      </c>
      <c r="CF71" s="236">
        <f t="shared" si="19"/>
        <v>0</v>
      </c>
      <c r="CG71" s="236">
        <f t="shared" si="19"/>
        <v>0</v>
      </c>
      <c r="CH71" s="236">
        <f t="shared" si="19"/>
        <v>0</v>
      </c>
      <c r="CI71" s="236">
        <f t="shared" si="19"/>
        <v>0</v>
      </c>
      <c r="CJ71" s="236">
        <f t="shared" si="19"/>
        <v>0</v>
      </c>
    </row>
    <row r="72" spans="1:88" s="115" customFormat="1" ht="25.5" x14ac:dyDescent="0.2">
      <c r="A72" s="140" t="s">
        <v>181</v>
      </c>
      <c r="B72" s="192"/>
      <c r="C72" s="192"/>
      <c r="D72" s="236">
        <f t="shared" si="18"/>
        <v>0</v>
      </c>
      <c r="E72" s="236">
        <f t="shared" si="18"/>
        <v>0</v>
      </c>
      <c r="F72" s="236">
        <f t="shared" si="18"/>
        <v>0</v>
      </c>
      <c r="G72" s="236">
        <f t="shared" si="18"/>
        <v>0</v>
      </c>
      <c r="H72" s="236">
        <f t="shared" si="18"/>
        <v>0</v>
      </c>
      <c r="I72" s="236">
        <f t="shared" si="18"/>
        <v>29546.859156190156</v>
      </c>
      <c r="J72" s="236">
        <f t="shared" si="18"/>
        <v>34105.378104676493</v>
      </c>
      <c r="K72" s="236">
        <f t="shared" si="18"/>
        <v>34048.020276071562</v>
      </c>
      <c r="L72" s="236">
        <f t="shared" si="18"/>
        <v>33136.436918063846</v>
      </c>
      <c r="M72" s="236">
        <f t="shared" si="18"/>
        <v>32067.852109387983</v>
      </c>
      <c r="N72" s="236">
        <f t="shared" si="18"/>
        <v>6244.7007013366092</v>
      </c>
      <c r="O72" s="236">
        <f t="shared" si="18"/>
        <v>1120.2417983985033</v>
      </c>
      <c r="P72" s="236">
        <f t="shared" si="18"/>
        <v>88.405079033014772</v>
      </c>
      <c r="Q72" s="236">
        <f t="shared" si="18"/>
        <v>-130.67877145814782</v>
      </c>
      <c r="R72" s="236">
        <f t="shared" si="18"/>
        <v>-184.26182554851039</v>
      </c>
      <c r="S72" s="236">
        <f t="shared" si="18"/>
        <v>-200.8905633303184</v>
      </c>
      <c r="T72" s="236">
        <f t="shared" si="21"/>
        <v>-206.92022633148736</v>
      </c>
      <c r="U72" s="236">
        <f t="shared" si="21"/>
        <v>-208.40343811364073</v>
      </c>
      <c r="V72" s="236">
        <f t="shared" si="21"/>
        <v>-207.20080663790941</v>
      </c>
      <c r="W72" s="236">
        <f t="shared" si="21"/>
        <v>-356.57536985761544</v>
      </c>
      <c r="X72" s="236">
        <f t="shared" si="21"/>
        <v>-447.15285941710317</v>
      </c>
      <c r="Y72" s="236">
        <f t="shared" si="21"/>
        <v>-510.10740714072745</v>
      </c>
      <c r="Z72" s="236">
        <f t="shared" si="21"/>
        <v>-551.70197437817842</v>
      </c>
      <c r="AA72" s="236">
        <f t="shared" si="21"/>
        <v>-576.88807748239196</v>
      </c>
      <c r="AB72" s="236">
        <f t="shared" si="21"/>
        <v>-589.56397340094554</v>
      </c>
      <c r="AC72" s="236">
        <f t="shared" si="21"/>
        <v>-592.78655133736174</v>
      </c>
      <c r="AD72" s="236">
        <f t="shared" si="21"/>
        <v>-588.94373239654669</v>
      </c>
      <c r="AE72" s="236">
        <f t="shared" si="21"/>
        <v>-579.89373254743259</v>
      </c>
      <c r="AF72" s="236">
        <f t="shared" si="21"/>
        <v>-567.0768777190533</v>
      </c>
      <c r="AG72" s="236">
        <f t="shared" si="21"/>
        <v>-542.09448700700159</v>
      </c>
      <c r="AH72" s="236">
        <f t="shared" si="21"/>
        <v>-516.06563608995202</v>
      </c>
      <c r="AI72" s="236">
        <f t="shared" si="21"/>
        <v>-489.68352081787452</v>
      </c>
      <c r="AJ72" s="236">
        <f t="shared" si="21"/>
        <v>-463.44950120988506</v>
      </c>
      <c r="AK72" s="236">
        <f t="shared" si="21"/>
        <v>-437.71967276230134</v>
      </c>
      <c r="AL72" s="236">
        <f t="shared" si="21"/>
        <v>-412.74062935925758</v>
      </c>
      <c r="AM72" s="236">
        <f t="shared" si="21"/>
        <v>-388.6768493507625</v>
      </c>
      <c r="AN72" s="236">
        <f t="shared" si="21"/>
        <v>-365.63160911040904</v>
      </c>
      <c r="AO72" s="236">
        <f t="shared" si="21"/>
        <v>-343.6629093060692</v>
      </c>
      <c r="AP72" s="236">
        <f t="shared" si="21"/>
        <v>-322.79556807376503</v>
      </c>
      <c r="AQ72" s="236">
        <f t="shared" si="21"/>
        <v>-287.08140804772484</v>
      </c>
      <c r="AR72" s="236">
        <f t="shared" si="21"/>
        <v>-255.20698956804699</v>
      </c>
      <c r="AS72" s="236">
        <f t="shared" si="21"/>
        <v>-226.79173565260498</v>
      </c>
      <c r="AT72" s="236">
        <f t="shared" si="21"/>
        <v>-201.48323747876202</v>
      </c>
      <c r="AU72" s="236">
        <f t="shared" si="21"/>
        <v>-178.95822980978483</v>
      </c>
      <c r="AV72" s="236">
        <f t="shared" si="21"/>
        <v>-158.92229057315853</v>
      </c>
      <c r="AW72" s="236">
        <f t="shared" si="21"/>
        <v>-141.10873441675176</v>
      </c>
      <c r="AX72" s="236">
        <f t="shared" si="21"/>
        <v>-125.27702648699233</v>
      </c>
      <c r="AY72" s="236">
        <f t="shared" si="21"/>
        <v>-111.21094027967774</v>
      </c>
      <c r="AZ72" s="236">
        <f t="shared" si="21"/>
        <v>-98.716610732462868</v>
      </c>
      <c r="BA72" s="236">
        <f t="shared" si="21"/>
        <v>0</v>
      </c>
      <c r="BB72" s="236">
        <f t="shared" si="21"/>
        <v>0</v>
      </c>
      <c r="BC72" s="236">
        <f t="shared" si="21"/>
        <v>0</v>
      </c>
      <c r="BD72" s="236">
        <f t="shared" si="21"/>
        <v>0</v>
      </c>
      <c r="BE72" s="236">
        <f t="shared" si="21"/>
        <v>0</v>
      </c>
      <c r="BF72" s="236">
        <f t="shared" si="21"/>
        <v>0</v>
      </c>
      <c r="BG72" s="236">
        <f t="shared" si="21"/>
        <v>0</v>
      </c>
      <c r="BH72" s="236">
        <f t="shared" si="21"/>
        <v>0</v>
      </c>
      <c r="BI72" s="236">
        <f t="shared" si="21"/>
        <v>0</v>
      </c>
      <c r="BJ72" s="236">
        <f t="shared" si="21"/>
        <v>0</v>
      </c>
      <c r="BK72" s="236">
        <f t="shared" si="21"/>
        <v>0</v>
      </c>
      <c r="BL72" s="236">
        <f t="shared" si="21"/>
        <v>0</v>
      </c>
      <c r="BM72" s="236">
        <f t="shared" si="21"/>
        <v>0</v>
      </c>
      <c r="BN72" s="236">
        <f t="shared" si="21"/>
        <v>0</v>
      </c>
      <c r="BO72" s="236">
        <f t="shared" si="21"/>
        <v>0</v>
      </c>
      <c r="BP72" s="236">
        <f t="shared" si="21"/>
        <v>0</v>
      </c>
      <c r="BQ72" s="236">
        <f t="shared" si="19"/>
        <v>0</v>
      </c>
      <c r="BR72" s="236">
        <f t="shared" si="19"/>
        <v>0</v>
      </c>
      <c r="BS72" s="236">
        <f t="shared" si="19"/>
        <v>0</v>
      </c>
      <c r="BT72" s="236">
        <f t="shared" si="19"/>
        <v>0</v>
      </c>
      <c r="BU72" s="236">
        <f t="shared" si="19"/>
        <v>0</v>
      </c>
      <c r="BV72" s="236">
        <f t="shared" si="19"/>
        <v>0</v>
      </c>
      <c r="BW72" s="236">
        <f t="shared" si="19"/>
        <v>0</v>
      </c>
      <c r="BX72" s="236">
        <f t="shared" si="19"/>
        <v>0</v>
      </c>
      <c r="BY72" s="236">
        <f t="shared" si="19"/>
        <v>0</v>
      </c>
      <c r="BZ72" s="236">
        <f t="shared" si="19"/>
        <v>0</v>
      </c>
      <c r="CA72" s="236">
        <f t="shared" si="19"/>
        <v>0</v>
      </c>
      <c r="CB72" s="236">
        <f t="shared" si="19"/>
        <v>0</v>
      </c>
      <c r="CC72" s="236">
        <f t="shared" si="19"/>
        <v>0</v>
      </c>
      <c r="CD72" s="236">
        <f t="shared" si="19"/>
        <v>0</v>
      </c>
      <c r="CE72" s="236">
        <f t="shared" si="19"/>
        <v>0</v>
      </c>
      <c r="CF72" s="236">
        <f t="shared" si="19"/>
        <v>0</v>
      </c>
      <c r="CG72" s="236">
        <f t="shared" si="19"/>
        <v>0</v>
      </c>
      <c r="CH72" s="236">
        <f t="shared" si="19"/>
        <v>0</v>
      </c>
      <c r="CI72" s="236">
        <f t="shared" si="19"/>
        <v>0</v>
      </c>
      <c r="CJ72" s="236">
        <f t="shared" si="19"/>
        <v>0</v>
      </c>
    </row>
    <row r="73" spans="1:88" s="115" customFormat="1" ht="25.5" x14ac:dyDescent="0.2">
      <c r="A73" s="140" t="s">
        <v>215</v>
      </c>
      <c r="B73" s="192"/>
      <c r="C73" s="192"/>
      <c r="D73" s="236">
        <f t="shared" si="18"/>
        <v>0</v>
      </c>
      <c r="E73" s="236">
        <f t="shared" si="18"/>
        <v>0</v>
      </c>
      <c r="F73" s="236">
        <f t="shared" si="18"/>
        <v>0</v>
      </c>
      <c r="G73" s="236">
        <f t="shared" si="18"/>
        <v>0</v>
      </c>
      <c r="H73" s="236">
        <f t="shared" si="18"/>
        <v>0</v>
      </c>
      <c r="I73" s="236">
        <f t="shared" si="18"/>
        <v>43211.742956844217</v>
      </c>
      <c r="J73" s="236">
        <f t="shared" si="18"/>
        <v>51292.111379657756</v>
      </c>
      <c r="K73" s="236">
        <f t="shared" si="18"/>
        <v>52609.34879731969</v>
      </c>
      <c r="L73" s="236">
        <f t="shared" si="18"/>
        <v>52569.759256920021</v>
      </c>
      <c r="M73" s="236">
        <f t="shared" si="18"/>
        <v>52204.991331967001</v>
      </c>
      <c r="N73" s="236">
        <f t="shared" si="18"/>
        <v>10324.853606268691</v>
      </c>
      <c r="O73" s="236">
        <f t="shared" si="18"/>
        <v>1914.7436179206488</v>
      </c>
      <c r="P73" s="236">
        <f t="shared" si="18"/>
        <v>199.88217507331501</v>
      </c>
      <c r="Q73" s="236">
        <f t="shared" si="18"/>
        <v>-169.22743257160982</v>
      </c>
      <c r="R73" s="236">
        <f t="shared" si="18"/>
        <v>-262.26918097788803</v>
      </c>
      <c r="S73" s="236">
        <f t="shared" si="18"/>
        <v>-294.26185417495071</v>
      </c>
      <c r="T73" s="236">
        <f t="shared" si="21"/>
        <v>-309.40591335170757</v>
      </c>
      <c r="U73" s="236">
        <f t="shared" si="21"/>
        <v>-317.56411056178331</v>
      </c>
      <c r="V73" s="236">
        <f t="shared" si="21"/>
        <v>-321.52494335767551</v>
      </c>
      <c r="W73" s="236">
        <f t="shared" si="21"/>
        <v>-515.56073157673382</v>
      </c>
      <c r="X73" s="236">
        <f t="shared" si="21"/>
        <v>-673.35061588825192</v>
      </c>
      <c r="Y73" s="236">
        <f t="shared" si="21"/>
        <v>-797.44609841778583</v>
      </c>
      <c r="Z73" s="236">
        <f t="shared" si="21"/>
        <v>-892.75544462467951</v>
      </c>
      <c r="AA73" s="236">
        <f t="shared" si="21"/>
        <v>-963.73044995665259</v>
      </c>
      <c r="AB73" s="236">
        <f t="shared" si="21"/>
        <v>-1014.3286111076304</v>
      </c>
      <c r="AC73" s="236">
        <f t="shared" si="21"/>
        <v>-1048.0127863148227</v>
      </c>
      <c r="AD73" s="236">
        <f t="shared" si="21"/>
        <v>-1067.7745723018888</v>
      </c>
      <c r="AE73" s="236">
        <f t="shared" si="21"/>
        <v>-1076.171432587711</v>
      </c>
      <c r="AF73" s="236">
        <f t="shared" si="21"/>
        <v>-1075.3705919335189</v>
      </c>
      <c r="AG73" s="236">
        <f t="shared" si="21"/>
        <v>-1098.1298998617713</v>
      </c>
      <c r="AH73" s="236">
        <f t="shared" si="21"/>
        <v>-1110.8103954375256</v>
      </c>
      <c r="AI73" s="236">
        <f t="shared" si="21"/>
        <v>-1114.8305555035477</v>
      </c>
      <c r="AJ73" s="236">
        <f t="shared" si="21"/>
        <v>-1111.4432440330856</v>
      </c>
      <c r="AK73" s="236">
        <f t="shared" si="21"/>
        <v>-1101.7620317351248</v>
      </c>
      <c r="AL73" s="236">
        <f t="shared" si="21"/>
        <v>-1086.7786673883675</v>
      </c>
      <c r="AM73" s="236">
        <f t="shared" si="21"/>
        <v>-1067.3756754471397</v>
      </c>
      <c r="AN73" s="236">
        <f t="shared" si="21"/>
        <v>-1044.336336920227</v>
      </c>
      <c r="AO73" s="236">
        <f t="shared" si="21"/>
        <v>-1018.3532804789138</v>
      </c>
      <c r="AP73" s="236">
        <f t="shared" si="21"/>
        <v>-990.03630933143722</v>
      </c>
      <c r="AQ73" s="236">
        <f t="shared" si="21"/>
        <v>-1011.7975423211901</v>
      </c>
      <c r="AR73" s="236">
        <f t="shared" si="21"/>
        <v>-1020.3326159027347</v>
      </c>
      <c r="AS73" s="236">
        <f t="shared" si="21"/>
        <v>-1017.948340984789</v>
      </c>
      <c r="AT73" s="236">
        <f t="shared" si="21"/>
        <v>-1006.5668979193288</v>
      </c>
      <c r="AU73" s="236">
        <f t="shared" si="21"/>
        <v>-987.82460797131353</v>
      </c>
      <c r="AV73" s="236">
        <f t="shared" si="21"/>
        <v>-963.13360901211854</v>
      </c>
      <c r="AW73" s="236">
        <f t="shared" si="21"/>
        <v>-933.72123548094532</v>
      </c>
      <c r="AX73" s="236">
        <f t="shared" si="21"/>
        <v>-900.65628851878864</v>
      </c>
      <c r="AY73" s="236">
        <f t="shared" si="21"/>
        <v>-864.86778062894882</v>
      </c>
      <c r="AZ73" s="236">
        <f t="shared" si="21"/>
        <v>-827.15945977924275</v>
      </c>
      <c r="BA73" s="236">
        <f t="shared" si="21"/>
        <v>-1073.2286876593425</v>
      </c>
      <c r="BB73" s="236">
        <f t="shared" si="21"/>
        <v>-985.50419498144765</v>
      </c>
      <c r="BC73" s="236">
        <f t="shared" si="21"/>
        <v>-904.42150847706944</v>
      </c>
      <c r="BD73" s="236">
        <f t="shared" si="21"/>
        <v>-829.0634905530751</v>
      </c>
      <c r="BE73" s="236">
        <f t="shared" si="21"/>
        <v>-758.90015353652416</v>
      </c>
      <c r="BF73" s="236">
        <f t="shared" si="21"/>
        <v>-693.60664016466762</v>
      </c>
      <c r="BG73" s="236">
        <f t="shared" si="21"/>
        <v>-632.95604433531116</v>
      </c>
      <c r="BH73" s="236">
        <f t="shared" si="21"/>
        <v>-576.75919706972491</v>
      </c>
      <c r="BI73" s="236">
        <f t="shared" si="21"/>
        <v>-524.83329059207608</v>
      </c>
      <c r="BJ73" s="236">
        <f t="shared" si="21"/>
        <v>-476.98769062213978</v>
      </c>
      <c r="BK73" s="236">
        <f t="shared" si="21"/>
        <v>-433.01956009901187</v>
      </c>
      <c r="BL73" s="236">
        <f t="shared" si="21"/>
        <v>-392.71471243557608</v>
      </c>
      <c r="BM73" s="236">
        <f t="shared" si="21"/>
        <v>-355.85092130627891</v>
      </c>
      <c r="BN73" s="236">
        <f t="shared" si="21"/>
        <v>-322.20206948236591</v>
      </c>
      <c r="BO73" s="236">
        <f t="shared" si="21"/>
        <v>-291.54224508484185</v>
      </c>
      <c r="BP73" s="236">
        <f t="shared" si="21"/>
        <v>-263.64933957990434</v>
      </c>
      <c r="BQ73" s="236">
        <f t="shared" si="19"/>
        <v>-238.30796754275434</v>
      </c>
      <c r="BR73" s="236">
        <f t="shared" si="19"/>
        <v>-215.31167951303723</v>
      </c>
      <c r="BS73" s="236">
        <f t="shared" si="19"/>
        <v>-194.46451930922194</v>
      </c>
      <c r="BT73" s="236">
        <f t="shared" si="19"/>
        <v>-175.58201395473225</v>
      </c>
      <c r="BU73" s="236">
        <f t="shared" si="19"/>
        <v>0</v>
      </c>
      <c r="BV73" s="236">
        <f t="shared" si="19"/>
        <v>0</v>
      </c>
      <c r="BW73" s="236">
        <f t="shared" si="19"/>
        <v>0</v>
      </c>
      <c r="BX73" s="236">
        <f t="shared" si="19"/>
        <v>0</v>
      </c>
      <c r="BY73" s="236">
        <f t="shared" si="19"/>
        <v>0</v>
      </c>
      <c r="BZ73" s="236">
        <f t="shared" si="19"/>
        <v>0</v>
      </c>
      <c r="CA73" s="236">
        <f t="shared" si="19"/>
        <v>0</v>
      </c>
      <c r="CB73" s="236">
        <f t="shared" si="19"/>
        <v>0</v>
      </c>
      <c r="CC73" s="236">
        <f t="shared" si="19"/>
        <v>0</v>
      </c>
      <c r="CD73" s="236">
        <f t="shared" si="19"/>
        <v>0</v>
      </c>
      <c r="CE73" s="236">
        <f t="shared" si="19"/>
        <v>0</v>
      </c>
      <c r="CF73" s="236">
        <f t="shared" si="19"/>
        <v>0</v>
      </c>
      <c r="CG73" s="236">
        <f t="shared" si="19"/>
        <v>0</v>
      </c>
      <c r="CH73" s="236">
        <f t="shared" si="19"/>
        <v>0</v>
      </c>
      <c r="CI73" s="236">
        <f t="shared" si="19"/>
        <v>0</v>
      </c>
      <c r="CJ73" s="236">
        <f t="shared" si="19"/>
        <v>0</v>
      </c>
    </row>
    <row r="74" spans="1:88" s="115" customFormat="1" ht="25.5" x14ac:dyDescent="0.2">
      <c r="A74" s="140" t="s">
        <v>216</v>
      </c>
      <c r="B74" s="192"/>
      <c r="C74" s="192"/>
      <c r="D74" s="236">
        <f t="shared" si="18"/>
        <v>0</v>
      </c>
      <c r="E74" s="236">
        <f t="shared" si="18"/>
        <v>0</v>
      </c>
      <c r="F74" s="236">
        <f t="shared" si="18"/>
        <v>0</v>
      </c>
      <c r="G74" s="236">
        <f t="shared" si="18"/>
        <v>0</v>
      </c>
      <c r="H74" s="236">
        <f t="shared" si="18"/>
        <v>0</v>
      </c>
      <c r="I74" s="236">
        <f t="shared" si="18"/>
        <v>11084.533194606403</v>
      </c>
      <c r="J74" s="236">
        <f t="shared" si="18"/>
        <v>14102.99180043074</v>
      </c>
      <c r="K74" s="236">
        <f t="shared" si="18"/>
        <v>15321.549940738056</v>
      </c>
      <c r="L74" s="236">
        <f t="shared" si="18"/>
        <v>16084.115651205197</v>
      </c>
      <c r="M74" s="236">
        <f t="shared" si="18"/>
        <v>16678.051997625647</v>
      </c>
      <c r="N74" s="236">
        <f t="shared" si="18"/>
        <v>3429.7576560288398</v>
      </c>
      <c r="O74" s="236">
        <f t="shared" si="18"/>
        <v>672.3689159058631</v>
      </c>
      <c r="P74" s="236">
        <f t="shared" si="18"/>
        <v>93.53844443388607</v>
      </c>
      <c r="Q74" s="236">
        <f t="shared" si="18"/>
        <v>-33.880384372650042</v>
      </c>
      <c r="R74" s="236">
        <f t="shared" si="18"/>
        <v>-66.814377704655271</v>
      </c>
      <c r="S74" s="236">
        <f t="shared" si="18"/>
        <v>-78.853316569789968</v>
      </c>
      <c r="T74" s="236">
        <f t="shared" si="21"/>
        <v>-85.294247742120206</v>
      </c>
      <c r="U74" s="236">
        <f t="shared" si="21"/>
        <v>-89.476624733651988</v>
      </c>
      <c r="V74" s="236">
        <f t="shared" si="21"/>
        <v>-92.274529505162718</v>
      </c>
      <c r="W74" s="236">
        <f t="shared" si="21"/>
        <v>-152.25074504697477</v>
      </c>
      <c r="X74" s="236">
        <f t="shared" si="21"/>
        <v>-202.72903981785203</v>
      </c>
      <c r="Y74" s="236">
        <f t="shared" si="21"/>
        <v>-244.68199260817346</v>
      </c>
      <c r="Z74" s="236">
        <f t="shared" si="21"/>
        <v>-278.96616754562638</v>
      </c>
      <c r="AA74" s="236">
        <f t="shared" si="21"/>
        <v>-306.43266114375729</v>
      </c>
      <c r="AB74" s="236">
        <f t="shared" si="21"/>
        <v>-327.8966145694867</v>
      </c>
      <c r="AC74" s="236">
        <f t="shared" si="21"/>
        <v>-344.12035424246278</v>
      </c>
      <c r="AD74" s="236">
        <f t="shared" si="21"/>
        <v>-355.80483089171321</v>
      </c>
      <c r="AE74" s="236">
        <f t="shared" si="21"/>
        <v>-363.58624585764483</v>
      </c>
      <c r="AF74" s="236">
        <f t="shared" si="21"/>
        <v>-368.03598879973288</v>
      </c>
      <c r="AG74" s="236">
        <f t="shared" si="21"/>
        <v>-369.66270545921725</v>
      </c>
      <c r="AH74" s="236">
        <f t="shared" si="21"/>
        <v>-370.4539246997665</v>
      </c>
      <c r="AI74" s="236">
        <f t="shared" si="21"/>
        <v>-370.42493580490554</v>
      </c>
      <c r="AJ74" s="236">
        <f t="shared" si="21"/>
        <v>-369.58261934767506</v>
      </c>
      <c r="AK74" s="236">
        <f t="shared" si="21"/>
        <v>-367.9200202583379</v>
      </c>
      <c r="AL74" s="236">
        <f t="shared" si="21"/>
        <v>-365.42381597764324</v>
      </c>
      <c r="AM74" s="236">
        <f t="shared" si="21"/>
        <v>-362.0839671081776</v>
      </c>
      <c r="AN74" s="236">
        <f t="shared" si="21"/>
        <v>-357.9012382537403</v>
      </c>
      <c r="AO74" s="236">
        <f t="shared" si="21"/>
        <v>-352.8914487483562</v>
      </c>
      <c r="AP74" s="236">
        <f t="shared" si="21"/>
        <v>-347.08672566087625</v>
      </c>
      <c r="AQ74" s="236">
        <f t="shared" si="21"/>
        <v>-340.53452985064359</v>
      </c>
      <c r="AR74" s="236">
        <f t="shared" si="21"/>
        <v>-335.8377802357063</v>
      </c>
      <c r="AS74" s="236">
        <f t="shared" si="21"/>
        <v>-332.19219161842921</v>
      </c>
      <c r="AT74" s="236">
        <f t="shared" si="21"/>
        <v>-328.99346516783407</v>
      </c>
      <c r="AU74" s="236">
        <f t="shared" si="21"/>
        <v>-325.7747964964874</v>
      </c>
      <c r="AV74" s="236">
        <f t="shared" si="21"/>
        <v>-322.18052569363499</v>
      </c>
      <c r="AW74" s="236">
        <f t="shared" si="21"/>
        <v>-317.95295891180285</v>
      </c>
      <c r="AX74" s="236">
        <f t="shared" si="21"/>
        <v>-312.92224337343214</v>
      </c>
      <c r="AY74" s="236">
        <f t="shared" si="21"/>
        <v>-306.9956599721263</v>
      </c>
      <c r="AZ74" s="236">
        <f t="shared" si="21"/>
        <v>-300.14569662656868</v>
      </c>
      <c r="BA74" s="236">
        <f t="shared" si="21"/>
        <v>-292.39744198596964</v>
      </c>
      <c r="BB74" s="236">
        <f t="shared" si="21"/>
        <v>-297.76174637714212</v>
      </c>
      <c r="BC74" s="236">
        <f t="shared" si="21"/>
        <v>-298.42255496757571</v>
      </c>
      <c r="BD74" s="236">
        <f t="shared" si="21"/>
        <v>-295.28644636083118</v>
      </c>
      <c r="BE74" s="236">
        <f t="shared" si="21"/>
        <v>-288.99249176691592</v>
      </c>
      <c r="BF74" s="236">
        <f t="shared" si="21"/>
        <v>-280.08832753391835</v>
      </c>
      <c r="BG74" s="236">
        <f t="shared" si="21"/>
        <v>-269.0910861901757</v>
      </c>
      <c r="BH74" s="236">
        <f t="shared" si="21"/>
        <v>-256.49677614090251</v>
      </c>
      <c r="BI74" s="236">
        <f t="shared" si="21"/>
        <v>-242.77079919281823</v>
      </c>
      <c r="BJ74" s="236">
        <f t="shared" si="21"/>
        <v>-228.33514428005947</v>
      </c>
      <c r="BK74" s="236">
        <f t="shared" si="21"/>
        <v>-213.5586447130845</v>
      </c>
      <c r="BL74" s="236">
        <f t="shared" si="21"/>
        <v>-198.75208285050758</v>
      </c>
      <c r="BM74" s="236">
        <f t="shared" si="21"/>
        <v>-184.16782882170446</v>
      </c>
      <c r="BN74" s="236">
        <f t="shared" si="21"/>
        <v>-170.00292414605428</v>
      </c>
      <c r="BO74" s="236">
        <f t="shared" si="21"/>
        <v>-156.40439605256688</v>
      </c>
      <c r="BP74" s="236">
        <f t="shared" si="21"/>
        <v>-143.47574673899908</v>
      </c>
      <c r="BQ74" s="236">
        <f t="shared" si="21"/>
        <v>-131.28381218188406</v>
      </c>
      <c r="BR74" s="236">
        <f t="shared" si="21"/>
        <v>-119.8654350252782</v>
      </c>
      <c r="BS74" s="236">
        <f t="shared" si="21"/>
        <v>-109.23360711784699</v>
      </c>
      <c r="BT74" s="236">
        <f t="shared" si="21"/>
        <v>-99.382898885931354</v>
      </c>
      <c r="BU74" s="236">
        <f t="shared" si="21"/>
        <v>-248.78580338125903</v>
      </c>
      <c r="BV74" s="236">
        <f t="shared" si="21"/>
        <v>-210.1667133940864</v>
      </c>
      <c r="BW74" s="236">
        <f t="shared" si="21"/>
        <v>-177.77340166312933</v>
      </c>
      <c r="BX74" s="236">
        <f t="shared" si="21"/>
        <v>-149.78755083814758</v>
      </c>
      <c r="BY74" s="236">
        <f t="shared" si="21"/>
        <v>-125.3722719600828</v>
      </c>
      <c r="BZ74" s="236">
        <f t="shared" si="21"/>
        <v>-104.11516436676357</v>
      </c>
      <c r="CA74" s="236">
        <f t="shared" si="21"/>
        <v>-85.756107012235589</v>
      </c>
      <c r="CB74" s="236">
        <f t="shared" si="21"/>
        <v>-70.067467677888999</v>
      </c>
      <c r="CC74" s="236">
        <f t="shared" si="21"/>
        <v>-56.811670539941588</v>
      </c>
      <c r="CD74" s="236">
        <f t="shared" si="21"/>
        <v>-45.734812080709162</v>
      </c>
      <c r="CE74" s="236">
        <f t="shared" si="21"/>
        <v>-36.574534737730119</v>
      </c>
      <c r="CF74" s="236">
        <f t="shared" si="19"/>
        <v>-29.071382079572686</v>
      </c>
      <c r="CG74" s="236">
        <f t="shared" si="19"/>
        <v>-22.978870425010882</v>
      </c>
      <c r="CH74" s="236">
        <f t="shared" si="19"/>
        <v>-18.070638178186073</v>
      </c>
      <c r="CI74" s="236">
        <f t="shared" si="19"/>
        <v>-14.144540480768001</v>
      </c>
      <c r="CJ74" s="236">
        <f t="shared" si="19"/>
        <v>0</v>
      </c>
    </row>
    <row r="75" spans="1:88" s="115" customFormat="1" ht="25.5" x14ac:dyDescent="0.2">
      <c r="A75" s="140" t="s">
        <v>194</v>
      </c>
      <c r="B75" s="192"/>
      <c r="C75" s="192"/>
      <c r="D75" s="236">
        <f t="shared" si="18"/>
        <v>0</v>
      </c>
      <c r="E75" s="236">
        <f t="shared" si="18"/>
        <v>0</v>
      </c>
      <c r="F75" s="236">
        <f t="shared" si="18"/>
        <v>0</v>
      </c>
      <c r="G75" s="236">
        <f t="shared" si="18"/>
        <v>0</v>
      </c>
      <c r="H75" s="236">
        <f t="shared" si="18"/>
        <v>0</v>
      </c>
      <c r="I75" s="236">
        <f t="shared" si="18"/>
        <v>641.45213987539137</v>
      </c>
      <c r="J75" s="236">
        <f t="shared" si="18"/>
        <v>828.57492278931659</v>
      </c>
      <c r="K75" s="236">
        <f t="shared" si="18"/>
        <v>910.65877807590732</v>
      </c>
      <c r="L75" s="236">
        <f t="shared" si="18"/>
        <v>964.91825097500714</v>
      </c>
      <c r="M75" s="236">
        <f t="shared" si="18"/>
        <v>1008.2880724974966</v>
      </c>
      <c r="N75" s="236">
        <f t="shared" si="18"/>
        <v>208.72587880825859</v>
      </c>
      <c r="O75" s="236">
        <f t="shared" si="18"/>
        <v>41.288447028571909</v>
      </c>
      <c r="P75" s="236">
        <f t="shared" si="18"/>
        <v>5.9663762587695146</v>
      </c>
      <c r="Q75" s="236">
        <f t="shared" si="18"/>
        <v>-1.8377149925609046</v>
      </c>
      <c r="R75" s="236">
        <f t="shared" si="18"/>
        <v>-3.8626410531588249</v>
      </c>
      <c r="S75" s="236">
        <f t="shared" si="18"/>
        <v>-4.6093233661866861</v>
      </c>
      <c r="T75" s="236">
        <f t="shared" si="21"/>
        <v>-5.0150969516265604</v>
      </c>
      <c r="U75" s="236">
        <f t="shared" si="21"/>
        <v>-5.2839115501167271</v>
      </c>
      <c r="V75" s="236">
        <f t="shared" si="21"/>
        <v>-5.4684860694767394</v>
      </c>
      <c r="W75" s="236">
        <f t="shared" si="21"/>
        <v>-9.0720246951609624</v>
      </c>
      <c r="X75" s="236">
        <f t="shared" si="21"/>
        <v>-12.137801868810584</v>
      </c>
      <c r="Y75" s="236">
        <f t="shared" si="21"/>
        <v>-14.694462818363718</v>
      </c>
      <c r="Z75" s="236">
        <f t="shared" si="21"/>
        <v>-16.802565686893558</v>
      </c>
      <c r="AA75" s="236">
        <f t="shared" si="21"/>
        <v>-18.508254898847326</v>
      </c>
      <c r="AB75" s="236">
        <f t="shared" si="21"/>
        <v>-19.856520781224845</v>
      </c>
      <c r="AC75" s="236">
        <f t="shared" si="21"/>
        <v>-20.890085945401097</v>
      </c>
      <c r="AD75" s="236">
        <f t="shared" si="21"/>
        <v>-21.648778603132541</v>
      </c>
      <c r="AE75" s="236">
        <f t="shared" si="21"/>
        <v>-22.169210730546638</v>
      </c>
      <c r="AF75" s="236">
        <f t="shared" si="21"/>
        <v>-22.484655750690763</v>
      </c>
      <c r="AG75" s="236">
        <f t="shared" si="21"/>
        <v>-22.625061185470713</v>
      </c>
      <c r="AH75" s="236">
        <f t="shared" si="21"/>
        <v>-22.617153731977851</v>
      </c>
      <c r="AI75" s="236">
        <f t="shared" si="21"/>
        <v>-22.582990275686825</v>
      </c>
      <c r="AJ75" s="236">
        <f t="shared" si="21"/>
        <v>-22.51867494472026</v>
      </c>
      <c r="AK75" s="236">
        <f t="shared" si="21"/>
        <v>-22.41975377414974</v>
      </c>
      <c r="AL75" s="236">
        <f t="shared" si="21"/>
        <v>-22.281705480696928</v>
      </c>
      <c r="AM75" s="236">
        <f t="shared" si="21"/>
        <v>-22.10060106112951</v>
      </c>
      <c r="AN75" s="236">
        <f t="shared" si="21"/>
        <v>-21.873616932875393</v>
      </c>
      <c r="AO75" s="236">
        <f t="shared" si="21"/>
        <v>-21.599316510202698</v>
      </c>
      <c r="AP75" s="236">
        <f t="shared" si="21"/>
        <v>-21.277718063347038</v>
      </c>
      <c r="AQ75" s="236">
        <f t="shared" si="21"/>
        <v>-20.910203412181545</v>
      </c>
      <c r="AR75" s="236">
        <f t="shared" si="21"/>
        <v>-20.499326662536987</v>
      </c>
      <c r="AS75" s="236">
        <f t="shared" si="21"/>
        <v>-20.209283003444398</v>
      </c>
      <c r="AT75" s="236">
        <f t="shared" si="21"/>
        <v>-19.989203171584904</v>
      </c>
      <c r="AU75" s="236">
        <f t="shared" si="21"/>
        <v>-19.79915319103975</v>
      </c>
      <c r="AV75" s="236">
        <f t="shared" si="21"/>
        <v>-19.608019961106038</v>
      </c>
      <c r="AW75" s="236">
        <f t="shared" si="21"/>
        <v>-19.392420392764961</v>
      </c>
      <c r="AX75" s="236">
        <f t="shared" si="21"/>
        <v>-19.135877279754823</v>
      </c>
      <c r="AY75" s="236">
        <f t="shared" si="21"/>
        <v>-18.827981512796214</v>
      </c>
      <c r="AZ75" s="236">
        <f t="shared" si="21"/>
        <v>-18.463482929135807</v>
      </c>
      <c r="BA75" s="236">
        <f t="shared" si="21"/>
        <v>-18.041341383678173</v>
      </c>
      <c r="BB75" s="236">
        <f t="shared" si="21"/>
        <v>-17.563793181144547</v>
      </c>
      <c r="BC75" s="236">
        <f t="shared" si="21"/>
        <v>-17.915815924461413</v>
      </c>
      <c r="BD75" s="236">
        <f t="shared" si="21"/>
        <v>-17.975108986101077</v>
      </c>
      <c r="BE75" s="236">
        <f t="shared" si="21"/>
        <v>-17.789312744492918</v>
      </c>
      <c r="BF75" s="236">
        <f t="shared" si="21"/>
        <v>-17.398765349548285</v>
      </c>
      <c r="BG75" s="236">
        <f t="shared" si="21"/>
        <v>-16.841257869466062</v>
      </c>
      <c r="BH75" s="236">
        <f t="shared" si="21"/>
        <v>-16.152930637621694</v>
      </c>
      <c r="BI75" s="236">
        <f t="shared" si="21"/>
        <v>-15.367713887487298</v>
      </c>
      <c r="BJ75" s="236">
        <f t="shared" si="21"/>
        <v>-14.516466356011279</v>
      </c>
      <c r="BK75" s="236">
        <f t="shared" si="21"/>
        <v>-13.626295824998806</v>
      </c>
      <c r="BL75" s="236">
        <f t="shared" ref="BL75:BP75" si="22">BL23-BL49</f>
        <v>-12.720206247082842</v>
      </c>
      <c r="BM75" s="236">
        <f t="shared" si="22"/>
        <v>-11.817059497391256</v>
      </c>
      <c r="BN75" s="236">
        <f t="shared" si="22"/>
        <v>-10.931780034934718</v>
      </c>
      <c r="BO75" s="236">
        <f t="shared" si="22"/>
        <v>-10.075719097420915</v>
      </c>
      <c r="BP75" s="236">
        <f t="shared" si="22"/>
        <v>-9.2571046934625656</v>
      </c>
      <c r="BQ75" s="236">
        <f t="shared" si="19"/>
        <v>-8.481520541026498</v>
      </c>
      <c r="BR75" s="236">
        <f t="shared" si="19"/>
        <v>-7.7523743833354501</v>
      </c>
      <c r="BS75" s="236">
        <f t="shared" si="19"/>
        <v>-7.0713308869541152</v>
      </c>
      <c r="BT75" s="236">
        <f t="shared" si="19"/>
        <v>-6.438695732624069</v>
      </c>
      <c r="BU75" s="236">
        <f t="shared" si="19"/>
        <v>-5.8537456682444144</v>
      </c>
      <c r="BV75" s="236">
        <f t="shared" si="19"/>
        <v>-15.011908099577568</v>
      </c>
      <c r="BW75" s="236">
        <f t="shared" si="19"/>
        <v>-12.698100118794855</v>
      </c>
      <c r="BX75" s="236">
        <f t="shared" si="19"/>
        <v>-10.699110774153269</v>
      </c>
      <c r="BY75" s="236">
        <f t="shared" si="19"/>
        <v>-8.9551622828628297</v>
      </c>
      <c r="BZ75" s="236">
        <f t="shared" si="19"/>
        <v>-7.4367974547687936</v>
      </c>
      <c r="CA75" s="236">
        <f t="shared" si="19"/>
        <v>-6.1254362151597661</v>
      </c>
      <c r="CB75" s="236">
        <f t="shared" si="19"/>
        <v>-5.0048191198492304</v>
      </c>
      <c r="CC75" s="236">
        <f t="shared" si="19"/>
        <v>-4.0579764671387579</v>
      </c>
      <c r="CD75" s="236">
        <f t="shared" si="19"/>
        <v>-3.2667722914791852</v>
      </c>
      <c r="CE75" s="236">
        <f t="shared" si="19"/>
        <v>-2.6124667669807309</v>
      </c>
      <c r="CF75" s="236">
        <f t="shared" si="19"/>
        <v>-2.0765272913980937</v>
      </c>
      <c r="CG75" s="236">
        <f t="shared" si="19"/>
        <v>-1.6413478875007854</v>
      </c>
      <c r="CH75" s="236">
        <f t="shared" si="19"/>
        <v>-1.2907598698704135</v>
      </c>
      <c r="CI75" s="236">
        <f t="shared" si="19"/>
        <v>-1.0103243200548491</v>
      </c>
      <c r="CJ75" s="236">
        <f t="shared" si="19"/>
        <v>-11.811627647035266</v>
      </c>
    </row>
    <row r="76" spans="1:88" s="115" customFormat="1" ht="25.5" x14ac:dyDescent="0.2">
      <c r="A76" s="140" t="s">
        <v>183</v>
      </c>
      <c r="B76" s="192"/>
      <c r="C76" s="192"/>
      <c r="D76" s="236">
        <f t="shared" si="18"/>
        <v>0</v>
      </c>
      <c r="E76" s="236">
        <f t="shared" si="18"/>
        <v>0</v>
      </c>
      <c r="F76" s="236">
        <f t="shared" si="18"/>
        <v>0</v>
      </c>
      <c r="G76" s="236">
        <f t="shared" si="18"/>
        <v>0</v>
      </c>
      <c r="H76" s="236">
        <f t="shared" si="18"/>
        <v>0</v>
      </c>
      <c r="I76" s="236">
        <f t="shared" si="18"/>
        <v>0</v>
      </c>
      <c r="J76" s="236">
        <f t="shared" si="18"/>
        <v>0</v>
      </c>
      <c r="K76" s="236">
        <f t="shared" si="18"/>
        <v>0</v>
      </c>
      <c r="L76" s="236">
        <f t="shared" si="18"/>
        <v>0</v>
      </c>
      <c r="M76" s="236">
        <f t="shared" si="18"/>
        <v>0</v>
      </c>
      <c r="N76" s="236">
        <f t="shared" si="18"/>
        <v>2321.1113213721947</v>
      </c>
      <c r="O76" s="236">
        <f t="shared" si="18"/>
        <v>2466.946182654985</v>
      </c>
      <c r="P76" s="236">
        <f t="shared" si="18"/>
        <v>2256.8476282331576</v>
      </c>
      <c r="Q76" s="236">
        <f t="shared" si="18"/>
        <v>2009.5195620287814</v>
      </c>
      <c r="R76" s="236">
        <f t="shared" si="18"/>
        <v>1778.9150244524426</v>
      </c>
      <c r="S76" s="236">
        <f t="shared" si="18"/>
        <v>1572.3089530209545</v>
      </c>
      <c r="T76" s="236">
        <f t="shared" ref="T76:CE80" si="23">T24-T50</f>
        <v>1388.8379487427592</v>
      </c>
      <c r="U76" s="236">
        <f t="shared" si="23"/>
        <v>1226.343149684184</v>
      </c>
      <c r="V76" s="236">
        <f t="shared" si="23"/>
        <v>1082.5987894203809</v>
      </c>
      <c r="W76" s="236">
        <f t="shared" si="23"/>
        <v>0</v>
      </c>
      <c r="X76" s="236">
        <f t="shared" si="23"/>
        <v>0</v>
      </c>
      <c r="Y76" s="236">
        <f t="shared" si="23"/>
        <v>0</v>
      </c>
      <c r="Z76" s="236">
        <f t="shared" si="23"/>
        <v>0</v>
      </c>
      <c r="AA76" s="236">
        <f t="shared" si="23"/>
        <v>0</v>
      </c>
      <c r="AB76" s="236">
        <f t="shared" si="23"/>
        <v>0</v>
      </c>
      <c r="AC76" s="236">
        <f t="shared" si="23"/>
        <v>0</v>
      </c>
      <c r="AD76" s="236">
        <f t="shared" si="23"/>
        <v>0</v>
      </c>
      <c r="AE76" s="236">
        <f t="shared" si="23"/>
        <v>0</v>
      </c>
      <c r="AF76" s="236">
        <f t="shared" si="23"/>
        <v>0</v>
      </c>
      <c r="AG76" s="236">
        <f t="shared" si="23"/>
        <v>0</v>
      </c>
      <c r="AH76" s="236">
        <f t="shared" si="23"/>
        <v>0</v>
      </c>
      <c r="AI76" s="236">
        <f t="shared" si="23"/>
        <v>0</v>
      </c>
      <c r="AJ76" s="236">
        <f t="shared" si="23"/>
        <v>0</v>
      </c>
      <c r="AK76" s="236">
        <f t="shared" si="23"/>
        <v>0</v>
      </c>
      <c r="AL76" s="236">
        <f t="shared" si="23"/>
        <v>0</v>
      </c>
      <c r="AM76" s="236">
        <f t="shared" si="23"/>
        <v>0</v>
      </c>
      <c r="AN76" s="236">
        <f t="shared" si="23"/>
        <v>0</v>
      </c>
      <c r="AO76" s="236">
        <f t="shared" si="23"/>
        <v>0</v>
      </c>
      <c r="AP76" s="236">
        <f t="shared" si="23"/>
        <v>0</v>
      </c>
      <c r="AQ76" s="236">
        <f t="shared" si="23"/>
        <v>0</v>
      </c>
      <c r="AR76" s="236">
        <f t="shared" si="23"/>
        <v>0</v>
      </c>
      <c r="AS76" s="236">
        <f t="shared" si="23"/>
        <v>0</v>
      </c>
      <c r="AT76" s="236">
        <f t="shared" si="23"/>
        <v>0</v>
      </c>
      <c r="AU76" s="236">
        <f t="shared" si="23"/>
        <v>0</v>
      </c>
      <c r="AV76" s="236">
        <f t="shared" si="23"/>
        <v>0</v>
      </c>
      <c r="AW76" s="236">
        <f t="shared" si="23"/>
        <v>0</v>
      </c>
      <c r="AX76" s="236">
        <f t="shared" si="23"/>
        <v>0</v>
      </c>
      <c r="AY76" s="236">
        <f t="shared" si="23"/>
        <v>0</v>
      </c>
      <c r="AZ76" s="236">
        <f t="shared" si="23"/>
        <v>0</v>
      </c>
      <c r="BA76" s="236">
        <f t="shared" si="23"/>
        <v>0</v>
      </c>
      <c r="BB76" s="236">
        <f t="shared" si="23"/>
        <v>0</v>
      </c>
      <c r="BC76" s="236">
        <f t="shared" si="23"/>
        <v>0</v>
      </c>
      <c r="BD76" s="236">
        <f t="shared" si="23"/>
        <v>0</v>
      </c>
      <c r="BE76" s="236">
        <f t="shared" si="23"/>
        <v>0</v>
      </c>
      <c r="BF76" s="236">
        <f t="shared" si="23"/>
        <v>0</v>
      </c>
      <c r="BG76" s="236">
        <f t="shared" si="23"/>
        <v>0</v>
      </c>
      <c r="BH76" s="236">
        <f t="shared" si="23"/>
        <v>0</v>
      </c>
      <c r="BI76" s="236">
        <f t="shared" si="23"/>
        <v>0</v>
      </c>
      <c r="BJ76" s="236">
        <f t="shared" si="23"/>
        <v>0</v>
      </c>
      <c r="BK76" s="236">
        <f t="shared" si="23"/>
        <v>0</v>
      </c>
      <c r="BL76" s="236">
        <f t="shared" si="23"/>
        <v>0</v>
      </c>
      <c r="BM76" s="236">
        <f t="shared" si="23"/>
        <v>0</v>
      </c>
      <c r="BN76" s="236">
        <f t="shared" si="23"/>
        <v>0</v>
      </c>
      <c r="BO76" s="236">
        <f t="shared" si="23"/>
        <v>0</v>
      </c>
      <c r="BP76" s="236">
        <f t="shared" si="23"/>
        <v>0</v>
      </c>
      <c r="BQ76" s="236">
        <f t="shared" si="19"/>
        <v>0</v>
      </c>
      <c r="BR76" s="236">
        <f t="shared" si="19"/>
        <v>0</v>
      </c>
      <c r="BS76" s="236">
        <f t="shared" si="19"/>
        <v>0</v>
      </c>
      <c r="BT76" s="236">
        <f t="shared" si="19"/>
        <v>0</v>
      </c>
      <c r="BU76" s="236">
        <f t="shared" si="19"/>
        <v>0</v>
      </c>
      <c r="BV76" s="236">
        <f t="shared" si="19"/>
        <v>0</v>
      </c>
      <c r="BW76" s="236">
        <f t="shared" si="19"/>
        <v>0</v>
      </c>
      <c r="BX76" s="236">
        <f t="shared" si="19"/>
        <v>0</v>
      </c>
      <c r="BY76" s="236">
        <f t="shared" si="19"/>
        <v>0</v>
      </c>
      <c r="BZ76" s="236">
        <f t="shared" si="19"/>
        <v>0</v>
      </c>
      <c r="CA76" s="236">
        <f t="shared" si="19"/>
        <v>0</v>
      </c>
      <c r="CB76" s="236">
        <f t="shared" si="19"/>
        <v>0</v>
      </c>
      <c r="CC76" s="236">
        <f t="shared" si="19"/>
        <v>0</v>
      </c>
      <c r="CD76" s="236">
        <f t="shared" si="19"/>
        <v>0</v>
      </c>
      <c r="CE76" s="236">
        <f t="shared" si="19"/>
        <v>0</v>
      </c>
      <c r="CF76" s="236">
        <f t="shared" si="19"/>
        <v>0</v>
      </c>
      <c r="CG76" s="236">
        <f t="shared" si="19"/>
        <v>0</v>
      </c>
      <c r="CH76" s="236">
        <f t="shared" si="19"/>
        <v>0</v>
      </c>
      <c r="CI76" s="236">
        <f t="shared" si="19"/>
        <v>0</v>
      </c>
      <c r="CJ76" s="236">
        <f t="shared" si="19"/>
        <v>0</v>
      </c>
    </row>
    <row r="77" spans="1:88" s="115" customFormat="1" ht="25.5" x14ac:dyDescent="0.2">
      <c r="A77" s="140" t="s">
        <v>184</v>
      </c>
      <c r="B77" s="192"/>
      <c r="C77" s="192"/>
      <c r="D77" s="236">
        <f t="shared" si="18"/>
        <v>0</v>
      </c>
      <c r="E77" s="236">
        <f t="shared" si="18"/>
        <v>0</v>
      </c>
      <c r="F77" s="236">
        <f t="shared" si="18"/>
        <v>0</v>
      </c>
      <c r="G77" s="236">
        <f t="shared" si="18"/>
        <v>0</v>
      </c>
      <c r="H77" s="236">
        <f t="shared" si="18"/>
        <v>0</v>
      </c>
      <c r="I77" s="236">
        <f t="shared" si="18"/>
        <v>0</v>
      </c>
      <c r="J77" s="236">
        <f t="shared" si="18"/>
        <v>0</v>
      </c>
      <c r="K77" s="236">
        <f t="shared" si="18"/>
        <v>0</v>
      </c>
      <c r="L77" s="236">
        <f t="shared" si="18"/>
        <v>0</v>
      </c>
      <c r="M77" s="236">
        <f t="shared" si="18"/>
        <v>0</v>
      </c>
      <c r="N77" s="236">
        <f t="shared" si="18"/>
        <v>22009.296384435729</v>
      </c>
      <c r="O77" s="236">
        <f t="shared" si="18"/>
        <v>26040.356229337514</v>
      </c>
      <c r="P77" s="236">
        <f t="shared" si="18"/>
        <v>26451.551049005706</v>
      </c>
      <c r="Q77" s="236">
        <f t="shared" si="18"/>
        <v>26093.159640899859</v>
      </c>
      <c r="R77" s="236">
        <f t="shared" si="18"/>
        <v>25539.551757077046</v>
      </c>
      <c r="S77" s="236">
        <f t="shared" si="18"/>
        <v>24914.628146026167</v>
      </c>
      <c r="T77" s="236">
        <f t="shared" si="23"/>
        <v>24251.846984677308</v>
      </c>
      <c r="U77" s="236">
        <f t="shared" si="23"/>
        <v>23565.297756550135</v>
      </c>
      <c r="V77" s="236">
        <f t="shared" si="23"/>
        <v>22863.923739966063</v>
      </c>
      <c r="W77" s="236">
        <f t="shared" si="23"/>
        <v>24328.68142401037</v>
      </c>
      <c r="X77" s="236">
        <f t="shared" si="23"/>
        <v>23387.586212314724</v>
      </c>
      <c r="Y77" s="236">
        <f t="shared" si="23"/>
        <v>22465.495302931115</v>
      </c>
      <c r="Z77" s="236">
        <f t="shared" si="23"/>
        <v>21566.325018779316</v>
      </c>
      <c r="AA77" s="236">
        <f t="shared" si="23"/>
        <v>20692.805659891164</v>
      </c>
      <c r="AB77" s="236">
        <f t="shared" si="23"/>
        <v>19846.743114945188</v>
      </c>
      <c r="AC77" s="236">
        <f t="shared" si="23"/>
        <v>19029.227950086468</v>
      </c>
      <c r="AD77" s="236">
        <f t="shared" si="23"/>
        <v>18240.801596074074</v>
      </c>
      <c r="AE77" s="236">
        <f t="shared" si="23"/>
        <v>17481.587772192725</v>
      </c>
      <c r="AF77" s="236">
        <f t="shared" si="23"/>
        <v>16751.395930936327</v>
      </c>
      <c r="AG77" s="236">
        <f t="shared" si="23"/>
        <v>15773.081583705032</v>
      </c>
      <c r="AH77" s="236">
        <f t="shared" si="23"/>
        <v>14850.569742012885</v>
      </c>
      <c r="AI77" s="236">
        <f t="shared" si="23"/>
        <v>13981.082372566336</v>
      </c>
      <c r="AJ77" s="236">
        <f t="shared" si="23"/>
        <v>13161.874706719944</v>
      </c>
      <c r="AK77" s="236">
        <f t="shared" si="23"/>
        <v>12390.264911818085</v>
      </c>
      <c r="AL77" s="236">
        <f t="shared" si="23"/>
        <v>11663.654564191704</v>
      </c>
      <c r="AM77" s="236">
        <f t="shared" si="23"/>
        <v>10979.542180796969</v>
      </c>
      <c r="AN77" s="236">
        <f t="shared" si="23"/>
        <v>10335.531548810512</v>
      </c>
      <c r="AO77" s="236">
        <f t="shared" si="23"/>
        <v>9729.336188569403</v>
      </c>
      <c r="AP77" s="236">
        <f t="shared" si="23"/>
        <v>9158.7809713269526</v>
      </c>
      <c r="AQ77" s="236">
        <f t="shared" si="23"/>
        <v>8168.0226349325967</v>
      </c>
      <c r="AR77" s="236">
        <f t="shared" si="23"/>
        <v>7284.563832069136</v>
      </c>
      <c r="AS77" s="236">
        <f t="shared" si="23"/>
        <v>6496.7883433760144</v>
      </c>
      <c r="AT77" s="236">
        <f t="shared" si="23"/>
        <v>5794.3320684547361</v>
      </c>
      <c r="AU77" s="236">
        <f t="shared" si="23"/>
        <v>5167.9500544222246</v>
      </c>
      <c r="AV77" s="236">
        <f t="shared" si="23"/>
        <v>4609.3970299514476</v>
      </c>
      <c r="AW77" s="236">
        <f t="shared" si="23"/>
        <v>4111.32025574203</v>
      </c>
      <c r="AX77" s="236">
        <f t="shared" si="23"/>
        <v>3667.1635515603411</v>
      </c>
      <c r="AY77" s="236">
        <f t="shared" si="23"/>
        <v>3271.0814264241199</v>
      </c>
      <c r="AZ77" s="236">
        <f t="shared" si="23"/>
        <v>2917.8623140062991</v>
      </c>
      <c r="BA77" s="236">
        <f t="shared" si="23"/>
        <v>0</v>
      </c>
      <c r="BB77" s="236">
        <f t="shared" si="23"/>
        <v>0</v>
      </c>
      <c r="BC77" s="236">
        <f t="shared" si="23"/>
        <v>0</v>
      </c>
      <c r="BD77" s="236">
        <f t="shared" si="23"/>
        <v>0</v>
      </c>
      <c r="BE77" s="236">
        <f t="shared" si="23"/>
        <v>0</v>
      </c>
      <c r="BF77" s="236">
        <f t="shared" si="23"/>
        <v>0</v>
      </c>
      <c r="BG77" s="236">
        <f t="shared" si="23"/>
        <v>0</v>
      </c>
      <c r="BH77" s="236">
        <f t="shared" si="23"/>
        <v>0</v>
      </c>
      <c r="BI77" s="236">
        <f t="shared" si="23"/>
        <v>0</v>
      </c>
      <c r="BJ77" s="236">
        <f t="shared" si="23"/>
        <v>0</v>
      </c>
      <c r="BK77" s="236">
        <f t="shared" si="23"/>
        <v>0</v>
      </c>
      <c r="BL77" s="236">
        <f t="shared" si="23"/>
        <v>0</v>
      </c>
      <c r="BM77" s="236">
        <f t="shared" si="23"/>
        <v>0</v>
      </c>
      <c r="BN77" s="236">
        <f t="shared" si="23"/>
        <v>0</v>
      </c>
      <c r="BO77" s="236">
        <f t="shared" si="23"/>
        <v>0</v>
      </c>
      <c r="BP77" s="236">
        <f t="shared" si="23"/>
        <v>0</v>
      </c>
      <c r="BQ77" s="236">
        <f t="shared" si="19"/>
        <v>0</v>
      </c>
      <c r="BR77" s="236">
        <f t="shared" si="19"/>
        <v>0</v>
      </c>
      <c r="BS77" s="236">
        <f t="shared" si="19"/>
        <v>0</v>
      </c>
      <c r="BT77" s="236">
        <f t="shared" si="19"/>
        <v>0</v>
      </c>
      <c r="BU77" s="236">
        <f t="shared" si="19"/>
        <v>0</v>
      </c>
      <c r="BV77" s="236">
        <f t="shared" si="19"/>
        <v>0</v>
      </c>
      <c r="BW77" s="236">
        <f t="shared" si="19"/>
        <v>0</v>
      </c>
      <c r="BX77" s="236">
        <f t="shared" si="19"/>
        <v>0</v>
      </c>
      <c r="BY77" s="236">
        <f t="shared" si="19"/>
        <v>0</v>
      </c>
      <c r="BZ77" s="236">
        <f t="shared" si="19"/>
        <v>0</v>
      </c>
      <c r="CA77" s="236">
        <f t="shared" si="19"/>
        <v>0</v>
      </c>
      <c r="CB77" s="236">
        <f t="shared" si="19"/>
        <v>0</v>
      </c>
      <c r="CC77" s="236">
        <f t="shared" si="19"/>
        <v>0</v>
      </c>
      <c r="CD77" s="236">
        <f t="shared" si="19"/>
        <v>0</v>
      </c>
      <c r="CE77" s="236">
        <f t="shared" si="19"/>
        <v>0</v>
      </c>
      <c r="CF77" s="236">
        <f t="shared" si="19"/>
        <v>0</v>
      </c>
      <c r="CG77" s="236">
        <f t="shared" si="19"/>
        <v>0</v>
      </c>
      <c r="CH77" s="236">
        <f t="shared" si="19"/>
        <v>0</v>
      </c>
      <c r="CI77" s="236">
        <f t="shared" si="19"/>
        <v>0</v>
      </c>
      <c r="CJ77" s="236">
        <f t="shared" si="19"/>
        <v>0</v>
      </c>
    </row>
    <row r="78" spans="1:88" s="115" customFormat="1" ht="25.5" x14ac:dyDescent="0.2">
      <c r="A78" s="140" t="s">
        <v>217</v>
      </c>
      <c r="B78" s="192"/>
      <c r="C78" s="192"/>
      <c r="D78" s="236">
        <f t="shared" ref="D78:BO80" si="24">D26-D52</f>
        <v>0</v>
      </c>
      <c r="E78" s="236">
        <f t="shared" si="24"/>
        <v>0</v>
      </c>
      <c r="F78" s="236">
        <f t="shared" si="24"/>
        <v>0</v>
      </c>
      <c r="G78" s="236">
        <f t="shared" si="24"/>
        <v>0</v>
      </c>
      <c r="H78" s="236">
        <f t="shared" si="24"/>
        <v>0</v>
      </c>
      <c r="I78" s="236">
        <f t="shared" si="24"/>
        <v>0</v>
      </c>
      <c r="J78" s="236">
        <f t="shared" si="24"/>
        <v>0</v>
      </c>
      <c r="K78" s="236">
        <f t="shared" si="24"/>
        <v>0</v>
      </c>
      <c r="L78" s="236">
        <f t="shared" si="24"/>
        <v>0</v>
      </c>
      <c r="M78" s="236">
        <f t="shared" si="24"/>
        <v>0</v>
      </c>
      <c r="N78" s="236">
        <f t="shared" si="24"/>
        <v>37445.458930493623</v>
      </c>
      <c r="O78" s="236">
        <f t="shared" si="24"/>
        <v>44581.351502451347</v>
      </c>
      <c r="P78" s="236">
        <f t="shared" si="24"/>
        <v>45619.880321988312</v>
      </c>
      <c r="Q78" s="236">
        <f t="shared" si="24"/>
        <v>45400.556173092511</v>
      </c>
      <c r="R78" s="236">
        <f t="shared" si="24"/>
        <v>44893.024888956628</v>
      </c>
      <c r="S78" s="236">
        <f t="shared" si="24"/>
        <v>44294.130687577126</v>
      </c>
      <c r="T78" s="236">
        <f t="shared" si="24"/>
        <v>43646.297149964259</v>
      </c>
      <c r="U78" s="236">
        <f t="shared" si="24"/>
        <v>42960.95802250976</v>
      </c>
      <c r="V78" s="236">
        <f t="shared" si="24"/>
        <v>42243.214475647954</v>
      </c>
      <c r="W78" s="236">
        <f t="shared" si="24"/>
        <v>41670.31102340098</v>
      </c>
      <c r="X78" s="236">
        <f t="shared" si="24"/>
        <v>41266.855673850805</v>
      </c>
      <c r="Y78" s="236">
        <f t="shared" si="24"/>
        <v>40759.585622591665</v>
      </c>
      <c r="Z78" s="236">
        <f t="shared" si="24"/>
        <v>40164.323980454006</v>
      </c>
      <c r="AA78" s="236">
        <f t="shared" si="24"/>
        <v>39495.24006664718</v>
      </c>
      <c r="AB78" s="236">
        <f t="shared" si="24"/>
        <v>38764.938879215973</v>
      </c>
      <c r="AC78" s="236">
        <f t="shared" si="24"/>
        <v>37984.574595324928</v>
      </c>
      <c r="AD78" s="236">
        <f t="shared" si="24"/>
        <v>37163.975118111703</v>
      </c>
      <c r="AE78" s="236">
        <f t="shared" si="24"/>
        <v>36311.768876287155</v>
      </c>
      <c r="AF78" s="236">
        <f t="shared" si="24"/>
        <v>35435.508174002171</v>
      </c>
      <c r="AG78" s="236">
        <f t="shared" si="24"/>
        <v>35469.947848230251</v>
      </c>
      <c r="AH78" s="236">
        <f t="shared" si="24"/>
        <v>35335.223382900585</v>
      </c>
      <c r="AI78" s="236">
        <f t="shared" si="24"/>
        <v>35054.651932473062</v>
      </c>
      <c r="AJ78" s="236">
        <f t="shared" si="24"/>
        <v>34649.137477160548</v>
      </c>
      <c r="AK78" s="236">
        <f t="shared" si="24"/>
        <v>34137.384684028104</v>
      </c>
      <c r="AL78" s="236">
        <f t="shared" si="24"/>
        <v>33536.096464185975</v>
      </c>
      <c r="AM78" s="236">
        <f t="shared" si="24"/>
        <v>32860.15666498919</v>
      </c>
      <c r="AN78" s="236">
        <f t="shared" si="24"/>
        <v>32122.798873214866</v>
      </c>
      <c r="AO78" s="236">
        <f t="shared" si="24"/>
        <v>31335.762092151796</v>
      </c>
      <c r="AP78" s="236">
        <f t="shared" si="24"/>
        <v>30509.433975049877</v>
      </c>
      <c r="AQ78" s="236">
        <f t="shared" si="24"/>
        <v>31175.024239267455</v>
      </c>
      <c r="AR78" s="236">
        <f t="shared" si="24"/>
        <v>31459.448154776241</v>
      </c>
      <c r="AS78" s="236">
        <f t="shared" si="24"/>
        <v>31428.224298300687</v>
      </c>
      <c r="AT78" s="236">
        <f t="shared" si="24"/>
        <v>31137.870673767175</v>
      </c>
      <c r="AU78" s="236">
        <f t="shared" si="24"/>
        <v>30637.038979456411</v>
      </c>
      <c r="AV78" s="236">
        <f t="shared" si="24"/>
        <v>29967.505548069137</v>
      </c>
      <c r="AW78" s="236">
        <f t="shared" si="24"/>
        <v>29165.040157210547</v>
      </c>
      <c r="AX78" s="236">
        <f t="shared" si="24"/>
        <v>28260.169467000756</v>
      </c>
      <c r="AY78" s="236">
        <f t="shared" si="24"/>
        <v>27278.848687786143</v>
      </c>
      <c r="AZ78" s="236">
        <f t="shared" si="24"/>
        <v>26243.052787229884</v>
      </c>
      <c r="BA78" s="236">
        <f t="shared" si="24"/>
        <v>33901.673987465911</v>
      </c>
      <c r="BB78" s="236">
        <f t="shared" si="24"/>
        <v>31263.226531513035</v>
      </c>
      <c r="BC78" s="236">
        <f t="shared" si="24"/>
        <v>28830.823326228652</v>
      </c>
      <c r="BD78" s="236">
        <f t="shared" si="24"/>
        <v>26588.408739176928</v>
      </c>
      <c r="BE78" s="236">
        <f t="shared" si="24"/>
        <v>24521.245165426866</v>
      </c>
      <c r="BF78" s="236">
        <f t="shared" si="24"/>
        <v>22615.752600009553</v>
      </c>
      <c r="BG78" s="236">
        <f t="shared" si="24"/>
        <v>20859.39032909146</v>
      </c>
      <c r="BH78" s="236">
        <f t="shared" si="24"/>
        <v>19240.565151319606</v>
      </c>
      <c r="BI78" s="236">
        <f t="shared" si="24"/>
        <v>17748.556339745177</v>
      </c>
      <c r="BJ78" s="236">
        <f t="shared" si="24"/>
        <v>16373.451300546876</v>
      </c>
      <c r="BK78" s="236">
        <f t="shared" si="24"/>
        <v>15106.088274173439</v>
      </c>
      <c r="BL78" s="236">
        <f t="shared" si="24"/>
        <v>13938.003924989025</v>
      </c>
      <c r="BM78" s="236">
        <f t="shared" si="24"/>
        <v>12861.384589060093</v>
      </c>
      <c r="BN78" s="236">
        <f t="shared" si="24"/>
        <v>11869.020503376145</v>
      </c>
      <c r="BO78" s="236">
        <f t="shared" si="24"/>
        <v>10954.262659754779</v>
      </c>
      <c r="BP78" s="236">
        <f t="shared" si="23"/>
        <v>10110.982101882633</v>
      </c>
      <c r="BQ78" s="236">
        <f t="shared" si="23"/>
        <v>9333.5315717502963</v>
      </c>
      <c r="BR78" s="236">
        <f t="shared" si="23"/>
        <v>8616.7094486797578</v>
      </c>
      <c r="BS78" s="236">
        <f t="shared" si="23"/>
        <v>7955.7259330652887</v>
      </c>
      <c r="BT78" s="236">
        <f t="shared" si="23"/>
        <v>7346.1714218145353</v>
      </c>
      <c r="BU78" s="236">
        <f t="shared" si="23"/>
        <v>0</v>
      </c>
      <c r="BV78" s="236">
        <f t="shared" si="23"/>
        <v>0</v>
      </c>
      <c r="BW78" s="236">
        <f t="shared" si="23"/>
        <v>0</v>
      </c>
      <c r="BX78" s="236">
        <f t="shared" si="23"/>
        <v>0</v>
      </c>
      <c r="BY78" s="236">
        <f t="shared" si="23"/>
        <v>0</v>
      </c>
      <c r="BZ78" s="236">
        <f t="shared" si="23"/>
        <v>0</v>
      </c>
      <c r="CA78" s="236">
        <f t="shared" si="23"/>
        <v>0</v>
      </c>
      <c r="CB78" s="236">
        <f t="shared" si="23"/>
        <v>0</v>
      </c>
      <c r="CC78" s="236">
        <f t="shared" si="23"/>
        <v>0</v>
      </c>
      <c r="CD78" s="236">
        <f t="shared" si="23"/>
        <v>0</v>
      </c>
      <c r="CE78" s="236">
        <f t="shared" si="23"/>
        <v>0</v>
      </c>
      <c r="CF78" s="236">
        <f t="shared" si="19"/>
        <v>0</v>
      </c>
      <c r="CG78" s="236">
        <f t="shared" si="19"/>
        <v>0</v>
      </c>
      <c r="CH78" s="236">
        <f t="shared" si="19"/>
        <v>0</v>
      </c>
      <c r="CI78" s="236">
        <f t="shared" si="19"/>
        <v>0</v>
      </c>
      <c r="CJ78" s="236">
        <f t="shared" si="19"/>
        <v>0</v>
      </c>
    </row>
    <row r="79" spans="1:88" s="115" customFormat="1" ht="25.5" x14ac:dyDescent="0.2">
      <c r="A79" s="140" t="s">
        <v>218</v>
      </c>
      <c r="B79" s="192"/>
      <c r="C79" s="192"/>
      <c r="D79" s="236">
        <f t="shared" si="24"/>
        <v>0</v>
      </c>
      <c r="E79" s="236">
        <f t="shared" si="24"/>
        <v>0</v>
      </c>
      <c r="F79" s="236">
        <f t="shared" si="24"/>
        <v>0</v>
      </c>
      <c r="G79" s="236">
        <f t="shared" si="24"/>
        <v>0</v>
      </c>
      <c r="H79" s="236">
        <f t="shared" si="24"/>
        <v>0</v>
      </c>
      <c r="I79" s="236">
        <f t="shared" si="24"/>
        <v>0</v>
      </c>
      <c r="J79" s="236">
        <f t="shared" si="24"/>
        <v>0</v>
      </c>
      <c r="K79" s="236">
        <f t="shared" si="24"/>
        <v>0</v>
      </c>
      <c r="L79" s="236">
        <f t="shared" si="24"/>
        <v>0</v>
      </c>
      <c r="M79" s="236">
        <f t="shared" si="24"/>
        <v>0</v>
      </c>
      <c r="N79" s="236">
        <f t="shared" si="24"/>
        <v>12401.111444251146</v>
      </c>
      <c r="O79" s="236">
        <f t="shared" si="24"/>
        <v>14522.607316343085</v>
      </c>
      <c r="P79" s="236">
        <f t="shared" si="24"/>
        <v>14566.38094649397</v>
      </c>
      <c r="Q79" s="236">
        <f t="shared" si="24"/>
        <v>14225.960087062122</v>
      </c>
      <c r="R79" s="236">
        <f t="shared" si="24"/>
        <v>13842.686161374149</v>
      </c>
      <c r="S79" s="236">
        <f t="shared" si="24"/>
        <v>13479.79931364923</v>
      </c>
      <c r="T79" s="236">
        <f t="shared" si="24"/>
        <v>13144.5368411409</v>
      </c>
      <c r="U79" s="236">
        <f t="shared" si="24"/>
        <v>12833.653978643473</v>
      </c>
      <c r="V79" s="236">
        <f t="shared" si="24"/>
        <v>12542.58848036587</v>
      </c>
      <c r="W79" s="236">
        <f t="shared" si="24"/>
        <v>12319.523293324804</v>
      </c>
      <c r="X79" s="236">
        <f t="shared" si="24"/>
        <v>12097.617897284304</v>
      </c>
      <c r="Y79" s="236">
        <f t="shared" si="24"/>
        <v>11886.757123946474</v>
      </c>
      <c r="Z79" s="236">
        <f t="shared" si="24"/>
        <v>11681.522990554309</v>
      </c>
      <c r="AA79" s="236">
        <f t="shared" si="24"/>
        <v>11478.07062792583</v>
      </c>
      <c r="AB79" s="236">
        <f t="shared" si="24"/>
        <v>11273.768020946562</v>
      </c>
      <c r="AC79" s="236">
        <f t="shared" si="24"/>
        <v>11066.910411198915</v>
      </c>
      <c r="AD79" s="236">
        <f t="shared" si="24"/>
        <v>10856.494547990878</v>
      </c>
      <c r="AE79" s="236">
        <f t="shared" si="24"/>
        <v>10642.040983715095</v>
      </c>
      <c r="AF79" s="236">
        <f t="shared" si="24"/>
        <v>10423.454894723371</v>
      </c>
      <c r="AG79" s="236">
        <f t="shared" si="24"/>
        <v>10200.917710058508</v>
      </c>
      <c r="AH79" s="236">
        <f t="shared" si="24"/>
        <v>10019.838375524618</v>
      </c>
      <c r="AI79" s="236">
        <f t="shared" si="24"/>
        <v>9864.6847314993211</v>
      </c>
      <c r="AJ79" s="236">
        <f t="shared" si="24"/>
        <v>9723.8561307651107</v>
      </c>
      <c r="AK79" s="236">
        <f t="shared" si="24"/>
        <v>9588.8576124689134</v>
      </c>
      <c r="AL79" s="236">
        <f t="shared" si="24"/>
        <v>9453.6344523721491</v>
      </c>
      <c r="AM79" s="236">
        <f t="shared" si="24"/>
        <v>9314.0353341401205</v>
      </c>
      <c r="AN79" s="236">
        <f t="shared" si="24"/>
        <v>9167.3798587792262</v>
      </c>
      <c r="AO79" s="236">
        <f t="shared" si="24"/>
        <v>9012.1112100688333</v>
      </c>
      <c r="AP79" s="236">
        <f t="shared" si="24"/>
        <v>8847.5184689110611</v>
      </c>
      <c r="AQ79" s="236">
        <f t="shared" si="24"/>
        <v>8673.5158578883565</v>
      </c>
      <c r="AR79" s="236">
        <f t="shared" si="24"/>
        <v>8564.308831123315</v>
      </c>
      <c r="AS79" s="236">
        <f t="shared" si="24"/>
        <v>8489.3987460959179</v>
      </c>
      <c r="AT79" s="236">
        <f t="shared" si="24"/>
        <v>8427.1063673947938</v>
      </c>
      <c r="AU79" s="236">
        <f t="shared" si="24"/>
        <v>8362.5096886221727</v>
      </c>
      <c r="AV79" s="236">
        <f t="shared" si="24"/>
        <v>8285.8189873997471</v>
      </c>
      <c r="AW79" s="236">
        <f t="shared" si="24"/>
        <v>8191.0976708613453</v>
      </c>
      <c r="AX79" s="236">
        <f t="shared" si="24"/>
        <v>8075.2585423597484</v>
      </c>
      <c r="AY79" s="236">
        <f t="shared" si="24"/>
        <v>7937.2801815980929</v>
      </c>
      <c r="AZ79" s="236">
        <f t="shared" si="24"/>
        <v>7777.5993204182596</v>
      </c>
      <c r="BA79" s="236">
        <f t="shared" si="24"/>
        <v>7597.6436967190821</v>
      </c>
      <c r="BB79" s="236">
        <f t="shared" si="24"/>
        <v>7823.1333800646826</v>
      </c>
      <c r="BC79" s="236">
        <f t="shared" si="24"/>
        <v>7878.9840514050447</v>
      </c>
      <c r="BD79" s="236">
        <f t="shared" si="24"/>
        <v>7806.6104728475912</v>
      </c>
      <c r="BE79" s="236">
        <f t="shared" si="24"/>
        <v>7639.0204267212539</v>
      </c>
      <c r="BF79" s="236">
        <f t="shared" si="24"/>
        <v>7402.437973410124</v>
      </c>
      <c r="BG79" s="236">
        <f t="shared" si="24"/>
        <v>7117.5991246302729</v>
      </c>
      <c r="BH79" s="236">
        <f t="shared" si="24"/>
        <v>6800.7987826754106</v>
      </c>
      <c r="BI79" s="236">
        <f t="shared" si="24"/>
        <v>6464.7429584492929</v>
      </c>
      <c r="BJ79" s="236">
        <f t="shared" si="24"/>
        <v>6119.2450228118687</v>
      </c>
      <c r="BK79" s="236">
        <f t="shared" si="24"/>
        <v>5771.7950868874323</v>
      </c>
      <c r="BL79" s="236">
        <f t="shared" si="24"/>
        <v>5428.0252220074472</v>
      </c>
      <c r="BM79" s="236">
        <f t="shared" si="24"/>
        <v>5092.0887767164095</v>
      </c>
      <c r="BN79" s="236">
        <f t="shared" si="24"/>
        <v>4766.9687613096903</v>
      </c>
      <c r="BO79" s="236">
        <f t="shared" si="24"/>
        <v>4454.7277173394104</v>
      </c>
      <c r="BP79" s="236">
        <f t="shared" si="23"/>
        <v>4156.7094270998496</v>
      </c>
      <c r="BQ79" s="236">
        <f t="shared" si="23"/>
        <v>3873.7011081035307</v>
      </c>
      <c r="BR79" s="236">
        <f t="shared" si="23"/>
        <v>3606.063299041416</v>
      </c>
      <c r="BS79" s="236">
        <f t="shared" si="23"/>
        <v>3353.8334261945274</v>
      </c>
      <c r="BT79" s="236">
        <f t="shared" si="23"/>
        <v>3116.8080081877706</v>
      </c>
      <c r="BU79" s="236">
        <f t="shared" si="23"/>
        <v>9678.594597728923</v>
      </c>
      <c r="BV79" s="236">
        <f t="shared" si="23"/>
        <v>7889.3182070602779</v>
      </c>
      <c r="BW79" s="236">
        <f t="shared" si="23"/>
        <v>6429.6570806915988</v>
      </c>
      <c r="BX79" s="236">
        <f t="shared" si="23"/>
        <v>5239.0311099101091</v>
      </c>
      <c r="BY79" s="236">
        <f t="shared" si="23"/>
        <v>4268.1009321421734</v>
      </c>
      <c r="BZ79" s="236">
        <f t="shared" si="23"/>
        <v>3476.5802403851121</v>
      </c>
      <c r="CA79" s="236">
        <f t="shared" si="23"/>
        <v>2831.5317910123849</v>
      </c>
      <c r="CB79" s="236">
        <f t="shared" si="23"/>
        <v>2306.0145844069775</v>
      </c>
      <c r="CC79" s="236">
        <f t="shared" si="23"/>
        <v>1877.9945986441453</v>
      </c>
      <c r="CD79" s="236">
        <f t="shared" si="23"/>
        <v>1529.459179978774</v>
      </c>
      <c r="CE79" s="236">
        <f t="shared" si="23"/>
        <v>1245.692562489392</v>
      </c>
      <c r="CF79" s="236">
        <f t="shared" ref="BQ79:CJ80" si="25">CF27-CF53</f>
        <v>1014.6811276766821</v>
      </c>
      <c r="CG79" s="236">
        <f t="shared" si="25"/>
        <v>826.62439585803804</v>
      </c>
      <c r="CH79" s="236">
        <f t="shared" si="25"/>
        <v>673.53283619117428</v>
      </c>
      <c r="CI79" s="236">
        <f t="shared" si="25"/>
        <v>548.89726107828028</v>
      </c>
      <c r="CJ79" s="236">
        <f t="shared" si="25"/>
        <v>0</v>
      </c>
    </row>
    <row r="80" spans="1:88" s="115" customFormat="1" ht="25.5" x14ac:dyDescent="0.2">
      <c r="A80" s="140" t="s">
        <v>195</v>
      </c>
      <c r="B80" s="192"/>
      <c r="C80" s="192"/>
      <c r="D80" s="236">
        <f t="shared" si="24"/>
        <v>0</v>
      </c>
      <c r="E80" s="236">
        <f t="shared" si="24"/>
        <v>0</v>
      </c>
      <c r="F80" s="236">
        <f t="shared" si="24"/>
        <v>0</v>
      </c>
      <c r="G80" s="236">
        <f t="shared" si="24"/>
        <v>0</v>
      </c>
      <c r="H80" s="236">
        <f t="shared" si="24"/>
        <v>0</v>
      </c>
      <c r="I80" s="236">
        <f t="shared" si="24"/>
        <v>0</v>
      </c>
      <c r="J80" s="236">
        <f t="shared" si="24"/>
        <v>0</v>
      </c>
      <c r="K80" s="236">
        <f t="shared" si="24"/>
        <v>0</v>
      </c>
      <c r="L80" s="236">
        <f t="shared" si="24"/>
        <v>0</v>
      </c>
      <c r="M80" s="236">
        <f t="shared" si="24"/>
        <v>0</v>
      </c>
      <c r="N80" s="236">
        <f t="shared" si="24"/>
        <v>754.31937348515385</v>
      </c>
      <c r="O80" s="236">
        <f t="shared" si="24"/>
        <v>880.76380761066412</v>
      </c>
      <c r="P80" s="236">
        <f t="shared" si="24"/>
        <v>880.18964957074058</v>
      </c>
      <c r="Q80" s="236">
        <f t="shared" si="24"/>
        <v>856.57153241231026</v>
      </c>
      <c r="R80" s="236">
        <f t="shared" si="24"/>
        <v>830.88912623756278</v>
      </c>
      <c r="S80" s="236">
        <f t="shared" si="24"/>
        <v>806.97259003234194</v>
      </c>
      <c r="T80" s="236">
        <f t="shared" si="24"/>
        <v>785.19403561926174</v>
      </c>
      <c r="U80" s="236">
        <f t="shared" si="24"/>
        <v>765.28508916429837</v>
      </c>
      <c r="V80" s="236">
        <f t="shared" si="24"/>
        <v>746.90484795196244</v>
      </c>
      <c r="W80" s="236">
        <f t="shared" si="24"/>
        <v>732.87688508020983</v>
      </c>
      <c r="X80" s="236">
        <f t="shared" si="24"/>
        <v>719.14623645407301</v>
      </c>
      <c r="Y80" s="236">
        <f t="shared" si="24"/>
        <v>705.59084575797351</v>
      </c>
      <c r="Z80" s="236">
        <f t="shared" si="24"/>
        <v>692.77811955636753</v>
      </c>
      <c r="AA80" s="236">
        <f t="shared" si="24"/>
        <v>680.38134338899545</v>
      </c>
      <c r="AB80" s="236">
        <f t="shared" si="24"/>
        <v>668.16591418951248</v>
      </c>
      <c r="AC80" s="236">
        <f t="shared" si="24"/>
        <v>655.96860469503554</v>
      </c>
      <c r="AD80" s="236">
        <f t="shared" si="24"/>
        <v>643.68104255873186</v>
      </c>
      <c r="AE80" s="236">
        <f t="shared" si="24"/>
        <v>631.23659761577255</v>
      </c>
      <c r="AF80" s="236">
        <f t="shared" si="24"/>
        <v>618.60002177502065</v>
      </c>
      <c r="AG80" s="236">
        <f t="shared" si="24"/>
        <v>605.75930576029532</v>
      </c>
      <c r="AH80" s="236">
        <f t="shared" si="24"/>
        <v>592.71931446593226</v>
      </c>
      <c r="AI80" s="236">
        <f t="shared" si="24"/>
        <v>582.11464547233663</v>
      </c>
      <c r="AJ80" s="236">
        <f t="shared" si="24"/>
        <v>573.03627313064862</v>
      </c>
      <c r="AK80" s="236">
        <f t="shared" si="24"/>
        <v>564.80531639510264</v>
      </c>
      <c r="AL80" s="236">
        <f t="shared" si="24"/>
        <v>556.9247775889562</v>
      </c>
      <c r="AM80" s="236">
        <f t="shared" si="24"/>
        <v>549.04051966421684</v>
      </c>
      <c r="AN80" s="236">
        <f t="shared" si="24"/>
        <v>540.90974494827242</v>
      </c>
      <c r="AO80" s="236">
        <f t="shared" si="24"/>
        <v>532.3756032414949</v>
      </c>
      <c r="AP80" s="236">
        <f t="shared" si="24"/>
        <v>523.34681973000079</v>
      </c>
      <c r="AQ80" s="236">
        <f t="shared" si="24"/>
        <v>513.78143224843916</v>
      </c>
      <c r="AR80" s="236">
        <f t="shared" si="24"/>
        <v>503.67388495191517</v>
      </c>
      <c r="AS80" s="236">
        <f t="shared" si="24"/>
        <v>497.33682343816872</v>
      </c>
      <c r="AT80" s="236">
        <f t="shared" si="24"/>
        <v>492.99473642257726</v>
      </c>
      <c r="AU80" s="236">
        <f t="shared" si="24"/>
        <v>489.38591241097311</v>
      </c>
      <c r="AV80" s="236">
        <f t="shared" si="24"/>
        <v>485.64247948197772</v>
      </c>
      <c r="AW80" s="236">
        <f t="shared" si="24"/>
        <v>481.19562077970841</v>
      </c>
      <c r="AX80" s="236">
        <f t="shared" si="24"/>
        <v>475.70087474802676</v>
      </c>
      <c r="AY80" s="236">
        <f t="shared" si="24"/>
        <v>468.97951690713853</v>
      </c>
      <c r="AZ80" s="236">
        <f t="shared" si="24"/>
        <v>460.97282798894958</v>
      </c>
      <c r="BA80" s="236">
        <f t="shared" si="24"/>
        <v>451.70667411336763</v>
      </c>
      <c r="BB80" s="236">
        <f t="shared" si="24"/>
        <v>441.26431462298933</v>
      </c>
      <c r="BC80" s="236">
        <f t="shared" si="24"/>
        <v>454.39802124236303</v>
      </c>
      <c r="BD80" s="236">
        <f t="shared" si="24"/>
        <v>457.65860994333707</v>
      </c>
      <c r="BE80" s="236">
        <f t="shared" si="24"/>
        <v>453.4591839935274</v>
      </c>
      <c r="BF80" s="236">
        <f t="shared" si="24"/>
        <v>443.72394321346292</v>
      </c>
      <c r="BG80" s="236">
        <f t="shared" si="24"/>
        <v>429.98117683790406</v>
      </c>
      <c r="BH80" s="236">
        <f t="shared" si="24"/>
        <v>413.43838992298333</v>
      </c>
      <c r="BI80" s="236">
        <f t="shared" si="24"/>
        <v>395.04345816086789</v>
      </c>
      <c r="BJ80" s="236">
        <f t="shared" si="24"/>
        <v>375.53460200330301</v>
      </c>
      <c r="BK80" s="236">
        <f t="shared" si="24"/>
        <v>355.48127209280938</v>
      </c>
      <c r="BL80" s="236">
        <f t="shared" si="24"/>
        <v>335.3175762900446</v>
      </c>
      <c r="BM80" s="236">
        <f t="shared" si="24"/>
        <v>315.36955702463092</v>
      </c>
      <c r="BN80" s="236">
        <f t="shared" si="24"/>
        <v>295.877390832733</v>
      </c>
      <c r="BO80" s="236">
        <f t="shared" si="24"/>
        <v>277.01339838230706</v>
      </c>
      <c r="BP80" s="236">
        <f t="shared" si="23"/>
        <v>258.89660531208756</v>
      </c>
      <c r="BQ80" s="236">
        <f t="shared" si="25"/>
        <v>241.60447173765351</v>
      </c>
      <c r="BR80" s="236">
        <f t="shared" si="25"/>
        <v>225.18230538761964</v>
      </c>
      <c r="BS80" s="236">
        <f t="shared" si="25"/>
        <v>209.65078633319899</v>
      </c>
      <c r="BT80" s="236">
        <f t="shared" si="25"/>
        <v>195.01195764568911</v>
      </c>
      <c r="BU80" s="236">
        <f t="shared" si="25"/>
        <v>181.25397415627958</v>
      </c>
      <c r="BV80" s="236">
        <f t="shared" si="25"/>
        <v>563.5227290757357</v>
      </c>
      <c r="BW80" s="236">
        <f t="shared" si="25"/>
        <v>459.26122004940407</v>
      </c>
      <c r="BX80" s="236">
        <f t="shared" si="25"/>
        <v>374.21650785072779</v>
      </c>
      <c r="BY80" s="236">
        <f t="shared" si="25"/>
        <v>304.86435229586277</v>
      </c>
      <c r="BZ80" s="236">
        <f t="shared" si="25"/>
        <v>248.32716002750749</v>
      </c>
      <c r="CA80" s="236">
        <f t="shared" si="25"/>
        <v>202.25227078659918</v>
      </c>
      <c r="CB80" s="236">
        <f t="shared" si="25"/>
        <v>164.71532745764125</v>
      </c>
      <c r="CC80" s="236">
        <f t="shared" si="25"/>
        <v>134.14247133172375</v>
      </c>
      <c r="CD80" s="236">
        <f t="shared" si="25"/>
        <v>109.24708428419945</v>
      </c>
      <c r="CE80" s="236">
        <f t="shared" si="25"/>
        <v>88.978040177814364</v>
      </c>
      <c r="CF80" s="236">
        <f t="shared" si="25"/>
        <v>72.477223405478981</v>
      </c>
      <c r="CG80" s="236">
        <f t="shared" si="25"/>
        <v>59.044599704145185</v>
      </c>
      <c r="CH80" s="236">
        <f t="shared" si="25"/>
        <v>48.109488299370241</v>
      </c>
      <c r="CI80" s="236">
        <f t="shared" si="25"/>
        <v>39.206947219877293</v>
      </c>
      <c r="CJ80" s="236">
        <f t="shared" si="25"/>
        <v>479.37572787632234</v>
      </c>
    </row>
    <row r="81" spans="1:88" s="115" customFormat="1" ht="12.75" x14ac:dyDescent="0.2">
      <c r="A81" s="140" t="s">
        <v>0</v>
      </c>
      <c r="B81" s="202"/>
      <c r="C81" s="192"/>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row>
    <row r="82" spans="1:88" s="115" customFormat="1" ht="12.75" x14ac:dyDescent="0.2">
      <c r="A82" s="140" t="s">
        <v>5</v>
      </c>
      <c r="B82" s="192"/>
      <c r="C82" s="192"/>
      <c r="D82" s="236">
        <f>SUM(D61:D81)</f>
        <v>-11365.361545850554</v>
      </c>
      <c r="E82" s="236">
        <f t="shared" ref="E82:BP82" si="26">SUM(E61:E81)</f>
        <v>-4971.5360713124956</v>
      </c>
      <c r="F82" s="236">
        <f t="shared" si="26"/>
        <v>1113.5142955532312</v>
      </c>
      <c r="G82" s="236">
        <f t="shared" si="26"/>
        <v>6741.8559965606755</v>
      </c>
      <c r="H82" s="236">
        <f t="shared" si="26"/>
        <v>11831.072597493889</v>
      </c>
      <c r="I82" s="236">
        <f t="shared" si="26"/>
        <v>-412.70109108976794</v>
      </c>
      <c r="J82" s="236">
        <f t="shared" si="26"/>
        <v>-861.23851596933036</v>
      </c>
      <c r="K82" s="236">
        <f t="shared" si="26"/>
        <v>865.61150639874541</v>
      </c>
      <c r="L82" s="236">
        <f t="shared" si="26"/>
        <v>2937.6793344961161</v>
      </c>
      <c r="M82" s="236">
        <f t="shared" si="26"/>
        <v>4995.3778639069351</v>
      </c>
      <c r="N82" s="236">
        <f t="shared" si="26"/>
        <v>-2550.0658311349234</v>
      </c>
      <c r="O82" s="236">
        <f t="shared" si="26"/>
        <v>-4279.9414073366379</v>
      </c>
      <c r="P82" s="236">
        <f t="shared" si="26"/>
        <v>-4729.2007813005985</v>
      </c>
      <c r="Q82" s="236">
        <f t="shared" si="26"/>
        <v>-4818.5676250885354</v>
      </c>
      <c r="R82" s="236">
        <f t="shared" si="26"/>
        <v>-4751.2428771593904</v>
      </c>
      <c r="S82" s="236">
        <f t="shared" si="26"/>
        <v>-4585.0053369835341</v>
      </c>
      <c r="T82" s="236">
        <f t="shared" si="26"/>
        <v>-4345.7871868930551</v>
      </c>
      <c r="U82" s="236">
        <f t="shared" si="26"/>
        <v>-4050.7114751331874</v>
      </c>
      <c r="V82" s="236">
        <f t="shared" si="26"/>
        <v>-3713.1378451236742</v>
      </c>
      <c r="W82" s="236">
        <f t="shared" si="26"/>
        <v>-3846.8195347394267</v>
      </c>
      <c r="X82" s="236">
        <f t="shared" si="26"/>
        <v>-3481.1617265055593</v>
      </c>
      <c r="Y82" s="236">
        <f t="shared" si="26"/>
        <v>-3089.7379111385872</v>
      </c>
      <c r="Z82" s="236">
        <f t="shared" si="26"/>
        <v>-2679.2004204400928</v>
      </c>
      <c r="AA82" s="236">
        <f t="shared" si="26"/>
        <v>-2255.8580541179181</v>
      </c>
      <c r="AB82" s="236">
        <f t="shared" si="26"/>
        <v>-1825.6886291704814</v>
      </c>
      <c r="AC82" s="236">
        <f t="shared" si="26"/>
        <v>-1394.1255338110805</v>
      </c>
      <c r="AD82" s="236">
        <f t="shared" si="26"/>
        <v>-965.95491780183511</v>
      </c>
      <c r="AE82" s="236">
        <f t="shared" si="26"/>
        <v>-545.28410175668432</v>
      </c>
      <c r="AF82" s="236">
        <f t="shared" si="26"/>
        <v>-135.55438528804916</v>
      </c>
      <c r="AG82" s="236">
        <f t="shared" si="26"/>
        <v>142.87432613266901</v>
      </c>
      <c r="AH82" s="236">
        <f t="shared" si="26"/>
        <v>445.35599031591119</v>
      </c>
      <c r="AI82" s="236">
        <f t="shared" si="26"/>
        <v>768.77544595783729</v>
      </c>
      <c r="AJ82" s="236">
        <f t="shared" si="26"/>
        <v>1108.3428298549225</v>
      </c>
      <c r="AK82" s="236">
        <f t="shared" si="26"/>
        <v>1458.1290711452948</v>
      </c>
      <c r="AL82" s="236">
        <f t="shared" si="26"/>
        <v>1811.9618881078386</v>
      </c>
      <c r="AM82" s="236">
        <f t="shared" si="26"/>
        <v>2163.9648623716057</v>
      </c>
      <c r="AN82" s="236">
        <f t="shared" si="26"/>
        <v>2508.8585705947189</v>
      </c>
      <c r="AO82" s="236">
        <f t="shared" si="26"/>
        <v>2842.1058048416944</v>
      </c>
      <c r="AP82" s="236">
        <f t="shared" si="26"/>
        <v>3159.9570674288898</v>
      </c>
      <c r="AQ82" s="236">
        <f t="shared" si="26"/>
        <v>3325.994059903458</v>
      </c>
      <c r="AR82" s="236">
        <f t="shared" si="26"/>
        <v>3536.3884537651738</v>
      </c>
      <c r="AS82" s="236">
        <f t="shared" si="26"/>
        <v>3782.5332285479581</v>
      </c>
      <c r="AT82" s="236">
        <f t="shared" si="26"/>
        <v>4053.740328878408</v>
      </c>
      <c r="AU82" s="236">
        <f t="shared" si="26"/>
        <v>4338.4552400147586</v>
      </c>
      <c r="AV82" s="236">
        <f t="shared" si="26"/>
        <v>4625.6621572656022</v>
      </c>
      <c r="AW82" s="236">
        <f t="shared" si="26"/>
        <v>4905.6419524911798</v>
      </c>
      <c r="AX82" s="236">
        <f t="shared" si="26"/>
        <v>5170.3143752439264</v>
      </c>
      <c r="AY82" s="236">
        <f t="shared" si="26"/>
        <v>5413.3212937235239</v>
      </c>
      <c r="AZ82" s="236">
        <f t="shared" si="26"/>
        <v>5629.9560349949716</v>
      </c>
      <c r="BA82" s="236">
        <f t="shared" si="26"/>
        <v>5394.6539108538927</v>
      </c>
      <c r="BB82" s="236">
        <f t="shared" si="26"/>
        <v>5790.8751442843932</v>
      </c>
      <c r="BC82" s="236">
        <f t="shared" si="26"/>
        <v>6146.3610094804608</v>
      </c>
      <c r="BD82" s="236">
        <f t="shared" si="26"/>
        <v>6442.9975715258333</v>
      </c>
      <c r="BE82" s="236">
        <f t="shared" si="26"/>
        <v>6671.1309229721301</v>
      </c>
      <c r="BF82" s="236">
        <f t="shared" si="26"/>
        <v>6828.9871924709478</v>
      </c>
      <c r="BG82" s="236">
        <f t="shared" si="26"/>
        <v>6919.561915629969</v>
      </c>
      <c r="BH82" s="236">
        <f t="shared" si="26"/>
        <v>6948.5423358965272</v>
      </c>
      <c r="BI82" s="236">
        <f t="shared" si="26"/>
        <v>6922.9421853231543</v>
      </c>
      <c r="BJ82" s="236">
        <f t="shared" si="26"/>
        <v>6850.2247448935886</v>
      </c>
      <c r="BK82" s="236">
        <f t="shared" si="26"/>
        <v>6737.7578311531997</v>
      </c>
      <c r="BL82" s="236">
        <f t="shared" si="26"/>
        <v>6592.4920890307603</v>
      </c>
      <c r="BM82" s="236">
        <f t="shared" si="26"/>
        <v>6420.7874796259166</v>
      </c>
      <c r="BN82" s="236">
        <f t="shared" si="26"/>
        <v>6228.3363162989881</v>
      </c>
      <c r="BO82" s="236">
        <f t="shared" si="26"/>
        <v>6020.1475855123681</v>
      </c>
      <c r="BP82" s="236">
        <f t="shared" si="26"/>
        <v>5800.5686884318075</v>
      </c>
      <c r="BQ82" s="236">
        <f t="shared" ref="BQ82:CJ82" si="27">SUM(BQ61:BQ81)</f>
        <v>5573.3286385639231</v>
      </c>
      <c r="BR82" s="236">
        <f t="shared" si="27"/>
        <v>5341.5921971528878</v>
      </c>
      <c r="BS82" s="236">
        <f t="shared" si="27"/>
        <v>5108.0181602516914</v>
      </c>
      <c r="BT82" s="236">
        <f t="shared" si="27"/>
        <v>4874.8175491364309</v>
      </c>
      <c r="BU82" s="236">
        <f t="shared" si="27"/>
        <v>4643.8091644585647</v>
      </c>
      <c r="BV82" s="236">
        <f t="shared" si="27"/>
        <v>4396.8873592742239</v>
      </c>
      <c r="BW82" s="236">
        <f t="shared" si="27"/>
        <v>3902.3820512859629</v>
      </c>
      <c r="BX82" s="236">
        <f t="shared" si="27"/>
        <v>3411.1926486753537</v>
      </c>
      <c r="BY82" s="236">
        <f t="shared" si="27"/>
        <v>2947.4399975562023</v>
      </c>
      <c r="BZ82" s="236">
        <f t="shared" si="27"/>
        <v>2523.7746655606297</v>
      </c>
      <c r="CA82" s="236">
        <f t="shared" si="27"/>
        <v>2145.4971564126272</v>
      </c>
      <c r="CB82" s="236">
        <f t="shared" si="27"/>
        <v>1813.3439977328894</v>
      </c>
      <c r="CC82" s="236">
        <f t="shared" si="27"/>
        <v>1525.3504661710945</v>
      </c>
      <c r="CD82" s="236">
        <f t="shared" si="27"/>
        <v>1278.0777187049039</v>
      </c>
      <c r="CE82" s="236">
        <f t="shared" si="27"/>
        <v>1067.4053146958686</v>
      </c>
      <c r="CF82" s="236">
        <f t="shared" si="27"/>
        <v>889.02899911873692</v>
      </c>
      <c r="CG82" s="236">
        <f t="shared" si="27"/>
        <v>738.76067465640585</v>
      </c>
      <c r="CH82" s="236">
        <f t="shared" si="27"/>
        <v>612.69739120886925</v>
      </c>
      <c r="CI82" s="236">
        <f t="shared" si="27"/>
        <v>507.30514498385412</v>
      </c>
      <c r="CJ82" s="236">
        <f t="shared" si="27"/>
        <v>419.44862614983833</v>
      </c>
    </row>
    <row r="83" spans="1:88" s="118" customFormat="1" ht="12.75" x14ac:dyDescent="0.2">
      <c r="A83" s="116" t="s">
        <v>186</v>
      </c>
      <c r="B83" s="203"/>
      <c r="C83" s="203"/>
      <c r="D83" s="237">
        <f>D30-D56-D82</f>
        <v>-9.0039975475519896E-10</v>
      </c>
      <c r="E83" s="237">
        <f t="shared" ref="E83:BP83" si="28">E30-E56-E82</f>
        <v>-1.0495568858459592E-9</v>
      </c>
      <c r="F83" s="237">
        <f t="shared" si="28"/>
        <v>5.5729287851136178E-10</v>
      </c>
      <c r="G83" s="237">
        <f t="shared" si="28"/>
        <v>-5.9580997913144529E-9</v>
      </c>
      <c r="H83" s="237">
        <f t="shared" si="28"/>
        <v>4.1854946175590158E-9</v>
      </c>
      <c r="I83" s="237">
        <f t="shared" si="28"/>
        <v>1.4133547665551305E-9</v>
      </c>
      <c r="J83" s="237">
        <f t="shared" si="28"/>
        <v>-1.8981154426001012E-9</v>
      </c>
      <c r="K83" s="237">
        <f t="shared" si="28"/>
        <v>-3.7034624256193638E-9</v>
      </c>
      <c r="L83" s="237">
        <f t="shared" si="28"/>
        <v>9.63154889177531E-10</v>
      </c>
      <c r="M83" s="237">
        <f t="shared" si="28"/>
        <v>1.2514647096395493E-9</v>
      </c>
      <c r="N83" s="237">
        <f t="shared" si="28"/>
        <v>-2.8976501198485494E-9</v>
      </c>
      <c r="O83" s="237">
        <f t="shared" si="28"/>
        <v>7.1577233029529452E-10</v>
      </c>
      <c r="P83" s="237">
        <f t="shared" si="28"/>
        <v>-1.9281287677586079E-9</v>
      </c>
      <c r="Q83" s="237">
        <f t="shared" si="28"/>
        <v>-1.9444996723905206E-9</v>
      </c>
      <c r="R83" s="237">
        <f t="shared" si="28"/>
        <v>1.9854269339703023E-9</v>
      </c>
      <c r="S83" s="237">
        <f t="shared" si="28"/>
        <v>-3.320565156172961E-9</v>
      </c>
      <c r="T83" s="237">
        <f t="shared" si="28"/>
        <v>7.8025550465099514E-9</v>
      </c>
      <c r="U83" s="237">
        <f t="shared" si="28"/>
        <v>1.1541487765498459E-9</v>
      </c>
      <c r="V83" s="237">
        <f t="shared" si="28"/>
        <v>4.2127794586122036E-9</v>
      </c>
      <c r="W83" s="237">
        <f t="shared" si="28"/>
        <v>-1.9153958419337869E-9</v>
      </c>
      <c r="X83" s="237">
        <f t="shared" si="28"/>
        <v>2.8576323529705405E-9</v>
      </c>
      <c r="Y83" s="237">
        <f t="shared" si="28"/>
        <v>3.6288838600739837E-9</v>
      </c>
      <c r="Z83" s="237">
        <f t="shared" si="28"/>
        <v>-1.0131770977750421E-9</v>
      </c>
      <c r="AA83" s="237">
        <f t="shared" si="28"/>
        <v>-3.1286617740988731E-10</v>
      </c>
      <c r="AB83" s="237">
        <f t="shared" si="28"/>
        <v>-2.2610038286074996E-9</v>
      </c>
      <c r="AC83" s="237">
        <f t="shared" si="28"/>
        <v>1.1950760381296277E-9</v>
      </c>
      <c r="AD83" s="237">
        <f t="shared" si="28"/>
        <v>2.9103830456733704E-10</v>
      </c>
      <c r="AE83" s="237">
        <f t="shared" si="28"/>
        <v>3.9472070056945086E-10</v>
      </c>
      <c r="AF83" s="237">
        <f t="shared" si="28"/>
        <v>1.293301465921104E-9</v>
      </c>
      <c r="AG83" s="237">
        <f t="shared" si="28"/>
        <v>2.3628672352060676E-9</v>
      </c>
      <c r="AH83" s="237">
        <f t="shared" si="28"/>
        <v>3.6015990190207958E-9</v>
      </c>
      <c r="AI83" s="237">
        <f t="shared" si="28"/>
        <v>7.6215656008571386E-10</v>
      </c>
      <c r="AJ83" s="237">
        <f t="shared" si="28"/>
        <v>1.1677911970764399E-9</v>
      </c>
      <c r="AK83" s="237">
        <f t="shared" si="28"/>
        <v>1.8862920114770532E-9</v>
      </c>
      <c r="AL83" s="237">
        <f t="shared" si="28"/>
        <v>-3.1614035833626986E-9</v>
      </c>
      <c r="AM83" s="237">
        <f t="shared" si="28"/>
        <v>-7.4214767664670944E-10</v>
      </c>
      <c r="AN83" s="237">
        <f t="shared" si="28"/>
        <v>-1.3096723705530167E-9</v>
      </c>
      <c r="AO83" s="237">
        <f t="shared" si="28"/>
        <v>2.7102942112833261E-10</v>
      </c>
      <c r="AP83" s="237">
        <f t="shared" si="28"/>
        <v>-2.5956978788599372E-9</v>
      </c>
      <c r="AQ83" s="237">
        <f t="shared" si="28"/>
        <v>-8.4219209384173155E-10</v>
      </c>
      <c r="AR83" s="237">
        <f t="shared" si="28"/>
        <v>2.4610926629975438E-9</v>
      </c>
      <c r="AS83" s="237">
        <f t="shared" si="28"/>
        <v>2.1482264855876565E-9</v>
      </c>
      <c r="AT83" s="237">
        <f t="shared" si="28"/>
        <v>-2.4374458007514477E-10</v>
      </c>
      <c r="AU83" s="237">
        <f t="shared" si="28"/>
        <v>-1.6807462088763714E-9</v>
      </c>
      <c r="AV83" s="237">
        <f t="shared" si="28"/>
        <v>-2.9267539503052831E-9</v>
      </c>
      <c r="AW83" s="237">
        <f t="shared" si="28"/>
        <v>-1.6771082300692797E-9</v>
      </c>
      <c r="AX83" s="237">
        <f t="shared" si="28"/>
        <v>2.0172592485323548E-9</v>
      </c>
      <c r="AY83" s="237">
        <f t="shared" si="28"/>
        <v>2.1082087187096477E-9</v>
      </c>
      <c r="AZ83" s="237">
        <f t="shared" si="28"/>
        <v>-2.8740032576024532E-10</v>
      </c>
      <c r="BA83" s="237">
        <f t="shared" si="28"/>
        <v>-9.2404661700129509E-10</v>
      </c>
      <c r="BB83" s="237">
        <f t="shared" si="28"/>
        <v>7.5669959187507629E-10</v>
      </c>
      <c r="BC83" s="237">
        <f t="shared" si="28"/>
        <v>9.0221874415874481E-10</v>
      </c>
      <c r="BD83" s="237">
        <f t="shared" si="28"/>
        <v>-1.6007106751203537E-9</v>
      </c>
      <c r="BE83" s="237">
        <f t="shared" si="28"/>
        <v>-3.7107383832335472E-10</v>
      </c>
      <c r="BF83" s="237">
        <f t="shared" si="28"/>
        <v>9.822542779147625E-11</v>
      </c>
      <c r="BG83" s="237">
        <f t="shared" si="28"/>
        <v>5.056790541857481E-10</v>
      </c>
      <c r="BH83" s="237">
        <f t="shared" si="28"/>
        <v>6.9121597334742546E-10</v>
      </c>
      <c r="BI83" s="237">
        <f t="shared" si="28"/>
        <v>5.3114490583539009E-10</v>
      </c>
      <c r="BJ83" s="237">
        <f t="shared" si="28"/>
        <v>-9.0949470177292824E-10</v>
      </c>
      <c r="BK83" s="237">
        <f t="shared" si="28"/>
        <v>-2.0554580260068178E-10</v>
      </c>
      <c r="BL83" s="237">
        <f t="shared" si="28"/>
        <v>3.8198777474462986E-11</v>
      </c>
      <c r="BM83" s="237">
        <f t="shared" si="28"/>
        <v>9.822542779147625E-11</v>
      </c>
      <c r="BN83" s="237">
        <f t="shared" si="28"/>
        <v>1.7098500393331051E-10</v>
      </c>
      <c r="BO83" s="237">
        <f t="shared" si="28"/>
        <v>2.3646862246096134E-10</v>
      </c>
      <c r="BP83" s="237">
        <f t="shared" si="28"/>
        <v>1.8007995095103979E-10</v>
      </c>
      <c r="BQ83" s="237">
        <f t="shared" ref="BQ83:CJ83" si="29">BQ30-BQ56-BQ82</f>
        <v>-5.9117155615240335E-11</v>
      </c>
      <c r="BR83" s="237">
        <f t="shared" si="29"/>
        <v>3.637978807091713E-10</v>
      </c>
      <c r="BS83" s="237">
        <f t="shared" si="29"/>
        <v>-2.3646862246096134E-11</v>
      </c>
      <c r="BT83" s="237">
        <f t="shared" si="29"/>
        <v>3.637978807091713E-11</v>
      </c>
      <c r="BU83" s="237">
        <f t="shared" si="29"/>
        <v>8.8220986071974039E-11</v>
      </c>
      <c r="BV83" s="237">
        <f t="shared" si="29"/>
        <v>-2.1827872842550278E-11</v>
      </c>
      <c r="BW83" s="237">
        <f t="shared" si="29"/>
        <v>-2.4556356947869062E-11</v>
      </c>
      <c r="BX83" s="237">
        <f t="shared" si="29"/>
        <v>5.5479176808148623E-11</v>
      </c>
      <c r="BY83" s="237">
        <f t="shared" si="29"/>
        <v>9.5496943686157465E-12</v>
      </c>
      <c r="BZ83" s="237">
        <f t="shared" si="29"/>
        <v>6.0026650317013264E-11</v>
      </c>
      <c r="CA83" s="237">
        <f t="shared" si="29"/>
        <v>6.2755134422332048E-11</v>
      </c>
      <c r="CB83" s="237">
        <f t="shared" si="29"/>
        <v>-7.73070496506989E-12</v>
      </c>
      <c r="CC83" s="237">
        <f t="shared" si="29"/>
        <v>1.0459189070388675E-11</v>
      </c>
      <c r="CD83" s="237">
        <f t="shared" si="29"/>
        <v>5.9117155615240335E-12</v>
      </c>
      <c r="CE83" s="237">
        <f t="shared" si="29"/>
        <v>-7.2759576141834259E-12</v>
      </c>
      <c r="CF83" s="237">
        <f t="shared" si="29"/>
        <v>2.319211489520967E-11</v>
      </c>
      <c r="CG83" s="237">
        <f t="shared" si="29"/>
        <v>6.5938365878537297E-12</v>
      </c>
      <c r="CH83" s="237">
        <f t="shared" si="29"/>
        <v>-4.0927261579781771E-12</v>
      </c>
      <c r="CI83" s="237">
        <f t="shared" si="29"/>
        <v>-1.0231815394945443E-12</v>
      </c>
      <c r="CJ83" s="237">
        <f t="shared" si="29"/>
        <v>0</v>
      </c>
    </row>
    <row r="85" spans="1:88" x14ac:dyDescent="0.25">
      <c r="A85" s="1" t="s">
        <v>339</v>
      </c>
    </row>
    <row r="86" spans="1:88" x14ac:dyDescent="0.25">
      <c r="A86" s="457"/>
      <c r="B86" s="519" t="s">
        <v>24</v>
      </c>
      <c r="C86" s="521" t="s">
        <v>20</v>
      </c>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521"/>
      <c r="BF86" s="521"/>
      <c r="BG86" s="521"/>
      <c r="BH86" s="521"/>
      <c r="BI86" s="521"/>
      <c r="BJ86" s="521"/>
      <c r="BK86" s="521"/>
      <c r="BL86" s="521"/>
      <c r="BM86" s="521"/>
      <c r="BN86" s="521"/>
      <c r="BO86" s="521"/>
      <c r="BP86" s="521"/>
      <c r="BQ86" s="521"/>
      <c r="BR86" s="521"/>
      <c r="BS86" s="521"/>
      <c r="BT86" s="521"/>
      <c r="BU86" s="521"/>
      <c r="BV86" s="521"/>
      <c r="BW86" s="521"/>
      <c r="BX86" s="521"/>
      <c r="BY86" s="521"/>
      <c r="BZ86" s="521"/>
      <c r="CA86" s="521"/>
      <c r="CB86" s="521"/>
      <c r="CC86" s="521"/>
      <c r="CD86" s="521"/>
      <c r="CE86" s="521"/>
      <c r="CF86" s="521"/>
      <c r="CG86" s="521"/>
      <c r="CH86" s="521"/>
      <c r="CI86" s="521"/>
      <c r="CJ86" s="521"/>
    </row>
    <row r="87" spans="1:88" s="115" customFormat="1" ht="12.75" x14ac:dyDescent="0.2">
      <c r="A87" s="432"/>
      <c r="B87" s="520"/>
      <c r="C87" s="215">
        <v>0</v>
      </c>
      <c r="D87" s="204">
        <f>C87+1</f>
        <v>1</v>
      </c>
      <c r="E87" s="204">
        <f t="shared" ref="E87:AT87" si="30">D87+1</f>
        <v>2</v>
      </c>
      <c r="F87" s="204">
        <f t="shared" si="30"/>
        <v>3</v>
      </c>
      <c r="G87" s="204">
        <f t="shared" si="30"/>
        <v>4</v>
      </c>
      <c r="H87" s="204">
        <f t="shared" si="30"/>
        <v>5</v>
      </c>
      <c r="I87" s="204">
        <f t="shared" si="30"/>
        <v>6</v>
      </c>
      <c r="J87" s="204">
        <f t="shared" si="30"/>
        <v>7</v>
      </c>
      <c r="K87" s="204">
        <f t="shared" si="30"/>
        <v>8</v>
      </c>
      <c r="L87" s="204">
        <f t="shared" si="30"/>
        <v>9</v>
      </c>
      <c r="M87" s="204">
        <f t="shared" si="30"/>
        <v>10</v>
      </c>
      <c r="N87" s="204">
        <f t="shared" si="30"/>
        <v>11</v>
      </c>
      <c r="O87" s="204">
        <f t="shared" si="30"/>
        <v>12</v>
      </c>
      <c r="P87" s="204">
        <f t="shared" si="30"/>
        <v>13</v>
      </c>
      <c r="Q87" s="204">
        <f t="shared" si="30"/>
        <v>14</v>
      </c>
      <c r="R87" s="204">
        <f t="shared" si="30"/>
        <v>15</v>
      </c>
      <c r="S87" s="204">
        <f t="shared" si="30"/>
        <v>16</v>
      </c>
      <c r="T87" s="204">
        <f t="shared" si="30"/>
        <v>17</v>
      </c>
      <c r="U87" s="204">
        <f t="shared" si="30"/>
        <v>18</v>
      </c>
      <c r="V87" s="204">
        <f t="shared" si="30"/>
        <v>19</v>
      </c>
      <c r="W87" s="204">
        <f t="shared" si="30"/>
        <v>20</v>
      </c>
      <c r="X87" s="204">
        <f t="shared" si="30"/>
        <v>21</v>
      </c>
      <c r="Y87" s="204">
        <f t="shared" si="30"/>
        <v>22</v>
      </c>
      <c r="Z87" s="204">
        <f t="shared" si="30"/>
        <v>23</v>
      </c>
      <c r="AA87" s="204">
        <f t="shared" si="30"/>
        <v>24</v>
      </c>
      <c r="AB87" s="204">
        <f t="shared" si="30"/>
        <v>25</v>
      </c>
      <c r="AC87" s="204">
        <f t="shared" si="30"/>
        <v>26</v>
      </c>
      <c r="AD87" s="204">
        <f t="shared" si="30"/>
        <v>27</v>
      </c>
      <c r="AE87" s="204">
        <f t="shared" si="30"/>
        <v>28</v>
      </c>
      <c r="AF87" s="204">
        <f t="shared" si="30"/>
        <v>29</v>
      </c>
      <c r="AG87" s="204">
        <f t="shared" si="30"/>
        <v>30</v>
      </c>
      <c r="AH87" s="204">
        <f t="shared" si="30"/>
        <v>31</v>
      </c>
      <c r="AI87" s="204">
        <f t="shared" si="30"/>
        <v>32</v>
      </c>
      <c r="AJ87" s="204">
        <f t="shared" si="30"/>
        <v>33</v>
      </c>
      <c r="AK87" s="204">
        <f t="shared" si="30"/>
        <v>34</v>
      </c>
      <c r="AL87" s="204">
        <f t="shared" si="30"/>
        <v>35</v>
      </c>
      <c r="AM87" s="204">
        <f t="shared" si="30"/>
        <v>36</v>
      </c>
      <c r="AN87" s="204">
        <f t="shared" si="30"/>
        <v>37</v>
      </c>
      <c r="AO87" s="204">
        <f t="shared" si="30"/>
        <v>38</v>
      </c>
      <c r="AP87" s="204">
        <f t="shared" si="30"/>
        <v>39</v>
      </c>
      <c r="AQ87" s="204">
        <f t="shared" si="30"/>
        <v>40</v>
      </c>
      <c r="AR87" s="204">
        <f t="shared" si="30"/>
        <v>41</v>
      </c>
      <c r="AS87" s="204">
        <f t="shared" si="30"/>
        <v>42</v>
      </c>
      <c r="AT87" s="204">
        <f t="shared" si="30"/>
        <v>43</v>
      </c>
      <c r="AU87" s="204">
        <f>AT87+1</f>
        <v>44</v>
      </c>
      <c r="AV87" s="204">
        <f t="shared" ref="AV87:CB87" si="31">AU87+1</f>
        <v>45</v>
      </c>
      <c r="AW87" s="204">
        <f t="shared" si="31"/>
        <v>46</v>
      </c>
      <c r="AX87" s="204">
        <f t="shared" si="31"/>
        <v>47</v>
      </c>
      <c r="AY87" s="204">
        <f t="shared" si="31"/>
        <v>48</v>
      </c>
      <c r="AZ87" s="204">
        <f t="shared" si="31"/>
        <v>49</v>
      </c>
      <c r="BA87" s="204">
        <f t="shared" si="31"/>
        <v>50</v>
      </c>
      <c r="BB87" s="204">
        <f t="shared" si="31"/>
        <v>51</v>
      </c>
      <c r="BC87" s="204">
        <f t="shared" si="31"/>
        <v>52</v>
      </c>
      <c r="BD87" s="204">
        <f t="shared" si="31"/>
        <v>53</v>
      </c>
      <c r="BE87" s="204">
        <f t="shared" si="31"/>
        <v>54</v>
      </c>
      <c r="BF87" s="204">
        <f t="shared" si="31"/>
        <v>55</v>
      </c>
      <c r="BG87" s="204">
        <f t="shared" si="31"/>
        <v>56</v>
      </c>
      <c r="BH87" s="204">
        <f t="shared" si="31"/>
        <v>57</v>
      </c>
      <c r="BI87" s="204">
        <f t="shared" si="31"/>
        <v>58</v>
      </c>
      <c r="BJ87" s="204">
        <f t="shared" si="31"/>
        <v>59</v>
      </c>
      <c r="BK87" s="204">
        <f t="shared" si="31"/>
        <v>60</v>
      </c>
      <c r="BL87" s="204">
        <f t="shared" si="31"/>
        <v>61</v>
      </c>
      <c r="BM87" s="204">
        <f t="shared" si="31"/>
        <v>62</v>
      </c>
      <c r="BN87" s="204">
        <f t="shared" si="31"/>
        <v>63</v>
      </c>
      <c r="BO87" s="204">
        <f t="shared" si="31"/>
        <v>64</v>
      </c>
      <c r="BP87" s="204">
        <f t="shared" si="31"/>
        <v>65</v>
      </c>
      <c r="BQ87" s="204">
        <f t="shared" si="31"/>
        <v>66</v>
      </c>
      <c r="BR87" s="204">
        <f t="shared" si="31"/>
        <v>67</v>
      </c>
      <c r="BS87" s="204">
        <f t="shared" si="31"/>
        <v>68</v>
      </c>
      <c r="BT87" s="204">
        <f t="shared" si="31"/>
        <v>69</v>
      </c>
      <c r="BU87" s="204">
        <f t="shared" si="31"/>
        <v>70</v>
      </c>
      <c r="BV87" s="204">
        <f t="shared" si="31"/>
        <v>71</v>
      </c>
      <c r="BW87" s="204">
        <f t="shared" si="31"/>
        <v>72</v>
      </c>
      <c r="BX87" s="204">
        <f t="shared" si="31"/>
        <v>73</v>
      </c>
      <c r="BY87" s="204">
        <f t="shared" si="31"/>
        <v>74</v>
      </c>
      <c r="BZ87" s="204">
        <f t="shared" si="31"/>
        <v>75</v>
      </c>
      <c r="CA87" s="204">
        <f t="shared" si="31"/>
        <v>76</v>
      </c>
      <c r="CB87" s="204">
        <f t="shared" si="31"/>
        <v>77</v>
      </c>
      <c r="CC87" s="204">
        <f>CB87+1</f>
        <v>78</v>
      </c>
      <c r="CD87" s="204">
        <f t="shared" ref="CD87:CG87" si="32">CC87+1</f>
        <v>79</v>
      </c>
      <c r="CE87" s="204">
        <f t="shared" si="32"/>
        <v>80</v>
      </c>
      <c r="CF87" s="204">
        <f t="shared" si="32"/>
        <v>81</v>
      </c>
      <c r="CG87" s="204">
        <f t="shared" si="32"/>
        <v>82</v>
      </c>
      <c r="CH87" s="204">
        <f>CG87+1</f>
        <v>83</v>
      </c>
      <c r="CI87" s="204">
        <f t="shared" ref="CI87:CJ87" si="33">CH87+1</f>
        <v>84</v>
      </c>
      <c r="CJ87" s="204">
        <f t="shared" si="33"/>
        <v>85</v>
      </c>
    </row>
    <row r="88" spans="1:88" s="115" customFormat="1" ht="12.75" x14ac:dyDescent="0.2">
      <c r="A88" s="140" t="s">
        <v>17</v>
      </c>
      <c r="B88" s="192"/>
      <c r="C88" s="192"/>
      <c r="D88" s="236">
        <f>'I. Modelsimulering_kvinder'!D11*'B. Andre input'!$B$175*'B. Andre input'!$B$65</f>
        <v>1756417.0083140098</v>
      </c>
      <c r="E88" s="236">
        <f>'I. Modelsimulering_kvinder'!E11*'B. Andre input'!$B$175*'B. Andre input'!$B$65</f>
        <v>1650443.147858907</v>
      </c>
      <c r="F88" s="236">
        <f>'I. Modelsimulering_kvinder'!F11*'B. Andre input'!$B$175*'B. Andre input'!$B$65</f>
        <v>1551709.3907785416</v>
      </c>
      <c r="G88" s="236">
        <f>'I. Modelsimulering_kvinder'!G11*'B. Andre input'!$B$175*'B. Andre input'!$B$65</f>
        <v>1459628.3208510799</v>
      </c>
      <c r="H88" s="236">
        <f>'I. Modelsimulering_kvinder'!H11*'B. Andre input'!$B$175*'B. Andre input'!$B$65</f>
        <v>1373669.1644318723</v>
      </c>
      <c r="I88" s="236">
        <f>'I. Modelsimulering_kvinder'!I11*'B. Andre input'!$B$175*'B. Andre input'!$B$65</f>
        <v>1267689.8581077734</v>
      </c>
      <c r="J88" s="236">
        <f>'I. Modelsimulering_kvinder'!J11*'B. Andre input'!$B$175*'B. Andre input'!$B$65</f>
        <v>1167157.419207457</v>
      </c>
      <c r="K88" s="236">
        <f>'I. Modelsimulering_kvinder'!K11*'B. Andre input'!$B$175*'B. Andre input'!$B$65</f>
        <v>1074195.4532699941</v>
      </c>
      <c r="L88" s="236">
        <f>'I. Modelsimulering_kvinder'!L11*'B. Andre input'!$B$175*'B. Andre input'!$B$65</f>
        <v>988630.82347555202</v>
      </c>
      <c r="M88" s="236">
        <f>'I. Modelsimulering_kvinder'!M11*'B. Andre input'!$B$175*'B. Andre input'!$B$65</f>
        <v>909938.12940574542</v>
      </c>
      <c r="N88" s="236">
        <f>'I. Modelsimulering_kvinder'!N11*'B. Andre input'!$B$175*'B. Andre input'!$B$65</f>
        <v>801778.16755426128</v>
      </c>
      <c r="O88" s="236">
        <f>'I. Modelsimulering_kvinder'!O11*'B. Andre input'!$B$175*'B. Andre input'!$B$65</f>
        <v>706384.48158453999</v>
      </c>
      <c r="P88" s="236">
        <f>'I. Modelsimulering_kvinder'!P11*'B. Andre input'!$B$175*'B. Andre input'!$B$65</f>
        <v>622493.51620920759</v>
      </c>
      <c r="Q88" s="236">
        <f>'I. Modelsimulering_kvinder'!Q11*'B. Andre input'!$B$175*'B. Andre input'!$B$65</f>
        <v>548704.37878145417</v>
      </c>
      <c r="R88" s="236">
        <f>'I. Modelsimulering_kvinder'!R11*'B. Andre input'!$B$175*'B. Andre input'!$B$65</f>
        <v>483760.60680386756</v>
      </c>
      <c r="S88" s="236">
        <f>'I. Modelsimulering_kvinder'!S11*'B. Andre input'!$B$175*'B. Andre input'!$B$65</f>
        <v>426569.87443188811</v>
      </c>
      <c r="T88" s="236">
        <f>'I. Modelsimulering_kvinder'!T11*'B. Andre input'!$B$175*'B. Andre input'!$B$65</f>
        <v>376184.44346186164</v>
      </c>
      <c r="U88" s="236">
        <f>'I. Modelsimulering_kvinder'!U11*'B. Andre input'!$B$175*'B. Andre input'!$B$65</f>
        <v>331779.66916820628</v>
      </c>
      <c r="V88" s="236">
        <f>'I. Modelsimulering_kvinder'!V11*'B. Andre input'!$B$175*'B. Andre input'!$B$65</f>
        <v>292635.78702910361</v>
      </c>
      <c r="W88" s="236">
        <f>'I. Modelsimulering_kvinder'!W11*'B. Andre input'!$B$175*'B. Andre input'!$B$65</f>
        <v>0</v>
      </c>
      <c r="X88" s="236">
        <f>'I. Modelsimulering_kvinder'!X11*'B. Andre input'!$B$175*'B. Andre input'!$B$65</f>
        <v>0</v>
      </c>
      <c r="Y88" s="236">
        <f>'I. Modelsimulering_kvinder'!Y11*'B. Andre input'!$B$175*'B. Andre input'!$B$65</f>
        <v>0</v>
      </c>
      <c r="Z88" s="236">
        <f>'I. Modelsimulering_kvinder'!Z11*'B. Andre input'!$B$175*'B. Andre input'!$B$65</f>
        <v>0</v>
      </c>
      <c r="AA88" s="236">
        <f>'I. Modelsimulering_kvinder'!AA11*'B. Andre input'!$B$175*'B. Andre input'!$B$65</f>
        <v>0</v>
      </c>
      <c r="AB88" s="236">
        <f>'I. Modelsimulering_kvinder'!AB11*'B. Andre input'!$B$175*'B. Andre input'!$B$65</f>
        <v>0</v>
      </c>
      <c r="AC88" s="236">
        <f>'I. Modelsimulering_kvinder'!AC11*'B. Andre input'!$B$175*'B. Andre input'!$B$65</f>
        <v>0</v>
      </c>
      <c r="AD88" s="236">
        <f>'I. Modelsimulering_kvinder'!AD11*'B. Andre input'!$B$175*'B. Andre input'!$B$65</f>
        <v>0</v>
      </c>
      <c r="AE88" s="236">
        <f>'I. Modelsimulering_kvinder'!AE11*'B. Andre input'!$B$175*'B. Andre input'!$B$65</f>
        <v>0</v>
      </c>
      <c r="AF88" s="236">
        <f>'I. Modelsimulering_kvinder'!AF11*'B. Andre input'!$B$175*'B. Andre input'!$B$65</f>
        <v>0</v>
      </c>
      <c r="AG88" s="236">
        <f>'I. Modelsimulering_kvinder'!AG11*'B. Andre input'!$B$175*'B. Andre input'!$B$65</f>
        <v>0</v>
      </c>
      <c r="AH88" s="236">
        <f>'I. Modelsimulering_kvinder'!AH11*'B. Andre input'!$B$175*'B. Andre input'!$B$65</f>
        <v>0</v>
      </c>
      <c r="AI88" s="236">
        <f>'I. Modelsimulering_kvinder'!AI11*'B. Andre input'!$B$175*'B. Andre input'!$B$65</f>
        <v>0</v>
      </c>
      <c r="AJ88" s="236">
        <f>'I. Modelsimulering_kvinder'!AJ11*'B. Andre input'!$B$175*'B. Andre input'!$B$65</f>
        <v>0</v>
      </c>
      <c r="AK88" s="236">
        <f>'I. Modelsimulering_kvinder'!AK11*'B. Andre input'!$B$175*'B. Andre input'!$B$65</f>
        <v>0</v>
      </c>
      <c r="AL88" s="236">
        <f>'I. Modelsimulering_kvinder'!AL11*'B. Andre input'!$B$175*'B. Andre input'!$B$65</f>
        <v>0</v>
      </c>
      <c r="AM88" s="236">
        <f>'I. Modelsimulering_kvinder'!AM11*'B. Andre input'!$B$175*'B. Andre input'!$B$65</f>
        <v>0</v>
      </c>
      <c r="AN88" s="236">
        <f>'I. Modelsimulering_kvinder'!AN11*'B. Andre input'!$B$175*'B. Andre input'!$B$65</f>
        <v>0</v>
      </c>
      <c r="AO88" s="236">
        <f>'I. Modelsimulering_kvinder'!AO11*'B. Andre input'!$B$175*'B. Andre input'!$B$65</f>
        <v>0</v>
      </c>
      <c r="AP88" s="236">
        <f>'I. Modelsimulering_kvinder'!AP11*'B. Andre input'!$B$175*'B. Andre input'!$B$65</f>
        <v>0</v>
      </c>
      <c r="AQ88" s="236">
        <f>'I. Modelsimulering_kvinder'!AQ11*'B. Andre input'!$B$175*'B. Andre input'!$B$65</f>
        <v>0</v>
      </c>
      <c r="AR88" s="236">
        <f>'I. Modelsimulering_kvinder'!AR11*'B. Andre input'!$B$175*'B. Andre input'!$B$65</f>
        <v>0</v>
      </c>
      <c r="AS88" s="236">
        <f>'I. Modelsimulering_kvinder'!AS11*'B. Andre input'!$B$175*'B. Andre input'!$B$65</f>
        <v>0</v>
      </c>
      <c r="AT88" s="236">
        <f>'I. Modelsimulering_kvinder'!AT11*'B. Andre input'!$B$175*'B. Andre input'!$B$65</f>
        <v>0</v>
      </c>
      <c r="AU88" s="236">
        <f>'I. Modelsimulering_kvinder'!AU11*'B. Andre input'!$B$175*'B. Andre input'!$B$65</f>
        <v>0</v>
      </c>
      <c r="AV88" s="236">
        <f>'I. Modelsimulering_kvinder'!AV11*'B. Andre input'!$B$175*'B. Andre input'!$B$65</f>
        <v>0</v>
      </c>
      <c r="AW88" s="236">
        <f>'I. Modelsimulering_kvinder'!AW11*'B. Andre input'!$B$175*'B. Andre input'!$B$65</f>
        <v>0</v>
      </c>
      <c r="AX88" s="236">
        <f>'I. Modelsimulering_kvinder'!AX11*'B. Andre input'!$B$175*'B. Andre input'!$B$65</f>
        <v>0</v>
      </c>
      <c r="AY88" s="236">
        <f>'I. Modelsimulering_kvinder'!AY11*'B. Andre input'!$B$175*'B. Andre input'!$B$65</f>
        <v>0</v>
      </c>
      <c r="AZ88" s="236">
        <f>'I. Modelsimulering_kvinder'!AZ11*'B. Andre input'!$B$175*'B. Andre input'!$B$65</f>
        <v>0</v>
      </c>
      <c r="BA88" s="236">
        <f>'I. Modelsimulering_kvinder'!BA11*'B. Andre input'!$B$175*'B. Andre input'!$B$65</f>
        <v>0</v>
      </c>
      <c r="BB88" s="236">
        <f>'I. Modelsimulering_kvinder'!BB11*'B. Andre input'!$B$175*'B. Andre input'!$B$65</f>
        <v>0</v>
      </c>
      <c r="BC88" s="236">
        <f>'I. Modelsimulering_kvinder'!BC11*'B. Andre input'!$B$175*'B. Andre input'!$B$65</f>
        <v>0</v>
      </c>
      <c r="BD88" s="236">
        <f>'I. Modelsimulering_kvinder'!BD11*'B. Andre input'!$B$175*'B. Andre input'!$B$65</f>
        <v>0</v>
      </c>
      <c r="BE88" s="236">
        <f>'I. Modelsimulering_kvinder'!BE11*'B. Andre input'!$B$175*'B. Andre input'!$B$65</f>
        <v>0</v>
      </c>
      <c r="BF88" s="236">
        <f>'I. Modelsimulering_kvinder'!BF11*'B. Andre input'!$B$175*'B. Andre input'!$B$65</f>
        <v>0</v>
      </c>
      <c r="BG88" s="236">
        <f>'I. Modelsimulering_kvinder'!BG11*'B. Andre input'!$B$175*'B. Andre input'!$B$65</f>
        <v>0</v>
      </c>
      <c r="BH88" s="236">
        <f>'I. Modelsimulering_kvinder'!BH11*'B. Andre input'!$B$175*'B. Andre input'!$B$65</f>
        <v>0</v>
      </c>
      <c r="BI88" s="236">
        <f>'I. Modelsimulering_kvinder'!BI11*'B. Andre input'!$B$175*'B. Andre input'!$B$65</f>
        <v>0</v>
      </c>
      <c r="BJ88" s="236">
        <f>'I. Modelsimulering_kvinder'!BJ11*'B. Andre input'!$B$175*'B. Andre input'!$B$65</f>
        <v>0</v>
      </c>
      <c r="BK88" s="236">
        <f>'I. Modelsimulering_kvinder'!BK11*'B. Andre input'!$B$175*'B. Andre input'!$B$65</f>
        <v>0</v>
      </c>
      <c r="BL88" s="236">
        <f>'I. Modelsimulering_kvinder'!BL11*'B. Andre input'!$B$175*'B. Andre input'!$B$65</f>
        <v>0</v>
      </c>
      <c r="BM88" s="236">
        <f>'I. Modelsimulering_kvinder'!BM11*'B. Andre input'!$B$175*'B. Andre input'!$B$65</f>
        <v>0</v>
      </c>
      <c r="BN88" s="236">
        <f>'I. Modelsimulering_kvinder'!BN11*'B. Andre input'!$B$175*'B. Andre input'!$B$65</f>
        <v>0</v>
      </c>
      <c r="BO88" s="236">
        <f>'I. Modelsimulering_kvinder'!BO11*'B. Andre input'!$B$175*'B. Andre input'!$B$65</f>
        <v>0</v>
      </c>
      <c r="BP88" s="236">
        <f>'I. Modelsimulering_kvinder'!BP11*'B. Andre input'!$B$175*'B. Andre input'!$B$65</f>
        <v>0</v>
      </c>
      <c r="BQ88" s="236">
        <f>'I. Modelsimulering_kvinder'!BQ11*'B. Andre input'!$B$175*'B. Andre input'!$B$65</f>
        <v>0</v>
      </c>
      <c r="BR88" s="236">
        <f>'I. Modelsimulering_kvinder'!BR11*'B. Andre input'!$B$175*'B. Andre input'!$B$65</f>
        <v>0</v>
      </c>
      <c r="BS88" s="236">
        <f>'I. Modelsimulering_kvinder'!BS11*'B. Andre input'!$B$175*'B. Andre input'!$B$65</f>
        <v>0</v>
      </c>
      <c r="BT88" s="236">
        <f>'I. Modelsimulering_kvinder'!BT11*'B. Andre input'!$B$175*'B. Andre input'!$B$65</f>
        <v>0</v>
      </c>
      <c r="BU88" s="236">
        <f>'I. Modelsimulering_kvinder'!BU11*'B. Andre input'!$B$175*'B. Andre input'!$B$65</f>
        <v>0</v>
      </c>
      <c r="BV88" s="236">
        <f>'I. Modelsimulering_kvinder'!BV11*'B. Andre input'!$B$175*'B. Andre input'!$B$65</f>
        <v>0</v>
      </c>
      <c r="BW88" s="236">
        <f>'I. Modelsimulering_kvinder'!BW11*'B. Andre input'!$B$175*'B. Andre input'!$B$65</f>
        <v>0</v>
      </c>
      <c r="BX88" s="236">
        <f>'I. Modelsimulering_kvinder'!BX11*'B. Andre input'!$B$175*'B. Andre input'!$B$65</f>
        <v>0</v>
      </c>
      <c r="BY88" s="236">
        <f>'I. Modelsimulering_kvinder'!BY11*'B. Andre input'!$B$175*'B. Andre input'!$B$65</f>
        <v>0</v>
      </c>
      <c r="BZ88" s="236">
        <f>'I. Modelsimulering_kvinder'!BZ11*'B. Andre input'!$B$175*'B. Andre input'!$B$65</f>
        <v>0</v>
      </c>
      <c r="CA88" s="236">
        <f>'I. Modelsimulering_kvinder'!CA11*'B. Andre input'!$B$175*'B. Andre input'!$B$65</f>
        <v>0</v>
      </c>
      <c r="CB88" s="236">
        <f>'I. Modelsimulering_kvinder'!CB11*'B. Andre input'!$B$175*'B. Andre input'!$B$65</f>
        <v>0</v>
      </c>
      <c r="CC88" s="236">
        <f>'I. Modelsimulering_kvinder'!CC11*'B. Andre input'!$B$175*'B. Andre input'!$B$65</f>
        <v>0</v>
      </c>
      <c r="CD88" s="236">
        <f>'I. Modelsimulering_kvinder'!CD11*'B. Andre input'!$B$175*'B. Andre input'!$B$65</f>
        <v>0</v>
      </c>
      <c r="CE88" s="236">
        <f>'I. Modelsimulering_kvinder'!CE11*'B. Andre input'!$B$175*'B. Andre input'!$B$65</f>
        <v>0</v>
      </c>
      <c r="CF88" s="236">
        <f>'I. Modelsimulering_kvinder'!CF11*'B. Andre input'!$B$175*'B. Andre input'!$B$65</f>
        <v>0</v>
      </c>
      <c r="CG88" s="236">
        <f>'I. Modelsimulering_kvinder'!CG11*'B. Andre input'!$B$175*'B. Andre input'!$B$65</f>
        <v>0</v>
      </c>
      <c r="CH88" s="236">
        <f>'I. Modelsimulering_kvinder'!CH11*'B. Andre input'!$B$175*'B. Andre input'!$B$65</f>
        <v>0</v>
      </c>
      <c r="CI88" s="236">
        <f>'I. Modelsimulering_kvinder'!CI11*'B. Andre input'!$B$175*'B. Andre input'!$B$65</f>
        <v>0</v>
      </c>
      <c r="CJ88" s="236">
        <f>'I. Modelsimulering_kvinder'!CJ11*'B. Andre input'!$B$175*'B. Andre input'!$B$65</f>
        <v>0</v>
      </c>
    </row>
    <row r="89" spans="1:88" s="115" customFormat="1" ht="12.75" x14ac:dyDescent="0.2">
      <c r="A89" s="140" t="s">
        <v>18</v>
      </c>
      <c r="B89" s="192"/>
      <c r="C89" s="192"/>
      <c r="D89" s="236">
        <f>'I. Modelsimulering_kvinder'!D12*'B. Andre input'!$B$176*'B. Andre input'!$B$65</f>
        <v>5172582.2328015873</v>
      </c>
      <c r="E89" s="236">
        <f>'I. Modelsimulering_kvinder'!E12*'B. Andre input'!$B$176*'B. Andre input'!$B$65</f>
        <v>5045798.1828871984</v>
      </c>
      <c r="F89" s="236">
        <f>'I. Modelsimulering_kvinder'!F12*'B. Andre input'!$B$176*'B. Andre input'!$B$65</f>
        <v>4920992.4278855622</v>
      </c>
      <c r="G89" s="236">
        <f>'I. Modelsimulering_kvinder'!G12*'B. Andre input'!$B$176*'B. Andre input'!$B$65</f>
        <v>4798224.0516950544</v>
      </c>
      <c r="H89" s="236">
        <f>'I. Modelsimulering_kvinder'!H12*'B. Andre input'!$B$176*'B. Andre input'!$B$65</f>
        <v>4677535.8332706233</v>
      </c>
      <c r="I89" s="236">
        <f>'I. Modelsimulering_kvinder'!I12*'B. Andre input'!$B$176*'B. Andre input'!$B$65</f>
        <v>4588805.4770174287</v>
      </c>
      <c r="J89" s="236">
        <f>'I. Modelsimulering_kvinder'!J12*'B. Andre input'!$B$176*'B. Andre input'!$B$65</f>
        <v>4484196.0053662639</v>
      </c>
      <c r="K89" s="236">
        <f>'I. Modelsimulering_kvinder'!K12*'B. Andre input'!$B$176*'B. Andre input'!$B$65</f>
        <v>4374347.4903651578</v>
      </c>
      <c r="L89" s="236">
        <f>'I. Modelsimulering_kvinder'!L12*'B. Andre input'!$B$176*'B. Andre input'!$B$65</f>
        <v>4261849.9353578044</v>
      </c>
      <c r="M89" s="236">
        <f>'I. Modelsimulering_kvinder'!M12*'B. Andre input'!$B$176*'B. Andre input'!$B$65</f>
        <v>4147736.8034507586</v>
      </c>
      <c r="N89" s="236">
        <f>'I. Modelsimulering_kvinder'!N12*'B. Andre input'!$B$176*'B. Andre input'!$B$65</f>
        <v>4074321.9849864184</v>
      </c>
      <c r="O89" s="236">
        <f>'I. Modelsimulering_kvinder'!O12*'B. Andre input'!$B$176*'B. Andre input'!$B$65</f>
        <v>3989841.3432568964</v>
      </c>
      <c r="P89" s="236">
        <f>'I. Modelsimulering_kvinder'!P12*'B. Andre input'!$B$176*'B. Andre input'!$B$65</f>
        <v>3897985.3634795416</v>
      </c>
      <c r="Q89" s="236">
        <f>'I. Modelsimulering_kvinder'!Q12*'B. Andre input'!$B$176*'B. Andre input'!$B$65</f>
        <v>3800557.3799288622</v>
      </c>
      <c r="R89" s="236">
        <f>'I. Modelsimulering_kvinder'!R12*'B. Andre input'!$B$176*'B. Andre input'!$B$65</f>
        <v>3698871.9619110757</v>
      </c>
      <c r="S89" s="236">
        <f>'I. Modelsimulering_kvinder'!S12*'B. Andre input'!$B$176*'B. Andre input'!$B$65</f>
        <v>3594038.1391554638</v>
      </c>
      <c r="T89" s="236">
        <f>'I. Modelsimulering_kvinder'!T12*'B. Andre input'!$B$176*'B. Andre input'!$B$65</f>
        <v>3487022.501715329</v>
      </c>
      <c r="U89" s="236">
        <f>'I. Modelsimulering_kvinder'!U12*'B. Andre input'!$B$176*'B. Andre input'!$B$65</f>
        <v>3378669.2725935858</v>
      </c>
      <c r="V89" s="236">
        <f>'I. Modelsimulering_kvinder'!V12*'B. Andre input'!$B$176*'B. Andre input'!$B$65</f>
        <v>3269712.1006573751</v>
      </c>
      <c r="W89" s="236">
        <f>'I. Modelsimulering_kvinder'!W12*'B. Andre input'!$B$176*'B. Andre input'!$B$65</f>
        <v>3461016.0026273527</v>
      </c>
      <c r="X89" s="236">
        <f>'I. Modelsimulering_kvinder'!X12*'B. Andre input'!$B$176*'B. Andre input'!$B$65</f>
        <v>3306256.7480543707</v>
      </c>
      <c r="Y89" s="236">
        <f>'I. Modelsimulering_kvinder'!Y12*'B. Andre input'!$B$176*'B. Andre input'!$B$65</f>
        <v>3158629.6526872059</v>
      </c>
      <c r="Z89" s="236">
        <f>'I. Modelsimulering_kvinder'!Z12*'B. Andre input'!$B$176*'B. Andre input'!$B$65</f>
        <v>3017754.0448772227</v>
      </c>
      <c r="AA89" s="236">
        <f>'I. Modelsimulering_kvinder'!AA12*'B. Andre input'!$B$176*'B. Andre input'!$B$65</f>
        <v>2883282.0084554567</v>
      </c>
      <c r="AB89" s="236">
        <f>'I. Modelsimulering_kvinder'!AB12*'B. Andre input'!$B$176*'B. Andre input'!$B$65</f>
        <v>2754892.9743023524</v>
      </c>
      <c r="AC89" s="236">
        <f>'I. Modelsimulering_kvinder'!AC12*'B. Andre input'!$B$176*'B. Andre input'!$B$65</f>
        <v>2632289.5449028048</v>
      </c>
      <c r="AD89" s="236">
        <f>'I. Modelsimulering_kvinder'!AD12*'B. Andre input'!$B$176*'B. Andre input'!$B$65</f>
        <v>2515194.2461065566</v>
      </c>
      <c r="AE89" s="236">
        <f>'I. Modelsimulering_kvinder'!AE12*'B. Andre input'!$B$176*'B. Andre input'!$B$65</f>
        <v>2403346.9778182888</v>
      </c>
      <c r="AF89" s="236">
        <f>'I. Modelsimulering_kvinder'!AF12*'B. Andre input'!$B$176*'B. Andre input'!$B$65</f>
        <v>2296502.9930065414</v>
      </c>
      <c r="AG89" s="236">
        <f>'I. Modelsimulering_kvinder'!AG12*'B. Andre input'!$B$176*'B. Andre input'!$B$65</f>
        <v>2156596.2553403517</v>
      </c>
      <c r="AH89" s="236">
        <f>'I. Modelsimulering_kvinder'!AH12*'B. Andre input'!$B$176*'B. Andre input'!$B$65</f>
        <v>2025229.220314451</v>
      </c>
      <c r="AI89" s="236">
        <f>'I. Modelsimulering_kvinder'!AI12*'B. Andre input'!$B$176*'B. Andre input'!$B$65</f>
        <v>1901876.4521690735</v>
      </c>
      <c r="AJ89" s="236">
        <f>'I. Modelsimulering_kvinder'!AJ12*'B. Andre input'!$B$176*'B. Andre input'!$B$65</f>
        <v>1786045.9173766682</v>
      </c>
      <c r="AK89" s="236">
        <f>'I. Modelsimulering_kvinder'!AK12*'B. Andre input'!$B$176*'B. Andre input'!$B$65</f>
        <v>1677276.5871796394</v>
      </c>
      <c r="AL89" s="236">
        <f>'I. Modelsimulering_kvinder'!AL12*'B. Andre input'!$B$176*'B. Andre input'!$B$65</f>
        <v>1575136.2802982735</v>
      </c>
      <c r="AM89" s="236">
        <f>'I. Modelsimulering_kvinder'!AM12*'B. Andre input'!$B$176*'B. Andre input'!$B$65</f>
        <v>1479219.7066721106</v>
      </c>
      <c r="AN89" s="236">
        <f>'I. Modelsimulering_kvinder'!AN12*'B. Andre input'!$B$176*'B. Andre input'!$B$65</f>
        <v>1389146.681893894</v>
      </c>
      <c r="AO89" s="236">
        <f>'I. Modelsimulering_kvinder'!AO12*'B. Andre input'!$B$176*'B. Andre input'!$B$65</f>
        <v>1304560.4885684275</v>
      </c>
      <c r="AP89" s="236">
        <f>'I. Modelsimulering_kvinder'!AP12*'B. Andre input'!$B$176*'B. Andre input'!$B$65</f>
        <v>1225126.3657610198</v>
      </c>
      <c r="AQ89" s="236">
        <f>'I. Modelsimulering_kvinder'!AQ12*'B. Andre input'!$B$176*'B. Andre input'!$B$65</f>
        <v>1089975.8950286668</v>
      </c>
      <c r="AR89" s="236">
        <f>'I. Modelsimulering_kvinder'!AR12*'B. Andre input'!$B$176*'B. Andre input'!$B$65</f>
        <v>969735.39748648065</v>
      </c>
      <c r="AS89" s="236">
        <f>'I. Modelsimulering_kvinder'!AS12*'B. Andre input'!$B$176*'B. Andre input'!$B$65</f>
        <v>862759.75858937204</v>
      </c>
      <c r="AT89" s="236">
        <f>'I. Modelsimulering_kvinder'!AT12*'B. Andre input'!$B$176*'B. Andre input'!$B$65</f>
        <v>767585.44657048967</v>
      </c>
      <c r="AU89" s="236">
        <f>'I. Modelsimulering_kvinder'!AU12*'B. Andre input'!$B$176*'B. Andre input'!$B$65</f>
        <v>682910.45034465694</v>
      </c>
      <c r="AV89" s="236">
        <f>'I. Modelsimulering_kvinder'!AV12*'B. Andre input'!$B$176*'B. Andre input'!$B$65</f>
        <v>607576.43970836583</v>
      </c>
      <c r="AW89" s="236">
        <f>'I. Modelsimulering_kvinder'!AW12*'B. Andre input'!$B$176*'B. Andre input'!$B$65</f>
        <v>540552.89997940836</v>
      </c>
      <c r="AX89" s="236">
        <f>'I. Modelsimulering_kvinder'!AX12*'B. Andre input'!$B$176*'B. Andre input'!$B$65</f>
        <v>480923.02136100997</v>
      </c>
      <c r="AY89" s="236">
        <f>'I. Modelsimulering_kvinder'!AY12*'B. Andre input'!$B$176*'B. Andre input'!$B$65</f>
        <v>427871.14811591996</v>
      </c>
      <c r="AZ89" s="236">
        <f>'I. Modelsimulering_kvinder'!AZ12*'B. Andre input'!$B$176*'B. Andre input'!$B$65</f>
        <v>380671.61453417793</v>
      </c>
      <c r="BA89" s="236">
        <f>'I. Modelsimulering_kvinder'!BA12*'B. Andre input'!$B$176*'B. Andre input'!$B$65</f>
        <v>0</v>
      </c>
      <c r="BB89" s="236">
        <f>'I. Modelsimulering_kvinder'!BB12*'B. Andre input'!$B$176*'B. Andre input'!$B$65</f>
        <v>0</v>
      </c>
      <c r="BC89" s="236">
        <f>'I. Modelsimulering_kvinder'!BC12*'B. Andre input'!$B$176*'B. Andre input'!$B$65</f>
        <v>0</v>
      </c>
      <c r="BD89" s="236">
        <f>'I. Modelsimulering_kvinder'!BD12*'B. Andre input'!$B$176*'B. Andre input'!$B$65</f>
        <v>0</v>
      </c>
      <c r="BE89" s="236">
        <f>'I. Modelsimulering_kvinder'!BE12*'B. Andre input'!$B$176*'B. Andre input'!$B$65</f>
        <v>0</v>
      </c>
      <c r="BF89" s="236">
        <f>'I. Modelsimulering_kvinder'!BF12*'B. Andre input'!$B$176*'B. Andre input'!$B$65</f>
        <v>0</v>
      </c>
      <c r="BG89" s="236">
        <f>'I. Modelsimulering_kvinder'!BG12*'B. Andre input'!$B$176*'B. Andre input'!$B$65</f>
        <v>0</v>
      </c>
      <c r="BH89" s="236">
        <f>'I. Modelsimulering_kvinder'!BH12*'B. Andre input'!$B$176*'B. Andre input'!$B$65</f>
        <v>0</v>
      </c>
      <c r="BI89" s="236">
        <f>'I. Modelsimulering_kvinder'!BI12*'B. Andre input'!$B$176*'B. Andre input'!$B$65</f>
        <v>0</v>
      </c>
      <c r="BJ89" s="236">
        <f>'I. Modelsimulering_kvinder'!BJ12*'B. Andre input'!$B$176*'B. Andre input'!$B$65</f>
        <v>0</v>
      </c>
      <c r="BK89" s="236">
        <f>'I. Modelsimulering_kvinder'!BK12*'B. Andre input'!$B$176*'B. Andre input'!$B$65</f>
        <v>0</v>
      </c>
      <c r="BL89" s="236">
        <f>'I. Modelsimulering_kvinder'!BL12*'B. Andre input'!$B$176*'B. Andre input'!$B$65</f>
        <v>0</v>
      </c>
      <c r="BM89" s="236">
        <f>'I. Modelsimulering_kvinder'!BM12*'B. Andre input'!$B$176*'B. Andre input'!$B$65</f>
        <v>0</v>
      </c>
      <c r="BN89" s="236">
        <f>'I. Modelsimulering_kvinder'!BN12*'B. Andre input'!$B$176*'B. Andre input'!$B$65</f>
        <v>0</v>
      </c>
      <c r="BO89" s="236">
        <f>'I. Modelsimulering_kvinder'!BO12*'B. Andre input'!$B$176*'B. Andre input'!$B$65</f>
        <v>0</v>
      </c>
      <c r="BP89" s="236">
        <f>'I. Modelsimulering_kvinder'!BP12*'B. Andre input'!$B$176*'B. Andre input'!$B$65</f>
        <v>0</v>
      </c>
      <c r="BQ89" s="236">
        <f>'I. Modelsimulering_kvinder'!BQ12*'B. Andre input'!$B$176*'B. Andre input'!$B$65</f>
        <v>0</v>
      </c>
      <c r="BR89" s="236">
        <f>'I. Modelsimulering_kvinder'!BR12*'B. Andre input'!$B$176*'B. Andre input'!$B$65</f>
        <v>0</v>
      </c>
      <c r="BS89" s="236">
        <f>'I. Modelsimulering_kvinder'!BS12*'B. Andre input'!$B$176*'B. Andre input'!$B$65</f>
        <v>0</v>
      </c>
      <c r="BT89" s="236">
        <f>'I. Modelsimulering_kvinder'!BT12*'B. Andre input'!$B$176*'B. Andre input'!$B$65</f>
        <v>0</v>
      </c>
      <c r="BU89" s="236">
        <f>'I. Modelsimulering_kvinder'!BU12*'B. Andre input'!$B$176*'B. Andre input'!$B$65</f>
        <v>0</v>
      </c>
      <c r="BV89" s="236">
        <f>'I. Modelsimulering_kvinder'!BV12*'B. Andre input'!$B$176*'B. Andre input'!$B$65</f>
        <v>0</v>
      </c>
      <c r="BW89" s="236">
        <f>'I. Modelsimulering_kvinder'!BW12*'B. Andre input'!$B$176*'B. Andre input'!$B$65</f>
        <v>0</v>
      </c>
      <c r="BX89" s="236">
        <f>'I. Modelsimulering_kvinder'!BX12*'B. Andre input'!$B$176*'B. Andre input'!$B$65</f>
        <v>0</v>
      </c>
      <c r="BY89" s="236">
        <f>'I. Modelsimulering_kvinder'!BY12*'B. Andre input'!$B$176*'B. Andre input'!$B$65</f>
        <v>0</v>
      </c>
      <c r="BZ89" s="236">
        <f>'I. Modelsimulering_kvinder'!BZ12*'B. Andre input'!$B$176*'B. Andre input'!$B$65</f>
        <v>0</v>
      </c>
      <c r="CA89" s="236">
        <f>'I. Modelsimulering_kvinder'!CA12*'B. Andre input'!$B$176*'B. Andre input'!$B$65</f>
        <v>0</v>
      </c>
      <c r="CB89" s="236">
        <f>'I. Modelsimulering_kvinder'!CB12*'B. Andre input'!$B$176*'B. Andre input'!$B$65</f>
        <v>0</v>
      </c>
      <c r="CC89" s="236">
        <f>'I. Modelsimulering_kvinder'!CC12*'B. Andre input'!$B$176*'B. Andre input'!$B$65</f>
        <v>0</v>
      </c>
      <c r="CD89" s="236">
        <f>'I. Modelsimulering_kvinder'!CD12*'B. Andre input'!$B$176*'B. Andre input'!$B$65</f>
        <v>0</v>
      </c>
      <c r="CE89" s="236">
        <f>'I. Modelsimulering_kvinder'!CE12*'B. Andre input'!$B$176*'B. Andre input'!$B$65</f>
        <v>0</v>
      </c>
      <c r="CF89" s="236">
        <f>'I. Modelsimulering_kvinder'!CF12*'B. Andre input'!$B$176*'B. Andre input'!$B$65</f>
        <v>0</v>
      </c>
      <c r="CG89" s="236">
        <f>'I. Modelsimulering_kvinder'!CG12*'B. Andre input'!$B$176*'B. Andre input'!$B$65</f>
        <v>0</v>
      </c>
      <c r="CH89" s="236">
        <f>'I. Modelsimulering_kvinder'!CH12*'B. Andre input'!$B$176*'B. Andre input'!$B$65</f>
        <v>0</v>
      </c>
      <c r="CI89" s="236">
        <f>'I. Modelsimulering_kvinder'!CI12*'B. Andre input'!$B$176*'B. Andre input'!$B$65</f>
        <v>0</v>
      </c>
      <c r="CJ89" s="236">
        <f>'I. Modelsimulering_kvinder'!CJ12*'B. Andre input'!$B$176*'B. Andre input'!$B$65</f>
        <v>0</v>
      </c>
    </row>
    <row r="90" spans="1:88" s="115" customFormat="1" ht="12.75" x14ac:dyDescent="0.2">
      <c r="A90" s="140" t="s">
        <v>211</v>
      </c>
      <c r="B90" s="192"/>
      <c r="C90" s="192"/>
      <c r="D90" s="236">
        <f>'I. Modelsimulering_kvinder'!D13*'B. Andre input'!$B$177*'B. Andre input'!$B$65</f>
        <v>5430426.9757670322</v>
      </c>
      <c r="E90" s="236">
        <f>'I. Modelsimulering_kvinder'!E13*'B. Andre input'!$B$177*'B. Andre input'!$B$65</f>
        <v>5451876.1402615272</v>
      </c>
      <c r="F90" s="236">
        <f>'I. Modelsimulering_kvinder'!F13*'B. Andre input'!$B$177*'B. Andre input'!$B$65</f>
        <v>5461923.5235767998</v>
      </c>
      <c r="G90" s="236">
        <f>'I. Modelsimulering_kvinder'!G13*'B. Andre input'!$B$177*'B. Andre input'!$B$65</f>
        <v>5461672.8107123263</v>
      </c>
      <c r="H90" s="236">
        <f>'I. Modelsimulering_kvinder'!H13*'B. Andre input'!$B$177*'B. Andre input'!$B$65</f>
        <v>5452115.7944646254</v>
      </c>
      <c r="I90" s="236">
        <f>'I. Modelsimulering_kvinder'!I13*'B. Andre input'!$B$177*'B. Andre input'!$B$65</f>
        <v>5434145.6718663629</v>
      </c>
      <c r="J90" s="236">
        <f>'I. Modelsimulering_kvinder'!J13*'B. Andre input'!$B$177*'B. Andre input'!$B$65</f>
        <v>5393807.4656980168</v>
      </c>
      <c r="K90" s="236">
        <f>'I. Modelsimulering_kvinder'!K13*'B. Andre input'!$B$177*'B. Andre input'!$B$65</f>
        <v>5344199.6470530787</v>
      </c>
      <c r="L90" s="236">
        <f>'I. Modelsimulering_kvinder'!L13*'B. Andre input'!$B$177*'B. Andre input'!$B$65</f>
        <v>5288054.5801020144</v>
      </c>
      <c r="M90" s="236">
        <f>'I. Modelsimulering_kvinder'!M13*'B. Andre input'!$B$177*'B. Andre input'!$B$65</f>
        <v>5226164.9970589718</v>
      </c>
      <c r="N90" s="236">
        <f>'I. Modelsimulering_kvinder'!N13*'B. Andre input'!$B$177*'B. Andre input'!$B$65</f>
        <v>5158983.0901458301</v>
      </c>
      <c r="O90" s="236">
        <f>'I. Modelsimulering_kvinder'!O13*'B. Andre input'!$B$177*'B. Andre input'!$B$65</f>
        <v>5089589.9346706886</v>
      </c>
      <c r="P90" s="236">
        <f>'I. Modelsimulering_kvinder'!P13*'B. Andre input'!$B$177*'B. Andre input'!$B$65</f>
        <v>5019468.4880096046</v>
      </c>
      <c r="Q90" s="236">
        <f>'I. Modelsimulering_kvinder'!Q13*'B. Andre input'!$B$177*'B. Andre input'!$B$65</f>
        <v>4948022.084606681</v>
      </c>
      <c r="R90" s="236">
        <f>'I. Modelsimulering_kvinder'!R13*'B. Andre input'!$B$177*'B. Andre input'!$B$65</f>
        <v>4874521.9739026763</v>
      </c>
      <c r="S90" s="236">
        <f>'I. Modelsimulering_kvinder'!S13*'B. Andre input'!$B$177*'B. Andre input'!$B$65</f>
        <v>4798438.059040105</v>
      </c>
      <c r="T90" s="236">
        <f>'I. Modelsimulering_kvinder'!T13*'B. Andre input'!$B$177*'B. Andre input'!$B$65</f>
        <v>4719456.4493207159</v>
      </c>
      <c r="U90" s="236">
        <f>'I. Modelsimulering_kvinder'!U13*'B. Andre input'!$B$177*'B. Andre input'!$B$65</f>
        <v>4637443.371789434</v>
      </c>
      <c r="V90" s="236">
        <f>'I. Modelsimulering_kvinder'!V13*'B. Andre input'!$B$177*'B. Andre input'!$B$65</f>
        <v>4552405.7923044451</v>
      </c>
      <c r="W90" s="236">
        <f>'I. Modelsimulering_kvinder'!W13*'B. Andre input'!$B$177*'B. Andre input'!$B$65</f>
        <v>4464457.4725807942</v>
      </c>
      <c r="X90" s="236">
        <f>'I. Modelsimulering_kvinder'!X13*'B. Andre input'!$B$177*'B. Andre input'!$B$65</f>
        <v>4404431.1720945332</v>
      </c>
      <c r="Y90" s="236">
        <f>'I. Modelsimulering_kvinder'!Y13*'B. Andre input'!$B$177*'B. Andre input'!$B$65</f>
        <v>4334592.5589283751</v>
      </c>
      <c r="Z90" s="236">
        <f>'I. Modelsimulering_kvinder'!Z13*'B. Andre input'!$B$177*'B. Andre input'!$B$65</f>
        <v>4256489.2051318847</v>
      </c>
      <c r="AA90" s="236">
        <f>'I. Modelsimulering_kvinder'!AA13*'B. Andre input'!$B$177*'B. Andre input'!$B$65</f>
        <v>4171502.4936591801</v>
      </c>
      <c r="AB90" s="236">
        <f>'I. Modelsimulering_kvinder'!AB13*'B. Andre input'!$B$177*'B. Andre input'!$B$65</f>
        <v>4080863.6832001619</v>
      </c>
      <c r="AC90" s="236">
        <f>'I. Modelsimulering_kvinder'!AC13*'B. Andre input'!$B$177*'B. Andre input'!$B$65</f>
        <v>3985668.3025239045</v>
      </c>
      <c r="AD90" s="236">
        <f>'I. Modelsimulering_kvinder'!AD13*'B. Andre input'!$B$177*'B. Andre input'!$B$65</f>
        <v>3886889.1361504728</v>
      </c>
      <c r="AE90" s="236">
        <f>'I. Modelsimulering_kvinder'!AE13*'B. Andre input'!$B$177*'B. Andre input'!$B$65</f>
        <v>3785387.9930958617</v>
      </c>
      <c r="AF90" s="236">
        <f>'I. Modelsimulering_kvinder'!AF13*'B. Andre input'!$B$177*'B. Andre input'!$B$65</f>
        <v>3681926.4036535532</v>
      </c>
      <c r="AG90" s="236">
        <f>'I. Modelsimulering_kvinder'!AG13*'B. Andre input'!$B$177*'B. Andre input'!$B$65</f>
        <v>3693528.7806620933</v>
      </c>
      <c r="AH90" s="236">
        <f>'I. Modelsimulering_kvinder'!AH13*'B. Andre input'!$B$177*'B. Andre input'!$B$65</f>
        <v>3682809.9801265276</v>
      </c>
      <c r="AI90" s="236">
        <f>'I. Modelsimulering_kvinder'!AI13*'B. Andre input'!$B$177*'B. Andre input'!$B$65</f>
        <v>3653120.7940169647</v>
      </c>
      <c r="AJ90" s="236">
        <f>'I. Modelsimulering_kvinder'!AJ13*'B. Andre input'!$B$177*'B. Andre input'!$B$65</f>
        <v>3607421.3578080321</v>
      </c>
      <c r="AK90" s="236">
        <f>'I. Modelsimulering_kvinder'!AK13*'B. Andre input'!$B$177*'B. Andre input'!$B$65</f>
        <v>3548323.348711669</v>
      </c>
      <c r="AL90" s="236">
        <f>'I. Modelsimulering_kvinder'!AL13*'B. Andre input'!$B$177*'B. Andre input'!$B$65</f>
        <v>3478127.5311452746</v>
      </c>
      <c r="AM90" s="236">
        <f>'I. Modelsimulering_kvinder'!AM13*'B. Andre input'!$B$177*'B. Andre input'!$B$65</f>
        <v>3398857.2412227881</v>
      </c>
      <c r="AN90" s="236">
        <f>'I. Modelsimulering_kvinder'!AN13*'B. Andre input'!$B$177*'B. Andre input'!$B$65</f>
        <v>3312288.3031886877</v>
      </c>
      <c r="AO90" s="236">
        <f>'I. Modelsimulering_kvinder'!AO13*'B. Andre input'!$B$177*'B. Andre input'!$B$65</f>
        <v>3219975.7937341407</v>
      </c>
      <c r="AP90" s="236">
        <f>'I. Modelsimulering_kvinder'!AP13*'B. Andre input'!$B$177*'B. Andre input'!$B$65</f>
        <v>3123278.0093065053</v>
      </c>
      <c r="AQ90" s="236">
        <f>'I. Modelsimulering_kvinder'!AQ13*'B. Andre input'!$B$177*'B. Andre input'!$B$65</f>
        <v>3209599.3314592424</v>
      </c>
      <c r="AR90" s="236">
        <f>'I. Modelsimulering_kvinder'!AR13*'B. Andre input'!$B$177*'B. Andre input'!$B$65</f>
        <v>3246878.3632083163</v>
      </c>
      <c r="AS90" s="236">
        <f>'I. Modelsimulering_kvinder'!AS13*'B. Andre input'!$B$177*'B. Andre input'!$B$65</f>
        <v>3244169.0788485138</v>
      </c>
      <c r="AT90" s="236">
        <f>'I. Modelsimulering_kvinder'!AT13*'B. Andre input'!$B$177*'B. Andre input'!$B$65</f>
        <v>3209185.4414295428</v>
      </c>
      <c r="AU90" s="236">
        <f>'I. Modelsimulering_kvinder'!AU13*'B. Andre input'!$B$177*'B. Andre input'!$B$65</f>
        <v>3148482.620577564</v>
      </c>
      <c r="AV90" s="236">
        <f>'I. Modelsimulering_kvinder'!AV13*'B. Andre input'!$B$177*'B. Andre input'!$B$65</f>
        <v>3067614.5588912945</v>
      </c>
      <c r="AW90" s="236">
        <f>'I. Modelsimulering_kvinder'!AW13*'B. Andre input'!$B$177*'B. Andre input'!$B$65</f>
        <v>2971270.9998426461</v>
      </c>
      <c r="AX90" s="236">
        <f>'I. Modelsimulering_kvinder'!AX13*'B. Andre input'!$B$177*'B. Andre input'!$B$65</f>
        <v>2863396.6532432591</v>
      </c>
      <c r="AY90" s="236">
        <f>'I. Modelsimulering_kvinder'!AY13*'B. Andre input'!$B$177*'B. Andre input'!$B$65</f>
        <v>2747294.8075572345</v>
      </c>
      <c r="AZ90" s="236">
        <f>'I. Modelsimulering_kvinder'!AZ13*'B. Andre input'!$B$177*'B. Andre input'!$B$65</f>
        <v>2625717.3881368148</v>
      </c>
      <c r="BA90" s="236">
        <f>'I. Modelsimulering_kvinder'!BA13*'B. Andre input'!$B$177*'B. Andre input'!$B$65</f>
        <v>3542476.5997945801</v>
      </c>
      <c r="BB90" s="236">
        <f>'I. Modelsimulering_kvinder'!BB13*'B. Andre input'!$B$177*'B. Andre input'!$B$65</f>
        <v>3217672.3029122357</v>
      </c>
      <c r="BC90" s="236">
        <f>'I. Modelsimulering_kvinder'!BC13*'B. Andre input'!$B$177*'B. Andre input'!$B$65</f>
        <v>2922780.7679601694</v>
      </c>
      <c r="BD90" s="236">
        <f>'I. Modelsimulering_kvinder'!BD13*'B. Andre input'!$B$177*'B. Andre input'!$B$65</f>
        <v>2655011.2243273631</v>
      </c>
      <c r="BE90" s="236">
        <f>'I. Modelsimulering_kvinder'!BE13*'B. Andre input'!$B$177*'B. Andre input'!$B$65</f>
        <v>2411843.0774369678</v>
      </c>
      <c r="BF90" s="236">
        <f>'I. Modelsimulering_kvinder'!BF13*'B. Andre input'!$B$177*'B. Andre input'!$B$65</f>
        <v>2190997.1007308904</v>
      </c>
      <c r="BG90" s="236">
        <f>'I. Modelsimulering_kvinder'!BG13*'B. Andre input'!$B$177*'B. Andre input'!$B$65</f>
        <v>1990410.3942563352</v>
      </c>
      <c r="BH90" s="236">
        <f>'I. Modelsimulering_kvinder'!BH13*'B. Andre input'!$B$177*'B. Andre input'!$B$65</f>
        <v>1808214.4510765255</v>
      </c>
      <c r="BI90" s="236">
        <f>'I. Modelsimulering_kvinder'!BI13*'B. Andre input'!$B$177*'B. Andre input'!$B$65</f>
        <v>1642715.8206750138</v>
      </c>
      <c r="BJ90" s="236">
        <f>'I. Modelsimulering_kvinder'!BJ13*'B. Andre input'!$B$177*'B. Andre input'!$B$65</f>
        <v>1492378.9683561649</v>
      </c>
      <c r="BK90" s="236">
        <f>'I. Modelsimulering_kvinder'!BK13*'B. Andre input'!$B$177*'B. Andre input'!$B$65</f>
        <v>1355811.0117708524</v>
      </c>
      <c r="BL90" s="236">
        <f>'I. Modelsimulering_kvinder'!BL13*'B. Andre input'!$B$177*'B. Andre input'!$B$65</f>
        <v>1231748.0776148033</v>
      </c>
      <c r="BM90" s="236">
        <f>'I. Modelsimulering_kvinder'!BM13*'B. Andre input'!$B$177*'B. Andre input'!$B$65</f>
        <v>1119043.0686685056</v>
      </c>
      <c r="BN90" s="236">
        <f>'I. Modelsimulering_kvinder'!BN13*'B. Andre input'!$B$177*'B. Andre input'!$B$65</f>
        <v>1016654.6675843225</v>
      </c>
      <c r="BO90" s="236">
        <f>'I. Modelsimulering_kvinder'!BO13*'B. Andre input'!$B$177*'B. Andre input'!$B$65</f>
        <v>923637.43201274367</v>
      </c>
      <c r="BP90" s="236">
        <f>'I. Modelsimulering_kvinder'!BP13*'B. Andre input'!$B$177*'B. Andre input'!$B$65</f>
        <v>839132.85785403824</v>
      </c>
      <c r="BQ90" s="236">
        <f>'I. Modelsimulering_kvinder'!BQ13*'B. Andre input'!$B$177*'B. Andre input'!$B$65</f>
        <v>762361.30512341706</v>
      </c>
      <c r="BR90" s="236">
        <f>'I. Modelsimulering_kvinder'!BR13*'B. Andre input'!$B$177*'B. Andre input'!$B$65</f>
        <v>692614.69522311108</v>
      </c>
      <c r="BS90" s="236">
        <f>'I. Modelsimulering_kvinder'!BS13*'B. Andre input'!$B$177*'B. Andre input'!$B$65</f>
        <v>629249.90012773254</v>
      </c>
      <c r="BT90" s="236">
        <f>'I. Modelsimulering_kvinder'!BT13*'B. Andre input'!$B$177*'B. Andre input'!$B$65</f>
        <v>571682.75370291318</v>
      </c>
      <c r="BU90" s="236">
        <f>'I. Modelsimulering_kvinder'!BU13*'B. Andre input'!$B$177*'B. Andre input'!$B$65</f>
        <v>0</v>
      </c>
      <c r="BV90" s="236">
        <f>'I. Modelsimulering_kvinder'!BV13*'B. Andre input'!$B$177*'B. Andre input'!$B$65</f>
        <v>0</v>
      </c>
      <c r="BW90" s="236">
        <f>'I. Modelsimulering_kvinder'!BW13*'B. Andre input'!$B$177*'B. Andre input'!$B$65</f>
        <v>0</v>
      </c>
      <c r="BX90" s="236">
        <f>'I. Modelsimulering_kvinder'!BX13*'B. Andre input'!$B$177*'B. Andre input'!$B$65</f>
        <v>0</v>
      </c>
      <c r="BY90" s="236">
        <f>'I. Modelsimulering_kvinder'!BY13*'B. Andre input'!$B$177*'B. Andre input'!$B$65</f>
        <v>0</v>
      </c>
      <c r="BZ90" s="236">
        <f>'I. Modelsimulering_kvinder'!BZ13*'B. Andre input'!$B$177*'B. Andre input'!$B$65</f>
        <v>0</v>
      </c>
      <c r="CA90" s="236">
        <f>'I. Modelsimulering_kvinder'!CA13*'B. Andre input'!$B$177*'B. Andre input'!$B$65</f>
        <v>0</v>
      </c>
      <c r="CB90" s="236">
        <f>'I. Modelsimulering_kvinder'!CB13*'B. Andre input'!$B$177*'B. Andre input'!$B$65</f>
        <v>0</v>
      </c>
      <c r="CC90" s="236">
        <f>'I. Modelsimulering_kvinder'!CC13*'B. Andre input'!$B$177*'B. Andre input'!$B$65</f>
        <v>0</v>
      </c>
      <c r="CD90" s="236">
        <f>'I. Modelsimulering_kvinder'!CD13*'B. Andre input'!$B$177*'B. Andre input'!$B$65</f>
        <v>0</v>
      </c>
      <c r="CE90" s="236">
        <f>'I. Modelsimulering_kvinder'!CE13*'B. Andre input'!$B$177*'B. Andre input'!$B$65</f>
        <v>0</v>
      </c>
      <c r="CF90" s="236">
        <f>'I. Modelsimulering_kvinder'!CF13*'B. Andre input'!$B$177*'B. Andre input'!$B$65</f>
        <v>0</v>
      </c>
      <c r="CG90" s="236">
        <f>'I. Modelsimulering_kvinder'!CG13*'B. Andre input'!$B$177*'B. Andre input'!$B$65</f>
        <v>0</v>
      </c>
      <c r="CH90" s="236">
        <f>'I. Modelsimulering_kvinder'!CH13*'B. Andre input'!$B$177*'B. Andre input'!$B$65</f>
        <v>0</v>
      </c>
      <c r="CI90" s="236">
        <f>'I. Modelsimulering_kvinder'!CI13*'B. Andre input'!$B$177*'B. Andre input'!$B$65</f>
        <v>0</v>
      </c>
      <c r="CJ90" s="236">
        <f>'I. Modelsimulering_kvinder'!CJ13*'B. Andre input'!$B$177*'B. Andre input'!$B$65</f>
        <v>0</v>
      </c>
    </row>
    <row r="91" spans="1:88" s="115" customFormat="1" ht="12.75" x14ac:dyDescent="0.2">
      <c r="A91" s="140" t="s">
        <v>212</v>
      </c>
      <c r="B91" s="192"/>
      <c r="C91" s="192"/>
      <c r="D91" s="236">
        <f>'I. Modelsimulering_kvinder'!D14*'B. Andre input'!$B$177*'B. Andre input'!$B$65</f>
        <v>647088.03664259647</v>
      </c>
      <c r="E91" s="236">
        <f>'I. Modelsimulering_kvinder'!E14*'B. Andre input'!$B$177*'B. Andre input'!$B$65</f>
        <v>729549.07671270519</v>
      </c>
      <c r="F91" s="236">
        <f>'I. Modelsimulering_kvinder'!F14*'B. Andre input'!$B$177*'B. Andre input'!$B$65</f>
        <v>791257.44531964581</v>
      </c>
      <c r="G91" s="236">
        <f>'I. Modelsimulering_kvinder'!G14*'B. Andre input'!$B$177*'B. Andre input'!$B$65</f>
        <v>837463.5892420779</v>
      </c>
      <c r="H91" s="236">
        <f>'I. Modelsimulering_kvinder'!H14*'B. Andre input'!$B$177*'B. Andre input'!$B$65</f>
        <v>871989.7862980552</v>
      </c>
      <c r="I91" s="236">
        <f>'I. Modelsimulering_kvinder'!I14*'B. Andre input'!$B$177*'B. Andre input'!$B$65</f>
        <v>897626.40863473876</v>
      </c>
      <c r="J91" s="236">
        <f>'I. Modelsimulering_kvinder'!J14*'B. Andre input'!$B$177*'B. Andre input'!$B$65</f>
        <v>911471.61866924341</v>
      </c>
      <c r="K91" s="236">
        <f>'I. Modelsimulering_kvinder'!K14*'B. Andre input'!$B$177*'B. Andre input'!$B$65</f>
        <v>918912.64518877747</v>
      </c>
      <c r="L91" s="236">
        <f>'I. Modelsimulering_kvinder'!L14*'B. Andre input'!$B$177*'B. Andre input'!$B$65</f>
        <v>921934.28579190746</v>
      </c>
      <c r="M91" s="236">
        <f>'I. Modelsimulering_kvinder'!M14*'B. Andre input'!$B$177*'B. Andre input'!$B$65</f>
        <v>921578.21996390738</v>
      </c>
      <c r="N91" s="236">
        <f>'I. Modelsimulering_kvinder'!N14*'B. Andre input'!$B$177*'B. Andre input'!$B$65</f>
        <v>918528.86237093399</v>
      </c>
      <c r="O91" s="236">
        <f>'I. Modelsimulering_kvinder'!O14*'B. Andre input'!$B$177*'B. Andre input'!$B$65</f>
        <v>912664.23087188986</v>
      </c>
      <c r="P91" s="236">
        <f>'I. Modelsimulering_kvinder'!P14*'B. Andre input'!$B$177*'B. Andre input'!$B$65</f>
        <v>905455.89742603409</v>
      </c>
      <c r="Q91" s="236">
        <f>'I. Modelsimulering_kvinder'!Q14*'B. Andre input'!$B$177*'B. Andre input'!$B$65</f>
        <v>897314.02843859664</v>
      </c>
      <c r="R91" s="236">
        <f>'I. Modelsimulering_kvinder'!R14*'B. Andre input'!$B$177*'B. Andre input'!$B$65</f>
        <v>888370.3492173244</v>
      </c>
      <c r="S91" s="236">
        <f>'I. Modelsimulering_kvinder'!S14*'B. Andre input'!$B$177*'B. Andre input'!$B$65</f>
        <v>878670.30343262118</v>
      </c>
      <c r="T91" s="236">
        <f>'I. Modelsimulering_kvinder'!T14*'B. Andre input'!$B$177*'B. Andre input'!$B$65</f>
        <v>868229.95876689453</v>
      </c>
      <c r="U91" s="236">
        <f>'I. Modelsimulering_kvinder'!U14*'B. Andre input'!$B$177*'B. Andre input'!$B$65</f>
        <v>857057.61492008984</v>
      </c>
      <c r="V91" s="236">
        <f>'I. Modelsimulering_kvinder'!V14*'B. Andre input'!$B$177*'B. Andre input'!$B$65</f>
        <v>845163.58136422466</v>
      </c>
      <c r="W91" s="236">
        <f>'I. Modelsimulering_kvinder'!W14*'B. Andre input'!$B$177*'B. Andre input'!$B$65</f>
        <v>832564.68552364933</v>
      </c>
      <c r="X91" s="236">
        <f>'I. Modelsimulering_kvinder'!X14*'B. Andre input'!$B$177*'B. Andre input'!$B$65</f>
        <v>819360.44159002684</v>
      </c>
      <c r="Y91" s="236">
        <f>'I. Modelsimulering_kvinder'!Y14*'B. Andre input'!$B$177*'B. Andre input'!$B$65</f>
        <v>807015.10004686774</v>
      </c>
      <c r="Z91" s="236">
        <f>'I. Modelsimulering_kvinder'!Z14*'B. Andre input'!$B$177*'B. Andre input'!$B$65</f>
        <v>794795.94589654554</v>
      </c>
      <c r="AA91" s="236">
        <f>'I. Modelsimulering_kvinder'!AA14*'B. Andre input'!$B$177*'B. Andre input'!$B$65</f>
        <v>782250.65422656108</v>
      </c>
      <c r="AB91" s="236">
        <f>'I. Modelsimulering_kvinder'!AB14*'B. Andre input'!$B$177*'B. Andre input'!$B$65</f>
        <v>769121.05850973155</v>
      </c>
      <c r="AC91" s="236">
        <f>'I. Modelsimulering_kvinder'!AC14*'B. Andre input'!$B$177*'B. Andre input'!$B$65</f>
        <v>755281.79617169988</v>
      </c>
      <c r="AD91" s="236">
        <f>'I. Modelsimulering_kvinder'!AD14*'B. Andre input'!$B$177*'B. Andre input'!$B$65</f>
        <v>740696.75938711141</v>
      </c>
      <c r="AE91" s="236">
        <f>'I. Modelsimulering_kvinder'!AE14*'B. Andre input'!$B$177*'B. Andre input'!$B$65</f>
        <v>725388.29458334192</v>
      </c>
      <c r="AF91" s="236">
        <f>'I. Modelsimulering_kvinder'!AF14*'B. Andre input'!$B$177*'B. Andre input'!$B$65</f>
        <v>709415.53011192405</v>
      </c>
      <c r="AG91" s="236">
        <f>'I. Modelsimulering_kvinder'!AG14*'B. Andre input'!$B$177*'B. Andre input'!$B$65</f>
        <v>692859.23650871392</v>
      </c>
      <c r="AH91" s="236">
        <f>'I. Modelsimulering_kvinder'!AH14*'B. Andre input'!$B$177*'B. Andre input'!$B$65</f>
        <v>681372.08446749218</v>
      </c>
      <c r="AI91" s="236">
        <f>'I. Modelsimulering_kvinder'!AI14*'B. Andre input'!$B$177*'B. Andre input'!$B$65</f>
        <v>672497.17553949705</v>
      </c>
      <c r="AJ91" s="236">
        <f>'I. Modelsimulering_kvinder'!AJ14*'B. Andre input'!$B$177*'B. Andre input'!$B$65</f>
        <v>664613.16781280586</v>
      </c>
      <c r="AK91" s="236">
        <f>'I. Modelsimulering_kvinder'!AK14*'B. Andre input'!$B$177*'B. Andre input'!$B$65</f>
        <v>656684.72667452495</v>
      </c>
      <c r="AL91" s="236">
        <f>'I. Modelsimulering_kvinder'!AL14*'B. Andre input'!$B$177*'B. Andre input'!$B$65</f>
        <v>648084.42068768793</v>
      </c>
      <c r="AM91" s="236">
        <f>'I. Modelsimulering_kvinder'!AM14*'B. Andre input'!$B$177*'B. Andre input'!$B$65</f>
        <v>638465.80280820944</v>
      </c>
      <c r="AN91" s="236">
        <f>'I. Modelsimulering_kvinder'!AN14*'B. Andre input'!$B$177*'B. Andre input'!$B$65</f>
        <v>627673.17767160351</v>
      </c>
      <c r="AO91" s="236">
        <f>'I. Modelsimulering_kvinder'!AO14*'B. Andre input'!$B$177*'B. Andre input'!$B$65</f>
        <v>615677.66653732269</v>
      </c>
      <c r="AP91" s="236">
        <f>'I. Modelsimulering_kvinder'!AP14*'B. Andre input'!$B$177*'B. Andre input'!$B$65</f>
        <v>602532.11920275853</v>
      </c>
      <c r="AQ91" s="236">
        <f>'I. Modelsimulering_kvinder'!AQ14*'B. Andre input'!$B$177*'B. Andre input'!$B$65</f>
        <v>588339.52442020935</v>
      </c>
      <c r="AR91" s="236">
        <f>'I. Modelsimulering_kvinder'!AR14*'B. Andre input'!$B$177*'B. Andre input'!$B$65</f>
        <v>582131.17003713467</v>
      </c>
      <c r="AS91" s="236">
        <f>'I. Modelsimulering_kvinder'!AS14*'B. Andre input'!$B$177*'B. Andre input'!$B$65</f>
        <v>579379.48486611282</v>
      </c>
      <c r="AT91" s="236">
        <f>'I. Modelsimulering_kvinder'!AT14*'B. Andre input'!$B$177*'B. Andre input'!$B$65</f>
        <v>577231.86726558744</v>
      </c>
      <c r="AU91" s="236">
        <f>'I. Modelsimulering_kvinder'!AU14*'B. Andre input'!$B$177*'B. Andre input'!$B$65</f>
        <v>573984.86394907359</v>
      </c>
      <c r="AV91" s="236">
        <f>'I. Modelsimulering_kvinder'!AV14*'B. Andre input'!$B$177*'B. Andre input'!$B$65</f>
        <v>568712.87301536743</v>
      </c>
      <c r="AW91" s="236">
        <f>'I. Modelsimulering_kvinder'!AW14*'B. Andre input'!$B$177*'B. Andre input'!$B$65</f>
        <v>561007.06043321593</v>
      </c>
      <c r="AX91" s="236">
        <f>'I. Modelsimulering_kvinder'!AX14*'B. Andre input'!$B$177*'B. Andre input'!$B$65</f>
        <v>550792.81220195827</v>
      </c>
      <c r="AY91" s="236">
        <f>'I. Modelsimulering_kvinder'!AY14*'B. Andre input'!$B$177*'B. Andre input'!$B$65</f>
        <v>538203.06592176179</v>
      </c>
      <c r="AZ91" s="236">
        <f>'I. Modelsimulering_kvinder'!AZ14*'B. Andre input'!$B$177*'B. Andre input'!$B$65</f>
        <v>523491.31468109979</v>
      </c>
      <c r="BA91" s="236">
        <f>'I. Modelsimulering_kvinder'!BA14*'B. Andre input'!$B$177*'B. Andre input'!$B$65</f>
        <v>506972.69076209131</v>
      </c>
      <c r="BB91" s="236">
        <f>'I. Modelsimulering_kvinder'!BB14*'B. Andre input'!$B$177*'B. Andre input'!$B$65</f>
        <v>538763.07278093288</v>
      </c>
      <c r="BC91" s="236">
        <f>'I. Modelsimulering_kvinder'!BC14*'B. Andre input'!$B$177*'B. Andre input'!$B$65</f>
        <v>546320.07300794544</v>
      </c>
      <c r="BD91" s="236">
        <f>'I. Modelsimulering_kvinder'!BD14*'B. Andre input'!$B$177*'B. Andre input'!$B$65</f>
        <v>537720.14192938129</v>
      </c>
      <c r="BE91" s="236">
        <f>'I. Modelsimulering_kvinder'!BE14*'B. Andre input'!$B$177*'B. Andre input'!$B$65</f>
        <v>518678.21472477546</v>
      </c>
      <c r="BF91" s="236">
        <f>'I. Modelsimulering_kvinder'!BF14*'B. Andre input'!$B$177*'B. Andre input'!$B$65</f>
        <v>493216.8872481992</v>
      </c>
      <c r="BG91" s="236">
        <f>'I. Modelsimulering_kvinder'!BG14*'B. Andre input'!$B$177*'B. Andre input'!$B$65</f>
        <v>464146.71258586901</v>
      </c>
      <c r="BH91" s="236">
        <f>'I. Modelsimulering_kvinder'!BH14*'B. Andre input'!$B$177*'B. Andre input'!$B$65</f>
        <v>433411.19137505884</v>
      </c>
      <c r="BI91" s="236">
        <f>'I. Modelsimulering_kvinder'!BI14*'B. Andre input'!$B$177*'B. Andre input'!$B$65</f>
        <v>402334.71451555839</v>
      </c>
      <c r="BJ91" s="236">
        <f>'I. Modelsimulering_kvinder'!BJ14*'B. Andre input'!$B$177*'B. Andre input'!$B$65</f>
        <v>371800.81852395076</v>
      </c>
      <c r="BK91" s="236">
        <f>'I. Modelsimulering_kvinder'!BK14*'B. Andre input'!$B$177*'B. Andre input'!$B$65</f>
        <v>342380.34682766796</v>
      </c>
      <c r="BL91" s="236">
        <f>'I. Modelsimulering_kvinder'!BL14*'B. Andre input'!$B$177*'B. Andre input'!$B$65</f>
        <v>314423.56698705209</v>
      </c>
      <c r="BM91" s="236">
        <f>'I. Modelsimulering_kvinder'!BM14*'B. Andre input'!$B$177*'B. Andre input'!$B$65</f>
        <v>288126.33184882364</v>
      </c>
      <c r="BN91" s="236">
        <f>'I. Modelsimulering_kvinder'!BN14*'B. Andre input'!$B$177*'B. Andre input'!$B$65</f>
        <v>263577.53684077226</v>
      </c>
      <c r="BO91" s="236">
        <f>'I. Modelsimulering_kvinder'!BO14*'B. Andre input'!$B$177*'B. Andre input'!$B$65</f>
        <v>240793.09305433085</v>
      </c>
      <c r="BP91" s="236">
        <f>'I. Modelsimulering_kvinder'!BP14*'B. Andre input'!$B$177*'B. Andre input'!$B$65</f>
        <v>219740.17692261291</v>
      </c>
      <c r="BQ91" s="236">
        <f>'I. Modelsimulering_kvinder'!BQ14*'B. Andre input'!$B$177*'B. Andre input'!$B$65</f>
        <v>200354.46885218509</v>
      </c>
      <c r="BR91" s="236">
        <f>'I. Modelsimulering_kvinder'!BR14*'B. Andre input'!$B$177*'B. Andre input'!$B$65</f>
        <v>182552.33869451718</v>
      </c>
      <c r="BS91" s="236">
        <f>'I. Modelsimulering_kvinder'!BS14*'B. Andre input'!$B$177*'B. Andre input'!$B$65</f>
        <v>166239.39235471439</v>
      </c>
      <c r="BT91" s="236">
        <f>'I. Modelsimulering_kvinder'!BT14*'B. Andre input'!$B$177*'B. Andre input'!$B$65</f>
        <v>151316.40173354896</v>
      </c>
      <c r="BU91" s="236">
        <f>'I. Modelsimulering_kvinder'!BU14*'B. Andre input'!$B$177*'B. Andre input'!$B$65</f>
        <v>657065.98059431207</v>
      </c>
      <c r="BV91" s="236">
        <f>'I. Modelsimulering_kvinder'!BV14*'B. Andre input'!$B$177*'B. Andre input'!$B$65</f>
        <v>478000.73046332045</v>
      </c>
      <c r="BW91" s="236">
        <f>'I. Modelsimulering_kvinder'!BW14*'B. Andre input'!$B$177*'B. Andre input'!$B$65</f>
        <v>348046.66032820381</v>
      </c>
      <c r="BX91" s="236">
        <f>'I. Modelsimulering_kvinder'!BX14*'B. Andre input'!$B$177*'B. Andre input'!$B$65</f>
        <v>253640.14384582339</v>
      </c>
      <c r="BY91" s="236">
        <f>'I. Modelsimulering_kvinder'!BY14*'B. Andre input'!$B$177*'B. Andre input'!$B$65</f>
        <v>184991.81482565627</v>
      </c>
      <c r="BZ91" s="236">
        <f>'I. Modelsimulering_kvinder'!BZ14*'B. Andre input'!$B$177*'B. Andre input'!$B$65</f>
        <v>135027.93847282502</v>
      </c>
      <c r="CA91" s="236">
        <f>'I. Modelsimulering_kvinder'!CA14*'B. Andre input'!$B$177*'B. Andre input'!$B$65</f>
        <v>98631.18495174314</v>
      </c>
      <c r="CB91" s="236">
        <f>'I. Modelsimulering_kvinder'!CB14*'B. Andre input'!$B$177*'B. Andre input'!$B$65</f>
        <v>72095.407162479445</v>
      </c>
      <c r="CC91" s="236">
        <f>'I. Modelsimulering_kvinder'!CC14*'B. Andre input'!$B$177*'B. Andre input'!$B$65</f>
        <v>52733.590738739877</v>
      </c>
      <c r="CD91" s="236">
        <f>'I. Modelsimulering_kvinder'!CD14*'B. Andre input'!$B$177*'B. Andre input'!$B$65</f>
        <v>38595.584110431679</v>
      </c>
      <c r="CE91" s="236">
        <f>'I. Modelsimulering_kvinder'!CE14*'B. Andre input'!$B$177*'B. Andre input'!$B$65</f>
        <v>28264.614051998629</v>
      </c>
      <c r="CF91" s="236">
        <f>'I. Modelsimulering_kvinder'!CF14*'B. Andre input'!$B$177*'B. Andre input'!$B$65</f>
        <v>20710.417339833322</v>
      </c>
      <c r="CG91" s="236">
        <f>'I. Modelsimulering_kvinder'!CG14*'B. Andre input'!$B$177*'B. Andre input'!$B$65</f>
        <v>15183.109979366822</v>
      </c>
      <c r="CH91" s="236">
        <f>'I. Modelsimulering_kvinder'!CH14*'B. Andre input'!$B$177*'B. Andre input'!$B$65</f>
        <v>11136.405903374303</v>
      </c>
      <c r="CI91" s="236">
        <f>'I. Modelsimulering_kvinder'!CI14*'B. Andre input'!$B$177*'B. Andre input'!$B$65</f>
        <v>8172.0067478334713</v>
      </c>
      <c r="CJ91" s="236">
        <f>'I. Modelsimulering_kvinder'!CJ14*'B. Andre input'!$B$177*'B. Andre input'!$B$65</f>
        <v>0</v>
      </c>
    </row>
    <row r="92" spans="1:88" s="115" customFormat="1" ht="12.75" x14ac:dyDescent="0.2">
      <c r="A92" s="140" t="s">
        <v>191</v>
      </c>
      <c r="B92" s="192"/>
      <c r="C92" s="192"/>
      <c r="D92" s="236">
        <f>'I. Modelsimulering_kvinder'!D15*'B. Andre input'!$B$177*'B. Andre input'!$B$65</f>
        <v>27822.303231748592</v>
      </c>
      <c r="E92" s="236">
        <f>'I. Modelsimulering_kvinder'!E15*'B. Andre input'!$B$177*'B. Andre input'!$B$65</f>
        <v>33583.927496501179</v>
      </c>
      <c r="F92" s="236">
        <f>'I. Modelsimulering_kvinder'!F15*'B. Andre input'!$B$177*'B. Andre input'!$B$65</f>
        <v>37906.684084153727</v>
      </c>
      <c r="G92" s="236">
        <f>'I. Modelsimulering_kvinder'!G15*'B. Andre input'!$B$177*'B. Andre input'!$B$65</f>
        <v>41161.494402724413</v>
      </c>
      <c r="H92" s="236">
        <f>'I. Modelsimulering_kvinder'!H15*'B. Andre input'!$B$177*'B. Andre input'!$B$65</f>
        <v>43617.68047965398</v>
      </c>
      <c r="I92" s="236">
        <f>'I. Modelsimulering_kvinder'!I15*'B. Andre input'!$B$177*'B. Andre input'!$B$65</f>
        <v>45471.220919720952</v>
      </c>
      <c r="J92" s="236">
        <f>'I. Modelsimulering_kvinder'!J15*'B. Andre input'!$B$177*'B. Andre input'!$B$65</f>
        <v>46573.693899262646</v>
      </c>
      <c r="K92" s="236">
        <f>'I. Modelsimulering_kvinder'!K15*'B. Andre input'!$B$177*'B. Andre input'!$B$65</f>
        <v>47251.214723520592</v>
      </c>
      <c r="L92" s="236">
        <f>'I. Modelsimulering_kvinder'!L15*'B. Andre input'!$B$177*'B. Andre input'!$B$65</f>
        <v>47636.321316986832</v>
      </c>
      <c r="M92" s="236">
        <f>'I. Modelsimulering_kvinder'!M15*'B. Andre input'!$B$177*'B. Andre input'!$B$65</f>
        <v>47800.869904580126</v>
      </c>
      <c r="N92" s="236">
        <f>'I. Modelsimulering_kvinder'!N15*'B. Andre input'!$B$177*'B. Andre input'!$B$65</f>
        <v>47792.338237852244</v>
      </c>
      <c r="O92" s="236">
        <f>'I. Modelsimulering_kvinder'!O15*'B. Andre input'!$B$177*'B. Andre input'!$B$65</f>
        <v>47606.162473693192</v>
      </c>
      <c r="P92" s="236">
        <f>'I. Modelsimulering_kvinder'!P15*'B. Andre input'!$B$177*'B. Andre input'!$B$65</f>
        <v>47323.138940005891</v>
      </c>
      <c r="Q92" s="236">
        <f>'I. Modelsimulering_kvinder'!Q15*'B. Andre input'!$B$177*'B. Andre input'!$B$65</f>
        <v>46975.608461713906</v>
      </c>
      <c r="R92" s="236">
        <f>'I. Modelsimulering_kvinder'!R15*'B. Andre input'!$B$177*'B. Andre input'!$B$65</f>
        <v>46576.316550248004</v>
      </c>
      <c r="S92" s="236">
        <f>'I. Modelsimulering_kvinder'!S15*'B. Andre input'!$B$177*'B. Andre input'!$B$65</f>
        <v>46131.007469827869</v>
      </c>
      <c r="T92" s="236">
        <f>'I. Modelsimulering_kvinder'!T15*'B. Andre input'!$B$177*'B. Andre input'!$B$65</f>
        <v>45642.449228697493</v>
      </c>
      <c r="U92" s="236">
        <f>'I. Modelsimulering_kvinder'!U15*'B. Andre input'!$B$177*'B. Andre input'!$B$65</f>
        <v>45112.121926885928</v>
      </c>
      <c r="V92" s="236">
        <f>'I. Modelsimulering_kvinder'!V15*'B. Andre input'!$B$177*'B. Andre input'!$B$65</f>
        <v>44541.069965413059</v>
      </c>
      <c r="W92" s="236">
        <f>'I. Modelsimulering_kvinder'!W15*'B. Andre input'!$B$177*'B. Andre input'!$B$65</f>
        <v>43930.356576701859</v>
      </c>
      <c r="X92" s="236">
        <f>'I. Modelsimulering_kvinder'!X15*'B. Andre input'!$B$177*'B. Andre input'!$B$65</f>
        <v>43285.814945382699</v>
      </c>
      <c r="Y92" s="236">
        <f>'I. Modelsimulering_kvinder'!Y15*'B. Andre input'!$B$177*'B. Andre input'!$B$65</f>
        <v>42607.702604943755</v>
      </c>
      <c r="Z92" s="236">
        <f>'I. Modelsimulering_kvinder'!Z15*'B. Andre input'!$B$177*'B. Andre input'!$B$65</f>
        <v>41972.365669056351</v>
      </c>
      <c r="AA92" s="236">
        <f>'I. Modelsimulering_kvinder'!AA15*'B. Andre input'!$B$177*'B. Andre input'!$B$65</f>
        <v>41342.163345220353</v>
      </c>
      <c r="AB92" s="236">
        <f>'I. Modelsimulering_kvinder'!AB15*'B. Andre input'!$B$177*'B. Andre input'!$B$65</f>
        <v>40693.898576209751</v>
      </c>
      <c r="AC92" s="236">
        <f>'I. Modelsimulering_kvinder'!AC15*'B. Andre input'!$B$177*'B. Andre input'!$B$65</f>
        <v>40014.37980194213</v>
      </c>
      <c r="AD92" s="236">
        <f>'I. Modelsimulering_kvinder'!AD15*'B. Andre input'!$B$177*'B. Andre input'!$B$65</f>
        <v>39297.26018879591</v>
      </c>
      <c r="AE92" s="236">
        <f>'I. Modelsimulering_kvinder'!AE15*'B. Andre input'!$B$177*'B. Andre input'!$B$65</f>
        <v>38540.79233444573</v>
      </c>
      <c r="AF92" s="236">
        <f>'I. Modelsimulering_kvinder'!AF15*'B. Andre input'!$B$177*'B. Andre input'!$B$65</f>
        <v>37746.239225234756</v>
      </c>
      <c r="AG92" s="236">
        <f>'I. Modelsimulering_kvinder'!AG15*'B. Andre input'!$B$177*'B. Andre input'!$B$65</f>
        <v>36916.755569562687</v>
      </c>
      <c r="AH92" s="236">
        <f>'I. Modelsimulering_kvinder'!AH15*'B. Andre input'!$B$177*'B. Andre input'!$B$65</f>
        <v>36056.606071057686</v>
      </c>
      <c r="AI92" s="236">
        <f>'I. Modelsimulering_kvinder'!AI15*'B. Andre input'!$B$177*'B. Andre input'!$B$65</f>
        <v>35459.239167191648</v>
      </c>
      <c r="AJ92" s="236">
        <f>'I. Modelsimulering_kvinder'!AJ15*'B. Andre input'!$B$177*'B. Andre input'!$B$65</f>
        <v>34997.416997485547</v>
      </c>
      <c r="AK92" s="236">
        <f>'I. Modelsimulering_kvinder'!AK15*'B. Andre input'!$B$177*'B. Andre input'!$B$65</f>
        <v>34587.088225085346</v>
      </c>
      <c r="AL92" s="236">
        <f>'I. Modelsimulering_kvinder'!AL15*'B. Andre input'!$B$177*'B. Andre input'!$B$65</f>
        <v>34174.52385262696</v>
      </c>
      <c r="AM92" s="236">
        <f>'I. Modelsimulering_kvinder'!AM15*'B. Andre input'!$B$177*'B. Andre input'!$B$65</f>
        <v>33727.12452297601</v>
      </c>
      <c r="AN92" s="236">
        <f>'I. Modelsimulering_kvinder'!AN15*'B. Andre input'!$B$177*'B. Andre input'!$B$65</f>
        <v>33226.861771134907</v>
      </c>
      <c r="AO92" s="236">
        <f>'I. Modelsimulering_kvinder'!AO15*'B. Andre input'!$B$177*'B. Andre input'!$B$65</f>
        <v>32665.60961973399</v>
      </c>
      <c r="AP92" s="236">
        <f>'I. Modelsimulering_kvinder'!AP15*'B. Andre input'!$B$177*'B. Andre input'!$B$65</f>
        <v>32041.832979644911</v>
      </c>
      <c r="AQ92" s="236">
        <f>'I. Modelsimulering_kvinder'!AQ15*'B. Andre input'!$B$177*'B. Andre input'!$B$65</f>
        <v>31358.249661632093</v>
      </c>
      <c r="AR92" s="236">
        <f>'I. Modelsimulering_kvinder'!AR15*'B. Andre input'!$B$177*'B. Andre input'!$B$65</f>
        <v>30620.190548971736</v>
      </c>
      <c r="AS92" s="236">
        <f>'I. Modelsimulering_kvinder'!AS15*'B. Andre input'!$B$177*'B. Andre input'!$B$65</f>
        <v>30296.408162511507</v>
      </c>
      <c r="AT92" s="236">
        <f>'I. Modelsimulering_kvinder'!AT15*'B. Andre input'!$B$177*'B. Andre input'!$B$65</f>
        <v>30152.265357974873</v>
      </c>
      <c r="AU92" s="236">
        <f>'I. Modelsimulering_kvinder'!AU15*'B. Andre input'!$B$177*'B. Andre input'!$B$65</f>
        <v>30039.770868876869</v>
      </c>
      <c r="AV92" s="236">
        <f>'I. Modelsimulering_kvinder'!AV15*'B. Andre input'!$B$177*'B. Andre input'!$B$65</f>
        <v>29870.44282288013</v>
      </c>
      <c r="AW92" s="236">
        <f>'I. Modelsimulering_kvinder'!AW15*'B. Andre input'!$B$177*'B. Andre input'!$B$65</f>
        <v>29596.124396469284</v>
      </c>
      <c r="AX92" s="236">
        <f>'I. Modelsimulering_kvinder'!AX15*'B. Andre input'!$B$177*'B. Andre input'!$B$65</f>
        <v>29195.47856685712</v>
      </c>
      <c r="AY92" s="236">
        <f>'I. Modelsimulering_kvinder'!AY15*'B. Andre input'!$B$177*'B. Andre input'!$B$65</f>
        <v>28664.534724493755</v>
      </c>
      <c r="AZ92" s="236">
        <f>'I. Modelsimulering_kvinder'!AZ15*'B. Andre input'!$B$177*'B. Andre input'!$B$65</f>
        <v>28010.121759145266</v>
      </c>
      <c r="BA92" s="236">
        <f>'I. Modelsimulering_kvinder'!BA15*'B. Andre input'!$B$177*'B. Andre input'!$B$65</f>
        <v>27245.352863816224</v>
      </c>
      <c r="BB92" s="236">
        <f>'I. Modelsimulering_kvinder'!BB15*'B. Andre input'!$B$177*'B. Andre input'!$B$65</f>
        <v>26386.564210246204</v>
      </c>
      <c r="BC92" s="236">
        <f>'I. Modelsimulering_kvinder'!BC15*'B. Andre input'!$B$177*'B. Andre input'!$B$65</f>
        <v>28034.964733799981</v>
      </c>
      <c r="BD92" s="236">
        <f>'I. Modelsimulering_kvinder'!BD15*'B. Andre input'!$B$177*'B. Andre input'!$B$65</f>
        <v>28427.336362146176</v>
      </c>
      <c r="BE92" s="236">
        <f>'I. Modelsimulering_kvinder'!BE15*'B. Andre input'!$B$177*'B. Andre input'!$B$65</f>
        <v>27981.364670427694</v>
      </c>
      <c r="BF92" s="236">
        <f>'I. Modelsimulering_kvinder'!BF15*'B. Andre input'!$B$177*'B. Andre input'!$B$65</f>
        <v>26992.946454830431</v>
      </c>
      <c r="BG92" s="236">
        <f>'I. Modelsimulering_kvinder'!BG15*'B. Andre input'!$B$177*'B. Andre input'!$B$65</f>
        <v>25670.590770207429</v>
      </c>
      <c r="BH92" s="236">
        <f>'I. Modelsimulering_kvinder'!BH15*'B. Andre input'!$B$177*'B. Andre input'!$B$65</f>
        <v>24160.143552818019</v>
      </c>
      <c r="BI92" s="236">
        <f>'I. Modelsimulering_kvinder'!BI15*'B. Andre input'!$B$177*'B. Andre input'!$B$65</f>
        <v>22562.570507972163</v>
      </c>
      <c r="BJ92" s="236">
        <f>'I. Modelsimulering_kvinder'!BJ15*'B. Andre input'!$B$177*'B. Andre input'!$B$65</f>
        <v>20946.754073680069</v>
      </c>
      <c r="BK92" s="236">
        <f>'I. Modelsimulering_kvinder'!BK15*'B. Andre input'!$B$177*'B. Andre input'!$B$65</f>
        <v>19358.705180281344</v>
      </c>
      <c r="BL92" s="236">
        <f>'I. Modelsimulering_kvinder'!BL15*'B. Andre input'!$B$177*'B. Andre input'!$B$65</f>
        <v>17828.194342628522</v>
      </c>
      <c r="BM92" s="236">
        <f>'I. Modelsimulering_kvinder'!BM15*'B. Andre input'!$B$177*'B. Andre input'!$B$65</f>
        <v>16373.523445335122</v>
      </c>
      <c r="BN92" s="236">
        <f>'I. Modelsimulering_kvinder'!BN15*'B. Andre input'!$B$177*'B. Andre input'!$B$65</f>
        <v>15004.956888685529</v>
      </c>
      <c r="BO92" s="236">
        <f>'I. Modelsimulering_kvinder'!BO15*'B. Andre input'!$B$177*'B. Andre input'!$B$65</f>
        <v>13727.18547375768</v>
      </c>
      <c r="BP92" s="236">
        <f>'I. Modelsimulering_kvinder'!BP15*'B. Andre input'!$B$177*'B. Andre input'!$B$65</f>
        <v>12541.092119081231</v>
      </c>
      <c r="BQ92" s="236">
        <f>'I. Modelsimulering_kvinder'!BQ15*'B. Andre input'!$B$177*'B. Andre input'!$B$65</f>
        <v>11445.013545368794</v>
      </c>
      <c r="BR92" s="236">
        <f>'I. Modelsimulering_kvinder'!BR15*'B. Andre input'!$B$177*'B. Andre input'!$B$65</f>
        <v>10435.638120198177</v>
      </c>
      <c r="BS92" s="236">
        <f>'I. Modelsimulering_kvinder'!BS15*'B. Andre input'!$B$177*'B. Andre input'!$B$65</f>
        <v>9508.6411827512838</v>
      </c>
      <c r="BT92" s="236">
        <f>'I. Modelsimulering_kvinder'!BT15*'B. Andre input'!$B$177*'B. Andre input'!$B$65</f>
        <v>8659.1311249417959</v>
      </c>
      <c r="BU92" s="236">
        <f>'I. Modelsimulering_kvinder'!BU15*'B. Andre input'!$B$177*'B. Andre input'!$B$65</f>
        <v>7881.9592506367735</v>
      </c>
      <c r="BV92" s="236">
        <f>'I. Modelsimulering_kvinder'!BV15*'B. Andre input'!$B$177*'B. Andre input'!$B$65</f>
        <v>34142.909318808604</v>
      </c>
      <c r="BW92" s="236">
        <f>'I. Modelsimulering_kvinder'!BW15*'B. Andre input'!$B$177*'B. Andre input'!$B$65</f>
        <v>24860.475737728844</v>
      </c>
      <c r="BX92" s="236">
        <f>'I. Modelsimulering_kvinder'!BX15*'B. Andre input'!$B$177*'B. Andre input'!$B$65</f>
        <v>18117.15313184453</v>
      </c>
      <c r="BY92" s="236">
        <f>'I. Modelsimulering_kvinder'!BY15*'B. Andre input'!$B$177*'B. Andre input'!$B$65</f>
        <v>13213.70105897545</v>
      </c>
      <c r="BZ92" s="236">
        <f>'I. Modelsimulering_kvinder'!BZ15*'B. Andre input'!$B$177*'B. Andre input'!$B$65</f>
        <v>9644.8527480589328</v>
      </c>
      <c r="CA92" s="236">
        <f>'I. Modelsimulering_kvinder'!CA15*'B. Andre input'!$B$177*'B. Andre input'!$B$65</f>
        <v>7045.0846394102255</v>
      </c>
      <c r="CB92" s="236">
        <f>'I. Modelsimulering_kvinder'!CB15*'B. Andre input'!$B$177*'B. Andre input'!$B$65</f>
        <v>5149.6719401771024</v>
      </c>
      <c r="CC92" s="236">
        <f>'I. Modelsimulering_kvinder'!CC15*'B. Andre input'!$B$177*'B. Andre input'!$B$65</f>
        <v>3766.685052767134</v>
      </c>
      <c r="CD92" s="236">
        <f>'I. Modelsimulering_kvinder'!CD15*'B. Andre input'!$B$177*'B. Andre input'!$B$65</f>
        <v>2756.8274364594058</v>
      </c>
      <c r="CE92" s="236">
        <f>'I. Modelsimulering_kvinder'!CE15*'B. Andre input'!$B$177*'B. Andre input'!$B$65</f>
        <v>2018.9010037141882</v>
      </c>
      <c r="CF92" s="236">
        <f>'I. Modelsimulering_kvinder'!CF15*'B. Andre input'!$B$177*'B. Andre input'!$B$65</f>
        <v>1479.3155242738087</v>
      </c>
      <c r="CG92" s="236">
        <f>'I. Modelsimulering_kvinder'!CG15*'B. Andre input'!$B$177*'B. Andre input'!$B$65</f>
        <v>1084.5078556690587</v>
      </c>
      <c r="CH92" s="236">
        <f>'I. Modelsimulering_kvinder'!CH15*'B. Andre input'!$B$177*'B. Andre input'!$B$65</f>
        <v>795.45756452673595</v>
      </c>
      <c r="CI92" s="236">
        <f>'I. Modelsimulering_kvinder'!CI15*'B. Andre input'!$B$177*'B. Andre input'!$B$65</f>
        <v>583.71476770239087</v>
      </c>
      <c r="CJ92" s="236">
        <f>'I. Modelsimulering_kvinder'!CJ15*'B. Andre input'!$B$177*'B. Andre input'!$B$65</f>
        <v>6427.8018173238552</v>
      </c>
    </row>
    <row r="93" spans="1:88" s="115" customFormat="1" ht="25.5" x14ac:dyDescent="0.2">
      <c r="A93" s="140" t="s">
        <v>177</v>
      </c>
      <c r="B93" s="192"/>
      <c r="C93" s="192"/>
      <c r="D93" s="236">
        <f>'I. Modelsimulering_kvinder'!D16*'B. Andre input'!$B$189*'B. Andre input'!$B$65</f>
        <v>53805.612377280442</v>
      </c>
      <c r="E93" s="236">
        <f>'I. Modelsimulering_kvinder'!E16*'B. Andre input'!$B$189*'B. Andre input'!$B$65</f>
        <v>63093.934747658466</v>
      </c>
      <c r="F93" s="236">
        <f>'I. Modelsimulering_kvinder'!F16*'B. Andre input'!$B$189*'B. Andre input'!$B$65</f>
        <v>70373.32940381892</v>
      </c>
      <c r="G93" s="236">
        <f>'I. Modelsimulering_kvinder'!G16*'B. Andre input'!$B$189*'B. Andre input'!$B$65</f>
        <v>75939.866375147802</v>
      </c>
      <c r="H93" s="236">
        <f>'I. Modelsimulering_kvinder'!H16*'B. Andre input'!$B$189*'B. Andre input'!$B$65</f>
        <v>80050.21585702509</v>
      </c>
      <c r="I93" s="236">
        <f>'I. Modelsimulering_kvinder'!I16*'B. Andre input'!$B$189*'B. Andre input'!$B$65</f>
        <v>25765.467430119428</v>
      </c>
      <c r="J93" s="236">
        <f>'I. Modelsimulering_kvinder'!J16*'B. Andre input'!$B$189*'B. Andre input'!$B$65</f>
        <v>15436.623244912123</v>
      </c>
      <c r="K93" s="236">
        <f>'I. Modelsimulering_kvinder'!K16*'B. Andre input'!$B$189*'B. Andre input'!$B$65</f>
        <v>12775.908778190114</v>
      </c>
      <c r="L93" s="236">
        <f>'I. Modelsimulering_kvinder'!L16*'B. Andre input'!$B$189*'B. Andre input'!$B$65</f>
        <v>11510.189250250633</v>
      </c>
      <c r="M93" s="236">
        <f>'I. Modelsimulering_kvinder'!M16*'B. Andre input'!$B$189*'B. Andre input'!$B$65</f>
        <v>10550.341409317531</v>
      </c>
      <c r="N93" s="236">
        <f>'I. Modelsimulering_kvinder'!N16*'B. Andre input'!$B$189*'B. Andre input'!$B$65</f>
        <v>14541.417169953167</v>
      </c>
      <c r="O93" s="236">
        <f>'I. Modelsimulering_kvinder'!O16*'B. Andre input'!$B$189*'B. Andre input'!$B$65</f>
        <v>16295.072422426922</v>
      </c>
      <c r="P93" s="236">
        <f>'I. Modelsimulering_kvinder'!P16*'B. Andre input'!$B$189*'B. Andre input'!$B$65</f>
        <v>16669.105711425516</v>
      </c>
      <c r="Q93" s="236">
        <f>'I. Modelsimulering_kvinder'!Q16*'B. Andre input'!$B$189*'B. Andre input'!$B$65</f>
        <v>16222.52219004459</v>
      </c>
      <c r="R93" s="236">
        <f>'I. Modelsimulering_kvinder'!R16*'B. Andre input'!$B$189*'B. Andre input'!$B$65</f>
        <v>15314.827742326848</v>
      </c>
      <c r="S93" s="236">
        <f>'I. Modelsimulering_kvinder'!S16*'B. Andre input'!$B$189*'B. Andre input'!$B$65</f>
        <v>14174.281903073626</v>
      </c>
      <c r="T93" s="236">
        <f>'I. Modelsimulering_kvinder'!T16*'B. Andre input'!$B$189*'B. Andre input'!$B$65</f>
        <v>12943.372545322205</v>
      </c>
      <c r="U93" s="236">
        <f>'I. Modelsimulering_kvinder'!U16*'B. Andre input'!$B$189*'B. Andre input'!$B$65</f>
        <v>11708.843488028106</v>
      </c>
      <c r="V93" s="236">
        <f>'I. Modelsimulering_kvinder'!V16*'B. Andre input'!$B$189*'B. Andre input'!$B$65</f>
        <v>10521.451051124701</v>
      </c>
      <c r="W93" s="236">
        <f>'I. Modelsimulering_kvinder'!W16*'B. Andre input'!$B$189*'B. Andre input'!$B$65</f>
        <v>0</v>
      </c>
      <c r="X93" s="236">
        <f>'I. Modelsimulering_kvinder'!X16*'B. Andre input'!$B$189*'B. Andre input'!$B$65</f>
        <v>0</v>
      </c>
      <c r="Y93" s="236">
        <f>'I. Modelsimulering_kvinder'!Y16*'B. Andre input'!$B$189*'B. Andre input'!$B$65</f>
        <v>0</v>
      </c>
      <c r="Z93" s="236">
        <f>'I. Modelsimulering_kvinder'!Z16*'B. Andre input'!$B$189*'B. Andre input'!$B$65</f>
        <v>0</v>
      </c>
      <c r="AA93" s="236">
        <f>'I. Modelsimulering_kvinder'!AA16*'B. Andre input'!$B$189*'B. Andre input'!$B$65</f>
        <v>0</v>
      </c>
      <c r="AB93" s="236">
        <f>'I. Modelsimulering_kvinder'!AB16*'B. Andre input'!$B$189*'B. Andre input'!$B$65</f>
        <v>0</v>
      </c>
      <c r="AC93" s="236">
        <f>'I. Modelsimulering_kvinder'!AC16*'B. Andre input'!$B$189*'B. Andre input'!$B$65</f>
        <v>0</v>
      </c>
      <c r="AD93" s="236">
        <f>'I. Modelsimulering_kvinder'!AD16*'B. Andre input'!$B$189*'B. Andre input'!$B$65</f>
        <v>0</v>
      </c>
      <c r="AE93" s="236">
        <f>'I. Modelsimulering_kvinder'!AE16*'B. Andre input'!$B$189*'B. Andre input'!$B$65</f>
        <v>0</v>
      </c>
      <c r="AF93" s="236">
        <f>'I. Modelsimulering_kvinder'!AF16*'B. Andre input'!$B$189*'B. Andre input'!$B$65</f>
        <v>0</v>
      </c>
      <c r="AG93" s="236">
        <f>'I. Modelsimulering_kvinder'!AG16*'B. Andre input'!$B$189*'B. Andre input'!$B$65</f>
        <v>0</v>
      </c>
      <c r="AH93" s="236">
        <f>'I. Modelsimulering_kvinder'!AH16*'B. Andre input'!$B$189*'B. Andre input'!$B$65</f>
        <v>0</v>
      </c>
      <c r="AI93" s="236">
        <f>'I. Modelsimulering_kvinder'!AI16*'B. Andre input'!$B$189*'B. Andre input'!$B$65</f>
        <v>0</v>
      </c>
      <c r="AJ93" s="236">
        <f>'I. Modelsimulering_kvinder'!AJ16*'B. Andre input'!$B$189*'B. Andre input'!$B$65</f>
        <v>0</v>
      </c>
      <c r="AK93" s="236">
        <f>'I. Modelsimulering_kvinder'!AK16*'B. Andre input'!$B$189*'B. Andre input'!$B$65</f>
        <v>0</v>
      </c>
      <c r="AL93" s="236">
        <f>'I. Modelsimulering_kvinder'!AL16*'B. Andre input'!$B$189*'B. Andre input'!$B$65</f>
        <v>0</v>
      </c>
      <c r="AM93" s="236">
        <f>'I. Modelsimulering_kvinder'!AM16*'B. Andre input'!$B$189*'B. Andre input'!$B$65</f>
        <v>0</v>
      </c>
      <c r="AN93" s="236">
        <f>'I. Modelsimulering_kvinder'!AN16*'B. Andre input'!$B$189*'B. Andre input'!$B$65</f>
        <v>0</v>
      </c>
      <c r="AO93" s="236">
        <f>'I. Modelsimulering_kvinder'!AO16*'B. Andre input'!$B$189*'B. Andre input'!$B$65</f>
        <v>0</v>
      </c>
      <c r="AP93" s="236">
        <f>'I. Modelsimulering_kvinder'!AP16*'B. Andre input'!$B$189*'B. Andre input'!$B$65</f>
        <v>0</v>
      </c>
      <c r="AQ93" s="236">
        <f>'I. Modelsimulering_kvinder'!AQ16*'B. Andre input'!$B$189*'B. Andre input'!$B$65</f>
        <v>0</v>
      </c>
      <c r="AR93" s="236">
        <f>'I. Modelsimulering_kvinder'!AR16*'B. Andre input'!$B$189*'B. Andre input'!$B$65</f>
        <v>0</v>
      </c>
      <c r="AS93" s="236">
        <f>'I. Modelsimulering_kvinder'!AS16*'B. Andre input'!$B$189*'B. Andre input'!$B$65</f>
        <v>0</v>
      </c>
      <c r="AT93" s="236">
        <f>'I. Modelsimulering_kvinder'!AT16*'B. Andre input'!$B$189*'B. Andre input'!$B$65</f>
        <v>0</v>
      </c>
      <c r="AU93" s="236">
        <f>'I. Modelsimulering_kvinder'!AU16*'B. Andre input'!$B$189*'B. Andre input'!$B$65</f>
        <v>0</v>
      </c>
      <c r="AV93" s="236">
        <f>'I. Modelsimulering_kvinder'!AV16*'B. Andre input'!$B$189*'B. Andre input'!$B$65</f>
        <v>0</v>
      </c>
      <c r="AW93" s="236">
        <f>'I. Modelsimulering_kvinder'!AW16*'B. Andre input'!$B$189*'B. Andre input'!$B$65</f>
        <v>0</v>
      </c>
      <c r="AX93" s="236">
        <f>'I. Modelsimulering_kvinder'!AX16*'B. Andre input'!$B$189*'B. Andre input'!$B$65</f>
        <v>0</v>
      </c>
      <c r="AY93" s="236">
        <f>'I. Modelsimulering_kvinder'!AY16*'B. Andre input'!$B$189*'B. Andre input'!$B$65</f>
        <v>0</v>
      </c>
      <c r="AZ93" s="236">
        <f>'I. Modelsimulering_kvinder'!AZ16*'B. Andre input'!$B$189*'B. Andre input'!$B$65</f>
        <v>0</v>
      </c>
      <c r="BA93" s="236">
        <f>'I. Modelsimulering_kvinder'!BA16*'B. Andre input'!$B$189*'B. Andre input'!$B$65</f>
        <v>0</v>
      </c>
      <c r="BB93" s="236">
        <f>'I. Modelsimulering_kvinder'!BB16*'B. Andre input'!$B$189*'B. Andre input'!$B$65</f>
        <v>0</v>
      </c>
      <c r="BC93" s="236">
        <f>'I. Modelsimulering_kvinder'!BC16*'B. Andre input'!$B$189*'B. Andre input'!$B$65</f>
        <v>0</v>
      </c>
      <c r="BD93" s="236">
        <f>'I. Modelsimulering_kvinder'!BD16*'B. Andre input'!$B$189*'B. Andre input'!$B$65</f>
        <v>0</v>
      </c>
      <c r="BE93" s="236">
        <f>'I. Modelsimulering_kvinder'!BE16*'B. Andre input'!$B$189*'B. Andre input'!$B$65</f>
        <v>0</v>
      </c>
      <c r="BF93" s="236">
        <f>'I. Modelsimulering_kvinder'!BF16*'B. Andre input'!$B$189*'B. Andre input'!$B$65</f>
        <v>0</v>
      </c>
      <c r="BG93" s="236">
        <f>'I. Modelsimulering_kvinder'!BG16*'B. Andre input'!$B$189*'B. Andre input'!$B$65</f>
        <v>0</v>
      </c>
      <c r="BH93" s="236">
        <f>'I. Modelsimulering_kvinder'!BH16*'B. Andre input'!$B$189*'B. Andre input'!$B$65</f>
        <v>0</v>
      </c>
      <c r="BI93" s="236">
        <f>'I. Modelsimulering_kvinder'!BI16*'B. Andre input'!$B$189*'B. Andre input'!$B$65</f>
        <v>0</v>
      </c>
      <c r="BJ93" s="236">
        <f>'I. Modelsimulering_kvinder'!BJ16*'B. Andre input'!$B$189*'B. Andre input'!$B$65</f>
        <v>0</v>
      </c>
      <c r="BK93" s="236">
        <f>'I. Modelsimulering_kvinder'!BK16*'B. Andre input'!$B$189*'B. Andre input'!$B$65</f>
        <v>0</v>
      </c>
      <c r="BL93" s="236">
        <f>'I. Modelsimulering_kvinder'!BL16*'B. Andre input'!$B$189*'B. Andre input'!$B$65</f>
        <v>0</v>
      </c>
      <c r="BM93" s="236">
        <f>'I. Modelsimulering_kvinder'!BM16*'B. Andre input'!$B$189*'B. Andre input'!$B$65</f>
        <v>0</v>
      </c>
      <c r="BN93" s="236">
        <f>'I. Modelsimulering_kvinder'!BN16*'B. Andre input'!$B$189*'B. Andre input'!$B$65</f>
        <v>0</v>
      </c>
      <c r="BO93" s="236">
        <f>'I. Modelsimulering_kvinder'!BO16*'B. Andre input'!$B$189*'B. Andre input'!$B$65</f>
        <v>0</v>
      </c>
      <c r="BP93" s="236">
        <f>'I. Modelsimulering_kvinder'!BP16*'B. Andre input'!$B$189*'B. Andre input'!$B$65</f>
        <v>0</v>
      </c>
      <c r="BQ93" s="236">
        <f>'I. Modelsimulering_kvinder'!BQ16*'B. Andre input'!$B$189*'B. Andre input'!$B$65</f>
        <v>0</v>
      </c>
      <c r="BR93" s="236">
        <f>'I. Modelsimulering_kvinder'!BR16*'B. Andre input'!$B$189*'B. Andre input'!$B$65</f>
        <v>0</v>
      </c>
      <c r="BS93" s="236">
        <f>'I. Modelsimulering_kvinder'!BS16*'B. Andre input'!$B$189*'B. Andre input'!$B$65</f>
        <v>0</v>
      </c>
      <c r="BT93" s="236">
        <f>'I. Modelsimulering_kvinder'!BT16*'B. Andre input'!$B$189*'B. Andre input'!$B$65</f>
        <v>0</v>
      </c>
      <c r="BU93" s="236">
        <f>'I. Modelsimulering_kvinder'!BU16*'B. Andre input'!$B$189*'B. Andre input'!$B$65</f>
        <v>0</v>
      </c>
      <c r="BV93" s="236">
        <f>'I. Modelsimulering_kvinder'!BV16*'B. Andre input'!$B$189*'B. Andre input'!$B$65</f>
        <v>0</v>
      </c>
      <c r="BW93" s="236">
        <f>'I. Modelsimulering_kvinder'!BW16*'B. Andre input'!$B$189*'B. Andre input'!$B$65</f>
        <v>0</v>
      </c>
      <c r="BX93" s="236">
        <f>'I. Modelsimulering_kvinder'!BX16*'B. Andre input'!$B$189*'B. Andre input'!$B$65</f>
        <v>0</v>
      </c>
      <c r="BY93" s="236">
        <f>'I. Modelsimulering_kvinder'!BY16*'B. Andre input'!$B$189*'B. Andre input'!$B$65</f>
        <v>0</v>
      </c>
      <c r="BZ93" s="236">
        <f>'I. Modelsimulering_kvinder'!BZ16*'B. Andre input'!$B$189*'B. Andre input'!$B$65</f>
        <v>0</v>
      </c>
      <c r="CA93" s="236">
        <f>'I. Modelsimulering_kvinder'!CA16*'B. Andre input'!$B$189*'B. Andre input'!$B$65</f>
        <v>0</v>
      </c>
      <c r="CB93" s="236">
        <f>'I. Modelsimulering_kvinder'!CB16*'B. Andre input'!$B$189*'B. Andre input'!$B$65</f>
        <v>0</v>
      </c>
      <c r="CC93" s="236">
        <f>'I. Modelsimulering_kvinder'!CC16*'B. Andre input'!$B$189*'B. Andre input'!$B$65</f>
        <v>0</v>
      </c>
      <c r="CD93" s="236">
        <f>'I. Modelsimulering_kvinder'!CD16*'B. Andre input'!$B$189*'B. Andre input'!$B$65</f>
        <v>0</v>
      </c>
      <c r="CE93" s="236">
        <f>'I. Modelsimulering_kvinder'!CE16*'B. Andre input'!$B$189*'B. Andre input'!$B$65</f>
        <v>0</v>
      </c>
      <c r="CF93" s="236">
        <f>'I. Modelsimulering_kvinder'!CF16*'B. Andre input'!$B$189*'B. Andre input'!$B$65</f>
        <v>0</v>
      </c>
      <c r="CG93" s="236">
        <f>'I. Modelsimulering_kvinder'!CG16*'B. Andre input'!$B$189*'B. Andre input'!$B$65</f>
        <v>0</v>
      </c>
      <c r="CH93" s="236">
        <f>'I. Modelsimulering_kvinder'!CH16*'B. Andre input'!$B$189*'B. Andre input'!$B$65</f>
        <v>0</v>
      </c>
      <c r="CI93" s="236">
        <f>'I. Modelsimulering_kvinder'!CI16*'B. Andre input'!$B$189*'B. Andre input'!$B$65</f>
        <v>0</v>
      </c>
      <c r="CJ93" s="236">
        <f>'I. Modelsimulering_kvinder'!CJ16*'B. Andre input'!$B$189*'B. Andre input'!$B$65</f>
        <v>0</v>
      </c>
    </row>
    <row r="94" spans="1:88" s="115" customFormat="1" ht="25.5" x14ac:dyDescent="0.2">
      <c r="A94" s="140" t="s">
        <v>178</v>
      </c>
      <c r="B94" s="192"/>
      <c r="C94" s="192"/>
      <c r="D94" s="236">
        <f>'I. Modelsimulering_kvinder'!D17*'B. Andre input'!$B$190*'B. Andre input'!$B$65</f>
        <v>173634.76690550061</v>
      </c>
      <c r="E94" s="236">
        <f>'I. Modelsimulering_kvinder'!E17*'B. Andre input'!$B$190*'B. Andre input'!$B$65</f>
        <v>208860.11500628749</v>
      </c>
      <c r="F94" s="236">
        <f>'I. Modelsimulering_kvinder'!F17*'B. Andre input'!$B$190*'B. Andre input'!$B$65</f>
        <v>239936.38265557081</v>
      </c>
      <c r="G94" s="236">
        <f>'I. Modelsimulering_kvinder'!G17*'B. Andre input'!$B$190*'B. Andre input'!$B$65</f>
        <v>267174.9006883098</v>
      </c>
      <c r="H94" s="236">
        <f>'I. Modelsimulering_kvinder'!H17*'B. Andre input'!$B$190*'B. Andre input'!$B$65</f>
        <v>290874.10731847648</v>
      </c>
      <c r="I94" s="236">
        <f>'I. Modelsimulering_kvinder'!I17*'B. Andre input'!$B$190*'B. Andre input'!$B$65</f>
        <v>98302.343244062518</v>
      </c>
      <c r="J94" s="236">
        <f>'I. Modelsimulering_kvinder'!J17*'B. Andre input'!$B$190*'B. Andre input'!$B$65</f>
        <v>61789.492075204231</v>
      </c>
      <c r="K94" s="236">
        <f>'I. Modelsimulering_kvinder'!K17*'B. Andre input'!$B$190*'B. Andre input'!$B$65</f>
        <v>53986.014021654511</v>
      </c>
      <c r="L94" s="236">
        <f>'I. Modelsimulering_kvinder'!L17*'B. Andre input'!$B$190*'B. Andre input'!$B$65</f>
        <v>51441.074094212134</v>
      </c>
      <c r="M94" s="236">
        <f>'I. Modelsimulering_kvinder'!M17*'B. Andre input'!$B$190*'B. Andre input'!$B$65</f>
        <v>49848.2625660419</v>
      </c>
      <c r="N94" s="236">
        <f>'I. Modelsimulering_kvinder'!N17*'B. Andre input'!$B$190*'B. Andre input'!$B$65</f>
        <v>76682.022789946277</v>
      </c>
      <c r="O94" s="236">
        <f>'I. Modelsimulering_kvinder'!O17*'B. Andre input'!$B$190*'B. Andre input'!$B$65</f>
        <v>95623.580405897417</v>
      </c>
      <c r="P94" s="236">
        <f>'I. Modelsimulering_kvinder'!P17*'B. Andre input'!$B$190*'B. Andre input'!$B$65</f>
        <v>108561.19005916225</v>
      </c>
      <c r="Q94" s="236">
        <f>'I. Modelsimulering_kvinder'!Q17*'B. Andre input'!$B$190*'B. Andre input'!$B$65</f>
        <v>116975.34821500936</v>
      </c>
      <c r="R94" s="236">
        <f>'I. Modelsimulering_kvinder'!R17*'B. Andre input'!$B$190*'B. Andre input'!$B$65</f>
        <v>122004.90318399575</v>
      </c>
      <c r="S94" s="236">
        <f>'I. Modelsimulering_kvinder'!S17*'B. Andre input'!$B$190*'B. Andre input'!$B$65</f>
        <v>124517.98071669534</v>
      </c>
      <c r="T94" s="236">
        <f>'I. Modelsimulering_kvinder'!T17*'B. Andre input'!$B$190*'B. Andre input'!$B$65</f>
        <v>125172.60763533373</v>
      </c>
      <c r="U94" s="236">
        <f>'I. Modelsimulering_kvinder'!U17*'B. Andre input'!$B$190*'B. Andre input'!$B$65</f>
        <v>124465.54105879665</v>
      </c>
      <c r="V94" s="236">
        <f>'I. Modelsimulering_kvinder'!V17*'B. Andre input'!$B$190*'B. Andre input'!$B$65</f>
        <v>122770.64796676132</v>
      </c>
      <c r="W94" s="236">
        <f>'I. Modelsimulering_kvinder'!W17*'B. Andre input'!$B$190*'B. Andre input'!$B$65</f>
        <v>131655.93330960261</v>
      </c>
      <c r="X94" s="236">
        <f>'I. Modelsimulering_kvinder'!X17*'B. Andre input'!$B$190*'B. Andre input'!$B$65</f>
        <v>127145.87418568329</v>
      </c>
      <c r="Y94" s="236">
        <f>'I. Modelsimulering_kvinder'!Y17*'B. Andre input'!$B$190*'B. Andre input'!$B$65</f>
        <v>122454.01219037369</v>
      </c>
      <c r="Z94" s="236">
        <f>'I. Modelsimulering_kvinder'!Z17*'B. Andre input'!$B$190*'B. Andre input'!$B$65</f>
        <v>117697.24203659108</v>
      </c>
      <c r="AA94" s="236">
        <f>'I. Modelsimulering_kvinder'!AA17*'B. Andre input'!$B$190*'B. Andre input'!$B$65</f>
        <v>112956.36701147004</v>
      </c>
      <c r="AB94" s="236">
        <f>'I. Modelsimulering_kvinder'!AB17*'B. Andre input'!$B$190*'B. Andre input'!$B$65</f>
        <v>108286.45461097811</v>
      </c>
      <c r="AC94" s="236">
        <f>'I. Modelsimulering_kvinder'!AC17*'B. Andre input'!$B$190*'B. Andre input'!$B$65</f>
        <v>103724.25792523258</v>
      </c>
      <c r="AD94" s="236">
        <f>'I. Modelsimulering_kvinder'!AD17*'B. Andre input'!$B$190*'B. Andre input'!$B$65</f>
        <v>99293.531406022303</v>
      </c>
      <c r="AE94" s="236">
        <f>'I. Modelsimulering_kvinder'!AE17*'B. Andre input'!$B$190*'B. Andre input'!$B$65</f>
        <v>95008.836036709181</v>
      </c>
      <c r="AF94" s="236">
        <f>'I. Modelsimulering_kvinder'!AF17*'B. Andre input'!$B$190*'B. Andre input'!$B$65</f>
        <v>90878.261093206253</v>
      </c>
      <c r="AG94" s="236">
        <f>'I. Modelsimulering_kvinder'!AG17*'B. Andre input'!$B$190*'B. Andre input'!$B$65</f>
        <v>85407.000696097355</v>
      </c>
      <c r="AH94" s="236">
        <f>'I. Modelsimulering_kvinder'!AH17*'B. Andre input'!$B$190*'B. Andre input'!$B$65</f>
        <v>80250.091613792101</v>
      </c>
      <c r="AI94" s="236">
        <f>'I. Modelsimulering_kvinder'!AI17*'B. Andre input'!$B$190*'B. Andre input'!$B$65</f>
        <v>75394.050505203893</v>
      </c>
      <c r="AJ94" s="236">
        <f>'I. Modelsimulering_kvinder'!AJ17*'B. Andre input'!$B$190*'B. Andre input'!$B$65</f>
        <v>70824.519267504817</v>
      </c>
      <c r="AK94" s="236">
        <f>'I. Modelsimulering_kvinder'!AK17*'B. Andre input'!$B$190*'B. Andre input'!$B$65</f>
        <v>66526.824517871646</v>
      </c>
      <c r="AL94" s="236">
        <f>'I. Modelsimulering_kvinder'!AL17*'B. Andre input'!$B$190*'B. Andre input'!$B$65</f>
        <v>62486.352411843298</v>
      </c>
      <c r="AM94" s="236">
        <f>'I. Modelsimulering_kvinder'!AM17*'B. Andre input'!$B$190*'B. Andre input'!$B$65</f>
        <v>58688.794716327895</v>
      </c>
      <c r="AN94" s="236">
        <f>'I. Modelsimulering_kvinder'!AN17*'B. Andre input'!$B$190*'B. Andre input'!$B$65</f>
        <v>55120.305429411761</v>
      </c>
      <c r="AO94" s="236">
        <f>'I. Modelsimulering_kvinder'!AO17*'B. Andre input'!$B$190*'B. Andre input'!$B$65</f>
        <v>51767.595530609637</v>
      </c>
      <c r="AP94" s="236">
        <f>'I. Modelsimulering_kvinder'!AP17*'B. Andre input'!$B$190*'B. Andre input'!$B$65</f>
        <v>48617.985203121396</v>
      </c>
      <c r="AQ94" s="236">
        <f>'I. Modelsimulering_kvinder'!AQ17*'B. Andre input'!$B$190*'B. Andre input'!$B$65</f>
        <v>43256.299329980015</v>
      </c>
      <c r="AR94" s="236">
        <f>'I. Modelsimulering_kvinder'!AR17*'B. Andre input'!$B$190*'B. Andre input'!$B$65</f>
        <v>38485.554602830249</v>
      </c>
      <c r="AS94" s="236">
        <f>'I. Modelsimulering_kvinder'!AS17*'B. Andre input'!$B$190*'B. Andre input'!$B$65</f>
        <v>34240.743728757509</v>
      </c>
      <c r="AT94" s="236">
        <f>'I. Modelsimulering_kvinder'!AT17*'B. Andre input'!$B$190*'B. Andre input'!$B$65</f>
        <v>30463.968052011773</v>
      </c>
      <c r="AU94" s="236">
        <f>'I. Modelsimulering_kvinder'!AU17*'B. Andre input'!$B$190*'B. Andre input'!$B$65</f>
        <v>27103.674809366861</v>
      </c>
      <c r="AV94" s="236">
        <f>'I. Modelsimulering_kvinder'!AV17*'B. Andre input'!$B$190*'B. Andre input'!$B$65</f>
        <v>24113.971221986088</v>
      </c>
      <c r="AW94" s="236">
        <f>'I. Modelsimulering_kvinder'!AW17*'B. Andre input'!$B$190*'B. Andre input'!$B$65</f>
        <v>21454.009424811669</v>
      </c>
      <c r="AX94" s="236">
        <f>'I. Modelsimulering_kvinder'!AX17*'B. Andre input'!$B$190*'B. Andre input'!$B$65</f>
        <v>19087.436059716558</v>
      </c>
      <c r="AY94" s="236">
        <f>'I. Modelsimulering_kvinder'!AY17*'B. Andre input'!$B$190*'B. Andre input'!$B$65</f>
        <v>16981.900484677877</v>
      </c>
      <c r="AZ94" s="236">
        <f>'I. Modelsimulering_kvinder'!AZ17*'B. Andre input'!$B$190*'B. Andre input'!$B$65</f>
        <v>15108.615850411317</v>
      </c>
      <c r="BA94" s="236">
        <f>'I. Modelsimulering_kvinder'!BA17*'B. Andre input'!$B$190*'B. Andre input'!$B$65</f>
        <v>0</v>
      </c>
      <c r="BB94" s="236">
        <f>'I. Modelsimulering_kvinder'!BB17*'B. Andre input'!$B$190*'B. Andre input'!$B$65</f>
        <v>0</v>
      </c>
      <c r="BC94" s="236">
        <f>'I. Modelsimulering_kvinder'!BC17*'B. Andre input'!$B$190*'B. Andre input'!$B$65</f>
        <v>0</v>
      </c>
      <c r="BD94" s="236">
        <f>'I. Modelsimulering_kvinder'!BD17*'B. Andre input'!$B$190*'B. Andre input'!$B$65</f>
        <v>0</v>
      </c>
      <c r="BE94" s="236">
        <f>'I. Modelsimulering_kvinder'!BE17*'B. Andre input'!$B$190*'B. Andre input'!$B$65</f>
        <v>0</v>
      </c>
      <c r="BF94" s="236">
        <f>'I. Modelsimulering_kvinder'!BF17*'B. Andre input'!$B$190*'B. Andre input'!$B$65</f>
        <v>0</v>
      </c>
      <c r="BG94" s="236">
        <f>'I. Modelsimulering_kvinder'!BG17*'B. Andre input'!$B$190*'B. Andre input'!$B$65</f>
        <v>0</v>
      </c>
      <c r="BH94" s="236">
        <f>'I. Modelsimulering_kvinder'!BH17*'B. Andre input'!$B$190*'B. Andre input'!$B$65</f>
        <v>0</v>
      </c>
      <c r="BI94" s="236">
        <f>'I. Modelsimulering_kvinder'!BI17*'B. Andre input'!$B$190*'B. Andre input'!$B$65</f>
        <v>0</v>
      </c>
      <c r="BJ94" s="236">
        <f>'I. Modelsimulering_kvinder'!BJ17*'B. Andre input'!$B$190*'B. Andre input'!$B$65</f>
        <v>0</v>
      </c>
      <c r="BK94" s="236">
        <f>'I. Modelsimulering_kvinder'!BK17*'B. Andre input'!$B$190*'B. Andre input'!$B$65</f>
        <v>0</v>
      </c>
      <c r="BL94" s="236">
        <f>'I. Modelsimulering_kvinder'!BL17*'B. Andre input'!$B$190*'B. Andre input'!$B$65</f>
        <v>0</v>
      </c>
      <c r="BM94" s="236">
        <f>'I. Modelsimulering_kvinder'!BM17*'B. Andre input'!$B$190*'B. Andre input'!$B$65</f>
        <v>0</v>
      </c>
      <c r="BN94" s="236">
        <f>'I. Modelsimulering_kvinder'!BN17*'B. Andre input'!$B$190*'B. Andre input'!$B$65</f>
        <v>0</v>
      </c>
      <c r="BO94" s="236">
        <f>'I. Modelsimulering_kvinder'!BO17*'B. Andre input'!$B$190*'B. Andre input'!$B$65</f>
        <v>0</v>
      </c>
      <c r="BP94" s="236">
        <f>'I. Modelsimulering_kvinder'!BP17*'B. Andre input'!$B$190*'B. Andre input'!$B$65</f>
        <v>0</v>
      </c>
      <c r="BQ94" s="236">
        <f>'I. Modelsimulering_kvinder'!BQ17*'B. Andre input'!$B$190*'B. Andre input'!$B$65</f>
        <v>0</v>
      </c>
      <c r="BR94" s="236">
        <f>'I. Modelsimulering_kvinder'!BR17*'B. Andre input'!$B$190*'B. Andre input'!$B$65</f>
        <v>0</v>
      </c>
      <c r="BS94" s="236">
        <f>'I. Modelsimulering_kvinder'!BS17*'B. Andre input'!$B$190*'B. Andre input'!$B$65</f>
        <v>0</v>
      </c>
      <c r="BT94" s="236">
        <f>'I. Modelsimulering_kvinder'!BT17*'B. Andre input'!$B$190*'B. Andre input'!$B$65</f>
        <v>0</v>
      </c>
      <c r="BU94" s="236">
        <f>'I. Modelsimulering_kvinder'!BU17*'B. Andre input'!$B$190*'B. Andre input'!$B$65</f>
        <v>0</v>
      </c>
      <c r="BV94" s="236">
        <f>'I. Modelsimulering_kvinder'!BV17*'B. Andre input'!$B$190*'B. Andre input'!$B$65</f>
        <v>0</v>
      </c>
      <c r="BW94" s="236">
        <f>'I. Modelsimulering_kvinder'!BW17*'B. Andre input'!$B$190*'B. Andre input'!$B$65</f>
        <v>0</v>
      </c>
      <c r="BX94" s="236">
        <f>'I. Modelsimulering_kvinder'!BX17*'B. Andre input'!$B$190*'B. Andre input'!$B$65</f>
        <v>0</v>
      </c>
      <c r="BY94" s="236">
        <f>'I. Modelsimulering_kvinder'!BY17*'B. Andre input'!$B$190*'B. Andre input'!$B$65</f>
        <v>0</v>
      </c>
      <c r="BZ94" s="236">
        <f>'I. Modelsimulering_kvinder'!BZ17*'B. Andre input'!$B$190*'B. Andre input'!$B$65</f>
        <v>0</v>
      </c>
      <c r="CA94" s="236">
        <f>'I. Modelsimulering_kvinder'!CA17*'B. Andre input'!$B$190*'B. Andre input'!$B$65</f>
        <v>0</v>
      </c>
      <c r="CB94" s="236">
        <f>'I. Modelsimulering_kvinder'!CB17*'B. Andre input'!$B$190*'B. Andre input'!$B$65</f>
        <v>0</v>
      </c>
      <c r="CC94" s="236">
        <f>'I. Modelsimulering_kvinder'!CC17*'B. Andre input'!$B$190*'B. Andre input'!$B$65</f>
        <v>0</v>
      </c>
      <c r="CD94" s="236">
        <f>'I. Modelsimulering_kvinder'!CD17*'B. Andre input'!$B$190*'B. Andre input'!$B$65</f>
        <v>0</v>
      </c>
      <c r="CE94" s="236">
        <f>'I. Modelsimulering_kvinder'!CE17*'B. Andre input'!$B$190*'B. Andre input'!$B$65</f>
        <v>0</v>
      </c>
      <c r="CF94" s="236">
        <f>'I. Modelsimulering_kvinder'!CF17*'B. Andre input'!$B$190*'B. Andre input'!$B$65</f>
        <v>0</v>
      </c>
      <c r="CG94" s="236">
        <f>'I. Modelsimulering_kvinder'!CG17*'B. Andre input'!$B$190*'B. Andre input'!$B$65</f>
        <v>0</v>
      </c>
      <c r="CH94" s="236">
        <f>'I. Modelsimulering_kvinder'!CH17*'B. Andre input'!$B$190*'B. Andre input'!$B$65</f>
        <v>0</v>
      </c>
      <c r="CI94" s="236">
        <f>'I. Modelsimulering_kvinder'!CI17*'B. Andre input'!$B$190*'B. Andre input'!$B$65</f>
        <v>0</v>
      </c>
      <c r="CJ94" s="236">
        <f>'I. Modelsimulering_kvinder'!CJ17*'B. Andre input'!$B$190*'B. Andre input'!$B$65</f>
        <v>0</v>
      </c>
    </row>
    <row r="95" spans="1:88" s="115" customFormat="1" ht="25.5" x14ac:dyDescent="0.2">
      <c r="A95" s="140" t="s">
        <v>213</v>
      </c>
      <c r="B95" s="192"/>
      <c r="C95" s="192"/>
      <c r="D95" s="236">
        <f>'I. Modelsimulering_kvinder'!D18*'B. Andre input'!$B$191*'B. Andre input'!$B$65</f>
        <v>184400.40545762581</v>
      </c>
      <c r="E95" s="236">
        <f>'I. Modelsimulering_kvinder'!E18*'B. Andre input'!$B$191*'B. Andre input'!$B$65</f>
        <v>230739.29265792816</v>
      </c>
      <c r="F95" s="236">
        <f>'I. Modelsimulering_kvinder'!F18*'B. Andre input'!$B$191*'B. Andre input'!$B$65</f>
        <v>274927.16558695928</v>
      </c>
      <c r="G95" s="236">
        <f>'I. Modelsimulering_kvinder'!G18*'B. Andre input'!$B$191*'B. Andre input'!$B$65</f>
        <v>316740.47323076148</v>
      </c>
      <c r="H95" s="236">
        <f>'I. Modelsimulering_kvinder'!H18*'B. Andre input'!$B$191*'B. Andre input'!$B$65</f>
        <v>356019.90006285731</v>
      </c>
      <c r="I95" s="236">
        <f>'I. Modelsimulering_kvinder'!I18*'B. Andre input'!$B$191*'B. Andre input'!$B$65</f>
        <v>120005.25735439414</v>
      </c>
      <c r="J95" s="236">
        <f>'I. Modelsimulering_kvinder'!J18*'B. Andre input'!$B$191*'B. Andre input'!$B$65</f>
        <v>74582.658577772381</v>
      </c>
      <c r="K95" s="236">
        <f>'I. Modelsimulering_kvinder'!K18*'B. Andre input'!$B$191*'B. Andre input'!$B$65</f>
        <v>65447.624138782936</v>
      </c>
      <c r="L95" s="236">
        <f>'I. Modelsimulering_kvinder'!L18*'B. Andre input'!$B$191*'B. Andre input'!$B$65</f>
        <v>63157.539711553945</v>
      </c>
      <c r="M95" s="236">
        <f>'I. Modelsimulering_kvinder'!M18*'B. Andre input'!$B$191*'B. Andre input'!$B$65</f>
        <v>62112.527127807778</v>
      </c>
      <c r="N95" s="236">
        <f>'I. Modelsimulering_kvinder'!N18*'B. Andre input'!$B$191*'B. Andre input'!$B$65</f>
        <v>96880.387192257011</v>
      </c>
      <c r="O95" s="236">
        <f>'I. Modelsimulering_kvinder'!O18*'B. Andre input'!$B$191*'B. Andre input'!$B$65</f>
        <v>122738.84928098091</v>
      </c>
      <c r="P95" s="236">
        <f>'I. Modelsimulering_kvinder'!P18*'B. Andre input'!$B$191*'B. Andre input'!$B$65</f>
        <v>141699.76396424847</v>
      </c>
      <c r="Q95" s="236">
        <f>'I. Modelsimulering_kvinder'!Q18*'B. Andre input'!$B$191*'B. Andre input'!$B$65</f>
        <v>155338.09838026876</v>
      </c>
      <c r="R95" s="236">
        <f>'I. Modelsimulering_kvinder'!R18*'B. Andre input'!$B$191*'B. Andre input'!$B$65</f>
        <v>164870.65874056835</v>
      </c>
      <c r="S95" s="236">
        <f>'I. Modelsimulering_kvinder'!S18*'B. Andre input'!$B$191*'B. Andre input'!$B$65</f>
        <v>171234.77242601835</v>
      </c>
      <c r="T95" s="236">
        <f>'I. Modelsimulering_kvinder'!T18*'B. Andre input'!$B$191*'B. Andre input'!$B$65</f>
        <v>175152.17477682649</v>
      </c>
      <c r="U95" s="236">
        <f>'I. Modelsimulering_kvinder'!U18*'B. Andre input'!$B$191*'B. Andre input'!$B$65</f>
        <v>177178.76292716298</v>
      </c>
      <c r="V95" s="236">
        <f>'I. Modelsimulering_kvinder'!V18*'B. Andre input'!$B$191*'B. Andre input'!$B$65</f>
        <v>177743.00072574749</v>
      </c>
      <c r="W95" s="236">
        <f>'I. Modelsimulering_kvinder'!W18*'B. Andre input'!$B$191*'B. Andre input'!$B$65</f>
        <v>177175.5098909238</v>
      </c>
      <c r="X95" s="236">
        <f>'I. Modelsimulering_kvinder'!X18*'B. Andre input'!$B$191*'B. Andre input'!$B$65</f>
        <v>176836.93842333087</v>
      </c>
      <c r="Y95" s="236">
        <f>'I. Modelsimulering_kvinder'!Y18*'B. Andre input'!$B$191*'B. Andre input'!$B$65</f>
        <v>175601.1850162622</v>
      </c>
      <c r="Z95" s="236">
        <f>'I. Modelsimulering_kvinder'!Z18*'B. Andre input'!$B$191*'B. Andre input'!$B$65</f>
        <v>173639.8316195666</v>
      </c>
      <c r="AA95" s="236">
        <f>'I. Modelsimulering_kvinder'!AA18*'B. Andre input'!$B$191*'B. Andre input'!$B$65</f>
        <v>171095.69537358478</v>
      </c>
      <c r="AB95" s="236">
        <f>'I. Modelsimulering_kvinder'!AB18*'B. Andre input'!$B$191*'B. Andre input'!$B$65</f>
        <v>168087.23037338193</v>
      </c>
      <c r="AC95" s="236">
        <f>'I. Modelsimulering_kvinder'!AC18*'B. Andre input'!$B$191*'B. Andre input'!$B$65</f>
        <v>164712.52639616706</v>
      </c>
      <c r="AD95" s="236">
        <f>'I. Modelsimulering_kvinder'!AD18*'B. Andre input'!$B$191*'B. Andre input'!$B$65</f>
        <v>161052.79561408568</v>
      </c>
      <c r="AE95" s="236">
        <f>'I. Modelsimulering_kvinder'!AE18*'B. Andre input'!$B$191*'B. Andre input'!$B$65</f>
        <v>157175.33274646802</v>
      </c>
      <c r="AF95" s="236">
        <f>'I. Modelsimulering_kvinder'!AF18*'B. Andre input'!$B$191*'B. Andre input'!$B$65</f>
        <v>153135.98322559122</v>
      </c>
      <c r="AG95" s="236">
        <f>'I. Modelsimulering_kvinder'!AG18*'B. Andre input'!$B$191*'B. Andre input'!$B$65</f>
        <v>153373.20221440576</v>
      </c>
      <c r="AH95" s="236">
        <f>'I. Modelsimulering_kvinder'!AH18*'B. Andre input'!$B$191*'B. Andre input'!$B$65</f>
        <v>152846.13728532675</v>
      </c>
      <c r="AI95" s="236">
        <f>'I. Modelsimulering_kvinder'!AI18*'B. Andre input'!$B$191*'B. Andre input'!$B$65</f>
        <v>151631.44726010697</v>
      </c>
      <c r="AJ95" s="236">
        <f>'I. Modelsimulering_kvinder'!AJ18*'B. Andre input'!$B$191*'B. Andre input'!$B$65</f>
        <v>149810.2195526429</v>
      </c>
      <c r="AK95" s="236">
        <f>'I. Modelsimulering_kvinder'!AK18*'B. Andre input'!$B$191*'B. Andre input'!$B$65</f>
        <v>147463.2208610443</v>
      </c>
      <c r="AL95" s="236">
        <f>'I. Modelsimulering_kvinder'!AL18*'B. Andre input'!$B$191*'B. Andre input'!$B$65</f>
        <v>144667.96798641531</v>
      </c>
      <c r="AM95" s="236">
        <f>'I. Modelsimulering_kvinder'!AM18*'B. Andre input'!$B$191*'B. Andre input'!$B$65</f>
        <v>141497.02378149997</v>
      </c>
      <c r="AN95" s="236">
        <f>'I. Modelsimulering_kvinder'!AN18*'B. Andre input'!$B$191*'B. Andre input'!$B$65</f>
        <v>138017.10921822765</v>
      </c>
      <c r="AO95" s="236">
        <f>'I. Modelsimulering_kvinder'!AO18*'B. Andre input'!$B$191*'B. Andre input'!$B$65</f>
        <v>134288.75125098482</v>
      </c>
      <c r="AP95" s="236">
        <f>'I. Modelsimulering_kvinder'!AP18*'B. Andre input'!$B$191*'B. Andre input'!$B$65</f>
        <v>130366.27509809419</v>
      </c>
      <c r="AQ95" s="236">
        <f>'I. Modelsimulering_kvinder'!AQ18*'B. Andre input'!$B$191*'B. Andre input'!$B$65</f>
        <v>133342.07280676599</v>
      </c>
      <c r="AR95" s="236">
        <f>'I. Modelsimulering_kvinder'!AR18*'B. Andre input'!$B$191*'B. Andre input'!$B$65</f>
        <v>134641.22032317123</v>
      </c>
      <c r="AS95" s="236">
        <f>'I. Modelsimulering_kvinder'!AS18*'B. Andre input'!$B$191*'B. Andre input'!$B$65</f>
        <v>134500.69993667639</v>
      </c>
      <c r="AT95" s="236">
        <f>'I. Modelsimulering_kvinder'!AT18*'B. Andre input'!$B$191*'B. Andre input'!$B$65</f>
        <v>133147.82116720793</v>
      </c>
      <c r="AU95" s="236">
        <f>'I. Modelsimulering_kvinder'!AU18*'B. Andre input'!$B$191*'B. Andre input'!$B$65</f>
        <v>130793.4669366623</v>
      </c>
      <c r="AV95" s="236">
        <f>'I. Modelsimulering_kvinder'!AV18*'B. Andre input'!$B$191*'B. Andre input'!$B$65</f>
        <v>127628.67731943956</v>
      </c>
      <c r="AW95" s="236">
        <f>'I. Modelsimulering_kvinder'!AW18*'B. Andre input'!$B$191*'B. Andre input'!$B$65</f>
        <v>123823.4077309656</v>
      </c>
      <c r="AX95" s="236">
        <f>'I. Modelsimulering_kvinder'!AX18*'B. Andre input'!$B$191*'B. Andre input'!$B$65</f>
        <v>119526.66515378869</v>
      </c>
      <c r="AY95" s="236">
        <f>'I. Modelsimulering_kvinder'!AY18*'B. Andre input'!$B$191*'B. Andre input'!$B$65</f>
        <v>114867.48125448028</v>
      </c>
      <c r="AZ95" s="236">
        <f>'I. Modelsimulering_kvinder'!AZ18*'B. Andre input'!$B$191*'B. Andre input'!$B$65</f>
        <v>109956.35842561926</v>
      </c>
      <c r="BA95" s="236">
        <f>'I. Modelsimulering_kvinder'!BA18*'B. Andre input'!$B$191*'B. Andre input'!$B$65</f>
        <v>144288.12030666048</v>
      </c>
      <c r="BB95" s="236">
        <f>'I. Modelsimulering_kvinder'!BB18*'B. Andre input'!$B$191*'B. Andre input'!$B$65</f>
        <v>132734.61696085735</v>
      </c>
      <c r="BC95" s="236">
        <f>'I. Modelsimulering_kvinder'!BC18*'B. Andre input'!$B$191*'B. Andre input'!$B$65</f>
        <v>121748.113675899</v>
      </c>
      <c r="BD95" s="236">
        <f>'I. Modelsimulering_kvinder'!BD18*'B. Andre input'!$B$191*'B. Andre input'!$B$65</f>
        <v>111422.38600741679</v>
      </c>
      <c r="BE95" s="236">
        <f>'I. Modelsimulering_kvinder'!BE18*'B. Andre input'!$B$191*'B. Andre input'!$B$65</f>
        <v>101799.37635033249</v>
      </c>
      <c r="BF95" s="236">
        <f>'I. Modelsimulering_kvinder'!BF18*'B. Andre input'!$B$191*'B. Andre input'!$B$65</f>
        <v>92886.770666332217</v>
      </c>
      <c r="BG95" s="236">
        <f>'I. Modelsimulering_kvinder'!BG18*'B. Andre input'!$B$191*'B. Andre input'!$B$65</f>
        <v>84670.161526177864</v>
      </c>
      <c r="BH95" s="236">
        <f>'I. Modelsimulering_kvinder'!BH18*'B. Andre input'!$B$191*'B. Andre input'!$B$65</f>
        <v>77121.420458508481</v>
      </c>
      <c r="BI95" s="236">
        <f>'I. Modelsimulering_kvinder'!BI18*'B. Andre input'!$B$191*'B. Andre input'!$B$65</f>
        <v>70204.420127282137</v>
      </c>
      <c r="BJ95" s="236">
        <f>'I. Modelsimulering_kvinder'!BJ18*'B. Andre input'!$B$191*'B. Andre input'!$B$65</f>
        <v>63878.907398271214</v>
      </c>
      <c r="BK95" s="236">
        <f>'I. Modelsimulering_kvinder'!BK18*'B. Andre input'!$B$191*'B. Andre input'!$B$65</f>
        <v>58103.08956236556</v>
      </c>
      <c r="BL95" s="236">
        <f>'I. Modelsimulering_kvinder'!BL18*'B. Andre input'!$B$191*'B. Andre input'!$B$65</f>
        <v>52835.328048277559</v>
      </c>
      <c r="BM95" s="236">
        <f>'I. Modelsimulering_kvinder'!BM18*'B. Andre input'!$B$191*'B. Andre input'!$B$65</f>
        <v>48035.215890087165</v>
      </c>
      <c r="BN95" s="236">
        <f>'I. Modelsimulering_kvinder'!BN18*'B. Andre input'!$B$191*'B. Andre input'!$B$65</f>
        <v>43664.232238951401</v>
      </c>
      <c r="BO95" s="236">
        <f>'I. Modelsimulering_kvinder'!BO18*'B. Andre input'!$B$191*'B. Andre input'!$B$65</f>
        <v>39686.108920889186</v>
      </c>
      <c r="BP95" s="236">
        <f>'I. Modelsimulering_kvinder'!BP18*'B. Andre input'!$B$191*'B. Andre input'!$B$65</f>
        <v>36067.0031217367</v>
      </c>
      <c r="BQ95" s="236">
        <f>'I. Modelsimulering_kvinder'!BQ18*'B. Andre input'!$B$191*'B. Andre input'!$B$65</f>
        <v>32775.541572754832</v>
      </c>
      <c r="BR95" s="236">
        <f>'I. Modelsimulering_kvinder'!BR18*'B. Andre input'!$B$191*'B. Andre input'!$B$65</f>
        <v>29782.781489363675</v>
      </c>
      <c r="BS95" s="236">
        <f>'I. Modelsimulering_kvinder'!BS18*'B. Andre input'!$B$191*'B. Andre input'!$B$65</f>
        <v>27062.119429297803</v>
      </c>
      <c r="BT95" s="236">
        <f>'I. Modelsimulering_kvinder'!BT18*'B. Andre input'!$B$191*'B. Andre input'!$B$65</f>
        <v>24589.169389894123</v>
      </c>
      <c r="BU95" s="236">
        <f>'I. Modelsimulering_kvinder'!BU18*'B. Andre input'!$B$191*'B. Andre input'!$B$65</f>
        <v>0</v>
      </c>
      <c r="BV95" s="236">
        <f>'I. Modelsimulering_kvinder'!BV18*'B. Andre input'!$B$191*'B. Andre input'!$B$65</f>
        <v>0</v>
      </c>
      <c r="BW95" s="236">
        <f>'I. Modelsimulering_kvinder'!BW18*'B. Andre input'!$B$191*'B. Andre input'!$B$65</f>
        <v>0</v>
      </c>
      <c r="BX95" s="236">
        <f>'I. Modelsimulering_kvinder'!BX18*'B. Andre input'!$B$191*'B. Andre input'!$B$65</f>
        <v>0</v>
      </c>
      <c r="BY95" s="236">
        <f>'I. Modelsimulering_kvinder'!BY18*'B. Andre input'!$B$191*'B. Andre input'!$B$65</f>
        <v>0</v>
      </c>
      <c r="BZ95" s="236">
        <f>'I. Modelsimulering_kvinder'!BZ18*'B. Andre input'!$B$191*'B. Andre input'!$B$65</f>
        <v>0</v>
      </c>
      <c r="CA95" s="236">
        <f>'I. Modelsimulering_kvinder'!CA18*'B. Andre input'!$B$191*'B. Andre input'!$B$65</f>
        <v>0</v>
      </c>
      <c r="CB95" s="236">
        <f>'I. Modelsimulering_kvinder'!CB18*'B. Andre input'!$B$191*'B. Andre input'!$B$65</f>
        <v>0</v>
      </c>
      <c r="CC95" s="236">
        <f>'I. Modelsimulering_kvinder'!CC18*'B. Andre input'!$B$191*'B. Andre input'!$B$65</f>
        <v>0</v>
      </c>
      <c r="CD95" s="236">
        <f>'I. Modelsimulering_kvinder'!CD18*'B. Andre input'!$B$191*'B. Andre input'!$B$65</f>
        <v>0</v>
      </c>
      <c r="CE95" s="236">
        <f>'I. Modelsimulering_kvinder'!CE18*'B. Andre input'!$B$191*'B. Andre input'!$B$65</f>
        <v>0</v>
      </c>
      <c r="CF95" s="236">
        <f>'I. Modelsimulering_kvinder'!CF18*'B. Andre input'!$B$191*'B. Andre input'!$B$65</f>
        <v>0</v>
      </c>
      <c r="CG95" s="236">
        <f>'I. Modelsimulering_kvinder'!CG18*'B. Andre input'!$B$191*'B. Andre input'!$B$65</f>
        <v>0</v>
      </c>
      <c r="CH95" s="236">
        <f>'I. Modelsimulering_kvinder'!CH18*'B. Andre input'!$B$191*'B. Andre input'!$B$65</f>
        <v>0</v>
      </c>
      <c r="CI95" s="236">
        <f>'I. Modelsimulering_kvinder'!CI18*'B. Andre input'!$B$191*'B. Andre input'!$B$65</f>
        <v>0</v>
      </c>
      <c r="CJ95" s="236">
        <f>'I. Modelsimulering_kvinder'!CJ18*'B. Andre input'!$B$191*'B. Andre input'!$B$65</f>
        <v>0</v>
      </c>
    </row>
    <row r="96" spans="1:88" s="115" customFormat="1" ht="25.5" x14ac:dyDescent="0.2">
      <c r="A96" s="140" t="s">
        <v>214</v>
      </c>
      <c r="B96" s="192"/>
      <c r="C96" s="192"/>
      <c r="D96" s="236">
        <f>'I. Modelsimulering_kvinder'!D19*'B. Andre input'!$B$191*'B. Andre input'!$B$65</f>
        <v>27669.865201216518</v>
      </c>
      <c r="E96" s="236">
        <f>'I. Modelsimulering_kvinder'!E19*'B. Andre input'!$B$191*'B. Andre input'!$B$65</f>
        <v>40099.069040943694</v>
      </c>
      <c r="F96" s="236">
        <f>'I. Modelsimulering_kvinder'!F19*'B. Andre input'!$B$191*'B. Andre input'!$B$65</f>
        <v>53528.082628122873</v>
      </c>
      <c r="G96" s="236">
        <f>'I. Modelsimulering_kvinder'!G19*'B. Andre input'!$B$191*'B. Andre input'!$B$65</f>
        <v>67524.02177289674</v>
      </c>
      <c r="H96" s="236">
        <f>'I. Modelsimulering_kvinder'!H19*'B. Andre input'!$B$191*'B. Andre input'!$B$65</f>
        <v>81754.077812443691</v>
      </c>
      <c r="I96" s="236">
        <f>'I. Modelsimulering_kvinder'!I19*'B. Andre input'!$B$191*'B. Andre input'!$B$65</f>
        <v>27154.599856612404</v>
      </c>
      <c r="J96" s="236">
        <f>'I. Modelsimulering_kvinder'!J19*'B. Andre input'!$B$191*'B. Andre input'!$B$65</f>
        <v>15893.733918303586</v>
      </c>
      <c r="K96" s="236">
        <f>'I. Modelsimulering_kvinder'!K19*'B. Andre input'!$B$191*'B. Andre input'!$B$65</f>
        <v>13657.869855247838</v>
      </c>
      <c r="L96" s="236">
        <f>'I. Modelsimulering_kvinder'!L19*'B. Andre input'!$B$191*'B. Andre input'!$B$65</f>
        <v>13233.918115854385</v>
      </c>
      <c r="M96" s="236">
        <f>'I. Modelsimulering_kvinder'!M19*'B. Andre input'!$B$191*'B. Andre input'!$B$65</f>
        <v>13140.709309380696</v>
      </c>
      <c r="N96" s="236">
        <f>'I. Modelsimulering_kvinder'!N19*'B. Andre input'!$B$191*'B. Andre input'!$B$65</f>
        <v>21514.732588537656</v>
      </c>
      <c r="O96" s="236">
        <f>'I. Modelsimulering_kvinder'!O19*'B. Andre input'!$B$191*'B. Andre input'!$B$65</f>
        <v>28442.551651918991</v>
      </c>
      <c r="P96" s="236">
        <f>'I. Modelsimulering_kvinder'!P19*'B. Andre input'!$B$191*'B. Andre input'!$B$65</f>
        <v>34031.045220624444</v>
      </c>
      <c r="Q96" s="236">
        <f>'I. Modelsimulering_kvinder'!Q19*'B. Andre input'!$B$191*'B. Andre input'!$B$65</f>
        <v>38440.909829815275</v>
      </c>
      <c r="R96" s="236">
        <f>'I. Modelsimulering_kvinder'!R19*'B. Andre input'!$B$191*'B. Andre input'!$B$65</f>
        <v>41843.15755522078</v>
      </c>
      <c r="S96" s="236">
        <f>'I. Modelsimulering_kvinder'!S19*'B. Andre input'!$B$191*'B. Andre input'!$B$65</f>
        <v>44400.057879239503</v>
      </c>
      <c r="T96" s="236">
        <f>'I. Modelsimulering_kvinder'!T19*'B. Andre input'!$B$191*'B. Andre input'!$B$65</f>
        <v>46256.902050813907</v>
      </c>
      <c r="U96" s="236">
        <f>'I. Modelsimulering_kvinder'!U19*'B. Andre input'!$B$191*'B. Andre input'!$B$65</f>
        <v>47539.274233182645</v>
      </c>
      <c r="V96" s="236">
        <f>'I. Modelsimulering_kvinder'!V19*'B. Andre input'!$B$191*'B. Andre input'!$B$65</f>
        <v>48353.214204600059</v>
      </c>
      <c r="W96" s="236">
        <f>'I. Modelsimulering_kvinder'!W19*'B. Andre input'!$B$191*'B. Andre input'!$B$65</f>
        <v>48786.821092143058</v>
      </c>
      <c r="X96" s="236">
        <f>'I. Modelsimulering_kvinder'!X19*'B. Andre input'!$B$191*'B. Andre input'!$B$65</f>
        <v>48912.466467600469</v>
      </c>
      <c r="Y96" s="236">
        <f>'I. Modelsimulering_kvinder'!Y19*'B. Andre input'!$B$191*'B. Andre input'!$B$65</f>
        <v>48844.896389624519</v>
      </c>
      <c r="Z96" s="236">
        <f>'I. Modelsimulering_kvinder'!Z19*'B. Andre input'!$B$191*'B. Andre input'!$B$65</f>
        <v>48615.486666611971</v>
      </c>
      <c r="AA96" s="236">
        <f>'I. Modelsimulering_kvinder'!AA19*'B. Andre input'!$B$191*'B. Andre input'!$B$65</f>
        <v>48246.387180368722</v>
      </c>
      <c r="AB96" s="236">
        <f>'I. Modelsimulering_kvinder'!AB19*'B. Andre input'!$B$191*'B. Andre input'!$B$65</f>
        <v>47754.728461560553</v>
      </c>
      <c r="AC96" s="236">
        <f>'I. Modelsimulering_kvinder'!AC19*'B. Andre input'!$B$191*'B. Andre input'!$B$65</f>
        <v>47154.914816537705</v>
      </c>
      <c r="AD96" s="236">
        <f>'I. Modelsimulering_kvinder'!AD19*'B. Andre input'!$B$191*'B. Andre input'!$B$65</f>
        <v>46459.813735125899</v>
      </c>
      <c r="AE96" s="236">
        <f>'I. Modelsimulering_kvinder'!AE19*'B. Andre input'!$B$191*'B. Andre input'!$B$65</f>
        <v>45681.327599357995</v>
      </c>
      <c r="AF96" s="236">
        <f>'I. Modelsimulering_kvinder'!AF19*'B. Andre input'!$B$191*'B. Andre input'!$B$65</f>
        <v>44830.634380883275</v>
      </c>
      <c r="AG96" s="236">
        <f>'I. Modelsimulering_kvinder'!AG19*'B. Andre input'!$B$191*'B. Andre input'!$B$65</f>
        <v>43918.262599957568</v>
      </c>
      <c r="AH96" s="236">
        <f>'I. Modelsimulering_kvinder'!AH19*'B. Andre input'!$B$191*'B. Andre input'!$B$65</f>
        <v>43170.646543525931</v>
      </c>
      <c r="AI96" s="236">
        <f>'I. Modelsimulering_kvinder'!AI19*'B. Andre input'!$B$191*'B. Andre input'!$B$65</f>
        <v>42539.732221624115</v>
      </c>
      <c r="AJ96" s="236">
        <f>'I. Modelsimulering_kvinder'!AJ19*'B. Andre input'!$B$191*'B. Andre input'!$B$65</f>
        <v>41976.232176726371</v>
      </c>
      <c r="AK96" s="236">
        <f>'I. Modelsimulering_kvinder'!AK19*'B. Andre input'!$B$191*'B. Andre input'!$B$65</f>
        <v>41437.150308691787</v>
      </c>
      <c r="AL96" s="236">
        <f>'I. Modelsimulering_kvinder'!AL19*'B. Andre input'!$B$191*'B. Andre input'!$B$65</f>
        <v>40888.606019721585</v>
      </c>
      <c r="AM96" s="236">
        <f>'I. Modelsimulering_kvinder'!AM19*'B. Andre input'!$B$191*'B. Andre input'!$B$65</f>
        <v>40306.139439837294</v>
      </c>
      <c r="AN96" s="236">
        <f>'I. Modelsimulering_kvinder'!AN19*'B. Andre input'!$B$191*'B. Andre input'!$B$65</f>
        <v>39673.785725949034</v>
      </c>
      <c r="AO96" s="236">
        <f>'I. Modelsimulering_kvinder'!AO19*'B. Andre input'!$B$191*'B. Andre input'!$B$65</f>
        <v>38982.655005780805</v>
      </c>
      <c r="AP96" s="236">
        <f>'I. Modelsimulering_kvinder'!AP19*'B. Andre input'!$B$191*'B. Andre input'!$B$65</f>
        <v>38229.419602794282</v>
      </c>
      <c r="AQ96" s="236">
        <f>'I. Modelsimulering_kvinder'!AQ19*'B. Andre input'!$B$191*'B. Andre input'!$B$65</f>
        <v>37414.910900725074</v>
      </c>
      <c r="AR96" s="236">
        <f>'I. Modelsimulering_kvinder'!AR19*'B. Andre input'!$B$191*'B. Andre input'!$B$65</f>
        <v>36890.049714877059</v>
      </c>
      <c r="AS96" s="236">
        <f>'I. Modelsimulering_kvinder'!AS19*'B. Andre input'!$B$191*'B. Andre input'!$B$65</f>
        <v>36545.557070565905</v>
      </c>
      <c r="AT96" s="236">
        <f>'I. Modelsimulering_kvinder'!AT19*'B. Andre input'!$B$191*'B. Andre input'!$B$65</f>
        <v>36281.394735910988</v>
      </c>
      <c r="AU96" s="236">
        <f>'I. Modelsimulering_kvinder'!AU19*'B. Andre input'!$B$191*'B. Andre input'!$B$65</f>
        <v>36017.153825789457</v>
      </c>
      <c r="AV96" s="236">
        <f>'I. Modelsimulering_kvinder'!AV19*'B. Andre input'!$B$191*'B. Andre input'!$B$65</f>
        <v>35694.452614829883</v>
      </c>
      <c r="AW96" s="236">
        <f>'I. Modelsimulering_kvinder'!AW19*'B. Andre input'!$B$191*'B. Andre input'!$B$65</f>
        <v>35275.33700352857</v>
      </c>
      <c r="AX96" s="236">
        <f>'I. Modelsimulering_kvinder'!AX19*'B. Andre input'!$B$191*'B. Andre input'!$B$65</f>
        <v>34738.977528304582</v>
      </c>
      <c r="AY96" s="236">
        <f>'I. Modelsimulering_kvinder'!AY19*'B. Andre input'!$B$191*'B. Andre input'!$B$65</f>
        <v>34077.922972276159</v>
      </c>
      <c r="AZ96" s="236">
        <f>'I. Modelsimulering_kvinder'!AZ19*'B. Andre input'!$B$191*'B. Andre input'!$B$65</f>
        <v>33294.554334924876</v>
      </c>
      <c r="BA96" s="236">
        <f>'I. Modelsimulering_kvinder'!BA19*'B. Andre input'!$B$191*'B. Andre input'!$B$65</f>
        <v>32398.025572030678</v>
      </c>
      <c r="BB96" s="236">
        <f>'I. Modelsimulering_kvinder'!BB19*'B. Andre input'!$B$191*'B. Andre input'!$B$65</f>
        <v>33343.451798747141</v>
      </c>
      <c r="BC96" s="236">
        <f>'I. Modelsimulering_kvinder'!BC19*'B. Andre input'!$B$191*'B. Andre input'!$B$65</f>
        <v>33679.685714216736</v>
      </c>
      <c r="BD96" s="236">
        <f>'I. Modelsimulering_kvinder'!BD19*'B. Andre input'!$B$191*'B. Andre input'!$B$65</f>
        <v>33429.396604159941</v>
      </c>
      <c r="BE96" s="236">
        <f>'I. Modelsimulering_kvinder'!BE19*'B. Andre input'!$B$191*'B. Andre input'!$B$65</f>
        <v>32679.256386537363</v>
      </c>
      <c r="BF96" s="236">
        <f>'I. Modelsimulering_kvinder'!BF19*'B. Andre input'!$B$191*'B. Andre input'!$B$65</f>
        <v>31537.44882403512</v>
      </c>
      <c r="BG96" s="236">
        <f>'I. Modelsimulering_kvinder'!BG19*'B. Andre input'!$B$191*'B. Andre input'!$B$65</f>
        <v>30111.14790405731</v>
      </c>
      <c r="BH96" s="236">
        <f>'I. Modelsimulering_kvinder'!BH19*'B. Andre input'!$B$191*'B. Andre input'!$B$65</f>
        <v>28495.755907153067</v>
      </c>
      <c r="BI96" s="236">
        <f>'I. Modelsimulering_kvinder'!BI19*'B. Andre input'!$B$191*'B. Andre input'!$B$65</f>
        <v>26770.838813818646</v>
      </c>
      <c r="BJ96" s="236">
        <f>'I. Modelsimulering_kvinder'!BJ19*'B. Andre input'!$B$191*'B. Andre input'!$B$65</f>
        <v>24999.68716886879</v>
      </c>
      <c r="BK96" s="236">
        <f>'I. Modelsimulering_kvinder'!BK19*'B. Andre input'!$B$191*'B. Andre input'!$B$65</f>
        <v>23230.677803622722</v>
      </c>
      <c r="BL96" s="236">
        <f>'I. Modelsimulering_kvinder'!BL19*'B. Andre input'!$B$191*'B. Andre input'!$B$65</f>
        <v>21499.384414654927</v>
      </c>
      <c r="BM96" s="236">
        <f>'I. Modelsimulering_kvinder'!BM19*'B. Andre input'!$B$191*'B. Andre input'!$B$65</f>
        <v>19830.856565551425</v>
      </c>
      <c r="BN96" s="236">
        <f>'I. Modelsimulering_kvinder'!BN19*'B. Andre input'!$B$191*'B. Andre input'!$B$65</f>
        <v>18241.768985986273</v>
      </c>
      <c r="BO96" s="236">
        <f>'I. Modelsimulering_kvinder'!BO19*'B. Andre input'!$B$191*'B. Andre input'!$B$65</f>
        <v>16742.307628467875</v>
      </c>
      <c r="BP96" s="236">
        <f>'I. Modelsimulering_kvinder'!BP19*'B. Andre input'!$B$191*'B. Andre input'!$B$65</f>
        <v>15337.751288875475</v>
      </c>
      <c r="BQ96" s="236">
        <f>'I. Modelsimulering_kvinder'!BQ19*'B. Andre input'!$B$191*'B. Andre input'!$B$65</f>
        <v>14029.756385207169</v>
      </c>
      <c r="BR96" s="236">
        <f>'I. Modelsimulering_kvinder'!BR19*'B. Andre input'!$B$191*'B. Andre input'!$B$65</f>
        <v>12817.375629664632</v>
      </c>
      <c r="BS96" s="236">
        <f>'I. Modelsimulering_kvinder'!BS19*'B. Andre input'!$B$191*'B. Andre input'!$B$65</f>
        <v>11697.849866984958</v>
      </c>
      <c r="BT96" s="236">
        <f>'I. Modelsimulering_kvinder'!BT19*'B. Andre input'!$B$191*'B. Andre input'!$B$65</f>
        <v>10667.212989531423</v>
      </c>
      <c r="BU96" s="236">
        <f>'I. Modelsimulering_kvinder'!BU19*'B. Andre input'!$B$191*'B. Andre input'!$B$65</f>
        <v>32062.371153482083</v>
      </c>
      <c r="BV96" s="236">
        <f>'I. Modelsimulering_kvinder'!BV19*'B. Andre input'!$B$191*'B. Andre input'!$B$65</f>
        <v>27412.576532251474</v>
      </c>
      <c r="BW96" s="236">
        <f>'I. Modelsimulering_kvinder'!BW19*'B. Andre input'!$B$191*'B. Andre input'!$B$65</f>
        <v>22720.819716225746</v>
      </c>
      <c r="BX96" s="236">
        <f>'I. Modelsimulering_kvinder'!BX19*'B. Andre input'!$B$191*'B. Andre input'!$B$65</f>
        <v>18420.446804379088</v>
      </c>
      <c r="BY96" s="236">
        <f>'I. Modelsimulering_kvinder'!BY19*'B. Andre input'!$B$191*'B. Andre input'!$B$65</f>
        <v>14690.056039358122</v>
      </c>
      <c r="BZ96" s="236">
        <f>'I. Modelsimulering_kvinder'!BZ19*'B. Andre input'!$B$191*'B. Andre input'!$B$65</f>
        <v>11567.349966097918</v>
      </c>
      <c r="CA96" s="236">
        <f>'I. Modelsimulering_kvinder'!CA19*'B. Andre input'!$B$191*'B. Andre input'!$B$65</f>
        <v>9017.4755972498115</v>
      </c>
      <c r="CB96" s="236">
        <f>'I. Modelsimulering_kvinder'!CB19*'B. Andre input'!$B$191*'B. Andre input'!$B$65</f>
        <v>6972.9874981087787</v>
      </c>
      <c r="CC96" s="236">
        <f>'I. Modelsimulering_kvinder'!CC19*'B. Andre input'!$B$191*'B. Andre input'!$B$65</f>
        <v>5356.3511708514334</v>
      </c>
      <c r="CD96" s="236">
        <f>'I. Modelsimulering_kvinder'!CD19*'B. Andre input'!$B$191*'B. Andre input'!$B$65</f>
        <v>4091.887761418981</v>
      </c>
      <c r="CE96" s="236">
        <f>'I. Modelsimulering_kvinder'!CE19*'B. Andre input'!$B$191*'B. Andre input'!$B$65</f>
        <v>3111.4800862740649</v>
      </c>
      <c r="CF96" s="236">
        <f>'I. Modelsimulering_kvinder'!CF19*'B. Andre input'!$B$191*'B. Andre input'!$B$65</f>
        <v>2356.7115114313401</v>
      </c>
      <c r="CG96" s="236">
        <f>'I. Modelsimulering_kvinder'!CG19*'B. Andre input'!$B$191*'B. Andre input'!$B$65</f>
        <v>1779.0641203808259</v>
      </c>
      <c r="CH96" s="236">
        <f>'I. Modelsimulering_kvinder'!CH19*'B. Andre input'!$B$191*'B. Andre input'!$B$65</f>
        <v>1339.1459858064648</v>
      </c>
      <c r="CI96" s="236">
        <f>'I. Modelsimulering_kvinder'!CI19*'B. Andre input'!$B$191*'B. Andre input'!$B$65</f>
        <v>1005.5094119018892</v>
      </c>
      <c r="CJ96" s="236">
        <f>'I. Modelsimulering_kvinder'!CJ19*'B. Andre input'!$B$191*'B. Andre input'!$B$65</f>
        <v>0</v>
      </c>
    </row>
    <row r="97" spans="1:88" s="115" customFormat="1" ht="25.5" x14ac:dyDescent="0.2">
      <c r="A97" s="140" t="s">
        <v>192</v>
      </c>
      <c r="B97" s="192"/>
      <c r="C97" s="192"/>
      <c r="D97" s="236">
        <f>'I. Modelsimulering_kvinder'!D20*'B. Andre input'!$B$191*'B. Andre input'!$B$65</f>
        <v>1347.8003675683899</v>
      </c>
      <c r="E97" s="236">
        <f>'I. Modelsimulering_kvinder'!E20*'B. Andre input'!$B$191*'B. Andre input'!$B$65</f>
        <v>2074.5441860521769</v>
      </c>
      <c r="F97" s="236">
        <f>'I. Modelsimulering_kvinder'!F20*'B. Andre input'!$B$191*'B. Andre input'!$B$65</f>
        <v>2879.2637925784702</v>
      </c>
      <c r="G97" s="236">
        <f>'I. Modelsimulering_kvinder'!G20*'B. Andre input'!$B$191*'B. Andre input'!$B$65</f>
        <v>3731.9901084547264</v>
      </c>
      <c r="H97" s="236">
        <f>'I. Modelsimulering_kvinder'!H20*'B. Andre input'!$B$191*'B. Andre input'!$B$65</f>
        <v>4609.656918906343</v>
      </c>
      <c r="I97" s="236">
        <f>'I. Modelsimulering_kvinder'!I20*'B. Andre input'!$B$191*'B. Andre input'!$B$65</f>
        <v>1524.9166624953023</v>
      </c>
      <c r="J97" s="236">
        <f>'I. Modelsimulering_kvinder'!J20*'B. Andre input'!$B$191*'B. Andre input'!$B$65</f>
        <v>877.81858219604737</v>
      </c>
      <c r="K97" s="236">
        <f>'I. Modelsimulering_kvinder'!K20*'B. Andre input'!$B$191*'B. Andre input'!$B$65</f>
        <v>749.58433258760977</v>
      </c>
      <c r="L97" s="236">
        <f>'I. Modelsimulering_kvinder'!L20*'B. Andre input'!$B$191*'B. Andre input'!$B$65</f>
        <v>726.98874828354121</v>
      </c>
      <c r="M97" s="236">
        <f>'I. Modelsimulering_kvinder'!M20*'B. Andre input'!$B$191*'B. Andre input'!$B$65</f>
        <v>723.68800730301223</v>
      </c>
      <c r="N97" s="236">
        <f>'I. Modelsimulering_kvinder'!N20*'B. Andre input'!$B$191*'B. Andre input'!$B$65</f>
        <v>1200.864087900781</v>
      </c>
      <c r="O97" s="236">
        <f>'I. Modelsimulering_kvinder'!O20*'B. Andre input'!$B$191*'B. Andre input'!$B$65</f>
        <v>1605.5936305001237</v>
      </c>
      <c r="P97" s="236">
        <f>'I. Modelsimulering_kvinder'!P20*'B. Andre input'!$B$191*'B. Andre input'!$B$65</f>
        <v>1938.384895866373</v>
      </c>
      <c r="Q97" s="236">
        <f>'I. Modelsimulering_kvinder'!Q20*'B. Andre input'!$B$191*'B. Andre input'!$B$65</f>
        <v>2205.3259932097972</v>
      </c>
      <c r="R97" s="236">
        <f>'I. Modelsimulering_kvinder'!R20*'B. Andre input'!$B$191*'B. Andre input'!$B$65</f>
        <v>2414.4698720366405</v>
      </c>
      <c r="S97" s="236">
        <f>'I. Modelsimulering_kvinder'!S20*'B. Andre input'!$B$191*'B. Andre input'!$B$65</f>
        <v>2574.2002911102295</v>
      </c>
      <c r="T97" s="236">
        <f>'I. Modelsimulering_kvinder'!T20*'B. Andre input'!$B$191*'B. Andre input'!$B$65</f>
        <v>2692.4238274535369</v>
      </c>
      <c r="U97" s="236">
        <f>'I. Modelsimulering_kvinder'!U20*'B. Andre input'!$B$191*'B. Andre input'!$B$65</f>
        <v>2776.2047572359479</v>
      </c>
      <c r="V97" s="236">
        <f>'I. Modelsimulering_kvinder'!V20*'B. Andre input'!$B$191*'B. Andre input'!$B$65</f>
        <v>2831.6457557809522</v>
      </c>
      <c r="W97" s="236">
        <f>'I. Modelsimulering_kvinder'!W20*'B. Andre input'!$B$191*'B. Andre input'!$B$65</f>
        <v>2863.9017688465538</v>
      </c>
      <c r="X97" s="236">
        <f>'I. Modelsimulering_kvinder'!X20*'B. Andre input'!$B$191*'B. Andre input'!$B$65</f>
        <v>2877.2606334856787</v>
      </c>
      <c r="Y97" s="236">
        <f>'I. Modelsimulering_kvinder'!Y20*'B. Andre input'!$B$191*'B. Andre input'!$B$65</f>
        <v>2875.2970507772857</v>
      </c>
      <c r="Z97" s="236">
        <f>'I. Modelsimulering_kvinder'!Z20*'B. Andre input'!$B$191*'B. Andre input'!$B$65</f>
        <v>2864.4766487944257</v>
      </c>
      <c r="AA97" s="236">
        <f>'I. Modelsimulering_kvinder'!AA20*'B. Andre input'!$B$191*'B. Andre input'!$B$65</f>
        <v>2845.8753594615132</v>
      </c>
      <c r="AB97" s="236">
        <f>'I. Modelsimulering_kvinder'!AB20*'B. Andre input'!$B$191*'B. Andre input'!$B$65</f>
        <v>2820.2924007978254</v>
      </c>
      <c r="AC97" s="236">
        <f>'I. Modelsimulering_kvinder'!AC20*'B. Andre input'!$B$191*'B. Andre input'!$B$65</f>
        <v>2788.4018588973408</v>
      </c>
      <c r="AD97" s="236">
        <f>'I. Modelsimulering_kvinder'!AD20*'B. Andre input'!$B$191*'B. Andre input'!$B$65</f>
        <v>2750.8265575981954</v>
      </c>
      <c r="AE97" s="236">
        <f>'I. Modelsimulering_kvinder'!AE20*'B. Andre input'!$B$191*'B. Andre input'!$B$65</f>
        <v>2708.1692123369589</v>
      </c>
      <c r="AF97" s="236">
        <f>'I. Modelsimulering_kvinder'!AF20*'B. Andre input'!$B$191*'B. Andre input'!$B$65</f>
        <v>2661.0213782309179</v>
      </c>
      <c r="AG97" s="236">
        <f>'I. Modelsimulering_kvinder'!AG20*'B. Andre input'!$B$191*'B. Andre input'!$B$65</f>
        <v>2609.9619010548213</v>
      </c>
      <c r="AH97" s="236">
        <f>'I. Modelsimulering_kvinder'!AH20*'B. Andre input'!$B$191*'B. Andre input'!$B$65</f>
        <v>2555.5513105785794</v>
      </c>
      <c r="AI97" s="236">
        <f>'I. Modelsimulering_kvinder'!AI20*'B. Andre input'!$B$191*'B. Andre input'!$B$65</f>
        <v>2512.2361116587495</v>
      </c>
      <c r="AJ97" s="236">
        <f>'I. Modelsimulering_kvinder'!AJ20*'B. Andre input'!$B$191*'B. Andre input'!$B$65</f>
        <v>2476.1826043379933</v>
      </c>
      <c r="AK97" s="236">
        <f>'I. Modelsimulering_kvinder'!AK20*'B. Andre input'!$B$191*'B. Andre input'!$B$65</f>
        <v>2444.007494172497</v>
      </c>
      <c r="AL97" s="236">
        <f>'I. Modelsimulering_kvinder'!AL20*'B. Andre input'!$B$191*'B. Andre input'!$B$65</f>
        <v>2412.990846217418</v>
      </c>
      <c r="AM97" s="236">
        <f>'I. Modelsimulering_kvinder'!AM20*'B. Andre input'!$B$191*'B. Andre input'!$B$65</f>
        <v>2381.1044357716382</v>
      </c>
      <c r="AN97" s="236">
        <f>'I. Modelsimulering_kvinder'!AN20*'B. Andre input'!$B$191*'B. Andre input'!$B$65</f>
        <v>2346.9490558105213</v>
      </c>
      <c r="AO97" s="236">
        <f>'I. Modelsimulering_kvinder'!AO20*'B. Andre input'!$B$191*'B. Andre input'!$B$65</f>
        <v>2309.6544631844367</v>
      </c>
      <c r="AP97" s="236">
        <f>'I. Modelsimulering_kvinder'!AP20*'B. Andre input'!$B$191*'B. Andre input'!$B$65</f>
        <v>2268.7713825609057</v>
      </c>
      <c r="AQ97" s="236">
        <f>'I. Modelsimulering_kvinder'!AQ20*'B. Andre input'!$B$191*'B. Andre input'!$B$65</f>
        <v>2224.170518808211</v>
      </c>
      <c r="AR97" s="236">
        <f>'I. Modelsimulering_kvinder'!AR20*'B. Andre input'!$B$191*'B. Andre input'!$B$65</f>
        <v>2175.9551366872897</v>
      </c>
      <c r="AS97" s="236">
        <f>'I. Modelsimulering_kvinder'!AS20*'B. Andre input'!$B$191*'B. Andre input'!$B$65</f>
        <v>2146.6794588531188</v>
      </c>
      <c r="AT97" s="236">
        <f>'I. Modelsimulering_kvinder'!AT20*'B. Andre input'!$B$191*'B. Andre input'!$B$65</f>
        <v>2128.2724593226167</v>
      </c>
      <c r="AU97" s="236">
        <f>'I. Modelsimulering_kvinder'!AU20*'B. Andre input'!$B$191*'B. Andre input'!$B$65</f>
        <v>2114.1347323276095</v>
      </c>
      <c r="AV97" s="236">
        <f>'I. Modelsimulering_kvinder'!AV20*'B. Andre input'!$B$191*'B. Andre input'!$B$65</f>
        <v>2099.32176789096</v>
      </c>
      <c r="AW97" s="236">
        <f>'I. Modelsimulering_kvinder'!AW20*'B. Andre input'!$B$191*'B. Andre input'!$B$65</f>
        <v>2080.4336147800695</v>
      </c>
      <c r="AX97" s="236">
        <f>'I. Modelsimulering_kvinder'!AX20*'B. Andre input'!$B$191*'B. Andre input'!$B$65</f>
        <v>2055.3777666091373</v>
      </c>
      <c r="AY97" s="236">
        <f>'I. Modelsimulering_kvinder'!AY20*'B. Andre input'!$B$191*'B. Andre input'!$B$65</f>
        <v>2023.0973021276245</v>
      </c>
      <c r="AZ97" s="236">
        <f>'I. Modelsimulering_kvinder'!AZ20*'B. Andre input'!$B$191*'B. Andre input'!$B$65</f>
        <v>1983.3116236747239</v>
      </c>
      <c r="BA97" s="236">
        <f>'I. Modelsimulering_kvinder'!BA20*'B. Andre input'!$B$191*'B. Andre input'!$B$65</f>
        <v>1936.2911527223257</v>
      </c>
      <c r="BB97" s="236">
        <f>'I. Modelsimulering_kvinder'!BB20*'B. Andre input'!$B$191*'B. Andre input'!$B$65</f>
        <v>1882.6728090802194</v>
      </c>
      <c r="BC97" s="236">
        <f>'I. Modelsimulering_kvinder'!BC20*'B. Andre input'!$B$191*'B. Andre input'!$B$65</f>
        <v>1947.9921612564622</v>
      </c>
      <c r="BD97" s="236">
        <f>'I. Modelsimulering_kvinder'!BD20*'B. Andre input'!$B$191*'B. Andre input'!$B$65</f>
        <v>1968.9328927504594</v>
      </c>
      <c r="BE97" s="236">
        <f>'I. Modelsimulering_kvinder'!BE20*'B. Andre input'!$B$191*'B. Andre input'!$B$65</f>
        <v>1951.5281766687119</v>
      </c>
      <c r="BF97" s="236">
        <f>'I. Modelsimulering_kvinder'!BF20*'B. Andre input'!$B$191*'B. Andre input'!$B$65</f>
        <v>1903.4765300388535</v>
      </c>
      <c r="BG97" s="236">
        <f>'I. Modelsimulering_kvinder'!BG20*'B. Andre input'!$B$191*'B. Andre input'!$B$65</f>
        <v>1832.4874009432745</v>
      </c>
      <c r="BH97" s="236">
        <f>'I. Modelsimulering_kvinder'!BH20*'B. Andre input'!$B$191*'B. Andre input'!$B$65</f>
        <v>1745.4809841255628</v>
      </c>
      <c r="BI97" s="236">
        <f>'I. Modelsimulering_kvinder'!BI20*'B. Andre input'!$B$191*'B. Andre input'!$B$65</f>
        <v>1648.2763809596693</v>
      </c>
      <c r="BJ97" s="236">
        <f>'I. Modelsimulering_kvinder'!BJ20*'B. Andre input'!$B$191*'B. Andre input'!$B$65</f>
        <v>1545.5456722189319</v>
      </c>
      <c r="BK97" s="236">
        <f>'I. Modelsimulering_kvinder'!BK20*'B. Andre input'!$B$191*'B. Andre input'!$B$65</f>
        <v>1440.9014613025047</v>
      </c>
      <c r="BL97" s="236">
        <f>'I. Modelsimulering_kvinder'!BL20*'B. Andre input'!$B$191*'B. Andre input'!$B$65</f>
        <v>1337.0412625194213</v>
      </c>
      <c r="BM97" s="236">
        <f>'I. Modelsimulering_kvinder'!BM20*'B. Andre input'!$B$191*'B. Andre input'!$B$65</f>
        <v>1235.9062362984585</v>
      </c>
      <c r="BN97" s="236">
        <f>'I. Modelsimulering_kvinder'!BN20*'B. Andre input'!$B$191*'B. Andre input'!$B$65</f>
        <v>1138.8322499804053</v>
      </c>
      <c r="BO97" s="236">
        <f>'I. Modelsimulering_kvinder'!BO20*'B. Andre input'!$B$191*'B. Andre input'!$B$65</f>
        <v>1046.6832181203024</v>
      </c>
      <c r="BP97" s="236">
        <f>'I. Modelsimulering_kvinder'!BP20*'B. Andre input'!$B$191*'B. Andre input'!$B$65</f>
        <v>959.96342619134339</v>
      </c>
      <c r="BQ97" s="236">
        <f>'I. Modelsimulering_kvinder'!BQ20*'B. Andre input'!$B$191*'B. Andre input'!$B$65</f>
        <v>878.90913438414054</v>
      </c>
      <c r="BR97" s="236">
        <f>'I. Modelsimulering_kvinder'!BR20*'B. Andre input'!$B$191*'B. Andre input'!$B$65</f>
        <v>803.56148674535461</v>
      </c>
      <c r="BS97" s="236">
        <f>'I. Modelsimulering_kvinder'!BS20*'B. Andre input'!$B$191*'B. Andre input'!$B$65</f>
        <v>733.82341369705421</v>
      </c>
      <c r="BT97" s="236">
        <f>'I. Modelsimulering_kvinder'!BT20*'B. Andre input'!$B$191*'B. Andre input'!$B$65</f>
        <v>669.50329853835672</v>
      </c>
      <c r="BU97" s="236">
        <f>'I. Modelsimulering_kvinder'!BU20*'B. Andre input'!$B$191*'B. Andre input'!$B$65</f>
        <v>610.34797002274809</v>
      </c>
      <c r="BV97" s="236">
        <f>'I. Modelsimulering_kvinder'!BV20*'B. Andre input'!$B$191*'B. Andre input'!$B$65</f>
        <v>1958.0411808751055</v>
      </c>
      <c r="BW97" s="236">
        <f>'I. Modelsimulering_kvinder'!BW20*'B. Andre input'!$B$191*'B. Andre input'!$B$65</f>
        <v>1622.9156940161247</v>
      </c>
      <c r="BX97" s="236">
        <f>'I. Modelsimulering_kvinder'!BX20*'B. Andre input'!$B$191*'B. Andre input'!$B$65</f>
        <v>1315.7462003127921</v>
      </c>
      <c r="BY97" s="236">
        <f>'I. Modelsimulering_kvinder'!BY20*'B. Andre input'!$B$191*'B. Andre input'!$B$65</f>
        <v>1049.2897170970089</v>
      </c>
      <c r="BZ97" s="236">
        <f>'I. Modelsimulering_kvinder'!BZ20*'B. Andre input'!$B$191*'B. Andre input'!$B$65</f>
        <v>826.23928329270836</v>
      </c>
      <c r="CA97" s="236">
        <f>'I. Modelsimulering_kvinder'!CA20*'B. Andre input'!$B$191*'B. Andre input'!$B$65</f>
        <v>644.10539980355804</v>
      </c>
      <c r="CB97" s="236">
        <f>'I. Modelsimulering_kvinder'!CB20*'B. Andre input'!$B$191*'B. Andre input'!$B$65</f>
        <v>498.07053557919846</v>
      </c>
      <c r="CC97" s="236">
        <f>'I. Modelsimulering_kvinder'!CC20*'B. Andre input'!$B$191*'B. Andre input'!$B$65</f>
        <v>382.59651220367385</v>
      </c>
      <c r="CD97" s="236">
        <f>'I. Modelsimulering_kvinder'!CD20*'B. Andre input'!$B$191*'B. Andre input'!$B$65</f>
        <v>292.27769724421296</v>
      </c>
      <c r="CE97" s="236">
        <f>'I. Modelsimulering_kvinder'!CE20*'B. Andre input'!$B$191*'B. Andre input'!$B$65</f>
        <v>222.24857759100462</v>
      </c>
      <c r="CF97" s="236">
        <f>'I. Modelsimulering_kvinder'!CF20*'B. Andre input'!$B$191*'B. Andre input'!$B$65</f>
        <v>168.33653653081004</v>
      </c>
      <c r="CG97" s="236">
        <f>'I. Modelsimulering_kvinder'!CG20*'B. Andre input'!$B$191*'B. Andre input'!$B$65</f>
        <v>127.07600859863042</v>
      </c>
      <c r="CH97" s="236">
        <f>'I. Modelsimulering_kvinder'!CH20*'B. Andre input'!$B$191*'B. Andre input'!$B$65</f>
        <v>95.653284700461782</v>
      </c>
      <c r="CI97" s="236">
        <f>'I. Modelsimulering_kvinder'!CI20*'B. Andre input'!$B$191*'B. Andre input'!$B$65</f>
        <v>71.822100850134944</v>
      </c>
      <c r="CJ97" s="236">
        <f>'I. Modelsimulering_kvinder'!CJ20*'B. Andre input'!$B$191*'B. Andre input'!$B$65</f>
        <v>807.18444930967166</v>
      </c>
    </row>
    <row r="98" spans="1:88" s="115" customFormat="1" ht="25.5" x14ac:dyDescent="0.2">
      <c r="A98" s="140" t="s">
        <v>180</v>
      </c>
      <c r="B98" s="192"/>
      <c r="C98" s="192"/>
      <c r="D98" s="236">
        <f>'I. Modelsimulering_kvinder'!D21*'B. Andre input'!$B$196*'B. Andre input'!$B$65</f>
        <v>0</v>
      </c>
      <c r="E98" s="236">
        <f>'I. Modelsimulering_kvinder'!E21*'B. Andre input'!$B$196*'B. Andre input'!$B$65</f>
        <v>0</v>
      </c>
      <c r="F98" s="236">
        <f>'I. Modelsimulering_kvinder'!F21*'B. Andre input'!$B$196*'B. Andre input'!$B$65</f>
        <v>0</v>
      </c>
      <c r="G98" s="236">
        <f>'I. Modelsimulering_kvinder'!G21*'B. Andre input'!$B$196*'B. Andre input'!$B$65</f>
        <v>0</v>
      </c>
      <c r="H98" s="236">
        <f>'I. Modelsimulering_kvinder'!H21*'B. Andre input'!$B$196*'B. Andre input'!$B$65</f>
        <v>0</v>
      </c>
      <c r="I98" s="236">
        <f>'I. Modelsimulering_kvinder'!I21*'B. Andre input'!$B$196*'B. Andre input'!$B$65</f>
        <v>48751.445486713652</v>
      </c>
      <c r="J98" s="236">
        <f>'I. Modelsimulering_kvinder'!J21*'B. Andre input'!$B$196*'B. Andre input'!$B$65</f>
        <v>60586.439883088642</v>
      </c>
      <c r="K98" s="236">
        <f>'I. Modelsimulering_kvinder'!K21*'B. Andre input'!$B$196*'B. Andre input'!$B$65</f>
        <v>65194.856669559987</v>
      </c>
      <c r="L98" s="236">
        <f>'I. Modelsimulering_kvinder'!L21*'B. Andre input'!$B$196*'B. Andre input'!$B$65</f>
        <v>67818.323627053353</v>
      </c>
      <c r="M98" s="236">
        <f>'I. Modelsimulering_kvinder'!M21*'B. Andre input'!$B$196*'B. Andre input'!$B$65</f>
        <v>69463.425976264523</v>
      </c>
      <c r="N98" s="236">
        <f>'I. Modelsimulering_kvinder'!N21*'B. Andre input'!$B$196*'B. Andre input'!$B$65</f>
        <v>13784.644822513761</v>
      </c>
      <c r="O98" s="236">
        <f>'I. Modelsimulering_kvinder'!O21*'B. Andre input'!$B$196*'B. Andre input'!$B$65</f>
        <v>4549.7020822852746</v>
      </c>
      <c r="P98" s="236">
        <f>'I. Modelsimulering_kvinder'!P21*'B. Andre input'!$B$196*'B. Andre input'!$B$65</f>
        <v>3177.0943139583692</v>
      </c>
      <c r="Q98" s="236">
        <f>'I. Modelsimulering_kvinder'!Q21*'B. Andre input'!$B$196*'B. Andre input'!$B$65</f>
        <v>2989.6062029137966</v>
      </c>
      <c r="R98" s="236">
        <f>'I. Modelsimulering_kvinder'!R21*'B. Andre input'!$B$196*'B. Andre input'!$B$65</f>
        <v>2891.4626688275821</v>
      </c>
      <c r="S98" s="236">
        <f>'I. Modelsimulering_kvinder'!S21*'B. Andre input'!$B$196*'B. Andre input'!$B$65</f>
        <v>2741.8661652465153</v>
      </c>
      <c r="T98" s="236">
        <f>'I. Modelsimulering_kvinder'!T21*'B. Andre input'!$B$196*'B. Andre input'!$B$65</f>
        <v>2549.2608810826446</v>
      </c>
      <c r="U98" s="236">
        <f>'I. Modelsimulering_kvinder'!U21*'B. Andre input'!$B$196*'B. Andre input'!$B$65</f>
        <v>2335.9026584158528</v>
      </c>
      <c r="V98" s="236">
        <f>'I. Modelsimulering_kvinder'!V21*'B. Andre input'!$B$196*'B. Andre input'!$B$65</f>
        <v>2118.3579647613183</v>
      </c>
      <c r="W98" s="236">
        <f>'I. Modelsimulering_kvinder'!W21*'B. Andre input'!$B$196*'B. Andre input'!$B$65</f>
        <v>0</v>
      </c>
      <c r="X98" s="236">
        <f>'I. Modelsimulering_kvinder'!X21*'B. Andre input'!$B$196*'B. Andre input'!$B$65</f>
        <v>0</v>
      </c>
      <c r="Y98" s="236">
        <f>'I. Modelsimulering_kvinder'!Y21*'B. Andre input'!$B$196*'B. Andre input'!$B$65</f>
        <v>0</v>
      </c>
      <c r="Z98" s="236">
        <f>'I. Modelsimulering_kvinder'!Z21*'B. Andre input'!$B$196*'B. Andre input'!$B$65</f>
        <v>0</v>
      </c>
      <c r="AA98" s="236">
        <f>'I. Modelsimulering_kvinder'!AA21*'B. Andre input'!$B$196*'B. Andre input'!$B$65</f>
        <v>0</v>
      </c>
      <c r="AB98" s="236">
        <f>'I. Modelsimulering_kvinder'!AB21*'B. Andre input'!$B$196*'B. Andre input'!$B$65</f>
        <v>0</v>
      </c>
      <c r="AC98" s="236">
        <f>'I. Modelsimulering_kvinder'!AC21*'B. Andre input'!$B$196*'B. Andre input'!$B$65</f>
        <v>0</v>
      </c>
      <c r="AD98" s="236">
        <f>'I. Modelsimulering_kvinder'!AD21*'B. Andre input'!$B$196*'B. Andre input'!$B$65</f>
        <v>0</v>
      </c>
      <c r="AE98" s="236">
        <f>'I. Modelsimulering_kvinder'!AE21*'B. Andre input'!$B$196*'B. Andre input'!$B$65</f>
        <v>0</v>
      </c>
      <c r="AF98" s="236">
        <f>'I. Modelsimulering_kvinder'!AF21*'B. Andre input'!$B$196*'B. Andre input'!$B$65</f>
        <v>0</v>
      </c>
      <c r="AG98" s="236">
        <f>'I. Modelsimulering_kvinder'!AG21*'B. Andre input'!$B$196*'B. Andre input'!$B$65</f>
        <v>0</v>
      </c>
      <c r="AH98" s="236">
        <f>'I. Modelsimulering_kvinder'!AH21*'B. Andre input'!$B$196*'B. Andre input'!$B$65</f>
        <v>0</v>
      </c>
      <c r="AI98" s="236">
        <f>'I. Modelsimulering_kvinder'!AI21*'B. Andre input'!$B$196*'B. Andre input'!$B$65</f>
        <v>0</v>
      </c>
      <c r="AJ98" s="236">
        <f>'I. Modelsimulering_kvinder'!AJ21*'B. Andre input'!$B$196*'B. Andre input'!$B$65</f>
        <v>0</v>
      </c>
      <c r="AK98" s="236">
        <f>'I. Modelsimulering_kvinder'!AK21*'B. Andre input'!$B$196*'B. Andre input'!$B$65</f>
        <v>0</v>
      </c>
      <c r="AL98" s="236">
        <f>'I. Modelsimulering_kvinder'!AL21*'B. Andre input'!$B$196*'B. Andre input'!$B$65</f>
        <v>0</v>
      </c>
      <c r="AM98" s="236">
        <f>'I. Modelsimulering_kvinder'!AM21*'B. Andre input'!$B$196*'B. Andre input'!$B$65</f>
        <v>0</v>
      </c>
      <c r="AN98" s="236">
        <f>'I. Modelsimulering_kvinder'!AN21*'B. Andre input'!$B$196*'B. Andre input'!$B$65</f>
        <v>0</v>
      </c>
      <c r="AO98" s="236">
        <f>'I. Modelsimulering_kvinder'!AO21*'B. Andre input'!$B$196*'B. Andre input'!$B$65</f>
        <v>0</v>
      </c>
      <c r="AP98" s="236">
        <f>'I. Modelsimulering_kvinder'!AP21*'B. Andre input'!$B$196*'B. Andre input'!$B$65</f>
        <v>0</v>
      </c>
      <c r="AQ98" s="236">
        <f>'I. Modelsimulering_kvinder'!AQ21*'B. Andre input'!$B$196*'B. Andre input'!$B$65</f>
        <v>0</v>
      </c>
      <c r="AR98" s="236">
        <f>'I. Modelsimulering_kvinder'!AR21*'B. Andre input'!$B$196*'B. Andre input'!$B$65</f>
        <v>0</v>
      </c>
      <c r="AS98" s="236">
        <f>'I. Modelsimulering_kvinder'!AS21*'B. Andre input'!$B$196*'B. Andre input'!$B$65</f>
        <v>0</v>
      </c>
      <c r="AT98" s="236">
        <f>'I. Modelsimulering_kvinder'!AT21*'B. Andre input'!$B$196*'B. Andre input'!$B$65</f>
        <v>0</v>
      </c>
      <c r="AU98" s="236">
        <f>'I. Modelsimulering_kvinder'!AU21*'B. Andre input'!$B$196*'B. Andre input'!$B$65</f>
        <v>0</v>
      </c>
      <c r="AV98" s="236">
        <f>'I. Modelsimulering_kvinder'!AV21*'B. Andre input'!$B$196*'B. Andre input'!$B$65</f>
        <v>0</v>
      </c>
      <c r="AW98" s="236">
        <f>'I. Modelsimulering_kvinder'!AW21*'B. Andre input'!$B$196*'B. Andre input'!$B$65</f>
        <v>0</v>
      </c>
      <c r="AX98" s="236">
        <f>'I. Modelsimulering_kvinder'!AX21*'B. Andre input'!$B$196*'B. Andre input'!$B$65</f>
        <v>0</v>
      </c>
      <c r="AY98" s="236">
        <f>'I. Modelsimulering_kvinder'!AY21*'B. Andre input'!$B$196*'B. Andre input'!$B$65</f>
        <v>0</v>
      </c>
      <c r="AZ98" s="236">
        <f>'I. Modelsimulering_kvinder'!AZ21*'B. Andre input'!$B$196*'B. Andre input'!$B$65</f>
        <v>0</v>
      </c>
      <c r="BA98" s="236">
        <f>'I. Modelsimulering_kvinder'!BA21*'B. Andre input'!$B$196*'B. Andre input'!$B$65</f>
        <v>0</v>
      </c>
      <c r="BB98" s="236">
        <f>'I. Modelsimulering_kvinder'!BB21*'B. Andre input'!$B$196*'B. Andre input'!$B$65</f>
        <v>0</v>
      </c>
      <c r="BC98" s="236">
        <f>'I. Modelsimulering_kvinder'!BC21*'B. Andre input'!$B$196*'B. Andre input'!$B$65</f>
        <v>0</v>
      </c>
      <c r="BD98" s="236">
        <f>'I. Modelsimulering_kvinder'!BD21*'B. Andre input'!$B$196*'B. Andre input'!$B$65</f>
        <v>0</v>
      </c>
      <c r="BE98" s="236">
        <f>'I. Modelsimulering_kvinder'!BE21*'B. Andre input'!$B$196*'B. Andre input'!$B$65</f>
        <v>0</v>
      </c>
      <c r="BF98" s="236">
        <f>'I. Modelsimulering_kvinder'!BF21*'B. Andre input'!$B$196*'B. Andre input'!$B$65</f>
        <v>0</v>
      </c>
      <c r="BG98" s="236">
        <f>'I. Modelsimulering_kvinder'!BG21*'B. Andre input'!$B$196*'B. Andre input'!$B$65</f>
        <v>0</v>
      </c>
      <c r="BH98" s="236">
        <f>'I. Modelsimulering_kvinder'!BH21*'B. Andre input'!$B$196*'B. Andre input'!$B$65</f>
        <v>0</v>
      </c>
      <c r="BI98" s="236">
        <f>'I. Modelsimulering_kvinder'!BI21*'B. Andre input'!$B$196*'B. Andre input'!$B$65</f>
        <v>0</v>
      </c>
      <c r="BJ98" s="236">
        <f>'I. Modelsimulering_kvinder'!BJ21*'B. Andre input'!$B$196*'B. Andre input'!$B$65</f>
        <v>0</v>
      </c>
      <c r="BK98" s="236">
        <f>'I. Modelsimulering_kvinder'!BK21*'B. Andre input'!$B$196*'B. Andre input'!$B$65</f>
        <v>0</v>
      </c>
      <c r="BL98" s="236">
        <f>'I. Modelsimulering_kvinder'!BL21*'B. Andre input'!$B$196*'B. Andre input'!$B$65</f>
        <v>0</v>
      </c>
      <c r="BM98" s="236">
        <f>'I. Modelsimulering_kvinder'!BM21*'B. Andre input'!$B$196*'B. Andre input'!$B$65</f>
        <v>0</v>
      </c>
      <c r="BN98" s="236">
        <f>'I. Modelsimulering_kvinder'!BN21*'B. Andre input'!$B$196*'B. Andre input'!$B$65</f>
        <v>0</v>
      </c>
      <c r="BO98" s="236">
        <f>'I. Modelsimulering_kvinder'!BO21*'B. Andre input'!$B$196*'B. Andre input'!$B$65</f>
        <v>0</v>
      </c>
      <c r="BP98" s="236">
        <f>'I. Modelsimulering_kvinder'!BP21*'B. Andre input'!$B$196*'B. Andre input'!$B$65</f>
        <v>0</v>
      </c>
      <c r="BQ98" s="236">
        <f>'I. Modelsimulering_kvinder'!BQ21*'B. Andre input'!$B$196*'B. Andre input'!$B$65</f>
        <v>0</v>
      </c>
      <c r="BR98" s="236">
        <f>'I. Modelsimulering_kvinder'!BR21*'B. Andre input'!$B$196*'B. Andre input'!$B$65</f>
        <v>0</v>
      </c>
      <c r="BS98" s="236">
        <f>'I. Modelsimulering_kvinder'!BS21*'B. Andre input'!$B$196*'B. Andre input'!$B$65</f>
        <v>0</v>
      </c>
      <c r="BT98" s="236">
        <f>'I. Modelsimulering_kvinder'!BT21*'B. Andre input'!$B$196*'B. Andre input'!$B$65</f>
        <v>0</v>
      </c>
      <c r="BU98" s="236">
        <f>'I. Modelsimulering_kvinder'!BU21*'B. Andre input'!$B$196*'B. Andre input'!$B$65</f>
        <v>0</v>
      </c>
      <c r="BV98" s="236">
        <f>'I. Modelsimulering_kvinder'!BV21*'B. Andre input'!$B$196*'B. Andre input'!$B$65</f>
        <v>0</v>
      </c>
      <c r="BW98" s="236">
        <f>'I. Modelsimulering_kvinder'!BW21*'B. Andre input'!$B$196*'B. Andre input'!$B$65</f>
        <v>0</v>
      </c>
      <c r="BX98" s="236">
        <f>'I. Modelsimulering_kvinder'!BX21*'B. Andre input'!$B$196*'B. Andre input'!$B$65</f>
        <v>0</v>
      </c>
      <c r="BY98" s="236">
        <f>'I. Modelsimulering_kvinder'!BY21*'B. Andre input'!$B$196*'B. Andre input'!$B$65</f>
        <v>0</v>
      </c>
      <c r="BZ98" s="236">
        <f>'I. Modelsimulering_kvinder'!BZ21*'B. Andre input'!$B$196*'B. Andre input'!$B$65</f>
        <v>0</v>
      </c>
      <c r="CA98" s="236">
        <f>'I. Modelsimulering_kvinder'!CA21*'B. Andre input'!$B$196*'B. Andre input'!$B$65</f>
        <v>0</v>
      </c>
      <c r="CB98" s="236">
        <f>'I. Modelsimulering_kvinder'!CB21*'B. Andre input'!$B$196*'B. Andre input'!$B$65</f>
        <v>0</v>
      </c>
      <c r="CC98" s="236">
        <f>'I. Modelsimulering_kvinder'!CC21*'B. Andre input'!$B$196*'B. Andre input'!$B$65</f>
        <v>0</v>
      </c>
      <c r="CD98" s="236">
        <f>'I. Modelsimulering_kvinder'!CD21*'B. Andre input'!$B$196*'B. Andre input'!$B$65</f>
        <v>0</v>
      </c>
      <c r="CE98" s="236">
        <f>'I. Modelsimulering_kvinder'!CE21*'B. Andre input'!$B$196*'B. Andre input'!$B$65</f>
        <v>0</v>
      </c>
      <c r="CF98" s="236">
        <f>'I. Modelsimulering_kvinder'!CF21*'B. Andre input'!$B$196*'B. Andre input'!$B$65</f>
        <v>0</v>
      </c>
      <c r="CG98" s="236">
        <f>'I. Modelsimulering_kvinder'!CG21*'B. Andre input'!$B$196*'B. Andre input'!$B$65</f>
        <v>0</v>
      </c>
      <c r="CH98" s="236">
        <f>'I. Modelsimulering_kvinder'!CH21*'B. Andre input'!$B$196*'B. Andre input'!$B$65</f>
        <v>0</v>
      </c>
      <c r="CI98" s="236">
        <f>'I. Modelsimulering_kvinder'!CI21*'B. Andre input'!$B$196*'B. Andre input'!$B$65</f>
        <v>0</v>
      </c>
      <c r="CJ98" s="236">
        <f>'I. Modelsimulering_kvinder'!CJ21*'B. Andre input'!$B$196*'B. Andre input'!$B$65</f>
        <v>0</v>
      </c>
    </row>
    <row r="99" spans="1:88" s="115" customFormat="1" ht="25.5" x14ac:dyDescent="0.2">
      <c r="A99" s="140" t="s">
        <v>181</v>
      </c>
      <c r="B99" s="192"/>
      <c r="C99" s="192"/>
      <c r="D99" s="236">
        <f>'I. Modelsimulering_kvinder'!D22*'B. Andre input'!$B$197*'B. Andre input'!$B$65</f>
        <v>0</v>
      </c>
      <c r="E99" s="236">
        <f>'I. Modelsimulering_kvinder'!E22*'B. Andre input'!$B$197*'B. Andre input'!$B$65</f>
        <v>0</v>
      </c>
      <c r="F99" s="236">
        <f>'I. Modelsimulering_kvinder'!F22*'B. Andre input'!$B$197*'B. Andre input'!$B$65</f>
        <v>0</v>
      </c>
      <c r="G99" s="236">
        <f>'I. Modelsimulering_kvinder'!G22*'B. Andre input'!$B$197*'B. Andre input'!$B$65</f>
        <v>0</v>
      </c>
      <c r="H99" s="236">
        <f>'I. Modelsimulering_kvinder'!H22*'B. Andre input'!$B$197*'B. Andre input'!$B$65</f>
        <v>0</v>
      </c>
      <c r="I99" s="236">
        <f>'I. Modelsimulering_kvinder'!I22*'B. Andre input'!$B$197*'B. Andre input'!$B$65</f>
        <v>200493.4064294587</v>
      </c>
      <c r="J99" s="236">
        <f>'I. Modelsimulering_kvinder'!J22*'B. Andre input'!$B$197*'B. Andre input'!$B$65</f>
        <v>263980.89148062759</v>
      </c>
      <c r="K99" s="236">
        <f>'I. Modelsimulering_kvinder'!K22*'B. Andre input'!$B$197*'B. Andre input'!$B$65</f>
        <v>300631.13730865816</v>
      </c>
      <c r="L99" s="236">
        <f>'I. Modelsimulering_kvinder'!L22*'B. Andre input'!$B$197*'B. Andre input'!$B$65</f>
        <v>330717.07025023288</v>
      </c>
      <c r="M99" s="236">
        <f>'I. Modelsimulering_kvinder'!M22*'B. Andre input'!$B$197*'B. Andre input'!$B$65</f>
        <v>357962.38382061827</v>
      </c>
      <c r="N99" s="236">
        <f>'I. Modelsimulering_kvinder'!N22*'B. Andre input'!$B$197*'B. Andre input'!$B$65</f>
        <v>79104.386139059367</v>
      </c>
      <c r="O99" s="236">
        <f>'I. Modelsimulering_kvinder'!O22*'B. Andre input'!$B$197*'B. Andre input'!$B$65</f>
        <v>28766.285821053883</v>
      </c>
      <c r="P99" s="236">
        <f>'I. Modelsimulering_kvinder'!P22*'B. Andre input'!$B$197*'B. Andre input'!$B$65</f>
        <v>22097.800199278379</v>
      </c>
      <c r="Q99" s="236">
        <f>'I. Modelsimulering_kvinder'!Q22*'B. Andre input'!$B$197*'B. Andre input'!$B$65</f>
        <v>22967.688714051317</v>
      </c>
      <c r="R99" s="236">
        <f>'I. Modelsimulering_kvinder'!R22*'B. Andre input'!$B$197*'B. Andre input'!$B$65</f>
        <v>24533.956165950112</v>
      </c>
      <c r="S99" s="236">
        <f>'I. Modelsimulering_kvinder'!S22*'B. Andre input'!$B$197*'B. Andre input'!$B$65</f>
        <v>25656.000315387028</v>
      </c>
      <c r="T99" s="236">
        <f>'I. Modelsimulering_kvinder'!T22*'B. Andre input'!$B$197*'B. Andre input'!$B$65</f>
        <v>26262.853023187501</v>
      </c>
      <c r="U99" s="236">
        <f>'I. Modelsimulering_kvinder'!U22*'B. Andre input'!$B$197*'B. Andre input'!$B$65</f>
        <v>26455.162188375278</v>
      </c>
      <c r="V99" s="236">
        <f>'I. Modelsimulering_kvinder'!V22*'B. Andre input'!$B$197*'B. Andre input'!$B$65</f>
        <v>26338.394084534459</v>
      </c>
      <c r="W99" s="236">
        <f>'I. Modelsimulering_kvinder'!W22*'B. Andre input'!$B$197*'B. Andre input'!$B$65</f>
        <v>45158.256082924367</v>
      </c>
      <c r="X99" s="236">
        <f>'I. Modelsimulering_kvinder'!X22*'B. Andre input'!$B$197*'B. Andre input'!$B$65</f>
        <v>56724.554162516113</v>
      </c>
      <c r="Y99" s="236">
        <f>'I. Modelsimulering_kvinder'!Y22*'B. Andre input'!$B$197*'B. Andre input'!$B$65</f>
        <v>64822.360611805132</v>
      </c>
      <c r="Z99" s="236">
        <f>'I. Modelsimulering_kvinder'!Z22*'B. Andre input'!$B$197*'B. Andre input'!$B$65</f>
        <v>70233.717819629659</v>
      </c>
      <c r="AA99" s="236">
        <f>'I. Modelsimulering_kvinder'!AA22*'B. Andre input'!$B$197*'B. Andre input'!$B$65</f>
        <v>73577.108723896628</v>
      </c>
      <c r="AB99" s="236">
        <f>'I. Modelsimulering_kvinder'!AB22*'B. Andre input'!$B$197*'B. Andre input'!$B$65</f>
        <v>75339.70567324874</v>
      </c>
      <c r="AC99" s="236">
        <f>'I. Modelsimulering_kvinder'!AC22*'B. Andre input'!$B$197*'B. Andre input'!$B$65</f>
        <v>75903.805742846933</v>
      </c>
      <c r="AD99" s="236">
        <f>'I. Modelsimulering_kvinder'!AD22*'B. Andre input'!$B$197*'B. Andre input'!$B$65</f>
        <v>75568.320964691797</v>
      </c>
      <c r="AE99" s="236">
        <f>'I. Modelsimulering_kvinder'!AE22*'B. Andre input'!$B$197*'B. Andre input'!$B$65</f>
        <v>74566.127850564138</v>
      </c>
      <c r="AF99" s="236">
        <f>'I. Modelsimulering_kvinder'!AF22*'B. Andre input'!$B$197*'B. Andre input'!$B$65</f>
        <v>73077.992220419241</v>
      </c>
      <c r="AG99" s="236">
        <f>'I. Modelsimulering_kvinder'!AG22*'B. Andre input'!$B$197*'B. Andre input'!$B$65</f>
        <v>70015.349981801759</v>
      </c>
      <c r="AH99" s="236">
        <f>'I. Modelsimulering_kvinder'!AH22*'B. Andre input'!$B$197*'B. Andre input'!$B$65</f>
        <v>66806.207062938091</v>
      </c>
      <c r="AI99" s="236">
        <f>'I. Modelsimulering_kvinder'!AI22*'B. Andre input'!$B$197*'B. Andre input'!$B$65</f>
        <v>63538.78728599914</v>
      </c>
      <c r="AJ99" s="236">
        <f>'I. Modelsimulering_kvinder'!AJ22*'B. Andre input'!$B$197*'B. Andre input'!$B$65</f>
        <v>60277.251036549002</v>
      </c>
      <c r="AK99" s="236">
        <f>'I. Modelsimulering_kvinder'!AK22*'B. Andre input'!$B$197*'B. Andre input'!$B$65</f>
        <v>57067.506099282211</v>
      </c>
      <c r="AL99" s="236">
        <f>'I. Modelsimulering_kvinder'!AL22*'B. Andre input'!$B$197*'B. Andre input'!$B$65</f>
        <v>53941.672863288448</v>
      </c>
      <c r="AM99" s="236">
        <f>'I. Modelsimulering_kvinder'!AM22*'B. Andre input'!$B$197*'B. Andre input'!$B$65</f>
        <v>50921.506398807505</v>
      </c>
      <c r="AN99" s="236">
        <f>'I. Modelsimulering_kvinder'!AN22*'B. Andre input'!$B$197*'B. Andre input'!$B$65</f>
        <v>48021.0122854035</v>
      </c>
      <c r="AO99" s="236">
        <f>'I. Modelsimulering_kvinder'!AO22*'B. Andre input'!$B$197*'B. Andre input'!$B$65</f>
        <v>45248.440941732013</v>
      </c>
      <c r="AP99" s="236">
        <f>'I. Modelsimulering_kvinder'!AP22*'B. Andre input'!$B$197*'B. Andre input'!$B$65</f>
        <v>42607.804043306547</v>
      </c>
      <c r="AQ99" s="236">
        <f>'I. Modelsimulering_kvinder'!AQ22*'B. Andre input'!$B$197*'B. Andre input'!$B$65</f>
        <v>37989.496682503013</v>
      </c>
      <c r="AR99" s="236">
        <f>'I. Modelsimulering_kvinder'!AR22*'B. Andre input'!$B$197*'B. Andre input'!$B$65</f>
        <v>33857.375675277872</v>
      </c>
      <c r="AS99" s="236">
        <f>'I. Modelsimulering_kvinder'!AS22*'B. Andre input'!$B$197*'B. Andre input'!$B$65</f>
        <v>30164.40807826777</v>
      </c>
      <c r="AT99" s="236">
        <f>'I. Modelsimulering_kvinder'!AT22*'B. Andre input'!$B$197*'B. Andre input'!$B$65</f>
        <v>26866.882919559681</v>
      </c>
      <c r="AU99" s="236">
        <f>'I. Modelsimulering_kvinder'!AU22*'B. Andre input'!$B$197*'B. Andre input'!$B$65</f>
        <v>23924.570778784575</v>
      </c>
      <c r="AV99" s="236">
        <f>'I. Modelsimulering_kvinder'!AV22*'B. Andre input'!$B$197*'B. Andre input'!$B$65</f>
        <v>21300.718097099518</v>
      </c>
      <c r="AW99" s="236">
        <f>'I. Modelsimulering_kvinder'!AW22*'B. Andre input'!$B$197*'B. Andre input'!$B$65</f>
        <v>18961.935698883251</v>
      </c>
      <c r="AX99" s="236">
        <f>'I. Modelsimulering_kvinder'!AX22*'B. Andre input'!$B$197*'B. Andre input'!$B$65</f>
        <v>16878.022990506452</v>
      </c>
      <c r="AY99" s="236">
        <f>'I. Modelsimulering_kvinder'!AY22*'B. Andre input'!$B$197*'B. Andre input'!$B$65</f>
        <v>15021.756430141588</v>
      </c>
      <c r="AZ99" s="236">
        <f>'I. Modelsimulering_kvinder'!AZ22*'B. Andre input'!$B$197*'B. Andre input'!$B$65</f>
        <v>13368.66170623451</v>
      </c>
      <c r="BA99" s="236">
        <f>'I. Modelsimulering_kvinder'!BA22*'B. Andre input'!$B$197*'B. Andre input'!$B$65</f>
        <v>0</v>
      </c>
      <c r="BB99" s="236">
        <f>'I. Modelsimulering_kvinder'!BB22*'B. Andre input'!$B$197*'B. Andre input'!$B$65</f>
        <v>0</v>
      </c>
      <c r="BC99" s="236">
        <f>'I. Modelsimulering_kvinder'!BC22*'B. Andre input'!$B$197*'B. Andre input'!$B$65</f>
        <v>0</v>
      </c>
      <c r="BD99" s="236">
        <f>'I. Modelsimulering_kvinder'!BD22*'B. Andre input'!$B$197*'B. Andre input'!$B$65</f>
        <v>0</v>
      </c>
      <c r="BE99" s="236">
        <f>'I. Modelsimulering_kvinder'!BE22*'B. Andre input'!$B$197*'B. Andre input'!$B$65</f>
        <v>0</v>
      </c>
      <c r="BF99" s="236">
        <f>'I. Modelsimulering_kvinder'!BF22*'B. Andre input'!$B$197*'B. Andre input'!$B$65</f>
        <v>0</v>
      </c>
      <c r="BG99" s="236">
        <f>'I. Modelsimulering_kvinder'!BG22*'B. Andre input'!$B$197*'B. Andre input'!$B$65</f>
        <v>0</v>
      </c>
      <c r="BH99" s="236">
        <f>'I. Modelsimulering_kvinder'!BH22*'B. Andre input'!$B$197*'B. Andre input'!$B$65</f>
        <v>0</v>
      </c>
      <c r="BI99" s="236">
        <f>'I. Modelsimulering_kvinder'!BI22*'B. Andre input'!$B$197*'B. Andre input'!$B$65</f>
        <v>0</v>
      </c>
      <c r="BJ99" s="236">
        <f>'I. Modelsimulering_kvinder'!BJ22*'B. Andre input'!$B$197*'B. Andre input'!$B$65</f>
        <v>0</v>
      </c>
      <c r="BK99" s="236">
        <f>'I. Modelsimulering_kvinder'!BK22*'B. Andre input'!$B$197*'B. Andre input'!$B$65</f>
        <v>0</v>
      </c>
      <c r="BL99" s="236">
        <f>'I. Modelsimulering_kvinder'!BL22*'B. Andre input'!$B$197*'B. Andre input'!$B$65</f>
        <v>0</v>
      </c>
      <c r="BM99" s="236">
        <f>'I. Modelsimulering_kvinder'!BM22*'B. Andre input'!$B$197*'B. Andre input'!$B$65</f>
        <v>0</v>
      </c>
      <c r="BN99" s="236">
        <f>'I. Modelsimulering_kvinder'!BN22*'B. Andre input'!$B$197*'B. Andre input'!$B$65</f>
        <v>0</v>
      </c>
      <c r="BO99" s="236">
        <f>'I. Modelsimulering_kvinder'!BO22*'B. Andre input'!$B$197*'B. Andre input'!$B$65</f>
        <v>0</v>
      </c>
      <c r="BP99" s="236">
        <f>'I. Modelsimulering_kvinder'!BP22*'B. Andre input'!$B$197*'B. Andre input'!$B$65</f>
        <v>0</v>
      </c>
      <c r="BQ99" s="236">
        <f>'I. Modelsimulering_kvinder'!BQ22*'B. Andre input'!$B$197*'B. Andre input'!$B$65</f>
        <v>0</v>
      </c>
      <c r="BR99" s="236">
        <f>'I. Modelsimulering_kvinder'!BR22*'B. Andre input'!$B$197*'B. Andre input'!$B$65</f>
        <v>0</v>
      </c>
      <c r="BS99" s="236">
        <f>'I. Modelsimulering_kvinder'!BS22*'B. Andre input'!$B$197*'B. Andre input'!$B$65</f>
        <v>0</v>
      </c>
      <c r="BT99" s="236">
        <f>'I. Modelsimulering_kvinder'!BT22*'B. Andre input'!$B$197*'B. Andre input'!$B$65</f>
        <v>0</v>
      </c>
      <c r="BU99" s="236">
        <f>'I. Modelsimulering_kvinder'!BU22*'B. Andre input'!$B$197*'B. Andre input'!$B$65</f>
        <v>0</v>
      </c>
      <c r="BV99" s="236">
        <f>'I. Modelsimulering_kvinder'!BV22*'B. Andre input'!$B$197*'B. Andre input'!$B$65</f>
        <v>0</v>
      </c>
      <c r="BW99" s="236">
        <f>'I. Modelsimulering_kvinder'!BW22*'B. Andre input'!$B$197*'B. Andre input'!$B$65</f>
        <v>0</v>
      </c>
      <c r="BX99" s="236">
        <f>'I. Modelsimulering_kvinder'!BX22*'B. Andre input'!$B$197*'B. Andre input'!$B$65</f>
        <v>0</v>
      </c>
      <c r="BY99" s="236">
        <f>'I. Modelsimulering_kvinder'!BY22*'B. Andre input'!$B$197*'B. Andre input'!$B$65</f>
        <v>0</v>
      </c>
      <c r="BZ99" s="236">
        <f>'I. Modelsimulering_kvinder'!BZ22*'B. Andre input'!$B$197*'B. Andre input'!$B$65</f>
        <v>0</v>
      </c>
      <c r="CA99" s="236">
        <f>'I. Modelsimulering_kvinder'!CA22*'B. Andre input'!$B$197*'B. Andre input'!$B$65</f>
        <v>0</v>
      </c>
      <c r="CB99" s="236">
        <f>'I. Modelsimulering_kvinder'!CB22*'B. Andre input'!$B$197*'B. Andre input'!$B$65</f>
        <v>0</v>
      </c>
      <c r="CC99" s="236">
        <f>'I. Modelsimulering_kvinder'!CC22*'B. Andre input'!$B$197*'B. Andre input'!$B$65</f>
        <v>0</v>
      </c>
      <c r="CD99" s="236">
        <f>'I. Modelsimulering_kvinder'!CD22*'B. Andre input'!$B$197*'B. Andre input'!$B$65</f>
        <v>0</v>
      </c>
      <c r="CE99" s="236">
        <f>'I. Modelsimulering_kvinder'!CE22*'B. Andre input'!$B$197*'B. Andre input'!$B$65</f>
        <v>0</v>
      </c>
      <c r="CF99" s="236">
        <f>'I. Modelsimulering_kvinder'!CF22*'B. Andre input'!$B$197*'B. Andre input'!$B$65</f>
        <v>0</v>
      </c>
      <c r="CG99" s="236">
        <f>'I. Modelsimulering_kvinder'!CG22*'B. Andre input'!$B$197*'B. Andre input'!$B$65</f>
        <v>0</v>
      </c>
      <c r="CH99" s="236">
        <f>'I. Modelsimulering_kvinder'!CH22*'B. Andre input'!$B$197*'B. Andre input'!$B$65</f>
        <v>0</v>
      </c>
      <c r="CI99" s="236">
        <f>'I. Modelsimulering_kvinder'!CI22*'B. Andre input'!$B$197*'B. Andre input'!$B$65</f>
        <v>0</v>
      </c>
      <c r="CJ99" s="236">
        <f>'I. Modelsimulering_kvinder'!CJ22*'B. Andre input'!$B$197*'B. Andre input'!$B$65</f>
        <v>0</v>
      </c>
    </row>
    <row r="100" spans="1:88" s="115" customFormat="1" ht="25.5" x14ac:dyDescent="0.2">
      <c r="A100" s="140" t="s">
        <v>215</v>
      </c>
      <c r="B100" s="192"/>
      <c r="C100" s="192"/>
      <c r="D100" s="236">
        <f>'I. Modelsimulering_kvinder'!D23*'B. Andre input'!$B$198*'B. Andre input'!$B$65</f>
        <v>0</v>
      </c>
      <c r="E100" s="236">
        <f>'I. Modelsimulering_kvinder'!E23*'B. Andre input'!$B$198*'B. Andre input'!$B$65</f>
        <v>0</v>
      </c>
      <c r="F100" s="236">
        <f>'I. Modelsimulering_kvinder'!F23*'B. Andre input'!$B$198*'B. Andre input'!$B$65</f>
        <v>0</v>
      </c>
      <c r="G100" s="236">
        <f>'I. Modelsimulering_kvinder'!G23*'B. Andre input'!$B$198*'B. Andre input'!$B$65</f>
        <v>0</v>
      </c>
      <c r="H100" s="236">
        <f>'I. Modelsimulering_kvinder'!H23*'B. Andre input'!$B$198*'B. Andre input'!$B$65</f>
        <v>0</v>
      </c>
      <c r="I100" s="236">
        <f>'I. Modelsimulering_kvinder'!I23*'B. Andre input'!$B$198*'B. Andre input'!$B$65</f>
        <v>231030.5410368563</v>
      </c>
      <c r="J100" s="236">
        <f>'I. Modelsimulering_kvinder'!J23*'B. Andre input'!$B$198*'B. Andre input'!$B$65</f>
        <v>310671.10414666514</v>
      </c>
      <c r="K100" s="236">
        <f>'I. Modelsimulering_kvinder'!K23*'B. Andre input'!$B$198*'B. Andre input'!$B$65</f>
        <v>360981.49446143385</v>
      </c>
      <c r="L100" s="236">
        <f>'I. Modelsimulering_kvinder'!L23*'B. Andre input'!$B$198*'B. Andre input'!$B$65</f>
        <v>405107.83991993655</v>
      </c>
      <c r="M100" s="236">
        <f>'I. Modelsimulering_kvinder'!M23*'B. Andre input'!$B$198*'B. Andre input'!$B$65</f>
        <v>447319.2482807599</v>
      </c>
      <c r="N100" s="236">
        <f>'I. Modelsimulering_kvinder'!N23*'B. Andre input'!$B$198*'B. Andre input'!$B$65</f>
        <v>99672.85080881379</v>
      </c>
      <c r="O100" s="236">
        <f>'I. Modelsimulering_kvinder'!O23*'B. Andre input'!$B$198*'B. Andre input'!$B$65</f>
        <v>35634.478953376929</v>
      </c>
      <c r="P100" s="236">
        <f>'I. Modelsimulering_kvinder'!P23*'B. Andre input'!$B$198*'B. Andre input'!$B$65</f>
        <v>26983.123236403462</v>
      </c>
      <c r="Q100" s="236">
        <f>'I. Modelsimulering_kvinder'!Q23*'B. Andre input'!$B$198*'B. Andre input'!$B$65</f>
        <v>28291.105874377376</v>
      </c>
      <c r="R100" s="236">
        <f>'I. Modelsimulering_kvinder'!R23*'B. Andre input'!$B$198*'B. Andre input'!$B$65</f>
        <v>30720.436740764893</v>
      </c>
      <c r="S100" s="236">
        <f>'I. Modelsimulering_kvinder'!S23*'B. Andre input'!$B$198*'B. Andre input'!$B$65</f>
        <v>32704.319780650774</v>
      </c>
      <c r="T100" s="236">
        <f>'I. Modelsimulering_kvinder'!T23*'B. Andre input'!$B$198*'B. Andre input'!$B$65</f>
        <v>34084.518275652437</v>
      </c>
      <c r="U100" s="236">
        <f>'I. Modelsimulering_kvinder'!U23*'B. Andre input'!$B$198*'B. Andre input'!$B$65</f>
        <v>34948.455841827163</v>
      </c>
      <c r="V100" s="236">
        <f>'I. Modelsimulering_kvinder'!V23*'B. Andre input'!$B$198*'B. Andre input'!$B$65</f>
        <v>35405.027104258486</v>
      </c>
      <c r="W100" s="236">
        <f>'I. Modelsimulering_kvinder'!W23*'B. Andre input'!$B$198*'B. Andre input'!$B$65</f>
        <v>56718.825718149186</v>
      </c>
      <c r="X100" s="236">
        <f>'I. Modelsimulering_kvinder'!X23*'B. Andre input'!$B$198*'B. Andre input'!$B$65</f>
        <v>73974.132219858395</v>
      </c>
      <c r="Y100" s="236">
        <f>'I. Modelsimulering_kvinder'!Y23*'B. Andre input'!$B$198*'B. Andre input'!$B$65</f>
        <v>87522.955597130582</v>
      </c>
      <c r="Z100" s="236">
        <f>'I. Modelsimulering_kvinder'!Z23*'B. Andre input'!$B$198*'B. Andre input'!$B$65</f>
        <v>97929.377635166253</v>
      </c>
      <c r="AA100" s="236">
        <f>'I. Modelsimulering_kvinder'!AA23*'B. Andre input'!$B$198*'B. Andre input'!$B$65</f>
        <v>105696.12899086281</v>
      </c>
      <c r="AB100" s="236">
        <f>'I. Modelsimulering_kvinder'!AB23*'B. Andre input'!$B$198*'B. Andre input'!$B$65</f>
        <v>111263.86885999003</v>
      </c>
      <c r="AC100" s="236">
        <f>'I. Modelsimulering_kvinder'!AC23*'B. Andre input'!$B$198*'B. Andre input'!$B$65</f>
        <v>115013.73461351712</v>
      </c>
      <c r="AD100" s="236">
        <f>'I. Modelsimulering_kvinder'!AD23*'B. Andre input'!$B$198*'B. Andre input'!$B$65</f>
        <v>117271.81322848072</v>
      </c>
      <c r="AE100" s="236">
        <f>'I. Modelsimulering_kvinder'!AE23*'B. Andre input'!$B$198*'B. Andre input'!$B$65</f>
        <v>118314.58764544995</v>
      </c>
      <c r="AF100" s="236">
        <f>'I. Modelsimulering_kvinder'!AF23*'B. Andre input'!$B$198*'B. Andre input'!$B$65</f>
        <v>118374.71618448294</v>
      </c>
      <c r="AG100" s="236">
        <f>'I. Modelsimulering_kvinder'!AG23*'B. Andre input'!$B$198*'B. Andre input'!$B$65</f>
        <v>120918.16085291887</v>
      </c>
      <c r="AH100" s="236">
        <f>'I. Modelsimulering_kvinder'!AH23*'B. Andre input'!$B$198*'B. Andre input'!$B$65</f>
        <v>122398.76749887074</v>
      </c>
      <c r="AI100" s="236">
        <f>'I. Modelsimulering_kvinder'!AI23*'B. Andre input'!$B$198*'B. Andre input'!$B$65</f>
        <v>122965.01022084645</v>
      </c>
      <c r="AJ100" s="236">
        <f>'I. Modelsimulering_kvinder'!AJ23*'B. Andre input'!$B$198*'B. Andre input'!$B$65</f>
        <v>122747.96979449835</v>
      </c>
      <c r="AK100" s="236">
        <f>'I. Modelsimulering_kvinder'!AK23*'B. Andre input'!$B$198*'B. Andre input'!$B$65</f>
        <v>121863.87240687896</v>
      </c>
      <c r="AL100" s="236">
        <f>'I. Modelsimulering_kvinder'!AL23*'B. Andre input'!$B$198*'B. Andre input'!$B$65</f>
        <v>120415.89645995192</v>
      </c>
      <c r="AM100" s="236">
        <f>'I. Modelsimulering_kvinder'!AM23*'B. Andre input'!$B$198*'B. Andre input'!$B$65</f>
        <v>118495.56015075681</v>
      </c>
      <c r="AN100" s="236">
        <f>'I. Modelsimulering_kvinder'!AN23*'B. Andre input'!$B$198*'B. Andre input'!$B$65</f>
        <v>116183.8669927718</v>
      </c>
      <c r="AO100" s="236">
        <f>'I. Modelsimulering_kvinder'!AO23*'B. Andre input'!$B$198*'B. Andre input'!$B$65</f>
        <v>113552.30597708593</v>
      </c>
      <c r="AP100" s="236">
        <f>'I. Modelsimulering_kvinder'!AP23*'B. Andre input'!$B$198*'B. Andre input'!$B$65</f>
        <v>110663.75660502983</v>
      </c>
      <c r="AQ100" s="236">
        <f>'I. Modelsimulering_kvinder'!AQ23*'B. Andre input'!$B$198*'B. Andre input'!$B$65</f>
        <v>113194.28342245113</v>
      </c>
      <c r="AR100" s="236">
        <f>'I. Modelsimulering_kvinder'!AR23*'B. Andre input'!$B$198*'B. Andre input'!$B$65</f>
        <v>114302.03639666883</v>
      </c>
      <c r="AS100" s="236">
        <f>'I. Modelsimulering_kvinder'!AS23*'B. Andre input'!$B$198*'B. Andre input'!$B$65</f>
        <v>114228.88587651687</v>
      </c>
      <c r="AT100" s="236">
        <f>'I. Modelsimulering_kvinder'!AT23*'B. Andre input'!$B$198*'B. Andre input'!$B$65</f>
        <v>113177.55339728776</v>
      </c>
      <c r="AU100" s="236">
        <f>'I. Modelsimulering_kvinder'!AU23*'B. Andre input'!$B$198*'B. Andre input'!$B$65</f>
        <v>111321.17641682475</v>
      </c>
      <c r="AV100" s="236">
        <f>'I. Modelsimulering_kvinder'!AV23*'B. Andre input'!$B$198*'B. Andre input'!$B$65</f>
        <v>108809.42224684598</v>
      </c>
      <c r="AW100" s="236">
        <f>'I. Modelsimulering_kvinder'!AW23*'B. Andre input'!$B$198*'B. Andre input'!$B$65</f>
        <v>105772.49904680294</v>
      </c>
      <c r="AX100" s="236">
        <f>'I. Modelsimulering_kvinder'!AX23*'B. Andre input'!$B$198*'B. Andre input'!$B$65</f>
        <v>102323.90634047722</v>
      </c>
      <c r="AY100" s="236">
        <f>'I. Modelsimulering_kvinder'!AY23*'B. Andre input'!$B$198*'B. Andre input'!$B$65</f>
        <v>98562.442029100668</v>
      </c>
      <c r="AZ100" s="236">
        <f>'I. Modelsimulering_kvinder'!AZ23*'B. Andre input'!$B$198*'B. Andre input'!$B$65</f>
        <v>94573.775855208762</v>
      </c>
      <c r="BA100" s="236">
        <f>'I. Modelsimulering_kvinder'!BA23*'B. Andre input'!$B$198*'B. Andre input'!$B$65</f>
        <v>122116.42616669981</v>
      </c>
      <c r="BB100" s="236">
        <f>'I. Modelsimulering_kvinder'!BB23*'B. Andre input'!$B$198*'B. Andre input'!$B$65</f>
        <v>112567.83871294365</v>
      </c>
      <c r="BC100" s="236">
        <f>'I. Modelsimulering_kvinder'!BC23*'B. Andre input'!$B$198*'B. Andre input'!$B$65</f>
        <v>103725.29651561361</v>
      </c>
      <c r="BD100" s="236">
        <f>'I. Modelsimulering_kvinder'!BD23*'B. Andre input'!$B$198*'B. Andre input'!$B$65</f>
        <v>95493.610962602164</v>
      </c>
      <c r="BE100" s="236">
        <f>'I. Modelsimulering_kvinder'!BE23*'B. Andre input'!$B$198*'B. Andre input'!$B$65</f>
        <v>87815.893041862975</v>
      </c>
      <c r="BF100" s="236">
        <f>'I. Modelsimulering_kvinder'!BF23*'B. Andre input'!$B$198*'B. Andre input'!$B$65</f>
        <v>80656.033495863041</v>
      </c>
      <c r="BG100" s="236">
        <f>'I. Modelsimulering_kvinder'!BG23*'B. Andre input'!$B$198*'B. Andre input'!$B$65</f>
        <v>73988.279591373284</v>
      </c>
      <c r="BH100" s="236">
        <f>'I. Modelsimulering_kvinder'!BH23*'B. Andre input'!$B$198*'B. Andre input'!$B$65</f>
        <v>67791.289168926683</v>
      </c>
      <c r="BI100" s="236">
        <f>'I. Modelsimulering_kvinder'!BI23*'B. Andre input'!$B$198*'B. Andre input'!$B$65</f>
        <v>62044.953293110557</v>
      </c>
      <c r="BJ100" s="236">
        <f>'I. Modelsimulering_kvinder'!BJ23*'B. Andre input'!$B$198*'B. Andre input'!$B$65</f>
        <v>56728.885113065036</v>
      </c>
      <c r="BK100" s="236">
        <f>'I. Modelsimulering_kvinder'!BK23*'B. Andre input'!$B$198*'B. Andre input'!$B$65</f>
        <v>51821.873461124211</v>
      </c>
      <c r="BL100" s="236">
        <f>'I. Modelsimulering_kvinder'!BL23*'B. Andre input'!$B$198*'B. Andre input'!$B$65</f>
        <v>47301.862689801033</v>
      </c>
      <c r="BM100" s="236">
        <f>'I. Modelsimulering_kvinder'!BM23*'B. Andre input'!$B$198*'B. Andre input'!$B$65</f>
        <v>43146.191045865446</v>
      </c>
      <c r="BN100" s="236">
        <f>'I. Modelsimulering_kvinder'!BN23*'B. Andre input'!$B$198*'B. Andre input'!$B$65</f>
        <v>39331.929466995345</v>
      </c>
      <c r="BO100" s="236">
        <f>'I. Modelsimulering_kvinder'!BO23*'B. Andre input'!$B$198*'B. Andre input'!$B$65</f>
        <v>35836.231918285608</v>
      </c>
      <c r="BP100" s="236">
        <f>'I. Modelsimulering_kvinder'!BP23*'B. Andre input'!$B$198*'B. Andre input'!$B$65</f>
        <v>32636.651245583369</v>
      </c>
      <c r="BQ100" s="236">
        <f>'I. Modelsimulering_kvinder'!BQ23*'B. Andre input'!$B$198*'B. Andre input'!$B$65</f>
        <v>29711.400332384357</v>
      </c>
      <c r="BR100" s="236">
        <f>'I. Modelsimulering_kvinder'!BR23*'B. Andre input'!$B$198*'B. Andre input'!$B$65</f>
        <v>27039.55328123915</v>
      </c>
      <c r="BS100" s="236">
        <f>'I. Modelsimulering_kvinder'!BS23*'B. Andre input'!$B$198*'B. Andre input'!$B$65</f>
        <v>24601.189456814689</v>
      </c>
      <c r="BT100" s="236">
        <f>'I. Modelsimulering_kvinder'!BT23*'B. Andre input'!$B$198*'B. Andre input'!$B$65</f>
        <v>22377.487167167841</v>
      </c>
      <c r="BU100" s="236">
        <f>'I. Modelsimulering_kvinder'!BU23*'B. Andre input'!$B$198*'B. Andre input'!$B$65</f>
        <v>0</v>
      </c>
      <c r="BV100" s="236">
        <f>'I. Modelsimulering_kvinder'!BV23*'B. Andre input'!$B$198*'B. Andre input'!$B$65</f>
        <v>0</v>
      </c>
      <c r="BW100" s="236">
        <f>'I. Modelsimulering_kvinder'!BW23*'B. Andre input'!$B$198*'B. Andre input'!$B$65</f>
        <v>0</v>
      </c>
      <c r="BX100" s="236">
        <f>'I. Modelsimulering_kvinder'!BX23*'B. Andre input'!$B$198*'B. Andre input'!$B$65</f>
        <v>0</v>
      </c>
      <c r="BY100" s="236">
        <f>'I. Modelsimulering_kvinder'!BY23*'B. Andre input'!$B$198*'B. Andre input'!$B$65</f>
        <v>0</v>
      </c>
      <c r="BZ100" s="236">
        <f>'I. Modelsimulering_kvinder'!BZ23*'B. Andre input'!$B$198*'B. Andre input'!$B$65</f>
        <v>0</v>
      </c>
      <c r="CA100" s="236">
        <f>'I. Modelsimulering_kvinder'!CA23*'B. Andre input'!$B$198*'B. Andre input'!$B$65</f>
        <v>0</v>
      </c>
      <c r="CB100" s="236">
        <f>'I. Modelsimulering_kvinder'!CB23*'B. Andre input'!$B$198*'B. Andre input'!$B$65</f>
        <v>0</v>
      </c>
      <c r="CC100" s="236">
        <f>'I. Modelsimulering_kvinder'!CC23*'B. Andre input'!$B$198*'B. Andre input'!$B$65</f>
        <v>0</v>
      </c>
      <c r="CD100" s="236">
        <f>'I. Modelsimulering_kvinder'!CD23*'B. Andre input'!$B$198*'B. Andre input'!$B$65</f>
        <v>0</v>
      </c>
      <c r="CE100" s="236">
        <f>'I. Modelsimulering_kvinder'!CE23*'B. Andre input'!$B$198*'B. Andre input'!$B$65</f>
        <v>0</v>
      </c>
      <c r="CF100" s="236">
        <f>'I. Modelsimulering_kvinder'!CF23*'B. Andre input'!$B$198*'B. Andre input'!$B$65</f>
        <v>0</v>
      </c>
      <c r="CG100" s="236">
        <f>'I. Modelsimulering_kvinder'!CG23*'B. Andre input'!$B$198*'B. Andre input'!$B$65</f>
        <v>0</v>
      </c>
      <c r="CH100" s="236">
        <f>'I. Modelsimulering_kvinder'!CH23*'B. Andre input'!$B$198*'B. Andre input'!$B$65</f>
        <v>0</v>
      </c>
      <c r="CI100" s="236">
        <f>'I. Modelsimulering_kvinder'!CI23*'B. Andre input'!$B$198*'B. Andre input'!$B$65</f>
        <v>0</v>
      </c>
      <c r="CJ100" s="236">
        <f>'I. Modelsimulering_kvinder'!CJ23*'B. Andre input'!$B$198*'B. Andre input'!$B$65</f>
        <v>0</v>
      </c>
    </row>
    <row r="101" spans="1:88" s="115" customFormat="1" ht="25.5" x14ac:dyDescent="0.2">
      <c r="A101" s="140" t="s">
        <v>216</v>
      </c>
      <c r="B101" s="192"/>
      <c r="C101" s="192"/>
      <c r="D101" s="236">
        <f>'I. Modelsimulering_kvinder'!D24*'B. Andre input'!$B$198*'B. Andre input'!$B$65</f>
        <v>0</v>
      </c>
      <c r="E101" s="236">
        <f>'I. Modelsimulering_kvinder'!E24*'B. Andre input'!$B$198*'B. Andre input'!$B$65</f>
        <v>0</v>
      </c>
      <c r="F101" s="236">
        <f>'I. Modelsimulering_kvinder'!F24*'B. Andre input'!$B$198*'B. Andre input'!$B$65</f>
        <v>0</v>
      </c>
      <c r="G101" s="236">
        <f>'I. Modelsimulering_kvinder'!G24*'B. Andre input'!$B$198*'B. Andre input'!$B$65</f>
        <v>0</v>
      </c>
      <c r="H101" s="236">
        <f>'I. Modelsimulering_kvinder'!H24*'B. Andre input'!$B$198*'B. Andre input'!$B$65</f>
        <v>0</v>
      </c>
      <c r="I101" s="236">
        <f>'I. Modelsimulering_kvinder'!I24*'B. Andre input'!$B$198*'B. Andre input'!$B$65</f>
        <v>58302.254697407094</v>
      </c>
      <c r="J101" s="236">
        <f>'I. Modelsimulering_kvinder'!J24*'B. Andre input'!$B$198*'B. Andre input'!$B$65</f>
        <v>81345.125416218667</v>
      </c>
      <c r="K101" s="236">
        <f>'I. Modelsimulering_kvinder'!K24*'B. Andre input'!$B$198*'B. Andre input'!$B$65</f>
        <v>97331.033817108633</v>
      </c>
      <c r="L101" s="236">
        <f>'I. Modelsimulering_kvinder'!L24*'B. Andre input'!$B$198*'B. Andre input'!$B$65</f>
        <v>112095.71416586335</v>
      </c>
      <c r="M101" s="236">
        <f>'I. Modelsimulering_kvinder'!M24*'B. Andre input'!$B$198*'B. Andre input'!$B$65</f>
        <v>126756.59269724962</v>
      </c>
      <c r="N101" s="236">
        <f>'I. Modelsimulering_kvinder'!N24*'B. Andre input'!$B$198*'B. Andre input'!$B$65</f>
        <v>28768.904434148302</v>
      </c>
      <c r="O101" s="236">
        <f>'I. Modelsimulering_kvinder'!O24*'B. Andre input'!$B$198*'B. Andre input'!$B$65</f>
        <v>9831.7038741044416</v>
      </c>
      <c r="P101" s="236">
        <f>'I. Modelsimulering_kvinder'!P24*'B. Andre input'!$B$198*'B. Andre input'!$B$65</f>
        <v>7117.9829519324239</v>
      </c>
      <c r="Q101" s="236">
        <f>'I. Modelsimulering_kvinder'!Q24*'B. Andre input'!$B$198*'B. Andre input'!$B$65</f>
        <v>7516.1411697639678</v>
      </c>
      <c r="R101" s="236">
        <f>'I. Modelsimulering_kvinder'!R24*'B. Andre input'!$B$198*'B. Andre input'!$B$65</f>
        <v>8340.4661706131319</v>
      </c>
      <c r="S101" s="236">
        <f>'I. Modelsimulering_kvinder'!S24*'B. Andre input'!$B$198*'B. Andre input'!$B$65</f>
        <v>9072.3365741884991</v>
      </c>
      <c r="T101" s="236">
        <f>'I. Modelsimulering_kvinder'!T24*'B. Andre input'!$B$198*'B. Andre input'!$B$65</f>
        <v>9637.1169556748755</v>
      </c>
      <c r="U101" s="236">
        <f>'I. Modelsimulering_kvinder'!U24*'B. Andre input'!$B$198*'B. Andre input'!$B$65</f>
        <v>10046.905155932925</v>
      </c>
      <c r="V101" s="236">
        <f>'I. Modelsimulering_kvinder'!V24*'B. Andre input'!$B$198*'B. Andre input'!$B$65</f>
        <v>10327.118906150861</v>
      </c>
      <c r="W101" s="236">
        <f>'I. Modelsimulering_kvinder'!W24*'B. Andre input'!$B$198*'B. Andre input'!$B$65</f>
        <v>16920.884928732012</v>
      </c>
      <c r="X101" s="236">
        <f>'I. Modelsimulering_kvinder'!X24*'B. Andre input'!$B$198*'B. Andre input'!$B$65</f>
        <v>22392.822345389675</v>
      </c>
      <c r="Y101" s="236">
        <f>'I. Modelsimulering_kvinder'!Y24*'B. Andre input'!$B$198*'B. Andre input'!$B$65</f>
        <v>26884.162762379739</v>
      </c>
      <c r="Z101" s="236">
        <f>'I. Modelsimulering_kvinder'!Z24*'B. Andre input'!$B$198*'B. Andre input'!$B$65</f>
        <v>30514.4253798354</v>
      </c>
      <c r="AA101" s="236">
        <f>'I. Modelsimulering_kvinder'!AA24*'B. Andre input'!$B$198*'B. Andre input'!$B$65</f>
        <v>33394.583150924991</v>
      </c>
      <c r="AB101" s="236">
        <f>'I. Modelsimulering_kvinder'!AB24*'B. Andre input'!$B$198*'B. Andre input'!$B$65</f>
        <v>35625.714461919219</v>
      </c>
      <c r="AC101" s="236">
        <f>'I. Modelsimulering_kvinder'!AC24*'B. Andre input'!$B$198*'B. Andre input'!$B$65</f>
        <v>37298.679103182825</v>
      </c>
      <c r="AD101" s="236">
        <f>'I. Modelsimulering_kvinder'!AD24*'B. Andre input'!$B$198*'B. Andre input'!$B$65</f>
        <v>38494.354951374095</v>
      </c>
      <c r="AE101" s="236">
        <f>'I. Modelsimulering_kvinder'!AE24*'B. Andre input'!$B$198*'B. Andre input'!$B$65</f>
        <v>39284.176362624086</v>
      </c>
      <c r="AF101" s="236">
        <f>'I. Modelsimulering_kvinder'!AF24*'B. Andre input'!$B$198*'B. Andre input'!$B$65</f>
        <v>39730.827187896364</v>
      </c>
      <c r="AG101" s="236">
        <f>'I. Modelsimulering_kvinder'!AG24*'B. Andre input'!$B$198*'B. Andre input'!$B$65</f>
        <v>39889.002668096677</v>
      </c>
      <c r="AH101" s="236">
        <f>'I. Modelsimulering_kvinder'!AH24*'B. Andre input'!$B$198*'B. Andre input'!$B$65</f>
        <v>39969.052767858957</v>
      </c>
      <c r="AI101" s="236">
        <f>'I. Modelsimulering_kvinder'!AI24*'B. Andre input'!$B$198*'B. Andre input'!$B$65</f>
        <v>39970.888145360594</v>
      </c>
      <c r="AJ101" s="236">
        <f>'I. Modelsimulering_kvinder'!AJ24*'B. Andre input'!$B$198*'B. Andre input'!$B$65</f>
        <v>39893.952869239722</v>
      </c>
      <c r="AK101" s="236">
        <f>'I. Modelsimulering_kvinder'!AK24*'B. Andre input'!$B$198*'B. Andre input'!$B$65</f>
        <v>39736.542269892445</v>
      </c>
      <c r="AL101" s="236">
        <f>'I. Modelsimulering_kvinder'!AL24*'B. Andre input'!$B$198*'B. Andre input'!$B$65</f>
        <v>39496.474998598373</v>
      </c>
      <c r="AM101" s="236">
        <f>'I. Modelsimulering_kvinder'!AM24*'B. Andre input'!$B$198*'B. Andre input'!$B$65</f>
        <v>39172.014100929933</v>
      </c>
      <c r="AN101" s="236">
        <f>'I. Modelsimulering_kvinder'!AN24*'B. Andre input'!$B$198*'B. Andre input'!$B$65</f>
        <v>38762.591482619653</v>
      </c>
      <c r="AO101" s="236">
        <f>'I. Modelsimulering_kvinder'!AO24*'B. Andre input'!$B$198*'B. Andre input'!$B$65</f>
        <v>38269.215553420945</v>
      </c>
      <c r="AP101" s="236">
        <f>'I. Modelsimulering_kvinder'!AP24*'B. Andre input'!$B$198*'B. Andre input'!$B$65</f>
        <v>37694.586228399115</v>
      </c>
      <c r="AQ101" s="236">
        <f>'I. Modelsimulering_kvinder'!AQ24*'B. Andre input'!$B$198*'B. Andre input'!$B$65</f>
        <v>37042.992371402681</v>
      </c>
      <c r="AR101" s="236">
        <f>'I. Modelsimulering_kvinder'!AR24*'B. Andre input'!$B$198*'B. Andre input'!$B$65</f>
        <v>36595.950186124821</v>
      </c>
      <c r="AS101" s="236">
        <f>'I. Modelsimulering_kvinder'!AS24*'B. Andre input'!$B$198*'B. Andre input'!$B$65</f>
        <v>36263.648262266674</v>
      </c>
      <c r="AT101" s="236">
        <f>'I. Modelsimulering_kvinder'!AT24*'B. Andre input'!$B$198*'B. Andre input'!$B$65</f>
        <v>35979.34315318273</v>
      </c>
      <c r="AU101" s="236">
        <f>'I. Modelsimulering_kvinder'!AU24*'B. Andre input'!$B$198*'B. Andre input'!$B$65</f>
        <v>35692.027376705708</v>
      </c>
      <c r="AV101" s="236">
        <f>'I. Modelsimulering_kvinder'!AV24*'B. Andre input'!$B$198*'B. Andre input'!$B$65</f>
        <v>35363.156420502622</v>
      </c>
      <c r="AW101" s="236">
        <f>'I. Modelsimulering_kvinder'!AW24*'B. Andre input'!$B$198*'B. Andre input'!$B$65</f>
        <v>34964.934340367894</v>
      </c>
      <c r="AX101" s="236">
        <f>'I. Modelsimulering_kvinder'!AX24*'B. Andre input'!$B$198*'B. Andre input'!$B$65</f>
        <v>34479.040588245436</v>
      </c>
      <c r="AY101" s="236">
        <f>'I. Modelsimulering_kvinder'!AY24*'B. Andre input'!$B$198*'B. Andre input'!$B$65</f>
        <v>33895.379331636526</v>
      </c>
      <c r="AZ101" s="236">
        <f>'I. Modelsimulering_kvinder'!AZ24*'B. Andre input'!$B$198*'B. Andre input'!$B$65</f>
        <v>33210.757977312445</v>
      </c>
      <c r="BA101" s="236">
        <f>'I. Modelsimulering_kvinder'!BA24*'B. Andre input'!$B$198*'B. Andre input'!$B$65</f>
        <v>32427.532114070429</v>
      </c>
      <c r="BB101" s="236">
        <f>'I. Modelsimulering_kvinder'!BB24*'B. Andre input'!$B$198*'B. Andre input'!$B$65</f>
        <v>33104.971053741741</v>
      </c>
      <c r="BC101" s="236">
        <f>'I. Modelsimulering_kvinder'!BC24*'B. Andre input'!$B$198*'B. Andre input'!$B$65</f>
        <v>33246.072488531463</v>
      </c>
      <c r="BD101" s="236">
        <f>'I. Modelsimulering_kvinder'!BD24*'B. Andre input'!$B$198*'B. Andre input'!$B$65</f>
        <v>32959.211937495085</v>
      </c>
      <c r="BE101" s="236">
        <f>'I. Modelsimulering_kvinder'!BE24*'B. Andre input'!$B$198*'B. Andre input'!$B$65</f>
        <v>32319.907152770898</v>
      </c>
      <c r="BF101" s="236">
        <f>'I. Modelsimulering_kvinder'!BF24*'B. Andre input'!$B$198*'B. Andre input'!$B$65</f>
        <v>31391.171713724409</v>
      </c>
      <c r="BG101" s="236">
        <f>'I. Modelsimulering_kvinder'!BG24*'B. Andre input'!$B$198*'B. Andre input'!$B$65</f>
        <v>30230.979942965605</v>
      </c>
      <c r="BH101" s="236">
        <f>'I. Modelsimulering_kvinder'!BH24*'B. Andre input'!$B$198*'B. Andre input'!$B$65</f>
        <v>28893.894022653931</v>
      </c>
      <c r="BI101" s="236">
        <f>'I. Modelsimulering_kvinder'!BI24*'B. Andre input'!$B$198*'B. Andre input'!$B$65</f>
        <v>27430.476844452893</v>
      </c>
      <c r="BJ101" s="236">
        <f>'I. Modelsimulering_kvinder'!BJ24*'B. Andre input'!$B$198*'B. Andre input'!$B$65</f>
        <v>25886.219522283638</v>
      </c>
      <c r="BK101" s="236">
        <f>'I. Modelsimulering_kvinder'!BK24*'B. Andre input'!$B$198*'B. Andre input'!$B$65</f>
        <v>24300.704748121694</v>
      </c>
      <c r="BL101" s="236">
        <f>'I. Modelsimulering_kvinder'!BL24*'B. Andre input'!$B$198*'B. Andre input'!$B$65</f>
        <v>22707.220910627278</v>
      </c>
      <c r="BM101" s="236">
        <f>'I. Modelsimulering_kvinder'!BM24*'B. Andre input'!$B$198*'B. Andre input'!$B$65</f>
        <v>21132.810627814993</v>
      </c>
      <c r="BN101" s="236">
        <f>'I. Modelsimulering_kvinder'!BN24*'B. Andre input'!$B$198*'B. Andre input'!$B$65</f>
        <v>19598.650440988193</v>
      </c>
      <c r="BO101" s="236">
        <f>'I. Modelsimulering_kvinder'!BO24*'B. Andre input'!$B$198*'B. Andre input'!$B$65</f>
        <v>18120.642372448212</v>
      </c>
      <c r="BP101" s="236">
        <f>'I. Modelsimulering_kvinder'!BP24*'B. Andre input'!$B$198*'B. Andre input'!$B$65</f>
        <v>16710.112864631301</v>
      </c>
      <c r="BQ101" s="236">
        <f>'I. Modelsimulering_kvinder'!BQ24*'B. Andre input'!$B$198*'B. Andre input'!$B$65</f>
        <v>15374.539560574829</v>
      </c>
      <c r="BR101" s="236">
        <f>'I. Modelsimulering_kvinder'!BR24*'B. Andre input'!$B$198*'B. Andre input'!$B$65</f>
        <v>14118.251514887315</v>
      </c>
      <c r="BS101" s="236">
        <f>'I. Modelsimulering_kvinder'!BS24*'B. Andre input'!$B$198*'B. Andre input'!$B$65</f>
        <v>12943.069631552453</v>
      </c>
      <c r="BT101" s="236">
        <f>'I. Modelsimulering_kvinder'!BT24*'B. Andre input'!$B$198*'B. Andre input'!$B$65</f>
        <v>11848.870286255882</v>
      </c>
      <c r="BU101" s="236">
        <f>'I. Modelsimulering_kvinder'!BU24*'B. Andre input'!$B$198*'B. Andre input'!$B$65</f>
        <v>31184.84170251885</v>
      </c>
      <c r="BV101" s="236">
        <f>'I. Modelsimulering_kvinder'!BV24*'B. Andre input'!$B$198*'B. Andre input'!$B$65</f>
        <v>26269.186501087279</v>
      </c>
      <c r="BW101" s="236">
        <f>'I. Modelsimulering_kvinder'!BW24*'B. Andre input'!$B$198*'B. Andre input'!$B$65</f>
        <v>22186.584939819673</v>
      </c>
      <c r="BX101" s="236">
        <f>'I. Modelsimulering_kvinder'!BX24*'B. Andre input'!$B$198*'B. Andre input'!$B$65</f>
        <v>18676.349546282006</v>
      </c>
      <c r="BY101" s="236">
        <f>'I. Modelsimulering_kvinder'!BY24*'B. Andre input'!$B$198*'B. Andre input'!$B$65</f>
        <v>15619.878675513406</v>
      </c>
      <c r="BZ101" s="236">
        <f>'I. Modelsimulering_kvinder'!BZ24*'B. Andre input'!$B$198*'B. Andre input'!$B$65</f>
        <v>12960.541725092446</v>
      </c>
      <c r="CA101" s="236">
        <f>'I. Modelsimulering_kvinder'!CA24*'B. Andre input'!$B$198*'B. Andre input'!$B$65</f>
        <v>10664.447733618839</v>
      </c>
      <c r="CB101" s="236">
        <f>'I. Modelsimulering_kvinder'!CB24*'B. Andre input'!$B$198*'B. Andre input'!$B$65</f>
        <v>8703.0467575778457</v>
      </c>
      <c r="CC101" s="236">
        <f>'I. Modelsimulering_kvinder'!CC24*'B. Andre input'!$B$198*'B. Andre input'!$B$65</f>
        <v>7046.8040924847373</v>
      </c>
      <c r="CD101" s="236">
        <f>'I. Modelsimulering_kvinder'!CD24*'B. Andre input'!$B$198*'B. Andre input'!$B$65</f>
        <v>5664.0485153808577</v>
      </c>
      <c r="CE101" s="236">
        <f>'I. Modelsimulering_kvinder'!CE24*'B. Andre input'!$B$198*'B. Andre input'!$B$65</f>
        <v>4521.8925725125227</v>
      </c>
      <c r="CF101" s="236">
        <f>'I. Modelsimulering_kvinder'!CF24*'B. Andre input'!$B$198*'B. Andre input'!$B$65</f>
        <v>3587.6931965777012</v>
      </c>
      <c r="CG101" s="236">
        <f>'I. Modelsimulering_kvinder'!CG24*'B. Andre input'!$B$198*'B. Andre input'!$B$65</f>
        <v>2830.3738354343864</v>
      </c>
      <c r="CH101" s="236">
        <f>'I. Modelsimulering_kvinder'!CH24*'B. Andre input'!$B$198*'B. Andre input'!$B$65</f>
        <v>2221.3709720336469</v>
      </c>
      <c r="CI101" s="236">
        <f>'I. Modelsimulering_kvinder'!CI24*'B. Andre input'!$B$198*'B. Andre input'!$B$65</f>
        <v>1735.1800461110101</v>
      </c>
      <c r="CJ101" s="236">
        <f>'I. Modelsimulering_kvinder'!CJ24*'B. Andre input'!$B$198*'B. Andre input'!$B$65</f>
        <v>0</v>
      </c>
    </row>
    <row r="102" spans="1:88" s="115" customFormat="1" ht="25.5" x14ac:dyDescent="0.2">
      <c r="A102" s="140" t="s">
        <v>194</v>
      </c>
      <c r="B102" s="192"/>
      <c r="C102" s="192"/>
      <c r="D102" s="236">
        <f>'I. Modelsimulering_kvinder'!D25*'B. Andre input'!$B$198*'B. Andre input'!$B$65</f>
        <v>0</v>
      </c>
      <c r="E102" s="236">
        <f>'I. Modelsimulering_kvinder'!E25*'B. Andre input'!$B$198*'B. Andre input'!$B$65</f>
        <v>0</v>
      </c>
      <c r="F102" s="236">
        <f>'I. Modelsimulering_kvinder'!F25*'B. Andre input'!$B$198*'B. Andre input'!$B$65</f>
        <v>0</v>
      </c>
      <c r="G102" s="236">
        <f>'I. Modelsimulering_kvinder'!G25*'B. Andre input'!$B$198*'B. Andre input'!$B$65</f>
        <v>0</v>
      </c>
      <c r="H102" s="236">
        <f>'I. Modelsimulering_kvinder'!H25*'B. Andre input'!$B$198*'B. Andre input'!$B$65</f>
        <v>0</v>
      </c>
      <c r="I102" s="236">
        <f>'I. Modelsimulering_kvinder'!I25*'B. Andre input'!$B$198*'B. Andre input'!$B$65</f>
        <v>3363.4827536481689</v>
      </c>
      <c r="J102" s="236">
        <f>'I. Modelsimulering_kvinder'!J25*'B. Andre input'!$B$198*'B. Andre input'!$B$65</f>
        <v>4731.5204135380454</v>
      </c>
      <c r="K102" s="236">
        <f>'I. Modelsimulering_kvinder'!K25*'B. Andre input'!$B$198*'B. Andre input'!$B$65</f>
        <v>5696.7319620433409</v>
      </c>
      <c r="L102" s="236">
        <f>'I. Modelsimulering_kvinder'!L25*'B. Andre input'!$B$198*'B. Andre input'!$B$65</f>
        <v>6595.7620225952751</v>
      </c>
      <c r="M102" s="236">
        <f>'I. Modelsimulering_kvinder'!M25*'B. Andre input'!$B$198*'B. Andre input'!$B$65</f>
        <v>7493.6290438220267</v>
      </c>
      <c r="N102" s="236">
        <f>'I. Modelsimulering_kvinder'!N25*'B. Andre input'!$B$198*'B. Andre input'!$B$65</f>
        <v>1706.7650660550237</v>
      </c>
      <c r="O102" s="236">
        <f>'I. Modelsimulering_kvinder'!O25*'B. Andre input'!$B$198*'B. Andre input'!$B$65</f>
        <v>577.9819107311879</v>
      </c>
      <c r="P102" s="236">
        <f>'I. Modelsimulering_kvinder'!P25*'B. Andre input'!$B$198*'B. Andre input'!$B$65</f>
        <v>414.44173540000173</v>
      </c>
      <c r="Q102" s="236">
        <f>'I. Modelsimulering_kvinder'!Q25*'B. Andre input'!$B$198*'B. Andre input'!$B$65</f>
        <v>438.27502164735398</v>
      </c>
      <c r="R102" s="236">
        <f>'I. Modelsimulering_kvinder'!R25*'B. Andre input'!$B$198*'B. Andre input'!$B$65</f>
        <v>488.56871355585565</v>
      </c>
      <c r="S102" s="236">
        <f>'I. Modelsimulering_kvinder'!S25*'B. Andre input'!$B$198*'B. Andre input'!$B$65</f>
        <v>533.78258020221699</v>
      </c>
      <c r="T102" s="236">
        <f>'I. Modelsimulering_kvinder'!T25*'B. Andre input'!$B$198*'B. Andre input'!$B$65</f>
        <v>569.15542832967049</v>
      </c>
      <c r="U102" s="236">
        <f>'I. Modelsimulering_kvinder'!U25*'B. Andre input'!$B$198*'B. Andre input'!$B$65</f>
        <v>595.2562547540997</v>
      </c>
      <c r="V102" s="236">
        <f>'I. Modelsimulering_kvinder'!V25*'B. Andre input'!$B$198*'B. Andre input'!$B$65</f>
        <v>613.52673532359142</v>
      </c>
      <c r="W102" s="236">
        <f>'I. Modelsimulering_kvinder'!W25*'B. Andre input'!$B$198*'B. Andre input'!$B$65</f>
        <v>1009.4990412372492</v>
      </c>
      <c r="X102" s="236">
        <f>'I. Modelsimulering_kvinder'!X25*'B. Andre input'!$B$198*'B. Andre input'!$B$65</f>
        <v>1340.9734989395422</v>
      </c>
      <c r="Y102" s="236">
        <f>'I. Modelsimulering_kvinder'!Y25*'B. Andre input'!$B$198*'B. Andre input'!$B$65</f>
        <v>1613.6439098083383</v>
      </c>
      <c r="Z102" s="236">
        <f>'I. Modelsimulering_kvinder'!Z25*'B. Andre input'!$B$198*'B. Andre input'!$B$65</f>
        <v>1835.6947926864716</v>
      </c>
      <c r="AA102" s="236">
        <f>'I. Modelsimulering_kvinder'!AA25*'B. Andre input'!$B$198*'B. Andre input'!$B$65</f>
        <v>2013.3763564721032</v>
      </c>
      <c r="AB102" s="236">
        <f>'I. Modelsimulering_kvinder'!AB25*'B. Andre input'!$B$198*'B. Andre input'!$B$65</f>
        <v>2152.4200710189261</v>
      </c>
      <c r="AC102" s="236">
        <f>'I. Modelsimulering_kvinder'!AC25*'B. Andre input'!$B$198*'B. Andre input'!$B$65</f>
        <v>2258.0150640301963</v>
      </c>
      <c r="AD102" s="236">
        <f>'I. Modelsimulering_kvinder'!AD25*'B. Andre input'!$B$198*'B. Andre input'!$B$65</f>
        <v>2334.8156366468529</v>
      </c>
      <c r="AE102" s="236">
        <f>'I. Modelsimulering_kvinder'!AE25*'B. Andre input'!$B$198*'B. Andre input'!$B$65</f>
        <v>2386.9652350828324</v>
      </c>
      <c r="AF102" s="236">
        <f>'I. Modelsimulering_kvinder'!AF25*'B. Andre input'!$B$198*'B. Andre input'!$B$65</f>
        <v>2418.1290322096975</v>
      </c>
      <c r="AG102" s="236">
        <f>'I. Modelsimulering_kvinder'!AG25*'B. Andre input'!$B$198*'B. Andre input'!$B$65</f>
        <v>2431.530772980977</v>
      </c>
      <c r="AH102" s="236">
        <f>'I. Modelsimulering_kvinder'!AH25*'B. Andre input'!$B$198*'B. Andre input'!$B$65</f>
        <v>2429.9913312340809</v>
      </c>
      <c r="AI102" s="236">
        <f>'I. Modelsimulering_kvinder'!AI25*'B. Andre input'!$B$198*'B. Andre input'!$B$65</f>
        <v>2426.2718719330405</v>
      </c>
      <c r="AJ102" s="236">
        <f>'I. Modelsimulering_kvinder'!AJ25*'B. Andre input'!$B$198*'B. Andre input'!$B$65</f>
        <v>2419.8737112938879</v>
      </c>
      <c r="AK102" s="236">
        <f>'I. Modelsimulering_kvinder'!AK25*'B. Andre input'!$B$198*'B. Andre input'!$B$65</f>
        <v>2410.2623385825955</v>
      </c>
      <c r="AL102" s="236">
        <f>'I. Modelsimulering_kvinder'!AL25*'B. Andre input'!$B$198*'B. Andre input'!$B$65</f>
        <v>2396.9109808642042</v>
      </c>
      <c r="AM102" s="236">
        <f>'I. Modelsimulering_kvinder'!AM25*'B. Andre input'!$B$198*'B. Andre input'!$B$65</f>
        <v>2379.3629808187857</v>
      </c>
      <c r="AN102" s="236">
        <f>'I. Modelsimulering_kvinder'!AN25*'B. Andre input'!$B$198*'B. Andre input'!$B$65</f>
        <v>2357.2806162898314</v>
      </c>
      <c r="AO102" s="236">
        <f>'I. Modelsimulering_kvinder'!AO25*'B. Andre input'!$B$198*'B. Andre input'!$B$65</f>
        <v>2330.4715086464416</v>
      </c>
      <c r="AP102" s="236">
        <f>'I. Modelsimulering_kvinder'!AP25*'B. Andre input'!$B$198*'B. Andre input'!$B$65</f>
        <v>2298.8942338865754</v>
      </c>
      <c r="AQ102" s="236">
        <f>'I. Modelsimulering_kvinder'!AQ25*'B. Andre input'!$B$198*'B. Andre input'!$B$65</f>
        <v>2262.6484666239776</v>
      </c>
      <c r="AR102" s="236">
        <f>'I. Modelsimulering_kvinder'!AR25*'B. Andre input'!$B$198*'B. Andre input'!$B$65</f>
        <v>2221.9554620834092</v>
      </c>
      <c r="AS102" s="236">
        <f>'I. Modelsimulering_kvinder'!AS25*'B. Andre input'!$B$198*'B. Andre input'!$B$65</f>
        <v>2194.3862302189409</v>
      </c>
      <c r="AT102" s="236">
        <f>'I. Modelsimulering_kvinder'!AT25*'B. Andre input'!$B$198*'B. Andre input'!$B$65</f>
        <v>2174.3626430180484</v>
      </c>
      <c r="AU102" s="236">
        <f>'I. Modelsimulering_kvinder'!AU25*'B. Andre input'!$B$198*'B. Andre input'!$B$65</f>
        <v>2157.5456614515115</v>
      </c>
      <c r="AV102" s="236">
        <f>'I. Modelsimulering_kvinder'!AV25*'B. Andre input'!$B$198*'B. Andre input'!$B$65</f>
        <v>2140.5785591073941</v>
      </c>
      <c r="AW102" s="236">
        <f>'I. Modelsimulering_kvinder'!AW25*'B. Andre input'!$B$198*'B. Andre input'!$B$65</f>
        <v>2120.9492619837188</v>
      </c>
      <c r="AX102" s="236">
        <f>'I. Modelsimulering_kvinder'!AX25*'B. Andre input'!$B$198*'B. Andre input'!$B$65</f>
        <v>2096.8888717681825</v>
      </c>
      <c r="AY102" s="236">
        <f>'I. Modelsimulering_kvinder'!AY25*'B. Andre input'!$B$198*'B. Andre input'!$B$65</f>
        <v>2067.2745510232462</v>
      </c>
      <c r="AZ102" s="236">
        <f>'I. Modelsimulering_kvinder'!AZ25*'B. Andre input'!$B$198*'B. Andre input'!$B$65</f>
        <v>2031.5289632963904</v>
      </c>
      <c r="BA102" s="236">
        <f>'I. Modelsimulering_kvinder'!BA25*'B. Andre input'!$B$198*'B. Andre input'!$B$65</f>
        <v>1989.5182629166291</v>
      </c>
      <c r="BB102" s="236">
        <f>'I. Modelsimulering_kvinder'!BB25*'B. Andre input'!$B$198*'B. Andre input'!$B$65</f>
        <v>1941.4534259704863</v>
      </c>
      <c r="BC102" s="236">
        <f>'I. Modelsimulering_kvinder'!BC25*'B. Andre input'!$B$198*'B. Andre input'!$B$65</f>
        <v>1984.7747397236246</v>
      </c>
      <c r="BD102" s="236">
        <f>'I. Modelsimulering_kvinder'!BD25*'B. Andre input'!$B$198*'B. Andre input'!$B$65</f>
        <v>1995.2308866533997</v>
      </c>
      <c r="BE102" s="236">
        <f>'I. Modelsimulering_kvinder'!BE25*'B. Andre input'!$B$198*'B. Andre input'!$B$65</f>
        <v>1978.4298603788877</v>
      </c>
      <c r="BF102" s="236">
        <f>'I. Modelsimulering_kvinder'!BF25*'B. Andre input'!$B$198*'B. Andre input'!$B$65</f>
        <v>1939.0083799432357</v>
      </c>
      <c r="BG102" s="236">
        <f>'I. Modelsimulering_kvinder'!BG25*'B. Andre input'!$B$198*'B. Andre input'!$B$65</f>
        <v>1881.2042831765912</v>
      </c>
      <c r="BH102" s="236">
        <f>'I. Modelsimulering_kvinder'!BH25*'B. Andre input'!$B$198*'B. Andre input'!$B$65</f>
        <v>1808.9951024868346</v>
      </c>
      <c r="BI102" s="236">
        <f>'I. Modelsimulering_kvinder'!BI25*'B. Andre input'!$B$198*'B. Andre input'!$B$65</f>
        <v>1726.0680704943397</v>
      </c>
      <c r="BJ102" s="236">
        <f>'I. Modelsimulering_kvinder'!BJ25*'B. Andre input'!$B$198*'B. Andre input'!$B$65</f>
        <v>1635.7491947756541</v>
      </c>
      <c r="BK102" s="236">
        <f>'I. Modelsimulering_kvinder'!BK25*'B. Andre input'!$B$198*'B. Andre input'!$B$65</f>
        <v>1540.9455517037145</v>
      </c>
      <c r="BL102" s="236">
        <f>'I. Modelsimulering_kvinder'!BL25*'B. Andre input'!$B$198*'B. Andre input'!$B$65</f>
        <v>1444.1177992936744</v>
      </c>
      <c r="BM102" s="236">
        <f>'I. Modelsimulering_kvinder'!BM25*'B. Andre input'!$B$198*'B. Andre input'!$B$65</f>
        <v>1347.2827476790203</v>
      </c>
      <c r="BN102" s="236">
        <f>'I. Modelsimulering_kvinder'!BN25*'B. Andre input'!$B$198*'B. Andre input'!$B$65</f>
        <v>1252.0392064352641</v>
      </c>
      <c r="BO102" s="236">
        <f>'I. Modelsimulering_kvinder'!BO25*'B. Andre input'!$B$198*'B. Andre input'!$B$65</f>
        <v>1159.6089216474827</v>
      </c>
      <c r="BP102" s="236">
        <f>'I. Modelsimulering_kvinder'!BP25*'B. Andre input'!$B$198*'B. Andre input'!$B$65</f>
        <v>1070.885312715832</v>
      </c>
      <c r="BQ102" s="236">
        <f>'I. Modelsimulering_kvinder'!BQ25*'B. Andre input'!$B$198*'B. Andre input'!$B$65</f>
        <v>986.48440345314816</v>
      </c>
      <c r="BR102" s="236">
        <f>'I. Modelsimulering_kvinder'!BR25*'B. Andre input'!$B$198*'B. Andre input'!$B$65</f>
        <v>906.7940808331573</v>
      </c>
      <c r="BS102" s="236">
        <f>'I. Modelsimulering_kvinder'!BS25*'B. Andre input'!$B$198*'B. Andre input'!$B$65</f>
        <v>832.01929903263874</v>
      </c>
      <c r="BT102" s="236">
        <f>'I. Modelsimulering_kvinder'!BT25*'B. Andre input'!$B$198*'B. Andre input'!$B$65</f>
        <v>762.22198598381169</v>
      </c>
      <c r="BU102" s="236">
        <f>'I. Modelsimulering_kvinder'!BU25*'B. Andre input'!$B$198*'B. Andre input'!$B$65</f>
        <v>697.35521772598497</v>
      </c>
      <c r="BV102" s="236">
        <f>'I. Modelsimulering_kvinder'!BV25*'B. Andre input'!$B$198*'B. Andre input'!$B$65</f>
        <v>1876.3704643633771</v>
      </c>
      <c r="BW102" s="236">
        <f>'I. Modelsimulering_kvinder'!BW25*'B. Andre input'!$B$198*'B. Andre input'!$B$65</f>
        <v>1584.7560671299768</v>
      </c>
      <c r="BX102" s="236">
        <f>'I. Modelsimulering_kvinder'!BX25*'B. Andre input'!$B$198*'B. Andre input'!$B$65</f>
        <v>1334.024967591572</v>
      </c>
      <c r="BY102" s="236">
        <f>'I. Modelsimulering_kvinder'!BY25*'B. Andre input'!$B$198*'B. Andre input'!$B$65</f>
        <v>1115.7056196795293</v>
      </c>
      <c r="BZ102" s="236">
        <f>'I. Modelsimulering_kvinder'!BZ25*'B. Andre input'!$B$198*'B. Andre input'!$B$65</f>
        <v>925.75298036374602</v>
      </c>
      <c r="CA102" s="236">
        <f>'I. Modelsimulering_kvinder'!CA25*'B. Andre input'!$B$198*'B. Andre input'!$B$65</f>
        <v>761.74626668705992</v>
      </c>
      <c r="CB102" s="236">
        <f>'I. Modelsimulering_kvinder'!CB25*'B. Andre input'!$B$198*'B. Andre input'!$B$65</f>
        <v>621.64619696984619</v>
      </c>
      <c r="CC102" s="236">
        <f>'I. Modelsimulering_kvinder'!CC25*'B. Andre input'!$B$198*'B. Andre input'!$B$65</f>
        <v>503.34314946319557</v>
      </c>
      <c r="CD102" s="236">
        <f>'I. Modelsimulering_kvinder'!CD25*'B. Andre input'!$B$198*'B. Andre input'!$B$65</f>
        <v>404.57489395577556</v>
      </c>
      <c r="CE102" s="236">
        <f>'I. Modelsimulering_kvinder'!CE25*'B. Andre input'!$B$198*'B. Andre input'!$B$65</f>
        <v>322.99232660803733</v>
      </c>
      <c r="CF102" s="236">
        <f>'I. Modelsimulering_kvinder'!CF25*'B. Andre input'!$B$198*'B. Andre input'!$B$65</f>
        <v>256.26379975555005</v>
      </c>
      <c r="CG102" s="236">
        <f>'I. Modelsimulering_kvinder'!CG25*'B. Andre input'!$B$198*'B. Andre input'!$B$65</f>
        <v>202.16955967388478</v>
      </c>
      <c r="CH102" s="236">
        <f>'I. Modelsimulering_kvinder'!CH25*'B. Andre input'!$B$198*'B. Andre input'!$B$65</f>
        <v>158.66935514526048</v>
      </c>
      <c r="CI102" s="236">
        <f>'I. Modelsimulering_kvinder'!CI25*'B. Andre input'!$B$198*'B. Andre input'!$B$65</f>
        <v>123.94143186507218</v>
      </c>
      <c r="CJ102" s="236">
        <f>'I. Modelsimulering_kvinder'!CJ25*'B. Andre input'!$B$198*'B. Andre input'!$B$65</f>
        <v>1445.9617853095722</v>
      </c>
    </row>
    <row r="103" spans="1:88" s="115" customFormat="1" ht="25.5" x14ac:dyDescent="0.2">
      <c r="A103" s="140" t="s">
        <v>183</v>
      </c>
      <c r="B103" s="192"/>
      <c r="C103" s="192"/>
      <c r="D103" s="236">
        <f>'I. Modelsimulering_kvinder'!D26*'B. Andre input'!$B$203*'B. Andre input'!$B$65</f>
        <v>0</v>
      </c>
      <c r="E103" s="236">
        <f>'I. Modelsimulering_kvinder'!E26*'B. Andre input'!$B$203*'B. Andre input'!$B$65</f>
        <v>0</v>
      </c>
      <c r="F103" s="236">
        <f>'I. Modelsimulering_kvinder'!F26*'B. Andre input'!$B$203*'B. Andre input'!$B$65</f>
        <v>0</v>
      </c>
      <c r="G103" s="236">
        <f>'I. Modelsimulering_kvinder'!G26*'B. Andre input'!$B$203*'B. Andre input'!$B$65</f>
        <v>0</v>
      </c>
      <c r="H103" s="236">
        <f>'I. Modelsimulering_kvinder'!H26*'B. Andre input'!$B$203*'B. Andre input'!$B$65</f>
        <v>0</v>
      </c>
      <c r="I103" s="236">
        <f>'I. Modelsimulering_kvinder'!I26*'B. Andre input'!$B$203*'B. Andre input'!$B$65</f>
        <v>0</v>
      </c>
      <c r="J103" s="236">
        <f>'I. Modelsimulering_kvinder'!J26*'B. Andre input'!$B$203*'B. Andre input'!$B$65</f>
        <v>0</v>
      </c>
      <c r="K103" s="236">
        <f>'I. Modelsimulering_kvinder'!K26*'B. Andre input'!$B$203*'B. Andre input'!$B$65</f>
        <v>0</v>
      </c>
      <c r="L103" s="236">
        <f>'I. Modelsimulering_kvinder'!L26*'B. Andre input'!$B$203*'B. Andre input'!$B$65</f>
        <v>0</v>
      </c>
      <c r="M103" s="236">
        <f>'I. Modelsimulering_kvinder'!M26*'B. Andre input'!$B$203*'B. Andre input'!$B$65</f>
        <v>0</v>
      </c>
      <c r="N103" s="236">
        <f>'I. Modelsimulering_kvinder'!N26*'B. Andre input'!$B$203*'B. Andre input'!$B$65</f>
        <v>44909.556748065748</v>
      </c>
      <c r="O103" s="236">
        <f>'I. Modelsimulering_kvinder'!O26*'B. Andre input'!$B$203*'B. Andre input'!$B$65</f>
        <v>48824.534969125118</v>
      </c>
      <c r="P103" s="236">
        <f>'I. Modelsimulering_kvinder'!P26*'B. Andre input'!$B$203*'B. Andre input'!$B$65</f>
        <v>46333.310377213107</v>
      </c>
      <c r="Q103" s="236">
        <f>'I. Modelsimulering_kvinder'!Q26*'B. Andre input'!$B$203*'B. Andre input'!$B$65</f>
        <v>43231.864534307613</v>
      </c>
      <c r="R103" s="236">
        <f>'I. Modelsimulering_kvinder'!R26*'B. Andre input'!$B$203*'B. Andre input'!$B$65</f>
        <v>40354.301338563535</v>
      </c>
      <c r="S103" s="236">
        <f>'I. Modelsimulering_kvinder'!S26*'B. Andre input'!$B$203*'B. Andre input'!$B$65</f>
        <v>37733.472522221149</v>
      </c>
      <c r="T103" s="236">
        <f>'I. Modelsimulering_kvinder'!T26*'B. Andre input'!$B$203*'B. Andre input'!$B$65</f>
        <v>35307.545851324852</v>
      </c>
      <c r="U103" s="236">
        <f>'I. Modelsimulering_kvinder'!U26*'B. Andre input'!$B$203*'B. Andre input'!$B$65</f>
        <v>33027.028504244627</v>
      </c>
      <c r="V103" s="236">
        <f>'I. Modelsimulering_kvinder'!V26*'B. Andre input'!$B$203*'B. Andre input'!$B$65</f>
        <v>30862.323588708681</v>
      </c>
      <c r="W103" s="236">
        <f>'I. Modelsimulering_kvinder'!W26*'B. Andre input'!$B$203*'B. Andre input'!$B$65</f>
        <v>0</v>
      </c>
      <c r="X103" s="236">
        <f>'I. Modelsimulering_kvinder'!X26*'B. Andre input'!$B$203*'B. Andre input'!$B$65</f>
        <v>0</v>
      </c>
      <c r="Y103" s="236">
        <f>'I. Modelsimulering_kvinder'!Y26*'B. Andre input'!$B$203*'B. Andre input'!$B$65</f>
        <v>0</v>
      </c>
      <c r="Z103" s="236">
        <f>'I. Modelsimulering_kvinder'!Z26*'B. Andre input'!$B$203*'B. Andre input'!$B$65</f>
        <v>0</v>
      </c>
      <c r="AA103" s="236">
        <f>'I. Modelsimulering_kvinder'!AA26*'B. Andre input'!$B$203*'B. Andre input'!$B$65</f>
        <v>0</v>
      </c>
      <c r="AB103" s="236">
        <f>'I. Modelsimulering_kvinder'!AB26*'B. Andre input'!$B$203*'B. Andre input'!$B$65</f>
        <v>0</v>
      </c>
      <c r="AC103" s="236">
        <f>'I. Modelsimulering_kvinder'!AC26*'B. Andre input'!$B$203*'B. Andre input'!$B$65</f>
        <v>0</v>
      </c>
      <c r="AD103" s="236">
        <f>'I. Modelsimulering_kvinder'!AD26*'B. Andre input'!$B$203*'B. Andre input'!$B$65</f>
        <v>0</v>
      </c>
      <c r="AE103" s="236">
        <f>'I. Modelsimulering_kvinder'!AE26*'B. Andre input'!$B$203*'B. Andre input'!$B$65</f>
        <v>0</v>
      </c>
      <c r="AF103" s="236">
        <f>'I. Modelsimulering_kvinder'!AF26*'B. Andre input'!$B$203*'B. Andre input'!$B$65</f>
        <v>0</v>
      </c>
      <c r="AG103" s="236">
        <f>'I. Modelsimulering_kvinder'!AG26*'B. Andre input'!$B$203*'B. Andre input'!$B$65</f>
        <v>0</v>
      </c>
      <c r="AH103" s="236">
        <f>'I. Modelsimulering_kvinder'!AH26*'B. Andre input'!$B$203*'B. Andre input'!$B$65</f>
        <v>0</v>
      </c>
      <c r="AI103" s="236">
        <f>'I. Modelsimulering_kvinder'!AI26*'B. Andre input'!$B$203*'B. Andre input'!$B$65</f>
        <v>0</v>
      </c>
      <c r="AJ103" s="236">
        <f>'I. Modelsimulering_kvinder'!AJ26*'B. Andre input'!$B$203*'B. Andre input'!$B$65</f>
        <v>0</v>
      </c>
      <c r="AK103" s="236">
        <f>'I. Modelsimulering_kvinder'!AK26*'B. Andre input'!$B$203*'B. Andre input'!$B$65</f>
        <v>0</v>
      </c>
      <c r="AL103" s="236">
        <f>'I. Modelsimulering_kvinder'!AL26*'B. Andre input'!$B$203*'B. Andre input'!$B$65</f>
        <v>0</v>
      </c>
      <c r="AM103" s="236">
        <f>'I. Modelsimulering_kvinder'!AM26*'B. Andre input'!$B$203*'B. Andre input'!$B$65</f>
        <v>0</v>
      </c>
      <c r="AN103" s="236">
        <f>'I. Modelsimulering_kvinder'!AN26*'B. Andre input'!$B$203*'B. Andre input'!$B$65</f>
        <v>0</v>
      </c>
      <c r="AO103" s="236">
        <f>'I. Modelsimulering_kvinder'!AO26*'B. Andre input'!$B$203*'B. Andre input'!$B$65</f>
        <v>0</v>
      </c>
      <c r="AP103" s="236">
        <f>'I. Modelsimulering_kvinder'!AP26*'B. Andre input'!$B$203*'B. Andre input'!$B$65</f>
        <v>0</v>
      </c>
      <c r="AQ103" s="236">
        <f>'I. Modelsimulering_kvinder'!AQ26*'B. Andre input'!$B$203*'B. Andre input'!$B$65</f>
        <v>0</v>
      </c>
      <c r="AR103" s="236">
        <f>'I. Modelsimulering_kvinder'!AR26*'B. Andre input'!$B$203*'B. Andre input'!$B$65</f>
        <v>0</v>
      </c>
      <c r="AS103" s="236">
        <f>'I. Modelsimulering_kvinder'!AS26*'B. Andre input'!$B$203*'B. Andre input'!$B$65</f>
        <v>0</v>
      </c>
      <c r="AT103" s="236">
        <f>'I. Modelsimulering_kvinder'!AT26*'B. Andre input'!$B$203*'B. Andre input'!$B$65</f>
        <v>0</v>
      </c>
      <c r="AU103" s="236">
        <f>'I. Modelsimulering_kvinder'!AU26*'B. Andre input'!$B$203*'B. Andre input'!$B$65</f>
        <v>0</v>
      </c>
      <c r="AV103" s="236">
        <f>'I. Modelsimulering_kvinder'!AV26*'B. Andre input'!$B$203*'B. Andre input'!$B$65</f>
        <v>0</v>
      </c>
      <c r="AW103" s="236">
        <f>'I. Modelsimulering_kvinder'!AW26*'B. Andre input'!$B$203*'B. Andre input'!$B$65</f>
        <v>0</v>
      </c>
      <c r="AX103" s="236">
        <f>'I. Modelsimulering_kvinder'!AX26*'B. Andre input'!$B$203*'B. Andre input'!$B$65</f>
        <v>0</v>
      </c>
      <c r="AY103" s="236">
        <f>'I. Modelsimulering_kvinder'!AY26*'B. Andre input'!$B$203*'B. Andre input'!$B$65</f>
        <v>0</v>
      </c>
      <c r="AZ103" s="236">
        <f>'I. Modelsimulering_kvinder'!AZ26*'B. Andre input'!$B$203*'B. Andre input'!$B$65</f>
        <v>0</v>
      </c>
      <c r="BA103" s="236">
        <f>'I. Modelsimulering_kvinder'!BA26*'B. Andre input'!$B$203*'B. Andre input'!$B$65</f>
        <v>0</v>
      </c>
      <c r="BB103" s="236">
        <f>'I. Modelsimulering_kvinder'!BB26*'B. Andre input'!$B$203*'B. Andre input'!$B$65</f>
        <v>0</v>
      </c>
      <c r="BC103" s="236">
        <f>'I. Modelsimulering_kvinder'!BC26*'B. Andre input'!$B$203*'B. Andre input'!$B$65</f>
        <v>0</v>
      </c>
      <c r="BD103" s="236">
        <f>'I. Modelsimulering_kvinder'!BD26*'B. Andre input'!$B$203*'B. Andre input'!$B$65</f>
        <v>0</v>
      </c>
      <c r="BE103" s="236">
        <f>'I. Modelsimulering_kvinder'!BE26*'B. Andre input'!$B$203*'B. Andre input'!$B$65</f>
        <v>0</v>
      </c>
      <c r="BF103" s="236">
        <f>'I. Modelsimulering_kvinder'!BF26*'B. Andre input'!$B$203*'B. Andre input'!$B$65</f>
        <v>0</v>
      </c>
      <c r="BG103" s="236">
        <f>'I. Modelsimulering_kvinder'!BG26*'B. Andre input'!$B$203*'B. Andre input'!$B$65</f>
        <v>0</v>
      </c>
      <c r="BH103" s="236">
        <f>'I. Modelsimulering_kvinder'!BH26*'B. Andre input'!$B$203*'B. Andre input'!$B$65</f>
        <v>0</v>
      </c>
      <c r="BI103" s="236">
        <f>'I. Modelsimulering_kvinder'!BI26*'B. Andre input'!$B$203*'B. Andre input'!$B$65</f>
        <v>0</v>
      </c>
      <c r="BJ103" s="236">
        <f>'I. Modelsimulering_kvinder'!BJ26*'B. Andre input'!$B$203*'B. Andre input'!$B$65</f>
        <v>0</v>
      </c>
      <c r="BK103" s="236">
        <f>'I. Modelsimulering_kvinder'!BK26*'B. Andre input'!$B$203*'B. Andre input'!$B$65</f>
        <v>0</v>
      </c>
      <c r="BL103" s="236">
        <f>'I. Modelsimulering_kvinder'!BL26*'B. Andre input'!$B$203*'B. Andre input'!$B$65</f>
        <v>0</v>
      </c>
      <c r="BM103" s="236">
        <f>'I. Modelsimulering_kvinder'!BM26*'B. Andre input'!$B$203*'B. Andre input'!$B$65</f>
        <v>0</v>
      </c>
      <c r="BN103" s="236">
        <f>'I. Modelsimulering_kvinder'!BN26*'B. Andre input'!$B$203*'B. Andre input'!$B$65</f>
        <v>0</v>
      </c>
      <c r="BO103" s="236">
        <f>'I. Modelsimulering_kvinder'!BO26*'B. Andre input'!$B$203*'B. Andre input'!$B$65</f>
        <v>0</v>
      </c>
      <c r="BP103" s="236">
        <f>'I. Modelsimulering_kvinder'!BP26*'B. Andre input'!$B$203*'B. Andre input'!$B$65</f>
        <v>0</v>
      </c>
      <c r="BQ103" s="236">
        <f>'I. Modelsimulering_kvinder'!BQ26*'B. Andre input'!$B$203*'B. Andre input'!$B$65</f>
        <v>0</v>
      </c>
      <c r="BR103" s="236">
        <f>'I. Modelsimulering_kvinder'!BR26*'B. Andre input'!$B$203*'B. Andre input'!$B$65</f>
        <v>0</v>
      </c>
      <c r="BS103" s="236">
        <f>'I. Modelsimulering_kvinder'!BS26*'B. Andre input'!$B$203*'B. Andre input'!$B$65</f>
        <v>0</v>
      </c>
      <c r="BT103" s="236">
        <f>'I. Modelsimulering_kvinder'!BT26*'B. Andre input'!$B$203*'B. Andre input'!$B$65</f>
        <v>0</v>
      </c>
      <c r="BU103" s="236">
        <f>'I. Modelsimulering_kvinder'!BU26*'B. Andre input'!$B$203*'B. Andre input'!$B$65</f>
        <v>0</v>
      </c>
      <c r="BV103" s="236">
        <f>'I. Modelsimulering_kvinder'!BV26*'B. Andre input'!$B$203*'B. Andre input'!$B$65</f>
        <v>0</v>
      </c>
      <c r="BW103" s="236">
        <f>'I. Modelsimulering_kvinder'!BW26*'B. Andre input'!$B$203*'B. Andre input'!$B$65</f>
        <v>0</v>
      </c>
      <c r="BX103" s="236">
        <f>'I. Modelsimulering_kvinder'!BX26*'B. Andre input'!$B$203*'B. Andre input'!$B$65</f>
        <v>0</v>
      </c>
      <c r="BY103" s="236">
        <f>'I. Modelsimulering_kvinder'!BY26*'B. Andre input'!$B$203*'B. Andre input'!$B$65</f>
        <v>0</v>
      </c>
      <c r="BZ103" s="236">
        <f>'I. Modelsimulering_kvinder'!BZ26*'B. Andre input'!$B$203*'B. Andre input'!$B$65</f>
        <v>0</v>
      </c>
      <c r="CA103" s="236">
        <f>'I. Modelsimulering_kvinder'!CA26*'B. Andre input'!$B$203*'B. Andre input'!$B$65</f>
        <v>0</v>
      </c>
      <c r="CB103" s="236">
        <f>'I. Modelsimulering_kvinder'!CB26*'B. Andre input'!$B$203*'B. Andre input'!$B$65</f>
        <v>0</v>
      </c>
      <c r="CC103" s="236">
        <f>'I. Modelsimulering_kvinder'!CC26*'B. Andre input'!$B$203*'B. Andre input'!$B$65</f>
        <v>0</v>
      </c>
      <c r="CD103" s="236">
        <f>'I. Modelsimulering_kvinder'!CD26*'B. Andre input'!$B$203*'B. Andre input'!$B$65</f>
        <v>0</v>
      </c>
      <c r="CE103" s="236">
        <f>'I. Modelsimulering_kvinder'!CE26*'B. Andre input'!$B$203*'B. Andre input'!$B$65</f>
        <v>0</v>
      </c>
      <c r="CF103" s="236">
        <f>'I. Modelsimulering_kvinder'!CF26*'B. Andre input'!$B$203*'B. Andre input'!$B$65</f>
        <v>0</v>
      </c>
      <c r="CG103" s="236">
        <f>'I. Modelsimulering_kvinder'!CG26*'B. Andre input'!$B$203*'B. Andre input'!$B$65</f>
        <v>0</v>
      </c>
      <c r="CH103" s="236">
        <f>'I. Modelsimulering_kvinder'!CH26*'B. Andre input'!$B$203*'B. Andre input'!$B$65</f>
        <v>0</v>
      </c>
      <c r="CI103" s="236">
        <f>'I. Modelsimulering_kvinder'!CI26*'B. Andre input'!$B$203*'B. Andre input'!$B$65</f>
        <v>0</v>
      </c>
      <c r="CJ103" s="236">
        <f>'I. Modelsimulering_kvinder'!CJ26*'B. Andre input'!$B$203*'B. Andre input'!$B$65</f>
        <v>0</v>
      </c>
    </row>
    <row r="104" spans="1:88" s="115" customFormat="1" ht="25.5" x14ac:dyDescent="0.2">
      <c r="A104" s="140" t="s">
        <v>184</v>
      </c>
      <c r="B104" s="192"/>
      <c r="C104" s="192"/>
      <c r="D104" s="236">
        <f>'I. Modelsimulering_kvinder'!D27*'B. Andre input'!$B$204*'B. Andre input'!$B$65</f>
        <v>0</v>
      </c>
      <c r="E104" s="236">
        <f>'I. Modelsimulering_kvinder'!E27*'B. Andre input'!$B$204*'B. Andre input'!$B$65</f>
        <v>0</v>
      </c>
      <c r="F104" s="236">
        <f>'I. Modelsimulering_kvinder'!F27*'B. Andre input'!$B$204*'B. Andre input'!$B$65</f>
        <v>0</v>
      </c>
      <c r="G104" s="236">
        <f>'I. Modelsimulering_kvinder'!G27*'B. Andre input'!$B$204*'B. Andre input'!$B$65</f>
        <v>0</v>
      </c>
      <c r="H104" s="236">
        <f>'I. Modelsimulering_kvinder'!H27*'B. Andre input'!$B$204*'B. Andre input'!$B$65</f>
        <v>0</v>
      </c>
      <c r="I104" s="236">
        <f>'I. Modelsimulering_kvinder'!I27*'B. Andre input'!$B$204*'B. Andre input'!$B$65</f>
        <v>0</v>
      </c>
      <c r="J104" s="236">
        <f>'I. Modelsimulering_kvinder'!J27*'B. Andre input'!$B$204*'B. Andre input'!$B$65</f>
        <v>0</v>
      </c>
      <c r="K104" s="236">
        <f>'I. Modelsimulering_kvinder'!K27*'B. Andre input'!$B$204*'B. Andre input'!$B$65</f>
        <v>0</v>
      </c>
      <c r="L104" s="236">
        <f>'I. Modelsimulering_kvinder'!L27*'B. Andre input'!$B$204*'B. Andre input'!$B$65</f>
        <v>0</v>
      </c>
      <c r="M104" s="236">
        <f>'I. Modelsimulering_kvinder'!M27*'B. Andre input'!$B$204*'B. Andre input'!$B$65</f>
        <v>0</v>
      </c>
      <c r="N104" s="236">
        <f>'I. Modelsimulering_kvinder'!N27*'B. Andre input'!$B$204*'B. Andre input'!$B$65</f>
        <v>269668.07291112863</v>
      </c>
      <c r="O104" s="236">
        <f>'I. Modelsimulering_kvinder'!O27*'B. Andre input'!$B$204*'B. Andre input'!$B$65</f>
        <v>326267.4172139634</v>
      </c>
      <c r="P104" s="236">
        <f>'I. Modelsimulering_kvinder'!P27*'B. Andre input'!$B$204*'B. Andre input'!$B$65</f>
        <v>343595.44740380469</v>
      </c>
      <c r="Q104" s="236">
        <f>'I. Modelsimulering_kvinder'!Q27*'B. Andre input'!$B$204*'B. Andre input'!$B$65</f>
        <v>354915.76971641055</v>
      </c>
      <c r="R104" s="236">
        <f>'I. Modelsimulering_kvinder'!R27*'B. Andre input'!$B$204*'B. Andre input'!$B$65</f>
        <v>365998.09651141264</v>
      </c>
      <c r="S104" s="236">
        <f>'I. Modelsimulering_kvinder'!S27*'B. Andre input'!$B$204*'B. Andre input'!$B$65</f>
        <v>377403.53013572656</v>
      </c>
      <c r="T104" s="236">
        <f>'I. Modelsimulering_kvinder'!T27*'B. Andre input'!$B$204*'B. Andre input'!$B$65</f>
        <v>388827.73543913319</v>
      </c>
      <c r="U104" s="236">
        <f>'I. Modelsimulering_kvinder'!U27*'B. Andre input'!$B$204*'B. Andre input'!$B$65</f>
        <v>399916.84242810257</v>
      </c>
      <c r="V104" s="236">
        <f>'I. Modelsimulering_kvinder'!V27*'B. Andre input'!$B$204*'B. Andre input'!$B$65</f>
        <v>410398.19738207042</v>
      </c>
      <c r="W104" s="236">
        <f>'I. Modelsimulering_kvinder'!W27*'B. Andre input'!$B$204*'B. Andre input'!$B$65</f>
        <v>442360.92378728313</v>
      </c>
      <c r="X104" s="236">
        <f>'I. Modelsimulering_kvinder'!X27*'B. Andre input'!$B$204*'B. Andre input'!$B$65</f>
        <v>435116.55241206306</v>
      </c>
      <c r="Y104" s="236">
        <f>'I. Modelsimulering_kvinder'!Y27*'B. Andre input'!$B$204*'B. Andre input'!$B$65</f>
        <v>430244.30756602128</v>
      </c>
      <c r="Z104" s="236">
        <f>'I. Modelsimulering_kvinder'!Z27*'B. Andre input'!$B$204*'B. Andre input'!$B$65</f>
        <v>427025.8346725186</v>
      </c>
      <c r="AA104" s="236">
        <f>'I. Modelsimulering_kvinder'!AA27*'B. Andre input'!$B$204*'B. Andre input'!$B$65</f>
        <v>424911.18271869898</v>
      </c>
      <c r="AB104" s="236">
        <f>'I. Modelsimulering_kvinder'!AB27*'B. Andre input'!$B$204*'B. Andre input'!$B$65</f>
        <v>423482.94663982821</v>
      </c>
      <c r="AC104" s="236">
        <f>'I. Modelsimulering_kvinder'!AC27*'B. Andre input'!$B$204*'B. Andre input'!$B$65</f>
        <v>422427.57278087363</v>
      </c>
      <c r="AD104" s="236">
        <f>'I. Modelsimulering_kvinder'!AD27*'B. Andre input'!$B$204*'B. Andre input'!$B$65</f>
        <v>421512.51162411185</v>
      </c>
      <c r="AE104" s="236">
        <f>'I. Modelsimulering_kvinder'!AE27*'B. Andre input'!$B$204*'B. Andre input'!$B$65</f>
        <v>420568.10715351749</v>
      </c>
      <c r="AF104" s="236">
        <f>'I. Modelsimulering_kvinder'!AF27*'B. Andre input'!$B$204*'B. Andre input'!$B$65</f>
        <v>419473.29847778799</v>
      </c>
      <c r="AG104" s="236">
        <f>'I. Modelsimulering_kvinder'!AG27*'B. Andre input'!$B$204*'B. Andre input'!$B$65</f>
        <v>410934.98713209567</v>
      </c>
      <c r="AH104" s="236">
        <f>'I. Modelsimulering_kvinder'!AH27*'B. Andre input'!$B$204*'B. Andre input'!$B$65</f>
        <v>402286.99766923452</v>
      </c>
      <c r="AI104" s="236">
        <f>'I. Modelsimulering_kvinder'!AI27*'B. Andre input'!$B$204*'B. Andre input'!$B$65</f>
        <v>393508.63608721801</v>
      </c>
      <c r="AJ104" s="236">
        <f>'I. Modelsimulering_kvinder'!AJ27*'B. Andre input'!$B$204*'B. Andre input'!$B$65</f>
        <v>384596.15572572668</v>
      </c>
      <c r="AK104" s="236">
        <f>'I. Modelsimulering_kvinder'!AK27*'B. Andre input'!$B$204*'B. Andre input'!$B$65</f>
        <v>375557.55035696016</v>
      </c>
      <c r="AL104" s="236">
        <f>'I. Modelsimulering_kvinder'!AL27*'B. Andre input'!$B$204*'B. Andre input'!$B$65</f>
        <v>366408.66226649535</v>
      </c>
      <c r="AM104" s="236">
        <f>'I. Modelsimulering_kvinder'!AM27*'B. Andre input'!$B$204*'B. Andre input'!$B$65</f>
        <v>357170.29516137519</v>
      </c>
      <c r="AN104" s="236">
        <f>'I. Modelsimulering_kvinder'!AN27*'B. Andre input'!$B$204*'B. Andre input'!$B$65</f>
        <v>347866.09222050448</v>
      </c>
      <c r="AO104" s="236">
        <f>'I. Modelsimulering_kvinder'!AO27*'B. Andre input'!$B$204*'B. Andre input'!$B$65</f>
        <v>338520.99462630518</v>
      </c>
      <c r="AP104" s="236">
        <f>'I. Modelsimulering_kvinder'!AP27*'B. Andre input'!$B$204*'B. Andre input'!$B$65</f>
        <v>329160.13871372171</v>
      </c>
      <c r="AQ104" s="236">
        <f>'I. Modelsimulering_kvinder'!AQ27*'B. Andre input'!$B$204*'B. Andre input'!$B$65</f>
        <v>302976.0786777967</v>
      </c>
      <c r="AR104" s="236">
        <f>'I. Modelsimulering_kvinder'!AR27*'B. Andre input'!$B$204*'B. Andre input'!$B$65</f>
        <v>278665.3836406577</v>
      </c>
      <c r="AS104" s="236">
        <f>'I. Modelsimulering_kvinder'!AS27*'B. Andre input'!$B$204*'B. Andre input'!$B$65</f>
        <v>256120.57884221597</v>
      </c>
      <c r="AT104" s="236">
        <f>'I. Modelsimulering_kvinder'!AT27*'B. Andre input'!$B$204*'B. Andre input'!$B$65</f>
        <v>235237.09199512081</v>
      </c>
      <c r="AU104" s="236">
        <f>'I. Modelsimulering_kvinder'!AU27*'B. Andre input'!$B$204*'B. Andre input'!$B$65</f>
        <v>215913.52471983462</v>
      </c>
      <c r="AV104" s="236">
        <f>'I. Modelsimulering_kvinder'!AV27*'B. Andre input'!$B$204*'B. Andre input'!$B$65</f>
        <v>198051.92360463788</v>
      </c>
      <c r="AW104" s="236">
        <f>'I. Modelsimulering_kvinder'!AW27*'B. Andre input'!$B$204*'B. Andre input'!$B$65</f>
        <v>181558.02275106366</v>
      </c>
      <c r="AX104" s="236">
        <f>'I. Modelsimulering_kvinder'!AX27*'B. Andre input'!$B$204*'B. Andre input'!$B$65</f>
        <v>166341.44266604085</v>
      </c>
      <c r="AY104" s="236">
        <f>'I. Modelsimulering_kvinder'!AY27*'B. Andre input'!$B$204*'B. Andre input'!$B$65</f>
        <v>152315.83896999259</v>
      </c>
      <c r="AZ104" s="236">
        <f>'I. Modelsimulering_kvinder'!AZ27*'B. Andre input'!$B$204*'B. Andre input'!$B$65</f>
        <v>139398.99992888625</v>
      </c>
      <c r="BA104" s="236">
        <f>'I. Modelsimulering_kvinder'!BA27*'B. Andre input'!$B$204*'B. Andre input'!$B$65</f>
        <v>0</v>
      </c>
      <c r="BB104" s="236">
        <f>'I. Modelsimulering_kvinder'!BB27*'B. Andre input'!$B$204*'B. Andre input'!$B$65</f>
        <v>0</v>
      </c>
      <c r="BC104" s="236">
        <f>'I. Modelsimulering_kvinder'!BC27*'B. Andre input'!$B$204*'B. Andre input'!$B$65</f>
        <v>0</v>
      </c>
      <c r="BD104" s="236">
        <f>'I. Modelsimulering_kvinder'!BD27*'B. Andre input'!$B$204*'B. Andre input'!$B$65</f>
        <v>0</v>
      </c>
      <c r="BE104" s="236">
        <f>'I. Modelsimulering_kvinder'!BE27*'B. Andre input'!$B$204*'B. Andre input'!$B$65</f>
        <v>0</v>
      </c>
      <c r="BF104" s="236">
        <f>'I. Modelsimulering_kvinder'!BF27*'B. Andre input'!$B$204*'B. Andre input'!$B$65</f>
        <v>0</v>
      </c>
      <c r="BG104" s="236">
        <f>'I. Modelsimulering_kvinder'!BG27*'B. Andre input'!$B$204*'B. Andre input'!$B$65</f>
        <v>0</v>
      </c>
      <c r="BH104" s="236">
        <f>'I. Modelsimulering_kvinder'!BH27*'B. Andre input'!$B$204*'B. Andre input'!$B$65</f>
        <v>0</v>
      </c>
      <c r="BI104" s="236">
        <f>'I. Modelsimulering_kvinder'!BI27*'B. Andre input'!$B$204*'B. Andre input'!$B$65</f>
        <v>0</v>
      </c>
      <c r="BJ104" s="236">
        <f>'I. Modelsimulering_kvinder'!BJ27*'B. Andre input'!$B$204*'B. Andre input'!$B$65</f>
        <v>0</v>
      </c>
      <c r="BK104" s="236">
        <f>'I. Modelsimulering_kvinder'!BK27*'B. Andre input'!$B$204*'B. Andre input'!$B$65</f>
        <v>0</v>
      </c>
      <c r="BL104" s="236">
        <f>'I. Modelsimulering_kvinder'!BL27*'B. Andre input'!$B$204*'B. Andre input'!$B$65</f>
        <v>0</v>
      </c>
      <c r="BM104" s="236">
        <f>'I. Modelsimulering_kvinder'!BM27*'B. Andre input'!$B$204*'B. Andre input'!$B$65</f>
        <v>0</v>
      </c>
      <c r="BN104" s="236">
        <f>'I. Modelsimulering_kvinder'!BN27*'B. Andre input'!$B$204*'B. Andre input'!$B$65</f>
        <v>0</v>
      </c>
      <c r="BO104" s="236">
        <f>'I. Modelsimulering_kvinder'!BO27*'B. Andre input'!$B$204*'B. Andre input'!$B$65</f>
        <v>0</v>
      </c>
      <c r="BP104" s="236">
        <f>'I. Modelsimulering_kvinder'!BP27*'B. Andre input'!$B$204*'B. Andre input'!$B$65</f>
        <v>0</v>
      </c>
      <c r="BQ104" s="236">
        <f>'I. Modelsimulering_kvinder'!BQ27*'B. Andre input'!$B$204*'B. Andre input'!$B$65</f>
        <v>0</v>
      </c>
      <c r="BR104" s="236">
        <f>'I. Modelsimulering_kvinder'!BR27*'B. Andre input'!$B$204*'B. Andre input'!$B$65</f>
        <v>0</v>
      </c>
      <c r="BS104" s="236">
        <f>'I. Modelsimulering_kvinder'!BS27*'B. Andre input'!$B$204*'B. Andre input'!$B$65</f>
        <v>0</v>
      </c>
      <c r="BT104" s="236">
        <f>'I. Modelsimulering_kvinder'!BT27*'B. Andre input'!$B$204*'B. Andre input'!$B$65</f>
        <v>0</v>
      </c>
      <c r="BU104" s="236">
        <f>'I. Modelsimulering_kvinder'!BU27*'B. Andre input'!$B$204*'B. Andre input'!$B$65</f>
        <v>0</v>
      </c>
      <c r="BV104" s="236">
        <f>'I. Modelsimulering_kvinder'!BV27*'B. Andre input'!$B$204*'B. Andre input'!$B$65</f>
        <v>0</v>
      </c>
      <c r="BW104" s="236">
        <f>'I. Modelsimulering_kvinder'!BW27*'B. Andre input'!$B$204*'B. Andre input'!$B$65</f>
        <v>0</v>
      </c>
      <c r="BX104" s="236">
        <f>'I. Modelsimulering_kvinder'!BX27*'B. Andre input'!$B$204*'B. Andre input'!$B$65</f>
        <v>0</v>
      </c>
      <c r="BY104" s="236">
        <f>'I. Modelsimulering_kvinder'!BY27*'B. Andre input'!$B$204*'B. Andre input'!$B$65</f>
        <v>0</v>
      </c>
      <c r="BZ104" s="236">
        <f>'I. Modelsimulering_kvinder'!BZ27*'B. Andre input'!$B$204*'B. Andre input'!$B$65</f>
        <v>0</v>
      </c>
      <c r="CA104" s="236">
        <f>'I. Modelsimulering_kvinder'!CA27*'B. Andre input'!$B$204*'B. Andre input'!$B$65</f>
        <v>0</v>
      </c>
      <c r="CB104" s="236">
        <f>'I. Modelsimulering_kvinder'!CB27*'B. Andre input'!$B$204*'B. Andre input'!$B$65</f>
        <v>0</v>
      </c>
      <c r="CC104" s="236">
        <f>'I. Modelsimulering_kvinder'!CC27*'B. Andre input'!$B$204*'B. Andre input'!$B$65</f>
        <v>0</v>
      </c>
      <c r="CD104" s="236">
        <f>'I. Modelsimulering_kvinder'!CD27*'B. Andre input'!$B$204*'B. Andre input'!$B$65</f>
        <v>0</v>
      </c>
      <c r="CE104" s="236">
        <f>'I. Modelsimulering_kvinder'!CE27*'B. Andre input'!$B$204*'B. Andre input'!$B$65</f>
        <v>0</v>
      </c>
      <c r="CF104" s="236">
        <f>'I. Modelsimulering_kvinder'!CF27*'B. Andre input'!$B$204*'B. Andre input'!$B$65</f>
        <v>0</v>
      </c>
      <c r="CG104" s="236">
        <f>'I. Modelsimulering_kvinder'!CG27*'B. Andre input'!$B$204*'B. Andre input'!$B$65</f>
        <v>0</v>
      </c>
      <c r="CH104" s="236">
        <f>'I. Modelsimulering_kvinder'!CH27*'B. Andre input'!$B$204*'B. Andre input'!$B$65</f>
        <v>0</v>
      </c>
      <c r="CI104" s="236">
        <f>'I. Modelsimulering_kvinder'!CI27*'B. Andre input'!$B$204*'B. Andre input'!$B$65</f>
        <v>0</v>
      </c>
      <c r="CJ104" s="236">
        <f>'I. Modelsimulering_kvinder'!CJ27*'B. Andre input'!$B$204*'B. Andre input'!$B$65</f>
        <v>0</v>
      </c>
    </row>
    <row r="105" spans="1:88" s="115" customFormat="1" ht="25.5" x14ac:dyDescent="0.2">
      <c r="A105" s="140" t="s">
        <v>217</v>
      </c>
      <c r="B105" s="192"/>
      <c r="C105" s="192"/>
      <c r="D105" s="236">
        <f>'I. Modelsimulering_kvinder'!D28*'B. Andre input'!$B$205*'B. Andre input'!$B$65</f>
        <v>0</v>
      </c>
      <c r="E105" s="236">
        <f>'I. Modelsimulering_kvinder'!E28*'B. Andre input'!$B$205*'B. Andre input'!$B$65</f>
        <v>0</v>
      </c>
      <c r="F105" s="236">
        <f>'I. Modelsimulering_kvinder'!F28*'B. Andre input'!$B$205*'B. Andre input'!$B$65</f>
        <v>0</v>
      </c>
      <c r="G105" s="236">
        <f>'I. Modelsimulering_kvinder'!G28*'B. Andre input'!$B$205*'B. Andre input'!$B$65</f>
        <v>0</v>
      </c>
      <c r="H105" s="236">
        <f>'I. Modelsimulering_kvinder'!H28*'B. Andre input'!$B$205*'B. Andre input'!$B$65</f>
        <v>0</v>
      </c>
      <c r="I105" s="236">
        <f>'I. Modelsimulering_kvinder'!I28*'B. Andre input'!$B$205*'B. Andre input'!$B$65</f>
        <v>0</v>
      </c>
      <c r="J105" s="236">
        <f>'I. Modelsimulering_kvinder'!J28*'B. Andre input'!$B$205*'B. Andre input'!$B$65</f>
        <v>0</v>
      </c>
      <c r="K105" s="236">
        <f>'I. Modelsimulering_kvinder'!K28*'B. Andre input'!$B$205*'B. Andre input'!$B$65</f>
        <v>0</v>
      </c>
      <c r="L105" s="236">
        <f>'I. Modelsimulering_kvinder'!L28*'B. Andre input'!$B$205*'B. Andre input'!$B$65</f>
        <v>0</v>
      </c>
      <c r="M105" s="236">
        <f>'I. Modelsimulering_kvinder'!M28*'B. Andre input'!$B$205*'B. Andre input'!$B$65</f>
        <v>0</v>
      </c>
      <c r="N105" s="236">
        <f>'I. Modelsimulering_kvinder'!N28*'B. Andre input'!$B$205*'B. Andre input'!$B$65</f>
        <v>319692.27519545547</v>
      </c>
      <c r="O105" s="236">
        <f>'I. Modelsimulering_kvinder'!O28*'B. Andre input'!$B$205*'B. Andre input'!$B$65</f>
        <v>391982.59515851777</v>
      </c>
      <c r="P105" s="236">
        <f>'I. Modelsimulering_kvinder'!P28*'B. Andre input'!$B$205*'B. Andre input'!$B$65</f>
        <v>418448.82076129061</v>
      </c>
      <c r="Q105" s="236">
        <f>'I. Modelsimulering_kvinder'!Q28*'B. Andre input'!$B$205*'B. Andre input'!$B$65</f>
        <v>438425.98606314405</v>
      </c>
      <c r="R105" s="236">
        <f>'I. Modelsimulering_kvinder'!R28*'B. Andre input'!$B$205*'B. Andre input'!$B$65</f>
        <v>458938.42973830923</v>
      </c>
      <c r="S105" s="236">
        <f>'I. Modelsimulering_kvinder'!S28*'B. Andre input'!$B$205*'B. Andre input'!$B$65</f>
        <v>480719.82545536011</v>
      </c>
      <c r="T105" s="236">
        <f>'I. Modelsimulering_kvinder'!T28*'B. Andre input'!$B$205*'B. Andre input'!$B$65</f>
        <v>503388.92631276714</v>
      </c>
      <c r="U105" s="236">
        <f>'I. Modelsimulering_kvinder'!U28*'B. Andre input'!$B$205*'B. Andre input'!$B$65</f>
        <v>526455.00453150354</v>
      </c>
      <c r="V105" s="236">
        <f>'I. Modelsimulering_kvinder'!V28*'B. Andre input'!$B$205*'B. Andre input'!$B$65</f>
        <v>549495.01679408608</v>
      </c>
      <c r="W105" s="236">
        <f>'I. Modelsimulering_kvinder'!W28*'B. Andre input'!$B$205*'B. Andre input'!$B$65</f>
        <v>553286.62405538408</v>
      </c>
      <c r="X105" s="236">
        <f>'I. Modelsimulering_kvinder'!X28*'B. Andre input'!$B$205*'B. Andre input'!$B$65</f>
        <v>563303.62006895011</v>
      </c>
      <c r="Y105" s="236">
        <f>'I. Modelsimulering_kvinder'!Y28*'B. Andre input'!$B$205*'B. Andre input'!$B$65</f>
        <v>575106.19731930876</v>
      </c>
      <c r="Z105" s="236">
        <f>'I. Modelsimulering_kvinder'!Z28*'B. Andre input'!$B$205*'B. Andre input'!$B$65</f>
        <v>588101.90853293694</v>
      </c>
      <c r="AA105" s="236">
        <f>'I. Modelsimulering_kvinder'!AA28*'B. Andre input'!$B$205*'B. Andre input'!$B$65</f>
        <v>601784.18127398985</v>
      </c>
      <c r="AB105" s="236">
        <f>'I. Modelsimulering_kvinder'!AB28*'B. Andre input'!$B$205*'B. Andre input'!$B$65</f>
        <v>615727.7850048648</v>
      </c>
      <c r="AC105" s="236">
        <f>'I. Modelsimulering_kvinder'!AC28*'B. Andre input'!$B$205*'B. Andre input'!$B$65</f>
        <v>629582.02188885666</v>
      </c>
      <c r="AD105" s="236">
        <f>'I. Modelsimulering_kvinder'!AD28*'B. Andre input'!$B$205*'B. Andre input'!$B$65</f>
        <v>643062.83605303522</v>
      </c>
      <c r="AE105" s="236">
        <f>'I. Modelsimulering_kvinder'!AE28*'B. Andre input'!$B$205*'B. Andre input'!$B$65</f>
        <v>655944.63780415466</v>
      </c>
      <c r="AF105" s="236">
        <f>'I. Modelsimulering_kvinder'!AF28*'B. Andre input'!$B$205*'B. Andre input'!$B$65</f>
        <v>668052.3500665403</v>
      </c>
      <c r="AG105" s="236">
        <f>'I. Modelsimulering_kvinder'!AG28*'B. Andre input'!$B$205*'B. Andre input'!$B$65</f>
        <v>697155.68507644825</v>
      </c>
      <c r="AH105" s="236">
        <f>'I. Modelsimulering_kvinder'!AH28*'B. Andre input'!$B$205*'B. Andre input'!$B$65</f>
        <v>723622.88913764199</v>
      </c>
      <c r="AI105" s="236">
        <f>'I. Modelsimulering_kvinder'!AI28*'B. Andre input'!$B$205*'B. Andre input'!$B$65</f>
        <v>747435.03728607635</v>
      </c>
      <c r="AJ105" s="236">
        <f>'I. Modelsimulering_kvinder'!AJ28*'B. Andre input'!$B$205*'B. Andre input'!$B$65</f>
        <v>768598.63396222133</v>
      </c>
      <c r="AK105" s="236">
        <f>'I. Modelsimulering_kvinder'!AK28*'B. Andre input'!$B$205*'B. Andre input'!$B$65</f>
        <v>787142.57292006339</v>
      </c>
      <c r="AL105" s="236">
        <f>'I. Modelsimulering_kvinder'!AL28*'B. Andre input'!$B$205*'B. Andre input'!$B$65</f>
        <v>803115.21168763062</v>
      </c>
      <c r="AM105" s="236">
        <f>'I. Modelsimulering_kvinder'!AM28*'B. Andre input'!$B$205*'B. Andre input'!$B$65</f>
        <v>816581.56271859363</v>
      </c>
      <c r="AN105" s="236">
        <f>'I. Modelsimulering_kvinder'!AN28*'B. Andre input'!$B$205*'B. Andre input'!$B$65</f>
        <v>827620.6238563559</v>
      </c>
      <c r="AO105" s="236">
        <f>'I. Modelsimulering_kvinder'!AO28*'B. Andre input'!$B$205*'B. Andre input'!$B$65</f>
        <v>836322.87453094311</v>
      </c>
      <c r="AP105" s="236">
        <f>'I. Modelsimulering_kvinder'!AP28*'B. Andre input'!$B$205*'B. Andre input'!$B$65</f>
        <v>842787.95988204645</v>
      </c>
      <c r="AQ105" s="236">
        <f>'I. Modelsimulering_kvinder'!AQ28*'B. Andre input'!$B$205*'B. Andre input'!$B$65</f>
        <v>888918.31549693353</v>
      </c>
      <c r="AR105" s="236">
        <f>'I. Modelsimulering_kvinder'!AR28*'B. Andre input'!$B$205*'B. Andre input'!$B$65</f>
        <v>925705.00187163847</v>
      </c>
      <c r="AS105" s="236">
        <f>'I. Modelsimulering_kvinder'!AS28*'B. Andre input'!$B$205*'B. Andre input'!$B$65</f>
        <v>954018.00605659187</v>
      </c>
      <c r="AT105" s="236">
        <f>'I. Modelsimulering_kvinder'!AT28*'B. Andre input'!$B$205*'B. Andre input'!$B$65</f>
        <v>974680.99659365392</v>
      </c>
      <c r="AU105" s="236">
        <f>'I. Modelsimulering_kvinder'!AU28*'B. Andre input'!$B$205*'B. Andre input'!$B$65</f>
        <v>988468.76482674421</v>
      </c>
      <c r="AV105" s="236">
        <f>'I. Modelsimulering_kvinder'!AV28*'B. Andre input'!$B$205*'B. Andre input'!$B$65</f>
        <v>996106.49947066337</v>
      </c>
      <c r="AW105" s="236">
        <f>'I. Modelsimulering_kvinder'!AW28*'B. Andre input'!$B$205*'B. Andre input'!$B$65</f>
        <v>998270.19183521369</v>
      </c>
      <c r="AX105" s="236">
        <f>'I. Modelsimulering_kvinder'!AX28*'B. Andre input'!$B$205*'B. Andre input'!$B$65</f>
        <v>995587.73539345688</v>
      </c>
      <c r="AY105" s="236">
        <f>'I. Modelsimulering_kvinder'!AY28*'B. Andre input'!$B$205*'B. Andre input'!$B$65</f>
        <v>988640.45044453559</v>
      </c>
      <c r="AZ105" s="236">
        <f>'I. Modelsimulering_kvinder'!AZ28*'B. Andre input'!$B$205*'B. Andre input'!$B$65</f>
        <v>977964.86807037634</v>
      </c>
      <c r="BA105" s="236">
        <f>'I. Modelsimulering_kvinder'!BA28*'B. Andre input'!$B$205*'B. Andre input'!$B$65</f>
        <v>1280683.363374474</v>
      </c>
      <c r="BB105" s="236">
        <f>'I. Modelsimulering_kvinder'!BB28*'B. Andre input'!$B$205*'B. Andre input'!$B$65</f>
        <v>1216108.8923509514</v>
      </c>
      <c r="BC105" s="236">
        <f>'I. Modelsimulering_kvinder'!BC28*'B. Andre input'!$B$205*'B. Andre input'!$B$65</f>
        <v>1154227.0219531767</v>
      </c>
      <c r="BD105" s="236">
        <f>'I. Modelsimulering_kvinder'!BD28*'B. Andre input'!$B$205*'B. Andre input'!$B$65</f>
        <v>1094976.6253150715</v>
      </c>
      <c r="BE105" s="236">
        <f>'I. Modelsimulering_kvinder'!BE28*'B. Andre input'!$B$205*'B. Andre input'!$B$65</f>
        <v>1038284.8128993362</v>
      </c>
      <c r="BF105" s="236">
        <f>'I. Modelsimulering_kvinder'!BF28*'B. Andre input'!$B$205*'B. Andre input'!$B$65</f>
        <v>984074.07438383065</v>
      </c>
      <c r="BG105" s="236">
        <f>'I. Modelsimulering_kvinder'!BG28*'B. Andre input'!$B$205*'B. Andre input'!$B$65</f>
        <v>932266.03685175476</v>
      </c>
      <c r="BH105" s="236">
        <f>'I. Modelsimulering_kvinder'!BH28*'B. Andre input'!$B$205*'B. Andre input'!$B$65</f>
        <v>882783.24241177202</v>
      </c>
      <c r="BI105" s="236">
        <f>'I. Modelsimulering_kvinder'!BI28*'B. Andre input'!$B$205*'B. Andre input'!$B$65</f>
        <v>835549.82026664424</v>
      </c>
      <c r="BJ105" s="236">
        <f>'I. Modelsimulering_kvinder'!BJ28*'B. Andre input'!$B$205*'B. Andre input'!$B$65</f>
        <v>790491.58641646989</v>
      </c>
      <c r="BK105" s="236">
        <f>'I. Modelsimulering_kvinder'!BK28*'B. Andre input'!$B$205*'B. Andre input'!$B$65</f>
        <v>747535.8857194914</v>
      </c>
      <c r="BL105" s="236">
        <f>'I. Modelsimulering_kvinder'!BL28*'B. Andre input'!$B$205*'B. Andre input'!$B$65</f>
        <v>706611.35364815942</v>
      </c>
      <c r="BM105" s="236">
        <f>'I. Modelsimulering_kvinder'!BM28*'B. Andre input'!$B$205*'B. Andre input'!$B$65</f>
        <v>667647.69048220967</v>
      </c>
      <c r="BN105" s="236">
        <f>'I. Modelsimulering_kvinder'!BN28*'B. Andre input'!$B$205*'B. Andre input'!$B$65</f>
        <v>630575.49006375356</v>
      </c>
      <c r="BO105" s="236">
        <f>'I. Modelsimulering_kvinder'!BO28*'B. Andre input'!$B$205*'B. Andre input'!$B$65</f>
        <v>595326.13618153718</v>
      </c>
      <c r="BP105" s="236">
        <f>'I. Modelsimulering_kvinder'!BP28*'B. Andre input'!$B$205*'B. Andre input'!$B$65</f>
        <v>561831.76402015693</v>
      </c>
      <c r="BQ105" s="236">
        <f>'I. Modelsimulering_kvinder'!BQ28*'B. Andre input'!$B$205*'B. Andre input'!$B$65</f>
        <v>530025.27663441468</v>
      </c>
      <c r="BR105" s="236">
        <f>'I. Modelsimulering_kvinder'!BR28*'B. Andre input'!$B$205*'B. Andre input'!$B$65</f>
        <v>499840.40371636022</v>
      </c>
      <c r="BS105" s="236">
        <f>'I. Modelsimulering_kvinder'!BS28*'B. Andre input'!$B$205*'B. Andre input'!$B$65</f>
        <v>471211.78988927288</v>
      </c>
      <c r="BT105" s="236">
        <f>'I. Modelsimulering_kvinder'!BT28*'B. Andre input'!$B$205*'B. Andre input'!$B$65</f>
        <v>444075.10108003736</v>
      </c>
      <c r="BU105" s="236">
        <f>'I. Modelsimulering_kvinder'!BU28*'B. Andre input'!$B$205*'B. Andre input'!$B$65</f>
        <v>0</v>
      </c>
      <c r="BV105" s="236">
        <f>'I. Modelsimulering_kvinder'!BV28*'B. Andre input'!$B$205*'B. Andre input'!$B$65</f>
        <v>0</v>
      </c>
      <c r="BW105" s="236">
        <f>'I. Modelsimulering_kvinder'!BW28*'B. Andre input'!$B$205*'B. Andre input'!$B$65</f>
        <v>0</v>
      </c>
      <c r="BX105" s="236">
        <f>'I. Modelsimulering_kvinder'!BX28*'B. Andre input'!$B$205*'B. Andre input'!$B$65</f>
        <v>0</v>
      </c>
      <c r="BY105" s="236">
        <f>'I. Modelsimulering_kvinder'!BY28*'B. Andre input'!$B$205*'B. Andre input'!$B$65</f>
        <v>0</v>
      </c>
      <c r="BZ105" s="236">
        <f>'I. Modelsimulering_kvinder'!BZ28*'B. Andre input'!$B$205*'B. Andre input'!$B$65</f>
        <v>0</v>
      </c>
      <c r="CA105" s="236">
        <f>'I. Modelsimulering_kvinder'!CA28*'B. Andre input'!$B$205*'B. Andre input'!$B$65</f>
        <v>0</v>
      </c>
      <c r="CB105" s="236">
        <f>'I. Modelsimulering_kvinder'!CB28*'B. Andre input'!$B$205*'B. Andre input'!$B$65</f>
        <v>0</v>
      </c>
      <c r="CC105" s="236">
        <f>'I. Modelsimulering_kvinder'!CC28*'B. Andre input'!$B$205*'B. Andre input'!$B$65</f>
        <v>0</v>
      </c>
      <c r="CD105" s="236">
        <f>'I. Modelsimulering_kvinder'!CD28*'B. Andre input'!$B$205*'B. Andre input'!$B$65</f>
        <v>0</v>
      </c>
      <c r="CE105" s="236">
        <f>'I. Modelsimulering_kvinder'!CE28*'B. Andre input'!$B$205*'B. Andre input'!$B$65</f>
        <v>0</v>
      </c>
      <c r="CF105" s="236">
        <f>'I. Modelsimulering_kvinder'!CF28*'B. Andre input'!$B$205*'B. Andre input'!$B$65</f>
        <v>0</v>
      </c>
      <c r="CG105" s="236">
        <f>'I. Modelsimulering_kvinder'!CG28*'B. Andre input'!$B$205*'B. Andre input'!$B$65</f>
        <v>0</v>
      </c>
      <c r="CH105" s="236">
        <f>'I. Modelsimulering_kvinder'!CH28*'B. Andre input'!$B$205*'B. Andre input'!$B$65</f>
        <v>0</v>
      </c>
      <c r="CI105" s="236">
        <f>'I. Modelsimulering_kvinder'!CI28*'B. Andre input'!$B$205*'B. Andre input'!$B$65</f>
        <v>0</v>
      </c>
      <c r="CJ105" s="236">
        <f>'I. Modelsimulering_kvinder'!CJ28*'B. Andre input'!$B$205*'B. Andre input'!$B$65</f>
        <v>0</v>
      </c>
    </row>
    <row r="106" spans="1:88" s="115" customFormat="1" ht="25.5" x14ac:dyDescent="0.2">
      <c r="A106" s="140" t="s">
        <v>218</v>
      </c>
      <c r="B106" s="192"/>
      <c r="C106" s="192"/>
      <c r="D106" s="236">
        <f>'I. Modelsimulering_kvinder'!D29*'B. Andre input'!$B$205*'B. Andre input'!$B$65</f>
        <v>0</v>
      </c>
      <c r="E106" s="236">
        <f>'I. Modelsimulering_kvinder'!E29*'B. Andre input'!$B$205*'B. Andre input'!$B$65</f>
        <v>0</v>
      </c>
      <c r="F106" s="236">
        <f>'I. Modelsimulering_kvinder'!F29*'B. Andre input'!$B$205*'B. Andre input'!$B$65</f>
        <v>0</v>
      </c>
      <c r="G106" s="236">
        <f>'I. Modelsimulering_kvinder'!G29*'B. Andre input'!$B$205*'B. Andre input'!$B$65</f>
        <v>0</v>
      </c>
      <c r="H106" s="236">
        <f>'I. Modelsimulering_kvinder'!H29*'B. Andre input'!$B$205*'B. Andre input'!$B$65</f>
        <v>0</v>
      </c>
      <c r="I106" s="236">
        <f>'I. Modelsimulering_kvinder'!I29*'B. Andre input'!$B$205*'B. Andre input'!$B$65</f>
        <v>0</v>
      </c>
      <c r="J106" s="236">
        <f>'I. Modelsimulering_kvinder'!J29*'B. Andre input'!$B$205*'B. Andre input'!$B$65</f>
        <v>0</v>
      </c>
      <c r="K106" s="236">
        <f>'I. Modelsimulering_kvinder'!K29*'B. Andre input'!$B$205*'B. Andre input'!$B$65</f>
        <v>0</v>
      </c>
      <c r="L106" s="236">
        <f>'I. Modelsimulering_kvinder'!L29*'B. Andre input'!$B$205*'B. Andre input'!$B$65</f>
        <v>0</v>
      </c>
      <c r="M106" s="236">
        <f>'I. Modelsimulering_kvinder'!M29*'B. Andre input'!$B$205*'B. Andre input'!$B$65</f>
        <v>0</v>
      </c>
      <c r="N106" s="236">
        <f>'I. Modelsimulering_kvinder'!N29*'B. Andre input'!$B$205*'B. Andre input'!$B$65</f>
        <v>94140.231231176353</v>
      </c>
      <c r="O106" s="236">
        <f>'I. Modelsimulering_kvinder'!O29*'B. Andre input'!$B$205*'B. Andre input'!$B$65</f>
        <v>115775.23835068346</v>
      </c>
      <c r="P106" s="236">
        <f>'I. Modelsimulering_kvinder'!P29*'B. Andre input'!$B$205*'B. Andre input'!$B$65</f>
        <v>123462.09818093502</v>
      </c>
      <c r="Q106" s="236">
        <f>'I. Modelsimulering_kvinder'!Q29*'B. Andre input'!$B$205*'B. Andre input'!$B$65</f>
        <v>129210.91580379487</v>
      </c>
      <c r="R106" s="236">
        <f>'I. Modelsimulering_kvinder'!R29*'B. Andre input'!$B$205*'B. Andre input'!$B$65</f>
        <v>135294.75496380182</v>
      </c>
      <c r="S106" s="236">
        <f>'I. Modelsimulering_kvinder'!S29*'B. Andre input'!$B$205*'B. Andre input'!$B$65</f>
        <v>141988.32454659269</v>
      </c>
      <c r="T106" s="236">
        <f>'I. Modelsimulering_kvinder'!T29*'B. Andre input'!$B$205*'B. Andre input'!$B$65</f>
        <v>149181.5560728368</v>
      </c>
      <c r="U106" s="236">
        <f>'I. Modelsimulering_kvinder'!U29*'B. Andre input'!$B$205*'B. Andre input'!$B$65</f>
        <v>156711.87110792211</v>
      </c>
      <c r="V106" s="236">
        <f>'I. Modelsimulering_kvinder'!V29*'B. Andre input'!$B$205*'B. Andre input'!$B$65</f>
        <v>164429.68071033497</v>
      </c>
      <c r="W106" s="236">
        <f>'I. Modelsimulering_kvinder'!W29*'B. Andre input'!$B$205*'B. Andre input'!$B$65</f>
        <v>166483.49415478684</v>
      </c>
      <c r="X106" s="236">
        <f>'I. Modelsimulering_kvinder'!X29*'B. Andre input'!$B$205*'B. Andre input'!$B$65</f>
        <v>169595.33638425817</v>
      </c>
      <c r="Y106" s="236">
        <f>'I. Modelsimulering_kvinder'!Y29*'B. Andre input'!$B$205*'B. Andre input'!$B$65</f>
        <v>173689.16117155697</v>
      </c>
      <c r="Z106" s="236">
        <f>'I. Modelsimulering_kvinder'!Z29*'B. Andre input'!$B$205*'B. Andre input'!$B$65</f>
        <v>178508.09653538605</v>
      </c>
      <c r="AA106" s="236">
        <f>'I. Modelsimulering_kvinder'!AA29*'B. Andre input'!$B$205*'B. Andre input'!$B$65</f>
        <v>183831.54979444217</v>
      </c>
      <c r="AB106" s="236">
        <f>'I. Modelsimulering_kvinder'!AB29*'B. Andre input'!$B$205*'B. Andre input'!$B$65</f>
        <v>189471.64220489044</v>
      </c>
      <c r="AC106" s="236">
        <f>'I. Modelsimulering_kvinder'!AC29*'B. Andre input'!$B$205*'B. Andre input'!$B$65</f>
        <v>195269.78817949246</v>
      </c>
      <c r="AD106" s="236">
        <f>'I. Modelsimulering_kvinder'!AD29*'B. Andre input'!$B$205*'B. Andre input'!$B$65</f>
        <v>201093.47077430607</v>
      </c>
      <c r="AE106" s="236">
        <f>'I. Modelsimulering_kvinder'!AE29*'B. Andre input'!$B$205*'B. Andre input'!$B$65</f>
        <v>206833.23184223933</v>
      </c>
      <c r="AF106" s="236">
        <f>'I. Modelsimulering_kvinder'!AF29*'B. Andre input'!$B$205*'B. Andre input'!$B$65</f>
        <v>212399.8830139467</v>
      </c>
      <c r="AG106" s="236">
        <f>'I. Modelsimulering_kvinder'!AG29*'B. Andre input'!$B$205*'B. Andre input'!$B$65</f>
        <v>217721.93920571156</v>
      </c>
      <c r="AH106" s="236">
        <f>'I. Modelsimulering_kvinder'!AH29*'B. Andre input'!$B$205*'B. Andre input'!$B$65</f>
        <v>223651.64040968489</v>
      </c>
      <c r="AI106" s="236">
        <f>'I. Modelsimulering_kvinder'!AI29*'B. Andre input'!$B$205*'B. Andre input'!$B$65</f>
        <v>229938.79192004149</v>
      </c>
      <c r="AJ106" s="236">
        <f>'I. Modelsimulering_kvinder'!AJ29*'B. Andre input'!$B$205*'B. Andre input'!$B$65</f>
        <v>236374.42169972201</v>
      </c>
      <c r="AK106" s="236">
        <f>'I. Modelsimulering_kvinder'!AK29*'B. Andre input'!$B$205*'B. Andre input'!$B$65</f>
        <v>242785.07220180289</v>
      </c>
      <c r="AL106" s="236">
        <f>'I. Modelsimulering_kvinder'!AL29*'B. Andre input'!$B$205*'B. Andre input'!$B$65</f>
        <v>249027.79178771799</v>
      </c>
      <c r="AM106" s="236">
        <f>'I. Modelsimulering_kvinder'!AM29*'B. Andre input'!$B$205*'B. Andre input'!$B$65</f>
        <v>254985.92034924522</v>
      </c>
      <c r="AN106" s="236">
        <f>'I. Modelsimulering_kvinder'!AN29*'B. Andre input'!$B$205*'B. Andre input'!$B$65</f>
        <v>260565.58002471883</v>
      </c>
      <c r="AO106" s="236">
        <f>'I. Modelsimulering_kvinder'!AO29*'B. Andre input'!$B$205*'B. Andre input'!$B$65</f>
        <v>265692.73012682807</v>
      </c>
      <c r="AP106" s="236">
        <f>'I. Modelsimulering_kvinder'!AP29*'B. Andre input'!$B$205*'B. Andre input'!$B$65</f>
        <v>270310.65194473416</v>
      </c>
      <c r="AQ106" s="236">
        <f>'I. Modelsimulering_kvinder'!AQ29*'B. Andre input'!$B$205*'B. Andre input'!$B$65</f>
        <v>274377.75629997771</v>
      </c>
      <c r="AR106" s="236">
        <f>'I. Modelsimulering_kvinder'!AR29*'B. Andre input'!$B$205*'B. Andre input'!$B$65</f>
        <v>279968.7965153837</v>
      </c>
      <c r="AS106" s="236">
        <f>'I. Modelsimulering_kvinder'!AS29*'B. Andre input'!$B$205*'B. Andre input'!$B$65</f>
        <v>286394.88520783378</v>
      </c>
      <c r="AT106" s="236">
        <f>'I. Modelsimulering_kvinder'!AT29*'B. Andre input'!$B$205*'B. Andre input'!$B$65</f>
        <v>293110.62743803242</v>
      </c>
      <c r="AU106" s="236">
        <f>'I. Modelsimulering_kvinder'!AU29*'B. Andre input'!$B$205*'B. Andre input'!$B$65</f>
        <v>299691.63446934969</v>
      </c>
      <c r="AV106" s="236">
        <f>'I. Modelsimulering_kvinder'!AV29*'B. Andre input'!$B$205*'B. Andre input'!$B$65</f>
        <v>305814.53334200272</v>
      </c>
      <c r="AW106" s="236">
        <f>'I. Modelsimulering_kvinder'!AW29*'B. Andre input'!$B$205*'B. Andre input'!$B$65</f>
        <v>311239.75290271034</v>
      </c>
      <c r="AX106" s="236">
        <f>'I. Modelsimulering_kvinder'!AX29*'B. Andre input'!$B$205*'B. Andre input'!$B$65</f>
        <v>315796.91123994131</v>
      </c>
      <c r="AY106" s="236">
        <f>'I. Modelsimulering_kvinder'!AY29*'B. Andre input'!$B$205*'B. Andre input'!$B$65</f>
        <v>319372.47100636148</v>
      </c>
      <c r="AZ106" s="236">
        <f>'I. Modelsimulering_kvinder'!AZ29*'B. Andre input'!$B$205*'B. Andre input'!$B$65</f>
        <v>321899.31004961382</v>
      </c>
      <c r="BA106" s="236">
        <f>'I. Modelsimulering_kvinder'!BA29*'B. Andre input'!$B$205*'B. Andre input'!$B$65</f>
        <v>323347.89248458133</v>
      </c>
      <c r="BB106" s="236">
        <f>'I. Modelsimulering_kvinder'!BB29*'B. Andre input'!$B$205*'B. Andre input'!$B$65</f>
        <v>339556.2395643029</v>
      </c>
      <c r="BC106" s="236">
        <f>'I. Modelsimulering_kvinder'!BC29*'B. Andre input'!$B$205*'B. Andre input'!$B$65</f>
        <v>349964.95048817131</v>
      </c>
      <c r="BD106" s="236">
        <f>'I. Modelsimulering_kvinder'!BD29*'B. Andre input'!$B$205*'B. Andre input'!$B$65</f>
        <v>355576.83942539152</v>
      </c>
      <c r="BE106" s="236">
        <f>'I. Modelsimulering_kvinder'!BE29*'B. Andre input'!$B$205*'B. Andre input'!$B$65</f>
        <v>357243.85652709281</v>
      </c>
      <c r="BF106" s="236">
        <f>'I. Modelsimulering_kvinder'!BF29*'B. Andre input'!$B$205*'B. Andre input'!$B$65</f>
        <v>355686.40089372755</v>
      </c>
      <c r="BG106" s="236">
        <f>'I. Modelsimulering_kvinder'!BG29*'B. Andre input'!$B$205*'B. Andre input'!$B$65</f>
        <v>351512.82770820445</v>
      </c>
      <c r="BH106" s="236">
        <f>'I. Modelsimulering_kvinder'!BH29*'B. Andre input'!$B$205*'B. Andre input'!$B$65</f>
        <v>345237.01820005348</v>
      </c>
      <c r="BI106" s="236">
        <f>'I. Modelsimulering_kvinder'!BI29*'B. Andre input'!$B$205*'B. Andre input'!$B$65</f>
        <v>337293.36689641373</v>
      </c>
      <c r="BJ106" s="236">
        <f>'I. Modelsimulering_kvinder'!BJ29*'B. Andre input'!$B$205*'B. Andre input'!$B$65</f>
        <v>328049.23510750016</v>
      </c>
      <c r="BK106" s="236">
        <f>'I. Modelsimulering_kvinder'!BK29*'B. Andre input'!$B$205*'B. Andre input'!$B$65</f>
        <v>317815.19582962751</v>
      </c>
      <c r="BL106" s="236">
        <f>'I. Modelsimulering_kvinder'!BL29*'B. Andre input'!$B$205*'B. Andre input'!$B$65</f>
        <v>306853.46311544668</v>
      </c>
      <c r="BM106" s="236">
        <f>'I. Modelsimulering_kvinder'!BM29*'B. Andre input'!$B$205*'B. Andre input'!$B$65</f>
        <v>295384.87291206373</v>
      </c>
      <c r="BN106" s="236">
        <f>'I. Modelsimulering_kvinder'!BN29*'B. Andre input'!$B$205*'B. Andre input'!$B$65</f>
        <v>283594.72210554173</v>
      </c>
      <c r="BO106" s="236">
        <f>'I. Modelsimulering_kvinder'!BO29*'B. Andre input'!$B$205*'B. Andre input'!$B$65</f>
        <v>271637.70710819878</v>
      </c>
      <c r="BP106" s="236">
        <f>'I. Modelsimulering_kvinder'!BP29*'B. Andre input'!$B$205*'B. Andre input'!$B$65</f>
        <v>259642.14529953941</v>
      </c>
      <c r="BQ106" s="236">
        <f>'I. Modelsimulering_kvinder'!BQ29*'B. Andre input'!$B$205*'B. Andre input'!$B$65</f>
        <v>247713.61598451395</v>
      </c>
      <c r="BR106" s="236">
        <f>'I. Modelsimulering_kvinder'!BR29*'B. Andre input'!$B$205*'B. Andre input'!$B$65</f>
        <v>235938.12222505169</v>
      </c>
      <c r="BS106" s="236">
        <f>'I. Modelsimulering_kvinder'!BS29*'B. Andre input'!$B$205*'B. Andre input'!$B$65</f>
        <v>224384.84924912328</v>
      </c>
      <c r="BT106" s="236">
        <f>'I. Modelsimulering_kvinder'!BT29*'B. Andre input'!$B$205*'B. Andre input'!$B$65</f>
        <v>213108.57703254986</v>
      </c>
      <c r="BU106" s="236">
        <f>'I. Modelsimulering_kvinder'!BU29*'B. Andre input'!$B$205*'B. Andre input'!$B$65</f>
        <v>620518.93150472001</v>
      </c>
      <c r="BV106" s="236">
        <f>'I. Modelsimulering_kvinder'!BV29*'B. Andre input'!$B$205*'B. Andre input'!$B$65</f>
        <v>523987.35614739067</v>
      </c>
      <c r="BW106" s="236">
        <f>'I. Modelsimulering_kvinder'!BW29*'B. Andre input'!$B$205*'B. Andre input'!$B$65</f>
        <v>442462.83689154382</v>
      </c>
      <c r="BX106" s="236">
        <f>'I. Modelsimulering_kvinder'!BX29*'B. Andre input'!$B$205*'B. Andre input'!$B$65</f>
        <v>373622.99631442025</v>
      </c>
      <c r="BY106" s="236">
        <f>'I. Modelsimulering_kvinder'!BY29*'B. Andre input'!$B$205*'B. Andre input'!$B$65</f>
        <v>315484.45017339702</v>
      </c>
      <c r="BZ106" s="236">
        <f>'I. Modelsimulering_kvinder'!BZ29*'B. Andre input'!$B$205*'B. Andre input'!$B$65</f>
        <v>266369.43131675763</v>
      </c>
      <c r="CA106" s="236">
        <f>'I. Modelsimulering_kvinder'!CA29*'B. Andre input'!$B$205*'B. Andre input'!$B$65</f>
        <v>224865.46237919951</v>
      </c>
      <c r="CB106" s="236">
        <f>'I. Modelsimulering_kvinder'!CB29*'B. Andre input'!$B$205*'B. Andre input'!$B$65</f>
        <v>189785.54213325554</v>
      </c>
      <c r="CC106" s="236">
        <f>'I. Modelsimulering_kvinder'!CC29*'B. Andre input'!$B$205*'B. Andre input'!$B$65</f>
        <v>160132.14166354708</v>
      </c>
      <c r="CD106" s="236">
        <f>'I. Modelsimulering_kvinder'!CD29*'B. Andre input'!$B$205*'B. Andre input'!$B$65</f>
        <v>135066.10230040996</v>
      </c>
      <c r="CE106" s="236">
        <f>'I. Modelsimulering_kvinder'!CE29*'B. Andre input'!$B$205*'B. Andre input'!$B$65</f>
        <v>113880.43565144853</v>
      </c>
      <c r="CF106" s="236">
        <f>'I. Modelsimulering_kvinder'!CF29*'B. Andre input'!$B$205*'B. Andre input'!$B$65</f>
        <v>95978.545777689229</v>
      </c>
      <c r="CG106" s="236">
        <f>'I. Modelsimulering_kvinder'!CG29*'B. Andre input'!$B$205*'B. Andre input'!$B$65</f>
        <v>80856.234825028034</v>
      </c>
      <c r="CH106" s="236">
        <f>'I. Modelsimulering_kvinder'!CH29*'B. Andre input'!$B$205*'B. Andre input'!$B$65</f>
        <v>68086.852657097552</v>
      </c>
      <c r="CI106" s="236">
        <f>'I. Modelsimulering_kvinder'!CI29*'B. Andre input'!$B$205*'B. Andre input'!$B$65</f>
        <v>57309.018778045393</v>
      </c>
      <c r="CJ106" s="236">
        <f>'I. Modelsimulering_kvinder'!CJ29*'B. Andre input'!$B$205*'B. Andre input'!$B$65</f>
        <v>0</v>
      </c>
    </row>
    <row r="107" spans="1:88" s="115" customFormat="1" ht="25.5" x14ac:dyDescent="0.2">
      <c r="A107" s="140" t="s">
        <v>195</v>
      </c>
      <c r="B107" s="192"/>
      <c r="C107" s="192"/>
      <c r="D107" s="236">
        <f>'I. Modelsimulering_kvinder'!D30*'B. Andre input'!$B$205*'B. Andre input'!$B$65</f>
        <v>0</v>
      </c>
      <c r="E107" s="236">
        <f>'I. Modelsimulering_kvinder'!E30*'B. Andre input'!$B$205*'B. Andre input'!$B$65</f>
        <v>0</v>
      </c>
      <c r="F107" s="236">
        <f>'I. Modelsimulering_kvinder'!F30*'B. Andre input'!$B$205*'B. Andre input'!$B$65</f>
        <v>0</v>
      </c>
      <c r="G107" s="236">
        <f>'I. Modelsimulering_kvinder'!G30*'B. Andre input'!$B$205*'B. Andre input'!$B$65</f>
        <v>0</v>
      </c>
      <c r="H107" s="236">
        <f>'I. Modelsimulering_kvinder'!H30*'B. Andre input'!$B$205*'B. Andre input'!$B$65</f>
        <v>0</v>
      </c>
      <c r="I107" s="236">
        <f>'I. Modelsimulering_kvinder'!I30*'B. Andre input'!$B$205*'B. Andre input'!$B$65</f>
        <v>0</v>
      </c>
      <c r="J107" s="236">
        <f>'I. Modelsimulering_kvinder'!J30*'B. Andre input'!$B$205*'B. Andre input'!$B$65</f>
        <v>0</v>
      </c>
      <c r="K107" s="236">
        <f>'I. Modelsimulering_kvinder'!K30*'B. Andre input'!$B$205*'B. Andre input'!$B$65</f>
        <v>0</v>
      </c>
      <c r="L107" s="236">
        <f>'I. Modelsimulering_kvinder'!L30*'B. Andre input'!$B$205*'B. Andre input'!$B$65</f>
        <v>0</v>
      </c>
      <c r="M107" s="236">
        <f>'I. Modelsimulering_kvinder'!M30*'B. Andre input'!$B$205*'B. Andre input'!$B$65</f>
        <v>0</v>
      </c>
      <c r="N107" s="236">
        <f>'I. Modelsimulering_kvinder'!N30*'B. Andre input'!$B$205*'B. Andre input'!$B$65</f>
        <v>5606.8546053626105</v>
      </c>
      <c r="O107" s="236">
        <f>'I. Modelsimulering_kvinder'!O30*'B. Andre input'!$B$205*'B. Andre input'!$B$65</f>
        <v>6898.4538650979603</v>
      </c>
      <c r="P107" s="236">
        <f>'I. Modelsimulering_kvinder'!P30*'B. Andre input'!$B$205*'B. Andre input'!$B$65</f>
        <v>7353.7292851651046</v>
      </c>
      <c r="Q107" s="236">
        <f>'I. Modelsimulering_kvinder'!Q30*'B. Andre input'!$B$205*'B. Andre input'!$B$65</f>
        <v>7693.0668621543109</v>
      </c>
      <c r="R107" s="236">
        <f>'I. Modelsimulering_kvinder'!R30*'B. Andre input'!$B$205*'B. Andre input'!$B$65</f>
        <v>8054.2336386844345</v>
      </c>
      <c r="S107" s="236">
        <f>'I. Modelsimulering_kvinder'!S30*'B. Andre input'!$B$205*'B. Andre input'!$B$65</f>
        <v>8454.2723660713946</v>
      </c>
      <c r="T107" s="236">
        <f>'I. Modelsimulering_kvinder'!T30*'B. Andre input'!$B$205*'B. Andre input'!$B$65</f>
        <v>8886.6596120552786</v>
      </c>
      <c r="U107" s="236">
        <f>'I. Modelsimulering_kvinder'!U30*'B. Andre input'!$B$205*'B. Andre input'!$B$65</f>
        <v>9341.5162103881376</v>
      </c>
      <c r="V107" s="236">
        <f>'I. Modelsimulering_kvinder'!V30*'B. Andre input'!$B$205*'B. Andre input'!$B$65</f>
        <v>9809.6614419039142</v>
      </c>
      <c r="W107" s="236">
        <f>'I. Modelsimulering_kvinder'!W30*'B. Andre input'!$B$205*'B. Andre input'!$B$65</f>
        <v>9940.6785983483551</v>
      </c>
      <c r="X107" s="236">
        <f>'I. Modelsimulering_kvinder'!X30*'B. Andre input'!$B$205*'B. Andre input'!$B$65</f>
        <v>10136.332399667172</v>
      </c>
      <c r="Y107" s="236">
        <f>'I. Modelsimulering_kvinder'!Y30*'B. Andre input'!$B$205*'B. Andre input'!$B$65</f>
        <v>10382.809505191015</v>
      </c>
      <c r="Z107" s="236">
        <f>'I. Modelsimulering_kvinder'!Z30*'B. Andre input'!$B$205*'B. Andre input'!$B$65</f>
        <v>10677.127101033451</v>
      </c>
      <c r="AA107" s="236">
        <f>'I. Modelsimulering_kvinder'!AA30*'B. Andre input'!$B$205*'B. Andre input'!$B$65</f>
        <v>11005.255947337901</v>
      </c>
      <c r="AB107" s="236">
        <f>'I. Modelsimulering_kvinder'!AB30*'B. Andre input'!$B$205*'B. Andre input'!$B$65</f>
        <v>11355.240383560516</v>
      </c>
      <c r="AC107" s="236">
        <f>'I. Modelsimulering_kvinder'!AC30*'B. Andre input'!$B$205*'B. Andre input'!$B$65</f>
        <v>11716.970348788338</v>
      </c>
      <c r="AD107" s="236">
        <f>'I. Modelsimulering_kvinder'!AD30*'B. Andre input'!$B$205*'B. Andre input'!$B$65</f>
        <v>12081.973369324332</v>
      </c>
      <c r="AE107" s="236">
        <f>'I. Modelsimulering_kvinder'!AE30*'B. Andre input'!$B$205*'B. Andre input'!$B$65</f>
        <v>12443.224475932104</v>
      </c>
      <c r="AF107" s="236">
        <f>'I. Modelsimulering_kvinder'!AF30*'B. Andre input'!$B$205*'B. Andre input'!$B$65</f>
        <v>12794.97228619469</v>
      </c>
      <c r="AG107" s="236">
        <f>'I. Modelsimulering_kvinder'!AG30*'B. Andre input'!$B$205*'B. Andre input'!$B$65</f>
        <v>13132.579993590669</v>
      </c>
      <c r="AH107" s="236">
        <f>'I. Modelsimulering_kvinder'!AH30*'B. Andre input'!$B$205*'B. Andre input'!$B$65</f>
        <v>13452.38041669365</v>
      </c>
      <c r="AI107" s="236">
        <f>'I. Modelsimulering_kvinder'!AI30*'B. Andre input'!$B$205*'B. Andre input'!$B$65</f>
        <v>13807.630363833692</v>
      </c>
      <c r="AJ107" s="236">
        <f>'I. Modelsimulering_kvinder'!AJ30*'B. Andre input'!$B$205*'B. Andre input'!$B$65</f>
        <v>14183.376967357179</v>
      </c>
      <c r="AK107" s="236">
        <f>'I. Modelsimulering_kvinder'!AK30*'B. Andre input'!$B$205*'B. Andre input'!$B$65</f>
        <v>14567.125706816902</v>
      </c>
      <c r="AL107" s="236">
        <f>'I. Modelsimulering_kvinder'!AL30*'B. Andre input'!$B$205*'B. Andre input'!$B$65</f>
        <v>14948.491739237214</v>
      </c>
      <c r="AM107" s="236">
        <f>'I. Modelsimulering_kvinder'!AM30*'B. Andre input'!$B$205*'B. Andre input'!$B$65</f>
        <v>15318.908013219059</v>
      </c>
      <c r="AN107" s="236">
        <f>'I. Modelsimulering_kvinder'!AN30*'B. Andre input'!$B$205*'B. Andre input'!$B$65</f>
        <v>15671.383599113702</v>
      </c>
      <c r="AO107" s="236">
        <f>'I. Modelsimulering_kvinder'!AO30*'B. Andre input'!$B$205*'B. Andre input'!$B$65</f>
        <v>16000.301982168192</v>
      </c>
      <c r="AP107" s="236">
        <f>'I. Modelsimulering_kvinder'!AP30*'B. Andre input'!$B$205*'B. Andre input'!$B$65</f>
        <v>16301.249569989735</v>
      </c>
      <c r="AQ107" s="236">
        <f>'I. Modelsimulering_kvinder'!AQ30*'B. Andre input'!$B$205*'B. Andre input'!$B$65</f>
        <v>16570.86665358653</v>
      </c>
      <c r="AR107" s="236">
        <f>'I. Modelsimulering_kvinder'!AR30*'B. Andre input'!$B$205*'B. Andre input'!$B$65</f>
        <v>16806.715250668214</v>
      </c>
      <c r="AS107" s="236">
        <f>'I. Modelsimulering_kvinder'!AS30*'B. Andre input'!$B$205*'B. Andre input'!$B$65</f>
        <v>17135.897737070572</v>
      </c>
      <c r="AT107" s="236">
        <f>'I. Modelsimulering_kvinder'!AT30*'B. Andre input'!$B$205*'B. Andre input'!$B$65</f>
        <v>17516.252368386922</v>
      </c>
      <c r="AU107" s="236">
        <f>'I. Modelsimulering_kvinder'!AU30*'B. Andre input'!$B$205*'B. Andre input'!$B$65</f>
        <v>17914.447741314689</v>
      </c>
      <c r="AV107" s="236">
        <f>'I. Modelsimulering_kvinder'!AV30*'B. Andre input'!$B$205*'B. Andre input'!$B$65</f>
        <v>18304.557914431374</v>
      </c>
      <c r="AW107" s="236">
        <f>'I. Modelsimulering_kvinder'!AW30*'B. Andre input'!$B$205*'B. Andre input'!$B$65</f>
        <v>18666.831567058867</v>
      </c>
      <c r="AX107" s="236">
        <f>'I. Modelsimulering_kvinder'!AX30*'B. Andre input'!$B$205*'B. Andre input'!$B$65</f>
        <v>18986.644317218525</v>
      </c>
      <c r="AY107" s="236">
        <f>'I. Modelsimulering_kvinder'!AY30*'B. Andre input'!$B$205*'B. Andre input'!$B$65</f>
        <v>19253.611381377108</v>
      </c>
      <c r="AZ107" s="236">
        <f>'I. Modelsimulering_kvinder'!AZ30*'B. Andre input'!$B$205*'B. Andre input'!$B$65</f>
        <v>19460.836014060809</v>
      </c>
      <c r="BA107" s="236">
        <f>'I. Modelsimulering_kvinder'!BA30*'B. Andre input'!$B$205*'B. Andre input'!$B$65</f>
        <v>19604.271625282894</v>
      </c>
      <c r="BB107" s="236">
        <f>'I. Modelsimulering_kvinder'!BB30*'B. Andre input'!$B$205*'B. Andre input'!$B$65</f>
        <v>19682.179170566931</v>
      </c>
      <c r="BC107" s="236">
        <f>'I. Modelsimulering_kvinder'!BC30*'B. Andre input'!$B$205*'B. Andre input'!$B$65</f>
        <v>20658.297132789772</v>
      </c>
      <c r="BD107" s="236">
        <f>'I. Modelsimulering_kvinder'!BD30*'B. Andre input'!$B$205*'B. Andre input'!$B$65</f>
        <v>21281.892194614167</v>
      </c>
      <c r="BE107" s="236">
        <f>'I. Modelsimulering_kvinder'!BE30*'B. Andre input'!$B$205*'B. Andre input'!$B$65</f>
        <v>21614.091959080553</v>
      </c>
      <c r="BF107" s="236">
        <f>'I. Modelsimulering_kvinder'!BF30*'B. Andre input'!$B$205*'B. Andre input'!$B$65</f>
        <v>21706.644896981175</v>
      </c>
      <c r="BG107" s="236">
        <f>'I. Modelsimulering_kvinder'!BG30*'B. Andre input'!$B$205*'B. Andre input'!$B$65</f>
        <v>21603.299584977933</v>
      </c>
      <c r="BH107" s="236">
        <f>'I. Modelsimulering_kvinder'!BH30*'B. Andre input'!$B$205*'B. Andre input'!$B$65</f>
        <v>21341.053020260315</v>
      </c>
      <c r="BI107" s="236">
        <f>'I. Modelsimulering_kvinder'!BI30*'B. Andre input'!$B$205*'B. Andre input'!$B$65</f>
        <v>20951.218611899309</v>
      </c>
      <c r="BJ107" s="236">
        <f>'I. Modelsimulering_kvinder'!BJ30*'B. Andre input'!$B$205*'B. Andre input'!$B$65</f>
        <v>20460.315340699373</v>
      </c>
      <c r="BK107" s="236">
        <f>'I. Modelsimulering_kvinder'!BK30*'B. Andre input'!$B$205*'B. Andre input'!$B$65</f>
        <v>19890.800131742228</v>
      </c>
      <c r="BL107" s="236">
        <f>'I. Modelsimulering_kvinder'!BL30*'B. Andre input'!$B$205*'B. Andre input'!$B$65</f>
        <v>19261.670847914764</v>
      </c>
      <c r="BM107" s="236">
        <f>'I. Modelsimulering_kvinder'!BM30*'B. Andre input'!$B$205*'B. Andre input'!$B$65</f>
        <v>18588.965770101509</v>
      </c>
      <c r="BN107" s="236">
        <f>'I. Modelsimulering_kvinder'!BN30*'B. Andre input'!$B$205*'B. Andre input'!$B$65</f>
        <v>17886.181315569698</v>
      </c>
      <c r="BO107" s="236">
        <f>'I. Modelsimulering_kvinder'!BO30*'B. Andre input'!$B$205*'B. Andre input'!$B$65</f>
        <v>17164.625183737742</v>
      </c>
      <c r="BP107" s="236">
        <f>'I. Modelsimulering_kvinder'!BP30*'B. Andre input'!$B$205*'B. Andre input'!$B$65</f>
        <v>16433.718032598092</v>
      </c>
      <c r="BQ107" s="236">
        <f>'I. Modelsimulering_kvinder'!BQ30*'B. Andre input'!$B$205*'B. Andre input'!$B$65</f>
        <v>15701.253485230642</v>
      </c>
      <c r="BR107" s="236">
        <f>'I. Modelsimulering_kvinder'!BR30*'B. Andre input'!$B$205*'B. Andre input'!$B$65</f>
        <v>14973.623753983544</v>
      </c>
      <c r="BS107" s="236">
        <f>'I. Modelsimulering_kvinder'!BS30*'B. Andre input'!$B$205*'B. Andre input'!$B$65</f>
        <v>14256.016337759658</v>
      </c>
      <c r="BT107" s="236">
        <f>'I. Modelsimulering_kvinder'!BT30*'B. Andre input'!$B$205*'B. Andre input'!$B$65</f>
        <v>13552.585949392522</v>
      </c>
      <c r="BU107" s="236">
        <f>'I. Modelsimulering_kvinder'!BU30*'B. Andre input'!$B$205*'B. Andre input'!$B$65</f>
        <v>12866.60492659891</v>
      </c>
      <c r="BV107" s="236">
        <f>'I. Modelsimulering_kvinder'!BV30*'B. Andre input'!$B$205*'B. Andre input'!$B$65</f>
        <v>37427.668296242198</v>
      </c>
      <c r="BW107" s="236">
        <f>'I. Modelsimulering_kvinder'!BW30*'B. Andre input'!$B$205*'B. Andre input'!$B$65</f>
        <v>31604.488349396001</v>
      </c>
      <c r="BX107" s="236">
        <f>'I. Modelsimulering_kvinder'!BX30*'B. Andre input'!$B$205*'B. Andre input'!$B$65</f>
        <v>26687.356879601444</v>
      </c>
      <c r="BY107" s="236">
        <f>'I. Modelsimulering_kvinder'!BY30*'B. Andre input'!$B$205*'B. Andre input'!$B$65</f>
        <v>22534.603583814074</v>
      </c>
      <c r="BZ107" s="236">
        <f>'I. Modelsimulering_kvinder'!BZ30*'B. Andre input'!$B$205*'B. Andre input'!$B$65</f>
        <v>19026.387951196979</v>
      </c>
      <c r="CA107" s="236">
        <f>'I. Modelsimulering_kvinder'!CA30*'B. Andre input'!$B$205*'B. Andre input'!$B$65</f>
        <v>16061.818741371395</v>
      </c>
      <c r="CB107" s="236">
        <f>'I. Modelsimulering_kvinder'!CB30*'B. Andre input'!$B$205*'B. Andre input'!$B$65</f>
        <v>13556.110152375397</v>
      </c>
      <c r="CC107" s="236">
        <f>'I. Modelsimulering_kvinder'!CC30*'B. Andre input'!$B$205*'B. Andre input'!$B$65</f>
        <v>11438.010118824792</v>
      </c>
      <c r="CD107" s="236">
        <f>'I. Modelsimulering_kvinder'!CD30*'B. Andre input'!$B$205*'B. Andre input'!$B$65</f>
        <v>9647.5787357435674</v>
      </c>
      <c r="CE107" s="236">
        <f>'I. Modelsimulering_kvinder'!CE30*'B. Andre input'!$B$205*'B. Andre input'!$B$65</f>
        <v>8134.3168322463243</v>
      </c>
      <c r="CF107" s="236">
        <f>'I. Modelsimulering_kvinder'!CF30*'B. Andre input'!$B$205*'B. Andre input'!$B$65</f>
        <v>6855.6104126920882</v>
      </c>
      <c r="CG107" s="236">
        <f>'I. Modelsimulering_kvinder'!CG30*'B. Andre input'!$B$205*'B. Andre input'!$B$65</f>
        <v>5775.4453446448606</v>
      </c>
      <c r="CH107" s="236">
        <f>'I. Modelsimulering_kvinder'!CH30*'B. Andre input'!$B$205*'B. Andre input'!$B$65</f>
        <v>4863.3466183641121</v>
      </c>
      <c r="CI107" s="236">
        <f>'I. Modelsimulering_kvinder'!CI30*'B. Andre input'!$B$205*'B. Andre input'!$B$65</f>
        <v>4093.5013412889566</v>
      </c>
      <c r="CJ107" s="236">
        <f>'I. Modelsimulering_kvinder'!CJ30*'B. Andre input'!$B$205*'B. Andre input'!$B$65</f>
        <v>51660.465377059139</v>
      </c>
    </row>
    <row r="108" spans="1:88" s="115" customFormat="1" ht="12.75" x14ac:dyDescent="0.2">
      <c r="A108" s="140" t="s">
        <v>0</v>
      </c>
      <c r="B108" s="202"/>
      <c r="C108" s="192"/>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row>
    <row r="109" spans="1:88" s="115" customFormat="1" ht="12.75" x14ac:dyDescent="0.2">
      <c r="A109" s="140" t="s">
        <v>5</v>
      </c>
      <c r="B109" s="192"/>
      <c r="C109" s="192"/>
      <c r="D109" s="236">
        <f>SUM(D88:D108)</f>
        <v>13475195.007066164</v>
      </c>
      <c r="E109" s="236">
        <f t="shared" ref="E109:BP109" si="34">SUM(E88:E108)</f>
        <v>13456117.430855706</v>
      </c>
      <c r="F109" s="236">
        <f t="shared" si="34"/>
        <v>13405433.695711752</v>
      </c>
      <c r="G109" s="236">
        <f t="shared" si="34"/>
        <v>13329261.519078836</v>
      </c>
      <c r="H109" s="236">
        <f t="shared" si="34"/>
        <v>13232236.216914538</v>
      </c>
      <c r="I109" s="236">
        <f t="shared" si="34"/>
        <v>13048432.351497792</v>
      </c>
      <c r="J109" s="236">
        <f t="shared" si="34"/>
        <v>12893101.610578772</v>
      </c>
      <c r="K109" s="236">
        <f t="shared" si="34"/>
        <v>12735358.705945795</v>
      </c>
      <c r="L109" s="236">
        <f t="shared" si="34"/>
        <v>12570510.365950102</v>
      </c>
      <c r="M109" s="236">
        <f t="shared" si="34"/>
        <v>12398589.828022528</v>
      </c>
      <c r="N109" s="236">
        <f t="shared" si="34"/>
        <v>12169278.409085669</v>
      </c>
      <c r="O109" s="236">
        <f t="shared" si="34"/>
        <v>11979900.19244837</v>
      </c>
      <c r="P109" s="236">
        <f t="shared" si="34"/>
        <v>11794609.7423611</v>
      </c>
      <c r="Q109" s="236">
        <f t="shared" si="34"/>
        <v>11606436.104788223</v>
      </c>
      <c r="R109" s="236">
        <f t="shared" si="34"/>
        <v>11414163.932129821</v>
      </c>
      <c r="S109" s="236">
        <f t="shared" si="34"/>
        <v>11217756.407187691</v>
      </c>
      <c r="T109" s="236">
        <f t="shared" si="34"/>
        <v>11017448.611181296</v>
      </c>
      <c r="U109" s="236">
        <f t="shared" si="34"/>
        <v>10813564.621744076</v>
      </c>
      <c r="V109" s="236">
        <f t="shared" si="34"/>
        <v>10606475.595736708</v>
      </c>
      <c r="W109" s="236">
        <f t="shared" si="34"/>
        <v>10454329.869736858</v>
      </c>
      <c r="X109" s="236">
        <f t="shared" si="34"/>
        <v>10261691.039886052</v>
      </c>
      <c r="Y109" s="236">
        <f t="shared" si="34"/>
        <v>10062886.00335763</v>
      </c>
      <c r="Z109" s="236">
        <f t="shared" si="34"/>
        <v>9858654.781015465</v>
      </c>
      <c r="AA109" s="236">
        <f t="shared" si="34"/>
        <v>9649735.0115679298</v>
      </c>
      <c r="AB109" s="236">
        <f t="shared" si="34"/>
        <v>9436939.6437344942</v>
      </c>
      <c r="AC109" s="236">
        <f t="shared" si="34"/>
        <v>9221104.7121187728</v>
      </c>
      <c r="AD109" s="236">
        <f t="shared" si="34"/>
        <v>9003054.4657477401</v>
      </c>
      <c r="AE109" s="236">
        <f t="shared" si="34"/>
        <v>8783578.7817963734</v>
      </c>
      <c r="AF109" s="236">
        <f t="shared" si="34"/>
        <v>8563419.234544646</v>
      </c>
      <c r="AG109" s="236">
        <f t="shared" si="34"/>
        <v>8437408.6911758818</v>
      </c>
      <c r="AH109" s="236">
        <f t="shared" si="34"/>
        <v>8298908.2440269087</v>
      </c>
      <c r="AI109" s="236">
        <f t="shared" si="34"/>
        <v>8148622.1801726306</v>
      </c>
      <c r="AJ109" s="236">
        <f t="shared" si="34"/>
        <v>7987256.6493628128</v>
      </c>
      <c r="AK109" s="236">
        <f t="shared" si="34"/>
        <v>7815873.4582729768</v>
      </c>
      <c r="AL109" s="236">
        <f t="shared" si="34"/>
        <v>7635729.786031845</v>
      </c>
      <c r="AM109" s="236">
        <f t="shared" si="34"/>
        <v>7448168.0674732644</v>
      </c>
      <c r="AN109" s="236">
        <f t="shared" si="34"/>
        <v>7254541.605032498</v>
      </c>
      <c r="AO109" s="236">
        <f t="shared" si="34"/>
        <v>7056165.5499573136</v>
      </c>
      <c r="AP109" s="236">
        <f t="shared" si="34"/>
        <v>6854285.8197576134</v>
      </c>
      <c r="AQ109" s="236">
        <f t="shared" si="34"/>
        <v>6808842.8921973072</v>
      </c>
      <c r="AR109" s="236">
        <f t="shared" si="34"/>
        <v>6729681.1160569731</v>
      </c>
      <c r="AS109" s="236">
        <f t="shared" si="34"/>
        <v>6620559.1069523478</v>
      </c>
      <c r="AT109" s="236">
        <f t="shared" si="34"/>
        <v>6484919.5875462899</v>
      </c>
      <c r="AU109" s="236">
        <f t="shared" si="34"/>
        <v>6326529.8280353257</v>
      </c>
      <c r="AV109" s="236">
        <f t="shared" si="34"/>
        <v>6149202.1270173453</v>
      </c>
      <c r="AW109" s="236">
        <f t="shared" si="34"/>
        <v>5956615.3898299104</v>
      </c>
      <c r="AX109" s="236">
        <f t="shared" si="34"/>
        <v>5752207.0142891593</v>
      </c>
      <c r="AY109" s="236">
        <f t="shared" si="34"/>
        <v>5539113.1824771417</v>
      </c>
      <c r="AZ109" s="236">
        <f t="shared" si="34"/>
        <v>5320142.0179108568</v>
      </c>
      <c r="BA109" s="236">
        <f t="shared" si="34"/>
        <v>6035486.0844799271</v>
      </c>
      <c r="BB109" s="236">
        <f t="shared" si="34"/>
        <v>5673744.255750577</v>
      </c>
      <c r="BC109" s="236">
        <f t="shared" si="34"/>
        <v>5318318.0105712945</v>
      </c>
      <c r="BD109" s="236">
        <f t="shared" si="34"/>
        <v>4970262.8288450455</v>
      </c>
      <c r="BE109" s="236">
        <f t="shared" si="34"/>
        <v>4634189.8091862323</v>
      </c>
      <c r="BF109" s="236">
        <f t="shared" si="34"/>
        <v>4312987.9642183958</v>
      </c>
      <c r="BG109" s="236">
        <f t="shared" si="34"/>
        <v>4008324.1224060426</v>
      </c>
      <c r="BH109" s="236">
        <f t="shared" si="34"/>
        <v>3721003.9352803431</v>
      </c>
      <c r="BI109" s="236">
        <f t="shared" si="34"/>
        <v>3451232.54500362</v>
      </c>
      <c r="BJ109" s="236">
        <f t="shared" si="34"/>
        <v>3198802.6718879482</v>
      </c>
      <c r="BK109" s="236">
        <f t="shared" si="34"/>
        <v>2963230.1380479038</v>
      </c>
      <c r="BL109" s="236">
        <f t="shared" si="34"/>
        <v>2743851.2816811791</v>
      </c>
      <c r="BM109" s="236">
        <f t="shared" si="34"/>
        <v>2539892.7162403362</v>
      </c>
      <c r="BN109" s="236">
        <f t="shared" si="34"/>
        <v>2350521.0073879818</v>
      </c>
      <c r="BO109" s="236">
        <f t="shared" si="34"/>
        <v>2174877.7619941644</v>
      </c>
      <c r="BP109" s="236">
        <f t="shared" si="34"/>
        <v>2012104.1215077606</v>
      </c>
      <c r="BQ109" s="236">
        <f t="shared" ref="BQ109:CJ109" si="35">SUM(BQ88:BQ108)</f>
        <v>1861357.5650138885</v>
      </c>
      <c r="BR109" s="236">
        <f t="shared" si="35"/>
        <v>1721823.139215955</v>
      </c>
      <c r="BS109" s="236">
        <f t="shared" si="35"/>
        <v>1592720.6602387335</v>
      </c>
      <c r="BT109" s="236">
        <f t="shared" si="35"/>
        <v>1473309.015740755</v>
      </c>
      <c r="BU109" s="236">
        <f t="shared" si="35"/>
        <v>1362888.3923200176</v>
      </c>
      <c r="BV109" s="236">
        <f t="shared" si="35"/>
        <v>1131074.8389043391</v>
      </c>
      <c r="BW109" s="236">
        <f t="shared" si="35"/>
        <v>895089.53772406396</v>
      </c>
      <c r="BX109" s="236">
        <f t="shared" si="35"/>
        <v>711814.21769025514</v>
      </c>
      <c r="BY109" s="236">
        <f t="shared" si="35"/>
        <v>568699.49969349091</v>
      </c>
      <c r="BZ109" s="236">
        <f t="shared" si="35"/>
        <v>456348.4944436854</v>
      </c>
      <c r="CA109" s="236">
        <f t="shared" si="35"/>
        <v>367691.32570908352</v>
      </c>
      <c r="CB109" s="236">
        <f t="shared" si="35"/>
        <v>297382.4823765232</v>
      </c>
      <c r="CC109" s="236">
        <f t="shared" si="35"/>
        <v>241359.52249888191</v>
      </c>
      <c r="CD109" s="236">
        <f t="shared" si="35"/>
        <v>196518.88145104444</v>
      </c>
      <c r="CE109" s="236">
        <f t="shared" si="35"/>
        <v>160476.88110239329</v>
      </c>
      <c r="CF109" s="236">
        <f t="shared" si="35"/>
        <v>131392.89409878384</v>
      </c>
      <c r="CG109" s="236">
        <f t="shared" si="35"/>
        <v>107837.9815287965</v>
      </c>
      <c r="CH109" s="236">
        <f t="shared" si="35"/>
        <v>88696.902341048539</v>
      </c>
      <c r="CI109" s="236">
        <f t="shared" si="35"/>
        <v>73094.69462559832</v>
      </c>
      <c r="CJ109" s="236">
        <f t="shared" si="35"/>
        <v>60341.413429002234</v>
      </c>
    </row>
    <row r="111" spans="1:88" x14ac:dyDescent="0.25">
      <c r="A111" s="1" t="s">
        <v>337</v>
      </c>
    </row>
    <row r="112" spans="1:88" x14ac:dyDescent="0.25">
      <c r="A112" s="457"/>
      <c r="B112" s="519" t="s">
        <v>24</v>
      </c>
      <c r="C112" s="521" t="s">
        <v>20</v>
      </c>
      <c r="D112" s="521"/>
      <c r="E112" s="521"/>
      <c r="F112" s="521"/>
      <c r="G112" s="521"/>
      <c r="H112" s="521"/>
      <c r="I112" s="521"/>
      <c r="J112" s="521"/>
      <c r="K112" s="521"/>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c r="AV112" s="521"/>
      <c r="AW112" s="521"/>
      <c r="AX112" s="521"/>
      <c r="AY112" s="521"/>
      <c r="AZ112" s="521"/>
      <c r="BA112" s="521"/>
      <c r="BB112" s="521"/>
      <c r="BC112" s="521"/>
      <c r="BD112" s="521"/>
      <c r="BE112" s="521"/>
      <c r="BF112" s="521"/>
      <c r="BG112" s="521"/>
      <c r="BH112" s="521"/>
      <c r="BI112" s="521"/>
      <c r="BJ112" s="521"/>
      <c r="BK112" s="521"/>
      <c r="BL112" s="521"/>
      <c r="BM112" s="521"/>
      <c r="BN112" s="521"/>
      <c r="BO112" s="521"/>
      <c r="BP112" s="521"/>
      <c r="BQ112" s="521"/>
      <c r="BR112" s="521"/>
      <c r="BS112" s="521"/>
      <c r="BT112" s="521"/>
      <c r="BU112" s="521"/>
      <c r="BV112" s="521"/>
      <c r="BW112" s="521"/>
      <c r="BX112" s="521"/>
      <c r="BY112" s="521"/>
      <c r="BZ112" s="521"/>
      <c r="CA112" s="521"/>
      <c r="CB112" s="521"/>
      <c r="CC112" s="521"/>
      <c r="CD112" s="521"/>
      <c r="CE112" s="521"/>
      <c r="CF112" s="521"/>
      <c r="CG112" s="521"/>
      <c r="CH112" s="521"/>
      <c r="CI112" s="521"/>
      <c r="CJ112" s="521"/>
    </row>
    <row r="113" spans="1:88" s="115" customFormat="1" ht="12.75" x14ac:dyDescent="0.2">
      <c r="A113" s="432"/>
      <c r="B113" s="520"/>
      <c r="C113" s="215">
        <v>0</v>
      </c>
      <c r="D113" s="204">
        <f>C113+1</f>
        <v>1</v>
      </c>
      <c r="E113" s="204">
        <f t="shared" ref="E113:AT113" si="36">D113+1</f>
        <v>2</v>
      </c>
      <c r="F113" s="204">
        <f t="shared" si="36"/>
        <v>3</v>
      </c>
      <c r="G113" s="204">
        <f t="shared" si="36"/>
        <v>4</v>
      </c>
      <c r="H113" s="204">
        <f t="shared" si="36"/>
        <v>5</v>
      </c>
      <c r="I113" s="204">
        <f t="shared" si="36"/>
        <v>6</v>
      </c>
      <c r="J113" s="204">
        <f t="shared" si="36"/>
        <v>7</v>
      </c>
      <c r="K113" s="204">
        <f t="shared" si="36"/>
        <v>8</v>
      </c>
      <c r="L113" s="204">
        <f t="shared" si="36"/>
        <v>9</v>
      </c>
      <c r="M113" s="204">
        <f t="shared" si="36"/>
        <v>10</v>
      </c>
      <c r="N113" s="204">
        <f t="shared" si="36"/>
        <v>11</v>
      </c>
      <c r="O113" s="204">
        <f t="shared" si="36"/>
        <v>12</v>
      </c>
      <c r="P113" s="204">
        <f t="shared" si="36"/>
        <v>13</v>
      </c>
      <c r="Q113" s="204">
        <f t="shared" si="36"/>
        <v>14</v>
      </c>
      <c r="R113" s="204">
        <f t="shared" si="36"/>
        <v>15</v>
      </c>
      <c r="S113" s="204">
        <f t="shared" si="36"/>
        <v>16</v>
      </c>
      <c r="T113" s="204">
        <f t="shared" si="36"/>
        <v>17</v>
      </c>
      <c r="U113" s="204">
        <f t="shared" si="36"/>
        <v>18</v>
      </c>
      <c r="V113" s="204">
        <f t="shared" si="36"/>
        <v>19</v>
      </c>
      <c r="W113" s="204">
        <f t="shared" si="36"/>
        <v>20</v>
      </c>
      <c r="X113" s="204">
        <f t="shared" si="36"/>
        <v>21</v>
      </c>
      <c r="Y113" s="204">
        <f t="shared" si="36"/>
        <v>22</v>
      </c>
      <c r="Z113" s="204">
        <f t="shared" si="36"/>
        <v>23</v>
      </c>
      <c r="AA113" s="204">
        <f t="shared" si="36"/>
        <v>24</v>
      </c>
      <c r="AB113" s="204">
        <f t="shared" si="36"/>
        <v>25</v>
      </c>
      <c r="AC113" s="204">
        <f t="shared" si="36"/>
        <v>26</v>
      </c>
      <c r="AD113" s="204">
        <f t="shared" si="36"/>
        <v>27</v>
      </c>
      <c r="AE113" s="204">
        <f t="shared" si="36"/>
        <v>28</v>
      </c>
      <c r="AF113" s="204">
        <f t="shared" si="36"/>
        <v>29</v>
      </c>
      <c r="AG113" s="204">
        <f t="shared" si="36"/>
        <v>30</v>
      </c>
      <c r="AH113" s="204">
        <f t="shared" si="36"/>
        <v>31</v>
      </c>
      <c r="AI113" s="204">
        <f t="shared" si="36"/>
        <v>32</v>
      </c>
      <c r="AJ113" s="204">
        <f t="shared" si="36"/>
        <v>33</v>
      </c>
      <c r="AK113" s="204">
        <f t="shared" si="36"/>
        <v>34</v>
      </c>
      <c r="AL113" s="204">
        <f t="shared" si="36"/>
        <v>35</v>
      </c>
      <c r="AM113" s="204">
        <f t="shared" si="36"/>
        <v>36</v>
      </c>
      <c r="AN113" s="204">
        <f t="shared" si="36"/>
        <v>37</v>
      </c>
      <c r="AO113" s="204">
        <f t="shared" si="36"/>
        <v>38</v>
      </c>
      <c r="AP113" s="204">
        <f t="shared" si="36"/>
        <v>39</v>
      </c>
      <c r="AQ113" s="204">
        <f t="shared" si="36"/>
        <v>40</v>
      </c>
      <c r="AR113" s="204">
        <f t="shared" si="36"/>
        <v>41</v>
      </c>
      <c r="AS113" s="204">
        <f t="shared" si="36"/>
        <v>42</v>
      </c>
      <c r="AT113" s="204">
        <f t="shared" si="36"/>
        <v>43</v>
      </c>
      <c r="AU113" s="204">
        <f>AT113+1</f>
        <v>44</v>
      </c>
      <c r="AV113" s="204">
        <f t="shared" ref="AV113:CB113" si="37">AU113+1</f>
        <v>45</v>
      </c>
      <c r="AW113" s="204">
        <f t="shared" si="37"/>
        <v>46</v>
      </c>
      <c r="AX113" s="204">
        <f t="shared" si="37"/>
        <v>47</v>
      </c>
      <c r="AY113" s="204">
        <f t="shared" si="37"/>
        <v>48</v>
      </c>
      <c r="AZ113" s="204">
        <f t="shared" si="37"/>
        <v>49</v>
      </c>
      <c r="BA113" s="204">
        <f t="shared" si="37"/>
        <v>50</v>
      </c>
      <c r="BB113" s="204">
        <f t="shared" si="37"/>
        <v>51</v>
      </c>
      <c r="BC113" s="204">
        <f t="shared" si="37"/>
        <v>52</v>
      </c>
      <c r="BD113" s="204">
        <f t="shared" si="37"/>
        <v>53</v>
      </c>
      <c r="BE113" s="204">
        <f t="shared" si="37"/>
        <v>54</v>
      </c>
      <c r="BF113" s="204">
        <f t="shared" si="37"/>
        <v>55</v>
      </c>
      <c r="BG113" s="204">
        <f t="shared" si="37"/>
        <v>56</v>
      </c>
      <c r="BH113" s="204">
        <f t="shared" si="37"/>
        <v>57</v>
      </c>
      <c r="BI113" s="204">
        <f t="shared" si="37"/>
        <v>58</v>
      </c>
      <c r="BJ113" s="204">
        <f t="shared" si="37"/>
        <v>59</v>
      </c>
      <c r="BK113" s="204">
        <f t="shared" si="37"/>
        <v>60</v>
      </c>
      <c r="BL113" s="204">
        <f t="shared" si="37"/>
        <v>61</v>
      </c>
      <c r="BM113" s="204">
        <f t="shared" si="37"/>
        <v>62</v>
      </c>
      <c r="BN113" s="204">
        <f t="shared" si="37"/>
        <v>63</v>
      </c>
      <c r="BO113" s="204">
        <f t="shared" si="37"/>
        <v>64</v>
      </c>
      <c r="BP113" s="204">
        <f t="shared" si="37"/>
        <v>65</v>
      </c>
      <c r="BQ113" s="204">
        <f t="shared" si="37"/>
        <v>66</v>
      </c>
      <c r="BR113" s="204">
        <f t="shared" si="37"/>
        <v>67</v>
      </c>
      <c r="BS113" s="204">
        <f t="shared" si="37"/>
        <v>68</v>
      </c>
      <c r="BT113" s="204">
        <f t="shared" si="37"/>
        <v>69</v>
      </c>
      <c r="BU113" s="204">
        <f t="shared" si="37"/>
        <v>70</v>
      </c>
      <c r="BV113" s="204">
        <f t="shared" si="37"/>
        <v>71</v>
      </c>
      <c r="BW113" s="204">
        <f t="shared" si="37"/>
        <v>72</v>
      </c>
      <c r="BX113" s="204">
        <f t="shared" si="37"/>
        <v>73</v>
      </c>
      <c r="BY113" s="204">
        <f t="shared" si="37"/>
        <v>74</v>
      </c>
      <c r="BZ113" s="204">
        <f t="shared" si="37"/>
        <v>75</v>
      </c>
      <c r="CA113" s="204">
        <f t="shared" si="37"/>
        <v>76</v>
      </c>
      <c r="CB113" s="204">
        <f t="shared" si="37"/>
        <v>77</v>
      </c>
      <c r="CC113" s="204">
        <f>CB113+1</f>
        <v>78</v>
      </c>
      <c r="CD113" s="204">
        <f t="shared" ref="CD113:CG113" si="38">CC113+1</f>
        <v>79</v>
      </c>
      <c r="CE113" s="204">
        <f t="shared" si="38"/>
        <v>80</v>
      </c>
      <c r="CF113" s="204">
        <f t="shared" si="38"/>
        <v>81</v>
      </c>
      <c r="CG113" s="204">
        <f t="shared" si="38"/>
        <v>82</v>
      </c>
      <c r="CH113" s="204">
        <f>CG113+1</f>
        <v>83</v>
      </c>
      <c r="CI113" s="204">
        <f t="shared" ref="CI113:CJ113" si="39">CH113+1</f>
        <v>84</v>
      </c>
      <c r="CJ113" s="204">
        <f t="shared" si="39"/>
        <v>85</v>
      </c>
    </row>
    <row r="114" spans="1:88" s="115" customFormat="1" ht="12.75" x14ac:dyDescent="0.2">
      <c r="A114" s="140" t="s">
        <v>17</v>
      </c>
      <c r="B114" s="192"/>
      <c r="C114" s="192"/>
      <c r="D114" s="236">
        <f>'I. Modelsimulering_kvinder'!D40*'B. Andre input'!$B$175*'B. Andre input'!$B$65</f>
        <v>1779236.4129867281</v>
      </c>
      <c r="E114" s="236">
        <f>'I. Modelsimulering_kvinder'!E40*'B. Andre input'!$B$175*'B. Andre input'!$B$65</f>
        <v>1670402.6388046048</v>
      </c>
      <c r="F114" s="236">
        <f>'I. Modelsimulering_kvinder'!F40*'B. Andre input'!$B$175*'B. Andre input'!$B$65</f>
        <v>1569166.9691505535</v>
      </c>
      <c r="G114" s="236">
        <f>'I. Modelsimulering_kvinder'!G40*'B. Andre input'!$B$175*'B. Andre input'!$B$65</f>
        <v>1474897.1960893429</v>
      </c>
      <c r="H114" s="236">
        <f>'I. Modelsimulering_kvinder'!H40*'B. Andre input'!$B$175*'B. Andre input'!$B$65</f>
        <v>1387023.3572382422</v>
      </c>
      <c r="I114" s="236">
        <f>'I. Modelsimulering_kvinder'!I40*'B. Andre input'!$B$175*'B. Andre input'!$B$65</f>
        <v>1279137.3715688654</v>
      </c>
      <c r="J114" s="236">
        <f>'I. Modelsimulering_kvinder'!J40*'B. Andre input'!$B$175*'B. Andre input'!$B$65</f>
        <v>1177471.5884576472</v>
      </c>
      <c r="K114" s="236">
        <f>'I. Modelsimulering_kvinder'!K40*'B. Andre input'!$B$175*'B. Andre input'!$B$65</f>
        <v>1083580.538804132</v>
      </c>
      <c r="L114" s="236">
        <f>'I. Modelsimulering_kvinder'!L40*'B. Andre input'!$B$175*'B. Andre input'!$B$65</f>
        <v>997186.59090812644</v>
      </c>
      <c r="M114" s="236">
        <f>'I. Modelsimulering_kvinder'!M40*'B. Andre input'!$B$175*'B. Andre input'!$B$65</f>
        <v>917740.62830795464</v>
      </c>
      <c r="N114" s="236">
        <f>'I. Modelsimulering_kvinder'!N40*'B. Andre input'!$B$175*'B. Andre input'!$B$65</f>
        <v>808590.07716371713</v>
      </c>
      <c r="O114" s="236">
        <f>'I. Modelsimulering_kvinder'!O40*'B. Andre input'!$B$175*'B. Andre input'!$B$65</f>
        <v>712374.84333725856</v>
      </c>
      <c r="P114" s="236">
        <f>'I. Modelsimulering_kvinder'!P40*'B. Andre input'!$B$175*'B. Andre input'!$B$65</f>
        <v>627770.53456260683</v>
      </c>
      <c r="Q114" s="236">
        <f>'I. Modelsimulering_kvinder'!Q40*'B. Andre input'!$B$175*'B. Andre input'!$B$65</f>
        <v>553355.55293244601</v>
      </c>
      <c r="R114" s="236">
        <f>'I. Modelsimulering_kvinder'!R40*'B. Andre input'!$B$175*'B. Andre input'!$B$65</f>
        <v>487861.23407031281</v>
      </c>
      <c r="S114" s="236">
        <f>'I. Modelsimulering_kvinder'!S40*'B. Andre input'!$B$175*'B. Andre input'!$B$65</f>
        <v>430185.72318949288</v>
      </c>
      <c r="T114" s="236">
        <f>'I. Modelsimulering_kvinder'!T40*'B. Andre input'!$B$175*'B. Andre input'!$B$65</f>
        <v>379373.20344828448</v>
      </c>
      <c r="U114" s="236">
        <f>'I. Modelsimulering_kvinder'!U40*'B. Andre input'!$B$175*'B. Andre input'!$B$65</f>
        <v>334592.03365603415</v>
      </c>
      <c r="V114" s="236">
        <f>'I. Modelsimulering_kvinder'!V40*'B. Andre input'!$B$175*'B. Andre input'!$B$65</f>
        <v>295116.34811809269</v>
      </c>
      <c r="W114" s="236">
        <f>'I. Modelsimulering_kvinder'!W40*'B. Andre input'!$B$175*'B. Andre input'!$B$65</f>
        <v>0</v>
      </c>
      <c r="X114" s="236">
        <f>'I. Modelsimulering_kvinder'!X40*'B. Andre input'!$B$175*'B. Andre input'!$B$65</f>
        <v>0</v>
      </c>
      <c r="Y114" s="236">
        <f>'I. Modelsimulering_kvinder'!Y40*'B. Andre input'!$B$175*'B. Andre input'!$B$65</f>
        <v>0</v>
      </c>
      <c r="Z114" s="236">
        <f>'I. Modelsimulering_kvinder'!Z40*'B. Andre input'!$B$175*'B. Andre input'!$B$65</f>
        <v>0</v>
      </c>
      <c r="AA114" s="236">
        <f>'I. Modelsimulering_kvinder'!AA40*'B. Andre input'!$B$175*'B. Andre input'!$B$65</f>
        <v>0</v>
      </c>
      <c r="AB114" s="236">
        <f>'I. Modelsimulering_kvinder'!AB40*'B. Andre input'!$B$175*'B. Andre input'!$B$65</f>
        <v>0</v>
      </c>
      <c r="AC114" s="236">
        <f>'I. Modelsimulering_kvinder'!AC40*'B. Andre input'!$B$175*'B. Andre input'!$B$65</f>
        <v>0</v>
      </c>
      <c r="AD114" s="236">
        <f>'I. Modelsimulering_kvinder'!AD40*'B. Andre input'!$B$175*'B. Andre input'!$B$65</f>
        <v>0</v>
      </c>
      <c r="AE114" s="236">
        <f>'I. Modelsimulering_kvinder'!AE40*'B. Andre input'!$B$175*'B. Andre input'!$B$65</f>
        <v>0</v>
      </c>
      <c r="AF114" s="236">
        <f>'I. Modelsimulering_kvinder'!AF40*'B. Andre input'!$B$175*'B. Andre input'!$B$65</f>
        <v>0</v>
      </c>
      <c r="AG114" s="236">
        <f>'I. Modelsimulering_kvinder'!AG40*'B. Andre input'!$B$175*'B. Andre input'!$B$65</f>
        <v>0</v>
      </c>
      <c r="AH114" s="236">
        <f>'I. Modelsimulering_kvinder'!AH40*'B. Andre input'!$B$175*'B. Andre input'!$B$65</f>
        <v>0</v>
      </c>
      <c r="AI114" s="236">
        <f>'I. Modelsimulering_kvinder'!AI40*'B. Andre input'!$B$175*'B. Andre input'!$B$65</f>
        <v>0</v>
      </c>
      <c r="AJ114" s="236">
        <f>'I. Modelsimulering_kvinder'!AJ40*'B. Andre input'!$B$175*'B. Andre input'!$B$65</f>
        <v>0</v>
      </c>
      <c r="AK114" s="236">
        <f>'I. Modelsimulering_kvinder'!AK40*'B. Andre input'!$B$175*'B. Andre input'!$B$65</f>
        <v>0</v>
      </c>
      <c r="AL114" s="236">
        <f>'I. Modelsimulering_kvinder'!AL40*'B. Andre input'!$B$175*'B. Andre input'!$B$65</f>
        <v>0</v>
      </c>
      <c r="AM114" s="236">
        <f>'I. Modelsimulering_kvinder'!AM40*'B. Andre input'!$B$175*'B. Andre input'!$B$65</f>
        <v>0</v>
      </c>
      <c r="AN114" s="236">
        <f>'I. Modelsimulering_kvinder'!AN40*'B. Andre input'!$B$175*'B. Andre input'!$B$65</f>
        <v>0</v>
      </c>
      <c r="AO114" s="236">
        <f>'I. Modelsimulering_kvinder'!AO40*'B. Andre input'!$B$175*'B. Andre input'!$B$65</f>
        <v>0</v>
      </c>
      <c r="AP114" s="236">
        <f>'I. Modelsimulering_kvinder'!AP40*'B. Andre input'!$B$175*'B. Andre input'!$B$65</f>
        <v>0</v>
      </c>
      <c r="AQ114" s="236">
        <f>'I. Modelsimulering_kvinder'!AQ40*'B. Andre input'!$B$175*'B. Andre input'!$B$65</f>
        <v>0</v>
      </c>
      <c r="AR114" s="236">
        <f>'I. Modelsimulering_kvinder'!AR40*'B. Andre input'!$B$175*'B. Andre input'!$B$65</f>
        <v>0</v>
      </c>
      <c r="AS114" s="236">
        <f>'I. Modelsimulering_kvinder'!AS40*'B. Andre input'!$B$175*'B. Andre input'!$B$65</f>
        <v>0</v>
      </c>
      <c r="AT114" s="236">
        <f>'I. Modelsimulering_kvinder'!AT40*'B. Andre input'!$B$175*'B. Andre input'!$B$65</f>
        <v>0</v>
      </c>
      <c r="AU114" s="236">
        <f>'I. Modelsimulering_kvinder'!AU40*'B. Andre input'!$B$175*'B. Andre input'!$B$65</f>
        <v>0</v>
      </c>
      <c r="AV114" s="236">
        <f>'I. Modelsimulering_kvinder'!AV40*'B. Andre input'!$B$175*'B. Andre input'!$B$65</f>
        <v>0</v>
      </c>
      <c r="AW114" s="236">
        <f>'I. Modelsimulering_kvinder'!AW40*'B. Andre input'!$B$175*'B. Andre input'!$B$65</f>
        <v>0</v>
      </c>
      <c r="AX114" s="236">
        <f>'I. Modelsimulering_kvinder'!AX40*'B. Andre input'!$B$175*'B. Andre input'!$B$65</f>
        <v>0</v>
      </c>
      <c r="AY114" s="236">
        <f>'I. Modelsimulering_kvinder'!AY40*'B. Andre input'!$B$175*'B. Andre input'!$B$65</f>
        <v>0</v>
      </c>
      <c r="AZ114" s="236">
        <f>'I. Modelsimulering_kvinder'!AZ40*'B. Andre input'!$B$175*'B. Andre input'!$B$65</f>
        <v>0</v>
      </c>
      <c r="BA114" s="236">
        <f>'I. Modelsimulering_kvinder'!BA40*'B. Andre input'!$B$175*'B. Andre input'!$B$65</f>
        <v>0</v>
      </c>
      <c r="BB114" s="236">
        <f>'I. Modelsimulering_kvinder'!BB40*'B. Andre input'!$B$175*'B. Andre input'!$B$65</f>
        <v>0</v>
      </c>
      <c r="BC114" s="236">
        <f>'I. Modelsimulering_kvinder'!BC40*'B. Andre input'!$B$175*'B. Andre input'!$B$65</f>
        <v>0</v>
      </c>
      <c r="BD114" s="236">
        <f>'I. Modelsimulering_kvinder'!BD40*'B. Andre input'!$B$175*'B. Andre input'!$B$65</f>
        <v>0</v>
      </c>
      <c r="BE114" s="236">
        <f>'I. Modelsimulering_kvinder'!BE40*'B. Andre input'!$B$175*'B. Andre input'!$B$65</f>
        <v>0</v>
      </c>
      <c r="BF114" s="236">
        <f>'I. Modelsimulering_kvinder'!BF40*'B. Andre input'!$B$175*'B. Andre input'!$B$65</f>
        <v>0</v>
      </c>
      <c r="BG114" s="236">
        <f>'I. Modelsimulering_kvinder'!BG40*'B. Andre input'!$B$175*'B. Andre input'!$B$65</f>
        <v>0</v>
      </c>
      <c r="BH114" s="236">
        <f>'I. Modelsimulering_kvinder'!BH40*'B. Andre input'!$B$175*'B. Andre input'!$B$65</f>
        <v>0</v>
      </c>
      <c r="BI114" s="236">
        <f>'I. Modelsimulering_kvinder'!BI40*'B. Andre input'!$B$175*'B. Andre input'!$B$65</f>
        <v>0</v>
      </c>
      <c r="BJ114" s="236">
        <f>'I. Modelsimulering_kvinder'!BJ40*'B. Andre input'!$B$175*'B. Andre input'!$B$65</f>
        <v>0</v>
      </c>
      <c r="BK114" s="236">
        <f>'I. Modelsimulering_kvinder'!BK40*'B. Andre input'!$B$175*'B. Andre input'!$B$65</f>
        <v>0</v>
      </c>
      <c r="BL114" s="236">
        <f>'I. Modelsimulering_kvinder'!BL40*'B. Andre input'!$B$175*'B. Andre input'!$B$65</f>
        <v>0</v>
      </c>
      <c r="BM114" s="236">
        <f>'I. Modelsimulering_kvinder'!BM40*'B. Andre input'!$B$175*'B. Andre input'!$B$65</f>
        <v>0</v>
      </c>
      <c r="BN114" s="236">
        <f>'I. Modelsimulering_kvinder'!BN40*'B. Andre input'!$B$175*'B. Andre input'!$B$65</f>
        <v>0</v>
      </c>
      <c r="BO114" s="236">
        <f>'I. Modelsimulering_kvinder'!BO40*'B. Andre input'!$B$175*'B. Andre input'!$B$65</f>
        <v>0</v>
      </c>
      <c r="BP114" s="236">
        <f>'I. Modelsimulering_kvinder'!BP40*'B. Andre input'!$B$175*'B. Andre input'!$B$65</f>
        <v>0</v>
      </c>
      <c r="BQ114" s="236">
        <f>'I. Modelsimulering_kvinder'!BQ40*'B. Andre input'!$B$175*'B. Andre input'!$B$65</f>
        <v>0</v>
      </c>
      <c r="BR114" s="236">
        <f>'I. Modelsimulering_kvinder'!BR40*'B. Andre input'!$B$175*'B. Andre input'!$B$65</f>
        <v>0</v>
      </c>
      <c r="BS114" s="236">
        <f>'I. Modelsimulering_kvinder'!BS40*'B. Andre input'!$B$175*'B. Andre input'!$B$65</f>
        <v>0</v>
      </c>
      <c r="BT114" s="236">
        <f>'I. Modelsimulering_kvinder'!BT40*'B. Andre input'!$B$175*'B. Andre input'!$B$65</f>
        <v>0</v>
      </c>
      <c r="BU114" s="236">
        <f>'I. Modelsimulering_kvinder'!BU40*'B. Andre input'!$B$175*'B. Andre input'!$B$65</f>
        <v>0</v>
      </c>
      <c r="BV114" s="236">
        <f>'I. Modelsimulering_kvinder'!BV40*'B. Andre input'!$B$175*'B. Andre input'!$B$65</f>
        <v>0</v>
      </c>
      <c r="BW114" s="236">
        <f>'I. Modelsimulering_kvinder'!BW40*'B. Andre input'!$B$175*'B. Andre input'!$B$65</f>
        <v>0</v>
      </c>
      <c r="BX114" s="236">
        <f>'I. Modelsimulering_kvinder'!BX40*'B. Andre input'!$B$175*'B. Andre input'!$B$65</f>
        <v>0</v>
      </c>
      <c r="BY114" s="236">
        <f>'I. Modelsimulering_kvinder'!BY40*'B. Andre input'!$B$175*'B. Andre input'!$B$65</f>
        <v>0</v>
      </c>
      <c r="BZ114" s="236">
        <f>'I. Modelsimulering_kvinder'!BZ40*'B. Andre input'!$B$175*'B. Andre input'!$B$65</f>
        <v>0</v>
      </c>
      <c r="CA114" s="236">
        <f>'I. Modelsimulering_kvinder'!CA40*'B. Andre input'!$B$175*'B. Andre input'!$B$65</f>
        <v>0</v>
      </c>
      <c r="CB114" s="236">
        <f>'I. Modelsimulering_kvinder'!CB40*'B. Andre input'!$B$175*'B. Andre input'!$B$65</f>
        <v>0</v>
      </c>
      <c r="CC114" s="236">
        <f>'I. Modelsimulering_kvinder'!CC40*'B. Andre input'!$B$175*'B. Andre input'!$B$65</f>
        <v>0</v>
      </c>
      <c r="CD114" s="236">
        <f>'I. Modelsimulering_kvinder'!CD40*'B. Andre input'!$B$175*'B. Andre input'!$B$65</f>
        <v>0</v>
      </c>
      <c r="CE114" s="236">
        <f>'I. Modelsimulering_kvinder'!CE40*'B. Andre input'!$B$175*'B. Andre input'!$B$65</f>
        <v>0</v>
      </c>
      <c r="CF114" s="236">
        <f>'I. Modelsimulering_kvinder'!CF40*'B. Andre input'!$B$175*'B. Andre input'!$B$65</f>
        <v>0</v>
      </c>
      <c r="CG114" s="236">
        <f>'I. Modelsimulering_kvinder'!CG40*'B. Andre input'!$B$175*'B. Andre input'!$B$65</f>
        <v>0</v>
      </c>
      <c r="CH114" s="236">
        <f>'I. Modelsimulering_kvinder'!CH40*'B. Andre input'!$B$175*'B. Andre input'!$B$65</f>
        <v>0</v>
      </c>
      <c r="CI114" s="236">
        <f>'I. Modelsimulering_kvinder'!CI40*'B. Andre input'!$B$175*'B. Andre input'!$B$65</f>
        <v>0</v>
      </c>
      <c r="CJ114" s="236">
        <f>'I. Modelsimulering_kvinder'!CJ40*'B. Andre input'!$B$175*'B. Andre input'!$B$65</f>
        <v>0</v>
      </c>
    </row>
    <row r="115" spans="1:88" s="115" customFormat="1" ht="12.75" x14ac:dyDescent="0.2">
      <c r="A115" s="140" t="s">
        <v>18</v>
      </c>
      <c r="B115" s="192"/>
      <c r="C115" s="192"/>
      <c r="D115" s="236">
        <f>'I. Modelsimulering_kvinder'!D41*'B. Andre input'!$B$176*'B. Andre input'!$B$65</f>
        <v>5249310.7547141062</v>
      </c>
      <c r="E115" s="236">
        <f>'I. Modelsimulering_kvinder'!E41*'B. Andre input'!$B$176*'B. Andre input'!$B$65</f>
        <v>5115236.2882208917</v>
      </c>
      <c r="F115" s="236">
        <f>'I. Modelsimulering_kvinder'!F41*'B. Andre input'!$B$176*'B. Andre input'!$B$65</f>
        <v>4983773.8173290547</v>
      </c>
      <c r="G115" s="236">
        <f>'I. Modelsimulering_kvinder'!G41*'B. Andre input'!$B$176*'B. Andre input'!$B$65</f>
        <v>4854934.3242460927</v>
      </c>
      <c r="H115" s="236">
        <f>'I. Modelsimulering_kvinder'!H41*'B. Andre input'!$B$176*'B. Andre input'!$B$65</f>
        <v>4728715.0906712562</v>
      </c>
      <c r="I115" s="236">
        <f>'I. Modelsimulering_kvinder'!I41*'B. Andre input'!$B$176*'B. Andre input'!$B$65</f>
        <v>4635220.5077064736</v>
      </c>
      <c r="J115" s="236">
        <f>'I. Modelsimulering_kvinder'!J41*'B. Andre input'!$B$176*'B. Andre input'!$B$65</f>
        <v>4528441.1761945998</v>
      </c>
      <c r="K115" s="236">
        <f>'I. Modelsimulering_kvinder'!K41*'B. Andre input'!$B$176*'B. Andre input'!$B$65</f>
        <v>4416904.9657465843</v>
      </c>
      <c r="L115" s="236">
        <f>'I. Modelsimulering_kvinder'!L41*'B. Andre input'!$B$176*'B. Andre input'!$B$65</f>
        <v>4302819.144466755</v>
      </c>
      <c r="M115" s="236">
        <f>'I. Modelsimulering_kvinder'!M41*'B. Andre input'!$B$176*'B. Andre input'!$B$65</f>
        <v>4187151.5656560329</v>
      </c>
      <c r="N115" s="236">
        <f>'I. Modelsimulering_kvinder'!N41*'B. Andre input'!$B$176*'B. Andre input'!$B$65</f>
        <v>4112561.7287377557</v>
      </c>
      <c r="O115" s="236">
        <f>'I. Modelsimulering_kvinder'!O41*'B. Andre input'!$B$176*'B. Andre input'!$B$65</f>
        <v>4027124.8651195951</v>
      </c>
      <c r="P115" s="236">
        <f>'I. Modelsimulering_kvinder'!P41*'B. Andre input'!$B$176*'B. Andre input'!$B$65</f>
        <v>3934318.4791195067</v>
      </c>
      <c r="Q115" s="236">
        <f>'I. Modelsimulering_kvinder'!Q41*'B. Andre input'!$B$176*'B. Andre input'!$B$65</f>
        <v>3835912.5385126742</v>
      </c>
      <c r="R115" s="236">
        <f>'I. Modelsimulering_kvinder'!R41*'B. Andre input'!$B$176*'B. Andre input'!$B$65</f>
        <v>3733222.7265909058</v>
      </c>
      <c r="S115" s="236">
        <f>'I. Modelsimulering_kvinder'!S41*'B. Andre input'!$B$176*'B. Andre input'!$B$65</f>
        <v>3627365.1069430714</v>
      </c>
      <c r="T115" s="236">
        <f>'I. Modelsimulering_kvinder'!T41*'B. Andre input'!$B$176*'B. Andre input'!$B$65</f>
        <v>3519313.6557487352</v>
      </c>
      <c r="U115" s="236">
        <f>'I. Modelsimulering_kvinder'!U41*'B. Andre input'!$B$176*'B. Andre input'!$B$65</f>
        <v>3409919.2944855676</v>
      </c>
      <c r="V115" s="236">
        <f>'I. Modelsimulering_kvinder'!V41*'B. Andre input'!$B$176*'B. Andre input'!$B$65</f>
        <v>3299921.5358897997</v>
      </c>
      <c r="W115" s="236">
        <f>'I. Modelsimulering_kvinder'!W41*'B. Andre input'!$B$176*'B. Andre input'!$B$65</f>
        <v>3492735.4087038222</v>
      </c>
      <c r="X115" s="236">
        <f>'I. Modelsimulering_kvinder'!X41*'B. Andre input'!$B$176*'B. Andre input'!$B$65</f>
        <v>3336557.8615435041</v>
      </c>
      <c r="Y115" s="236">
        <f>'I. Modelsimulering_kvinder'!Y41*'B. Andre input'!$B$176*'B. Andre input'!$B$65</f>
        <v>3187577.826093446</v>
      </c>
      <c r="Z115" s="236">
        <f>'I. Modelsimulering_kvinder'!Z41*'B. Andre input'!$B$176*'B. Andre input'!$B$65</f>
        <v>3045411.1451484947</v>
      </c>
      <c r="AA115" s="236">
        <f>'I. Modelsimulering_kvinder'!AA41*'B. Andre input'!$B$176*'B. Andre input'!$B$65</f>
        <v>2909706.7163376291</v>
      </c>
      <c r="AB115" s="236">
        <f>'I. Modelsimulering_kvinder'!AB41*'B. Andre input'!$B$176*'B. Andre input'!$B$65</f>
        <v>2780141.0343482019</v>
      </c>
      <c r="AC115" s="236">
        <f>'I. Modelsimulering_kvinder'!AC41*'B. Andre input'!$B$176*'B. Andre input'!$B$65</f>
        <v>2656413.9773768769</v>
      </c>
      <c r="AD115" s="236">
        <f>'I. Modelsimulering_kvinder'!AD41*'B. Andre input'!$B$176*'B. Andre input'!$B$65</f>
        <v>2538245.5292405225</v>
      </c>
      <c r="AE115" s="236">
        <f>'I. Modelsimulering_kvinder'!AE41*'B. Andre input'!$B$176*'B. Andre input'!$B$65</f>
        <v>2425373.2067907532</v>
      </c>
      <c r="AF115" s="236">
        <f>'I. Modelsimulering_kvinder'!AF41*'B. Andre input'!$B$176*'B. Andre input'!$B$65</f>
        <v>2317550.0204659924</v>
      </c>
      <c r="AG115" s="236">
        <f>'I. Modelsimulering_kvinder'!AG41*'B. Andre input'!$B$176*'B. Andre input'!$B$65</f>
        <v>2176361.0660608103</v>
      </c>
      <c r="AH115" s="236">
        <f>'I. Modelsimulering_kvinder'!AH41*'B. Andre input'!$B$176*'B. Andre input'!$B$65</f>
        <v>2043790.0781958117</v>
      </c>
      <c r="AI115" s="236">
        <f>'I. Modelsimulering_kvinder'!AI41*'B. Andre input'!$B$176*'B. Andre input'!$B$65</f>
        <v>1919306.8058400834</v>
      </c>
      <c r="AJ115" s="236">
        <f>'I. Modelsimulering_kvinder'!AJ41*'B. Andre input'!$B$176*'B. Andre input'!$B$65</f>
        <v>1802414.7062524103</v>
      </c>
      <c r="AK115" s="236">
        <f>'I. Modelsimulering_kvinder'!AK41*'B. Andre input'!$B$176*'B. Andre input'!$B$65</f>
        <v>1692648.5255650356</v>
      </c>
      <c r="AL115" s="236">
        <f>'I. Modelsimulering_kvinder'!AL41*'B. Andre input'!$B$176*'B. Andre input'!$B$65</f>
        <v>1589572.1217337479</v>
      </c>
      <c r="AM115" s="236">
        <f>'I. Modelsimulering_kvinder'!AM41*'B. Andre input'!$B$176*'B. Andre input'!$B$65</f>
        <v>1492776.4903602358</v>
      </c>
      <c r="AN115" s="236">
        <f>'I. Modelsimulering_kvinder'!AN41*'B. Andre input'!$B$176*'B. Andre input'!$B$65</f>
        <v>1401877.9627687566</v>
      </c>
      <c r="AO115" s="236">
        <f>'I. Modelsimulering_kvinder'!AO41*'B. Andre input'!$B$176*'B. Andre input'!$B$65</f>
        <v>1316516.5523523404</v>
      </c>
      <c r="AP115" s="236">
        <f>'I. Modelsimulering_kvinder'!AP41*'B. Andre input'!$B$176*'B. Andre input'!$B$65</f>
        <v>1236354.4301810986</v>
      </c>
      <c r="AQ115" s="236">
        <f>'I. Modelsimulering_kvinder'!AQ41*'B. Andre input'!$B$176*'B. Andre input'!$B$65</f>
        <v>1099965.3296382157</v>
      </c>
      <c r="AR115" s="236">
        <f>'I. Modelsimulering_kvinder'!AR41*'B. Andre input'!$B$176*'B. Andre input'!$B$65</f>
        <v>978622.8494766854</v>
      </c>
      <c r="AS115" s="236">
        <f>'I. Modelsimulering_kvinder'!AS41*'B. Andre input'!$B$176*'B. Andre input'!$B$65</f>
        <v>870666.7979871697</v>
      </c>
      <c r="AT115" s="236">
        <f>'I. Modelsimulering_kvinder'!AT41*'B. Andre input'!$B$176*'B. Andre input'!$B$65</f>
        <v>774620.23040708445</v>
      </c>
      <c r="AU115" s="236">
        <f>'I. Modelsimulering_kvinder'!AU41*'B. Andre input'!$B$176*'B. Andre input'!$B$65</f>
        <v>689169.20296009793</v>
      </c>
      <c r="AV115" s="236">
        <f>'I. Modelsimulering_kvinder'!AV41*'B. Andre input'!$B$176*'B. Andre input'!$B$65</f>
        <v>613144.76955865079</v>
      </c>
      <c r="AW115" s="236">
        <f>'I. Modelsimulering_kvinder'!AW41*'B. Andre input'!$B$176*'B. Andre input'!$B$65</f>
        <v>545506.97104116587</v>
      </c>
      <c r="AX115" s="236">
        <f>'I. Modelsimulering_kvinder'!AX41*'B. Andre input'!$B$176*'B. Andre input'!$B$65</f>
        <v>485330.59521526104</v>
      </c>
      <c r="AY115" s="236">
        <f>'I. Modelsimulering_kvinder'!AY41*'B. Andre input'!$B$176*'B. Andre input'!$B$65</f>
        <v>431792.51100613485</v>
      </c>
      <c r="AZ115" s="236">
        <f>'I. Modelsimulering_kvinder'!AZ41*'B. Andre input'!$B$176*'B. Andre input'!$B$65</f>
        <v>384160.40210823348</v>
      </c>
      <c r="BA115" s="236">
        <f>'I. Modelsimulering_kvinder'!BA41*'B. Andre input'!$B$176*'B. Andre input'!$B$65</f>
        <v>0</v>
      </c>
      <c r="BB115" s="236">
        <f>'I. Modelsimulering_kvinder'!BB41*'B. Andre input'!$B$176*'B. Andre input'!$B$65</f>
        <v>0</v>
      </c>
      <c r="BC115" s="236">
        <f>'I. Modelsimulering_kvinder'!BC41*'B. Andre input'!$B$176*'B. Andre input'!$B$65</f>
        <v>0</v>
      </c>
      <c r="BD115" s="236">
        <f>'I. Modelsimulering_kvinder'!BD41*'B. Andre input'!$B$176*'B. Andre input'!$B$65</f>
        <v>0</v>
      </c>
      <c r="BE115" s="236">
        <f>'I. Modelsimulering_kvinder'!BE41*'B. Andre input'!$B$176*'B. Andre input'!$B$65</f>
        <v>0</v>
      </c>
      <c r="BF115" s="236">
        <f>'I. Modelsimulering_kvinder'!BF41*'B. Andre input'!$B$176*'B. Andre input'!$B$65</f>
        <v>0</v>
      </c>
      <c r="BG115" s="236">
        <f>'I. Modelsimulering_kvinder'!BG41*'B. Andre input'!$B$176*'B. Andre input'!$B$65</f>
        <v>0</v>
      </c>
      <c r="BH115" s="236">
        <f>'I. Modelsimulering_kvinder'!BH41*'B. Andre input'!$B$176*'B. Andre input'!$B$65</f>
        <v>0</v>
      </c>
      <c r="BI115" s="236">
        <f>'I. Modelsimulering_kvinder'!BI41*'B. Andre input'!$B$176*'B. Andre input'!$B$65</f>
        <v>0</v>
      </c>
      <c r="BJ115" s="236">
        <f>'I. Modelsimulering_kvinder'!BJ41*'B. Andre input'!$B$176*'B. Andre input'!$B$65</f>
        <v>0</v>
      </c>
      <c r="BK115" s="236">
        <f>'I. Modelsimulering_kvinder'!BK41*'B. Andre input'!$B$176*'B. Andre input'!$B$65</f>
        <v>0</v>
      </c>
      <c r="BL115" s="236">
        <f>'I. Modelsimulering_kvinder'!BL41*'B. Andre input'!$B$176*'B. Andre input'!$B$65</f>
        <v>0</v>
      </c>
      <c r="BM115" s="236">
        <f>'I. Modelsimulering_kvinder'!BM41*'B. Andre input'!$B$176*'B. Andre input'!$B$65</f>
        <v>0</v>
      </c>
      <c r="BN115" s="236">
        <f>'I. Modelsimulering_kvinder'!BN41*'B. Andre input'!$B$176*'B. Andre input'!$B$65</f>
        <v>0</v>
      </c>
      <c r="BO115" s="236">
        <f>'I. Modelsimulering_kvinder'!BO41*'B. Andre input'!$B$176*'B. Andre input'!$B$65</f>
        <v>0</v>
      </c>
      <c r="BP115" s="236">
        <f>'I. Modelsimulering_kvinder'!BP41*'B. Andre input'!$B$176*'B. Andre input'!$B$65</f>
        <v>0</v>
      </c>
      <c r="BQ115" s="236">
        <f>'I. Modelsimulering_kvinder'!BQ41*'B. Andre input'!$B$176*'B. Andre input'!$B$65</f>
        <v>0</v>
      </c>
      <c r="BR115" s="236">
        <f>'I. Modelsimulering_kvinder'!BR41*'B. Andre input'!$B$176*'B. Andre input'!$B$65</f>
        <v>0</v>
      </c>
      <c r="BS115" s="236">
        <f>'I. Modelsimulering_kvinder'!BS41*'B. Andre input'!$B$176*'B. Andre input'!$B$65</f>
        <v>0</v>
      </c>
      <c r="BT115" s="236">
        <f>'I. Modelsimulering_kvinder'!BT41*'B. Andre input'!$B$176*'B. Andre input'!$B$65</f>
        <v>0</v>
      </c>
      <c r="BU115" s="236">
        <f>'I. Modelsimulering_kvinder'!BU41*'B. Andre input'!$B$176*'B. Andre input'!$B$65</f>
        <v>0</v>
      </c>
      <c r="BV115" s="236">
        <f>'I. Modelsimulering_kvinder'!BV41*'B. Andre input'!$B$176*'B. Andre input'!$B$65</f>
        <v>0</v>
      </c>
      <c r="BW115" s="236">
        <f>'I. Modelsimulering_kvinder'!BW41*'B. Andre input'!$B$176*'B. Andre input'!$B$65</f>
        <v>0</v>
      </c>
      <c r="BX115" s="236">
        <f>'I. Modelsimulering_kvinder'!BX41*'B. Andre input'!$B$176*'B. Andre input'!$B$65</f>
        <v>0</v>
      </c>
      <c r="BY115" s="236">
        <f>'I. Modelsimulering_kvinder'!BY41*'B. Andre input'!$B$176*'B. Andre input'!$B$65</f>
        <v>0</v>
      </c>
      <c r="BZ115" s="236">
        <f>'I. Modelsimulering_kvinder'!BZ41*'B. Andre input'!$B$176*'B. Andre input'!$B$65</f>
        <v>0</v>
      </c>
      <c r="CA115" s="236">
        <f>'I. Modelsimulering_kvinder'!CA41*'B. Andre input'!$B$176*'B. Andre input'!$B$65</f>
        <v>0</v>
      </c>
      <c r="CB115" s="236">
        <f>'I. Modelsimulering_kvinder'!CB41*'B. Andre input'!$B$176*'B. Andre input'!$B$65</f>
        <v>0</v>
      </c>
      <c r="CC115" s="236">
        <f>'I. Modelsimulering_kvinder'!CC41*'B. Andre input'!$B$176*'B. Andre input'!$B$65</f>
        <v>0</v>
      </c>
      <c r="CD115" s="236">
        <f>'I. Modelsimulering_kvinder'!CD41*'B. Andre input'!$B$176*'B. Andre input'!$B$65</f>
        <v>0</v>
      </c>
      <c r="CE115" s="236">
        <f>'I. Modelsimulering_kvinder'!CE41*'B. Andre input'!$B$176*'B. Andre input'!$B$65</f>
        <v>0</v>
      </c>
      <c r="CF115" s="236">
        <f>'I. Modelsimulering_kvinder'!CF41*'B. Andre input'!$B$176*'B. Andre input'!$B$65</f>
        <v>0</v>
      </c>
      <c r="CG115" s="236">
        <f>'I. Modelsimulering_kvinder'!CG41*'B. Andre input'!$B$176*'B. Andre input'!$B$65</f>
        <v>0</v>
      </c>
      <c r="CH115" s="236">
        <f>'I. Modelsimulering_kvinder'!CH41*'B. Andre input'!$B$176*'B. Andre input'!$B$65</f>
        <v>0</v>
      </c>
      <c r="CI115" s="236">
        <f>'I. Modelsimulering_kvinder'!CI41*'B. Andre input'!$B$176*'B. Andre input'!$B$65</f>
        <v>0</v>
      </c>
      <c r="CJ115" s="236">
        <f>'I. Modelsimulering_kvinder'!CJ41*'B. Andre input'!$B$176*'B. Andre input'!$B$65</f>
        <v>0</v>
      </c>
    </row>
    <row r="116" spans="1:88" s="115" customFormat="1" ht="12.75" x14ac:dyDescent="0.2">
      <c r="A116" s="140" t="s">
        <v>211</v>
      </c>
      <c r="B116" s="192"/>
      <c r="C116" s="192"/>
      <c r="D116" s="236">
        <f>'I. Modelsimulering_kvinder'!D42*'B. Andre input'!$B$177*'B. Andre input'!$B$65</f>
        <v>5515115.031077696</v>
      </c>
      <c r="E116" s="236">
        <f>'I. Modelsimulering_kvinder'!E42*'B. Andre input'!$B$177*'B. Andre input'!$B$65</f>
        <v>5530235.4018240105</v>
      </c>
      <c r="F116" s="236">
        <f>'I. Modelsimulering_kvinder'!F42*'B. Andre input'!$B$177*'B. Andre input'!$B$65</f>
        <v>5534103.5761779584</v>
      </c>
      <c r="G116" s="236">
        <f>'I. Modelsimulering_kvinder'!G42*'B. Andre input'!$B$177*'B. Andre input'!$B$65</f>
        <v>5527879.1364591857</v>
      </c>
      <c r="H116" s="236">
        <f>'I. Modelsimulering_kvinder'!H42*'B. Andre input'!$B$177*'B. Andre input'!$B$65</f>
        <v>5512595.2570293518</v>
      </c>
      <c r="I116" s="236">
        <f>'I. Modelsimulering_kvinder'!I42*'B. Andre input'!$B$177*'B. Andre input'!$B$65</f>
        <v>5489174.4696254451</v>
      </c>
      <c r="J116" s="236">
        <f>'I. Modelsimulering_kvinder'!J42*'B. Andre input'!$B$177*'B. Andre input'!$B$65</f>
        <v>5446962.0564958677</v>
      </c>
      <c r="K116" s="236">
        <f>'I. Modelsimulering_kvinder'!K42*'B. Andre input'!$B$177*'B. Andre input'!$B$65</f>
        <v>5396111.8944306504</v>
      </c>
      <c r="L116" s="236">
        <f>'I. Modelsimulering_kvinder'!L42*'B. Andre input'!$B$177*'B. Andre input'!$B$65</f>
        <v>5338802.4039756507</v>
      </c>
      <c r="M116" s="236">
        <f>'I. Modelsimulering_kvinder'!M42*'B. Andre input'!$B$177*'B. Andre input'!$B$65</f>
        <v>5275727.005939736</v>
      </c>
      <c r="N116" s="236">
        <f>'I. Modelsimulering_kvinder'!N42*'B. Andre input'!$B$177*'B. Andre input'!$B$65</f>
        <v>5207324.6986594256</v>
      </c>
      <c r="O116" s="236">
        <f>'I. Modelsimulering_kvinder'!O42*'B. Andre input'!$B$177*'B. Andre input'!$B$65</f>
        <v>5137170.4361251369</v>
      </c>
      <c r="P116" s="236">
        <f>'I. Modelsimulering_kvinder'!P42*'B. Andre input'!$B$177*'B. Andre input'!$B$65</f>
        <v>5066368.9828376248</v>
      </c>
      <c r="Q116" s="236">
        <f>'I. Modelsimulering_kvinder'!Q42*'B. Andre input'!$B$177*'B. Andre input'!$B$65</f>
        <v>4994241.8244492915</v>
      </c>
      <c r="R116" s="236">
        <f>'I. Modelsimulering_kvinder'!R42*'B. Andre input'!$B$177*'B. Andre input'!$B$65</f>
        <v>4920039.7674401272</v>
      </c>
      <c r="S116" s="236">
        <f>'I. Modelsimulering_kvinder'!S42*'B. Andre input'!$B$177*'B. Andre input'!$B$65</f>
        <v>4843226.3261811985</v>
      </c>
      <c r="T116" s="236">
        <f>'I. Modelsimulering_kvinder'!T42*'B. Andre input'!$B$177*'B. Andre input'!$B$65</f>
        <v>4763485.4314875696</v>
      </c>
      <c r="U116" s="236">
        <f>'I. Modelsimulering_kvinder'!U42*'B. Andre input'!$B$177*'B. Andre input'!$B$65</f>
        <v>4680683.0507222498</v>
      </c>
      <c r="V116" s="236">
        <f>'I. Modelsimulering_kvinder'!V42*'B. Andre input'!$B$177*'B. Andre input'!$B$65</f>
        <v>4594827.0845050896</v>
      </c>
      <c r="W116" s="236">
        <f>'I. Modelsimulering_kvinder'!W42*'B. Andre input'!$B$177*'B. Andre input'!$B$65</f>
        <v>4506033.0630083401</v>
      </c>
      <c r="X116" s="236">
        <f>'I. Modelsimulering_kvinder'!X42*'B. Andre input'!$B$177*'B. Andre input'!$B$65</f>
        <v>4445396.0170034114</v>
      </c>
      <c r="Y116" s="236">
        <f>'I. Modelsimulering_kvinder'!Y42*'B. Andre input'!$B$177*'B. Andre input'!$B$65</f>
        <v>4374862.3499246147</v>
      </c>
      <c r="Z116" s="236">
        <f>'I. Modelsimulering_kvinder'!Z42*'B. Andre input'!$B$177*'B. Andre input'!$B$65</f>
        <v>4295993.2824120009</v>
      </c>
      <c r="AA116" s="236">
        <f>'I. Modelsimulering_kvinder'!AA42*'B. Andre input'!$B$177*'B. Andre input'!$B$65</f>
        <v>4210182.3774953838</v>
      </c>
      <c r="AB116" s="236">
        <f>'I. Modelsimulering_kvinder'!AB42*'B. Andre input'!$B$177*'B. Andre input'!$B$65</f>
        <v>4118671.746093573</v>
      </c>
      <c r="AC116" s="236">
        <f>'I. Modelsimulering_kvinder'!AC42*'B. Andre input'!$B$177*'B. Andre input'!$B$65</f>
        <v>4022566.5677529443</v>
      </c>
      <c r="AD116" s="236">
        <f>'I. Modelsimulering_kvinder'!AD42*'B. Andre input'!$B$177*'B. Andre input'!$B$65</f>
        <v>3922848.1906244704</v>
      </c>
      <c r="AE116" s="236">
        <f>'I. Modelsimulering_kvinder'!AE42*'B. Andre input'!$B$177*'B. Andre input'!$B$65</f>
        <v>3820386.0040185107</v>
      </c>
      <c r="AF116" s="236">
        <f>'I. Modelsimulering_kvinder'!AF42*'B. Andre input'!$B$177*'B. Andre input'!$B$65</f>
        <v>3715948.2297061249</v>
      </c>
      <c r="AG116" s="236">
        <f>'I. Modelsimulering_kvinder'!AG42*'B. Andre input'!$B$177*'B. Andre input'!$B$65</f>
        <v>3727631.5272283987</v>
      </c>
      <c r="AH116" s="236">
        <f>'I. Modelsimulering_kvinder'!AH42*'B. Andre input'!$B$177*'B. Andre input'!$B$65</f>
        <v>3716791.4068327183</v>
      </c>
      <c r="AI116" s="236">
        <f>'I. Modelsimulering_kvinder'!AI42*'B. Andre input'!$B$177*'B. Andre input'!$B$65</f>
        <v>3686809.1555760675</v>
      </c>
      <c r="AJ116" s="236">
        <f>'I. Modelsimulering_kvinder'!AJ42*'B. Andre input'!$B$177*'B. Andre input'!$B$65</f>
        <v>3640671.8436794407</v>
      </c>
      <c r="AK116" s="236">
        <f>'I. Modelsimulering_kvinder'!AK42*'B. Andre input'!$B$177*'B. Andre input'!$B$65</f>
        <v>3581014.9075755691</v>
      </c>
      <c r="AL116" s="236">
        <f>'I. Modelsimulering_kvinder'!AL42*'B. Andre input'!$B$177*'B. Andre input'!$B$65</f>
        <v>3510160.0377541641</v>
      </c>
      <c r="AM116" s="236">
        <f>'I. Modelsimulering_kvinder'!AM42*'B. Andre input'!$B$177*'B. Andre input'!$B$65</f>
        <v>3430148.9685893431</v>
      </c>
      <c r="AN116" s="236">
        <f>'I. Modelsimulering_kvinder'!AN42*'B. Andre input'!$B$177*'B. Andre input'!$B$65</f>
        <v>3342773.6675648568</v>
      </c>
      <c r="AO116" s="236">
        <f>'I. Modelsimulering_kvinder'!AO42*'B. Andre input'!$B$177*'B. Andre input'!$B$65</f>
        <v>3249603.3436300824</v>
      </c>
      <c r="AP116" s="236">
        <f>'I. Modelsimulering_kvinder'!AP42*'B. Andre input'!$B$177*'B. Andre input'!$B$65</f>
        <v>3152008.6330370638</v>
      </c>
      <c r="AQ116" s="236">
        <f>'I. Modelsimulering_kvinder'!AQ42*'B. Andre input'!$B$177*'B. Andre input'!$B$65</f>
        <v>3239111.3463027352</v>
      </c>
      <c r="AR116" s="236">
        <f>'I. Modelsimulering_kvinder'!AR42*'B. Andre input'!$B$177*'B. Andre input'!$B$65</f>
        <v>3276723.1954747336</v>
      </c>
      <c r="AS116" s="236">
        <f>'I. Modelsimulering_kvinder'!AS42*'B. Andre input'!$B$177*'B. Andre input'!$B$65</f>
        <v>3273981.0514126844</v>
      </c>
      <c r="AT116" s="236">
        <f>'I. Modelsimulering_kvinder'!AT42*'B. Andre input'!$B$177*'B. Andre input'!$B$65</f>
        <v>3238669.5002421434</v>
      </c>
      <c r="AU116" s="236">
        <f>'I. Modelsimulering_kvinder'!AU42*'B. Andre input'!$B$177*'B. Andre input'!$B$65</f>
        <v>3177403.7213150924</v>
      </c>
      <c r="AV116" s="236">
        <f>'I. Modelsimulering_kvinder'!AV42*'B. Andre input'!$B$177*'B. Andre input'!$B$65</f>
        <v>3095788.4970489768</v>
      </c>
      <c r="AW116" s="236">
        <f>'I. Modelsimulering_kvinder'!AW42*'B. Andre input'!$B$177*'B. Andre input'!$B$65</f>
        <v>2998556.4960971419</v>
      </c>
      <c r="AX116" s="236">
        <f>'I. Modelsimulering_kvinder'!AX42*'B. Andre input'!$B$177*'B. Andre input'!$B$65</f>
        <v>2889688.5304318862</v>
      </c>
      <c r="AY116" s="236">
        <f>'I. Modelsimulering_kvinder'!AY42*'B. Andre input'!$B$177*'B. Andre input'!$B$65</f>
        <v>2772518.1167794578</v>
      </c>
      <c r="AZ116" s="236">
        <f>'I. Modelsimulering_kvinder'!AZ42*'B. Andre input'!$B$177*'B. Andre input'!$B$65</f>
        <v>2649822.359800383</v>
      </c>
      <c r="BA116" s="236">
        <f>'I. Modelsimulering_kvinder'!BA42*'B. Andre input'!$B$177*'B. Andre input'!$B$65</f>
        <v>3574979.7795490911</v>
      </c>
      <c r="BB116" s="236">
        <f>'I. Modelsimulering_kvinder'!BB42*'B. Andre input'!$B$177*'B. Andre input'!$B$65</f>
        <v>3247195.3231813335</v>
      </c>
      <c r="BC116" s="236">
        <f>'I. Modelsimulering_kvinder'!BC42*'B. Andre input'!$B$177*'B. Andre input'!$B$65</f>
        <v>2949598.0836291425</v>
      </c>
      <c r="BD116" s="236">
        <f>'I. Modelsimulering_kvinder'!BD42*'B. Andre input'!$B$177*'B. Andre input'!$B$65</f>
        <v>2679371.6850299099</v>
      </c>
      <c r="BE116" s="236">
        <f>'I. Modelsimulering_kvinder'!BE42*'B. Andre input'!$B$177*'B. Andre input'!$B$65</f>
        <v>2433972.4062625603</v>
      </c>
      <c r="BF116" s="236">
        <f>'I. Modelsimulering_kvinder'!BF42*'B. Andre input'!$B$177*'B. Andre input'!$B$65</f>
        <v>2211100.1086746999</v>
      </c>
      <c r="BG116" s="236">
        <f>'I. Modelsimulering_kvinder'!BG42*'B. Andre input'!$B$177*'B. Andre input'!$B$65</f>
        <v>2008672.9649536421</v>
      </c>
      <c r="BH116" s="236">
        <f>'I. Modelsimulering_kvinder'!BH42*'B. Andre input'!$B$177*'B. Andre input'!$B$65</f>
        <v>1824805.3243239624</v>
      </c>
      <c r="BI116" s="236">
        <f>'I. Modelsimulering_kvinder'!BI42*'B. Andre input'!$B$177*'B. Andre input'!$B$65</f>
        <v>1657788.1985575394</v>
      </c>
      <c r="BJ116" s="236">
        <f>'I. Modelsimulering_kvinder'!BJ42*'B. Andre input'!$B$177*'B. Andre input'!$B$65</f>
        <v>1506071.9641219359</v>
      </c>
      <c r="BK116" s="236">
        <f>'I. Modelsimulering_kvinder'!BK42*'B. Andre input'!$B$177*'B. Andre input'!$B$65</f>
        <v>1368250.9586722963</v>
      </c>
      <c r="BL116" s="236">
        <f>'I. Modelsimulering_kvinder'!BL42*'B. Andre input'!$B$177*'B. Andre input'!$B$65</f>
        <v>1243049.7125779111</v>
      </c>
      <c r="BM116" s="236">
        <f>'I. Modelsimulering_kvinder'!BM42*'B. Andre input'!$B$177*'B. Andre input'!$B$65</f>
        <v>1129310.6037280667</v>
      </c>
      <c r="BN116" s="236">
        <f>'I. Modelsimulering_kvinder'!BN42*'B. Andre input'!$B$177*'B. Andre input'!$B$65</f>
        <v>1025982.7604307613</v>
      </c>
      <c r="BO116" s="236">
        <f>'I. Modelsimulering_kvinder'!BO42*'B. Andre input'!$B$177*'B. Andre input'!$B$65</f>
        <v>932112.0656625483</v>
      </c>
      <c r="BP116" s="236">
        <f>'I. Modelsimulering_kvinder'!BP42*'B. Andre input'!$B$177*'B. Andre input'!$B$65</f>
        <v>846832.13832562917</v>
      </c>
      <c r="BQ116" s="236">
        <f>'I. Modelsimulering_kvinder'!BQ42*'B. Andre input'!$B$177*'B. Andre input'!$B$65</f>
        <v>769356.18503246561</v>
      </c>
      <c r="BR116" s="236">
        <f>'I. Modelsimulering_kvinder'!BR42*'B. Andre input'!$B$177*'B. Andre input'!$B$65</f>
        <v>698969.63037466677</v>
      </c>
      <c r="BS116" s="236">
        <f>'I. Modelsimulering_kvinder'!BS42*'B. Andre input'!$B$177*'B. Andre input'!$B$65</f>
        <v>635023.44545327872</v>
      </c>
      <c r="BT116" s="236">
        <f>'I. Modelsimulering_kvinder'!BT42*'B. Andre input'!$B$177*'B. Andre input'!$B$65</f>
        <v>576928.1042503278</v>
      </c>
      <c r="BU116" s="236">
        <f>'I. Modelsimulering_kvinder'!BU42*'B. Andre input'!$B$177*'B. Andre input'!$B$65</f>
        <v>0</v>
      </c>
      <c r="BV116" s="236">
        <f>'I. Modelsimulering_kvinder'!BV42*'B. Andre input'!$B$177*'B. Andre input'!$B$65</f>
        <v>0</v>
      </c>
      <c r="BW116" s="236">
        <f>'I. Modelsimulering_kvinder'!BW42*'B. Andre input'!$B$177*'B. Andre input'!$B$65</f>
        <v>0</v>
      </c>
      <c r="BX116" s="236">
        <f>'I. Modelsimulering_kvinder'!BX42*'B. Andre input'!$B$177*'B. Andre input'!$B$65</f>
        <v>0</v>
      </c>
      <c r="BY116" s="236">
        <f>'I. Modelsimulering_kvinder'!BY42*'B. Andre input'!$B$177*'B. Andre input'!$B$65</f>
        <v>0</v>
      </c>
      <c r="BZ116" s="236">
        <f>'I. Modelsimulering_kvinder'!BZ42*'B. Andre input'!$B$177*'B. Andre input'!$B$65</f>
        <v>0</v>
      </c>
      <c r="CA116" s="236">
        <f>'I. Modelsimulering_kvinder'!CA42*'B. Andre input'!$B$177*'B. Andre input'!$B$65</f>
        <v>0</v>
      </c>
      <c r="CB116" s="236">
        <f>'I. Modelsimulering_kvinder'!CB42*'B. Andre input'!$B$177*'B. Andre input'!$B$65</f>
        <v>0</v>
      </c>
      <c r="CC116" s="236">
        <f>'I. Modelsimulering_kvinder'!CC42*'B. Andre input'!$B$177*'B. Andre input'!$B$65</f>
        <v>0</v>
      </c>
      <c r="CD116" s="236">
        <f>'I. Modelsimulering_kvinder'!CD42*'B. Andre input'!$B$177*'B. Andre input'!$B$65</f>
        <v>0</v>
      </c>
      <c r="CE116" s="236">
        <f>'I. Modelsimulering_kvinder'!CE42*'B. Andre input'!$B$177*'B. Andre input'!$B$65</f>
        <v>0</v>
      </c>
      <c r="CF116" s="236">
        <f>'I. Modelsimulering_kvinder'!CF42*'B. Andre input'!$B$177*'B. Andre input'!$B$65</f>
        <v>0</v>
      </c>
      <c r="CG116" s="236">
        <f>'I. Modelsimulering_kvinder'!CG42*'B. Andre input'!$B$177*'B. Andre input'!$B$65</f>
        <v>0</v>
      </c>
      <c r="CH116" s="236">
        <f>'I. Modelsimulering_kvinder'!CH42*'B. Andre input'!$B$177*'B. Andre input'!$B$65</f>
        <v>0</v>
      </c>
      <c r="CI116" s="236">
        <f>'I. Modelsimulering_kvinder'!CI42*'B. Andre input'!$B$177*'B. Andre input'!$B$65</f>
        <v>0</v>
      </c>
      <c r="CJ116" s="236">
        <f>'I. Modelsimulering_kvinder'!CJ42*'B. Andre input'!$B$177*'B. Andre input'!$B$65</f>
        <v>0</v>
      </c>
    </row>
    <row r="117" spans="1:88" s="115" customFormat="1" ht="12.75" x14ac:dyDescent="0.2">
      <c r="A117" s="140" t="s">
        <v>212</v>
      </c>
      <c r="B117" s="192"/>
      <c r="C117" s="192"/>
      <c r="D117" s="236">
        <f>'I. Modelsimulering_kvinder'!D43*'B. Andre input'!$B$177*'B. Andre input'!$B$65</f>
        <v>658589.75870381726</v>
      </c>
      <c r="E117" s="236">
        <f>'I. Modelsimulering_kvinder'!E43*'B. Andre input'!$B$177*'B. Andre input'!$B$65</f>
        <v>740769.83254621504</v>
      </c>
      <c r="F117" s="236">
        <f>'I. Modelsimulering_kvinder'!F43*'B. Andre input'!$B$177*'B. Andre input'!$B$65</f>
        <v>801870.31419096875</v>
      </c>
      <c r="G117" s="236">
        <f>'I. Modelsimulering_kvinder'!G43*'B. Andre input'!$B$177*'B. Andre input'!$B$65</f>
        <v>847267.51924661116</v>
      </c>
      <c r="H117" s="236">
        <f>'I. Modelsimulering_kvinder'!H43*'B. Andre input'!$B$177*'B. Andre input'!$B$65</f>
        <v>880873.32251515659</v>
      </c>
      <c r="I117" s="236">
        <f>'I. Modelsimulering_kvinder'!I43*'B. Andre input'!$B$177*'B. Andre input'!$B$65</f>
        <v>905541.24587430956</v>
      </c>
      <c r="J117" s="236">
        <f>'I. Modelsimulering_kvinder'!J43*'B. Andre input'!$B$177*'B. Andre input'!$B$65</f>
        <v>919406.93048092746</v>
      </c>
      <c r="K117" s="236">
        <f>'I. Modelsimulering_kvinder'!K43*'B. Andre input'!$B$177*'B. Andre input'!$B$65</f>
        <v>926968.74046401272</v>
      </c>
      <c r="L117" s="236">
        <f>'I. Modelsimulering_kvinder'!L43*'B. Andre input'!$B$177*'B. Andre input'!$B$65</f>
        <v>930054.69459830015</v>
      </c>
      <c r="M117" s="236">
        <f>'I. Modelsimulering_kvinder'!M43*'B. Andre input'!$B$177*'B. Andre input'!$B$65</f>
        <v>929694.35316076491</v>
      </c>
      <c r="N117" s="236">
        <f>'I. Modelsimulering_kvinder'!N43*'B. Andre input'!$B$177*'B. Andre input'!$B$65</f>
        <v>926584.32165752596</v>
      </c>
      <c r="O117" s="236">
        <f>'I. Modelsimulering_kvinder'!O43*'B. Andre input'!$B$177*'B. Andre input'!$B$65</f>
        <v>920775.04717151716</v>
      </c>
      <c r="P117" s="236">
        <f>'I. Modelsimulering_kvinder'!P43*'B. Andre input'!$B$177*'B. Andre input'!$B$65</f>
        <v>913606.58190711471</v>
      </c>
      <c r="Q117" s="236">
        <f>'I. Modelsimulering_kvinder'!Q43*'B. Andre input'!$B$177*'B. Andre input'!$B$65</f>
        <v>905471.75136904791</v>
      </c>
      <c r="R117" s="236">
        <f>'I. Modelsimulering_kvinder'!R43*'B. Andre input'!$B$177*'B. Andre input'!$B$65</f>
        <v>896505.44710014644</v>
      </c>
      <c r="S117" s="236">
        <f>'I. Modelsimulering_kvinder'!S43*'B. Andre input'!$B$177*'B. Andre input'!$B$65</f>
        <v>886758.50996062998</v>
      </c>
      <c r="T117" s="236">
        <f>'I. Modelsimulering_kvinder'!T43*'B. Andre input'!$B$177*'B. Andre input'!$B$65</f>
        <v>876251.5297126862</v>
      </c>
      <c r="U117" s="236">
        <f>'I. Modelsimulering_kvinder'!U43*'B. Andre input'!$B$177*'B. Andre input'!$B$65</f>
        <v>864996.24695142382</v>
      </c>
      <c r="V117" s="236">
        <f>'I. Modelsimulering_kvinder'!V43*'B. Andre input'!$B$177*'B. Andre input'!$B$65</f>
        <v>853005.57914364943</v>
      </c>
      <c r="W117" s="236">
        <f>'I. Modelsimulering_kvinder'!W43*'B. Andre input'!$B$177*'B. Andre input'!$B$65</f>
        <v>840298.37600698555</v>
      </c>
      <c r="X117" s="236">
        <f>'I. Modelsimulering_kvinder'!X43*'B. Andre input'!$B$177*'B. Andre input'!$B$65</f>
        <v>826976.46203947207</v>
      </c>
      <c r="Y117" s="236">
        <f>'I. Modelsimulering_kvinder'!Y43*'B. Andre input'!$B$177*'B. Andre input'!$B$65</f>
        <v>814517.54348667397</v>
      </c>
      <c r="Z117" s="236">
        <f>'I. Modelsimulering_kvinder'!Z43*'B. Andre input'!$B$177*'B. Andre input'!$B$65</f>
        <v>802183.48487206572</v>
      </c>
      <c r="AA117" s="236">
        <f>'I. Modelsimulering_kvinder'!AA43*'B. Andre input'!$B$177*'B. Andre input'!$B$65</f>
        <v>789518.73057243205</v>
      </c>
      <c r="AB117" s="236">
        <f>'I. Modelsimulering_kvinder'!AB43*'B. Andre input'!$B$177*'B. Andre input'!$B$65</f>
        <v>776263.39029095019</v>
      </c>
      <c r="AC117" s="236">
        <f>'I. Modelsimulering_kvinder'!AC43*'B. Andre input'!$B$177*'B. Andre input'!$B$65</f>
        <v>762291.39954988845</v>
      </c>
      <c r="AD117" s="236">
        <f>'I. Modelsimulering_kvinder'!AD43*'B. Andre input'!$B$177*'B. Andre input'!$B$65</f>
        <v>747566.6269046641</v>
      </c>
      <c r="AE117" s="236">
        <f>'I. Modelsimulering_kvinder'!AE43*'B. Andre input'!$B$177*'B. Andre input'!$B$65</f>
        <v>732111.83112992591</v>
      </c>
      <c r="AF117" s="236">
        <f>'I. Modelsimulering_kvinder'!AF43*'B. Andre input'!$B$177*'B. Andre input'!$B$65</f>
        <v>715986.81903267361</v>
      </c>
      <c r="AG117" s="236">
        <f>'I. Modelsimulering_kvinder'!AG43*'B. Andre input'!$B$177*'B. Andre input'!$B$65</f>
        <v>699273.18766296445</v>
      </c>
      <c r="AH117" s="236">
        <f>'I. Modelsimulering_kvinder'!AH43*'B. Andre input'!$B$177*'B. Andre input'!$B$65</f>
        <v>687675.46428870084</v>
      </c>
      <c r="AI117" s="236">
        <f>'I. Modelsimulering_kvinder'!AI43*'B. Andre input'!$B$177*'B. Andre input'!$B$65</f>
        <v>678714.25963240582</v>
      </c>
      <c r="AJ117" s="236">
        <f>'I. Modelsimulering_kvinder'!AJ43*'B. Andre input'!$B$177*'B. Andre input'!$B$65</f>
        <v>670753.38166182011</v>
      </c>
      <c r="AK117" s="236">
        <f>'I. Modelsimulering_kvinder'!AK43*'B. Andre input'!$B$177*'B. Andre input'!$B$65</f>
        <v>662748.00478630292</v>
      </c>
      <c r="AL117" s="236">
        <f>'I. Modelsimulering_kvinder'!AL43*'B. Andre input'!$B$177*'B. Andre input'!$B$65</f>
        <v>654064.93736986583</v>
      </c>
      <c r="AM117" s="236">
        <f>'I. Modelsimulering_kvinder'!AM43*'B. Andre input'!$B$177*'B. Andre input'!$B$65</f>
        <v>644354.54254884133</v>
      </c>
      <c r="AN117" s="236">
        <f>'I. Modelsimulering_kvinder'!AN43*'B. Andre input'!$B$177*'B. Andre input'!$B$65</f>
        <v>633459.68051849515</v>
      </c>
      <c r="AO117" s="236">
        <f>'I. Modelsimulering_kvinder'!AO43*'B. Andre input'!$B$177*'B. Andre input'!$B$65</f>
        <v>621351.18889829097</v>
      </c>
      <c r="AP117" s="236">
        <f>'I. Modelsimulering_kvinder'!AP43*'B. Andre input'!$B$177*'B. Andre input'!$B$65</f>
        <v>608082.38236990175</v>
      </c>
      <c r="AQ117" s="236">
        <f>'I. Modelsimulering_kvinder'!AQ43*'B. Andre input'!$B$177*'B. Andre input'!$B$65</f>
        <v>593757.1742238747</v>
      </c>
      <c r="AR117" s="236">
        <f>'I. Modelsimulering_kvinder'!AR43*'B. Andre input'!$B$177*'B. Andre input'!$B$65</f>
        <v>587489.60367842915</v>
      </c>
      <c r="AS117" s="236">
        <f>'I. Modelsimulering_kvinder'!AS43*'B. Andre input'!$B$177*'B. Andre input'!$B$65</f>
        <v>584710.58722535323</v>
      </c>
      <c r="AT117" s="236">
        <f>'I. Modelsimulering_kvinder'!AT43*'B. Andre input'!$B$177*'B. Andre input'!$B$65</f>
        <v>582541.36268824851</v>
      </c>
      <c r="AU117" s="236">
        <f>'I. Modelsimulering_kvinder'!AU43*'B. Andre input'!$B$177*'B. Andre input'!$B$65</f>
        <v>579262.84905704414</v>
      </c>
      <c r="AV117" s="236">
        <f>'I. Modelsimulering_kvinder'!AV43*'B. Andre input'!$B$177*'B. Andre input'!$B$65</f>
        <v>573940.94667660876</v>
      </c>
      <c r="AW117" s="236">
        <f>'I. Modelsimulering_kvinder'!AW43*'B. Andre input'!$B$177*'B. Andre input'!$B$65</f>
        <v>566163.06094001804</v>
      </c>
      <c r="AX117" s="236">
        <f>'I. Modelsimulering_kvinder'!AX43*'B. Andre input'!$B$177*'B. Andre input'!$B$65</f>
        <v>555853.88139919774</v>
      </c>
      <c r="AY117" s="236">
        <f>'I. Modelsimulering_kvinder'!AY43*'B. Andre input'!$B$177*'B. Andre input'!$B$65</f>
        <v>543147.55239475134</v>
      </c>
      <c r="AZ117" s="236">
        <f>'I. Modelsimulering_kvinder'!AZ43*'B. Andre input'!$B$177*'B. Andre input'!$B$65</f>
        <v>528299.87958372594</v>
      </c>
      <c r="BA117" s="236">
        <f>'I. Modelsimulering_kvinder'!BA43*'B. Andre input'!$B$177*'B. Andre input'!$B$65</f>
        <v>511628.87362711458</v>
      </c>
      <c r="BB117" s="236">
        <f>'I. Modelsimulering_kvinder'!BB43*'B. Andre input'!$B$177*'B. Andre input'!$B$65</f>
        <v>543709.7073307574</v>
      </c>
      <c r="BC117" s="236">
        <f>'I. Modelsimulering_kvinder'!BC43*'B. Andre input'!$B$177*'B. Andre input'!$B$65</f>
        <v>551335.14675350639</v>
      </c>
      <c r="BD117" s="236">
        <f>'I. Modelsimulering_kvinder'!BD43*'B. Andre input'!$B$177*'B. Andre input'!$B$65</f>
        <v>542655.65418407321</v>
      </c>
      <c r="BE117" s="236">
        <f>'I. Modelsimulering_kvinder'!BE43*'B. Andre input'!$B$177*'B. Andre input'!$B$65</f>
        <v>523438.53439430124</v>
      </c>
      <c r="BF117" s="236">
        <f>'I. Modelsimulering_kvinder'!BF43*'B. Andre input'!$B$177*'B. Andre input'!$B$65</f>
        <v>497743.24344483047</v>
      </c>
      <c r="BG117" s="236">
        <f>'I. Modelsimulering_kvinder'!BG43*'B. Andre input'!$B$177*'B. Andre input'!$B$65</f>
        <v>468406.08702429471</v>
      </c>
      <c r="BH117" s="236">
        <f>'I. Modelsimulering_kvinder'!BH43*'B. Andre input'!$B$177*'B. Andre input'!$B$65</f>
        <v>437388.37249576865</v>
      </c>
      <c r="BI117" s="236">
        <f>'I. Modelsimulering_kvinder'!BI43*'B. Andre input'!$B$177*'B. Andre input'!$B$65</f>
        <v>406026.62391522247</v>
      </c>
      <c r="BJ117" s="236">
        <f>'I. Modelsimulering_kvinder'!BJ43*'B. Andre input'!$B$177*'B. Andre input'!$B$65</f>
        <v>375212.47102396749</v>
      </c>
      <c r="BK117" s="236">
        <f>'I. Modelsimulering_kvinder'!BK43*'B. Andre input'!$B$177*'B. Andre input'!$B$65</f>
        <v>345521.98508098017</v>
      </c>
      <c r="BL117" s="236">
        <f>'I. Modelsimulering_kvinder'!BL43*'B. Andre input'!$B$177*'B. Andre input'!$B$65</f>
        <v>317308.64028879488</v>
      </c>
      <c r="BM117" s="236">
        <f>'I. Modelsimulering_kvinder'!BM43*'B. Andre input'!$B$177*'B. Andre input'!$B$65</f>
        <v>290770.08127092599</v>
      </c>
      <c r="BN117" s="236">
        <f>'I. Modelsimulering_kvinder'!BN43*'B. Andre input'!$B$177*'B. Andre input'!$B$65</f>
        <v>265996.01527565235</v>
      </c>
      <c r="BO117" s="236">
        <f>'I. Modelsimulering_kvinder'!BO43*'B. Andre input'!$B$177*'B. Andre input'!$B$65</f>
        <v>243002.49658975631</v>
      </c>
      <c r="BP117" s="236">
        <f>'I. Modelsimulering_kvinder'!BP43*'B. Andre input'!$B$177*'B. Andre input'!$B$65</f>
        <v>221756.39843674193</v>
      </c>
      <c r="BQ117" s="236">
        <f>'I. Modelsimulering_kvinder'!BQ43*'B. Andre input'!$B$177*'B. Andre input'!$B$65</f>
        <v>202192.80957589959</v>
      </c>
      <c r="BR117" s="236">
        <f>'I. Modelsimulering_kvinder'!BR43*'B. Andre input'!$B$177*'B. Andre input'!$B$65</f>
        <v>184227.3314316629</v>
      </c>
      <c r="BS117" s="236">
        <f>'I. Modelsimulering_kvinder'!BS43*'B. Andre input'!$B$177*'B. Andre input'!$B$65</f>
        <v>167764.70301248753</v>
      </c>
      <c r="BT117" s="236">
        <f>'I. Modelsimulering_kvinder'!BT43*'B. Andre input'!$B$177*'B. Andre input'!$B$65</f>
        <v>152704.78518336071</v>
      </c>
      <c r="BU117" s="236">
        <f>'I. Modelsimulering_kvinder'!BU43*'B. Andre input'!$B$177*'B. Andre input'!$B$65</f>
        <v>663094.75577571045</v>
      </c>
      <c r="BV117" s="236">
        <f>'I. Modelsimulering_kvinder'!BV43*'B. Andre input'!$B$177*'B. Andre input'!$B$65</f>
        <v>482386.5289927345</v>
      </c>
      <c r="BW117" s="236">
        <f>'I. Modelsimulering_kvinder'!BW43*'B. Andre input'!$B$177*'B. Andre input'!$B$65</f>
        <v>351240.09178038128</v>
      </c>
      <c r="BX117" s="236">
        <f>'I. Modelsimulering_kvinder'!BX43*'B. Andre input'!$B$177*'B. Andre input'!$B$65</f>
        <v>255967.36752953724</v>
      </c>
      <c r="BY117" s="236">
        <f>'I. Modelsimulering_kvinder'!BY43*'B. Andre input'!$B$177*'B. Andre input'!$B$65</f>
        <v>186689.16972910587</v>
      </c>
      <c r="BZ117" s="236">
        <f>'I. Modelsimulering_kvinder'!BZ43*'B. Andre input'!$B$177*'B. Andre input'!$B$65</f>
        <v>136266.8599801508</v>
      </c>
      <c r="CA117" s="236">
        <f>'I. Modelsimulering_kvinder'!CA43*'B. Andre input'!$B$177*'B. Andre input'!$B$65</f>
        <v>99536.155434374901</v>
      </c>
      <c r="CB117" s="236">
        <f>'I. Modelsimulering_kvinder'!CB43*'B. Andre input'!$B$177*'B. Andre input'!$B$65</f>
        <v>72756.90399653514</v>
      </c>
      <c r="CC117" s="236">
        <f>'I. Modelsimulering_kvinder'!CC43*'B. Andre input'!$B$177*'B. Andre input'!$B$65</f>
        <v>53217.437148443678</v>
      </c>
      <c r="CD117" s="236">
        <f>'I. Modelsimulering_kvinder'!CD43*'B. Andre input'!$B$177*'B. Andre input'!$B$65</f>
        <v>38949.710101814206</v>
      </c>
      <c r="CE117" s="236">
        <f>'I. Modelsimulering_kvinder'!CE43*'B. Andre input'!$B$177*'B. Andre input'!$B$65</f>
        <v>28523.950316826522</v>
      </c>
      <c r="CF117" s="236">
        <f>'I. Modelsimulering_kvinder'!CF43*'B. Andre input'!$B$177*'B. Andre input'!$B$65</f>
        <v>20900.44159919794</v>
      </c>
      <c r="CG117" s="236">
        <f>'I. Modelsimulering_kvinder'!CG43*'B. Andre input'!$B$177*'B. Andre input'!$B$65</f>
        <v>15322.419546112566</v>
      </c>
      <c r="CH117" s="236">
        <f>'I. Modelsimulering_kvinder'!CH43*'B. Andre input'!$B$177*'B. Andre input'!$B$65</f>
        <v>11238.585753404075</v>
      </c>
      <c r="CI117" s="236">
        <f>'I. Modelsimulering_kvinder'!CI43*'B. Andre input'!$B$177*'B. Andre input'!$B$65</f>
        <v>8246.9873511663372</v>
      </c>
      <c r="CJ117" s="236">
        <f>'I. Modelsimulering_kvinder'!CJ43*'B. Andre input'!$B$177*'B. Andre input'!$B$65</f>
        <v>0</v>
      </c>
    </row>
    <row r="118" spans="1:88" s="115" customFormat="1" ht="12.75" x14ac:dyDescent="0.2">
      <c r="A118" s="140" t="s">
        <v>191</v>
      </c>
      <c r="B118" s="192"/>
      <c r="C118" s="192"/>
      <c r="D118" s="236">
        <f>'I. Modelsimulering_kvinder'!D44*'B. Andre input'!$B$177*'B. Andre input'!$B$65</f>
        <v>28355.479603700645</v>
      </c>
      <c r="E118" s="236">
        <f>'I. Modelsimulering_kvinder'!E44*'B. Andre input'!$B$177*'B. Andre input'!$B$65</f>
        <v>34117.994567466332</v>
      </c>
      <c r="F118" s="236">
        <f>'I. Modelsimulering_kvinder'!F44*'B. Andre input'!$B$177*'B. Andre input'!$B$65</f>
        <v>38417.971434589454</v>
      </c>
      <c r="G118" s="236">
        <f>'I. Modelsimulering_kvinder'!G44*'B. Andre input'!$B$177*'B. Andre input'!$B$65</f>
        <v>41635.09408102528</v>
      </c>
      <c r="H118" s="236">
        <f>'I. Modelsimulering_kvinder'!H44*'B. Andre input'!$B$177*'B. Andre input'!$B$65</f>
        <v>44044.911620475184</v>
      </c>
      <c r="I118" s="236">
        <f>'I. Modelsimulering_kvinder'!I44*'B. Andre input'!$B$177*'B. Andre input'!$B$65</f>
        <v>45847.786873381338</v>
      </c>
      <c r="J118" s="236">
        <f>'I. Modelsimulering_kvinder'!J44*'B. Andre input'!$B$177*'B. Andre input'!$B$65</f>
        <v>46957.943596505458</v>
      </c>
      <c r="K118" s="236">
        <f>'I. Modelsimulering_kvinder'!K44*'B. Andre input'!$B$177*'B. Andre input'!$B$65</f>
        <v>47648.122593466054</v>
      </c>
      <c r="L118" s="236">
        <f>'I. Modelsimulering_kvinder'!L44*'B. Andre input'!$B$177*'B. Andre input'!$B$65</f>
        <v>48041.596941166019</v>
      </c>
      <c r="M118" s="236">
        <f>'I. Modelsimulering_kvinder'!M44*'B. Andre input'!$B$177*'B. Andre input'!$B$65</f>
        <v>48209.705247687853</v>
      </c>
      <c r="N118" s="236">
        <f>'I. Modelsimulering_kvinder'!N44*'B. Andre input'!$B$177*'B. Andre input'!$B$65</f>
        <v>48200.842739806583</v>
      </c>
      <c r="O118" s="236">
        <f>'I. Modelsimulering_kvinder'!O44*'B. Andre input'!$B$177*'B. Andre input'!$B$65</f>
        <v>48021.148761598663</v>
      </c>
      <c r="P118" s="236">
        <f>'I. Modelsimulering_kvinder'!P44*'B. Andre input'!$B$177*'B. Andre input'!$B$65</f>
        <v>47743.191826614573</v>
      </c>
      <c r="Q118" s="236">
        <f>'I. Modelsimulering_kvinder'!Q44*'B. Andre input'!$B$177*'B. Andre input'!$B$65</f>
        <v>47398.369724400058</v>
      </c>
      <c r="R118" s="236">
        <f>'I. Modelsimulering_kvinder'!R44*'B. Andre input'!$B$177*'B. Andre input'!$B$65</f>
        <v>46999.732130624012</v>
      </c>
      <c r="S118" s="236">
        <f>'I. Modelsimulering_kvinder'!S44*'B. Andre input'!$B$177*'B. Andre input'!$B$65</f>
        <v>46553.436197458548</v>
      </c>
      <c r="T118" s="236">
        <f>'I. Modelsimulering_kvinder'!T44*'B. Andre input'!$B$177*'B. Andre input'!$B$65</f>
        <v>46062.584541474745</v>
      </c>
      <c r="U118" s="236">
        <f>'I. Modelsimulering_kvinder'!U44*'B. Andre input'!$B$177*'B. Andre input'!$B$65</f>
        <v>45528.907093138296</v>
      </c>
      <c r="V118" s="236">
        <f>'I. Modelsimulering_kvinder'!V44*'B. Andre input'!$B$177*'B. Andre input'!$B$65</f>
        <v>44953.633716013042</v>
      </c>
      <c r="W118" s="236">
        <f>'I. Modelsimulering_kvinder'!W44*'B. Andre input'!$B$177*'B. Andre input'!$B$65</f>
        <v>44337.967770187752</v>
      </c>
      <c r="X118" s="236">
        <f>'I. Modelsimulering_kvinder'!X44*'B. Andre input'!$B$177*'B. Andre input'!$B$65</f>
        <v>43687.893151597491</v>
      </c>
      <c r="Y118" s="236">
        <f>'I. Modelsimulering_kvinder'!Y44*'B. Andre input'!$B$177*'B. Andre input'!$B$65</f>
        <v>43003.741785582082</v>
      </c>
      <c r="Z118" s="236">
        <f>'I. Modelsimulering_kvinder'!Z44*'B. Andre input'!$B$177*'B. Andre input'!$B$65</f>
        <v>42362.561308328877</v>
      </c>
      <c r="AA118" s="236">
        <f>'I. Modelsimulering_kvinder'!AA44*'B. Andre input'!$B$177*'B. Andre input'!$B$65</f>
        <v>41726.43310230862</v>
      </c>
      <c r="AB118" s="236">
        <f>'I. Modelsimulering_kvinder'!AB44*'B. Andre input'!$B$177*'B. Andre input'!$B$65</f>
        <v>41071.995015488887</v>
      </c>
      <c r="AC118" s="236">
        <f>'I. Modelsimulering_kvinder'!AC44*'B. Andre input'!$B$177*'B. Andre input'!$B$65</f>
        <v>40385.967984642346</v>
      </c>
      <c r="AD118" s="236">
        <f>'I. Modelsimulering_kvinder'!AD44*'B. Andre input'!$B$177*'B. Andre input'!$B$65</f>
        <v>39661.970281545044</v>
      </c>
      <c r="AE118" s="236">
        <f>'I. Modelsimulering_kvinder'!AE44*'B. Andre input'!$B$177*'B. Andre input'!$B$65</f>
        <v>38898.254509866725</v>
      </c>
      <c r="AF118" s="236">
        <f>'I. Modelsimulering_kvinder'!AF44*'B. Andre input'!$B$177*'B. Andre input'!$B$65</f>
        <v>38096.106067111621</v>
      </c>
      <c r="AG118" s="236">
        <f>'I. Modelsimulering_kvinder'!AG44*'B. Andre input'!$B$177*'B. Andre input'!$B$65</f>
        <v>37258.715716029255</v>
      </c>
      <c r="AH118" s="236">
        <f>'I. Modelsimulering_kvinder'!AH44*'B. Andre input'!$B$177*'B. Andre input'!$B$65</f>
        <v>36390.391767522204</v>
      </c>
      <c r="AI118" s="236">
        <f>'I. Modelsimulering_kvinder'!AI44*'B. Andre input'!$B$177*'B. Andre input'!$B$65</f>
        <v>35787.274736789877</v>
      </c>
      <c r="AJ118" s="236">
        <f>'I. Modelsimulering_kvinder'!AJ44*'B. Andre input'!$B$177*'B. Andre input'!$B$65</f>
        <v>35320.96203823774</v>
      </c>
      <c r="AK118" s="236">
        <f>'I. Modelsimulering_kvinder'!AK44*'B. Andre input'!$B$177*'B. Andre input'!$B$65</f>
        <v>34906.632516734484</v>
      </c>
      <c r="AL118" s="236">
        <f>'I. Modelsimulering_kvinder'!AL44*'B. Andre input'!$B$177*'B. Andre input'!$B$65</f>
        <v>34490.064652617795</v>
      </c>
      <c r="AM118" s="236">
        <f>'I. Modelsimulering_kvinder'!AM44*'B. Andre input'!$B$177*'B. Andre input'!$B$65</f>
        <v>34038.359817986668</v>
      </c>
      <c r="AN118" s="236">
        <f>'I. Modelsimulering_kvinder'!AN44*'B. Andre input'!$B$177*'B. Andre input'!$B$65</f>
        <v>33533.323564545157</v>
      </c>
      <c r="AO118" s="236">
        <f>'I. Modelsimulering_kvinder'!AO44*'B. Andre input'!$B$177*'B. Andre input'!$B$65</f>
        <v>32966.754536867571</v>
      </c>
      <c r="AP118" s="236">
        <f>'I. Modelsimulering_kvinder'!AP44*'B. Andre input'!$B$177*'B. Andre input'!$B$65</f>
        <v>32337.10259477318</v>
      </c>
      <c r="AQ118" s="236">
        <f>'I. Modelsimulering_kvinder'!AQ44*'B. Andre input'!$B$177*'B. Andre input'!$B$65</f>
        <v>31647.109447467297</v>
      </c>
      <c r="AR118" s="236">
        <f>'I. Modelsimulering_kvinder'!AR44*'B. Andre input'!$B$177*'B. Andre input'!$B$65</f>
        <v>30902.153831193162</v>
      </c>
      <c r="AS118" s="236">
        <f>'I. Modelsimulering_kvinder'!AS44*'B. Andre input'!$B$177*'B. Andre input'!$B$65</f>
        <v>30575.283324983451</v>
      </c>
      <c r="AT118" s="236">
        <f>'I. Modelsimulering_kvinder'!AT44*'B. Andre input'!$B$177*'B. Andre input'!$B$65</f>
        <v>30429.709444583987</v>
      </c>
      <c r="AU118" s="236">
        <f>'I. Modelsimulering_kvinder'!AU44*'B. Andre input'!$B$177*'B. Andre input'!$B$65</f>
        <v>30316.083728574551</v>
      </c>
      <c r="AV118" s="236">
        <f>'I. Modelsimulering_kvinder'!AV44*'B. Andre input'!$B$177*'B. Andre input'!$B$65</f>
        <v>30145.11255810806</v>
      </c>
      <c r="AW118" s="236">
        <f>'I. Modelsimulering_kvinder'!AW44*'B. Andre input'!$B$177*'B. Andre input'!$B$65</f>
        <v>29868.196992072906</v>
      </c>
      <c r="AX118" s="236">
        <f>'I. Modelsimulering_kvinder'!AX44*'B. Andre input'!$B$177*'B. Andre input'!$B$65</f>
        <v>29463.803745483518</v>
      </c>
      <c r="AY118" s="236">
        <f>'I. Modelsimulering_kvinder'!AY44*'B. Andre input'!$B$177*'B. Andre input'!$B$65</f>
        <v>28927.925161785894</v>
      </c>
      <c r="AZ118" s="236">
        <f>'I. Modelsimulering_kvinder'!AZ44*'B. Andre input'!$B$177*'B. Andre input'!$B$65</f>
        <v>28267.452111942432</v>
      </c>
      <c r="BA118" s="236">
        <f>'I. Modelsimulering_kvinder'!BA44*'B. Andre input'!$B$177*'B. Andre input'!$B$65</f>
        <v>27495.617414509903</v>
      </c>
      <c r="BB118" s="236">
        <f>'I. Modelsimulering_kvinder'!BB44*'B. Andre input'!$B$177*'B. Andre input'!$B$65</f>
        <v>26628.906451515242</v>
      </c>
      <c r="BC118" s="236">
        <f>'I. Modelsimulering_kvinder'!BC44*'B. Andre input'!$B$177*'B. Andre input'!$B$65</f>
        <v>28292.367310855188</v>
      </c>
      <c r="BD118" s="236">
        <f>'I. Modelsimulering_kvinder'!BD44*'B. Andre input'!$B$177*'B. Andre input'!$B$65</f>
        <v>28688.292272434137</v>
      </c>
      <c r="BE118" s="236">
        <f>'I. Modelsimulering_kvinder'!BE44*'B. Andre input'!$B$177*'B. Andre input'!$B$65</f>
        <v>28238.1945384555</v>
      </c>
      <c r="BF118" s="236">
        <f>'I. Modelsimulering_kvinder'!BF44*'B. Andre input'!$B$177*'B. Andre input'!$B$65</f>
        <v>27240.682393898798</v>
      </c>
      <c r="BG118" s="236">
        <f>'I. Modelsimulering_kvinder'!BG44*'B. Andre input'!$B$177*'B. Andre input'!$B$65</f>
        <v>25906.175520706602</v>
      </c>
      <c r="BH118" s="236">
        <f>'I. Modelsimulering_kvinder'!BH44*'B. Andre input'!$B$177*'B. Andre input'!$B$65</f>
        <v>24381.856214645268</v>
      </c>
      <c r="BI118" s="236">
        <f>'I. Modelsimulering_kvinder'!BI44*'B. Andre input'!$B$177*'B. Andre input'!$B$65</f>
        <v>22769.615247487553</v>
      </c>
      <c r="BJ118" s="236">
        <f>'I. Modelsimulering_kvinder'!BJ44*'B. Andre input'!$B$177*'B. Andre input'!$B$65</f>
        <v>21138.966110276117</v>
      </c>
      <c r="BK118" s="236">
        <f>'I. Modelsimulering_kvinder'!BK44*'B. Andre input'!$B$177*'B. Andre input'!$B$65</f>
        <v>19536.341194986198</v>
      </c>
      <c r="BL118" s="236">
        <f>'I. Modelsimulering_kvinder'!BL44*'B. Andre input'!$B$177*'B. Andre input'!$B$65</f>
        <v>17991.783657553358</v>
      </c>
      <c r="BM118" s="236">
        <f>'I. Modelsimulering_kvinder'!BM44*'B. Andre input'!$B$177*'B. Andre input'!$B$65</f>
        <v>16523.762933907998</v>
      </c>
      <c r="BN118" s="236">
        <f>'I. Modelsimulering_kvinder'!BN44*'B. Andre input'!$B$177*'B. Andre input'!$B$65</f>
        <v>15142.637330100122</v>
      </c>
      <c r="BO118" s="236">
        <f>'I. Modelsimulering_kvinder'!BO44*'B. Andre input'!$B$177*'B. Andre input'!$B$65</f>
        <v>13853.140487003087</v>
      </c>
      <c r="BP118" s="236">
        <f>'I. Modelsimulering_kvinder'!BP44*'B. Andre input'!$B$177*'B. Andre input'!$B$65</f>
        <v>12656.163278091986</v>
      </c>
      <c r="BQ118" s="236">
        <f>'I. Modelsimulering_kvinder'!BQ44*'B. Andre input'!$B$177*'B. Andre input'!$B$65</f>
        <v>11550.027056051224</v>
      </c>
      <c r="BR118" s="236">
        <f>'I. Modelsimulering_kvinder'!BR44*'B. Andre input'!$B$177*'B. Andre input'!$B$65</f>
        <v>10531.389724913262</v>
      </c>
      <c r="BS118" s="236">
        <f>'I. Modelsimulering_kvinder'!BS44*'B. Andre input'!$B$177*'B. Andre input'!$B$65</f>
        <v>9595.8868864059532</v>
      </c>
      <c r="BT118" s="236">
        <f>'I. Modelsimulering_kvinder'!BT44*'B. Andre input'!$B$177*'B. Andre input'!$B$65</f>
        <v>8738.5820083967137</v>
      </c>
      <c r="BU118" s="236">
        <f>'I. Modelsimulering_kvinder'!BU44*'B. Andre input'!$B$177*'B. Andre input'!$B$65</f>
        <v>7954.2791230652465</v>
      </c>
      <c r="BV118" s="236">
        <f>'I. Modelsimulering_kvinder'!BV44*'B. Andre input'!$B$177*'B. Andre input'!$B$65</f>
        <v>34456.180642338179</v>
      </c>
      <c r="BW118" s="236">
        <f>'I. Modelsimulering_kvinder'!BW44*'B. Andre input'!$B$177*'B. Andre input'!$B$65</f>
        <v>25088.577984312953</v>
      </c>
      <c r="BX118" s="236">
        <f>'I. Modelsimulering_kvinder'!BX44*'B. Andre input'!$B$177*'B. Andre input'!$B$65</f>
        <v>18283.383394966946</v>
      </c>
      <c r="BY118" s="236">
        <f>'I. Modelsimulering_kvinder'!BY44*'B. Andre input'!$B$177*'B. Andre input'!$B$65</f>
        <v>13334.940694936131</v>
      </c>
      <c r="BZ118" s="236">
        <f>'I. Modelsimulering_kvinder'!BZ44*'B. Andre input'!$B$177*'B. Andre input'!$B$65</f>
        <v>9733.3471414393407</v>
      </c>
      <c r="CA118" s="236">
        <f>'I. Modelsimulering_kvinder'!CA44*'B. Andre input'!$B$177*'B. Andre input'!$B$65</f>
        <v>7109.7253881696352</v>
      </c>
      <c r="CB118" s="236">
        <f>'I. Modelsimulering_kvinder'!CB44*'B. Andre input'!$B$177*'B. Andre input'!$B$65</f>
        <v>5196.9217140382252</v>
      </c>
      <c r="CC118" s="236">
        <f>'I. Modelsimulering_kvinder'!CC44*'B. Andre input'!$B$177*'B. Andre input'!$B$65</f>
        <v>3801.2455106031202</v>
      </c>
      <c r="CD118" s="236">
        <f>'I. Modelsimulering_kvinder'!CD44*'B. Andre input'!$B$177*'B. Andre input'!$B$65</f>
        <v>2782.1221501295859</v>
      </c>
      <c r="CE118" s="236">
        <f>'I. Modelsimulering_kvinder'!CE44*'B. Andre input'!$B$177*'B. Andre input'!$B$65</f>
        <v>2037.4250226304657</v>
      </c>
      <c r="CF118" s="236">
        <f>'I. Modelsimulering_kvinder'!CF44*'B. Andre input'!$B$177*'B. Andre input'!$B$65</f>
        <v>1492.8886856569957</v>
      </c>
      <c r="CG118" s="236">
        <f>'I. Modelsimulering_kvinder'!CG44*'B. Andre input'!$B$177*'B. Andre input'!$B$65</f>
        <v>1094.4585390080404</v>
      </c>
      <c r="CH118" s="236">
        <f>'I. Modelsimulering_kvinder'!CH44*'B. Andre input'!$B$177*'B. Andre input'!$B$65</f>
        <v>802.75612524314829</v>
      </c>
      <c r="CI118" s="236">
        <f>'I. Modelsimulering_kvinder'!CI44*'B. Andre input'!$B$177*'B. Andre input'!$B$65</f>
        <v>589.07052508330992</v>
      </c>
      <c r="CJ118" s="236">
        <f>'I. Modelsimulering_kvinder'!CJ44*'B. Andre input'!$B$177*'B. Andre input'!$B$65</f>
        <v>6486.7788199685619</v>
      </c>
    </row>
    <row r="119" spans="1:88" s="115" customFormat="1" ht="25.5" x14ac:dyDescent="0.2">
      <c r="A119" s="140" t="s">
        <v>177</v>
      </c>
      <c r="B119" s="192"/>
      <c r="C119" s="192"/>
      <c r="D119" s="236">
        <f>'I. Modelsimulering_kvinder'!D45*'B. Andre input'!$B$189*'B. Andre input'!$B$65</f>
        <v>32534.162254086616</v>
      </c>
      <c r="E119" s="236">
        <f>'I. Modelsimulering_kvinder'!E45*'B. Andre input'!$B$189*'B. Andre input'!$B$65</f>
        <v>44482.077385870449</v>
      </c>
      <c r="F119" s="236">
        <f>'I. Modelsimulering_kvinder'!F45*'B. Andre input'!$B$189*'B. Andre input'!$B$65</f>
        <v>54088.473158197718</v>
      </c>
      <c r="G119" s="236">
        <f>'I. Modelsimulering_kvinder'!G45*'B. Andre input'!$B$189*'B. Andre input'!$B$65</f>
        <v>61691.014548770298</v>
      </c>
      <c r="H119" s="236">
        <f>'I. Modelsimulering_kvinder'!H45*'B. Andre input'!$B$189*'B. Andre input'!$B$65</f>
        <v>67582.764539840326</v>
      </c>
      <c r="I119" s="236">
        <f>'I. Modelsimulering_kvinder'!I45*'B. Andre input'!$B$189*'B. Andre input'!$B$65</f>
        <v>23719.437851661383</v>
      </c>
      <c r="J119" s="236">
        <f>'I. Modelsimulering_kvinder'!J45*'B. Andre input'!$B$189*'B. Andre input'!$B$65</f>
        <v>15180.942754209711</v>
      </c>
      <c r="K119" s="236">
        <f>'I. Modelsimulering_kvinder'!K45*'B. Andre input'!$B$189*'B. Andre input'!$B$65</f>
        <v>12820.828920193315</v>
      </c>
      <c r="L119" s="236">
        <f>'I. Modelsimulering_kvinder'!L45*'B. Andre input'!$B$189*'B. Andre input'!$B$65</f>
        <v>11599.18754380869</v>
      </c>
      <c r="M119" s="236">
        <f>'I. Modelsimulering_kvinder'!M45*'B. Andre input'!$B$189*'B. Andre input'!$B$65</f>
        <v>10639.805719781914</v>
      </c>
      <c r="N119" s="236">
        <f>'I. Modelsimulering_kvinder'!N45*'B. Andre input'!$B$189*'B. Andre input'!$B$65</f>
        <v>14665.440888414047</v>
      </c>
      <c r="O119" s="236">
        <f>'I. Modelsimulering_kvinder'!O45*'B. Andre input'!$B$189*'B. Andre input'!$B$65</f>
        <v>16433.833929655033</v>
      </c>
      <c r="P119" s="236">
        <f>'I. Modelsimulering_kvinder'!P45*'B. Andre input'!$B$189*'B. Andre input'!$B$65</f>
        <v>16810.846139941532</v>
      </c>
      <c r="Q119" s="236">
        <f>'I. Modelsimulering_kvinder'!Q45*'B. Andre input'!$B$189*'B. Andre input'!$B$65</f>
        <v>16360.331405295061</v>
      </c>
      <c r="R119" s="236">
        <f>'I. Modelsimulering_kvinder'!R45*'B. Andre input'!$B$189*'B. Andre input'!$B$65</f>
        <v>15444.843057388473</v>
      </c>
      <c r="S119" s="236">
        <f>'I. Modelsimulering_kvinder'!S45*'B. Andre input'!$B$189*'B. Andre input'!$B$65</f>
        <v>14294.562685354214</v>
      </c>
      <c r="T119" s="236">
        <f>'I. Modelsimulering_kvinder'!T45*'B. Andre input'!$B$189*'B. Andre input'!$B$65</f>
        <v>13053.175236111747</v>
      </c>
      <c r="U119" s="236">
        <f>'I. Modelsimulering_kvinder'!U45*'B. Andre input'!$B$189*'B. Andre input'!$B$65</f>
        <v>11808.152318945848</v>
      </c>
      <c r="V119" s="236">
        <f>'I. Modelsimulering_kvinder'!V45*'B. Andre input'!$B$189*'B. Andre input'!$B$65</f>
        <v>10610.675462167095</v>
      </c>
      <c r="W119" s="236">
        <f>'I. Modelsimulering_kvinder'!W45*'B. Andre input'!$B$189*'B. Andre input'!$B$65</f>
        <v>0</v>
      </c>
      <c r="X119" s="236">
        <f>'I. Modelsimulering_kvinder'!X45*'B. Andre input'!$B$189*'B. Andre input'!$B$65</f>
        <v>0</v>
      </c>
      <c r="Y119" s="236">
        <f>'I. Modelsimulering_kvinder'!Y45*'B. Andre input'!$B$189*'B. Andre input'!$B$65</f>
        <v>0</v>
      </c>
      <c r="Z119" s="236">
        <f>'I. Modelsimulering_kvinder'!Z45*'B. Andre input'!$B$189*'B. Andre input'!$B$65</f>
        <v>0</v>
      </c>
      <c r="AA119" s="236">
        <f>'I. Modelsimulering_kvinder'!AA45*'B. Andre input'!$B$189*'B. Andre input'!$B$65</f>
        <v>0</v>
      </c>
      <c r="AB119" s="236">
        <f>'I. Modelsimulering_kvinder'!AB45*'B. Andre input'!$B$189*'B. Andre input'!$B$65</f>
        <v>0</v>
      </c>
      <c r="AC119" s="236">
        <f>'I. Modelsimulering_kvinder'!AC45*'B. Andre input'!$B$189*'B. Andre input'!$B$65</f>
        <v>0</v>
      </c>
      <c r="AD119" s="236">
        <f>'I. Modelsimulering_kvinder'!AD45*'B. Andre input'!$B$189*'B. Andre input'!$B$65</f>
        <v>0</v>
      </c>
      <c r="AE119" s="236">
        <f>'I. Modelsimulering_kvinder'!AE45*'B. Andre input'!$B$189*'B. Andre input'!$B$65</f>
        <v>0</v>
      </c>
      <c r="AF119" s="236">
        <f>'I. Modelsimulering_kvinder'!AF45*'B. Andre input'!$B$189*'B. Andre input'!$B$65</f>
        <v>0</v>
      </c>
      <c r="AG119" s="236">
        <f>'I. Modelsimulering_kvinder'!AG45*'B. Andre input'!$B$189*'B. Andre input'!$B$65</f>
        <v>0</v>
      </c>
      <c r="AH119" s="236">
        <f>'I. Modelsimulering_kvinder'!AH45*'B. Andre input'!$B$189*'B. Andre input'!$B$65</f>
        <v>0</v>
      </c>
      <c r="AI119" s="236">
        <f>'I. Modelsimulering_kvinder'!AI45*'B. Andre input'!$B$189*'B. Andre input'!$B$65</f>
        <v>0</v>
      </c>
      <c r="AJ119" s="236">
        <f>'I. Modelsimulering_kvinder'!AJ45*'B. Andre input'!$B$189*'B. Andre input'!$B$65</f>
        <v>0</v>
      </c>
      <c r="AK119" s="236">
        <f>'I. Modelsimulering_kvinder'!AK45*'B. Andre input'!$B$189*'B. Andre input'!$B$65</f>
        <v>0</v>
      </c>
      <c r="AL119" s="236">
        <f>'I. Modelsimulering_kvinder'!AL45*'B. Andre input'!$B$189*'B. Andre input'!$B$65</f>
        <v>0</v>
      </c>
      <c r="AM119" s="236">
        <f>'I. Modelsimulering_kvinder'!AM45*'B. Andre input'!$B$189*'B. Andre input'!$B$65</f>
        <v>0</v>
      </c>
      <c r="AN119" s="236">
        <f>'I. Modelsimulering_kvinder'!AN45*'B. Andre input'!$B$189*'B. Andre input'!$B$65</f>
        <v>0</v>
      </c>
      <c r="AO119" s="236">
        <f>'I. Modelsimulering_kvinder'!AO45*'B. Andre input'!$B$189*'B. Andre input'!$B$65</f>
        <v>0</v>
      </c>
      <c r="AP119" s="236">
        <f>'I. Modelsimulering_kvinder'!AP45*'B. Andre input'!$B$189*'B. Andre input'!$B$65</f>
        <v>0</v>
      </c>
      <c r="AQ119" s="236">
        <f>'I. Modelsimulering_kvinder'!AQ45*'B. Andre input'!$B$189*'B. Andre input'!$B$65</f>
        <v>0</v>
      </c>
      <c r="AR119" s="236">
        <f>'I. Modelsimulering_kvinder'!AR45*'B. Andre input'!$B$189*'B. Andre input'!$B$65</f>
        <v>0</v>
      </c>
      <c r="AS119" s="236">
        <f>'I. Modelsimulering_kvinder'!AS45*'B. Andre input'!$B$189*'B. Andre input'!$B$65</f>
        <v>0</v>
      </c>
      <c r="AT119" s="236">
        <f>'I. Modelsimulering_kvinder'!AT45*'B. Andre input'!$B$189*'B. Andre input'!$B$65</f>
        <v>0</v>
      </c>
      <c r="AU119" s="236">
        <f>'I. Modelsimulering_kvinder'!AU45*'B. Andre input'!$B$189*'B. Andre input'!$B$65</f>
        <v>0</v>
      </c>
      <c r="AV119" s="236">
        <f>'I. Modelsimulering_kvinder'!AV45*'B. Andre input'!$B$189*'B. Andre input'!$B$65</f>
        <v>0</v>
      </c>
      <c r="AW119" s="236">
        <f>'I. Modelsimulering_kvinder'!AW45*'B. Andre input'!$B$189*'B. Andre input'!$B$65</f>
        <v>0</v>
      </c>
      <c r="AX119" s="236">
        <f>'I. Modelsimulering_kvinder'!AX45*'B. Andre input'!$B$189*'B. Andre input'!$B$65</f>
        <v>0</v>
      </c>
      <c r="AY119" s="236">
        <f>'I. Modelsimulering_kvinder'!AY45*'B. Andre input'!$B$189*'B. Andre input'!$B$65</f>
        <v>0</v>
      </c>
      <c r="AZ119" s="236">
        <f>'I. Modelsimulering_kvinder'!AZ45*'B. Andre input'!$B$189*'B. Andre input'!$B$65</f>
        <v>0</v>
      </c>
      <c r="BA119" s="236">
        <f>'I. Modelsimulering_kvinder'!BA45*'B. Andre input'!$B$189*'B. Andre input'!$B$65</f>
        <v>0</v>
      </c>
      <c r="BB119" s="236">
        <f>'I. Modelsimulering_kvinder'!BB45*'B. Andre input'!$B$189*'B. Andre input'!$B$65</f>
        <v>0</v>
      </c>
      <c r="BC119" s="236">
        <f>'I. Modelsimulering_kvinder'!BC45*'B. Andre input'!$B$189*'B. Andre input'!$B$65</f>
        <v>0</v>
      </c>
      <c r="BD119" s="236">
        <f>'I. Modelsimulering_kvinder'!BD45*'B. Andre input'!$B$189*'B. Andre input'!$B$65</f>
        <v>0</v>
      </c>
      <c r="BE119" s="236">
        <f>'I. Modelsimulering_kvinder'!BE45*'B. Andre input'!$B$189*'B. Andre input'!$B$65</f>
        <v>0</v>
      </c>
      <c r="BF119" s="236">
        <f>'I. Modelsimulering_kvinder'!BF45*'B. Andre input'!$B$189*'B. Andre input'!$B$65</f>
        <v>0</v>
      </c>
      <c r="BG119" s="236">
        <f>'I. Modelsimulering_kvinder'!BG45*'B. Andre input'!$B$189*'B. Andre input'!$B$65</f>
        <v>0</v>
      </c>
      <c r="BH119" s="236">
        <f>'I. Modelsimulering_kvinder'!BH45*'B. Andre input'!$B$189*'B. Andre input'!$B$65</f>
        <v>0</v>
      </c>
      <c r="BI119" s="236">
        <f>'I. Modelsimulering_kvinder'!BI45*'B. Andre input'!$B$189*'B. Andre input'!$B$65</f>
        <v>0</v>
      </c>
      <c r="BJ119" s="236">
        <f>'I. Modelsimulering_kvinder'!BJ45*'B. Andre input'!$B$189*'B. Andre input'!$B$65</f>
        <v>0</v>
      </c>
      <c r="BK119" s="236">
        <f>'I. Modelsimulering_kvinder'!BK45*'B. Andre input'!$B$189*'B. Andre input'!$B$65</f>
        <v>0</v>
      </c>
      <c r="BL119" s="236">
        <f>'I. Modelsimulering_kvinder'!BL45*'B. Andre input'!$B$189*'B. Andre input'!$B$65</f>
        <v>0</v>
      </c>
      <c r="BM119" s="236">
        <f>'I. Modelsimulering_kvinder'!BM45*'B. Andre input'!$B$189*'B. Andre input'!$B$65</f>
        <v>0</v>
      </c>
      <c r="BN119" s="236">
        <f>'I. Modelsimulering_kvinder'!BN45*'B. Andre input'!$B$189*'B. Andre input'!$B$65</f>
        <v>0</v>
      </c>
      <c r="BO119" s="236">
        <f>'I. Modelsimulering_kvinder'!BO45*'B. Andre input'!$B$189*'B. Andre input'!$B$65</f>
        <v>0</v>
      </c>
      <c r="BP119" s="236">
        <f>'I. Modelsimulering_kvinder'!BP45*'B. Andre input'!$B$189*'B. Andre input'!$B$65</f>
        <v>0</v>
      </c>
      <c r="BQ119" s="236">
        <f>'I. Modelsimulering_kvinder'!BQ45*'B. Andre input'!$B$189*'B. Andre input'!$B$65</f>
        <v>0</v>
      </c>
      <c r="BR119" s="236">
        <f>'I. Modelsimulering_kvinder'!BR45*'B. Andre input'!$B$189*'B. Andre input'!$B$65</f>
        <v>0</v>
      </c>
      <c r="BS119" s="236">
        <f>'I. Modelsimulering_kvinder'!BS45*'B. Andre input'!$B$189*'B. Andre input'!$B$65</f>
        <v>0</v>
      </c>
      <c r="BT119" s="236">
        <f>'I. Modelsimulering_kvinder'!BT45*'B. Andre input'!$B$189*'B. Andre input'!$B$65</f>
        <v>0</v>
      </c>
      <c r="BU119" s="236">
        <f>'I. Modelsimulering_kvinder'!BU45*'B. Andre input'!$B$189*'B. Andre input'!$B$65</f>
        <v>0</v>
      </c>
      <c r="BV119" s="236">
        <f>'I. Modelsimulering_kvinder'!BV45*'B. Andre input'!$B$189*'B. Andre input'!$B$65</f>
        <v>0</v>
      </c>
      <c r="BW119" s="236">
        <f>'I. Modelsimulering_kvinder'!BW45*'B. Andre input'!$B$189*'B. Andre input'!$B$65</f>
        <v>0</v>
      </c>
      <c r="BX119" s="236">
        <f>'I. Modelsimulering_kvinder'!BX45*'B. Andre input'!$B$189*'B. Andre input'!$B$65</f>
        <v>0</v>
      </c>
      <c r="BY119" s="236">
        <f>'I. Modelsimulering_kvinder'!BY45*'B. Andre input'!$B$189*'B. Andre input'!$B$65</f>
        <v>0</v>
      </c>
      <c r="BZ119" s="236">
        <f>'I. Modelsimulering_kvinder'!BZ45*'B. Andre input'!$B$189*'B. Andre input'!$B$65</f>
        <v>0</v>
      </c>
      <c r="CA119" s="236">
        <f>'I. Modelsimulering_kvinder'!CA45*'B. Andre input'!$B$189*'B. Andre input'!$B$65</f>
        <v>0</v>
      </c>
      <c r="CB119" s="236">
        <f>'I. Modelsimulering_kvinder'!CB45*'B. Andre input'!$B$189*'B. Andre input'!$B$65</f>
        <v>0</v>
      </c>
      <c r="CC119" s="236">
        <f>'I. Modelsimulering_kvinder'!CC45*'B. Andre input'!$B$189*'B. Andre input'!$B$65</f>
        <v>0</v>
      </c>
      <c r="CD119" s="236">
        <f>'I. Modelsimulering_kvinder'!CD45*'B. Andre input'!$B$189*'B. Andre input'!$B$65</f>
        <v>0</v>
      </c>
      <c r="CE119" s="236">
        <f>'I. Modelsimulering_kvinder'!CE45*'B. Andre input'!$B$189*'B. Andre input'!$B$65</f>
        <v>0</v>
      </c>
      <c r="CF119" s="236">
        <f>'I. Modelsimulering_kvinder'!CF45*'B. Andre input'!$B$189*'B. Andre input'!$B$65</f>
        <v>0</v>
      </c>
      <c r="CG119" s="236">
        <f>'I. Modelsimulering_kvinder'!CG45*'B. Andre input'!$B$189*'B. Andre input'!$B$65</f>
        <v>0</v>
      </c>
      <c r="CH119" s="236">
        <f>'I. Modelsimulering_kvinder'!CH45*'B. Andre input'!$B$189*'B. Andre input'!$B$65</f>
        <v>0</v>
      </c>
      <c r="CI119" s="236">
        <f>'I. Modelsimulering_kvinder'!CI45*'B. Andre input'!$B$189*'B. Andre input'!$B$65</f>
        <v>0</v>
      </c>
      <c r="CJ119" s="236">
        <f>'I. Modelsimulering_kvinder'!CJ45*'B. Andre input'!$B$189*'B. Andre input'!$B$65</f>
        <v>0</v>
      </c>
    </row>
    <row r="120" spans="1:88" s="115" customFormat="1" ht="25.5" x14ac:dyDescent="0.2">
      <c r="A120" s="140" t="s">
        <v>178</v>
      </c>
      <c r="B120" s="192"/>
      <c r="C120" s="192"/>
      <c r="D120" s="236">
        <f>'I. Modelsimulering_kvinder'!D46*'B. Andre input'!$B$190*'B. Andre input'!$B$65</f>
        <v>99582.315227141458</v>
      </c>
      <c r="E120" s="236">
        <f>'I. Modelsimulering_kvinder'!E46*'B. Andre input'!$B$190*'B. Andre input'!$B$65</f>
        <v>141546.12617095379</v>
      </c>
      <c r="F120" s="236">
        <f>'I. Modelsimulering_kvinder'!F46*'B. Andre input'!$B$190*'B. Andre input'!$B$65</f>
        <v>178787.03294044925</v>
      </c>
      <c r="G120" s="236">
        <f>'I. Modelsimulering_kvinder'!G46*'B. Andre input'!$B$190*'B. Andre input'!$B$65</f>
        <v>211659.1635039119</v>
      </c>
      <c r="H120" s="236">
        <f>'I. Modelsimulering_kvinder'!H46*'B. Andre input'!$B$190*'B. Andre input'!$B$65</f>
        <v>240501.53251056079</v>
      </c>
      <c r="I120" s="236">
        <f>'I. Modelsimulering_kvinder'!I46*'B. Andre input'!$B$190*'B. Andre input'!$B$65</f>
        <v>89503.025889350247</v>
      </c>
      <c r="J120" s="236">
        <f>'I. Modelsimulering_kvinder'!J46*'B. Andre input'!$B$190*'B. Andre input'!$B$65</f>
        <v>60609.944057318076</v>
      </c>
      <c r="K120" s="236">
        <f>'I. Modelsimulering_kvinder'!K46*'B. Andre input'!$B$190*'B. Andre input'!$B$65</f>
        <v>54188.469513470671</v>
      </c>
      <c r="L120" s="236">
        <f>'I. Modelsimulering_kvinder'!L46*'B. Andre input'!$B$190*'B. Andre input'!$B$65</f>
        <v>51881.197416750772</v>
      </c>
      <c r="M120" s="236">
        <f>'I. Modelsimulering_kvinder'!M46*'B. Andre input'!$B$190*'B. Andre input'!$B$65</f>
        <v>50316.54223231622</v>
      </c>
      <c r="N120" s="236">
        <f>'I. Modelsimulering_kvinder'!N46*'B. Andre input'!$B$190*'B. Andre input'!$B$65</f>
        <v>77404.680629965456</v>
      </c>
      <c r="O120" s="236">
        <f>'I. Modelsimulering_kvinder'!O46*'B. Andre input'!$B$190*'B. Andre input'!$B$65</f>
        <v>96521.066316692304</v>
      </c>
      <c r="P120" s="236">
        <f>'I. Modelsimulering_kvinder'!P46*'B. Andre input'!$B$190*'B. Andre input'!$B$65</f>
        <v>109576.37780552873</v>
      </c>
      <c r="Q120" s="236">
        <f>'I. Modelsimulering_kvinder'!Q46*'B. Andre input'!$B$190*'B. Andre input'!$B$65</f>
        <v>118066.03880513507</v>
      </c>
      <c r="R120" s="236">
        <f>'I. Modelsimulering_kvinder'!R46*'B. Andre input'!$B$190*'B. Andre input'!$B$65</f>
        <v>123139.81467205931</v>
      </c>
      <c r="S120" s="236">
        <f>'I. Modelsimulering_kvinder'!S46*'B. Andre input'!$B$190*'B. Andre input'!$B$65</f>
        <v>125674.00642176553</v>
      </c>
      <c r="T120" s="236">
        <f>'I. Modelsimulering_kvinder'!T46*'B. Andre input'!$B$190*'B. Andre input'!$B$65</f>
        <v>126332.7842210596</v>
      </c>
      <c r="U120" s="236">
        <f>'I. Modelsimulering_kvinder'!U46*'B. Andre input'!$B$190*'B. Andre input'!$B$65</f>
        <v>125617.5153960607</v>
      </c>
      <c r="V120" s="236">
        <f>'I. Modelsimulering_kvinder'!V46*'B. Andre input'!$B$190*'B. Andre input'!$B$65</f>
        <v>123905.51920631822</v>
      </c>
      <c r="W120" s="236">
        <f>'I. Modelsimulering_kvinder'!W46*'B. Andre input'!$B$190*'B. Andre input'!$B$65</f>
        <v>132863.08898559673</v>
      </c>
      <c r="X120" s="236">
        <f>'I. Modelsimulering_kvinder'!X46*'B. Andre input'!$B$190*'B. Andre input'!$B$65</f>
        <v>128311.54034783809</v>
      </c>
      <c r="Y120" s="236">
        <f>'I. Modelsimulering_kvinder'!Y46*'B. Andre input'!$B$190*'B. Andre input'!$B$65</f>
        <v>123576.56643856221</v>
      </c>
      <c r="Z120" s="236">
        <f>'I. Modelsimulering_kvinder'!Z46*'B. Andre input'!$B$190*'B. Andre input'!$B$65</f>
        <v>118776.12097855019</v>
      </c>
      <c r="AA120" s="236">
        <f>'I. Modelsimulering_kvinder'!AA46*'B. Andre input'!$B$190*'B. Andre input'!$B$65</f>
        <v>113991.73894999512</v>
      </c>
      <c r="AB120" s="236">
        <f>'I. Modelsimulering_kvinder'!AB46*'B. Andre input'!$B$190*'B. Andre input'!$B$65</f>
        <v>109278.98616759721</v>
      </c>
      <c r="AC120" s="236">
        <f>'I. Modelsimulering_kvinder'!AC46*'B. Andre input'!$B$190*'B. Andre input'!$B$65</f>
        <v>104674.94798098675</v>
      </c>
      <c r="AD120" s="236">
        <f>'I. Modelsimulering_kvinder'!AD46*'B. Andre input'!$B$190*'B. Andre input'!$B$65</f>
        <v>100203.59325780388</v>
      </c>
      <c r="AE120" s="236">
        <f>'I. Modelsimulering_kvinder'!AE46*'B. Andre input'!$B$190*'B. Andre input'!$B$65</f>
        <v>95879.614065860456</v>
      </c>
      <c r="AF120" s="236">
        <f>'I. Modelsimulering_kvinder'!AF46*'B. Andre input'!$B$190*'B. Andre input'!$B$65</f>
        <v>91711.172118610804</v>
      </c>
      <c r="AG120" s="236">
        <f>'I. Modelsimulering_kvinder'!AG46*'B. Andre input'!$B$190*'B. Andre input'!$B$65</f>
        <v>86189.760340418972</v>
      </c>
      <c r="AH120" s="236">
        <f>'I. Modelsimulering_kvinder'!AH46*'B. Andre input'!$B$190*'B. Andre input'!$B$65</f>
        <v>80985.583285037894</v>
      </c>
      <c r="AI120" s="236">
        <f>'I. Modelsimulering_kvinder'!AI46*'B. Andre input'!$B$190*'B. Andre input'!$B$65</f>
        <v>76085.033322058604</v>
      </c>
      <c r="AJ120" s="236">
        <f>'I. Modelsimulering_kvinder'!AJ46*'B. Andre input'!$B$190*'B. Andre input'!$B$65</f>
        <v>71473.62025318692</v>
      </c>
      <c r="AK120" s="236">
        <f>'I. Modelsimulering_kvinder'!AK46*'B. Andre input'!$B$190*'B. Andre input'!$B$65</f>
        <v>67136.535859563141</v>
      </c>
      <c r="AL120" s="236">
        <f>'I. Modelsimulering_kvinder'!AL46*'B. Andre input'!$B$190*'B. Andre input'!$B$65</f>
        <v>63059.032111484616</v>
      </c>
      <c r="AM120" s="236">
        <f>'I. Modelsimulering_kvinder'!AM46*'B. Andre input'!$B$190*'B. Andre input'!$B$65</f>
        <v>59226.669465708379</v>
      </c>
      <c r="AN120" s="236">
        <f>'I. Modelsimulering_kvinder'!AN46*'B. Andre input'!$B$190*'B. Andre input'!$B$65</f>
        <v>55625.474898817811</v>
      </c>
      <c r="AO120" s="236">
        <f>'I. Modelsimulering_kvinder'!AO46*'B. Andre input'!$B$190*'B. Andre input'!$B$65</f>
        <v>52242.037510424481</v>
      </c>
      <c r="AP120" s="236">
        <f>'I. Modelsimulering_kvinder'!AP46*'B. Andre input'!$B$190*'B. Andre input'!$B$65</f>
        <v>49063.561213148016</v>
      </c>
      <c r="AQ120" s="236">
        <f>'I. Modelsimulering_kvinder'!AQ46*'B. Andre input'!$B$190*'B. Andre input'!$B$65</f>
        <v>43652.736165406379</v>
      </c>
      <c r="AR120" s="236">
        <f>'I. Modelsimulering_kvinder'!AR46*'B. Andre input'!$B$190*'B. Andre input'!$B$65</f>
        <v>38838.268227014843</v>
      </c>
      <c r="AS120" s="236">
        <f>'I. Modelsimulering_kvinder'!AS46*'B. Andre input'!$B$190*'B. Andre input'!$B$65</f>
        <v>34554.554293770125</v>
      </c>
      <c r="AT120" s="236">
        <f>'I. Modelsimulering_kvinder'!AT46*'B. Andre input'!$B$190*'B. Andre input'!$B$65</f>
        <v>30743.165058363727</v>
      </c>
      <c r="AU120" s="236">
        <f>'I. Modelsimulering_kvinder'!AU46*'B. Andre input'!$B$190*'B. Andre input'!$B$65</f>
        <v>27352.075271883459</v>
      </c>
      <c r="AV120" s="236">
        <f>'I. Modelsimulering_kvinder'!AV46*'B. Andre input'!$B$190*'B. Andre input'!$B$65</f>
        <v>24334.971547156969</v>
      </c>
      <c r="AW120" s="236">
        <f>'I. Modelsimulering_kvinder'!AW46*'B. Andre input'!$B$190*'B. Andre input'!$B$65</f>
        <v>21650.631649595744</v>
      </c>
      <c r="AX120" s="236">
        <f>'I. Modelsimulering_kvinder'!AX46*'B. Andre input'!$B$190*'B. Andre input'!$B$65</f>
        <v>19262.369044943229</v>
      </c>
      <c r="AY120" s="236">
        <f>'I. Modelsimulering_kvinder'!AY46*'B. Andre input'!$B$190*'B. Andre input'!$B$65</f>
        <v>17137.536600590549</v>
      </c>
      <c r="AZ120" s="236">
        <f>'I. Modelsimulering_kvinder'!AZ46*'B. Andre input'!$B$190*'B. Andre input'!$B$65</f>
        <v>15247.083639101274</v>
      </c>
      <c r="BA120" s="236">
        <f>'I. Modelsimulering_kvinder'!BA46*'B. Andre input'!$B$190*'B. Andre input'!$B$65</f>
        <v>0</v>
      </c>
      <c r="BB120" s="236">
        <f>'I. Modelsimulering_kvinder'!BB46*'B. Andre input'!$B$190*'B. Andre input'!$B$65</f>
        <v>0</v>
      </c>
      <c r="BC120" s="236">
        <f>'I. Modelsimulering_kvinder'!BC46*'B. Andre input'!$B$190*'B. Andre input'!$B$65</f>
        <v>0</v>
      </c>
      <c r="BD120" s="236">
        <f>'I. Modelsimulering_kvinder'!BD46*'B. Andre input'!$B$190*'B. Andre input'!$B$65</f>
        <v>0</v>
      </c>
      <c r="BE120" s="236">
        <f>'I. Modelsimulering_kvinder'!BE46*'B. Andre input'!$B$190*'B. Andre input'!$B$65</f>
        <v>0</v>
      </c>
      <c r="BF120" s="236">
        <f>'I. Modelsimulering_kvinder'!BF46*'B. Andre input'!$B$190*'B. Andre input'!$B$65</f>
        <v>0</v>
      </c>
      <c r="BG120" s="236">
        <f>'I. Modelsimulering_kvinder'!BG46*'B. Andre input'!$B$190*'B. Andre input'!$B$65</f>
        <v>0</v>
      </c>
      <c r="BH120" s="236">
        <f>'I. Modelsimulering_kvinder'!BH46*'B. Andre input'!$B$190*'B. Andre input'!$B$65</f>
        <v>0</v>
      </c>
      <c r="BI120" s="236">
        <f>'I. Modelsimulering_kvinder'!BI46*'B. Andre input'!$B$190*'B. Andre input'!$B$65</f>
        <v>0</v>
      </c>
      <c r="BJ120" s="236">
        <f>'I. Modelsimulering_kvinder'!BJ46*'B. Andre input'!$B$190*'B. Andre input'!$B$65</f>
        <v>0</v>
      </c>
      <c r="BK120" s="236">
        <f>'I. Modelsimulering_kvinder'!BK46*'B. Andre input'!$B$190*'B. Andre input'!$B$65</f>
        <v>0</v>
      </c>
      <c r="BL120" s="236">
        <f>'I. Modelsimulering_kvinder'!BL46*'B. Andre input'!$B$190*'B. Andre input'!$B$65</f>
        <v>0</v>
      </c>
      <c r="BM120" s="236">
        <f>'I. Modelsimulering_kvinder'!BM46*'B. Andre input'!$B$190*'B. Andre input'!$B$65</f>
        <v>0</v>
      </c>
      <c r="BN120" s="236">
        <f>'I. Modelsimulering_kvinder'!BN46*'B. Andre input'!$B$190*'B. Andre input'!$B$65</f>
        <v>0</v>
      </c>
      <c r="BO120" s="236">
        <f>'I. Modelsimulering_kvinder'!BO46*'B. Andre input'!$B$190*'B. Andre input'!$B$65</f>
        <v>0</v>
      </c>
      <c r="BP120" s="236">
        <f>'I. Modelsimulering_kvinder'!BP46*'B. Andre input'!$B$190*'B. Andre input'!$B$65</f>
        <v>0</v>
      </c>
      <c r="BQ120" s="236">
        <f>'I. Modelsimulering_kvinder'!BQ46*'B. Andre input'!$B$190*'B. Andre input'!$B$65</f>
        <v>0</v>
      </c>
      <c r="BR120" s="236">
        <f>'I. Modelsimulering_kvinder'!BR46*'B. Andre input'!$B$190*'B. Andre input'!$B$65</f>
        <v>0</v>
      </c>
      <c r="BS120" s="236">
        <f>'I. Modelsimulering_kvinder'!BS46*'B. Andre input'!$B$190*'B. Andre input'!$B$65</f>
        <v>0</v>
      </c>
      <c r="BT120" s="236">
        <f>'I. Modelsimulering_kvinder'!BT46*'B. Andre input'!$B$190*'B. Andre input'!$B$65</f>
        <v>0</v>
      </c>
      <c r="BU120" s="236">
        <f>'I. Modelsimulering_kvinder'!BU46*'B. Andre input'!$B$190*'B. Andre input'!$B$65</f>
        <v>0</v>
      </c>
      <c r="BV120" s="236">
        <f>'I. Modelsimulering_kvinder'!BV46*'B. Andre input'!$B$190*'B. Andre input'!$B$65</f>
        <v>0</v>
      </c>
      <c r="BW120" s="236">
        <f>'I. Modelsimulering_kvinder'!BW46*'B. Andre input'!$B$190*'B. Andre input'!$B$65</f>
        <v>0</v>
      </c>
      <c r="BX120" s="236">
        <f>'I. Modelsimulering_kvinder'!BX46*'B. Andre input'!$B$190*'B. Andre input'!$B$65</f>
        <v>0</v>
      </c>
      <c r="BY120" s="236">
        <f>'I. Modelsimulering_kvinder'!BY46*'B. Andre input'!$B$190*'B. Andre input'!$B$65</f>
        <v>0</v>
      </c>
      <c r="BZ120" s="236">
        <f>'I. Modelsimulering_kvinder'!BZ46*'B. Andre input'!$B$190*'B. Andre input'!$B$65</f>
        <v>0</v>
      </c>
      <c r="CA120" s="236">
        <f>'I. Modelsimulering_kvinder'!CA46*'B. Andre input'!$B$190*'B. Andre input'!$B$65</f>
        <v>0</v>
      </c>
      <c r="CB120" s="236">
        <f>'I. Modelsimulering_kvinder'!CB46*'B. Andre input'!$B$190*'B. Andre input'!$B$65</f>
        <v>0</v>
      </c>
      <c r="CC120" s="236">
        <f>'I. Modelsimulering_kvinder'!CC46*'B. Andre input'!$B$190*'B. Andre input'!$B$65</f>
        <v>0</v>
      </c>
      <c r="CD120" s="236">
        <f>'I. Modelsimulering_kvinder'!CD46*'B. Andre input'!$B$190*'B. Andre input'!$B$65</f>
        <v>0</v>
      </c>
      <c r="CE120" s="236">
        <f>'I. Modelsimulering_kvinder'!CE46*'B. Andre input'!$B$190*'B. Andre input'!$B$65</f>
        <v>0</v>
      </c>
      <c r="CF120" s="236">
        <f>'I. Modelsimulering_kvinder'!CF46*'B. Andre input'!$B$190*'B. Andre input'!$B$65</f>
        <v>0</v>
      </c>
      <c r="CG120" s="236">
        <f>'I. Modelsimulering_kvinder'!CG46*'B. Andre input'!$B$190*'B. Andre input'!$B$65</f>
        <v>0</v>
      </c>
      <c r="CH120" s="236">
        <f>'I. Modelsimulering_kvinder'!CH46*'B. Andre input'!$B$190*'B. Andre input'!$B$65</f>
        <v>0</v>
      </c>
      <c r="CI120" s="236">
        <f>'I. Modelsimulering_kvinder'!CI46*'B. Andre input'!$B$190*'B. Andre input'!$B$65</f>
        <v>0</v>
      </c>
      <c r="CJ120" s="236">
        <f>'I. Modelsimulering_kvinder'!CJ46*'B. Andre input'!$B$190*'B. Andre input'!$B$65</f>
        <v>0</v>
      </c>
    </row>
    <row r="121" spans="1:88" s="115" customFormat="1" ht="25.5" x14ac:dyDescent="0.2">
      <c r="A121" s="140" t="s">
        <v>213</v>
      </c>
      <c r="B121" s="192"/>
      <c r="C121" s="192"/>
      <c r="D121" s="236">
        <f>'I. Modelsimulering_kvinder'!D47*'B. Andre input'!$B$191*'B. Andre input'!$B$65</f>
        <v>104180.33247027959</v>
      </c>
      <c r="E121" s="236">
        <f>'I. Modelsimulering_kvinder'!E47*'B. Andre input'!$B$191*'B. Andre input'!$B$65</f>
        <v>153977.49570503511</v>
      </c>
      <c r="F121" s="236">
        <f>'I. Modelsimulering_kvinder'!F47*'B. Andre input'!$B$191*'B. Andre input'!$B$65</f>
        <v>201770.76813561836</v>
      </c>
      <c r="G121" s="236">
        <f>'I. Modelsimulering_kvinder'!G47*'B. Andre input'!$B$191*'B. Andre input'!$B$65</f>
        <v>247268.94769560004</v>
      </c>
      <c r="H121" s="236">
        <f>'I. Modelsimulering_kvinder'!H47*'B. Andre input'!$B$191*'B. Andre input'!$B$65</f>
        <v>290257.33736689121</v>
      </c>
      <c r="I121" s="236">
        <f>'I. Modelsimulering_kvinder'!I47*'B. Andre input'!$B$191*'B. Andre input'!$B$65</f>
        <v>108049.90337707166</v>
      </c>
      <c r="J121" s="236">
        <f>'I. Modelsimulering_kvinder'!J47*'B. Andre input'!$B$191*'B. Andre input'!$B$65</f>
        <v>72833.826153139307</v>
      </c>
      <c r="K121" s="236">
        <f>'I. Modelsimulering_kvinder'!K47*'B. Andre input'!$B$191*'B. Andre input'!$B$65</f>
        <v>65621.481014337667</v>
      </c>
      <c r="L121" s="236">
        <f>'I. Modelsimulering_kvinder'!L47*'B. Andre input'!$B$191*'B. Andre input'!$B$65</f>
        <v>63683.676102617588</v>
      </c>
      <c r="M121" s="236">
        <f>'I. Modelsimulering_kvinder'!M47*'B. Andre input'!$B$191*'B. Andre input'!$B$65</f>
        <v>62693.571627007637</v>
      </c>
      <c r="N121" s="236">
        <f>'I. Modelsimulering_kvinder'!N47*'B. Andre input'!$B$191*'B. Andre input'!$B$65</f>
        <v>97793.249517591277</v>
      </c>
      <c r="O121" s="236">
        <f>'I. Modelsimulering_kvinder'!O47*'B. Andre input'!$B$191*'B. Andre input'!$B$65</f>
        <v>123892.88814653743</v>
      </c>
      <c r="P121" s="236">
        <f>'I. Modelsimulering_kvinder'!P47*'B. Andre input'!$B$191*'B. Andre input'!$B$65</f>
        <v>143029.36426690055</v>
      </c>
      <c r="Q121" s="236">
        <f>'I. Modelsimulering_kvinder'!Q47*'B. Andre input'!$B$191*'B. Andre input'!$B$65</f>
        <v>156793.46397587733</v>
      </c>
      <c r="R121" s="236">
        <f>'I. Modelsimulering_kvinder'!R47*'B. Andre input'!$B$191*'B. Andre input'!$B$65</f>
        <v>166413.51074187938</v>
      </c>
      <c r="S121" s="236">
        <f>'I. Modelsimulering_kvinder'!S47*'B. Andre input'!$B$191*'B. Andre input'!$B$65</f>
        <v>172835.5854125747</v>
      </c>
      <c r="T121" s="236">
        <f>'I. Modelsimulering_kvinder'!T47*'B. Andre input'!$B$191*'B. Andre input'!$B$65</f>
        <v>176788.1527594862</v>
      </c>
      <c r="U121" s="236">
        <f>'I. Modelsimulering_kvinder'!U47*'B. Andre input'!$B$191*'B. Andre input'!$B$65</f>
        <v>178832.29864193173</v>
      </c>
      <c r="V121" s="236">
        <f>'I. Modelsimulering_kvinder'!V47*'B. Andre input'!$B$191*'B. Andre input'!$B$65</f>
        <v>179400.49173988207</v>
      </c>
      <c r="W121" s="236">
        <f>'I. Modelsimulering_kvinder'!W47*'B. Andre input'!$B$191*'B. Andre input'!$B$65</f>
        <v>178826.44763242418</v>
      </c>
      <c r="X121" s="236">
        <f>'I. Modelsimulering_kvinder'!X47*'B. Andre input'!$B$191*'B. Andre input'!$B$65</f>
        <v>178482.57729649605</v>
      </c>
      <c r="Y121" s="236">
        <f>'I. Modelsimulering_kvinder'!Y47*'B. Andre input'!$B$191*'B. Andre input'!$B$65</f>
        <v>177233.40870922641</v>
      </c>
      <c r="Z121" s="236">
        <f>'I. Modelsimulering_kvinder'!Z47*'B. Andre input'!$B$191*'B. Andre input'!$B$65</f>
        <v>175252.11723228343</v>
      </c>
      <c r="AA121" s="236">
        <f>'I. Modelsimulering_kvinder'!AA47*'B. Andre input'!$B$191*'B. Andre input'!$B$65</f>
        <v>172682.83810853766</v>
      </c>
      <c r="AB121" s="236">
        <f>'I. Modelsimulering_kvinder'!AB47*'B. Andre input'!$B$191*'B. Andre input'!$B$65</f>
        <v>169645.11272643018</v>
      </c>
      <c r="AC121" s="236">
        <f>'I. Modelsimulering_kvinder'!AC47*'B. Andre input'!$B$191*'B. Andre input'!$B$65</f>
        <v>166237.92680445092</v>
      </c>
      <c r="AD121" s="236">
        <f>'I. Modelsimulering_kvinder'!AD47*'B. Andre input'!$B$191*'B. Andre input'!$B$65</f>
        <v>162543.23094434029</v>
      </c>
      <c r="AE121" s="236">
        <f>'I. Modelsimulering_kvinder'!AE47*'B. Andre input'!$B$191*'B. Andre input'!$B$65</f>
        <v>158628.92916663311</v>
      </c>
      <c r="AF121" s="236">
        <f>'I. Modelsimulering_kvinder'!AF47*'B. Andre input'!$B$191*'B. Andre input'!$B$65</f>
        <v>154551.37052088135</v>
      </c>
      <c r="AG121" s="236">
        <f>'I. Modelsimulering_kvinder'!AG47*'B. Andre input'!$B$191*'B. Andre input'!$B$65</f>
        <v>154789.68041704042</v>
      </c>
      <c r="AH121" s="236">
        <f>'I. Modelsimulering_kvinder'!AH47*'B. Andre input'!$B$191*'B. Andre input'!$B$65</f>
        <v>154256.79797192579</v>
      </c>
      <c r="AI121" s="236">
        <f>'I. Modelsimulering_kvinder'!AI47*'B. Andre input'!$B$191*'B. Andre input'!$B$65</f>
        <v>153030.07687857532</v>
      </c>
      <c r="AJ121" s="236">
        <f>'I. Modelsimulering_kvinder'!AJ47*'B. Andre input'!$B$191*'B. Andre input'!$B$65</f>
        <v>151191.34032591601</v>
      </c>
      <c r="AK121" s="236">
        <f>'I. Modelsimulering_kvinder'!AK47*'B. Andre input'!$B$191*'B. Andre input'!$B$65</f>
        <v>148822.08826796114</v>
      </c>
      <c r="AL121" s="236">
        <f>'I. Modelsimulering_kvinder'!AL47*'B. Andre input'!$B$191*'B. Andre input'!$B$65</f>
        <v>146000.54144689726</v>
      </c>
      <c r="AM121" s="236">
        <f>'I. Modelsimulering_kvinder'!AM47*'B. Andre input'!$B$191*'B. Andre input'!$B$65</f>
        <v>142799.92173978194</v>
      </c>
      <c r="AN121" s="236">
        <f>'I. Modelsimulering_kvinder'!AN47*'B. Andre input'!$B$191*'B. Andre input'!$B$65</f>
        <v>139287.55608241135</v>
      </c>
      <c r="AO121" s="236">
        <f>'I. Modelsimulering_kvinder'!AO47*'B. Andre input'!$B$191*'B. Andre input'!$B$65</f>
        <v>135524.52108667514</v>
      </c>
      <c r="AP121" s="236">
        <f>'I. Modelsimulering_kvinder'!AP47*'B. Andre input'!$B$191*'B. Andre input'!$B$65</f>
        <v>131565.63522556683</v>
      </c>
      <c r="AQ121" s="236">
        <f>'I. Modelsimulering_kvinder'!AQ47*'B. Andre input'!$B$191*'B. Andre input'!$B$65</f>
        <v>134568.28692631362</v>
      </c>
      <c r="AR121" s="236">
        <f>'I. Modelsimulering_kvinder'!AR47*'B. Andre input'!$B$191*'B. Andre input'!$B$65</f>
        <v>135878.96048710667</v>
      </c>
      <c r="AS121" s="236">
        <f>'I. Modelsimulering_kvinder'!AS47*'B. Andre input'!$B$191*'B. Andre input'!$B$65</f>
        <v>135736.80662862462</v>
      </c>
      <c r="AT121" s="236">
        <f>'I. Modelsimulering_kvinder'!AT47*'B. Andre input'!$B$191*'B. Andre input'!$B$65</f>
        <v>134371.21495593249</v>
      </c>
      <c r="AU121" s="236">
        <f>'I. Modelsimulering_kvinder'!AU47*'B. Andre input'!$B$191*'B. Andre input'!$B$65</f>
        <v>131994.9982105458</v>
      </c>
      <c r="AV121" s="236">
        <f>'I. Modelsimulering_kvinder'!AV47*'B. Andre input'!$B$191*'B. Andre input'!$B$65</f>
        <v>128800.94468955995</v>
      </c>
      <c r="AW121" s="236">
        <f>'I. Modelsimulering_kvinder'!AW47*'B. Andre input'!$B$191*'B. Andre input'!$B$65</f>
        <v>124960.56503165411</v>
      </c>
      <c r="AX121" s="236">
        <f>'I. Modelsimulering_kvinder'!AX47*'B. Andre input'!$B$191*'B. Andre input'!$B$65</f>
        <v>120624.22967120107</v>
      </c>
      <c r="AY121" s="236">
        <f>'I. Modelsimulering_kvinder'!AY47*'B. Andre input'!$B$191*'B. Andre input'!$B$65</f>
        <v>115922.15085445772</v>
      </c>
      <c r="AZ121" s="236">
        <f>'I. Modelsimulering_kvinder'!AZ47*'B. Andre input'!$B$191*'B. Andre input'!$B$65</f>
        <v>110965.841916534</v>
      </c>
      <c r="BA121" s="236">
        <f>'I. Modelsimulering_kvinder'!BA47*'B. Andre input'!$B$191*'B. Andre input'!$B$65</f>
        <v>145612.08792401169</v>
      </c>
      <c r="BB121" s="236">
        <f>'I. Modelsimulering_kvinder'!BB47*'B. Andre input'!$B$191*'B. Andre input'!$B$65</f>
        <v>133952.55305618537</v>
      </c>
      <c r="BC121" s="236">
        <f>'I. Modelsimulering_kvinder'!BC47*'B. Andre input'!$B$191*'B. Andre input'!$B$65</f>
        <v>122865.22804053895</v>
      </c>
      <c r="BD121" s="236">
        <f>'I. Modelsimulering_kvinder'!BD47*'B. Andre input'!$B$191*'B. Andre input'!$B$65</f>
        <v>112444.74664713927</v>
      </c>
      <c r="BE121" s="236">
        <f>'I. Modelsimulering_kvinder'!BE47*'B. Andre input'!$B$191*'B. Andre input'!$B$65</f>
        <v>102733.43455595348</v>
      </c>
      <c r="BF121" s="236">
        <f>'I. Modelsimulering_kvinder'!BF47*'B. Andre input'!$B$191*'B. Andre input'!$B$65</f>
        <v>93739.047161472889</v>
      </c>
      <c r="BG121" s="236">
        <f>'I. Modelsimulering_kvinder'!BG47*'B. Andre input'!$B$191*'B. Andre input'!$B$65</f>
        <v>85447.044077713188</v>
      </c>
      <c r="BH121" s="236">
        <f>'I. Modelsimulering_kvinder'!BH47*'B. Andre input'!$B$191*'B. Andre input'!$B$65</f>
        <v>77829.038209568418</v>
      </c>
      <c r="BI121" s="236">
        <f>'I. Modelsimulering_kvinder'!BI47*'B. Andre input'!$B$191*'B. Andre input'!$B$65</f>
        <v>70848.570365259948</v>
      </c>
      <c r="BJ121" s="236">
        <f>'I. Modelsimulering_kvinder'!BJ47*'B. Andre input'!$B$191*'B. Andre input'!$B$65</f>
        <v>64465.017811789468</v>
      </c>
      <c r="BK121" s="236">
        <f>'I. Modelsimulering_kvinder'!BK47*'B. Andre input'!$B$191*'B. Andre input'!$B$65</f>
        <v>58636.20419416338</v>
      </c>
      <c r="BL121" s="236">
        <f>'I. Modelsimulering_kvinder'!BL47*'B. Andre input'!$B$191*'B. Andre input'!$B$65</f>
        <v>53320.108764907782</v>
      </c>
      <c r="BM121" s="236">
        <f>'I. Modelsimulering_kvinder'!BM47*'B. Andre input'!$B$191*'B. Andre input'!$B$65</f>
        <v>48475.953721179067</v>
      </c>
      <c r="BN121" s="236">
        <f>'I. Modelsimulering_kvinder'!BN47*'B. Andre input'!$B$191*'B. Andre input'!$B$65</f>
        <v>44064.864710206952</v>
      </c>
      <c r="BO121" s="236">
        <f>'I. Modelsimulering_kvinder'!BO47*'B. Andre input'!$B$191*'B. Andre input'!$B$65</f>
        <v>40050.240742203452</v>
      </c>
      <c r="BP121" s="236">
        <f>'I. Modelsimulering_kvinder'!BP47*'B. Andre input'!$B$191*'B. Andre input'!$B$65</f>
        <v>36397.928454029148</v>
      </c>
      <c r="BQ121" s="236">
        <f>'I. Modelsimulering_kvinder'!BQ47*'B. Andre input'!$B$191*'B. Andre input'!$B$65</f>
        <v>33076.266696197243</v>
      </c>
      <c r="BR121" s="236">
        <f>'I. Modelsimulering_kvinder'!BR47*'B. Andre input'!$B$191*'B. Andre input'!$B$65</f>
        <v>30056.047110388525</v>
      </c>
      <c r="BS121" s="236">
        <f>'I. Modelsimulering_kvinder'!BS47*'B. Andre input'!$B$191*'B. Andre input'!$B$65</f>
        <v>27310.422149373797</v>
      </c>
      <c r="BT121" s="236">
        <f>'I. Modelsimulering_kvinder'!BT47*'B. Andre input'!$B$191*'B. Andre input'!$B$65</f>
        <v>24814.782054420055</v>
      </c>
      <c r="BU121" s="236">
        <f>'I. Modelsimulering_kvinder'!BU47*'B. Andre input'!$B$191*'B. Andre input'!$B$65</f>
        <v>0</v>
      </c>
      <c r="BV121" s="236">
        <f>'I. Modelsimulering_kvinder'!BV47*'B. Andre input'!$B$191*'B. Andre input'!$B$65</f>
        <v>0</v>
      </c>
      <c r="BW121" s="236">
        <f>'I. Modelsimulering_kvinder'!BW47*'B. Andre input'!$B$191*'B. Andre input'!$B$65</f>
        <v>0</v>
      </c>
      <c r="BX121" s="236">
        <f>'I. Modelsimulering_kvinder'!BX47*'B. Andre input'!$B$191*'B. Andre input'!$B$65</f>
        <v>0</v>
      </c>
      <c r="BY121" s="236">
        <f>'I. Modelsimulering_kvinder'!BY47*'B. Andre input'!$B$191*'B. Andre input'!$B$65</f>
        <v>0</v>
      </c>
      <c r="BZ121" s="236">
        <f>'I. Modelsimulering_kvinder'!BZ47*'B. Andre input'!$B$191*'B. Andre input'!$B$65</f>
        <v>0</v>
      </c>
      <c r="CA121" s="236">
        <f>'I. Modelsimulering_kvinder'!CA47*'B. Andre input'!$B$191*'B. Andre input'!$B$65</f>
        <v>0</v>
      </c>
      <c r="CB121" s="236">
        <f>'I. Modelsimulering_kvinder'!CB47*'B. Andre input'!$B$191*'B. Andre input'!$B$65</f>
        <v>0</v>
      </c>
      <c r="CC121" s="236">
        <f>'I. Modelsimulering_kvinder'!CC47*'B. Andre input'!$B$191*'B. Andre input'!$B$65</f>
        <v>0</v>
      </c>
      <c r="CD121" s="236">
        <f>'I. Modelsimulering_kvinder'!CD47*'B. Andre input'!$B$191*'B. Andre input'!$B$65</f>
        <v>0</v>
      </c>
      <c r="CE121" s="236">
        <f>'I. Modelsimulering_kvinder'!CE47*'B. Andre input'!$B$191*'B. Andre input'!$B$65</f>
        <v>0</v>
      </c>
      <c r="CF121" s="236">
        <f>'I. Modelsimulering_kvinder'!CF47*'B. Andre input'!$B$191*'B. Andre input'!$B$65</f>
        <v>0</v>
      </c>
      <c r="CG121" s="236">
        <f>'I. Modelsimulering_kvinder'!CG47*'B. Andre input'!$B$191*'B. Andre input'!$B$65</f>
        <v>0</v>
      </c>
      <c r="CH121" s="236">
        <f>'I. Modelsimulering_kvinder'!CH47*'B. Andre input'!$B$191*'B. Andre input'!$B$65</f>
        <v>0</v>
      </c>
      <c r="CI121" s="236">
        <f>'I. Modelsimulering_kvinder'!CI47*'B. Andre input'!$B$191*'B. Andre input'!$B$65</f>
        <v>0</v>
      </c>
      <c r="CJ121" s="236">
        <f>'I. Modelsimulering_kvinder'!CJ47*'B. Andre input'!$B$191*'B. Andre input'!$B$65</f>
        <v>0</v>
      </c>
    </row>
    <row r="122" spans="1:88" s="115" customFormat="1" ht="25.5" x14ac:dyDescent="0.2">
      <c r="A122" s="140" t="s">
        <v>214</v>
      </c>
      <c r="B122" s="192"/>
      <c r="C122" s="192"/>
      <c r="D122" s="236">
        <f>'I. Modelsimulering_kvinder'!D48*'B. Andre input'!$B$191*'B. Andre input'!$B$65</f>
        <v>15150.207032240485</v>
      </c>
      <c r="E122" s="236">
        <f>'I. Modelsimulering_kvinder'!E48*'B. Andre input'!$B$191*'B. Andre input'!$B$65</f>
        <v>25870.934843065836</v>
      </c>
      <c r="F122" s="236">
        <f>'I. Modelsimulering_kvinder'!F48*'B. Andre input'!$B$191*'B. Andre input'!$B$65</f>
        <v>38003.652540944684</v>
      </c>
      <c r="G122" s="236">
        <f>'I. Modelsimulering_kvinder'!G48*'B. Andre input'!$B$191*'B. Andre input'!$B$65</f>
        <v>51057.632117126821</v>
      </c>
      <c r="H122" s="236">
        <f>'I. Modelsimulering_kvinder'!H48*'B. Andre input'!$B$191*'B. Andre input'!$B$65</f>
        <v>64648.873787906865</v>
      </c>
      <c r="I122" s="236">
        <f>'I. Modelsimulering_kvinder'!I48*'B. Andre input'!$B$191*'B. Andre input'!$B$65</f>
        <v>23740.294449062392</v>
      </c>
      <c r="J122" s="236">
        <f>'I. Modelsimulering_kvinder'!J48*'B. Andre input'!$B$191*'B. Andre input'!$B$65</f>
        <v>15295.289599143216</v>
      </c>
      <c r="K122" s="236">
        <f>'I. Modelsimulering_kvinder'!K48*'B. Andre input'!$B$191*'B. Andre input'!$B$65</f>
        <v>13632.114436072747</v>
      </c>
      <c r="L122" s="236">
        <f>'I. Modelsimulering_kvinder'!L48*'B. Andre input'!$B$191*'B. Andre input'!$B$65</f>
        <v>13323.815802922116</v>
      </c>
      <c r="M122" s="236">
        <f>'I. Modelsimulering_kvinder'!M48*'B. Andre input'!$B$191*'B. Andre input'!$B$65</f>
        <v>13253.551180785147</v>
      </c>
      <c r="N122" s="236">
        <f>'I. Modelsimulering_kvinder'!N48*'B. Andre input'!$B$191*'B. Andre input'!$B$65</f>
        <v>21705.131523869761</v>
      </c>
      <c r="O122" s="236">
        <f>'I. Modelsimulering_kvinder'!O48*'B. Andre input'!$B$191*'B. Andre input'!$B$65</f>
        <v>28696.926845274036</v>
      </c>
      <c r="P122" s="236">
        <f>'I. Modelsimulering_kvinder'!P48*'B. Andre input'!$B$191*'B. Andre input'!$B$65</f>
        <v>34337.998222873721</v>
      </c>
      <c r="Q122" s="236">
        <f>'I. Modelsimulering_kvinder'!Q48*'B. Andre input'!$B$191*'B. Andre input'!$B$65</f>
        <v>38790.158181606937</v>
      </c>
      <c r="R122" s="236">
        <f>'I. Modelsimulering_kvinder'!R48*'B. Andre input'!$B$191*'B. Andre input'!$B$65</f>
        <v>42225.579655816</v>
      </c>
      <c r="S122" s="236">
        <f>'I. Modelsimulering_kvinder'!S48*'B. Andre input'!$B$191*'B. Andre input'!$B$65</f>
        <v>44807.767050725597</v>
      </c>
      <c r="T122" s="236">
        <f>'I. Modelsimulering_kvinder'!T48*'B. Andre input'!$B$191*'B. Andre input'!$B$65</f>
        <v>46683.219661511721</v>
      </c>
      <c r="U122" s="236">
        <f>'I. Modelsimulering_kvinder'!U48*'B. Andre input'!$B$191*'B. Andre input'!$B$65</f>
        <v>47978.63063763547</v>
      </c>
      <c r="V122" s="236">
        <f>'I. Modelsimulering_kvinder'!V48*'B. Andre input'!$B$191*'B. Andre input'!$B$65</f>
        <v>48801.015771074475</v>
      </c>
      <c r="W122" s="236">
        <f>'I. Modelsimulering_kvinder'!W48*'B. Andre input'!$B$191*'B. Andre input'!$B$65</f>
        <v>49239.309232307707</v>
      </c>
      <c r="X122" s="236">
        <f>'I. Modelsimulering_kvinder'!X48*'B. Andre input'!$B$191*'B. Andre input'!$B$65</f>
        <v>49366.583322997009</v>
      </c>
      <c r="Y122" s="236">
        <f>'I. Modelsimulering_kvinder'!Y48*'B. Andre input'!$B$191*'B. Andre input'!$B$65</f>
        <v>49298.637560665913</v>
      </c>
      <c r="Z122" s="236">
        <f>'I. Modelsimulering_kvinder'!Z48*'B. Andre input'!$B$191*'B. Andre input'!$B$65</f>
        <v>49067.184334780533</v>
      </c>
      <c r="AA122" s="236">
        <f>'I. Modelsimulering_kvinder'!AA48*'B. Andre input'!$B$191*'B. Andre input'!$B$65</f>
        <v>48694.621455333567</v>
      </c>
      <c r="AB122" s="236">
        <f>'I. Modelsimulering_kvinder'!AB48*'B. Andre input'!$B$191*'B. Andre input'!$B$65</f>
        <v>48198.274935426256</v>
      </c>
      <c r="AC122" s="236">
        <f>'I. Modelsimulering_kvinder'!AC48*'B. Andre input'!$B$191*'B. Andre input'!$B$65</f>
        <v>47592.712610379902</v>
      </c>
      <c r="AD122" s="236">
        <f>'I. Modelsimulering_kvinder'!AD48*'B. Andre input'!$B$191*'B. Andre input'!$B$65</f>
        <v>46890.944852381319</v>
      </c>
      <c r="AE122" s="236">
        <f>'I. Modelsimulering_kvinder'!AE48*'B. Andre input'!$B$191*'B. Andre input'!$B$65</f>
        <v>46105.002337688995</v>
      </c>
      <c r="AF122" s="236">
        <f>'I. Modelsimulering_kvinder'!AF48*'B. Andre input'!$B$191*'B. Andre input'!$B$65</f>
        <v>45246.179893072564</v>
      </c>
      <c r="AG122" s="236">
        <f>'I. Modelsimulering_kvinder'!AG48*'B. Andre input'!$B$191*'B. Andre input'!$B$65</f>
        <v>44325.113057821567</v>
      </c>
      <c r="AH122" s="236">
        <f>'I. Modelsimulering_kvinder'!AH48*'B. Andre input'!$B$191*'B. Andre input'!$B$65</f>
        <v>43570.318847320705</v>
      </c>
      <c r="AI122" s="236">
        <f>'I. Modelsimulering_kvinder'!AI48*'B. Andre input'!$B$191*'B. Andre input'!$B$65</f>
        <v>42933.307919985047</v>
      </c>
      <c r="AJ122" s="236">
        <f>'I. Modelsimulering_kvinder'!AJ48*'B. Andre input'!$B$191*'B. Andre input'!$B$65</f>
        <v>42364.344383380725</v>
      </c>
      <c r="AK122" s="236">
        <f>'I. Modelsimulering_kvinder'!AK48*'B. Andre input'!$B$191*'B. Andre input'!$B$65</f>
        <v>41820.040027890667</v>
      </c>
      <c r="AL122" s="236">
        <f>'I. Modelsimulering_kvinder'!AL48*'B. Andre input'!$B$191*'B. Andre input'!$B$65</f>
        <v>41266.204707046643</v>
      </c>
      <c r="AM122" s="236">
        <f>'I. Modelsimulering_kvinder'!AM48*'B. Andre input'!$B$191*'B. Andre input'!$B$65</f>
        <v>40678.154634670405</v>
      </c>
      <c r="AN122" s="236">
        <f>'I. Modelsimulering_kvinder'!AN48*'B. Andre input'!$B$191*'B. Andre input'!$B$65</f>
        <v>40039.778410241364</v>
      </c>
      <c r="AO122" s="236">
        <f>'I. Modelsimulering_kvinder'!AO48*'B. Andre input'!$B$191*'B. Andre input'!$B$65</f>
        <v>39342.104107093146</v>
      </c>
      <c r="AP122" s="236">
        <f>'I. Modelsimulering_kvinder'!AP48*'B. Andre input'!$B$191*'B. Andre input'!$B$65</f>
        <v>38581.772751475291</v>
      </c>
      <c r="AQ122" s="236">
        <f>'I. Modelsimulering_kvinder'!AQ48*'B. Andre input'!$B$191*'B. Andre input'!$B$65</f>
        <v>37759.622414755671</v>
      </c>
      <c r="AR122" s="236">
        <f>'I. Modelsimulering_kvinder'!AR48*'B. Andre input'!$B$191*'B. Andre input'!$B$65</f>
        <v>37229.789041481585</v>
      </c>
      <c r="AS122" s="236">
        <f>'I. Modelsimulering_kvinder'!AS48*'B. Andre input'!$B$191*'B. Andre input'!$B$65</f>
        <v>36881.991106448128</v>
      </c>
      <c r="AT122" s="236">
        <f>'I. Modelsimulering_kvinder'!AT48*'B. Andre input'!$B$191*'B. Andre input'!$B$65</f>
        <v>36615.272526635941</v>
      </c>
      <c r="AU122" s="236">
        <f>'I. Modelsimulering_kvinder'!AU48*'B. Andre input'!$B$191*'B. Andre input'!$B$65</f>
        <v>36348.486494928729</v>
      </c>
      <c r="AV122" s="236">
        <f>'I. Modelsimulering_kvinder'!AV48*'B. Andre input'!$B$191*'B. Andre input'!$B$65</f>
        <v>36022.715281856181</v>
      </c>
      <c r="AW122" s="236">
        <f>'I. Modelsimulering_kvinder'!AW48*'B. Andre input'!$B$191*'B. Andre input'!$B$65</f>
        <v>35599.656050394558</v>
      </c>
      <c r="AX122" s="236">
        <f>'I. Modelsimulering_kvinder'!AX48*'B. Andre input'!$B$191*'B. Andre input'!$B$65</f>
        <v>35058.287599107469</v>
      </c>
      <c r="AY122" s="236">
        <f>'I. Modelsimulering_kvinder'!AY48*'B. Andre input'!$B$191*'B. Andre input'!$B$65</f>
        <v>34391.089639657519</v>
      </c>
      <c r="AZ122" s="236">
        <f>'I. Modelsimulering_kvinder'!AZ48*'B. Andre input'!$B$191*'B. Andre input'!$B$65</f>
        <v>33600.464267580668</v>
      </c>
      <c r="BA122" s="236">
        <f>'I. Modelsimulering_kvinder'!BA48*'B. Andre input'!$B$191*'B. Andre input'!$B$65</f>
        <v>32695.648663213382</v>
      </c>
      <c r="BB122" s="236">
        <f>'I. Modelsimulering_kvinder'!BB48*'B. Andre input'!$B$191*'B. Andre input'!$B$65</f>
        <v>33649.67560818162</v>
      </c>
      <c r="BC122" s="236">
        <f>'I. Modelsimulering_kvinder'!BC48*'B. Andre input'!$B$191*'B. Andre input'!$B$65</f>
        <v>33988.932905216876</v>
      </c>
      <c r="BD122" s="236">
        <f>'I. Modelsimulering_kvinder'!BD48*'B. Andre input'!$B$191*'B. Andre input'!$B$65</f>
        <v>33736.297081763194</v>
      </c>
      <c r="BE122" s="236">
        <f>'I. Modelsimulering_kvinder'!BE48*'B. Andre input'!$B$191*'B. Andre input'!$B$65</f>
        <v>32979.233914289231</v>
      </c>
      <c r="BF122" s="236">
        <f>'I. Modelsimulering_kvinder'!BF48*'B. Andre input'!$B$191*'B. Andre input'!$B$65</f>
        <v>31826.918217143539</v>
      </c>
      <c r="BG122" s="236">
        <f>'I. Modelsimulering_kvinder'!BG48*'B. Andre input'!$B$191*'B. Andre input'!$B$65</f>
        <v>30387.505812822623</v>
      </c>
      <c r="BH122" s="236">
        <f>'I. Modelsimulering_kvinder'!BH48*'B. Andre input'!$B$191*'B. Andre input'!$B$65</f>
        <v>28757.272966229128</v>
      </c>
      <c r="BI122" s="236">
        <f>'I. Modelsimulering_kvinder'!BI48*'B. Andre input'!$B$191*'B. Andre input'!$B$65</f>
        <v>27016.514537362382</v>
      </c>
      <c r="BJ122" s="236">
        <f>'I. Modelsimulering_kvinder'!BJ48*'B. Andre input'!$B$191*'B. Andre input'!$B$65</f>
        <v>25229.10081841702</v>
      </c>
      <c r="BK122" s="236">
        <f>'I. Modelsimulering_kvinder'!BK48*'B. Andre input'!$B$191*'B. Andre input'!$B$65</f>
        <v>23443.85173341339</v>
      </c>
      <c r="BL122" s="236">
        <f>'I. Modelsimulering_kvinder'!BL48*'B. Andre input'!$B$191*'B. Andre input'!$B$65</f>
        <v>21696.666757708274</v>
      </c>
      <c r="BM122" s="236">
        <f>'I. Modelsimulering_kvinder'!BM48*'B. Andre input'!$B$191*'B. Andre input'!$B$65</f>
        <v>20012.824804253341</v>
      </c>
      <c r="BN122" s="236">
        <f>'I. Modelsimulering_kvinder'!BN48*'B. Andre input'!$B$191*'B. Andre input'!$B$65</f>
        <v>18409.153218641164</v>
      </c>
      <c r="BO122" s="236">
        <f>'I. Modelsimulering_kvinder'!BO48*'B. Andre input'!$B$191*'B. Andre input'!$B$65</f>
        <v>16895.931119412875</v>
      </c>
      <c r="BP122" s="236">
        <f>'I. Modelsimulering_kvinder'!BP48*'B. Andre input'!$B$191*'B. Andre input'!$B$65</f>
        <v>15478.485512203741</v>
      </c>
      <c r="BQ122" s="236">
        <f>'I. Modelsimulering_kvinder'!BQ48*'B. Andre input'!$B$191*'B. Andre input'!$B$65</f>
        <v>14158.487841739556</v>
      </c>
      <c r="BR122" s="236">
        <f>'I. Modelsimulering_kvinder'!BR48*'B. Andre input'!$B$191*'B. Andre input'!$B$65</f>
        <v>12934.981998480805</v>
      </c>
      <c r="BS122" s="236">
        <f>'I. Modelsimulering_kvinder'!BS48*'B. Andre input'!$B$191*'B. Andre input'!$B$65</f>
        <v>11805.183412744313</v>
      </c>
      <c r="BT122" s="236">
        <f>'I. Modelsimulering_kvinder'!BT48*'B. Andre input'!$B$191*'B. Andre input'!$B$65</f>
        <v>10765.089512577335</v>
      </c>
      <c r="BU122" s="236">
        <f>'I. Modelsimulering_kvinder'!BU48*'B. Andre input'!$B$191*'B. Andre input'!$B$65</f>
        <v>32356.553883494573</v>
      </c>
      <c r="BV122" s="236">
        <f>'I. Modelsimulering_kvinder'!BV48*'B. Andre input'!$B$191*'B. Andre input'!$B$65</f>
        <v>27664.095707802695</v>
      </c>
      <c r="BW122" s="236">
        <f>'I. Modelsimulering_kvinder'!BW48*'B. Andre input'!$B$191*'B. Andre input'!$B$65</f>
        <v>22929.290422007216</v>
      </c>
      <c r="BX122" s="236">
        <f>'I. Modelsimulering_kvinder'!BX48*'B. Andre input'!$B$191*'B. Andre input'!$B$65</f>
        <v>18589.46017137622</v>
      </c>
      <c r="BY122" s="236">
        <f>'I. Modelsimulering_kvinder'!BY48*'B. Andre input'!$B$191*'B. Andre input'!$B$65</f>
        <v>14824.841868425841</v>
      </c>
      <c r="BZ122" s="236">
        <f>'I. Modelsimulering_kvinder'!BZ48*'B. Andre input'!$B$191*'B. Andre input'!$B$65</f>
        <v>11673.483975334913</v>
      </c>
      <c r="CA122" s="236">
        <f>'I. Modelsimulering_kvinder'!CA48*'B. Andre input'!$B$191*'B. Andre input'!$B$65</f>
        <v>9100.2137082978024</v>
      </c>
      <c r="CB122" s="236">
        <f>'I. Modelsimulering_kvinder'!CB48*'B. Andre input'!$B$191*'B. Andre input'!$B$65</f>
        <v>7036.9667940250547</v>
      </c>
      <c r="CC122" s="236">
        <f>'I. Modelsimulering_kvinder'!CC48*'B. Andre input'!$B$191*'B. Andre input'!$B$65</f>
        <v>5405.4973281438733</v>
      </c>
      <c r="CD122" s="236">
        <f>'I. Modelsimulering_kvinder'!CD48*'B. Andre input'!$B$191*'B. Andre input'!$B$65</f>
        <v>4129.4320775964597</v>
      </c>
      <c r="CE122" s="236">
        <f>'I. Modelsimulering_kvinder'!CE48*'B. Andre input'!$B$191*'B. Andre input'!$B$65</f>
        <v>3140.0288614058545</v>
      </c>
      <c r="CF122" s="236">
        <f>'I. Modelsimulering_kvinder'!CF48*'B. Andre input'!$B$191*'B. Andre input'!$B$65</f>
        <v>2378.3350542341391</v>
      </c>
      <c r="CG122" s="236">
        <f>'I. Modelsimulering_kvinder'!CG48*'B. Andre input'!$B$191*'B. Andre input'!$B$65</f>
        <v>1795.38757233871</v>
      </c>
      <c r="CH122" s="236">
        <f>'I. Modelsimulering_kvinder'!CH48*'B. Andre input'!$B$191*'B. Andre input'!$B$65</f>
        <v>1351.4330551338292</v>
      </c>
      <c r="CI122" s="236">
        <f>'I. Modelsimulering_kvinder'!CI48*'B. Andre input'!$B$191*'B. Andre input'!$B$65</f>
        <v>1014.7352644307916</v>
      </c>
      <c r="CJ122" s="236">
        <f>'I. Modelsimulering_kvinder'!CJ48*'B. Andre input'!$B$191*'B. Andre input'!$B$65</f>
        <v>0</v>
      </c>
    </row>
    <row r="123" spans="1:88" s="115" customFormat="1" ht="25.5" x14ac:dyDescent="0.2">
      <c r="A123" s="140" t="s">
        <v>192</v>
      </c>
      <c r="B123" s="192"/>
      <c r="C123" s="192"/>
      <c r="D123" s="236">
        <f>'I. Modelsimulering_kvinder'!D49*'B. Andre input'!$B$191*'B. Andre input'!$B$65</f>
        <v>727.51814864819175</v>
      </c>
      <c r="E123" s="236">
        <f>'I. Modelsimulering_kvinder'!E49*'B. Andre input'!$B$191*'B. Andre input'!$B$65</f>
        <v>1321.7200901744086</v>
      </c>
      <c r="F123" s="236">
        <f>'I. Modelsimulering_kvinder'!F49*'B. Andre input'!$B$191*'B. Andre input'!$B$65</f>
        <v>2022.5765407952397</v>
      </c>
      <c r="G123" s="236">
        <f>'I. Modelsimulering_kvinder'!G49*'B. Andre input'!$B$191*'B. Andre input'!$B$65</f>
        <v>2796.2562566330062</v>
      </c>
      <c r="H123" s="236">
        <f>'I. Modelsimulering_kvinder'!H49*'B. Andre input'!$B$191*'B. Andre input'!$B$65</f>
        <v>3616.2592121847806</v>
      </c>
      <c r="I123" s="236">
        <f>'I. Modelsimulering_kvinder'!I49*'B. Andre input'!$B$191*'B. Andre input'!$B$65</f>
        <v>1322.7107781220316</v>
      </c>
      <c r="J123" s="236">
        <f>'I. Modelsimulering_kvinder'!J49*'B. Andre input'!$B$191*'B. Andre input'!$B$65</f>
        <v>841.20787201929556</v>
      </c>
      <c r="K123" s="236">
        <f>'I. Modelsimulering_kvinder'!K49*'B. Andre input'!$B$191*'B. Andre input'!$B$65</f>
        <v>747.16641748112158</v>
      </c>
      <c r="L123" s="236">
        <f>'I. Modelsimulering_kvinder'!L49*'B. Andre input'!$B$191*'B. Andre input'!$B$65</f>
        <v>731.59617491621327</v>
      </c>
      <c r="M123" s="236">
        <f>'I. Modelsimulering_kvinder'!M49*'B. Andre input'!$B$191*'B. Andre input'!$B$65</f>
        <v>729.73856543905549</v>
      </c>
      <c r="N123" s="236">
        <f>'I. Modelsimulering_kvinder'!N49*'B. Andre input'!$B$191*'B. Andre input'!$B$65</f>
        <v>1211.2997309479881</v>
      </c>
      <c r="O123" s="236">
        <f>'I. Modelsimulering_kvinder'!O49*'B. Andre input'!$B$191*'B. Andre input'!$B$65</f>
        <v>1619.7579198522346</v>
      </c>
      <c r="P123" s="236">
        <f>'I. Modelsimulering_kvinder'!P49*'B. Andre input'!$B$191*'B. Andre input'!$B$65</f>
        <v>1955.6892928079844</v>
      </c>
      <c r="Q123" s="236">
        <f>'I. Modelsimulering_kvinder'!Q49*'B. Andre input'!$B$191*'B. Andre input'!$B$65</f>
        <v>2225.2075986587583</v>
      </c>
      <c r="R123" s="236">
        <f>'I. Modelsimulering_kvinder'!R49*'B. Andre input'!$B$191*'B. Andre input'!$B$65</f>
        <v>2436.4093820957764</v>
      </c>
      <c r="S123" s="236">
        <f>'I. Modelsimulering_kvinder'!S49*'B. Andre input'!$B$191*'B. Andre input'!$B$65</f>
        <v>2597.7366998457937</v>
      </c>
      <c r="T123" s="236">
        <f>'I. Modelsimulering_kvinder'!T49*'B. Andre input'!$B$191*'B. Andre input'!$B$65</f>
        <v>2717.159385504634</v>
      </c>
      <c r="U123" s="236">
        <f>'I. Modelsimulering_kvinder'!U49*'B. Andre input'!$B$191*'B. Andre input'!$B$65</f>
        <v>2801.8031323984083</v>
      </c>
      <c r="V123" s="236">
        <f>'I. Modelsimulering_kvinder'!V49*'B. Andre input'!$B$191*'B. Andre input'!$B$65</f>
        <v>2857.8265629466291</v>
      </c>
      <c r="W123" s="236">
        <f>'I. Modelsimulering_kvinder'!W49*'B. Andre input'!$B$191*'B. Andre input'!$B$65</f>
        <v>2890.4336049909357</v>
      </c>
      <c r="X123" s="236">
        <f>'I. Modelsimulering_kvinder'!X49*'B. Andre input'!$B$191*'B. Andre input'!$B$65</f>
        <v>2903.953875300208</v>
      </c>
      <c r="Y123" s="236">
        <f>'I. Modelsimulering_kvinder'!Y49*'B. Andre input'!$B$191*'B. Andre input'!$B$65</f>
        <v>2901.9975091145129</v>
      </c>
      <c r="Z123" s="236">
        <f>'I. Modelsimulering_kvinder'!Z49*'B. Andre input'!$B$191*'B. Andre input'!$B$65</f>
        <v>2891.0895018601404</v>
      </c>
      <c r="AA123" s="236">
        <f>'I. Modelsimulering_kvinder'!AA49*'B. Andre input'!$B$191*'B. Andre input'!$B$65</f>
        <v>2872.3188173783205</v>
      </c>
      <c r="AB123" s="236">
        <f>'I. Modelsimulering_kvinder'!AB49*'B. Andre input'!$B$191*'B. Andre input'!$B$65</f>
        <v>2846.4947385040919</v>
      </c>
      <c r="AC123" s="236">
        <f>'I. Modelsimulering_kvinder'!AC49*'B. Andre input'!$B$191*'B. Andre input'!$B$65</f>
        <v>2814.2997900256109</v>
      </c>
      <c r="AD123" s="236">
        <f>'I. Modelsimulering_kvinder'!AD49*'B. Andre input'!$B$191*'B. Andre input'!$B$65</f>
        <v>2776.3643070876919</v>
      </c>
      <c r="AE123" s="236">
        <f>'I. Modelsimulering_kvinder'!AE49*'B. Andre input'!$B$191*'B. Andre input'!$B$65</f>
        <v>2733.297928204277</v>
      </c>
      <c r="AF123" s="236">
        <f>'I. Modelsimulering_kvinder'!AF49*'B. Andre input'!$B$191*'B. Andre input'!$B$65</f>
        <v>2685.6986895141322</v>
      </c>
      <c r="AG123" s="236">
        <f>'I. Modelsimulering_kvinder'!AG49*'B. Andre input'!$B$191*'B. Andre input'!$B$65</f>
        <v>2634.1515249187182</v>
      </c>
      <c r="AH123" s="236">
        <f>'I. Modelsimulering_kvinder'!AH49*'B. Andre input'!$B$191*'B. Andre input'!$B$65</f>
        <v>2579.2226651570149</v>
      </c>
      <c r="AI123" s="236">
        <f>'I. Modelsimulering_kvinder'!AI49*'B. Andre input'!$B$191*'B. Andre input'!$B$65</f>
        <v>2535.4914098705453</v>
      </c>
      <c r="AJ123" s="236">
        <f>'I. Modelsimulering_kvinder'!AJ49*'B. Andre input'!$B$191*'B. Andre input'!$B$65</f>
        <v>2499.0891853531803</v>
      </c>
      <c r="AK123" s="236">
        <f>'I. Modelsimulering_kvinder'!AK49*'B. Andre input'!$B$191*'B. Andre input'!$B$65</f>
        <v>2466.601854538384</v>
      </c>
      <c r="AL123" s="236">
        <f>'I. Modelsimulering_kvinder'!AL49*'B. Andre input'!$B$191*'B. Andre input'!$B$65</f>
        <v>2435.2846476426162</v>
      </c>
      <c r="AM123" s="236">
        <f>'I. Modelsimulering_kvinder'!AM49*'B. Andre input'!$B$191*'B. Andre input'!$B$65</f>
        <v>2403.0907922585525</v>
      </c>
      <c r="AN123" s="236">
        <f>'I. Modelsimulering_kvinder'!AN49*'B. Andre input'!$B$191*'B. Andre input'!$B$65</f>
        <v>2368.6082612444006</v>
      </c>
      <c r="AO123" s="236">
        <f>'I. Modelsimulering_kvinder'!AO49*'B. Andre input'!$B$191*'B. Andre input'!$B$65</f>
        <v>2330.9588133534708</v>
      </c>
      <c r="AP123" s="236">
        <f>'I. Modelsimulering_kvinder'!AP49*'B. Andre input'!$B$191*'B. Andre input'!$B$65</f>
        <v>2289.6890159629511</v>
      </c>
      <c r="AQ123" s="236">
        <f>'I. Modelsimulering_kvinder'!AQ49*'B. Andre input'!$B$191*'B. Andre input'!$B$65</f>
        <v>2244.6683382544534</v>
      </c>
      <c r="AR123" s="236">
        <f>'I. Modelsimulering_kvinder'!AR49*'B. Andre input'!$B$191*'B. Andre input'!$B$65</f>
        <v>2196.0009343384222</v>
      </c>
      <c r="AS123" s="236">
        <f>'I. Modelsimulering_kvinder'!AS49*'B. Andre input'!$B$191*'B. Andre input'!$B$65</f>
        <v>2166.4476724038695</v>
      </c>
      <c r="AT123" s="236">
        <f>'I. Modelsimulering_kvinder'!AT49*'B. Andre input'!$B$191*'B. Andre input'!$B$65</f>
        <v>2147.8634960751178</v>
      </c>
      <c r="AU123" s="236">
        <f>'I. Modelsimulering_kvinder'!AU49*'B. Andre input'!$B$191*'B. Andre input'!$B$65</f>
        <v>2133.5884573992776</v>
      </c>
      <c r="AV123" s="236">
        <f>'I. Modelsimulering_kvinder'!AV49*'B. Andre input'!$B$191*'B. Andre input'!$B$65</f>
        <v>2118.6326731349122</v>
      </c>
      <c r="AW123" s="236">
        <f>'I. Modelsimulering_kvinder'!AW49*'B. Andre input'!$B$191*'B. Andre input'!$B$65</f>
        <v>2099.5649771457738</v>
      </c>
      <c r="AX123" s="236">
        <f>'I. Modelsimulering_kvinder'!AX49*'B. Andre input'!$B$191*'B. Andre input'!$B$65</f>
        <v>2074.2736337864635</v>
      </c>
      <c r="AY123" s="236">
        <f>'I. Modelsimulering_kvinder'!AY49*'B. Andre input'!$B$191*'B. Andre input'!$B$65</f>
        <v>2041.6919868394398</v>
      </c>
      <c r="AZ123" s="236">
        <f>'I. Modelsimulering_kvinder'!AZ49*'B. Andre input'!$B$191*'B. Andre input'!$B$65</f>
        <v>2001.5368219387701</v>
      </c>
      <c r="BA123" s="236">
        <f>'I. Modelsimulering_kvinder'!BA49*'B. Andre input'!$B$191*'B. Andre input'!$B$65</f>
        <v>1954.0809971963401</v>
      </c>
      <c r="BB123" s="236">
        <f>'I. Modelsimulering_kvinder'!BB49*'B. Andre input'!$B$191*'B. Andre input'!$B$65</f>
        <v>1899.967231200246</v>
      </c>
      <c r="BC123" s="236">
        <f>'I. Modelsimulering_kvinder'!BC49*'B. Andre input'!$B$191*'B. Andre input'!$B$65</f>
        <v>1965.8815682653446</v>
      </c>
      <c r="BD123" s="236">
        <f>'I. Modelsimulering_kvinder'!BD49*'B. Andre input'!$B$191*'B. Andre input'!$B$65</f>
        <v>1987.0108943848172</v>
      </c>
      <c r="BE123" s="236">
        <f>'I. Modelsimulering_kvinder'!BE49*'B. Andre input'!$B$191*'B. Andre input'!$B$65</f>
        <v>1969.4436459230901</v>
      </c>
      <c r="BF123" s="236">
        <f>'I. Modelsimulering_kvinder'!BF49*'B. Andre input'!$B$191*'B. Andre input'!$B$65</f>
        <v>1920.9488682866702</v>
      </c>
      <c r="BG123" s="236">
        <f>'I. Modelsimulering_kvinder'!BG49*'B. Andre input'!$B$191*'B. Andre input'!$B$65</f>
        <v>1849.3066404733709</v>
      </c>
      <c r="BH123" s="236">
        <f>'I. Modelsimulering_kvinder'!BH49*'B. Andre input'!$B$191*'B. Andre input'!$B$65</f>
        <v>1761.5005569503194</v>
      </c>
      <c r="BI123" s="236">
        <f>'I. Modelsimulering_kvinder'!BI49*'B. Andre input'!$B$191*'B. Andre input'!$B$65</f>
        <v>1663.4030294910724</v>
      </c>
      <c r="BJ123" s="236">
        <f>'I. Modelsimulering_kvinder'!BJ49*'B. Andre input'!$B$191*'B. Andre input'!$B$65</f>
        <v>1559.7289388651652</v>
      </c>
      <c r="BK123" s="236">
        <f>'I. Modelsimulering_kvinder'!BK49*'B. Andre input'!$B$191*'B. Andre input'!$B$65</f>
        <v>1454.1239802281621</v>
      </c>
      <c r="BL123" s="236">
        <f>'I. Modelsimulering_kvinder'!BL49*'B. Andre input'!$B$191*'B. Andre input'!$B$65</f>
        <v>1349.3103745546973</v>
      </c>
      <c r="BM123" s="236">
        <f>'I. Modelsimulering_kvinder'!BM49*'B. Andre input'!$B$191*'B. Andre input'!$B$65</f>
        <v>1247.2470584948662</v>
      </c>
      <c r="BN123" s="236">
        <f>'I. Modelsimulering_kvinder'!BN49*'B. Andre input'!$B$191*'B. Andre input'!$B$65</f>
        <v>1149.2821294886285</v>
      </c>
      <c r="BO123" s="236">
        <f>'I. Modelsimulering_kvinder'!BO49*'B. Andre input'!$B$191*'B. Andre input'!$B$65</f>
        <v>1056.2874079948915</v>
      </c>
      <c r="BP123" s="236">
        <f>'I. Modelsimulering_kvinder'!BP49*'B. Andre input'!$B$191*'B. Andre input'!$B$65</f>
        <v>968.77179051820281</v>
      </c>
      <c r="BQ123" s="236">
        <f>'I. Modelsimulering_kvinder'!BQ49*'B. Andre input'!$B$191*'B. Andre input'!$B$65</f>
        <v>886.97369284531692</v>
      </c>
      <c r="BR123" s="236">
        <f>'I. Modelsimulering_kvinder'!BR49*'B. Andre input'!$B$191*'B. Andre input'!$B$65</f>
        <v>810.93462729604039</v>
      </c>
      <c r="BS123" s="236">
        <f>'I. Modelsimulering_kvinder'!BS49*'B. Andre input'!$B$191*'B. Andre input'!$B$65</f>
        <v>740.5566266645418</v>
      </c>
      <c r="BT123" s="236">
        <f>'I. Modelsimulering_kvinder'!BT49*'B. Andre input'!$B$191*'B. Andre input'!$B$65</f>
        <v>675.64631084417022</v>
      </c>
      <c r="BU123" s="236">
        <f>'I. Modelsimulering_kvinder'!BU49*'B. Andre input'!$B$191*'B. Andre input'!$B$65</f>
        <v>615.948181709746</v>
      </c>
      <c r="BV123" s="236">
        <f>'I. Modelsimulering_kvinder'!BV49*'B. Andre input'!$B$191*'B. Andre input'!$B$65</f>
        <v>1976.0068362716211</v>
      </c>
      <c r="BW123" s="236">
        <f>'I. Modelsimulering_kvinder'!BW49*'B. Andre input'!$B$191*'B. Andre input'!$B$65</f>
        <v>1637.8064587148012</v>
      </c>
      <c r="BX123" s="236">
        <f>'I. Modelsimulering_kvinder'!BX49*'B. Andre input'!$B$191*'B. Andre input'!$B$65</f>
        <v>1327.8185836697301</v>
      </c>
      <c r="BY123" s="236">
        <f>'I. Modelsimulering_kvinder'!BY49*'B. Andre input'!$B$191*'B. Andre input'!$B$65</f>
        <v>1058.9172763161314</v>
      </c>
      <c r="BZ123" s="236">
        <f>'I. Modelsimulering_kvinder'!BZ49*'B. Andre input'!$B$191*'B. Andre input'!$B$65</f>
        <v>833.82028395249404</v>
      </c>
      <c r="CA123" s="236">
        <f>'I. Modelsimulering_kvinder'!CA49*'B. Andre input'!$B$191*'B. Andre input'!$B$65</f>
        <v>650.01526487841465</v>
      </c>
      <c r="CB123" s="236">
        <f>'I. Modelsimulering_kvinder'!CB49*'B. Andre input'!$B$191*'B. Andre input'!$B$65</f>
        <v>502.64048528750391</v>
      </c>
      <c r="CC123" s="236">
        <f>'I. Modelsimulering_kvinder'!CC49*'B. Andre input'!$B$191*'B. Andre input'!$B$65</f>
        <v>386.10695201027676</v>
      </c>
      <c r="CD123" s="236">
        <f>'I. Modelsimulering_kvinder'!CD49*'B. Andre input'!$B$191*'B. Andre input'!$B$65</f>
        <v>294.95943411403283</v>
      </c>
      <c r="CE123" s="236">
        <f>'I. Modelsimulering_kvinder'!CE49*'B. Andre input'!$B$191*'B. Andre input'!$B$65</f>
        <v>224.28777581470391</v>
      </c>
      <c r="CF123" s="236">
        <f>'I. Modelsimulering_kvinder'!CF49*'B. Andre input'!$B$191*'B. Andre input'!$B$65</f>
        <v>169.88107530243849</v>
      </c>
      <c r="CG123" s="236">
        <f>'I. Modelsimulering_kvinder'!CG49*'B. Andre input'!$B$191*'B. Andre input'!$B$65</f>
        <v>128.24196945276503</v>
      </c>
      <c r="CH123" s="236">
        <f>'I. Modelsimulering_kvinder'!CH49*'B. Andre input'!$B$191*'B. Andre input'!$B$65</f>
        <v>96.530932509559207</v>
      </c>
      <c r="CI123" s="236">
        <f>'I. Modelsimulering_kvinder'!CI49*'B. Andre input'!$B$191*'B. Andre input'!$B$65</f>
        <v>72.481090316485123</v>
      </c>
      <c r="CJ123" s="236">
        <f>'I. Modelsimulering_kvinder'!CJ49*'B. Andre input'!$B$191*'B. Andre input'!$B$65</f>
        <v>814.59061016671342</v>
      </c>
    </row>
    <row r="124" spans="1:88" s="115" customFormat="1" ht="25.5" x14ac:dyDescent="0.2">
      <c r="A124" s="140" t="s">
        <v>180</v>
      </c>
      <c r="B124" s="192"/>
      <c r="C124" s="192"/>
      <c r="D124" s="236">
        <f>'I. Modelsimulering_kvinder'!D50*'B. Andre input'!$B$196*'B. Andre input'!$B$65</f>
        <v>0</v>
      </c>
      <c r="E124" s="236">
        <f>'I. Modelsimulering_kvinder'!E50*'B. Andre input'!$B$196*'B. Andre input'!$B$65</f>
        <v>0</v>
      </c>
      <c r="F124" s="236">
        <f>'I. Modelsimulering_kvinder'!F50*'B. Andre input'!$B$196*'B. Andre input'!$B$65</f>
        <v>0</v>
      </c>
      <c r="G124" s="236">
        <f>'I. Modelsimulering_kvinder'!G50*'B. Andre input'!$B$196*'B. Andre input'!$B$65</f>
        <v>0</v>
      </c>
      <c r="H124" s="236">
        <f>'I. Modelsimulering_kvinder'!H50*'B. Andre input'!$B$196*'B. Andre input'!$B$65</f>
        <v>0</v>
      </c>
      <c r="I124" s="236">
        <f>'I. Modelsimulering_kvinder'!I50*'B. Andre input'!$B$196*'B. Andre input'!$B$65</f>
        <v>41158.633065900562</v>
      </c>
      <c r="J124" s="236">
        <f>'I. Modelsimulering_kvinder'!J50*'B. Andre input'!$B$196*'B. Andre input'!$B$65</f>
        <v>52348.198162057612</v>
      </c>
      <c r="K124" s="236">
        <f>'I. Modelsimulering_kvinder'!K50*'B. Andre input'!$B$196*'B. Andre input'!$B$65</f>
        <v>57452.583858325648</v>
      </c>
      <c r="L124" s="236">
        <f>'I. Modelsimulering_kvinder'!L50*'B. Andre input'!$B$196*'B. Andre input'!$B$65</f>
        <v>60715.855437286744</v>
      </c>
      <c r="M124" s="236">
        <f>'I. Modelsimulering_kvinder'!M50*'B. Andre input'!$B$196*'B. Andre input'!$B$65</f>
        <v>62976.995123542882</v>
      </c>
      <c r="N124" s="236">
        <f>'I. Modelsimulering_kvinder'!N50*'B. Andre input'!$B$196*'B. Andre input'!$B$65</f>
        <v>12654.072830137024</v>
      </c>
      <c r="O124" s="236">
        <f>'I. Modelsimulering_kvinder'!O50*'B. Andre input'!$B$196*'B. Andre input'!$B$65</f>
        <v>4368.4489298285453</v>
      </c>
      <c r="P124" s="236">
        <f>'I. Modelsimulering_kvinder'!P50*'B. Andre input'!$B$196*'B. Andre input'!$B$65</f>
        <v>3165.3618520210534</v>
      </c>
      <c r="Q124" s="236">
        <f>'I. Modelsimulering_kvinder'!Q50*'B. Andre input'!$B$196*'B. Andre input'!$B$65</f>
        <v>3008.1957984326909</v>
      </c>
      <c r="R124" s="236">
        <f>'I. Modelsimulering_kvinder'!R50*'B. Andre input'!$B$196*'B. Andre input'!$B$65</f>
        <v>2914.8253330139596</v>
      </c>
      <c r="S124" s="236">
        <f>'I. Modelsimulering_kvinder'!S50*'B. Andre input'!$B$196*'B. Andre input'!$B$65</f>
        <v>2764.9344295463179</v>
      </c>
      <c r="T124" s="236">
        <f>'I. Modelsimulering_kvinder'!T50*'B. Andre input'!$B$196*'B. Andre input'!$B$65</f>
        <v>2570.858469365593</v>
      </c>
      <c r="U124" s="236">
        <f>'I. Modelsimulering_kvinder'!U50*'B. Andre input'!$B$196*'B. Andre input'!$B$65</f>
        <v>2355.7138126957593</v>
      </c>
      <c r="V124" s="236">
        <f>'I. Modelsimulering_kvinder'!V50*'B. Andre input'!$B$196*'B. Andre input'!$B$65</f>
        <v>2136.3247161287641</v>
      </c>
      <c r="W124" s="236">
        <f>'I. Modelsimulering_kvinder'!W50*'B. Andre input'!$B$196*'B. Andre input'!$B$65</f>
        <v>0</v>
      </c>
      <c r="X124" s="236">
        <f>'I. Modelsimulering_kvinder'!X50*'B. Andre input'!$B$196*'B. Andre input'!$B$65</f>
        <v>0</v>
      </c>
      <c r="Y124" s="236">
        <f>'I. Modelsimulering_kvinder'!Y50*'B. Andre input'!$B$196*'B. Andre input'!$B$65</f>
        <v>0</v>
      </c>
      <c r="Z124" s="236">
        <f>'I. Modelsimulering_kvinder'!Z50*'B. Andre input'!$B$196*'B. Andre input'!$B$65</f>
        <v>0</v>
      </c>
      <c r="AA124" s="236">
        <f>'I. Modelsimulering_kvinder'!AA50*'B. Andre input'!$B$196*'B. Andre input'!$B$65</f>
        <v>0</v>
      </c>
      <c r="AB124" s="236">
        <f>'I. Modelsimulering_kvinder'!AB50*'B. Andre input'!$B$196*'B. Andre input'!$B$65</f>
        <v>0</v>
      </c>
      <c r="AC124" s="236">
        <f>'I. Modelsimulering_kvinder'!AC50*'B. Andre input'!$B$196*'B. Andre input'!$B$65</f>
        <v>0</v>
      </c>
      <c r="AD124" s="236">
        <f>'I. Modelsimulering_kvinder'!AD50*'B. Andre input'!$B$196*'B. Andre input'!$B$65</f>
        <v>0</v>
      </c>
      <c r="AE124" s="236">
        <f>'I. Modelsimulering_kvinder'!AE50*'B. Andre input'!$B$196*'B. Andre input'!$B$65</f>
        <v>0</v>
      </c>
      <c r="AF124" s="236">
        <f>'I. Modelsimulering_kvinder'!AF50*'B. Andre input'!$B$196*'B. Andre input'!$B$65</f>
        <v>0</v>
      </c>
      <c r="AG124" s="236">
        <f>'I. Modelsimulering_kvinder'!AG50*'B. Andre input'!$B$196*'B. Andre input'!$B$65</f>
        <v>0</v>
      </c>
      <c r="AH124" s="236">
        <f>'I. Modelsimulering_kvinder'!AH50*'B. Andre input'!$B$196*'B. Andre input'!$B$65</f>
        <v>0</v>
      </c>
      <c r="AI124" s="236">
        <f>'I. Modelsimulering_kvinder'!AI50*'B. Andre input'!$B$196*'B. Andre input'!$B$65</f>
        <v>0</v>
      </c>
      <c r="AJ124" s="236">
        <f>'I. Modelsimulering_kvinder'!AJ50*'B. Andre input'!$B$196*'B. Andre input'!$B$65</f>
        <v>0</v>
      </c>
      <c r="AK124" s="236">
        <f>'I. Modelsimulering_kvinder'!AK50*'B. Andre input'!$B$196*'B. Andre input'!$B$65</f>
        <v>0</v>
      </c>
      <c r="AL124" s="236">
        <f>'I. Modelsimulering_kvinder'!AL50*'B. Andre input'!$B$196*'B. Andre input'!$B$65</f>
        <v>0</v>
      </c>
      <c r="AM124" s="236">
        <f>'I. Modelsimulering_kvinder'!AM50*'B. Andre input'!$B$196*'B. Andre input'!$B$65</f>
        <v>0</v>
      </c>
      <c r="AN124" s="236">
        <f>'I. Modelsimulering_kvinder'!AN50*'B. Andre input'!$B$196*'B. Andre input'!$B$65</f>
        <v>0</v>
      </c>
      <c r="AO124" s="236">
        <f>'I. Modelsimulering_kvinder'!AO50*'B. Andre input'!$B$196*'B. Andre input'!$B$65</f>
        <v>0</v>
      </c>
      <c r="AP124" s="236">
        <f>'I. Modelsimulering_kvinder'!AP50*'B. Andre input'!$B$196*'B. Andre input'!$B$65</f>
        <v>0</v>
      </c>
      <c r="AQ124" s="236">
        <f>'I. Modelsimulering_kvinder'!AQ50*'B. Andre input'!$B$196*'B. Andre input'!$B$65</f>
        <v>0</v>
      </c>
      <c r="AR124" s="236">
        <f>'I. Modelsimulering_kvinder'!AR50*'B. Andre input'!$B$196*'B. Andre input'!$B$65</f>
        <v>0</v>
      </c>
      <c r="AS124" s="236">
        <f>'I. Modelsimulering_kvinder'!AS50*'B. Andre input'!$B$196*'B. Andre input'!$B$65</f>
        <v>0</v>
      </c>
      <c r="AT124" s="236">
        <f>'I. Modelsimulering_kvinder'!AT50*'B. Andre input'!$B$196*'B. Andre input'!$B$65</f>
        <v>0</v>
      </c>
      <c r="AU124" s="236">
        <f>'I. Modelsimulering_kvinder'!AU50*'B. Andre input'!$B$196*'B. Andre input'!$B$65</f>
        <v>0</v>
      </c>
      <c r="AV124" s="236">
        <f>'I. Modelsimulering_kvinder'!AV50*'B. Andre input'!$B$196*'B. Andre input'!$B$65</f>
        <v>0</v>
      </c>
      <c r="AW124" s="236">
        <f>'I. Modelsimulering_kvinder'!AW50*'B. Andre input'!$B$196*'B. Andre input'!$B$65</f>
        <v>0</v>
      </c>
      <c r="AX124" s="236">
        <f>'I. Modelsimulering_kvinder'!AX50*'B. Andre input'!$B$196*'B. Andre input'!$B$65</f>
        <v>0</v>
      </c>
      <c r="AY124" s="236">
        <f>'I. Modelsimulering_kvinder'!AY50*'B. Andre input'!$B$196*'B. Andre input'!$B$65</f>
        <v>0</v>
      </c>
      <c r="AZ124" s="236">
        <f>'I. Modelsimulering_kvinder'!AZ50*'B. Andre input'!$B$196*'B. Andre input'!$B$65</f>
        <v>0</v>
      </c>
      <c r="BA124" s="236">
        <f>'I. Modelsimulering_kvinder'!BA50*'B. Andre input'!$B$196*'B. Andre input'!$B$65</f>
        <v>0</v>
      </c>
      <c r="BB124" s="236">
        <f>'I. Modelsimulering_kvinder'!BB50*'B. Andre input'!$B$196*'B. Andre input'!$B$65</f>
        <v>0</v>
      </c>
      <c r="BC124" s="236">
        <f>'I. Modelsimulering_kvinder'!BC50*'B. Andre input'!$B$196*'B. Andre input'!$B$65</f>
        <v>0</v>
      </c>
      <c r="BD124" s="236">
        <f>'I. Modelsimulering_kvinder'!BD50*'B. Andre input'!$B$196*'B. Andre input'!$B$65</f>
        <v>0</v>
      </c>
      <c r="BE124" s="236">
        <f>'I. Modelsimulering_kvinder'!BE50*'B. Andre input'!$B$196*'B. Andre input'!$B$65</f>
        <v>0</v>
      </c>
      <c r="BF124" s="236">
        <f>'I. Modelsimulering_kvinder'!BF50*'B. Andre input'!$B$196*'B. Andre input'!$B$65</f>
        <v>0</v>
      </c>
      <c r="BG124" s="236">
        <f>'I. Modelsimulering_kvinder'!BG50*'B. Andre input'!$B$196*'B. Andre input'!$B$65</f>
        <v>0</v>
      </c>
      <c r="BH124" s="236">
        <f>'I. Modelsimulering_kvinder'!BH50*'B. Andre input'!$B$196*'B. Andre input'!$B$65</f>
        <v>0</v>
      </c>
      <c r="BI124" s="236">
        <f>'I. Modelsimulering_kvinder'!BI50*'B. Andre input'!$B$196*'B. Andre input'!$B$65</f>
        <v>0</v>
      </c>
      <c r="BJ124" s="236">
        <f>'I. Modelsimulering_kvinder'!BJ50*'B. Andre input'!$B$196*'B. Andre input'!$B$65</f>
        <v>0</v>
      </c>
      <c r="BK124" s="236">
        <f>'I. Modelsimulering_kvinder'!BK50*'B. Andre input'!$B$196*'B. Andre input'!$B$65</f>
        <v>0</v>
      </c>
      <c r="BL124" s="236">
        <f>'I. Modelsimulering_kvinder'!BL50*'B. Andre input'!$B$196*'B. Andre input'!$B$65</f>
        <v>0</v>
      </c>
      <c r="BM124" s="236">
        <f>'I. Modelsimulering_kvinder'!BM50*'B. Andre input'!$B$196*'B. Andre input'!$B$65</f>
        <v>0</v>
      </c>
      <c r="BN124" s="236">
        <f>'I. Modelsimulering_kvinder'!BN50*'B. Andre input'!$B$196*'B. Andre input'!$B$65</f>
        <v>0</v>
      </c>
      <c r="BO124" s="236">
        <f>'I. Modelsimulering_kvinder'!BO50*'B. Andre input'!$B$196*'B. Andre input'!$B$65</f>
        <v>0</v>
      </c>
      <c r="BP124" s="236">
        <f>'I. Modelsimulering_kvinder'!BP50*'B. Andre input'!$B$196*'B. Andre input'!$B$65</f>
        <v>0</v>
      </c>
      <c r="BQ124" s="236">
        <f>'I. Modelsimulering_kvinder'!BQ50*'B. Andre input'!$B$196*'B. Andre input'!$B$65</f>
        <v>0</v>
      </c>
      <c r="BR124" s="236">
        <f>'I. Modelsimulering_kvinder'!BR50*'B. Andre input'!$B$196*'B. Andre input'!$B$65</f>
        <v>0</v>
      </c>
      <c r="BS124" s="236">
        <f>'I. Modelsimulering_kvinder'!BS50*'B. Andre input'!$B$196*'B. Andre input'!$B$65</f>
        <v>0</v>
      </c>
      <c r="BT124" s="236">
        <f>'I. Modelsimulering_kvinder'!BT50*'B. Andre input'!$B$196*'B. Andre input'!$B$65</f>
        <v>0</v>
      </c>
      <c r="BU124" s="236">
        <f>'I. Modelsimulering_kvinder'!BU50*'B. Andre input'!$B$196*'B. Andre input'!$B$65</f>
        <v>0</v>
      </c>
      <c r="BV124" s="236">
        <f>'I. Modelsimulering_kvinder'!BV50*'B. Andre input'!$B$196*'B. Andre input'!$B$65</f>
        <v>0</v>
      </c>
      <c r="BW124" s="236">
        <f>'I. Modelsimulering_kvinder'!BW50*'B. Andre input'!$B$196*'B. Andre input'!$B$65</f>
        <v>0</v>
      </c>
      <c r="BX124" s="236">
        <f>'I. Modelsimulering_kvinder'!BX50*'B. Andre input'!$B$196*'B. Andre input'!$B$65</f>
        <v>0</v>
      </c>
      <c r="BY124" s="236">
        <f>'I. Modelsimulering_kvinder'!BY50*'B. Andre input'!$B$196*'B. Andre input'!$B$65</f>
        <v>0</v>
      </c>
      <c r="BZ124" s="236">
        <f>'I. Modelsimulering_kvinder'!BZ50*'B. Andre input'!$B$196*'B. Andre input'!$B$65</f>
        <v>0</v>
      </c>
      <c r="CA124" s="236">
        <f>'I. Modelsimulering_kvinder'!CA50*'B. Andre input'!$B$196*'B. Andre input'!$B$65</f>
        <v>0</v>
      </c>
      <c r="CB124" s="236">
        <f>'I. Modelsimulering_kvinder'!CB50*'B. Andre input'!$B$196*'B. Andre input'!$B$65</f>
        <v>0</v>
      </c>
      <c r="CC124" s="236">
        <f>'I. Modelsimulering_kvinder'!CC50*'B. Andre input'!$B$196*'B. Andre input'!$B$65</f>
        <v>0</v>
      </c>
      <c r="CD124" s="236">
        <f>'I. Modelsimulering_kvinder'!CD50*'B. Andre input'!$B$196*'B. Andre input'!$B$65</f>
        <v>0</v>
      </c>
      <c r="CE124" s="236">
        <f>'I. Modelsimulering_kvinder'!CE50*'B. Andre input'!$B$196*'B. Andre input'!$B$65</f>
        <v>0</v>
      </c>
      <c r="CF124" s="236">
        <f>'I. Modelsimulering_kvinder'!CF50*'B. Andre input'!$B$196*'B. Andre input'!$B$65</f>
        <v>0</v>
      </c>
      <c r="CG124" s="236">
        <f>'I. Modelsimulering_kvinder'!CG50*'B. Andre input'!$B$196*'B. Andre input'!$B$65</f>
        <v>0</v>
      </c>
      <c r="CH124" s="236">
        <f>'I. Modelsimulering_kvinder'!CH50*'B. Andre input'!$B$196*'B. Andre input'!$B$65</f>
        <v>0</v>
      </c>
      <c r="CI124" s="236">
        <f>'I. Modelsimulering_kvinder'!CI50*'B. Andre input'!$B$196*'B. Andre input'!$B$65</f>
        <v>0</v>
      </c>
      <c r="CJ124" s="236">
        <f>'I. Modelsimulering_kvinder'!CJ50*'B. Andre input'!$B$196*'B. Andre input'!$B$65</f>
        <v>0</v>
      </c>
    </row>
    <row r="125" spans="1:88" s="115" customFormat="1" ht="25.5" x14ac:dyDescent="0.2">
      <c r="A125" s="140" t="s">
        <v>181</v>
      </c>
      <c r="B125" s="192"/>
      <c r="C125" s="192"/>
      <c r="D125" s="236">
        <f>'I. Modelsimulering_kvinder'!D51*'B. Andre input'!$B$197*'B. Andre input'!$B$65</f>
        <v>0</v>
      </c>
      <c r="E125" s="236">
        <f>'I. Modelsimulering_kvinder'!E51*'B. Andre input'!$B$197*'B. Andre input'!$B$65</f>
        <v>0</v>
      </c>
      <c r="F125" s="236">
        <f>'I. Modelsimulering_kvinder'!F51*'B. Andre input'!$B$197*'B. Andre input'!$B$65</f>
        <v>0</v>
      </c>
      <c r="G125" s="236">
        <f>'I. Modelsimulering_kvinder'!G51*'B. Andre input'!$B$197*'B. Andre input'!$B$65</f>
        <v>0</v>
      </c>
      <c r="H125" s="236">
        <f>'I. Modelsimulering_kvinder'!H51*'B. Andre input'!$B$197*'B. Andre input'!$B$65</f>
        <v>0</v>
      </c>
      <c r="I125" s="236">
        <f>'I. Modelsimulering_kvinder'!I51*'B. Andre input'!$B$197*'B. Andre input'!$B$65</f>
        <v>165855.92797523996</v>
      </c>
      <c r="J125" s="236">
        <f>'I. Modelsimulering_kvinder'!J51*'B. Andre input'!$B$197*'B. Andre input'!$B$65</f>
        <v>224099.96265946564</v>
      </c>
      <c r="K125" s="236">
        <f>'I. Modelsimulering_kvinder'!K51*'B. Andre input'!$B$197*'B. Andre input'!$B$65</f>
        <v>260907.08649882287</v>
      </c>
      <c r="L125" s="236">
        <f>'I. Modelsimulering_kvinder'!L51*'B. Andre input'!$B$197*'B. Andre input'!$B$65</f>
        <v>292135.76022589905</v>
      </c>
      <c r="M125" s="236">
        <f>'I. Modelsimulering_kvinder'!M51*'B. Andre input'!$B$197*'B. Andre input'!$B$65</f>
        <v>320695.12375197362</v>
      </c>
      <c r="N125" s="236">
        <f>'I. Modelsimulering_kvinder'!N51*'B. Andre input'!$B$197*'B. Andre input'!$B$65</f>
        <v>71869.114968494105</v>
      </c>
      <c r="O125" s="236">
        <f>'I. Modelsimulering_kvinder'!O51*'B. Andre input'!$B$197*'B. Andre input'!$B$65</f>
        <v>27473.948192517979</v>
      </c>
      <c r="P125" s="236">
        <f>'I. Modelsimulering_kvinder'!P51*'B. Andre input'!$B$197*'B. Andre input'!$B$65</f>
        <v>21999.511345515391</v>
      </c>
      <c r="Q125" s="236">
        <f>'I. Modelsimulering_kvinder'!Q51*'B. Andre input'!$B$197*'B. Andre input'!$B$65</f>
        <v>23122.602126318619</v>
      </c>
      <c r="R125" s="236">
        <f>'I. Modelsimulering_kvinder'!R51*'B. Andre input'!$B$197*'B. Andre input'!$B$65</f>
        <v>24750.800313039064</v>
      </c>
      <c r="S125" s="236">
        <f>'I. Modelsimulering_kvinder'!S51*'B. Andre input'!$B$197*'B. Andre input'!$B$65</f>
        <v>25892.091419261458</v>
      </c>
      <c r="T125" s="236">
        <f>'I. Modelsimulering_kvinder'!T51*'B. Andre input'!$B$197*'B. Andre input'!$B$65</f>
        <v>26505.946032819189</v>
      </c>
      <c r="U125" s="236">
        <f>'I. Modelsimulering_kvinder'!U51*'B. Andre input'!$B$197*'B. Andre input'!$B$65</f>
        <v>26700.009310074802</v>
      </c>
      <c r="V125" s="236">
        <f>'I. Modelsimulering_kvinder'!V51*'B. Andre input'!$B$197*'B. Andre input'!$B$65</f>
        <v>26581.903547940517</v>
      </c>
      <c r="W125" s="236">
        <f>'I. Modelsimulering_kvinder'!W51*'B. Andre input'!$B$197*'B. Andre input'!$B$65</f>
        <v>45572.412818740027</v>
      </c>
      <c r="X125" s="236">
        <f>'I. Modelsimulering_kvinder'!X51*'B. Andre input'!$B$197*'B. Andre input'!$B$65</f>
        <v>57244.739103667132</v>
      </c>
      <c r="Y125" s="236">
        <f>'I. Modelsimulering_kvinder'!Y51*'B. Andre input'!$B$197*'B. Andre input'!$B$65</f>
        <v>65416.753581188103</v>
      </c>
      <c r="Z125" s="236">
        <f>'I. Modelsimulering_kvinder'!Z51*'B. Andre input'!$B$197*'B. Andre input'!$B$65</f>
        <v>70877.680798936839</v>
      </c>
      <c r="AA125" s="236">
        <f>'I. Modelsimulering_kvinder'!AA51*'B. Andre input'!$B$197*'B. Andre input'!$B$65</f>
        <v>74251.681303340476</v>
      </c>
      <c r="AB125" s="236">
        <f>'I. Modelsimulering_kvinder'!AB51*'B. Andre input'!$B$197*'B. Andre input'!$B$65</f>
        <v>76030.397940101975</v>
      </c>
      <c r="AC125" s="236">
        <f>'I. Modelsimulering_kvinder'!AC51*'B. Andre input'!$B$197*'B. Andre input'!$B$65</f>
        <v>76599.634724001371</v>
      </c>
      <c r="AD125" s="236">
        <f>'I. Modelsimulering_kvinder'!AD51*'B. Andre input'!$B$197*'B. Andre input'!$B$65</f>
        <v>76261.044885232972</v>
      </c>
      <c r="AE125" s="236">
        <f>'I. Modelsimulering_kvinder'!AE51*'B. Andre input'!$B$197*'B. Andre input'!$B$65</f>
        <v>75249.639973059268</v>
      </c>
      <c r="AF125" s="236">
        <f>'I. Modelsimulering_kvinder'!AF51*'B. Andre input'!$B$197*'B. Andre input'!$B$65</f>
        <v>73747.842682588627</v>
      </c>
      <c r="AG125" s="236">
        <f>'I. Modelsimulering_kvinder'!AG51*'B. Andre input'!$B$197*'B. Andre input'!$B$65</f>
        <v>70657.110834101972</v>
      </c>
      <c r="AH125" s="236">
        <f>'I. Modelsimulering_kvinder'!AH51*'B. Andre input'!$B$197*'B. Andre input'!$B$65</f>
        <v>67418.539495215693</v>
      </c>
      <c r="AI125" s="236">
        <f>'I. Modelsimulering_kvinder'!AI51*'B. Andre input'!$B$197*'B. Andre input'!$B$65</f>
        <v>64121.160495147378</v>
      </c>
      <c r="AJ125" s="236">
        <f>'I. Modelsimulering_kvinder'!AJ51*'B. Andre input'!$B$197*'B. Andre input'!$B$65</f>
        <v>60829.721706648874</v>
      </c>
      <c r="AK125" s="236">
        <f>'I. Modelsimulering_kvinder'!AK51*'B. Andre input'!$B$197*'B. Andre input'!$B$65</f>
        <v>57590.551167611775</v>
      </c>
      <c r="AL125" s="236">
        <f>'I. Modelsimulering_kvinder'!AL51*'B. Andre input'!$B$197*'B. Andre input'!$B$65</f>
        <v>54436.063221919416</v>
      </c>
      <c r="AM125" s="236">
        <f>'I. Modelsimulering_kvinder'!AM51*'B. Andre input'!$B$197*'B. Andre input'!$B$65</f>
        <v>51388.211961303081</v>
      </c>
      <c r="AN125" s="236">
        <f>'I. Modelsimulering_kvinder'!AN51*'B. Andre input'!$B$197*'B. Andre input'!$B$65</f>
        <v>48461.131023792928</v>
      </c>
      <c r="AO125" s="236">
        <f>'I. Modelsimulering_kvinder'!AO51*'B. Andre input'!$B$197*'B. Andre input'!$B$65</f>
        <v>45663.146195052381</v>
      </c>
      <c r="AP125" s="236">
        <f>'I. Modelsimulering_kvinder'!AP51*'B. Andre input'!$B$197*'B. Andre input'!$B$65</f>
        <v>42998.305716696894</v>
      </c>
      <c r="AQ125" s="236">
        <f>'I. Modelsimulering_kvinder'!AQ51*'B. Andre input'!$B$197*'B. Andre input'!$B$65</f>
        <v>38337.670013570008</v>
      </c>
      <c r="AR125" s="236">
        <f>'I. Modelsimulering_kvinder'!AR51*'B. Andre input'!$B$197*'B. Andre input'!$B$65</f>
        <v>34167.677114425962</v>
      </c>
      <c r="AS125" s="236">
        <f>'I. Modelsimulering_kvinder'!AS51*'B. Andre input'!$B$197*'B. Andre input'!$B$65</f>
        <v>30440.862858445202</v>
      </c>
      <c r="AT125" s="236">
        <f>'I. Modelsimulering_kvinder'!AT51*'B. Andre input'!$B$197*'B. Andre input'!$B$65</f>
        <v>27113.115545168344</v>
      </c>
      <c r="AU125" s="236">
        <f>'I. Modelsimulering_kvinder'!AU51*'B. Andre input'!$B$197*'B. Andre input'!$B$65</f>
        <v>24143.836966204977</v>
      </c>
      <c r="AV125" s="236">
        <f>'I. Modelsimulering_kvinder'!AV51*'B. Andre input'!$B$197*'B. Andre input'!$B$65</f>
        <v>21495.936654752753</v>
      </c>
      <c r="AW125" s="236">
        <f>'I. Modelsimulering_kvinder'!AW51*'B. Andre input'!$B$197*'B. Andre input'!$B$65</f>
        <v>19135.719379326827</v>
      </c>
      <c r="AX125" s="236">
        <f>'I. Modelsimulering_kvinder'!AX51*'B. Andre input'!$B$197*'B. Andre input'!$B$65</f>
        <v>17032.70772662072</v>
      </c>
      <c r="AY125" s="236">
        <f>'I. Modelsimulering_kvinder'!AY51*'B. Andre input'!$B$197*'B. Andre input'!$B$65</f>
        <v>15159.428629152897</v>
      </c>
      <c r="AZ125" s="236">
        <f>'I. Modelsimulering_kvinder'!AZ51*'B. Andre input'!$B$197*'B. Andre input'!$B$65</f>
        <v>13491.183453173473</v>
      </c>
      <c r="BA125" s="236">
        <f>'I. Modelsimulering_kvinder'!BA51*'B. Andre input'!$B$197*'B. Andre input'!$B$65</f>
        <v>0</v>
      </c>
      <c r="BB125" s="236">
        <f>'I. Modelsimulering_kvinder'!BB51*'B. Andre input'!$B$197*'B. Andre input'!$B$65</f>
        <v>0</v>
      </c>
      <c r="BC125" s="236">
        <f>'I. Modelsimulering_kvinder'!BC51*'B. Andre input'!$B$197*'B. Andre input'!$B$65</f>
        <v>0</v>
      </c>
      <c r="BD125" s="236">
        <f>'I. Modelsimulering_kvinder'!BD51*'B. Andre input'!$B$197*'B. Andre input'!$B$65</f>
        <v>0</v>
      </c>
      <c r="BE125" s="236">
        <f>'I. Modelsimulering_kvinder'!BE51*'B. Andre input'!$B$197*'B. Andre input'!$B$65</f>
        <v>0</v>
      </c>
      <c r="BF125" s="236">
        <f>'I. Modelsimulering_kvinder'!BF51*'B. Andre input'!$B$197*'B. Andre input'!$B$65</f>
        <v>0</v>
      </c>
      <c r="BG125" s="236">
        <f>'I. Modelsimulering_kvinder'!BG51*'B. Andre input'!$B$197*'B. Andre input'!$B$65</f>
        <v>0</v>
      </c>
      <c r="BH125" s="236">
        <f>'I. Modelsimulering_kvinder'!BH51*'B. Andre input'!$B$197*'B. Andre input'!$B$65</f>
        <v>0</v>
      </c>
      <c r="BI125" s="236">
        <f>'I. Modelsimulering_kvinder'!BI51*'B. Andre input'!$B$197*'B. Andre input'!$B$65</f>
        <v>0</v>
      </c>
      <c r="BJ125" s="236">
        <f>'I. Modelsimulering_kvinder'!BJ51*'B. Andre input'!$B$197*'B. Andre input'!$B$65</f>
        <v>0</v>
      </c>
      <c r="BK125" s="236">
        <f>'I. Modelsimulering_kvinder'!BK51*'B. Andre input'!$B$197*'B. Andre input'!$B$65</f>
        <v>0</v>
      </c>
      <c r="BL125" s="236">
        <f>'I. Modelsimulering_kvinder'!BL51*'B. Andre input'!$B$197*'B. Andre input'!$B$65</f>
        <v>0</v>
      </c>
      <c r="BM125" s="236">
        <f>'I. Modelsimulering_kvinder'!BM51*'B. Andre input'!$B$197*'B. Andre input'!$B$65</f>
        <v>0</v>
      </c>
      <c r="BN125" s="236">
        <f>'I. Modelsimulering_kvinder'!BN51*'B. Andre input'!$B$197*'B. Andre input'!$B$65</f>
        <v>0</v>
      </c>
      <c r="BO125" s="236">
        <f>'I. Modelsimulering_kvinder'!BO51*'B. Andre input'!$B$197*'B. Andre input'!$B$65</f>
        <v>0</v>
      </c>
      <c r="BP125" s="236">
        <f>'I. Modelsimulering_kvinder'!BP51*'B. Andre input'!$B$197*'B. Andre input'!$B$65</f>
        <v>0</v>
      </c>
      <c r="BQ125" s="236">
        <f>'I. Modelsimulering_kvinder'!BQ51*'B. Andre input'!$B$197*'B. Andre input'!$B$65</f>
        <v>0</v>
      </c>
      <c r="BR125" s="236">
        <f>'I. Modelsimulering_kvinder'!BR51*'B. Andre input'!$B$197*'B. Andre input'!$B$65</f>
        <v>0</v>
      </c>
      <c r="BS125" s="236">
        <f>'I. Modelsimulering_kvinder'!BS51*'B. Andre input'!$B$197*'B. Andre input'!$B$65</f>
        <v>0</v>
      </c>
      <c r="BT125" s="236">
        <f>'I. Modelsimulering_kvinder'!BT51*'B. Andre input'!$B$197*'B. Andre input'!$B$65</f>
        <v>0</v>
      </c>
      <c r="BU125" s="236">
        <f>'I. Modelsimulering_kvinder'!BU51*'B. Andre input'!$B$197*'B. Andre input'!$B$65</f>
        <v>0</v>
      </c>
      <c r="BV125" s="236">
        <f>'I. Modelsimulering_kvinder'!BV51*'B. Andre input'!$B$197*'B. Andre input'!$B$65</f>
        <v>0</v>
      </c>
      <c r="BW125" s="236">
        <f>'I. Modelsimulering_kvinder'!BW51*'B. Andre input'!$B$197*'B. Andre input'!$B$65</f>
        <v>0</v>
      </c>
      <c r="BX125" s="236">
        <f>'I. Modelsimulering_kvinder'!BX51*'B. Andre input'!$B$197*'B. Andre input'!$B$65</f>
        <v>0</v>
      </c>
      <c r="BY125" s="236">
        <f>'I. Modelsimulering_kvinder'!BY51*'B. Andre input'!$B$197*'B. Andre input'!$B$65</f>
        <v>0</v>
      </c>
      <c r="BZ125" s="236">
        <f>'I. Modelsimulering_kvinder'!BZ51*'B. Andre input'!$B$197*'B. Andre input'!$B$65</f>
        <v>0</v>
      </c>
      <c r="CA125" s="236">
        <f>'I. Modelsimulering_kvinder'!CA51*'B. Andre input'!$B$197*'B. Andre input'!$B$65</f>
        <v>0</v>
      </c>
      <c r="CB125" s="236">
        <f>'I. Modelsimulering_kvinder'!CB51*'B. Andre input'!$B$197*'B. Andre input'!$B$65</f>
        <v>0</v>
      </c>
      <c r="CC125" s="236">
        <f>'I. Modelsimulering_kvinder'!CC51*'B. Andre input'!$B$197*'B. Andre input'!$B$65</f>
        <v>0</v>
      </c>
      <c r="CD125" s="236">
        <f>'I. Modelsimulering_kvinder'!CD51*'B. Andre input'!$B$197*'B. Andre input'!$B$65</f>
        <v>0</v>
      </c>
      <c r="CE125" s="236">
        <f>'I. Modelsimulering_kvinder'!CE51*'B. Andre input'!$B$197*'B. Andre input'!$B$65</f>
        <v>0</v>
      </c>
      <c r="CF125" s="236">
        <f>'I. Modelsimulering_kvinder'!CF51*'B. Andre input'!$B$197*'B. Andre input'!$B$65</f>
        <v>0</v>
      </c>
      <c r="CG125" s="236">
        <f>'I. Modelsimulering_kvinder'!CG51*'B. Andre input'!$B$197*'B. Andre input'!$B$65</f>
        <v>0</v>
      </c>
      <c r="CH125" s="236">
        <f>'I. Modelsimulering_kvinder'!CH51*'B. Andre input'!$B$197*'B. Andre input'!$B$65</f>
        <v>0</v>
      </c>
      <c r="CI125" s="236">
        <f>'I. Modelsimulering_kvinder'!CI51*'B. Andre input'!$B$197*'B. Andre input'!$B$65</f>
        <v>0</v>
      </c>
      <c r="CJ125" s="236">
        <f>'I. Modelsimulering_kvinder'!CJ51*'B. Andre input'!$B$197*'B. Andre input'!$B$65</f>
        <v>0</v>
      </c>
    </row>
    <row r="126" spans="1:88" s="115" customFormat="1" ht="25.5" x14ac:dyDescent="0.2">
      <c r="A126" s="140" t="s">
        <v>215</v>
      </c>
      <c r="B126" s="192"/>
      <c r="C126" s="192"/>
      <c r="D126" s="236">
        <f>'I. Modelsimulering_kvinder'!D52*'B. Andre input'!$B$198*'B. Andre input'!$B$65</f>
        <v>0</v>
      </c>
      <c r="E126" s="236">
        <f>'I. Modelsimulering_kvinder'!E52*'B. Andre input'!$B$198*'B. Andre input'!$B$65</f>
        <v>0</v>
      </c>
      <c r="F126" s="236">
        <f>'I. Modelsimulering_kvinder'!F52*'B. Andre input'!$B$198*'B. Andre input'!$B$65</f>
        <v>0</v>
      </c>
      <c r="G126" s="236">
        <f>'I. Modelsimulering_kvinder'!G52*'B. Andre input'!$B$198*'B. Andre input'!$B$65</f>
        <v>0</v>
      </c>
      <c r="H126" s="236">
        <f>'I. Modelsimulering_kvinder'!H52*'B. Andre input'!$B$198*'B. Andre input'!$B$65</f>
        <v>0</v>
      </c>
      <c r="I126" s="236">
        <f>'I. Modelsimulering_kvinder'!I52*'B. Andre input'!$B$198*'B. Andre input'!$B$65</f>
        <v>188562.92046973735</v>
      </c>
      <c r="J126" s="236">
        <f>'I. Modelsimulering_kvinder'!J52*'B. Andre input'!$B$198*'B. Andre input'!$B$65</f>
        <v>260378.32948845372</v>
      </c>
      <c r="K126" s="236">
        <f>'I. Modelsimulering_kvinder'!K52*'B. Andre input'!$B$198*'B. Andre input'!$B$65</f>
        <v>309519.14210962679</v>
      </c>
      <c r="L126" s="236">
        <f>'I. Modelsimulering_kvinder'!L52*'B. Andre input'!$B$198*'B. Andre input'!$B$65</f>
        <v>353806.07057393261</v>
      </c>
      <c r="M126" s="236">
        <f>'I. Modelsimulering_kvinder'!M52*'B. Andre input'!$B$198*'B. Andre input'!$B$65</f>
        <v>396492.9819101168</v>
      </c>
      <c r="N126" s="236">
        <f>'I. Modelsimulering_kvinder'!N52*'B. Andre input'!$B$198*'B. Andre input'!$B$65</f>
        <v>89645.018112766062</v>
      </c>
      <c r="O126" s="236">
        <f>'I. Modelsimulering_kvinder'!O52*'B. Andre input'!$B$198*'B. Andre input'!$B$65</f>
        <v>33787.248162522475</v>
      </c>
      <c r="P126" s="236">
        <f>'I. Modelsimulering_kvinder'!P52*'B. Andre input'!$B$198*'B. Andre input'!$B$65</f>
        <v>26802.861349006096</v>
      </c>
      <c r="Q126" s="236">
        <f>'I. Modelsimulering_kvinder'!Q52*'B. Andre input'!$B$198*'B. Andre input'!$B$65</f>
        <v>28470.406983527475</v>
      </c>
      <c r="R126" s="236">
        <f>'I. Modelsimulering_kvinder'!R52*'B. Andre input'!$B$198*'B. Andre input'!$B$65</f>
        <v>30991.143037736048</v>
      </c>
      <c r="S126" s="236">
        <f>'I. Modelsimulering_kvinder'!S52*'B. Andre input'!$B$198*'B. Andre input'!$B$65</f>
        <v>33006.911811205049</v>
      </c>
      <c r="T126" s="236">
        <f>'I. Modelsimulering_kvinder'!T52*'B. Andre input'!$B$198*'B. Andre input'!$B$65</f>
        <v>34402.385382285807</v>
      </c>
      <c r="U126" s="236">
        <f>'I. Modelsimulering_kvinder'!U52*'B. Andre input'!$B$198*'B. Andre input'!$B$65</f>
        <v>35274.616313952625</v>
      </c>
      <c r="V126" s="236">
        <f>'I. Modelsimulering_kvinder'!V52*'B. Andre input'!$B$198*'B. Andre input'!$B$65</f>
        <v>35735.263223845548</v>
      </c>
      <c r="W126" s="236">
        <f>'I. Modelsimulering_kvinder'!W52*'B. Andre input'!$B$198*'B. Andre input'!$B$65</f>
        <v>57247.495804603554</v>
      </c>
      <c r="X126" s="236">
        <f>'I. Modelsimulering_kvinder'!X52*'B. Andre input'!$B$198*'B. Andre input'!$B$65</f>
        <v>74662.778773628903</v>
      </c>
      <c r="Y126" s="236">
        <f>'I. Modelsimulering_kvinder'!Y52*'B. Andre input'!$B$198*'B. Andre input'!$B$65</f>
        <v>88336.812418133559</v>
      </c>
      <c r="Z126" s="236">
        <f>'I. Modelsimulering_kvinder'!Z52*'B. Andre input'!$B$198*'B. Andre input'!$B$65</f>
        <v>98839.065735574215</v>
      </c>
      <c r="AA126" s="236">
        <f>'I. Modelsimulering_kvinder'!AA52*'B. Andre input'!$B$198*'B. Andre input'!$B$65</f>
        <v>106677.04284914149</v>
      </c>
      <c r="AB126" s="236">
        <f>'I. Modelsimulering_kvinder'!AB52*'B. Andre input'!$B$198*'B. Andre input'!$B$65</f>
        <v>112295.56711174584</v>
      </c>
      <c r="AC126" s="236">
        <f>'I. Modelsimulering_kvinder'!AC52*'B. Andre input'!$B$198*'B. Andre input'!$B$65</f>
        <v>116079.36307304703</v>
      </c>
      <c r="AD126" s="236">
        <f>'I. Modelsimulering_kvinder'!AD52*'B. Andre input'!$B$198*'B. Andre input'!$B$65</f>
        <v>118357.57606795448</v>
      </c>
      <c r="AE126" s="236">
        <f>'I. Modelsimulering_kvinder'!AE52*'B. Andre input'!$B$198*'B. Andre input'!$B$65</f>
        <v>119409.2741715743</v>
      </c>
      <c r="AF126" s="236">
        <f>'I. Modelsimulering_kvinder'!AF52*'B. Andre input'!$B$198*'B. Andre input'!$B$65</f>
        <v>119469.28503870055</v>
      </c>
      <c r="AG126" s="236">
        <f>'I. Modelsimulering_kvinder'!AG52*'B. Andre input'!$B$198*'B. Andre input'!$B$65</f>
        <v>122035.36583620684</v>
      </c>
      <c r="AH126" s="236">
        <f>'I. Modelsimulering_kvinder'!AH52*'B. Andre input'!$B$198*'B. Andre input'!$B$65</f>
        <v>123528.87529719736</v>
      </c>
      <c r="AI126" s="236">
        <f>'I. Modelsimulering_kvinder'!AI52*'B. Andre input'!$B$198*'B. Andre input'!$B$65</f>
        <v>124099.66120990139</v>
      </c>
      <c r="AJ126" s="236">
        <f>'I. Modelsimulering_kvinder'!AJ52*'B. Andre input'!$B$198*'B. Andre input'!$B$65</f>
        <v>123880.01410545995</v>
      </c>
      <c r="AK126" s="236">
        <f>'I. Modelsimulering_kvinder'!AK52*'B. Andre input'!$B$198*'B. Andre input'!$B$65</f>
        <v>122987.23046764989</v>
      </c>
      <c r="AL126" s="236">
        <f>'I. Modelsimulering_kvinder'!AL52*'B. Andre input'!$B$198*'B. Andre input'!$B$65</f>
        <v>121525.43701304572</v>
      </c>
      <c r="AM126" s="236">
        <f>'I. Modelsimulering_kvinder'!AM52*'B. Andre input'!$B$198*'B. Andre input'!$B$65</f>
        <v>119586.99167954031</v>
      </c>
      <c r="AN126" s="236">
        <f>'I. Modelsimulering_kvinder'!AN52*'B. Andre input'!$B$198*'B. Andre input'!$B$65</f>
        <v>117253.64016318112</v>
      </c>
      <c r="AO126" s="236">
        <f>'I. Modelsimulering_kvinder'!AO52*'B. Andre input'!$B$198*'B. Andre input'!$B$65</f>
        <v>114597.5256290611</v>
      </c>
      <c r="AP126" s="236">
        <f>'I. Modelsimulering_kvinder'!AP52*'B. Andre input'!$B$198*'B. Andre input'!$B$65</f>
        <v>111682.10232028109</v>
      </c>
      <c r="AQ126" s="236">
        <f>'I. Modelsimulering_kvinder'!AQ52*'B. Andre input'!$B$198*'B. Andre input'!$B$65</f>
        <v>114235.45398405353</v>
      </c>
      <c r="AR126" s="236">
        <f>'I. Modelsimulering_kvinder'!AR52*'B. Andre input'!$B$198*'B. Andre input'!$B$65</f>
        <v>115353.0227526075</v>
      </c>
      <c r="AS126" s="236">
        <f>'I. Modelsimulering_kvinder'!AS52*'B. Andre input'!$B$198*'B. Andre input'!$B$65</f>
        <v>115278.89378030007</v>
      </c>
      <c r="AT126" s="236">
        <f>'I. Modelsimulering_kvinder'!AT52*'B. Andre input'!$B$198*'B. Andre input'!$B$65</f>
        <v>114217.64454263855</v>
      </c>
      <c r="AU126" s="236">
        <f>'I. Modelsimulering_kvinder'!AU52*'B. Andre input'!$B$198*'B. Andre input'!$B$65</f>
        <v>112343.99730521238</v>
      </c>
      <c r="AV126" s="236">
        <f>'I. Modelsimulering_kvinder'!AV52*'B. Andre input'!$B$198*'B. Andre input'!$B$65</f>
        <v>109808.98913733682</v>
      </c>
      <c r="AW126" s="236">
        <f>'I. Modelsimulering_kvinder'!AW52*'B. Andre input'!$B$198*'B. Andre input'!$B$65</f>
        <v>106744.0196974674</v>
      </c>
      <c r="AX126" s="236">
        <f>'I. Modelsimulering_kvinder'!AX52*'B. Andre input'!$B$198*'B. Andre input'!$B$65</f>
        <v>103263.62697664897</v>
      </c>
      <c r="AY126" s="236">
        <f>'I. Modelsimulering_kvinder'!AY52*'B. Andre input'!$B$198*'B. Andre input'!$B$65</f>
        <v>99467.512715496356</v>
      </c>
      <c r="AZ126" s="236">
        <f>'I. Modelsimulering_kvinder'!AZ52*'B. Andre input'!$B$198*'B. Andre input'!$B$65</f>
        <v>95442.130292329923</v>
      </c>
      <c r="BA126" s="236">
        <f>'I. Modelsimulering_kvinder'!BA52*'B. Andre input'!$B$198*'B. Andre input'!$B$65</f>
        <v>123237.05847888114</v>
      </c>
      <c r="BB126" s="236">
        <f>'I. Modelsimulering_kvinder'!BB52*'B. Andre input'!$B$198*'B. Andre input'!$B$65</f>
        <v>113600.82671512397</v>
      </c>
      <c r="BC126" s="236">
        <f>'I. Modelsimulering_kvinder'!BC52*'B. Andre input'!$B$198*'B. Andre input'!$B$65</f>
        <v>104677.12314856882</v>
      </c>
      <c r="BD126" s="236">
        <f>'I. Modelsimulering_kvinder'!BD52*'B. Andre input'!$B$198*'B. Andre input'!$B$65</f>
        <v>96369.885674912366</v>
      </c>
      <c r="BE126" s="236">
        <f>'I. Modelsimulering_kvinder'!BE52*'B. Andre input'!$B$198*'B. Andre input'!$B$65</f>
        <v>88621.702897997486</v>
      </c>
      <c r="BF126" s="236">
        <f>'I. Modelsimulering_kvinder'!BF52*'B. Andre input'!$B$198*'B. Andre input'!$B$65</f>
        <v>81396.133709542017</v>
      </c>
      <c r="BG126" s="236">
        <f>'I. Modelsimulering_kvinder'!BG52*'B. Andre input'!$B$198*'B. Andre input'!$B$65</f>
        <v>74667.188524018537</v>
      </c>
      <c r="BH126" s="236">
        <f>'I. Modelsimulering_kvinder'!BH52*'B. Andre input'!$B$198*'B. Andre input'!$B$65</f>
        <v>68413.328827266378</v>
      </c>
      <c r="BI126" s="236">
        <f>'I. Modelsimulering_kvinder'!BI52*'B. Andre input'!$B$198*'B. Andre input'!$B$65</f>
        <v>62614.260700248065</v>
      </c>
      <c r="BJ126" s="236">
        <f>'I. Modelsimulering_kvinder'!BJ52*'B. Andre input'!$B$198*'B. Andre input'!$B$65</f>
        <v>57249.409824081391</v>
      </c>
      <c r="BK126" s="236">
        <f>'I. Modelsimulering_kvinder'!BK52*'B. Andre input'!$B$198*'B. Andre input'!$B$65</f>
        <v>52297.370065384974</v>
      </c>
      <c r="BL126" s="236">
        <f>'I. Modelsimulering_kvinder'!BL52*'B. Andre input'!$B$198*'B. Andre input'!$B$65</f>
        <v>47735.88312333174</v>
      </c>
      <c r="BM126" s="236">
        <f>'I. Modelsimulering_kvinder'!BM52*'B. Andre input'!$B$198*'B. Andre input'!$B$65</f>
        <v>43542.079083690165</v>
      </c>
      <c r="BN126" s="236">
        <f>'I. Modelsimulering_kvinder'!BN52*'B. Andre input'!$B$198*'B. Andre input'!$B$65</f>
        <v>39692.818316207056</v>
      </c>
      <c r="BO126" s="236">
        <f>'I. Modelsimulering_kvinder'!BO52*'B. Andre input'!$B$198*'B. Andre input'!$B$65</f>
        <v>36165.045017989585</v>
      </c>
      <c r="BP126" s="236">
        <f>'I. Modelsimulering_kvinder'!BP52*'B. Andre input'!$B$198*'B. Andre input'!$B$65</f>
        <v>32936.105958030188</v>
      </c>
      <c r="BQ126" s="236">
        <f>'I. Modelsimulering_kvinder'!BQ52*'B. Andre input'!$B$198*'B. Andre input'!$B$65</f>
        <v>29984.014024328706</v>
      </c>
      <c r="BR126" s="236">
        <f>'I. Modelsimulering_kvinder'!BR52*'B. Andre input'!$B$198*'B. Andre input'!$B$65</f>
        <v>27287.651246151323</v>
      </c>
      <c r="BS126" s="236">
        <f>'I. Modelsimulering_kvinder'!BS52*'B. Andre input'!$B$198*'B. Andre input'!$B$65</f>
        <v>24826.91415454818</v>
      </c>
      <c r="BT126" s="236">
        <f>'I. Modelsimulering_kvinder'!BT52*'B. Andre input'!$B$198*'B. Andre input'!$B$65</f>
        <v>22582.808319768676</v>
      </c>
      <c r="BU126" s="236">
        <f>'I. Modelsimulering_kvinder'!BU52*'B. Andre input'!$B$198*'B. Andre input'!$B$65</f>
        <v>0</v>
      </c>
      <c r="BV126" s="236">
        <f>'I. Modelsimulering_kvinder'!BV52*'B. Andre input'!$B$198*'B. Andre input'!$B$65</f>
        <v>0</v>
      </c>
      <c r="BW126" s="236">
        <f>'I. Modelsimulering_kvinder'!BW52*'B. Andre input'!$B$198*'B. Andre input'!$B$65</f>
        <v>0</v>
      </c>
      <c r="BX126" s="236">
        <f>'I. Modelsimulering_kvinder'!BX52*'B. Andre input'!$B$198*'B. Andre input'!$B$65</f>
        <v>0</v>
      </c>
      <c r="BY126" s="236">
        <f>'I. Modelsimulering_kvinder'!BY52*'B. Andre input'!$B$198*'B. Andre input'!$B$65</f>
        <v>0</v>
      </c>
      <c r="BZ126" s="236">
        <f>'I. Modelsimulering_kvinder'!BZ52*'B. Andre input'!$B$198*'B. Andre input'!$B$65</f>
        <v>0</v>
      </c>
      <c r="CA126" s="236">
        <f>'I. Modelsimulering_kvinder'!CA52*'B. Andre input'!$B$198*'B. Andre input'!$B$65</f>
        <v>0</v>
      </c>
      <c r="CB126" s="236">
        <f>'I. Modelsimulering_kvinder'!CB52*'B. Andre input'!$B$198*'B. Andre input'!$B$65</f>
        <v>0</v>
      </c>
      <c r="CC126" s="236">
        <f>'I. Modelsimulering_kvinder'!CC52*'B. Andre input'!$B$198*'B. Andre input'!$B$65</f>
        <v>0</v>
      </c>
      <c r="CD126" s="236">
        <f>'I. Modelsimulering_kvinder'!CD52*'B. Andre input'!$B$198*'B. Andre input'!$B$65</f>
        <v>0</v>
      </c>
      <c r="CE126" s="236">
        <f>'I. Modelsimulering_kvinder'!CE52*'B. Andre input'!$B$198*'B. Andre input'!$B$65</f>
        <v>0</v>
      </c>
      <c r="CF126" s="236">
        <f>'I. Modelsimulering_kvinder'!CF52*'B. Andre input'!$B$198*'B. Andre input'!$B$65</f>
        <v>0</v>
      </c>
      <c r="CG126" s="236">
        <f>'I. Modelsimulering_kvinder'!CG52*'B. Andre input'!$B$198*'B. Andre input'!$B$65</f>
        <v>0</v>
      </c>
      <c r="CH126" s="236">
        <f>'I. Modelsimulering_kvinder'!CH52*'B. Andre input'!$B$198*'B. Andre input'!$B$65</f>
        <v>0</v>
      </c>
      <c r="CI126" s="236">
        <f>'I. Modelsimulering_kvinder'!CI52*'B. Andre input'!$B$198*'B. Andre input'!$B$65</f>
        <v>0</v>
      </c>
      <c r="CJ126" s="236">
        <f>'I. Modelsimulering_kvinder'!CJ52*'B. Andre input'!$B$198*'B. Andre input'!$B$65</f>
        <v>0</v>
      </c>
    </row>
    <row r="127" spans="1:88" s="115" customFormat="1" ht="25.5" x14ac:dyDescent="0.2">
      <c r="A127" s="140" t="s">
        <v>216</v>
      </c>
      <c r="B127" s="192"/>
      <c r="C127" s="192"/>
      <c r="D127" s="236">
        <f>'I. Modelsimulering_kvinder'!D53*'B. Andre input'!$B$198*'B. Andre input'!$B$65</f>
        <v>0</v>
      </c>
      <c r="E127" s="236">
        <f>'I. Modelsimulering_kvinder'!E53*'B. Andre input'!$B$198*'B. Andre input'!$B$65</f>
        <v>0</v>
      </c>
      <c r="F127" s="236">
        <f>'I. Modelsimulering_kvinder'!F53*'B. Andre input'!$B$198*'B. Andre input'!$B$65</f>
        <v>0</v>
      </c>
      <c r="G127" s="236">
        <f>'I. Modelsimulering_kvinder'!G53*'B. Andre input'!$B$198*'B. Andre input'!$B$65</f>
        <v>0</v>
      </c>
      <c r="H127" s="236">
        <f>'I. Modelsimulering_kvinder'!H53*'B. Andre input'!$B$198*'B. Andre input'!$B$65</f>
        <v>0</v>
      </c>
      <c r="I127" s="236">
        <f>'I. Modelsimulering_kvinder'!I53*'B. Andre input'!$B$198*'B. Andre input'!$B$65</f>
        <v>46378.678041783736</v>
      </c>
      <c r="J127" s="236">
        <f>'I. Modelsimulering_kvinder'!J53*'B. Andre input'!$B$198*'B. Andre input'!$B$65</f>
        <v>66571.907907247441</v>
      </c>
      <c r="K127" s="236">
        <f>'I. Modelsimulering_kvinder'!K53*'B. Andre input'!$B$198*'B. Andre input'!$B$65</f>
        <v>81644.402539590999</v>
      </c>
      <c r="L127" s="236">
        <f>'I. Modelsimulering_kvinder'!L53*'B. Andre input'!$B$198*'B. Andre input'!$B$65</f>
        <v>95949.416306450992</v>
      </c>
      <c r="M127" s="236">
        <f>'I. Modelsimulering_kvinder'!M53*'B. Andre input'!$B$198*'B. Andre input'!$B$65</f>
        <v>110296.92900414516</v>
      </c>
      <c r="N127" s="236">
        <f>'I. Modelsimulering_kvinder'!N53*'B. Andre input'!$B$198*'B. Andre input'!$B$65</f>
        <v>25434.392548640502</v>
      </c>
      <c r="O127" s="236">
        <f>'I. Modelsimulering_kvinder'!O53*'B. Andre input'!$B$198*'B. Andre input'!$B$65</f>
        <v>9189.1975168175704</v>
      </c>
      <c r="P127" s="236">
        <f>'I. Modelsimulering_kvinder'!P53*'B. Andre input'!$B$198*'B. Andre input'!$B$65</f>
        <v>7034.0635528321009</v>
      </c>
      <c r="Q127" s="236">
        <f>'I. Modelsimulering_kvinder'!Q53*'B. Andre input'!$B$198*'B. Andre input'!$B$65</f>
        <v>7554.4765365527201</v>
      </c>
      <c r="R127" s="236">
        <f>'I. Modelsimulering_kvinder'!R53*'B. Andre input'!$B$198*'B. Andre input'!$B$65</f>
        <v>8410.6280708609247</v>
      </c>
      <c r="S127" s="236">
        <f>'I. Modelsimulering_kvinder'!S53*'B. Andre input'!$B$198*'B. Andre input'!$B$65</f>
        <v>9154.3847469738612</v>
      </c>
      <c r="T127" s="236">
        <f>'I. Modelsimulering_kvinder'!T53*'B. Andre input'!$B$198*'B. Andre input'!$B$65</f>
        <v>9725.6385477314343</v>
      </c>
      <c r="U127" s="236">
        <f>'I. Modelsimulering_kvinder'!U53*'B. Andre input'!$B$198*'B. Andre input'!$B$65</f>
        <v>10139.656573364378</v>
      </c>
      <c r="V127" s="236">
        <f>'I. Modelsimulering_kvinder'!V53*'B. Andre input'!$B$198*'B. Andre input'!$B$65</f>
        <v>10422.701616742999</v>
      </c>
      <c r="W127" s="236">
        <f>'I. Modelsimulering_kvinder'!W53*'B. Andre input'!$B$198*'B. Andre input'!$B$65</f>
        <v>17077.732226922002</v>
      </c>
      <c r="X127" s="236">
        <f>'I. Modelsimulering_kvinder'!X53*'B. Andre input'!$B$198*'B. Andre input'!$B$65</f>
        <v>22600.611370541315</v>
      </c>
      <c r="Y127" s="236">
        <f>'I. Modelsimulering_kvinder'!Y53*'B. Andre input'!$B$198*'B. Andre input'!$B$65</f>
        <v>27133.787665045696</v>
      </c>
      <c r="Z127" s="236">
        <f>'I. Modelsimulering_kvinder'!Z53*'B. Andre input'!$B$198*'B. Andre input'!$B$65</f>
        <v>30797.84796017603</v>
      </c>
      <c r="AA127" s="236">
        <f>'I. Modelsimulering_kvinder'!AA53*'B. Andre input'!$B$198*'B. Andre input'!$B$65</f>
        <v>33704.778761052854</v>
      </c>
      <c r="AB127" s="236">
        <f>'I. Modelsimulering_kvinder'!AB53*'B. Andre input'!$B$198*'B. Andre input'!$B$65</f>
        <v>35956.595444807812</v>
      </c>
      <c r="AC127" s="236">
        <f>'I. Modelsimulering_kvinder'!AC53*'B. Andre input'!$B$198*'B. Andre input'!$B$65</f>
        <v>37645.008372720942</v>
      </c>
      <c r="AD127" s="236">
        <f>'I. Modelsimulering_kvinder'!AD53*'B. Andre input'!$B$198*'B. Andre input'!$B$65</f>
        <v>38851.657256432969</v>
      </c>
      <c r="AE127" s="236">
        <f>'I. Modelsimulering_kvinder'!AE53*'B. Andre input'!$B$198*'B. Andre input'!$B$65</f>
        <v>39648.651726051648</v>
      </c>
      <c r="AF127" s="236">
        <f>'I. Modelsimulering_kvinder'!AF53*'B. Andre input'!$B$198*'B. Andre input'!$B$65</f>
        <v>40099.269131607296</v>
      </c>
      <c r="AG127" s="236">
        <f>'I. Modelsimulering_kvinder'!AG53*'B. Andre input'!$B$198*'B. Andre input'!$B$65</f>
        <v>40258.722651021773</v>
      </c>
      <c r="AH127" s="236">
        <f>'I. Modelsimulering_kvinder'!AH53*'B. Andre input'!$B$198*'B. Andre input'!$B$65</f>
        <v>40339.304282825637</v>
      </c>
      <c r="AI127" s="236">
        <f>'I. Modelsimulering_kvinder'!AI53*'B. Andre input'!$B$198*'B. Andre input'!$B$65</f>
        <v>40340.935237135549</v>
      </c>
      <c r="AJ127" s="236">
        <f>'I. Modelsimulering_kvinder'!AJ53*'B. Andre input'!$B$198*'B. Andre input'!$B$65</f>
        <v>40263.063557654576</v>
      </c>
      <c r="AK127" s="236">
        <f>'I. Modelsimulering_kvinder'!AK53*'B. Andre input'!$B$198*'B. Andre input'!$B$65</f>
        <v>40103.975993279535</v>
      </c>
      <c r="AL127" s="236">
        <f>'I. Modelsimulering_kvinder'!AL53*'B. Andre input'!$B$198*'B. Andre input'!$B$65</f>
        <v>39861.476517726231</v>
      </c>
      <c r="AM127" s="236">
        <f>'I. Modelsimulering_kvinder'!AM53*'B. Andre input'!$B$198*'B. Andre input'!$B$65</f>
        <v>39533.816140685718</v>
      </c>
      <c r="AN127" s="236">
        <f>'I. Modelsimulering_kvinder'!AN53*'B. Andre input'!$B$198*'B. Andre input'!$B$65</f>
        <v>39120.424285736735</v>
      </c>
      <c r="AO127" s="236">
        <f>'I. Modelsimulering_kvinder'!AO53*'B. Andre input'!$B$198*'B. Andre input'!$B$65</f>
        <v>38622.320409844979</v>
      </c>
      <c r="AP127" s="236">
        <f>'I. Modelsimulering_kvinder'!AP53*'B. Andre input'!$B$198*'B. Andre input'!$B$65</f>
        <v>38042.230262777557</v>
      </c>
      <c r="AQ127" s="236">
        <f>'I. Modelsimulering_kvinder'!AQ53*'B. Andre input'!$B$198*'B. Andre input'!$B$65</f>
        <v>37384.482560319688</v>
      </c>
      <c r="AR127" s="236">
        <f>'I. Modelsimulering_kvinder'!AR53*'B. Andre input'!$B$198*'B. Andre input'!$B$65</f>
        <v>36933.173727872745</v>
      </c>
      <c r="AS127" s="236">
        <f>'I. Modelsimulering_kvinder'!AS53*'B. Andre input'!$B$198*'B. Andre input'!$B$65</f>
        <v>36597.669059373176</v>
      </c>
      <c r="AT127" s="236">
        <f>'I. Modelsimulering_kvinder'!AT53*'B. Andre input'!$B$198*'B. Andre input'!$B$65</f>
        <v>36310.613034719747</v>
      </c>
      <c r="AU127" s="236">
        <f>'I. Modelsimulering_kvinder'!AU53*'B. Andre input'!$B$198*'B. Andre input'!$B$65</f>
        <v>36020.530183552633</v>
      </c>
      <c r="AV127" s="236">
        <f>'I. Modelsimulering_kvinder'!AV53*'B. Andre input'!$B$198*'B. Andre input'!$B$65</f>
        <v>35688.522141062436</v>
      </c>
      <c r="AW127" s="236">
        <f>'I. Modelsimulering_kvinder'!AW53*'B. Andre input'!$B$198*'B. Andre input'!$B$65</f>
        <v>35286.537570297238</v>
      </c>
      <c r="AX127" s="236">
        <f>'I. Modelsimulering_kvinder'!AX53*'B. Andre input'!$B$198*'B. Andre input'!$B$65</f>
        <v>34796.087349161266</v>
      </c>
      <c r="AY127" s="236">
        <f>'I. Modelsimulering_kvinder'!AY53*'B. Andre input'!$B$198*'B. Andre input'!$B$65</f>
        <v>34206.982447774135</v>
      </c>
      <c r="AZ127" s="236">
        <f>'I. Modelsimulering_kvinder'!AZ53*'B. Andre input'!$B$198*'B. Andre input'!$B$65</f>
        <v>33516.000355612603</v>
      </c>
      <c r="BA127" s="236">
        <f>'I. Modelsimulering_kvinder'!BA53*'B. Andre input'!$B$198*'B. Andre input'!$B$65</f>
        <v>32725.517615478726</v>
      </c>
      <c r="BB127" s="236">
        <f>'I. Modelsimulering_kvinder'!BB53*'B. Andre input'!$B$198*'B. Andre input'!$B$65</f>
        <v>33409.093386088578</v>
      </c>
      <c r="BC127" s="236">
        <f>'I. Modelsimulering_kvinder'!BC53*'B. Andre input'!$B$198*'B. Andre input'!$B$65</f>
        <v>33551.422575936907</v>
      </c>
      <c r="BD127" s="236">
        <f>'I. Modelsimulering_kvinder'!BD53*'B. Andre input'!$B$198*'B. Andre input'!$B$65</f>
        <v>33261.873419162868</v>
      </c>
      <c r="BE127" s="236">
        <f>'I. Modelsimulering_kvinder'!BE53*'B. Andre input'!$B$198*'B. Andre input'!$B$65</f>
        <v>32616.655280978383</v>
      </c>
      <c r="BF127" s="236">
        <f>'I. Modelsimulering_kvinder'!BF53*'B. Andre input'!$B$198*'B. Andre input'!$B$65</f>
        <v>31679.358789729027</v>
      </c>
      <c r="BG127" s="236">
        <f>'I. Modelsimulering_kvinder'!BG53*'B. Andre input'!$B$198*'B. Andre input'!$B$65</f>
        <v>30508.489167263706</v>
      </c>
      <c r="BH127" s="236">
        <f>'I. Modelsimulering_kvinder'!BH53*'B. Andre input'!$B$198*'B. Andre input'!$B$65</f>
        <v>29159.108256453612</v>
      </c>
      <c r="BI127" s="236">
        <f>'I. Modelsimulering_kvinder'!BI53*'B. Andre input'!$B$198*'B. Andre input'!$B$65</f>
        <v>27682.24198853334</v>
      </c>
      <c r="BJ127" s="236">
        <f>'I. Modelsimulering_kvinder'!BJ53*'B. Andre input'!$B$198*'B. Andre input'!$B$65</f>
        <v>26123.798064934734</v>
      </c>
      <c r="BK127" s="236">
        <f>'I. Modelsimulering_kvinder'!BK53*'B. Andre input'!$B$198*'B. Andre input'!$B$65</f>
        <v>24523.721643482077</v>
      </c>
      <c r="BL127" s="236">
        <f>'I. Modelsimulering_kvinder'!BL53*'B. Andre input'!$B$198*'B. Andre input'!$B$65</f>
        <v>22915.605918534486</v>
      </c>
      <c r="BM127" s="236">
        <f>'I. Modelsimulering_kvinder'!BM53*'B. Andre input'!$B$198*'B. Andre input'!$B$65</f>
        <v>21326.741096511523</v>
      </c>
      <c r="BN127" s="236">
        <f>'I. Modelsimulering_kvinder'!BN53*'B. Andre input'!$B$198*'B. Andre input'!$B$65</f>
        <v>19778.497567775798</v>
      </c>
      <c r="BO127" s="236">
        <f>'I. Modelsimulering_kvinder'!BO53*'B. Andre input'!$B$198*'B. Andre input'!$B$65</f>
        <v>18286.922884069252</v>
      </c>
      <c r="BP127" s="236">
        <f>'I. Modelsimulering_kvinder'!BP53*'B. Andre input'!$B$198*'B. Andre input'!$B$65</f>
        <v>16863.44710160925</v>
      </c>
      <c r="BQ127" s="236">
        <f>'I. Modelsimulering_kvinder'!BQ53*'B. Andre input'!$B$198*'B. Andre input'!$B$65</f>
        <v>15515.616220783195</v>
      </c>
      <c r="BR127" s="236">
        <f>'I. Modelsimulering_kvinder'!BR53*'B. Andre input'!$B$198*'B. Andre input'!$B$65</f>
        <v>14247.798812953264</v>
      </c>
      <c r="BS127" s="236">
        <f>'I. Modelsimulering_kvinder'!BS53*'B. Andre input'!$B$198*'B. Andre input'!$B$65</f>
        <v>13061.832326394626</v>
      </c>
      <c r="BT127" s="236">
        <f>'I. Modelsimulering_kvinder'!BT53*'B. Andre input'!$B$198*'B. Andre input'!$B$65</f>
        <v>11957.591872862849</v>
      </c>
      <c r="BU127" s="236">
        <f>'I. Modelsimulering_kvinder'!BU53*'B. Andre input'!$B$198*'B. Andre input'!$B$65</f>
        <v>31470.97617009249</v>
      </c>
      <c r="BV127" s="236">
        <f>'I. Modelsimulering_kvinder'!BV53*'B. Andre input'!$B$198*'B. Andre input'!$B$65</f>
        <v>26510.217200113584</v>
      </c>
      <c r="BW127" s="236">
        <f>'I. Modelsimulering_kvinder'!BW53*'B. Andre input'!$B$198*'B. Andre input'!$B$65</f>
        <v>22390.155698830367</v>
      </c>
      <c r="BX127" s="236">
        <f>'I. Modelsimulering_kvinder'!BX53*'B. Andre input'!$B$198*'B. Andre input'!$B$65</f>
        <v>18847.712227294363</v>
      </c>
      <c r="BY127" s="236">
        <f>'I. Modelsimulering_kvinder'!BY53*'B. Andre input'!$B$198*'B. Andre input'!$B$65</f>
        <v>15763.196873885983</v>
      </c>
      <c r="BZ127" s="236">
        <f>'I. Modelsimulering_kvinder'!BZ53*'B. Andre input'!$B$198*'B. Andre input'!$B$65</f>
        <v>13079.459387821329</v>
      </c>
      <c r="CA127" s="236">
        <f>'I. Modelsimulering_kvinder'!CA53*'B. Andre input'!$B$198*'B. Andre input'!$B$65</f>
        <v>10762.297814155609</v>
      </c>
      <c r="CB127" s="236">
        <f>'I. Modelsimulering_kvinder'!CB53*'B. Andre input'!$B$198*'B. Andre input'!$B$65</f>
        <v>8782.9002301875789</v>
      </c>
      <c r="CC127" s="236">
        <f>'I. Modelsimulering_kvinder'!CC53*'B. Andre input'!$B$198*'B. Andre input'!$B$65</f>
        <v>7111.4609234427535</v>
      </c>
      <c r="CD127" s="236">
        <f>'I. Modelsimulering_kvinder'!CD53*'B. Andre input'!$B$198*'B. Andre input'!$B$65</f>
        <v>5716.0180647278066</v>
      </c>
      <c r="CE127" s="236">
        <f>'I. Modelsimulering_kvinder'!CE53*'B. Andre input'!$B$198*'B. Andre input'!$B$65</f>
        <v>4563.382438421515</v>
      </c>
      <c r="CF127" s="236">
        <f>'I. Modelsimulering_kvinder'!CF53*'B. Andre input'!$B$198*'B. Andre input'!$B$65</f>
        <v>3620.6114603460865</v>
      </c>
      <c r="CG127" s="236">
        <f>'I. Modelsimulering_kvinder'!CG53*'B. Andre input'!$B$198*'B. Andre input'!$B$65</f>
        <v>2856.3434366774568</v>
      </c>
      <c r="CH127" s="236">
        <f>'I. Modelsimulering_kvinder'!CH53*'B. Andre input'!$B$198*'B. Andre input'!$B$65</f>
        <v>2241.7527679475993</v>
      </c>
      <c r="CI127" s="236">
        <f>'I. Modelsimulering_kvinder'!CI53*'B. Andre input'!$B$198*'B. Andre input'!$B$65</f>
        <v>1751.1008793390677</v>
      </c>
      <c r="CJ127" s="236">
        <f>'I. Modelsimulering_kvinder'!CJ53*'B. Andre input'!$B$198*'B. Andre input'!$B$65</f>
        <v>0</v>
      </c>
    </row>
    <row r="128" spans="1:88" s="115" customFormat="1" ht="25.5" x14ac:dyDescent="0.2">
      <c r="A128" s="140" t="s">
        <v>194</v>
      </c>
      <c r="B128" s="192"/>
      <c r="C128" s="192"/>
      <c r="D128" s="236">
        <f>'I. Modelsimulering_kvinder'!D54*'B. Andre input'!$B$198*'B. Andre input'!$B$65</f>
        <v>0</v>
      </c>
      <c r="E128" s="236">
        <f>'I. Modelsimulering_kvinder'!E54*'B. Andre input'!$B$198*'B. Andre input'!$B$65</f>
        <v>0</v>
      </c>
      <c r="F128" s="236">
        <f>'I. Modelsimulering_kvinder'!F54*'B. Andre input'!$B$198*'B. Andre input'!$B$65</f>
        <v>0</v>
      </c>
      <c r="G128" s="236">
        <f>'I. Modelsimulering_kvinder'!G54*'B. Andre input'!$B$198*'B. Andre input'!$B$65</f>
        <v>0</v>
      </c>
      <c r="H128" s="236">
        <f>'I. Modelsimulering_kvinder'!H54*'B. Andre input'!$B$198*'B. Andre input'!$B$65</f>
        <v>0</v>
      </c>
      <c r="I128" s="236">
        <f>'I. Modelsimulering_kvinder'!I54*'B. Andre input'!$B$198*'B. Andre input'!$B$65</f>
        <v>2659.7495543556215</v>
      </c>
      <c r="J128" s="236">
        <f>'I. Modelsimulering_kvinder'!J54*'B. Andre input'!$B$198*'B. Andre input'!$B$65</f>
        <v>3851.8708222835571</v>
      </c>
      <c r="K128" s="236">
        <f>'I. Modelsimulering_kvinder'!K54*'B. Andre input'!$B$198*'B. Andre input'!$B$65</f>
        <v>4756.2728209330635</v>
      </c>
      <c r="L128" s="236">
        <f>'I. Modelsimulering_kvinder'!L54*'B. Andre input'!$B$198*'B. Andre input'!$B$65</f>
        <v>5622.238748193804</v>
      </c>
      <c r="M128" s="236">
        <f>'I. Modelsimulering_kvinder'!M54*'B. Andre input'!$B$198*'B. Andre input'!$B$65</f>
        <v>6496.3677293917781</v>
      </c>
      <c r="N128" s="236">
        <f>'I. Modelsimulering_kvinder'!N54*'B. Andre input'!$B$198*'B. Andre input'!$B$65</f>
        <v>1503.8484117451519</v>
      </c>
      <c r="O128" s="236">
        <f>'I. Modelsimulering_kvinder'!O54*'B. Andre input'!$B$198*'B. Andre input'!$B$65</f>
        <v>538.59685569863223</v>
      </c>
      <c r="P128" s="236">
        <f>'I. Modelsimulering_kvinder'!P54*'B. Andre input'!$B$198*'B. Andre input'!$B$65</f>
        <v>409.09187922739079</v>
      </c>
      <c r="Q128" s="236">
        <f>'I. Modelsimulering_kvinder'!Q54*'B. Andre input'!$B$198*'B. Andre input'!$B$65</f>
        <v>440.39166035583787</v>
      </c>
      <c r="R128" s="236">
        <f>'I. Modelsimulering_kvinder'!R54*'B. Andre input'!$B$198*'B. Andre input'!$B$65</f>
        <v>492.63616701957278</v>
      </c>
      <c r="S128" s="236">
        <f>'I. Modelsimulering_kvinder'!S54*'B. Andre input'!$B$198*'B. Andre input'!$B$65</f>
        <v>538.58584324639151</v>
      </c>
      <c r="T128" s="236">
        <f>'I. Modelsimulering_kvinder'!T54*'B. Andre input'!$B$198*'B. Andre input'!$B$65</f>
        <v>574.36615166773106</v>
      </c>
      <c r="U128" s="236">
        <f>'I. Modelsimulering_kvinder'!U54*'B. Andre input'!$B$198*'B. Andre input'!$B$65</f>
        <v>600.7386342456067</v>
      </c>
      <c r="V128" s="236">
        <f>'I. Modelsimulering_kvinder'!V54*'B. Andre input'!$B$198*'B. Andre input'!$B$65</f>
        <v>619.19566763153205</v>
      </c>
      <c r="W128" s="236">
        <f>'I. Modelsimulering_kvinder'!W54*'B. Andre input'!$B$198*'B. Andre input'!$B$65</f>
        <v>1018.8452231806274</v>
      </c>
      <c r="X128" s="236">
        <f>'I. Modelsimulering_kvinder'!X54*'B. Andre input'!$B$198*'B. Andre input'!$B$65</f>
        <v>1353.4062717431316</v>
      </c>
      <c r="Y128" s="236">
        <f>'I. Modelsimulering_kvinder'!Y54*'B. Andre input'!$B$198*'B. Andre input'!$B$65</f>
        <v>1628.6198649718724</v>
      </c>
      <c r="Z128" s="236">
        <f>'I. Modelsimulering_kvinder'!Z54*'B. Andre input'!$B$198*'B. Andre input'!$B$65</f>
        <v>1852.7417140047864</v>
      </c>
      <c r="AA128" s="236">
        <f>'I. Modelsimulering_kvinder'!AA54*'B. Andre input'!$B$198*'B. Andre input'!$B$65</f>
        <v>2032.0784391681782</v>
      </c>
      <c r="AB128" s="236">
        <f>'I. Modelsimulering_kvinder'!AB54*'B. Andre input'!$B$198*'B. Andre input'!$B$65</f>
        <v>2172.4143269692795</v>
      </c>
      <c r="AC128" s="236">
        <f>'I. Modelsimulering_kvinder'!AC54*'B. Andre input'!$B$198*'B. Andre input'!$B$65</f>
        <v>2278.9869853306172</v>
      </c>
      <c r="AD128" s="236">
        <f>'I. Modelsimulering_kvinder'!AD54*'B. Andre input'!$B$198*'B. Andre input'!$B$65</f>
        <v>2356.4945810036961</v>
      </c>
      <c r="AE128" s="236">
        <f>'I. Modelsimulering_kvinder'!AE54*'B. Andre input'!$B$198*'B. Andre input'!$B$65</f>
        <v>2409.1198126391837</v>
      </c>
      <c r="AF128" s="236">
        <f>'I. Modelsimulering_kvinder'!AF54*'B. Andre input'!$B$198*'B. Andre input'!$B$65</f>
        <v>2440.5626625496384</v>
      </c>
      <c r="AG128" s="236">
        <f>'I. Modelsimulering_kvinder'!AG54*'B. Andre input'!$B$198*'B. Andre input'!$B$65</f>
        <v>2454.0775118868924</v>
      </c>
      <c r="AH128" s="236">
        <f>'I. Modelsimulering_kvinder'!AH54*'B. Andre input'!$B$198*'B. Andre input'!$B$65</f>
        <v>2452.512022055374</v>
      </c>
      <c r="AI128" s="236">
        <f>'I. Modelsimulering_kvinder'!AI54*'B. Andre input'!$B$198*'B. Andre input'!$B$65</f>
        <v>2448.7450938815755</v>
      </c>
      <c r="AJ128" s="236">
        <f>'I. Modelsimulering_kvinder'!AJ54*'B. Andre input'!$B$198*'B. Andre input'!$B$65</f>
        <v>2442.2740891487156</v>
      </c>
      <c r="AK128" s="236">
        <f>'I. Modelsimulering_kvinder'!AK54*'B. Andre input'!$B$198*'B. Andre input'!$B$65</f>
        <v>2432.5600819466204</v>
      </c>
      <c r="AL128" s="236">
        <f>'I. Modelsimulering_kvinder'!AL54*'B. Andre input'!$B$198*'B. Andre input'!$B$65</f>
        <v>2419.0718407551667</v>
      </c>
      <c r="AM128" s="236">
        <f>'I. Modelsimulering_kvinder'!AM54*'B. Andre input'!$B$198*'B. Andre input'!$B$65</f>
        <v>2401.3487965060685</v>
      </c>
      <c r="AN128" s="236">
        <f>'I. Modelsimulering_kvinder'!AN54*'B. Andre input'!$B$198*'B. Andre input'!$B$65</f>
        <v>2379.0503270687968</v>
      </c>
      <c r="AO128" s="236">
        <f>'I. Modelsimulering_kvinder'!AO54*'B. Andre input'!$B$198*'B. Andre input'!$B$65</f>
        <v>2351.9824233142767</v>
      </c>
      <c r="AP128" s="236">
        <f>'I. Modelsimulering_kvinder'!AP54*'B. Andre input'!$B$198*'B. Andre input'!$B$65</f>
        <v>2320.1033651621315</v>
      </c>
      <c r="AQ128" s="236">
        <f>'I. Modelsimulering_kvinder'!AQ54*'B. Andre input'!$B$198*'B. Andre input'!$B$65</f>
        <v>2283.5137865823931</v>
      </c>
      <c r="AR128" s="236">
        <f>'I. Modelsimulering_kvinder'!AR54*'B. Andre input'!$B$198*'B. Andre input'!$B$65</f>
        <v>2242.4369880221916</v>
      </c>
      <c r="AS128" s="236">
        <f>'I. Modelsimulering_kvinder'!AS54*'B. Andre input'!$B$198*'B. Andre input'!$B$65</f>
        <v>2214.6050130731383</v>
      </c>
      <c r="AT128" s="236">
        <f>'I. Modelsimulering_kvinder'!AT54*'B. Andre input'!$B$198*'B. Andre input'!$B$65</f>
        <v>2194.3885911656103</v>
      </c>
      <c r="AU128" s="236">
        <f>'I. Modelsimulering_kvinder'!AU54*'B. Andre input'!$B$198*'B. Andre input'!$B$65</f>
        <v>2177.4088873462415</v>
      </c>
      <c r="AV128" s="236">
        <f>'I. Modelsimulering_kvinder'!AV54*'B. Andre input'!$B$198*'B. Andre input'!$B$65</f>
        <v>2160.2783757555003</v>
      </c>
      <c r="AW128" s="236">
        <f>'I. Modelsimulering_kvinder'!AW54*'B. Andre input'!$B$198*'B. Andre input'!$B$65</f>
        <v>2140.4619202493454</v>
      </c>
      <c r="AX128" s="236">
        <f>'I. Modelsimulering_kvinder'!AX54*'B. Andre input'!$B$198*'B. Andre input'!$B$65</f>
        <v>2116.1743695418068</v>
      </c>
      <c r="AY128" s="236">
        <f>'I. Modelsimulering_kvinder'!AY54*'B. Andre input'!$B$198*'B. Andre input'!$B$65</f>
        <v>2086.2825537527965</v>
      </c>
      <c r="AZ128" s="236">
        <f>'I. Modelsimulering_kvinder'!AZ54*'B. Andre input'!$B$198*'B. Andre input'!$B$65</f>
        <v>2050.2038039252488</v>
      </c>
      <c r="BA128" s="236">
        <f>'I. Modelsimulering_kvinder'!BA54*'B. Andre input'!$B$198*'B. Andre input'!$B$65</f>
        <v>2007.803007635019</v>
      </c>
      <c r="BB128" s="236">
        <f>'I. Modelsimulering_kvinder'!BB54*'B. Andre input'!$B$198*'B. Andre input'!$B$65</f>
        <v>1959.2930361675151</v>
      </c>
      <c r="BC128" s="236">
        <f>'I. Modelsimulering_kvinder'!BC54*'B. Andre input'!$B$198*'B. Andre input'!$B$65</f>
        <v>2003.0071646399713</v>
      </c>
      <c r="BD128" s="236">
        <f>'I. Modelsimulering_kvinder'!BD54*'B. Andre input'!$B$198*'B. Andre input'!$B$65</f>
        <v>2013.5552980796328</v>
      </c>
      <c r="BE128" s="236">
        <f>'I. Modelsimulering_kvinder'!BE54*'B. Andre input'!$B$198*'B. Andre input'!$B$65</f>
        <v>1996.5967948894429</v>
      </c>
      <c r="BF128" s="236">
        <f>'I. Modelsimulering_kvinder'!BF54*'B. Andre input'!$B$198*'B. Andre input'!$B$65</f>
        <v>1956.8108394560506</v>
      </c>
      <c r="BG128" s="236">
        <f>'I. Modelsimulering_kvinder'!BG54*'B. Andre input'!$B$198*'B. Andre input'!$B$65</f>
        <v>1898.4740814059851</v>
      </c>
      <c r="BH128" s="236">
        <f>'I. Modelsimulering_kvinder'!BH54*'B. Andre input'!$B$198*'B. Andre input'!$B$65</f>
        <v>1825.6004813735046</v>
      </c>
      <c r="BI128" s="236">
        <f>'I. Modelsimulering_kvinder'!BI54*'B. Andre input'!$B$198*'B. Andre input'!$B$65</f>
        <v>1741.9110416612234</v>
      </c>
      <c r="BJ128" s="236">
        <f>'I. Modelsimulering_kvinder'!BJ54*'B. Andre input'!$B$198*'B. Andre input'!$B$65</f>
        <v>1650.7622308634536</v>
      </c>
      <c r="BK128" s="236">
        <f>'I. Modelsimulering_kvinder'!BK54*'B. Andre input'!$B$198*'B. Andre input'!$B$65</f>
        <v>1555.087748724716</v>
      </c>
      <c r="BL128" s="236">
        <f>'I. Modelsimulering_kvinder'!BL54*'B. Andre input'!$B$198*'B. Andre input'!$B$65</f>
        <v>1457.3707869504642</v>
      </c>
      <c r="BM128" s="236">
        <f>'I. Modelsimulering_kvinder'!BM54*'B. Andre input'!$B$198*'B. Andre input'!$B$65</f>
        <v>1359.6466231204088</v>
      </c>
      <c r="BN128" s="236">
        <f>'I. Modelsimulering_kvinder'!BN54*'B. Andre input'!$B$198*'B. Andre input'!$B$65</f>
        <v>1263.5287047801999</v>
      </c>
      <c r="BO128" s="236">
        <f>'I. Modelsimulering_kvinder'!BO54*'B. Andre input'!$B$198*'B. Andre input'!$B$65</f>
        <v>1170.2499615764148</v>
      </c>
      <c r="BP128" s="236">
        <f>'I. Modelsimulering_kvinder'!BP54*'B. Andre input'!$B$198*'B. Andre input'!$B$65</f>
        <v>1080.7119886185924</v>
      </c>
      <c r="BQ128" s="236">
        <f>'I. Modelsimulering_kvinder'!BQ54*'B. Andre input'!$B$198*'B. Andre input'!$B$65</f>
        <v>995.53644425019536</v>
      </c>
      <c r="BR128" s="236">
        <f>'I. Modelsimulering_kvinder'!BR54*'B. Andre input'!$B$198*'B. Andre input'!$B$65</f>
        <v>915.11476015022811</v>
      </c>
      <c r="BS128" s="236">
        <f>'I. Modelsimulering_kvinder'!BS54*'B. Andre input'!$B$198*'B. Andre input'!$B$65</f>
        <v>839.65375957499907</v>
      </c>
      <c r="BT128" s="236">
        <f>'I. Modelsimulering_kvinder'!BT54*'B. Andre input'!$B$198*'B. Andre input'!$B$65</f>
        <v>769.21592956626114</v>
      </c>
      <c r="BU128" s="236">
        <f>'I. Modelsimulering_kvinder'!BU54*'B. Andre input'!$B$198*'B. Andre input'!$B$65</f>
        <v>703.75390843044931</v>
      </c>
      <c r="BV128" s="236">
        <f>'I. Modelsimulering_kvinder'!BV54*'B. Andre input'!$B$198*'B. Andre input'!$B$65</f>
        <v>1893.5869428652561</v>
      </c>
      <c r="BW128" s="236">
        <f>'I. Modelsimulering_kvinder'!BW54*'B. Andre input'!$B$198*'B. Andre input'!$B$65</f>
        <v>1599.2968356307408</v>
      </c>
      <c r="BX128" s="236">
        <f>'I. Modelsimulering_kvinder'!BX54*'B. Andre input'!$B$198*'B. Andre input'!$B$65</f>
        <v>1346.2651590924543</v>
      </c>
      <c r="BY128" s="236">
        <f>'I. Modelsimulering_kvinder'!BY54*'B. Andre input'!$B$198*'B. Andre input'!$B$65</f>
        <v>1125.9426338489989</v>
      </c>
      <c r="BZ128" s="236">
        <f>'I. Modelsimulering_kvinder'!BZ54*'B. Andre input'!$B$198*'B. Andre input'!$B$65</f>
        <v>934.24709913009485</v>
      </c>
      <c r="CA128" s="236">
        <f>'I. Modelsimulering_kvinder'!CA54*'B. Andre input'!$B$198*'B. Andre input'!$B$65</f>
        <v>768.73555815397208</v>
      </c>
      <c r="CB128" s="236">
        <f>'I. Modelsimulering_kvinder'!CB54*'B. Andre input'!$B$198*'B. Andre input'!$B$65</f>
        <v>627.35001644197007</v>
      </c>
      <c r="CC128" s="236">
        <f>'I. Modelsimulering_kvinder'!CC54*'B. Andre input'!$B$198*'B. Andre input'!$B$65</f>
        <v>507.96149453162531</v>
      </c>
      <c r="CD128" s="236">
        <f>'I. Modelsimulering_kvinder'!CD54*'B. Andre input'!$B$198*'B. Andre input'!$B$65</f>
        <v>408.28700462341476</v>
      </c>
      <c r="CE128" s="236">
        <f>'I. Modelsimulering_kvinder'!CE54*'B. Andre input'!$B$198*'B. Andre input'!$B$65</f>
        <v>325.95588845867974</v>
      </c>
      <c r="CF128" s="236">
        <f>'I. Modelsimulering_kvinder'!CF54*'B. Andre input'!$B$198*'B. Andre input'!$B$65</f>
        <v>258.61510431043479</v>
      </c>
      <c r="CG128" s="236">
        <f>'I. Modelsimulering_kvinder'!CG54*'B. Andre input'!$B$198*'B. Andre input'!$B$65</f>
        <v>204.02453119124692</v>
      </c>
      <c r="CH128" s="236">
        <f>'I. Modelsimulering_kvinder'!CH54*'B. Andre input'!$B$198*'B. Andre input'!$B$65</f>
        <v>160.12519771054281</v>
      </c>
      <c r="CI128" s="236">
        <f>'I. Modelsimulering_kvinder'!CI54*'B. Andre input'!$B$198*'B. Andre input'!$B$65</f>
        <v>125.07863423850483</v>
      </c>
      <c r="CJ128" s="236">
        <f>'I. Modelsimulering_kvinder'!CJ54*'B. Andre input'!$B$198*'B. Andre input'!$B$65</f>
        <v>1459.2289453860456</v>
      </c>
    </row>
    <row r="129" spans="1:88" s="115" customFormat="1" ht="25.5" x14ac:dyDescent="0.2">
      <c r="A129" s="140" t="s">
        <v>183</v>
      </c>
      <c r="B129" s="192"/>
      <c r="C129" s="192"/>
      <c r="D129" s="236">
        <f>'I. Modelsimulering_kvinder'!D55*'B. Andre input'!$B$203*'B. Andre input'!$B$65</f>
        <v>0</v>
      </c>
      <c r="E129" s="236">
        <f>'I. Modelsimulering_kvinder'!E55*'B. Andre input'!$B$203*'B. Andre input'!$B$65</f>
        <v>0</v>
      </c>
      <c r="F129" s="236">
        <f>'I. Modelsimulering_kvinder'!F55*'B. Andre input'!$B$203*'B. Andre input'!$B$65</f>
        <v>0</v>
      </c>
      <c r="G129" s="236">
        <f>'I. Modelsimulering_kvinder'!G55*'B. Andre input'!$B$203*'B. Andre input'!$B$65</f>
        <v>0</v>
      </c>
      <c r="H129" s="236">
        <f>'I. Modelsimulering_kvinder'!H55*'B. Andre input'!$B$203*'B. Andre input'!$B$65</f>
        <v>0</v>
      </c>
      <c r="I129" s="236">
        <f>'I. Modelsimulering_kvinder'!I55*'B. Andre input'!$B$203*'B. Andre input'!$B$65</f>
        <v>0</v>
      </c>
      <c r="J129" s="236">
        <f>'I. Modelsimulering_kvinder'!J55*'B. Andre input'!$B$203*'B. Andre input'!$B$65</f>
        <v>0</v>
      </c>
      <c r="K129" s="236">
        <f>'I. Modelsimulering_kvinder'!K55*'B. Andre input'!$B$203*'B. Andre input'!$B$65</f>
        <v>0</v>
      </c>
      <c r="L129" s="236">
        <f>'I. Modelsimulering_kvinder'!L55*'B. Andre input'!$B$203*'B. Andre input'!$B$65</f>
        <v>0</v>
      </c>
      <c r="M129" s="236">
        <f>'I. Modelsimulering_kvinder'!M55*'B. Andre input'!$B$203*'B. Andre input'!$B$65</f>
        <v>0</v>
      </c>
      <c r="N129" s="236">
        <f>'I. Modelsimulering_kvinder'!N55*'B. Andre input'!$B$203*'B. Andre input'!$B$65</f>
        <v>40715.943628951165</v>
      </c>
      <c r="O129" s="236">
        <f>'I. Modelsimulering_kvinder'!O55*'B. Andre input'!$B$203*'B. Andre input'!$B$65</f>
        <v>44366.606421536359</v>
      </c>
      <c r="P129" s="236">
        <f>'I. Modelsimulering_kvinder'!P55*'B. Andre input'!$B$203*'B. Andre input'!$B$65</f>
        <v>42254.231229342637</v>
      </c>
      <c r="Q129" s="236">
        <f>'I. Modelsimulering_kvinder'!Q55*'B. Andre input'!$B$203*'B. Andre input'!$B$65</f>
        <v>39599.078913472666</v>
      </c>
      <c r="R129" s="236">
        <f>'I. Modelsimulering_kvinder'!R55*'B. Andre input'!$B$203*'B. Andre input'!$B$65</f>
        <v>37137.754043791421</v>
      </c>
      <c r="S129" s="236">
        <f>'I. Modelsimulering_kvinder'!S55*'B. Andre input'!$B$203*'B. Andre input'!$B$65</f>
        <v>34889.934637084421</v>
      </c>
      <c r="T129" s="236">
        <f>'I. Modelsimulering_kvinder'!T55*'B. Andre input'!$B$203*'B. Andre input'!$B$65</f>
        <v>32795.322313116776</v>
      </c>
      <c r="U129" s="236">
        <f>'I. Modelsimulering_kvinder'!U55*'B. Andre input'!$B$203*'B. Andre input'!$B$65</f>
        <v>30808.303169430761</v>
      </c>
      <c r="V129" s="236">
        <f>'I. Modelsimulering_kvinder'!V55*'B. Andre input'!$B$203*'B. Andre input'!$B$65</f>
        <v>28903.283968868182</v>
      </c>
      <c r="W129" s="236">
        <f>'I. Modelsimulering_kvinder'!W55*'B. Andre input'!$B$203*'B. Andre input'!$B$65</f>
        <v>0</v>
      </c>
      <c r="X129" s="236">
        <f>'I. Modelsimulering_kvinder'!X55*'B. Andre input'!$B$203*'B. Andre input'!$B$65</f>
        <v>0</v>
      </c>
      <c r="Y129" s="236">
        <f>'I. Modelsimulering_kvinder'!Y55*'B. Andre input'!$B$203*'B. Andre input'!$B$65</f>
        <v>0</v>
      </c>
      <c r="Z129" s="236">
        <f>'I. Modelsimulering_kvinder'!Z55*'B. Andre input'!$B$203*'B. Andre input'!$B$65</f>
        <v>0</v>
      </c>
      <c r="AA129" s="236">
        <f>'I. Modelsimulering_kvinder'!AA55*'B. Andre input'!$B$203*'B. Andre input'!$B$65</f>
        <v>0</v>
      </c>
      <c r="AB129" s="236">
        <f>'I. Modelsimulering_kvinder'!AB55*'B. Andre input'!$B$203*'B. Andre input'!$B$65</f>
        <v>0</v>
      </c>
      <c r="AC129" s="236">
        <f>'I. Modelsimulering_kvinder'!AC55*'B. Andre input'!$B$203*'B. Andre input'!$B$65</f>
        <v>0</v>
      </c>
      <c r="AD129" s="236">
        <f>'I. Modelsimulering_kvinder'!AD55*'B. Andre input'!$B$203*'B. Andre input'!$B$65</f>
        <v>0</v>
      </c>
      <c r="AE129" s="236">
        <f>'I. Modelsimulering_kvinder'!AE55*'B. Andre input'!$B$203*'B. Andre input'!$B$65</f>
        <v>0</v>
      </c>
      <c r="AF129" s="236">
        <f>'I. Modelsimulering_kvinder'!AF55*'B. Andre input'!$B$203*'B. Andre input'!$B$65</f>
        <v>0</v>
      </c>
      <c r="AG129" s="236">
        <f>'I. Modelsimulering_kvinder'!AG55*'B. Andre input'!$B$203*'B. Andre input'!$B$65</f>
        <v>0</v>
      </c>
      <c r="AH129" s="236">
        <f>'I. Modelsimulering_kvinder'!AH55*'B. Andre input'!$B$203*'B. Andre input'!$B$65</f>
        <v>0</v>
      </c>
      <c r="AI129" s="236">
        <f>'I. Modelsimulering_kvinder'!AI55*'B. Andre input'!$B$203*'B. Andre input'!$B$65</f>
        <v>0</v>
      </c>
      <c r="AJ129" s="236">
        <f>'I. Modelsimulering_kvinder'!AJ55*'B. Andre input'!$B$203*'B. Andre input'!$B$65</f>
        <v>0</v>
      </c>
      <c r="AK129" s="236">
        <f>'I. Modelsimulering_kvinder'!AK55*'B. Andre input'!$B$203*'B. Andre input'!$B$65</f>
        <v>0</v>
      </c>
      <c r="AL129" s="236">
        <f>'I. Modelsimulering_kvinder'!AL55*'B. Andre input'!$B$203*'B. Andre input'!$B$65</f>
        <v>0</v>
      </c>
      <c r="AM129" s="236">
        <f>'I. Modelsimulering_kvinder'!AM55*'B. Andre input'!$B$203*'B. Andre input'!$B$65</f>
        <v>0</v>
      </c>
      <c r="AN129" s="236">
        <f>'I. Modelsimulering_kvinder'!AN55*'B. Andre input'!$B$203*'B. Andre input'!$B$65</f>
        <v>0</v>
      </c>
      <c r="AO129" s="236">
        <f>'I. Modelsimulering_kvinder'!AO55*'B. Andre input'!$B$203*'B. Andre input'!$B$65</f>
        <v>0</v>
      </c>
      <c r="AP129" s="236">
        <f>'I. Modelsimulering_kvinder'!AP55*'B. Andre input'!$B$203*'B. Andre input'!$B$65</f>
        <v>0</v>
      </c>
      <c r="AQ129" s="236">
        <f>'I. Modelsimulering_kvinder'!AQ55*'B. Andre input'!$B$203*'B. Andre input'!$B$65</f>
        <v>0</v>
      </c>
      <c r="AR129" s="236">
        <f>'I. Modelsimulering_kvinder'!AR55*'B. Andre input'!$B$203*'B. Andre input'!$B$65</f>
        <v>0</v>
      </c>
      <c r="AS129" s="236">
        <f>'I. Modelsimulering_kvinder'!AS55*'B. Andre input'!$B$203*'B. Andre input'!$B$65</f>
        <v>0</v>
      </c>
      <c r="AT129" s="236">
        <f>'I. Modelsimulering_kvinder'!AT55*'B. Andre input'!$B$203*'B. Andre input'!$B$65</f>
        <v>0</v>
      </c>
      <c r="AU129" s="236">
        <f>'I. Modelsimulering_kvinder'!AU55*'B. Andre input'!$B$203*'B. Andre input'!$B$65</f>
        <v>0</v>
      </c>
      <c r="AV129" s="236">
        <f>'I. Modelsimulering_kvinder'!AV55*'B. Andre input'!$B$203*'B. Andre input'!$B$65</f>
        <v>0</v>
      </c>
      <c r="AW129" s="236">
        <f>'I. Modelsimulering_kvinder'!AW55*'B. Andre input'!$B$203*'B. Andre input'!$B$65</f>
        <v>0</v>
      </c>
      <c r="AX129" s="236">
        <f>'I. Modelsimulering_kvinder'!AX55*'B. Andre input'!$B$203*'B. Andre input'!$B$65</f>
        <v>0</v>
      </c>
      <c r="AY129" s="236">
        <f>'I. Modelsimulering_kvinder'!AY55*'B. Andre input'!$B$203*'B. Andre input'!$B$65</f>
        <v>0</v>
      </c>
      <c r="AZ129" s="236">
        <f>'I. Modelsimulering_kvinder'!AZ55*'B. Andre input'!$B$203*'B. Andre input'!$B$65</f>
        <v>0</v>
      </c>
      <c r="BA129" s="236">
        <f>'I. Modelsimulering_kvinder'!BA55*'B. Andre input'!$B$203*'B. Andre input'!$B$65</f>
        <v>0</v>
      </c>
      <c r="BB129" s="236">
        <f>'I. Modelsimulering_kvinder'!BB55*'B. Andre input'!$B$203*'B. Andre input'!$B$65</f>
        <v>0</v>
      </c>
      <c r="BC129" s="236">
        <f>'I. Modelsimulering_kvinder'!BC55*'B. Andre input'!$B$203*'B. Andre input'!$B$65</f>
        <v>0</v>
      </c>
      <c r="BD129" s="236">
        <f>'I. Modelsimulering_kvinder'!BD55*'B. Andre input'!$B$203*'B. Andre input'!$B$65</f>
        <v>0</v>
      </c>
      <c r="BE129" s="236">
        <f>'I. Modelsimulering_kvinder'!BE55*'B. Andre input'!$B$203*'B. Andre input'!$B$65</f>
        <v>0</v>
      </c>
      <c r="BF129" s="236">
        <f>'I. Modelsimulering_kvinder'!BF55*'B. Andre input'!$B$203*'B. Andre input'!$B$65</f>
        <v>0</v>
      </c>
      <c r="BG129" s="236">
        <f>'I. Modelsimulering_kvinder'!BG55*'B. Andre input'!$B$203*'B. Andre input'!$B$65</f>
        <v>0</v>
      </c>
      <c r="BH129" s="236">
        <f>'I. Modelsimulering_kvinder'!BH55*'B. Andre input'!$B$203*'B. Andre input'!$B$65</f>
        <v>0</v>
      </c>
      <c r="BI129" s="236">
        <f>'I. Modelsimulering_kvinder'!BI55*'B. Andre input'!$B$203*'B. Andre input'!$B$65</f>
        <v>0</v>
      </c>
      <c r="BJ129" s="236">
        <f>'I. Modelsimulering_kvinder'!BJ55*'B. Andre input'!$B$203*'B. Andre input'!$B$65</f>
        <v>0</v>
      </c>
      <c r="BK129" s="236">
        <f>'I. Modelsimulering_kvinder'!BK55*'B. Andre input'!$B$203*'B. Andre input'!$B$65</f>
        <v>0</v>
      </c>
      <c r="BL129" s="236">
        <f>'I. Modelsimulering_kvinder'!BL55*'B. Andre input'!$B$203*'B. Andre input'!$B$65</f>
        <v>0</v>
      </c>
      <c r="BM129" s="236">
        <f>'I. Modelsimulering_kvinder'!BM55*'B. Andre input'!$B$203*'B. Andre input'!$B$65</f>
        <v>0</v>
      </c>
      <c r="BN129" s="236">
        <f>'I. Modelsimulering_kvinder'!BN55*'B. Andre input'!$B$203*'B. Andre input'!$B$65</f>
        <v>0</v>
      </c>
      <c r="BO129" s="236">
        <f>'I. Modelsimulering_kvinder'!BO55*'B. Andre input'!$B$203*'B. Andre input'!$B$65</f>
        <v>0</v>
      </c>
      <c r="BP129" s="236">
        <f>'I. Modelsimulering_kvinder'!BP55*'B. Andre input'!$B$203*'B. Andre input'!$B$65</f>
        <v>0</v>
      </c>
      <c r="BQ129" s="236">
        <f>'I. Modelsimulering_kvinder'!BQ55*'B. Andre input'!$B$203*'B. Andre input'!$B$65</f>
        <v>0</v>
      </c>
      <c r="BR129" s="236">
        <f>'I. Modelsimulering_kvinder'!BR55*'B. Andre input'!$B$203*'B. Andre input'!$B$65</f>
        <v>0</v>
      </c>
      <c r="BS129" s="236">
        <f>'I. Modelsimulering_kvinder'!BS55*'B. Andre input'!$B$203*'B. Andre input'!$B$65</f>
        <v>0</v>
      </c>
      <c r="BT129" s="236">
        <f>'I. Modelsimulering_kvinder'!BT55*'B. Andre input'!$B$203*'B. Andre input'!$B$65</f>
        <v>0</v>
      </c>
      <c r="BU129" s="236">
        <f>'I. Modelsimulering_kvinder'!BU55*'B. Andre input'!$B$203*'B. Andre input'!$B$65</f>
        <v>0</v>
      </c>
      <c r="BV129" s="236">
        <f>'I. Modelsimulering_kvinder'!BV55*'B. Andre input'!$B$203*'B. Andre input'!$B$65</f>
        <v>0</v>
      </c>
      <c r="BW129" s="236">
        <f>'I. Modelsimulering_kvinder'!BW55*'B. Andre input'!$B$203*'B. Andre input'!$B$65</f>
        <v>0</v>
      </c>
      <c r="BX129" s="236">
        <f>'I. Modelsimulering_kvinder'!BX55*'B. Andre input'!$B$203*'B. Andre input'!$B$65</f>
        <v>0</v>
      </c>
      <c r="BY129" s="236">
        <f>'I. Modelsimulering_kvinder'!BY55*'B. Andre input'!$B$203*'B. Andre input'!$B$65</f>
        <v>0</v>
      </c>
      <c r="BZ129" s="236">
        <f>'I. Modelsimulering_kvinder'!BZ55*'B. Andre input'!$B$203*'B. Andre input'!$B$65</f>
        <v>0</v>
      </c>
      <c r="CA129" s="236">
        <f>'I. Modelsimulering_kvinder'!CA55*'B. Andre input'!$B$203*'B. Andre input'!$B$65</f>
        <v>0</v>
      </c>
      <c r="CB129" s="236">
        <f>'I. Modelsimulering_kvinder'!CB55*'B. Andre input'!$B$203*'B. Andre input'!$B$65</f>
        <v>0</v>
      </c>
      <c r="CC129" s="236">
        <f>'I. Modelsimulering_kvinder'!CC55*'B. Andre input'!$B$203*'B. Andre input'!$B$65</f>
        <v>0</v>
      </c>
      <c r="CD129" s="236">
        <f>'I. Modelsimulering_kvinder'!CD55*'B. Andre input'!$B$203*'B. Andre input'!$B$65</f>
        <v>0</v>
      </c>
      <c r="CE129" s="236">
        <f>'I. Modelsimulering_kvinder'!CE55*'B. Andre input'!$B$203*'B. Andre input'!$B$65</f>
        <v>0</v>
      </c>
      <c r="CF129" s="236">
        <f>'I. Modelsimulering_kvinder'!CF55*'B. Andre input'!$B$203*'B. Andre input'!$B$65</f>
        <v>0</v>
      </c>
      <c r="CG129" s="236">
        <f>'I. Modelsimulering_kvinder'!CG55*'B. Andre input'!$B$203*'B. Andre input'!$B$65</f>
        <v>0</v>
      </c>
      <c r="CH129" s="236">
        <f>'I. Modelsimulering_kvinder'!CH55*'B. Andre input'!$B$203*'B. Andre input'!$B$65</f>
        <v>0</v>
      </c>
      <c r="CI129" s="236">
        <f>'I. Modelsimulering_kvinder'!CI55*'B. Andre input'!$B$203*'B. Andre input'!$B$65</f>
        <v>0</v>
      </c>
      <c r="CJ129" s="236">
        <f>'I. Modelsimulering_kvinder'!CJ55*'B. Andre input'!$B$203*'B. Andre input'!$B$65</f>
        <v>0</v>
      </c>
    </row>
    <row r="130" spans="1:88" s="115" customFormat="1" ht="25.5" x14ac:dyDescent="0.2">
      <c r="A130" s="140" t="s">
        <v>184</v>
      </c>
      <c r="B130" s="192"/>
      <c r="C130" s="192"/>
      <c r="D130" s="236">
        <f>'I. Modelsimulering_kvinder'!D56*'B. Andre input'!$B$204*'B. Andre input'!$B$65</f>
        <v>0</v>
      </c>
      <c r="E130" s="236">
        <f>'I. Modelsimulering_kvinder'!E56*'B. Andre input'!$B$204*'B. Andre input'!$B$65</f>
        <v>0</v>
      </c>
      <c r="F130" s="236">
        <f>'I. Modelsimulering_kvinder'!F56*'B. Andre input'!$B$204*'B. Andre input'!$B$65</f>
        <v>0</v>
      </c>
      <c r="G130" s="236">
        <f>'I. Modelsimulering_kvinder'!G56*'B. Andre input'!$B$204*'B. Andre input'!$B$65</f>
        <v>0</v>
      </c>
      <c r="H130" s="236">
        <f>'I. Modelsimulering_kvinder'!H56*'B. Andre input'!$B$204*'B. Andre input'!$B$65</f>
        <v>0</v>
      </c>
      <c r="I130" s="236">
        <f>'I. Modelsimulering_kvinder'!I56*'B. Andre input'!$B$204*'B. Andre input'!$B$65</f>
        <v>0</v>
      </c>
      <c r="J130" s="236">
        <f>'I. Modelsimulering_kvinder'!J56*'B. Andre input'!$B$204*'B. Andre input'!$B$65</f>
        <v>0</v>
      </c>
      <c r="K130" s="236">
        <f>'I. Modelsimulering_kvinder'!K56*'B. Andre input'!$B$204*'B. Andre input'!$B$65</f>
        <v>0</v>
      </c>
      <c r="L130" s="236">
        <f>'I. Modelsimulering_kvinder'!L56*'B. Andre input'!$B$204*'B. Andre input'!$B$65</f>
        <v>0</v>
      </c>
      <c r="M130" s="236">
        <f>'I. Modelsimulering_kvinder'!M56*'B. Andre input'!$B$204*'B. Andre input'!$B$65</f>
        <v>0</v>
      </c>
      <c r="N130" s="236">
        <f>'I. Modelsimulering_kvinder'!N56*'B. Andre input'!$B$204*'B. Andre input'!$B$65</f>
        <v>241673.16107205805</v>
      </c>
      <c r="O130" s="236">
        <f>'I. Modelsimulering_kvinder'!O56*'B. Andre input'!$B$204*'B. Andre input'!$B$65</f>
        <v>293213.72786702862</v>
      </c>
      <c r="P130" s="236">
        <f>'I. Modelsimulering_kvinder'!P56*'B. Andre input'!$B$204*'B. Andre input'!$B$65</f>
        <v>310076.51363381348</v>
      </c>
      <c r="Q130" s="236">
        <f>'I. Modelsimulering_kvinder'!Q56*'B. Andre input'!$B$204*'B. Andre input'!$B$65</f>
        <v>321896.70340152801</v>
      </c>
      <c r="R130" s="236">
        <f>'I. Modelsimulering_kvinder'!R56*'B. Andre input'!$B$204*'B. Andre input'!$B$65</f>
        <v>333716.00349929481</v>
      </c>
      <c r="S130" s="236">
        <f>'I. Modelsimulering_kvinder'!S56*'B. Andre input'!$B$204*'B. Andre input'!$B$65</f>
        <v>345939.91207511752</v>
      </c>
      <c r="T130" s="236">
        <f>'I. Modelsimulering_kvinder'!T56*'B. Andre input'!$B$204*'B. Andre input'!$B$65</f>
        <v>358223.04146739596</v>
      </c>
      <c r="U130" s="236">
        <f>'I. Modelsimulering_kvinder'!U56*'B. Andre input'!$B$204*'B. Andre input'!$B$65</f>
        <v>370194.8496699378</v>
      </c>
      <c r="V130" s="236">
        <f>'I. Modelsimulering_kvinder'!V56*'B. Andre input'!$B$204*'B. Andre input'!$B$65</f>
        <v>381572.38639615738</v>
      </c>
      <c r="W130" s="236">
        <f>'I. Modelsimulering_kvinder'!W56*'B. Andre input'!$B$204*'B. Andre input'!$B$65</f>
        <v>411991.14612171892</v>
      </c>
      <c r="X130" s="236">
        <f>'I. Modelsimulering_kvinder'!X56*'B. Andre input'!$B$204*'B. Andre input'!$B$65</f>
        <v>405887.7061741472</v>
      </c>
      <c r="Y130" s="236">
        <f>'I. Modelsimulering_kvinder'!Y56*'B. Andre input'!$B$204*'B. Andre input'!$B$65</f>
        <v>402135.79574246623</v>
      </c>
      <c r="Z130" s="236">
        <f>'I. Modelsimulering_kvinder'!Z56*'B. Andre input'!$B$204*'B. Andre input'!$B$65</f>
        <v>400011.95557879633</v>
      </c>
      <c r="AA130" s="236">
        <f>'I. Modelsimulering_kvinder'!AA56*'B. Andre input'!$B$204*'B. Andre input'!$B$65</f>
        <v>398962.62424572342</v>
      </c>
      <c r="AB130" s="236">
        <f>'I. Modelsimulering_kvinder'!AB56*'B. Andre input'!$B$204*'B. Andre input'!$B$65</f>
        <v>398567.95257779676</v>
      </c>
      <c r="AC130" s="236">
        <f>'I. Modelsimulering_kvinder'!AC56*'B. Andre input'!$B$204*'B. Andre input'!$B$65</f>
        <v>398512.84718879766</v>
      </c>
      <c r="AD130" s="236">
        <f>'I. Modelsimulering_kvinder'!AD56*'B. Andre input'!$B$204*'B. Andre input'!$B$65</f>
        <v>398563.9150324316</v>
      </c>
      <c r="AE130" s="236">
        <f>'I. Modelsimulering_kvinder'!AE56*'B. Andre input'!$B$204*'B. Andre input'!$B$65</f>
        <v>398551.18812512723</v>
      </c>
      <c r="AF130" s="236">
        <f>'I. Modelsimulering_kvinder'!AF56*'B. Andre input'!$B$204*'B. Andre input'!$B$65</f>
        <v>398353.69552455307</v>
      </c>
      <c r="AG130" s="236">
        <f>'I. Modelsimulering_kvinder'!AG56*'B. Andre input'!$B$204*'B. Andre input'!$B$65</f>
        <v>391027.97480342811</v>
      </c>
      <c r="AH130" s="236">
        <f>'I. Modelsimulering_kvinder'!AH56*'B. Andre input'!$B$204*'B. Andre input'!$B$65</f>
        <v>383524.8208522076</v>
      </c>
      <c r="AI130" s="236">
        <f>'I. Modelsimulering_kvinder'!AI56*'B. Andre input'!$B$204*'B. Andre input'!$B$65</f>
        <v>375826.80217033031</v>
      </c>
      <c r="AJ130" s="236">
        <f>'I. Modelsimulering_kvinder'!AJ56*'B. Andre input'!$B$204*'B. Andre input'!$B$65</f>
        <v>367933.41131735092</v>
      </c>
      <c r="AK130" s="236">
        <f>'I. Modelsimulering_kvinder'!AK56*'B. Andre input'!$B$204*'B. Andre input'!$B$65</f>
        <v>359855.81952149409</v>
      </c>
      <c r="AL130" s="236">
        <f>'I. Modelsimulering_kvinder'!AL56*'B. Andre input'!$B$204*'B. Andre input'!$B$65</f>
        <v>351612.95785769238</v>
      </c>
      <c r="AM130" s="236">
        <f>'I. Modelsimulering_kvinder'!AM56*'B. Andre input'!$B$204*'B. Andre input'!$B$65</f>
        <v>343228.61201095243</v>
      </c>
      <c r="AN130" s="236">
        <f>'I. Modelsimulering_kvinder'!AN56*'B. Andre input'!$B$204*'B. Andre input'!$B$65</f>
        <v>334729.28876490437</v>
      </c>
      <c r="AO130" s="236">
        <f>'I. Modelsimulering_kvinder'!AO56*'B. Andre input'!$B$204*'B. Andre input'!$B$65</f>
        <v>326142.66788328387</v>
      </c>
      <c r="AP130" s="236">
        <f>'I. Modelsimulering_kvinder'!AP56*'B. Andre input'!$B$204*'B. Andre input'!$B$65</f>
        <v>317496.49624089256</v>
      </c>
      <c r="AQ130" s="236">
        <f>'I. Modelsimulering_kvinder'!AQ56*'B. Andre input'!$B$204*'B. Andre input'!$B$65</f>
        <v>292564.2453536875</v>
      </c>
      <c r="AR130" s="236">
        <f>'I. Modelsimulering_kvinder'!AR56*'B. Andre input'!$B$204*'B. Andre input'!$B$65</f>
        <v>269370.93693820393</v>
      </c>
      <c r="AS130" s="236">
        <f>'I. Modelsimulering_kvinder'!AS56*'B. Andre input'!$B$204*'B. Andre input'!$B$65</f>
        <v>247823.51572238293</v>
      </c>
      <c r="AT130" s="236">
        <f>'I. Modelsimulering_kvinder'!AT56*'B. Andre input'!$B$204*'B. Andre input'!$B$65</f>
        <v>227830.29011365754</v>
      </c>
      <c r="AU130" s="236">
        <f>'I. Modelsimulering_kvinder'!AU56*'B. Andre input'!$B$204*'B. Andre input'!$B$65</f>
        <v>209301.3652006209</v>
      </c>
      <c r="AV130" s="236">
        <f>'I. Modelsimulering_kvinder'!AV56*'B. Andre input'!$B$204*'B. Andre input'!$B$65</f>
        <v>192149.05920911502</v>
      </c>
      <c r="AW130" s="236">
        <f>'I. Modelsimulering_kvinder'!AW56*'B. Andre input'!$B$204*'B. Andre input'!$B$65</f>
        <v>176288.27665864537</v>
      </c>
      <c r="AX130" s="236">
        <f>'I. Modelsimulering_kvinder'!AX56*'B. Andre input'!$B$204*'B. Andre input'!$B$65</f>
        <v>161636.8244178732</v>
      </c>
      <c r="AY130" s="236">
        <f>'I. Modelsimulering_kvinder'!AY56*'B. Andre input'!$B$204*'B. Andre input'!$B$65</f>
        <v>148115.66539470744</v>
      </c>
      <c r="AZ130" s="236">
        <f>'I. Modelsimulering_kvinder'!AZ56*'B. Andre input'!$B$204*'B. Andre input'!$B$65</f>
        <v>135649.11005120576</v>
      </c>
      <c r="BA130" s="236">
        <f>'I. Modelsimulering_kvinder'!BA56*'B. Andre input'!$B$204*'B. Andre input'!$B$65</f>
        <v>0</v>
      </c>
      <c r="BB130" s="236">
        <f>'I. Modelsimulering_kvinder'!BB56*'B. Andre input'!$B$204*'B. Andre input'!$B$65</f>
        <v>0</v>
      </c>
      <c r="BC130" s="236">
        <f>'I. Modelsimulering_kvinder'!BC56*'B. Andre input'!$B$204*'B. Andre input'!$B$65</f>
        <v>0</v>
      </c>
      <c r="BD130" s="236">
        <f>'I. Modelsimulering_kvinder'!BD56*'B. Andre input'!$B$204*'B. Andre input'!$B$65</f>
        <v>0</v>
      </c>
      <c r="BE130" s="236">
        <f>'I. Modelsimulering_kvinder'!BE56*'B. Andre input'!$B$204*'B. Andre input'!$B$65</f>
        <v>0</v>
      </c>
      <c r="BF130" s="236">
        <f>'I. Modelsimulering_kvinder'!BF56*'B. Andre input'!$B$204*'B. Andre input'!$B$65</f>
        <v>0</v>
      </c>
      <c r="BG130" s="236">
        <f>'I. Modelsimulering_kvinder'!BG56*'B. Andre input'!$B$204*'B. Andre input'!$B$65</f>
        <v>0</v>
      </c>
      <c r="BH130" s="236">
        <f>'I. Modelsimulering_kvinder'!BH56*'B. Andre input'!$B$204*'B. Andre input'!$B$65</f>
        <v>0</v>
      </c>
      <c r="BI130" s="236">
        <f>'I. Modelsimulering_kvinder'!BI56*'B. Andre input'!$B$204*'B. Andre input'!$B$65</f>
        <v>0</v>
      </c>
      <c r="BJ130" s="236">
        <f>'I. Modelsimulering_kvinder'!BJ56*'B. Andre input'!$B$204*'B. Andre input'!$B$65</f>
        <v>0</v>
      </c>
      <c r="BK130" s="236">
        <f>'I. Modelsimulering_kvinder'!BK56*'B. Andre input'!$B$204*'B. Andre input'!$B$65</f>
        <v>0</v>
      </c>
      <c r="BL130" s="236">
        <f>'I. Modelsimulering_kvinder'!BL56*'B. Andre input'!$B$204*'B. Andre input'!$B$65</f>
        <v>0</v>
      </c>
      <c r="BM130" s="236">
        <f>'I. Modelsimulering_kvinder'!BM56*'B. Andre input'!$B$204*'B. Andre input'!$B$65</f>
        <v>0</v>
      </c>
      <c r="BN130" s="236">
        <f>'I. Modelsimulering_kvinder'!BN56*'B. Andre input'!$B$204*'B. Andre input'!$B$65</f>
        <v>0</v>
      </c>
      <c r="BO130" s="236">
        <f>'I. Modelsimulering_kvinder'!BO56*'B. Andre input'!$B$204*'B. Andre input'!$B$65</f>
        <v>0</v>
      </c>
      <c r="BP130" s="236">
        <f>'I. Modelsimulering_kvinder'!BP56*'B. Andre input'!$B$204*'B. Andre input'!$B$65</f>
        <v>0</v>
      </c>
      <c r="BQ130" s="236">
        <f>'I. Modelsimulering_kvinder'!BQ56*'B. Andre input'!$B$204*'B. Andre input'!$B$65</f>
        <v>0</v>
      </c>
      <c r="BR130" s="236">
        <f>'I. Modelsimulering_kvinder'!BR56*'B. Andre input'!$B$204*'B. Andre input'!$B$65</f>
        <v>0</v>
      </c>
      <c r="BS130" s="236">
        <f>'I. Modelsimulering_kvinder'!BS56*'B. Andre input'!$B$204*'B. Andre input'!$B$65</f>
        <v>0</v>
      </c>
      <c r="BT130" s="236">
        <f>'I. Modelsimulering_kvinder'!BT56*'B. Andre input'!$B$204*'B. Andre input'!$B$65</f>
        <v>0</v>
      </c>
      <c r="BU130" s="236">
        <f>'I. Modelsimulering_kvinder'!BU56*'B. Andre input'!$B$204*'B. Andre input'!$B$65</f>
        <v>0</v>
      </c>
      <c r="BV130" s="236">
        <f>'I. Modelsimulering_kvinder'!BV56*'B. Andre input'!$B$204*'B. Andre input'!$B$65</f>
        <v>0</v>
      </c>
      <c r="BW130" s="236">
        <f>'I. Modelsimulering_kvinder'!BW56*'B. Andre input'!$B$204*'B. Andre input'!$B$65</f>
        <v>0</v>
      </c>
      <c r="BX130" s="236">
        <f>'I. Modelsimulering_kvinder'!BX56*'B. Andre input'!$B$204*'B. Andre input'!$B$65</f>
        <v>0</v>
      </c>
      <c r="BY130" s="236">
        <f>'I. Modelsimulering_kvinder'!BY56*'B. Andre input'!$B$204*'B. Andre input'!$B$65</f>
        <v>0</v>
      </c>
      <c r="BZ130" s="236">
        <f>'I. Modelsimulering_kvinder'!BZ56*'B. Andre input'!$B$204*'B. Andre input'!$B$65</f>
        <v>0</v>
      </c>
      <c r="CA130" s="236">
        <f>'I. Modelsimulering_kvinder'!CA56*'B. Andre input'!$B$204*'B. Andre input'!$B$65</f>
        <v>0</v>
      </c>
      <c r="CB130" s="236">
        <f>'I. Modelsimulering_kvinder'!CB56*'B. Andre input'!$B$204*'B. Andre input'!$B$65</f>
        <v>0</v>
      </c>
      <c r="CC130" s="236">
        <f>'I. Modelsimulering_kvinder'!CC56*'B. Andre input'!$B$204*'B. Andre input'!$B$65</f>
        <v>0</v>
      </c>
      <c r="CD130" s="236">
        <f>'I. Modelsimulering_kvinder'!CD56*'B. Andre input'!$B$204*'B. Andre input'!$B$65</f>
        <v>0</v>
      </c>
      <c r="CE130" s="236">
        <f>'I. Modelsimulering_kvinder'!CE56*'B. Andre input'!$B$204*'B. Andre input'!$B$65</f>
        <v>0</v>
      </c>
      <c r="CF130" s="236">
        <f>'I. Modelsimulering_kvinder'!CF56*'B. Andre input'!$B$204*'B. Andre input'!$B$65</f>
        <v>0</v>
      </c>
      <c r="CG130" s="236">
        <f>'I. Modelsimulering_kvinder'!CG56*'B. Andre input'!$B$204*'B. Andre input'!$B$65</f>
        <v>0</v>
      </c>
      <c r="CH130" s="236">
        <f>'I. Modelsimulering_kvinder'!CH56*'B. Andre input'!$B$204*'B. Andre input'!$B$65</f>
        <v>0</v>
      </c>
      <c r="CI130" s="236">
        <f>'I. Modelsimulering_kvinder'!CI56*'B. Andre input'!$B$204*'B. Andre input'!$B$65</f>
        <v>0</v>
      </c>
      <c r="CJ130" s="236">
        <f>'I. Modelsimulering_kvinder'!CJ56*'B. Andre input'!$B$204*'B. Andre input'!$B$65</f>
        <v>0</v>
      </c>
    </row>
    <row r="131" spans="1:88" s="115" customFormat="1" ht="25.5" x14ac:dyDescent="0.2">
      <c r="A131" s="140" t="s">
        <v>217</v>
      </c>
      <c r="B131" s="192"/>
      <c r="C131" s="192"/>
      <c r="D131" s="236">
        <f>'I. Modelsimulering_kvinder'!D57*'B. Andre input'!$B$205*'B. Andre input'!$B$65</f>
        <v>0</v>
      </c>
      <c r="E131" s="236">
        <f>'I. Modelsimulering_kvinder'!E57*'B. Andre input'!$B$205*'B. Andre input'!$B$65</f>
        <v>0</v>
      </c>
      <c r="F131" s="236">
        <f>'I. Modelsimulering_kvinder'!F57*'B. Andre input'!$B$205*'B. Andre input'!$B$65</f>
        <v>0</v>
      </c>
      <c r="G131" s="236">
        <f>'I. Modelsimulering_kvinder'!G57*'B. Andre input'!$B$205*'B. Andre input'!$B$65</f>
        <v>0</v>
      </c>
      <c r="H131" s="236">
        <f>'I. Modelsimulering_kvinder'!H57*'B. Andre input'!$B$205*'B. Andre input'!$B$65</f>
        <v>0</v>
      </c>
      <c r="I131" s="236">
        <f>'I. Modelsimulering_kvinder'!I57*'B. Andre input'!$B$205*'B. Andre input'!$B$65</f>
        <v>0</v>
      </c>
      <c r="J131" s="236">
        <f>'I. Modelsimulering_kvinder'!J57*'B. Andre input'!$B$205*'B. Andre input'!$B$65</f>
        <v>0</v>
      </c>
      <c r="K131" s="236">
        <f>'I. Modelsimulering_kvinder'!K57*'B. Andre input'!$B$205*'B. Andre input'!$B$65</f>
        <v>0</v>
      </c>
      <c r="L131" s="236">
        <f>'I. Modelsimulering_kvinder'!L57*'B. Andre input'!$B$205*'B. Andre input'!$B$65</f>
        <v>0</v>
      </c>
      <c r="M131" s="236">
        <f>'I. Modelsimulering_kvinder'!M57*'B. Andre input'!$B$205*'B. Andre input'!$B$65</f>
        <v>0</v>
      </c>
      <c r="N131" s="236">
        <f>'I. Modelsimulering_kvinder'!N57*'B. Andre input'!$B$205*'B. Andre input'!$B$65</f>
        <v>283581.13108032919</v>
      </c>
      <c r="O131" s="236">
        <f>'I. Modelsimulering_kvinder'!O57*'B. Andre input'!$B$205*'B. Andre input'!$B$65</f>
        <v>348834.04046053468</v>
      </c>
      <c r="P131" s="236">
        <f>'I. Modelsimulering_kvinder'!P57*'B. Andre input'!$B$205*'B. Andre input'!$B$65</f>
        <v>374119.90588826238</v>
      </c>
      <c r="Q131" s="236">
        <f>'I. Modelsimulering_kvinder'!Q57*'B. Andre input'!$B$205*'B. Andre input'!$B$65</f>
        <v>394139.06636777881</v>
      </c>
      <c r="R131" s="236">
        <f>'I. Modelsimulering_kvinder'!R57*'B. Andre input'!$B$205*'B. Andre input'!$B$65</f>
        <v>414986.83063470694</v>
      </c>
      <c r="S131" s="236">
        <f>'I. Modelsimulering_kvinder'!S57*'B. Andre input'!$B$205*'B. Andre input'!$B$65</f>
        <v>437206.84027081524</v>
      </c>
      <c r="T131" s="236">
        <f>'I. Modelsimulering_kvinder'!T57*'B. Andre input'!$B$205*'B. Andre input'!$B$65</f>
        <v>460375.51029119978</v>
      </c>
      <c r="U131" s="236">
        <f>'I. Modelsimulering_kvinder'!U57*'B. Andre input'!$B$205*'B. Andre input'!$B$65</f>
        <v>483989.61017225042</v>
      </c>
      <c r="V131" s="236">
        <f>'I. Modelsimulering_kvinder'!V57*'B. Andre input'!$B$205*'B. Andre input'!$B$65</f>
        <v>507619.88208668242</v>
      </c>
      <c r="W131" s="236">
        <f>'I. Modelsimulering_kvinder'!W57*'B. Andre input'!$B$205*'B. Andre input'!$B$65</f>
        <v>511863.27084134001</v>
      </c>
      <c r="X131" s="236">
        <f>'I. Modelsimulering_kvinder'!X57*'B. Andre input'!$B$205*'B. Andre input'!$B$65</f>
        <v>522210.18758696801</v>
      </c>
      <c r="Y131" s="236">
        <f>'I. Modelsimulering_kvinder'!Y57*'B. Andre input'!$B$205*'B. Andre input'!$B$65</f>
        <v>534443.32825858763</v>
      </c>
      <c r="Z131" s="236">
        <f>'I. Modelsimulering_kvinder'!Z57*'B. Andre input'!$B$205*'B. Andre input'!$B$65</f>
        <v>547955.60059801186</v>
      </c>
      <c r="AA131" s="236">
        <f>'I. Modelsimulering_kvinder'!AA57*'B. Andre input'!$B$205*'B. Andre input'!$B$65</f>
        <v>562227.34339552873</v>
      </c>
      <c r="AB131" s="236">
        <f>'I. Modelsimulering_kvinder'!AB57*'B. Andre input'!$B$205*'B. Andre input'!$B$65</f>
        <v>576821.68834078254</v>
      </c>
      <c r="AC131" s="236">
        <f>'I. Modelsimulering_kvinder'!AC57*'B. Andre input'!$B$205*'B. Andre input'!$B$65</f>
        <v>591377.63089451799</v>
      </c>
      <c r="AD131" s="236">
        <f>'I. Modelsimulering_kvinder'!AD57*'B. Andre input'!$B$205*'B. Andre input'!$B$65</f>
        <v>605602.01511412929</v>
      </c>
      <c r="AE131" s="236">
        <f>'I. Modelsimulering_kvinder'!AE57*'B. Andre input'!$B$205*'B. Andre input'!$B$65</f>
        <v>619261.2355804902</v>
      </c>
      <c r="AF131" s="236">
        <f>'I. Modelsimulering_kvinder'!AF57*'B. Andre input'!$B$205*'B. Andre input'!$B$65</f>
        <v>632173.1677852096</v>
      </c>
      <c r="AG131" s="236">
        <f>'I. Modelsimulering_kvinder'!AG57*'B. Andre input'!$B$205*'B. Andre input'!$B$65</f>
        <v>661234.12108173349</v>
      </c>
      <c r="AH131" s="236">
        <f>'I. Modelsimulering_kvinder'!AH57*'B. Andre input'!$B$205*'B. Andre input'!$B$65</f>
        <v>687815.13075181982</v>
      </c>
      <c r="AI131" s="236">
        <f>'I. Modelsimulering_kvinder'!AI57*'B. Andre input'!$B$205*'B. Andre input'!$B$65</f>
        <v>711876.8770409826</v>
      </c>
      <c r="AJ131" s="236">
        <f>'I. Modelsimulering_kvinder'!AJ57*'B. Andre input'!$B$205*'B. Andre input'!$B$65</f>
        <v>733407.47253884072</v>
      </c>
      <c r="AK131" s="236">
        <f>'I. Modelsimulering_kvinder'!AK57*'B. Andre input'!$B$205*'B. Andre input'!$B$65</f>
        <v>752419.25406369299</v>
      </c>
      <c r="AL131" s="236">
        <f>'I. Modelsimulering_kvinder'!AL57*'B. Andre input'!$B$205*'B. Andre input'!$B$65</f>
        <v>768945.70078230277</v>
      </c>
      <c r="AM131" s="236">
        <f>'I. Modelsimulering_kvinder'!AM57*'B. Andre input'!$B$205*'B. Andre input'!$B$65</f>
        <v>783038.47991218802</v>
      </c>
      <c r="AN131" s="236">
        <f>'I. Modelsimulering_kvinder'!AN57*'B. Andre input'!$B$205*'B. Andre input'!$B$65</f>
        <v>794764.64209061686</v>
      </c>
      <c r="AO131" s="236">
        <f>'I. Modelsimulering_kvinder'!AO57*'B. Andre input'!$B$205*'B. Andre input'!$B$65</f>
        <v>804203.99238891492</v>
      </c>
      <c r="AP131" s="236">
        <f>'I. Modelsimulering_kvinder'!AP57*'B. Andre input'!$B$205*'B. Andre input'!$B$65</f>
        <v>811446.65873980778</v>
      </c>
      <c r="AQ131" s="236">
        <f>'I. Modelsimulering_kvinder'!AQ57*'B. Andre input'!$B$205*'B. Andre input'!$B$65</f>
        <v>856950.2911633912</v>
      </c>
      <c r="AR131" s="236">
        <f>'I. Modelsimulering_kvinder'!AR57*'B. Andre input'!$B$205*'B. Andre input'!$B$65</f>
        <v>893463.86249788152</v>
      </c>
      <c r="AS131" s="236">
        <f>'I. Modelsimulering_kvinder'!AS57*'B. Andre input'!$B$205*'B. Andre input'!$B$65</f>
        <v>921798.65884526668</v>
      </c>
      <c r="AT131" s="236">
        <f>'I. Modelsimulering_kvinder'!AT57*'B. Andre input'!$B$205*'B. Andre input'!$B$65</f>
        <v>942727.45918351458</v>
      </c>
      <c r="AU131" s="236">
        <f>'I. Modelsimulering_kvinder'!AU57*'B. Andre input'!$B$205*'B. Andre input'!$B$65</f>
        <v>956981.01948321657</v>
      </c>
      <c r="AV131" s="236">
        <f>'I. Modelsimulering_kvinder'!AV57*'B. Andre input'!$B$205*'B. Andre input'!$B$65</f>
        <v>965246.50819764682</v>
      </c>
      <c r="AW131" s="236">
        <f>'I. Modelsimulering_kvinder'!AW57*'B. Andre input'!$B$205*'B. Andre input'!$B$65</f>
        <v>968167.17335964239</v>
      </c>
      <c r="AX131" s="236">
        <f>'I. Modelsimulering_kvinder'!AX57*'B. Andre input'!$B$205*'B. Andre input'!$B$65</f>
        <v>966342.79137001035</v>
      </c>
      <c r="AY131" s="236">
        <f>'I. Modelsimulering_kvinder'!AY57*'B. Andre input'!$B$205*'B. Andre input'!$B$65</f>
        <v>960330.61715803202</v>
      </c>
      <c r="AZ131" s="236">
        <f>'I. Modelsimulering_kvinder'!AZ57*'B. Andre input'!$B$205*'B. Andre input'!$B$65</f>
        <v>950646.66069093184</v>
      </c>
      <c r="BA131" s="236">
        <f>'I. Modelsimulering_kvinder'!BA57*'B. Andre input'!$B$205*'B. Andre input'!$B$65</f>
        <v>1246082.5499849813</v>
      </c>
      <c r="BB131" s="236">
        <f>'I. Modelsimulering_kvinder'!BB57*'B. Andre input'!$B$205*'B. Andre input'!$B$65</f>
        <v>1183986.968129803</v>
      </c>
      <c r="BC131" s="236">
        <f>'I. Modelsimulering_kvinder'!BC57*'B. Andre input'!$B$205*'B. Andre input'!$B$65</f>
        <v>1124405.1704856136</v>
      </c>
      <c r="BD131" s="236">
        <f>'I. Modelsimulering_kvinder'!BD57*'B. Andre input'!$B$205*'B. Andre input'!$B$65</f>
        <v>1067288.95592314</v>
      </c>
      <c r="BE131" s="236">
        <f>'I. Modelsimulering_kvinder'!BE57*'B. Andre input'!$B$205*'B. Andre input'!$B$65</f>
        <v>1012577.3590465998</v>
      </c>
      <c r="BF131" s="236">
        <f>'I. Modelsimulering_kvinder'!BF57*'B. Andre input'!$B$205*'B. Andre input'!$B$65</f>
        <v>960203.91677530715</v>
      </c>
      <c r="BG131" s="236">
        <f>'I. Modelsimulering_kvinder'!BG57*'B. Andre input'!$B$205*'B. Andre input'!$B$65</f>
        <v>910100.51629125455</v>
      </c>
      <c r="BH131" s="236">
        <f>'I. Modelsimulering_kvinder'!BH57*'B. Andre input'!$B$205*'B. Andre input'!$B$65</f>
        <v>862199.24059851596</v>
      </c>
      <c r="BI131" s="236">
        <f>'I. Modelsimulering_kvinder'!BI57*'B. Andre input'!$B$205*'B. Andre input'!$B$65</f>
        <v>816433.09497547906</v>
      </c>
      <c r="BJ131" s="236">
        <f>'I. Modelsimulering_kvinder'!BJ57*'B. Andre input'!$B$205*'B. Andre input'!$B$65</f>
        <v>772736.15261950367</v>
      </c>
      <c r="BK131" s="236">
        <f>'I. Modelsimulering_kvinder'!BK57*'B. Andre input'!$B$205*'B. Andre input'!$B$65</f>
        <v>731043.43730324833</v>
      </c>
      <c r="BL131" s="236">
        <f>'I. Modelsimulering_kvinder'!BL57*'B. Andre input'!$B$205*'B. Andre input'!$B$65</f>
        <v>691290.72220347996</v>
      </c>
      <c r="BM131" s="236">
        <f>'I. Modelsimulering_kvinder'!BM57*'B. Andre input'!$B$205*'B. Andre input'!$B$65</f>
        <v>653414.33867882285</v>
      </c>
      <c r="BN131" s="236">
        <f>'I. Modelsimulering_kvinder'!BN57*'B. Andre input'!$B$205*'B. Andre input'!$B$65</f>
        <v>617351.03768000763</v>
      </c>
      <c r="BO131" s="236">
        <f>'I. Modelsimulering_kvinder'!BO57*'B. Andre input'!$B$205*'B. Andre input'!$B$65</f>
        <v>583037.91714059247</v>
      </c>
      <c r="BP131" s="236">
        <f>'I. Modelsimulering_kvinder'!BP57*'B. Andre input'!$B$205*'B. Andre input'!$B$65</f>
        <v>550412.41291082022</v>
      </c>
      <c r="BQ131" s="236">
        <f>'I. Modelsimulering_kvinder'!BQ57*'B. Andre input'!$B$205*'B. Andre input'!$B$65</f>
        <v>519412.34324319352</v>
      </c>
      <c r="BR131" s="236">
        <f>'I. Modelsimulering_kvinder'!BR57*'B. Andre input'!$B$205*'B. Andre input'!$B$65</f>
        <v>489975.99411172565</v>
      </c>
      <c r="BS131" s="236">
        <f>'I. Modelsimulering_kvinder'!BS57*'B. Andre input'!$B$205*'B. Andre input'!$B$65</f>
        <v>462042.23260453163</v>
      </c>
      <c r="BT131" s="236">
        <f>'I. Modelsimulering_kvinder'!BT57*'B. Andre input'!$B$205*'B. Andre input'!$B$65</f>
        <v>435550.63695058424</v>
      </c>
      <c r="BU131" s="236">
        <f>'I. Modelsimulering_kvinder'!BU57*'B. Andre input'!$B$205*'B. Andre input'!$B$65</f>
        <v>0</v>
      </c>
      <c r="BV131" s="236">
        <f>'I. Modelsimulering_kvinder'!BV57*'B. Andre input'!$B$205*'B. Andre input'!$B$65</f>
        <v>0</v>
      </c>
      <c r="BW131" s="236">
        <f>'I. Modelsimulering_kvinder'!BW57*'B. Andre input'!$B$205*'B. Andre input'!$B$65</f>
        <v>0</v>
      </c>
      <c r="BX131" s="236">
        <f>'I. Modelsimulering_kvinder'!BX57*'B. Andre input'!$B$205*'B. Andre input'!$B$65</f>
        <v>0</v>
      </c>
      <c r="BY131" s="236">
        <f>'I. Modelsimulering_kvinder'!BY57*'B. Andre input'!$B$205*'B. Andre input'!$B$65</f>
        <v>0</v>
      </c>
      <c r="BZ131" s="236">
        <f>'I. Modelsimulering_kvinder'!BZ57*'B. Andre input'!$B$205*'B. Andre input'!$B$65</f>
        <v>0</v>
      </c>
      <c r="CA131" s="236">
        <f>'I. Modelsimulering_kvinder'!CA57*'B. Andre input'!$B$205*'B. Andre input'!$B$65</f>
        <v>0</v>
      </c>
      <c r="CB131" s="236">
        <f>'I. Modelsimulering_kvinder'!CB57*'B. Andre input'!$B$205*'B. Andre input'!$B$65</f>
        <v>0</v>
      </c>
      <c r="CC131" s="236">
        <f>'I. Modelsimulering_kvinder'!CC57*'B. Andre input'!$B$205*'B. Andre input'!$B$65</f>
        <v>0</v>
      </c>
      <c r="CD131" s="236">
        <f>'I. Modelsimulering_kvinder'!CD57*'B. Andre input'!$B$205*'B. Andre input'!$B$65</f>
        <v>0</v>
      </c>
      <c r="CE131" s="236">
        <f>'I. Modelsimulering_kvinder'!CE57*'B. Andre input'!$B$205*'B. Andre input'!$B$65</f>
        <v>0</v>
      </c>
      <c r="CF131" s="236">
        <f>'I. Modelsimulering_kvinder'!CF57*'B. Andre input'!$B$205*'B. Andre input'!$B$65</f>
        <v>0</v>
      </c>
      <c r="CG131" s="236">
        <f>'I. Modelsimulering_kvinder'!CG57*'B. Andre input'!$B$205*'B. Andre input'!$B$65</f>
        <v>0</v>
      </c>
      <c r="CH131" s="236">
        <f>'I. Modelsimulering_kvinder'!CH57*'B. Andre input'!$B$205*'B. Andre input'!$B$65</f>
        <v>0</v>
      </c>
      <c r="CI131" s="236">
        <f>'I. Modelsimulering_kvinder'!CI57*'B. Andre input'!$B$205*'B. Andre input'!$B$65</f>
        <v>0</v>
      </c>
      <c r="CJ131" s="236">
        <f>'I. Modelsimulering_kvinder'!CJ57*'B. Andre input'!$B$205*'B. Andre input'!$B$65</f>
        <v>0</v>
      </c>
    </row>
    <row r="132" spans="1:88" s="115" customFormat="1" ht="25.5" x14ac:dyDescent="0.2">
      <c r="A132" s="140" t="s">
        <v>218</v>
      </c>
      <c r="B132" s="192"/>
      <c r="C132" s="192"/>
      <c r="D132" s="236">
        <f>'I. Modelsimulering_kvinder'!D58*'B. Andre input'!$B$205*'B. Andre input'!$B$65</f>
        <v>0</v>
      </c>
      <c r="E132" s="236">
        <f>'I. Modelsimulering_kvinder'!E58*'B. Andre input'!$B$205*'B. Andre input'!$B$65</f>
        <v>0</v>
      </c>
      <c r="F132" s="236">
        <f>'I. Modelsimulering_kvinder'!F58*'B. Andre input'!$B$205*'B. Andre input'!$B$65</f>
        <v>0</v>
      </c>
      <c r="G132" s="236">
        <f>'I. Modelsimulering_kvinder'!G58*'B. Andre input'!$B$205*'B. Andre input'!$B$65</f>
        <v>0</v>
      </c>
      <c r="H132" s="236">
        <f>'I. Modelsimulering_kvinder'!H58*'B. Andre input'!$B$205*'B. Andre input'!$B$65</f>
        <v>0</v>
      </c>
      <c r="I132" s="236">
        <f>'I. Modelsimulering_kvinder'!I58*'B. Andre input'!$B$205*'B. Andre input'!$B$65</f>
        <v>0</v>
      </c>
      <c r="J132" s="236">
        <f>'I. Modelsimulering_kvinder'!J58*'B. Andre input'!$B$205*'B. Andre input'!$B$65</f>
        <v>0</v>
      </c>
      <c r="K132" s="236">
        <f>'I. Modelsimulering_kvinder'!K58*'B. Andre input'!$B$205*'B. Andre input'!$B$65</f>
        <v>0</v>
      </c>
      <c r="L132" s="236">
        <f>'I. Modelsimulering_kvinder'!L58*'B. Andre input'!$B$205*'B. Andre input'!$B$65</f>
        <v>0</v>
      </c>
      <c r="M132" s="236">
        <f>'I. Modelsimulering_kvinder'!M58*'B. Andre input'!$B$205*'B. Andre input'!$B$65</f>
        <v>0</v>
      </c>
      <c r="N132" s="236">
        <f>'I. Modelsimulering_kvinder'!N58*'B. Andre input'!$B$205*'B. Andre input'!$B$65</f>
        <v>82169.76558999969</v>
      </c>
      <c r="O132" s="236">
        <f>'I. Modelsimulering_kvinder'!O58*'B. Andre input'!$B$205*'B. Andre input'!$B$65</f>
        <v>101569.80013799503</v>
      </c>
      <c r="P132" s="236">
        <f>'I. Modelsimulering_kvinder'!P58*'B. Andre input'!$B$205*'B. Andre input'!$B$65</f>
        <v>108994.08384841538</v>
      </c>
      <c r="Q132" s="236">
        <f>'I. Modelsimulering_kvinder'!Q58*'B. Andre input'!$B$205*'B. Andre input'!$B$65</f>
        <v>114869.421549743</v>
      </c>
      <c r="R132" s="236">
        <f>'I. Modelsimulering_kvinder'!R58*'B. Andre input'!$B$205*'B. Andre input'!$B$65</f>
        <v>121149.46128412921</v>
      </c>
      <c r="S132" s="236">
        <f>'I. Modelsimulering_kvinder'!S58*'B. Andre input'!$B$205*'B. Andre input'!$B$65</f>
        <v>128046.56763961662</v>
      </c>
      <c r="T132" s="236">
        <f>'I. Modelsimulering_kvinder'!T58*'B. Andre input'!$B$205*'B. Andre input'!$B$65</f>
        <v>135440.12014377033</v>
      </c>
      <c r="U132" s="236">
        <f>'I. Modelsimulering_kvinder'!U58*'B. Andre input'!$B$205*'B. Andre input'!$B$65</f>
        <v>143167.12831732305</v>
      </c>
      <c r="V132" s="236">
        <f>'I. Modelsimulering_kvinder'!V58*'B. Andre input'!$B$205*'B. Andre input'!$B$65</f>
        <v>151079.34341334013</v>
      </c>
      <c r="W132" s="236">
        <f>'I. Modelsimulering_kvinder'!W58*'B. Andre input'!$B$205*'B. Andre input'!$B$65</f>
        <v>153273.65516214806</v>
      </c>
      <c r="X132" s="236">
        <f>'I. Modelsimulering_kvinder'!X58*'B. Andre input'!$B$205*'B. Andre input'!$B$65</f>
        <v>156536.46794008397</v>
      </c>
      <c r="Y132" s="236">
        <f>'I. Modelsimulering_kvinder'!Y58*'B. Andre input'!$B$205*'B. Andre input'!$B$65</f>
        <v>160782.10178567513</v>
      </c>
      <c r="Z132" s="236">
        <f>'I. Modelsimulering_kvinder'!Z58*'B. Andre input'!$B$205*'B. Andre input'!$B$65</f>
        <v>165756.78003687196</v>
      </c>
      <c r="AA132" s="236">
        <f>'I. Modelsimulering_kvinder'!AA58*'B. Andre input'!$B$205*'B. Andre input'!$B$65</f>
        <v>171241.99239987615</v>
      </c>
      <c r="AB132" s="236">
        <f>'I. Modelsimulering_kvinder'!AB58*'B. Andre input'!$B$205*'B. Andre input'!$B$65</f>
        <v>177051.15778248827</v>
      </c>
      <c r="AC132" s="236">
        <f>'I. Modelsimulering_kvinder'!AC58*'B. Andre input'!$B$205*'B. Andre input'!$B$65</f>
        <v>183026.38582479997</v>
      </c>
      <c r="AD132" s="236">
        <f>'I. Modelsimulering_kvinder'!AD58*'B. Andre input'!$B$205*'B. Andre input'!$B$65</f>
        <v>189035.39778000009</v>
      </c>
      <c r="AE132" s="236">
        <f>'I. Modelsimulering_kvinder'!AE58*'B. Andre input'!$B$205*'B. Andre input'!$B$65</f>
        <v>194968.63225958639</v>
      </c>
      <c r="AF132" s="236">
        <f>'I. Modelsimulering_kvinder'!AF58*'B. Andre input'!$B$205*'B. Andre input'!$B$65</f>
        <v>200736.54773748084</v>
      </c>
      <c r="AG132" s="236">
        <f>'I. Modelsimulering_kvinder'!AG58*'B. Andre input'!$B$205*'B. Andre input'!$B$65</f>
        <v>206267.12817098404</v>
      </c>
      <c r="AH132" s="236">
        <f>'I. Modelsimulering_kvinder'!AH58*'B. Andre input'!$B$205*'B. Andre input'!$B$65</f>
        <v>212369.60491025579</v>
      </c>
      <c r="AI132" s="236">
        <f>'I. Modelsimulering_kvinder'!AI58*'B. Andre input'!$B$205*'B. Andre input'!$B$65</f>
        <v>218807.09768133517</v>
      </c>
      <c r="AJ132" s="236">
        <f>'I. Modelsimulering_kvinder'!AJ58*'B. Andre input'!$B$205*'B. Andre input'!$B$65</f>
        <v>225380.78537600621</v>
      </c>
      <c r="AK132" s="236">
        <f>'I. Modelsimulering_kvinder'!AK58*'B. Andre input'!$B$205*'B. Andre input'!$B$65</f>
        <v>231924.81060093018</v>
      </c>
      <c r="AL132" s="236">
        <f>'I. Modelsimulering_kvinder'!AL58*'B. Andre input'!$B$205*'B. Andre input'!$B$65</f>
        <v>238301.7747676257</v>
      </c>
      <c r="AM132" s="236">
        <f>'I. Modelsimulering_kvinder'!AM58*'B. Andre input'!$B$205*'B. Andre input'!$B$65</f>
        <v>244398.93858304489</v>
      </c>
      <c r="AN132" s="236">
        <f>'I. Modelsimulering_kvinder'!AN58*'B. Andre input'!$B$205*'B. Andre input'!$B$65</f>
        <v>250125.05418911358</v>
      </c>
      <c r="AO132" s="236">
        <f>'I. Modelsimulering_kvinder'!AO58*'B. Andre input'!$B$205*'B. Andre input'!$B$65</f>
        <v>255407.70027088904</v>
      </c>
      <c r="AP132" s="236">
        <f>'I. Modelsimulering_kvinder'!AP58*'B. Andre input'!$B$205*'B. Andre input'!$B$65</f>
        <v>260190.99581960443</v>
      </c>
      <c r="AQ132" s="236">
        <f>'I. Modelsimulering_kvinder'!AQ58*'B. Andre input'!$B$205*'B. Andre input'!$B$65</f>
        <v>264433.59383357741</v>
      </c>
      <c r="AR132" s="236">
        <f>'I. Modelsimulering_kvinder'!AR58*'B. Andre input'!$B$205*'B. Andre input'!$B$65</f>
        <v>270139.9085658901</v>
      </c>
      <c r="AS132" s="236">
        <f>'I. Modelsimulering_kvinder'!AS58*'B. Andre input'!$B$205*'B. Andre input'!$B$65</f>
        <v>276648.44538913865</v>
      </c>
      <c r="AT132" s="236">
        <f>'I. Modelsimulering_kvinder'!AT58*'B. Andre input'!$B$205*'B. Andre input'!$B$65</f>
        <v>283433.73471345002</v>
      </c>
      <c r="AU132" s="236">
        <f>'I. Modelsimulering_kvinder'!AU58*'B. Andre input'!$B$205*'B. Andre input'!$B$65</f>
        <v>290085.47896524094</v>
      </c>
      <c r="AV132" s="236">
        <f>'I. Modelsimulering_kvinder'!AV58*'B. Andre input'!$B$205*'B. Andre input'!$B$65</f>
        <v>296289.8719335497</v>
      </c>
      <c r="AW132" s="236">
        <f>'I. Modelsimulering_kvinder'!AW58*'B. Andre input'!$B$205*'B. Andre input'!$B$65</f>
        <v>301813.43524325074</v>
      </c>
      <c r="AX132" s="236">
        <f>'I. Modelsimulering_kvinder'!AX58*'B. Andre input'!$B$205*'B. Andre input'!$B$65</f>
        <v>306489.24626793689</v>
      </c>
      <c r="AY132" s="236">
        <f>'I. Modelsimulering_kvinder'!AY58*'B. Andre input'!$B$205*'B. Andre input'!$B$65</f>
        <v>310205.26307741215</v>
      </c>
      <c r="AZ132" s="236">
        <f>'I. Modelsimulering_kvinder'!AZ58*'B. Andre input'!$B$205*'B. Andre input'!$B$65</f>
        <v>312894.42546881281</v>
      </c>
      <c r="BA132" s="236">
        <f>'I. Modelsimulering_kvinder'!BA58*'B. Andre input'!$B$205*'B. Andre input'!$B$65</f>
        <v>314526.24311559054</v>
      </c>
      <c r="BB132" s="236">
        <f>'I. Modelsimulering_kvinder'!BB58*'B. Andre input'!$B$205*'B. Andre input'!$B$65</f>
        <v>330531.0797920702</v>
      </c>
      <c r="BC132" s="236">
        <f>'I. Modelsimulering_kvinder'!BC58*'B. Andre input'!$B$205*'B. Andre input'!$B$65</f>
        <v>340891.52953522943</v>
      </c>
      <c r="BD132" s="236">
        <f>'I. Modelsimulering_kvinder'!BD58*'B. Andre input'!$B$205*'B. Andre input'!$B$65</f>
        <v>346575.55602806085</v>
      </c>
      <c r="BE132" s="236">
        <f>'I. Modelsimulering_kvinder'!BE58*'B. Andre input'!$B$205*'B. Andre input'!$B$65</f>
        <v>348406.73290986469</v>
      </c>
      <c r="BF132" s="236">
        <f>'I. Modelsimulering_kvinder'!BF58*'B. Andre input'!$B$205*'B. Andre input'!$B$65</f>
        <v>347082.40647546237</v>
      </c>
      <c r="BG132" s="236">
        <f>'I. Modelsimulering_kvinder'!BG58*'B. Andre input'!$B$205*'B. Andre input'!$B$65</f>
        <v>343192.27403543628</v>
      </c>
      <c r="BH132" s="236">
        <f>'I. Modelsimulering_kvinder'!BH58*'B. Andre input'!$B$205*'B. Andre input'!$B$65</f>
        <v>337235.19098646817</v>
      </c>
      <c r="BI132" s="236">
        <f>'I. Modelsimulering_kvinder'!BI58*'B. Andre input'!$B$205*'B. Andre input'!$B$65</f>
        <v>329633.52495521115</v>
      </c>
      <c r="BJ132" s="236">
        <f>'I. Modelsimulering_kvinder'!BJ58*'B. Andre input'!$B$205*'B. Andre input'!$B$65</f>
        <v>320745.08117702603</v>
      </c>
      <c r="BK132" s="236">
        <f>'I. Modelsimulering_kvinder'!BK58*'B. Andre input'!$B$205*'B. Andre input'!$B$65</f>
        <v>310872.90617119649</v>
      </c>
      <c r="BL132" s="236">
        <f>'I. Modelsimulering_kvinder'!BL58*'B. Andre input'!$B$205*'B. Andre input'!$B$65</f>
        <v>300273.34872012411</v>
      </c>
      <c r="BM132" s="236">
        <f>'I. Modelsimulering_kvinder'!BM58*'B. Andre input'!$B$205*'B. Andre input'!$B$65</f>
        <v>289162.73376416496</v>
      </c>
      <c r="BN132" s="236">
        <f>'I. Modelsimulering_kvinder'!BN58*'B. Andre input'!$B$205*'B. Andre input'!$B$65</f>
        <v>277722.94642816606</v>
      </c>
      <c r="BO132" s="236">
        <f>'I. Modelsimulering_kvinder'!BO58*'B. Andre input'!$B$205*'B. Andre input'!$B$65</f>
        <v>266106.1594174123</v>
      </c>
      <c r="BP132" s="236">
        <f>'I. Modelsimulering_kvinder'!BP58*'B. Andre input'!$B$205*'B. Andre input'!$B$65</f>
        <v>254438.88015542677</v>
      </c>
      <c r="BQ132" s="236">
        <f>'I. Modelsimulering_kvinder'!BQ58*'B. Andre input'!$B$205*'B. Andre input'!$B$65</f>
        <v>242825.44837659079</v>
      </c>
      <c r="BR132" s="236">
        <f>'I. Modelsimulering_kvinder'!BR58*'B. Andre input'!$B$205*'B. Andre input'!$B$65</f>
        <v>231351.08043873226</v>
      </c>
      <c r="BS132" s="236">
        <f>'I. Modelsimulering_kvinder'!BS58*'B. Andre input'!$B$205*'B. Andre input'!$B$65</f>
        <v>220084.53172378874</v>
      </c>
      <c r="BT132" s="236">
        <f>'I. Modelsimulering_kvinder'!BT58*'B. Andre input'!$B$205*'B. Andre input'!$B$65</f>
        <v>209080.43104728876</v>
      </c>
      <c r="BU132" s="236">
        <f>'I. Modelsimulering_kvinder'!BU58*'B. Andre input'!$B$205*'B. Andre input'!$B$65</f>
        <v>608822.96266015875</v>
      </c>
      <c r="BV132" s="236">
        <f>'I. Modelsimulering_kvinder'!BV58*'B. Andre input'!$B$205*'B. Andre input'!$B$65</f>
        <v>514246.17933165457</v>
      </c>
      <c r="BW132" s="236">
        <f>'I. Modelsimulering_kvinder'!BW58*'B. Andre input'!$B$205*'B. Andre input'!$B$65</f>
        <v>434350.16117515124</v>
      </c>
      <c r="BX132" s="236">
        <f>'I. Modelsimulering_kvinder'!BX58*'B. Andre input'!$B$205*'B. Andre input'!$B$65</f>
        <v>366867.01258751046</v>
      </c>
      <c r="BY132" s="236">
        <f>'I. Modelsimulering_kvinder'!BY58*'B. Andre input'!$B$205*'B. Andre input'!$B$65</f>
        <v>309858.56142424385</v>
      </c>
      <c r="BZ132" s="236">
        <f>'I. Modelsimulering_kvinder'!BZ58*'B. Andre input'!$B$205*'B. Andre input'!$B$65</f>
        <v>261684.69891942086</v>
      </c>
      <c r="CA132" s="236">
        <f>'I. Modelsimulering_kvinder'!CA58*'B. Andre input'!$B$205*'B. Andre input'!$B$65</f>
        <v>220964.37428386702</v>
      </c>
      <c r="CB132" s="236">
        <f>'I. Modelsimulering_kvinder'!CB58*'B. Andre input'!$B$205*'B. Andre input'!$B$65</f>
        <v>186536.83130307717</v>
      </c>
      <c r="CC132" s="236">
        <f>'I. Modelsimulering_kvinder'!CC58*'B. Andre input'!$B$205*'B. Andre input'!$B$65</f>
        <v>157426.45848908636</v>
      </c>
      <c r="CD132" s="236">
        <f>'I. Modelsimulering_kvinder'!CD58*'B. Andre input'!$B$205*'B. Andre input'!$B$65</f>
        <v>132812.39251156306</v>
      </c>
      <c r="CE132" s="236">
        <f>'I. Modelsimulering_kvinder'!CE58*'B. Andre input'!$B$205*'B. Andre input'!$B$65</f>
        <v>112002.90685007737</v>
      </c>
      <c r="CF132" s="236">
        <f>'I. Modelsimulering_kvinder'!CF58*'B. Andre input'!$B$205*'B. Andre input'!$B$65</f>
        <v>94414.127748981191</v>
      </c>
      <c r="CG132" s="236">
        <f>'I. Modelsimulering_kvinder'!CG58*'B. Andre input'!$B$205*'B. Andre input'!$B$65</f>
        <v>79552.455045269133</v>
      </c>
      <c r="CH132" s="236">
        <f>'I. Modelsimulering_kvinder'!CH58*'B. Andre input'!$B$205*'B. Andre input'!$B$65</f>
        <v>67000.06105499652</v>
      </c>
      <c r="CI132" s="236">
        <f>'I. Modelsimulering_kvinder'!CI58*'B. Andre input'!$B$205*'B. Andre input'!$B$65</f>
        <v>56402.906044753996</v>
      </c>
      <c r="CJ132" s="236">
        <f>'I. Modelsimulering_kvinder'!CJ58*'B. Andre input'!$B$205*'B. Andre input'!$B$65</f>
        <v>0</v>
      </c>
    </row>
    <row r="133" spans="1:88" s="115" customFormat="1" ht="25.5" x14ac:dyDescent="0.2">
      <c r="A133" s="140" t="s">
        <v>195</v>
      </c>
      <c r="B133" s="192"/>
      <c r="C133" s="192"/>
      <c r="D133" s="236">
        <f>'I. Modelsimulering_kvinder'!D59*'B. Andre input'!$B$205*'B. Andre input'!$B$65</f>
        <v>0</v>
      </c>
      <c r="E133" s="236">
        <f>'I. Modelsimulering_kvinder'!E59*'B. Andre input'!$B$205*'B. Andre input'!$B$65</f>
        <v>0</v>
      </c>
      <c r="F133" s="236">
        <f>'I. Modelsimulering_kvinder'!F59*'B. Andre input'!$B$205*'B. Andre input'!$B$65</f>
        <v>0</v>
      </c>
      <c r="G133" s="236">
        <f>'I. Modelsimulering_kvinder'!G59*'B. Andre input'!$B$205*'B. Andre input'!$B$65</f>
        <v>0</v>
      </c>
      <c r="H133" s="236">
        <f>'I. Modelsimulering_kvinder'!H59*'B. Andre input'!$B$205*'B. Andre input'!$B$65</f>
        <v>0</v>
      </c>
      <c r="I133" s="236">
        <f>'I. Modelsimulering_kvinder'!I59*'B. Andre input'!$B$205*'B. Andre input'!$B$65</f>
        <v>0</v>
      </c>
      <c r="J133" s="236">
        <f>'I. Modelsimulering_kvinder'!J59*'B. Andre input'!$B$205*'B. Andre input'!$B$65</f>
        <v>0</v>
      </c>
      <c r="K133" s="236">
        <f>'I. Modelsimulering_kvinder'!K59*'B. Andre input'!$B$205*'B. Andre input'!$B$65</f>
        <v>0</v>
      </c>
      <c r="L133" s="236">
        <f>'I. Modelsimulering_kvinder'!L59*'B. Andre input'!$B$205*'B. Andre input'!$B$65</f>
        <v>0</v>
      </c>
      <c r="M133" s="236">
        <f>'I. Modelsimulering_kvinder'!M59*'B. Andre input'!$B$205*'B. Andre input'!$B$65</f>
        <v>0</v>
      </c>
      <c r="N133" s="236">
        <f>'I. Modelsimulering_kvinder'!N59*'B. Andre input'!$B$205*'B. Andre input'!$B$65</f>
        <v>4878.7903744091627</v>
      </c>
      <c r="O133" s="236">
        <f>'I. Modelsimulering_kvinder'!O59*'B. Andre input'!$B$205*'B. Andre input'!$B$65</f>
        <v>6035.5909014854169</v>
      </c>
      <c r="P133" s="236">
        <f>'I. Modelsimulering_kvinder'!P59*'B. Andre input'!$B$205*'B. Andre input'!$B$65</f>
        <v>6476.3783032391457</v>
      </c>
      <c r="Q133" s="236">
        <f>'I. Modelsimulering_kvinder'!Q59*'B. Andre input'!$B$205*'B. Andre input'!$B$65</f>
        <v>6824.732185349978</v>
      </c>
      <c r="R133" s="236">
        <f>'I. Modelsimulering_kvinder'!R59*'B. Andre input'!$B$205*'B. Andre input'!$B$65</f>
        <v>7198.8676494153269</v>
      </c>
      <c r="S133" s="236">
        <f>'I. Modelsimulering_kvinder'!S59*'B. Andre input'!$B$205*'B. Andre input'!$B$65</f>
        <v>7612.0393051675046</v>
      </c>
      <c r="T133" s="236">
        <f>'I. Modelsimulering_kvinder'!T59*'B. Andre input'!$B$205*'B. Andre input'!$B$65</f>
        <v>8057.1158755659553</v>
      </c>
      <c r="U133" s="236">
        <f>'I. Modelsimulering_kvinder'!U59*'B. Andre input'!$B$205*'B. Andre input'!$B$65</f>
        <v>8524.2301912500207</v>
      </c>
      <c r="V133" s="236">
        <f>'I. Modelsimulering_kvinder'!V59*'B. Andre input'!$B$205*'B. Andre input'!$B$65</f>
        <v>9004.3170954689322</v>
      </c>
      <c r="W133" s="236">
        <f>'I. Modelsimulering_kvinder'!W59*'B. Andre input'!$B$205*'B. Andre input'!$B$65</f>
        <v>9143.9064014880678</v>
      </c>
      <c r="X133" s="236">
        <f>'I. Modelsimulering_kvinder'!X59*'B. Andre input'!$B$205*'B. Andre input'!$B$65</f>
        <v>9348.6340013105601</v>
      </c>
      <c r="Y133" s="236">
        <f>'I. Modelsimulering_kvinder'!Y59*'B. Andre input'!$B$205*'B. Andre input'!$B$65</f>
        <v>9604.6965834723196</v>
      </c>
      <c r="Z133" s="236">
        <f>'I. Modelsimulering_kvinder'!Z59*'B. Andre input'!$B$205*'B. Andre input'!$B$65</f>
        <v>9908.5490708151938</v>
      </c>
      <c r="AA133" s="236">
        <f>'I. Modelsimulering_kvinder'!AA59*'B. Andre input'!$B$205*'B. Andre input'!$B$65</f>
        <v>10246.359009180265</v>
      </c>
      <c r="AB133" s="236">
        <f>'I. Modelsimulering_kvinder'!AB59*'B. Andre input'!$B$205*'B. Andre input'!$B$65</f>
        <v>10606.306391703662</v>
      </c>
      <c r="AC133" s="236">
        <f>'I. Modelsimulering_kvinder'!AC59*'B. Andre input'!$B$205*'B. Andre input'!$B$65</f>
        <v>10978.369067935091</v>
      </c>
      <c r="AD133" s="236">
        <f>'I. Modelsimulering_kvinder'!AD59*'B. Andre input'!$B$205*'B. Andre input'!$B$65</f>
        <v>11354.125517517508</v>
      </c>
      <c r="AE133" s="236">
        <f>'I. Modelsimulering_kvinder'!AE59*'B. Andre input'!$B$205*'B. Andre input'!$B$65</f>
        <v>11726.573430714561</v>
      </c>
      <c r="AF133" s="236">
        <f>'I. Modelsimulering_kvinder'!AF59*'B. Andre input'!$B$205*'B. Andre input'!$B$65</f>
        <v>12089.962722690623</v>
      </c>
      <c r="AG133" s="236">
        <f>'I. Modelsimulering_kvinder'!AG59*'B. Andre input'!$B$205*'B. Andre input'!$B$65</f>
        <v>12439.642045029887</v>
      </c>
      <c r="AH133" s="236">
        <f>'I. Modelsimulering_kvinder'!AH59*'B. Andre input'!$B$205*'B. Andre input'!$B$65</f>
        <v>12771.918213187104</v>
      </c>
      <c r="AI133" s="236">
        <f>'I. Modelsimulering_kvinder'!AI59*'B. Andre input'!$B$205*'B. Andre input'!$B$65</f>
        <v>13137.499272704343</v>
      </c>
      <c r="AJ133" s="236">
        <f>'I. Modelsimulering_kvinder'!AJ59*'B. Andre input'!$B$205*'B. Andre input'!$B$65</f>
        <v>13522.228156050989</v>
      </c>
      <c r="AK133" s="236">
        <f>'I. Modelsimulering_kvinder'!AK59*'B. Andre input'!$B$205*'B. Andre input'!$B$65</f>
        <v>13914.217016147193</v>
      </c>
      <c r="AL133" s="236">
        <f>'I. Modelsimulering_kvinder'!AL59*'B. Andre input'!$B$205*'B. Andre input'!$B$65</f>
        <v>14303.535107712598</v>
      </c>
      <c r="AM133" s="236">
        <f>'I. Modelsimulering_kvinder'!AM59*'B. Andre input'!$B$205*'B. Andre input'!$B$65</f>
        <v>14681.947072729132</v>
      </c>
      <c r="AN133" s="236">
        <f>'I. Modelsimulering_kvinder'!AN59*'B. Andre input'!$B$205*'B. Andre input'!$B$65</f>
        <v>15042.696160191117</v>
      </c>
      <c r="AO133" s="236">
        <f>'I. Modelsimulering_kvinder'!AO59*'B. Andre input'!$B$205*'B. Andre input'!$B$65</f>
        <v>15380.322999477366</v>
      </c>
      <c r="AP133" s="236">
        <f>'I. Modelsimulering_kvinder'!AP59*'B. Andre input'!$B$205*'B. Andre input'!$B$65</f>
        <v>15690.510895630976</v>
      </c>
      <c r="AQ133" s="236">
        <f>'I. Modelsimulering_kvinder'!AQ59*'B. Andre input'!$B$205*'B. Andre input'!$B$65</f>
        <v>15969.950487241282</v>
      </c>
      <c r="AR133" s="236">
        <f>'I. Modelsimulering_kvinder'!AR59*'B. Andre input'!$B$205*'B. Andre input'!$B$65</f>
        <v>16216.218705433412</v>
      </c>
      <c r="AS133" s="236">
        <f>'I. Modelsimulering_kvinder'!AS59*'B. Andre input'!$B$205*'B. Andre input'!$B$65</f>
        <v>16552.242927510419</v>
      </c>
      <c r="AT133" s="236">
        <f>'I. Modelsimulering_kvinder'!AT59*'B. Andre input'!$B$205*'B. Andre input'!$B$65</f>
        <v>16937.489322609166</v>
      </c>
      <c r="AU133" s="236">
        <f>'I. Modelsimulering_kvinder'!AU59*'B. Andre input'!$B$205*'B. Andre input'!$B$65</f>
        <v>17339.810477247858</v>
      </c>
      <c r="AV133" s="236">
        <f>'I. Modelsimulering_kvinder'!AV59*'B. Andre input'!$B$205*'B. Andre input'!$B$65</f>
        <v>17734.117376495204</v>
      </c>
      <c r="AW133" s="236">
        <f>'I. Modelsimulering_kvinder'!AW59*'B. Andre input'!$B$205*'B. Andre input'!$B$65</f>
        <v>18101.22650490472</v>
      </c>
      <c r="AX133" s="236">
        <f>'I. Modelsimulering_kvinder'!AX59*'B. Andre input'!$B$205*'B. Andre input'!$B$65</f>
        <v>18426.874766651745</v>
      </c>
      <c r="AY133" s="236">
        <f>'I. Modelsimulering_kvinder'!AY59*'B. Andre input'!$B$205*'B. Andre input'!$B$65</f>
        <v>18700.882244312659</v>
      </c>
      <c r="AZ133" s="236">
        <f>'I. Modelsimulering_kvinder'!AZ59*'B. Andre input'!$B$205*'B. Andre input'!$B$65</f>
        <v>18916.440529395088</v>
      </c>
      <c r="BA133" s="236">
        <f>'I. Modelsimulering_kvinder'!BA59*'B. Andre input'!$B$205*'B. Andre input'!$B$65</f>
        <v>19069.506403239742</v>
      </c>
      <c r="BB133" s="236">
        <f>'I. Modelsimulering_kvinder'!BB59*'B. Andre input'!$B$205*'B. Andre input'!$B$65</f>
        <v>19158.284014735083</v>
      </c>
      <c r="BC133" s="236">
        <f>'I. Modelsimulering_kvinder'!BC59*'B. Andre input'!$B$205*'B. Andre input'!$B$65</f>
        <v>20122.307859713332</v>
      </c>
      <c r="BD133" s="236">
        <f>'I. Modelsimulering_kvinder'!BD59*'B. Andre input'!$B$205*'B. Andre input'!$B$65</f>
        <v>20743.032363195551</v>
      </c>
      <c r="BE133" s="236">
        <f>'I. Modelsimulering_kvinder'!BE59*'B. Andre input'!$B$205*'B. Andre input'!$B$65</f>
        <v>21079.513406920418</v>
      </c>
      <c r="BF133" s="236">
        <f>'I. Modelsimulering_kvinder'!BF59*'B. Andre input'!$B$205*'B. Andre input'!$B$65</f>
        <v>21181.811301723603</v>
      </c>
      <c r="BG133" s="236">
        <f>'I. Modelsimulering_kvinder'!BG59*'B. Andre input'!$B$205*'B. Andre input'!$B$65</f>
        <v>21092.30334730088</v>
      </c>
      <c r="BH133" s="236">
        <f>'I. Modelsimulering_kvinder'!BH59*'B. Andre input'!$B$205*'B. Andre input'!$B$65</f>
        <v>20846.877399039018</v>
      </c>
      <c r="BI133" s="236">
        <f>'I. Modelsimulering_kvinder'!BI59*'B. Andre input'!$B$205*'B. Andre input'!$B$65</f>
        <v>20475.95443298321</v>
      </c>
      <c r="BJ133" s="236">
        <f>'I. Modelsimulering_kvinder'!BJ59*'B. Andre input'!$B$205*'B. Andre input'!$B$65</f>
        <v>20005.339811067639</v>
      </c>
      <c r="BK133" s="236">
        <f>'I. Modelsimulering_kvinder'!BK59*'B. Andre input'!$B$205*'B. Andre input'!$B$65</f>
        <v>19456.923984772504</v>
      </c>
      <c r="BL133" s="236">
        <f>'I. Modelsimulering_kvinder'!BL59*'B. Andre input'!$B$205*'B. Andre input'!$B$65</f>
        <v>18849.259035634881</v>
      </c>
      <c r="BM133" s="236">
        <f>'I. Modelsimulering_kvinder'!BM59*'B. Andre input'!$B$205*'B. Andre input'!$B$65</f>
        <v>18198.036100903428</v>
      </c>
      <c r="BN133" s="236">
        <f>'I. Modelsimulering_kvinder'!BN59*'B. Andre input'!$B$205*'B. Andre input'!$B$65</f>
        <v>17516.484753590779</v>
      </c>
      <c r="BO133" s="236">
        <f>'I. Modelsimulering_kvinder'!BO59*'B. Andre input'!$B$205*'B. Andre input'!$B$65</f>
        <v>16815.710946579857</v>
      </c>
      <c r="BP133" s="236">
        <f>'I. Modelsimulering_kvinder'!BP59*'B. Andre input'!$B$205*'B. Andre input'!$B$65</f>
        <v>16104.986127978531</v>
      </c>
      <c r="BQ133" s="236">
        <f>'I. Modelsimulering_kvinder'!BQ59*'B. Andre input'!$B$205*'B. Andre input'!$B$65</f>
        <v>15391.996901924931</v>
      </c>
      <c r="BR133" s="236">
        <f>'I. Modelsimulering_kvinder'!BR59*'B. Andre input'!$B$205*'B. Andre input'!$B$65</f>
        <v>14683.062158737544</v>
      </c>
      <c r="BS133" s="236">
        <f>'I. Modelsimulering_kvinder'!BS59*'B. Andre input'!$B$205*'B. Andre input'!$B$65</f>
        <v>13983.322820103213</v>
      </c>
      <c r="BT133" s="236">
        <f>'I. Modelsimulering_kvinder'!BT59*'B. Andre input'!$B$205*'B. Andre input'!$B$65</f>
        <v>13296.908093789109</v>
      </c>
      <c r="BU133" s="236">
        <f>'I. Modelsimulering_kvinder'!BU59*'B. Andre input'!$B$205*'B. Andre input'!$B$65</f>
        <v>12627.08127004854</v>
      </c>
      <c r="BV133" s="236">
        <f>'I. Modelsimulering_kvinder'!BV59*'B. Andre input'!$B$205*'B. Andre input'!$B$65</f>
        <v>36731.869952261055</v>
      </c>
      <c r="BW133" s="236">
        <f>'I. Modelsimulering_kvinder'!BW59*'B. Andre input'!$B$205*'B. Andre input'!$B$65</f>
        <v>31025.011512510802</v>
      </c>
      <c r="BX133" s="236">
        <f>'I. Modelsimulering_kvinder'!BX59*'B. Andre input'!$B$205*'B. Andre input'!$B$65</f>
        <v>26204.786613393604</v>
      </c>
      <c r="BY133" s="236">
        <f>'I. Modelsimulering_kvinder'!BY59*'B. Andre input'!$B$205*'B. Andre input'!$B$65</f>
        <v>22132.754387445984</v>
      </c>
      <c r="BZ133" s="236">
        <f>'I. Modelsimulering_kvinder'!BZ59*'B. Andre input'!$B$205*'B. Andre input'!$B$65</f>
        <v>18691.764208530065</v>
      </c>
      <c r="CA133" s="236">
        <f>'I. Modelsimulering_kvinder'!CA59*'B. Andre input'!$B$205*'B. Andre input'!$B$65</f>
        <v>15783.169591704791</v>
      </c>
      <c r="CB133" s="236">
        <f>'I. Modelsimulering_kvinder'!CB59*'B. Andre input'!$B$205*'B. Andre input'!$B$65</f>
        <v>13324.059378791229</v>
      </c>
      <c r="CC133" s="236">
        <f>'I. Modelsimulering_kvinder'!CC59*'B. Andre input'!$B$205*'B. Andre input'!$B$65</f>
        <v>11244.747034934739</v>
      </c>
      <c r="CD133" s="236">
        <f>'I. Modelsimulering_kvinder'!CD59*'B. Andre input'!$B$205*'B. Andre input'!$B$65</f>
        <v>9486.5994651116489</v>
      </c>
      <c r="CE133" s="236">
        <f>'I. Modelsimulering_kvinder'!CE59*'B. Andre input'!$B$205*'B. Andre input'!$B$65</f>
        <v>8000.2076321483837</v>
      </c>
      <c r="CF133" s="236">
        <f>'I. Modelsimulering_kvinder'!CF59*'B. Andre input'!$B$205*'B. Andre input'!$B$65</f>
        <v>6743.8662677843713</v>
      </c>
      <c r="CG133" s="236">
        <f>'I. Modelsimulering_kvinder'!CG59*'B. Andre input'!$B$205*'B. Andre input'!$B$65</f>
        <v>5682.3182175192242</v>
      </c>
      <c r="CH133" s="236">
        <f>'I. Modelsimulering_kvinder'!CH59*'B. Andre input'!$B$205*'B. Andre input'!$B$65</f>
        <v>4785.7186467854663</v>
      </c>
      <c r="CI133" s="236">
        <f>'I. Modelsimulering_kvinder'!CI59*'B. Andre input'!$B$205*'B. Andre input'!$B$65</f>
        <v>4028.7790031967133</v>
      </c>
      <c r="CJ133" s="236">
        <f>'I. Modelsimulering_kvinder'!CJ59*'B. Andre input'!$B$205*'B. Andre input'!$B$65</f>
        <v>50850.853526849169</v>
      </c>
    </row>
    <row r="134" spans="1:88" s="115" customFormat="1" ht="12.75" x14ac:dyDescent="0.2">
      <c r="A134" s="140" t="s">
        <v>0</v>
      </c>
      <c r="B134" s="202"/>
      <c r="C134" s="192"/>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row>
    <row r="135" spans="1:88" s="115" customFormat="1" ht="12.75" x14ac:dyDescent="0.2">
      <c r="A135" s="140" t="s">
        <v>5</v>
      </c>
      <c r="B135" s="192"/>
      <c r="C135" s="192"/>
      <c r="D135" s="236">
        <f>SUM(D114:D134)</f>
        <v>13482781.972218443</v>
      </c>
      <c r="E135" s="236">
        <f t="shared" ref="E135:BP135" si="40">SUM(E114:E134)</f>
        <v>13457960.510158289</v>
      </c>
      <c r="F135" s="236">
        <f t="shared" si="40"/>
        <v>13402005.15159913</v>
      </c>
      <c r="G135" s="236">
        <f t="shared" si="40"/>
        <v>13321086.284244301</v>
      </c>
      <c r="H135" s="236">
        <f t="shared" si="40"/>
        <v>13219858.706491865</v>
      </c>
      <c r="I135" s="236">
        <f t="shared" si="40"/>
        <v>13045872.663100759</v>
      </c>
      <c r="J135" s="236">
        <f t="shared" si="40"/>
        <v>12891251.174700884</v>
      </c>
      <c r="K135" s="236">
        <f t="shared" si="40"/>
        <v>12732503.8101677</v>
      </c>
      <c r="L135" s="236">
        <f t="shared" si="40"/>
        <v>12566353.245222779</v>
      </c>
      <c r="M135" s="236">
        <f t="shared" si="40"/>
        <v>12393114.865156677</v>
      </c>
      <c r="N135" s="236">
        <f t="shared" si="40"/>
        <v>12170166.70986655</v>
      </c>
      <c r="O135" s="236">
        <f t="shared" si="40"/>
        <v>11982008.019119078</v>
      </c>
      <c r="P135" s="236">
        <f t="shared" si="40"/>
        <v>11796850.048863197</v>
      </c>
      <c r="Q135" s="236">
        <f t="shared" si="40"/>
        <v>11608540.312477494</v>
      </c>
      <c r="R135" s="236">
        <f t="shared" si="40"/>
        <v>11416038.014874365</v>
      </c>
      <c r="S135" s="236">
        <f t="shared" si="40"/>
        <v>11219350.96292015</v>
      </c>
      <c r="T135" s="236">
        <f t="shared" si="40"/>
        <v>11018731.200877342</v>
      </c>
      <c r="U135" s="236">
        <f t="shared" si="40"/>
        <v>10814512.789199907</v>
      </c>
      <c r="V135" s="236">
        <f t="shared" si="40"/>
        <v>10607074.311847841</v>
      </c>
      <c r="W135" s="236">
        <f t="shared" si="40"/>
        <v>10454412.559544796</v>
      </c>
      <c r="X135" s="236">
        <f t="shared" si="40"/>
        <v>10261527.419802707</v>
      </c>
      <c r="Y135" s="236">
        <f t="shared" si="40"/>
        <v>10062453.967407424</v>
      </c>
      <c r="Z135" s="236">
        <f t="shared" si="40"/>
        <v>9857937.2072815504</v>
      </c>
      <c r="AA135" s="236">
        <f t="shared" si="40"/>
        <v>9648719.6752420124</v>
      </c>
      <c r="AB135" s="236">
        <f t="shared" si="40"/>
        <v>9435619.1142325681</v>
      </c>
      <c r="AC135" s="236">
        <f t="shared" si="40"/>
        <v>9219476.0259813443</v>
      </c>
      <c r="AD135" s="236">
        <f t="shared" si="40"/>
        <v>9001118.676647516</v>
      </c>
      <c r="AE135" s="236">
        <f t="shared" si="40"/>
        <v>8781340.4550266862</v>
      </c>
      <c r="AF135" s="236">
        <f t="shared" si="40"/>
        <v>8560885.9297793619</v>
      </c>
      <c r="AG135" s="236">
        <f t="shared" si="40"/>
        <v>8434837.344942797</v>
      </c>
      <c r="AH135" s="236">
        <f t="shared" si="40"/>
        <v>8296259.9696789579</v>
      </c>
      <c r="AI135" s="236">
        <f t="shared" si="40"/>
        <v>8145860.1835172549</v>
      </c>
      <c r="AJ135" s="236">
        <f t="shared" si="40"/>
        <v>7984348.2586269062</v>
      </c>
      <c r="AK135" s="236">
        <f t="shared" si="40"/>
        <v>7812791.7553663487</v>
      </c>
      <c r="AL135" s="236">
        <f t="shared" si="40"/>
        <v>7632454.2415322484</v>
      </c>
      <c r="AM135" s="236">
        <f t="shared" si="40"/>
        <v>7444684.5441057757</v>
      </c>
      <c r="AN135" s="236">
        <f t="shared" si="40"/>
        <v>7250841.9790739743</v>
      </c>
      <c r="AO135" s="236">
        <f t="shared" si="40"/>
        <v>7052247.1191349644</v>
      </c>
      <c r="AP135" s="236">
        <f t="shared" si="40"/>
        <v>6850150.6097498452</v>
      </c>
      <c r="AQ135" s="236">
        <f t="shared" si="40"/>
        <v>6804865.4746394465</v>
      </c>
      <c r="AR135" s="236">
        <f t="shared" si="40"/>
        <v>6725768.0584413214</v>
      </c>
      <c r="AS135" s="236">
        <f t="shared" si="40"/>
        <v>6616628.4132469278</v>
      </c>
      <c r="AT135" s="236">
        <f t="shared" si="40"/>
        <v>6480903.0538659925</v>
      </c>
      <c r="AU135" s="236">
        <f t="shared" si="40"/>
        <v>6322374.4529642081</v>
      </c>
      <c r="AV135" s="236">
        <f t="shared" si="40"/>
        <v>6144869.8730597654</v>
      </c>
      <c r="AW135" s="236">
        <f t="shared" si="40"/>
        <v>5952081.9931129729</v>
      </c>
      <c r="AX135" s="236">
        <f t="shared" si="40"/>
        <v>5747460.3039853116</v>
      </c>
      <c r="AY135" s="236">
        <f t="shared" si="40"/>
        <v>5534151.2086443156</v>
      </c>
      <c r="AZ135" s="236">
        <f t="shared" si="40"/>
        <v>5314971.1748948256</v>
      </c>
      <c r="BA135" s="236">
        <f t="shared" si="40"/>
        <v>6032014.7667809427</v>
      </c>
      <c r="BB135" s="236">
        <f t="shared" si="40"/>
        <v>5669681.6779331611</v>
      </c>
      <c r="BC135" s="236">
        <f t="shared" si="40"/>
        <v>5313696.2009772267</v>
      </c>
      <c r="BD135" s="236">
        <f t="shared" si="40"/>
        <v>4965136.5448162565</v>
      </c>
      <c r="BE135" s="236">
        <f t="shared" si="40"/>
        <v>4628629.8076487323</v>
      </c>
      <c r="BF135" s="236">
        <f t="shared" si="40"/>
        <v>4307071.3866515532</v>
      </c>
      <c r="BG135" s="236">
        <f t="shared" si="40"/>
        <v>4002128.3294763318</v>
      </c>
      <c r="BH135" s="236">
        <f t="shared" si="40"/>
        <v>3714602.7113162414</v>
      </c>
      <c r="BI135" s="236">
        <f t="shared" si="40"/>
        <v>3444693.913746479</v>
      </c>
      <c r="BJ135" s="236">
        <f t="shared" si="40"/>
        <v>3192187.7925527282</v>
      </c>
      <c r="BK135" s="236">
        <f t="shared" si="40"/>
        <v>2956592.9117728765</v>
      </c>
      <c r="BL135" s="236">
        <f t="shared" si="40"/>
        <v>2737238.4122094857</v>
      </c>
      <c r="BM135" s="236">
        <f t="shared" si="40"/>
        <v>2533344.0488640415</v>
      </c>
      <c r="BN135" s="236">
        <f t="shared" si="40"/>
        <v>2344070.0265453784</v>
      </c>
      <c r="BO135" s="236">
        <f t="shared" si="40"/>
        <v>2168552.167377139</v>
      </c>
      <c r="BP135" s="236">
        <f t="shared" si="40"/>
        <v>2005926.4300396976</v>
      </c>
      <c r="BQ135" s="236">
        <f t="shared" ref="BQ135:CJ135" si="41">SUM(BQ114:BQ134)</f>
        <v>1855345.70510627</v>
      </c>
      <c r="BR135" s="236">
        <f t="shared" si="41"/>
        <v>1715991.0167958585</v>
      </c>
      <c r="BS135" s="236">
        <f t="shared" si="41"/>
        <v>1587078.6849298964</v>
      </c>
      <c r="BT135" s="236">
        <f t="shared" si="41"/>
        <v>1467864.5815337868</v>
      </c>
      <c r="BU135" s="236">
        <f t="shared" si="41"/>
        <v>1357646.3109727104</v>
      </c>
      <c r="BV135" s="236">
        <f t="shared" si="41"/>
        <v>1125864.6656060414</v>
      </c>
      <c r="BW135" s="236">
        <f t="shared" si="41"/>
        <v>890260.3918675395</v>
      </c>
      <c r="BX135" s="236">
        <f t="shared" si="41"/>
        <v>707433.80626684101</v>
      </c>
      <c r="BY135" s="236">
        <f t="shared" si="41"/>
        <v>564788.32488820876</v>
      </c>
      <c r="BZ135" s="236">
        <f t="shared" si="41"/>
        <v>452897.68099577987</v>
      </c>
      <c r="CA135" s="236">
        <f t="shared" si="41"/>
        <v>364674.68704360217</v>
      </c>
      <c r="CB135" s="236">
        <f t="shared" si="41"/>
        <v>294764.57391838386</v>
      </c>
      <c r="CC135" s="236">
        <f t="shared" si="41"/>
        <v>239100.91488119643</v>
      </c>
      <c r="CD135" s="236">
        <f t="shared" si="41"/>
        <v>194579.52080968019</v>
      </c>
      <c r="CE135" s="236">
        <f t="shared" si="41"/>
        <v>158818.14478578349</v>
      </c>
      <c r="CF135" s="236">
        <f t="shared" si="41"/>
        <v>129978.7669958136</v>
      </c>
      <c r="CG135" s="236">
        <f t="shared" si="41"/>
        <v>106635.64885756913</v>
      </c>
      <c r="CH135" s="236">
        <f t="shared" si="41"/>
        <v>87676.963533730741</v>
      </c>
      <c r="CI135" s="236">
        <f t="shared" si="41"/>
        <v>72231.138792525206</v>
      </c>
      <c r="CJ135" s="236">
        <f t="shared" si="41"/>
        <v>59611.451902370492</v>
      </c>
    </row>
    <row r="137" spans="1:88" x14ac:dyDescent="0.25">
      <c r="A137" s="1" t="s">
        <v>338</v>
      </c>
    </row>
    <row r="138" spans="1:88" x14ac:dyDescent="0.25">
      <c r="A138" s="457"/>
      <c r="B138" s="519" t="s">
        <v>24</v>
      </c>
      <c r="C138" s="521" t="s">
        <v>20</v>
      </c>
      <c r="D138" s="521"/>
      <c r="E138" s="521"/>
      <c r="F138" s="521"/>
      <c r="G138" s="521"/>
      <c r="H138" s="521"/>
      <c r="I138" s="521"/>
      <c r="J138" s="521"/>
      <c r="K138" s="521"/>
      <c r="L138" s="521"/>
      <c r="M138" s="521"/>
      <c r="N138" s="521"/>
      <c r="O138" s="521"/>
      <c r="P138" s="521"/>
      <c r="Q138" s="521"/>
      <c r="R138" s="521"/>
      <c r="S138" s="521"/>
      <c r="T138" s="521"/>
      <c r="U138" s="521"/>
      <c r="V138" s="521"/>
      <c r="W138" s="521"/>
      <c r="X138" s="521"/>
      <c r="Y138" s="521"/>
      <c r="Z138" s="521"/>
      <c r="AA138" s="521"/>
      <c r="AB138" s="521"/>
      <c r="AC138" s="521"/>
      <c r="AD138" s="521"/>
      <c r="AE138" s="521"/>
      <c r="AF138" s="521"/>
      <c r="AG138" s="521"/>
      <c r="AH138" s="521"/>
      <c r="AI138" s="521"/>
      <c r="AJ138" s="521"/>
      <c r="AK138" s="521"/>
      <c r="AL138" s="521"/>
      <c r="AM138" s="521"/>
      <c r="AN138" s="521"/>
      <c r="AO138" s="521"/>
      <c r="AP138" s="521"/>
      <c r="AQ138" s="521"/>
      <c r="AR138" s="521"/>
      <c r="AS138" s="521"/>
      <c r="AT138" s="521"/>
      <c r="AU138" s="521"/>
      <c r="AV138" s="521"/>
      <c r="AW138" s="521"/>
      <c r="AX138" s="521"/>
      <c r="AY138" s="521"/>
      <c r="AZ138" s="521"/>
      <c r="BA138" s="521"/>
      <c r="BB138" s="521"/>
      <c r="BC138" s="521"/>
      <c r="BD138" s="521"/>
      <c r="BE138" s="521"/>
      <c r="BF138" s="521"/>
      <c r="BG138" s="521"/>
      <c r="BH138" s="521"/>
      <c r="BI138" s="521"/>
      <c r="BJ138" s="521"/>
      <c r="BK138" s="521"/>
      <c r="BL138" s="521"/>
      <c r="BM138" s="521"/>
      <c r="BN138" s="521"/>
      <c r="BO138" s="521"/>
      <c r="BP138" s="521"/>
      <c r="BQ138" s="521"/>
      <c r="BR138" s="521"/>
      <c r="BS138" s="521"/>
      <c r="BT138" s="521"/>
      <c r="BU138" s="521"/>
      <c r="BV138" s="521"/>
      <c r="BW138" s="521"/>
      <c r="BX138" s="521"/>
      <c r="BY138" s="521"/>
      <c r="BZ138" s="521"/>
      <c r="CA138" s="521"/>
      <c r="CB138" s="521"/>
      <c r="CC138" s="521"/>
      <c r="CD138" s="521"/>
      <c r="CE138" s="521"/>
      <c r="CF138" s="521"/>
      <c r="CG138" s="521"/>
      <c r="CH138" s="521"/>
      <c r="CI138" s="521"/>
      <c r="CJ138" s="521"/>
    </row>
    <row r="139" spans="1:88" s="115" customFormat="1" ht="12.75" x14ac:dyDescent="0.2">
      <c r="A139" s="432"/>
      <c r="B139" s="520"/>
      <c r="C139" s="215">
        <v>0</v>
      </c>
      <c r="D139" s="204">
        <f>C139+1</f>
        <v>1</v>
      </c>
      <c r="E139" s="204">
        <f t="shared" ref="E139:AT139" si="42">D139+1</f>
        <v>2</v>
      </c>
      <c r="F139" s="204">
        <f t="shared" si="42"/>
        <v>3</v>
      </c>
      <c r="G139" s="204">
        <f t="shared" si="42"/>
        <v>4</v>
      </c>
      <c r="H139" s="204">
        <f t="shared" si="42"/>
        <v>5</v>
      </c>
      <c r="I139" s="204">
        <f t="shared" si="42"/>
        <v>6</v>
      </c>
      <c r="J139" s="204">
        <f t="shared" si="42"/>
        <v>7</v>
      </c>
      <c r="K139" s="204">
        <f t="shared" si="42"/>
        <v>8</v>
      </c>
      <c r="L139" s="204">
        <f t="shared" si="42"/>
        <v>9</v>
      </c>
      <c r="M139" s="204">
        <f t="shared" si="42"/>
        <v>10</v>
      </c>
      <c r="N139" s="204">
        <f t="shared" si="42"/>
        <v>11</v>
      </c>
      <c r="O139" s="204">
        <f t="shared" si="42"/>
        <v>12</v>
      </c>
      <c r="P139" s="204">
        <f t="shared" si="42"/>
        <v>13</v>
      </c>
      <c r="Q139" s="204">
        <f t="shared" si="42"/>
        <v>14</v>
      </c>
      <c r="R139" s="204">
        <f t="shared" si="42"/>
        <v>15</v>
      </c>
      <c r="S139" s="204">
        <f t="shared" si="42"/>
        <v>16</v>
      </c>
      <c r="T139" s="204">
        <f t="shared" si="42"/>
        <v>17</v>
      </c>
      <c r="U139" s="204">
        <f t="shared" si="42"/>
        <v>18</v>
      </c>
      <c r="V139" s="204">
        <f t="shared" si="42"/>
        <v>19</v>
      </c>
      <c r="W139" s="204">
        <f t="shared" si="42"/>
        <v>20</v>
      </c>
      <c r="X139" s="204">
        <f t="shared" si="42"/>
        <v>21</v>
      </c>
      <c r="Y139" s="204">
        <f t="shared" si="42"/>
        <v>22</v>
      </c>
      <c r="Z139" s="204">
        <f t="shared" si="42"/>
        <v>23</v>
      </c>
      <c r="AA139" s="204">
        <f t="shared" si="42"/>
        <v>24</v>
      </c>
      <c r="AB139" s="204">
        <f t="shared" si="42"/>
        <v>25</v>
      </c>
      <c r="AC139" s="204">
        <f t="shared" si="42"/>
        <v>26</v>
      </c>
      <c r="AD139" s="204">
        <f t="shared" si="42"/>
        <v>27</v>
      </c>
      <c r="AE139" s="204">
        <f t="shared" si="42"/>
        <v>28</v>
      </c>
      <c r="AF139" s="204">
        <f t="shared" si="42"/>
        <v>29</v>
      </c>
      <c r="AG139" s="204">
        <f t="shared" si="42"/>
        <v>30</v>
      </c>
      <c r="AH139" s="204">
        <f t="shared" si="42"/>
        <v>31</v>
      </c>
      <c r="AI139" s="204">
        <f t="shared" si="42"/>
        <v>32</v>
      </c>
      <c r="AJ139" s="204">
        <f t="shared" si="42"/>
        <v>33</v>
      </c>
      <c r="AK139" s="204">
        <f t="shared" si="42"/>
        <v>34</v>
      </c>
      <c r="AL139" s="204">
        <f t="shared" si="42"/>
        <v>35</v>
      </c>
      <c r="AM139" s="204">
        <f t="shared" si="42"/>
        <v>36</v>
      </c>
      <c r="AN139" s="204">
        <f t="shared" si="42"/>
        <v>37</v>
      </c>
      <c r="AO139" s="204">
        <f t="shared" si="42"/>
        <v>38</v>
      </c>
      <c r="AP139" s="204">
        <f t="shared" si="42"/>
        <v>39</v>
      </c>
      <c r="AQ139" s="204">
        <f t="shared" si="42"/>
        <v>40</v>
      </c>
      <c r="AR139" s="204">
        <f t="shared" si="42"/>
        <v>41</v>
      </c>
      <c r="AS139" s="204">
        <f t="shared" si="42"/>
        <v>42</v>
      </c>
      <c r="AT139" s="204">
        <f t="shared" si="42"/>
        <v>43</v>
      </c>
      <c r="AU139" s="204">
        <f>AT139+1</f>
        <v>44</v>
      </c>
      <c r="AV139" s="204">
        <f t="shared" ref="AV139:CB139" si="43">AU139+1</f>
        <v>45</v>
      </c>
      <c r="AW139" s="204">
        <f t="shared" si="43"/>
        <v>46</v>
      </c>
      <c r="AX139" s="204">
        <f t="shared" si="43"/>
        <v>47</v>
      </c>
      <c r="AY139" s="204">
        <f t="shared" si="43"/>
        <v>48</v>
      </c>
      <c r="AZ139" s="204">
        <f t="shared" si="43"/>
        <v>49</v>
      </c>
      <c r="BA139" s="204">
        <f t="shared" si="43"/>
        <v>50</v>
      </c>
      <c r="BB139" s="204">
        <f t="shared" si="43"/>
        <v>51</v>
      </c>
      <c r="BC139" s="204">
        <f t="shared" si="43"/>
        <v>52</v>
      </c>
      <c r="BD139" s="204">
        <f t="shared" si="43"/>
        <v>53</v>
      </c>
      <c r="BE139" s="204">
        <f t="shared" si="43"/>
        <v>54</v>
      </c>
      <c r="BF139" s="204">
        <f t="shared" si="43"/>
        <v>55</v>
      </c>
      <c r="BG139" s="204">
        <f t="shared" si="43"/>
        <v>56</v>
      </c>
      <c r="BH139" s="204">
        <f t="shared" si="43"/>
        <v>57</v>
      </c>
      <c r="BI139" s="204">
        <f t="shared" si="43"/>
        <v>58</v>
      </c>
      <c r="BJ139" s="204">
        <f t="shared" si="43"/>
        <v>59</v>
      </c>
      <c r="BK139" s="204">
        <f t="shared" si="43"/>
        <v>60</v>
      </c>
      <c r="BL139" s="204">
        <f t="shared" si="43"/>
        <v>61</v>
      </c>
      <c r="BM139" s="204">
        <f t="shared" si="43"/>
        <v>62</v>
      </c>
      <c r="BN139" s="204">
        <f t="shared" si="43"/>
        <v>63</v>
      </c>
      <c r="BO139" s="204">
        <f t="shared" si="43"/>
        <v>64</v>
      </c>
      <c r="BP139" s="204">
        <f t="shared" si="43"/>
        <v>65</v>
      </c>
      <c r="BQ139" s="204">
        <f t="shared" si="43"/>
        <v>66</v>
      </c>
      <c r="BR139" s="204">
        <f t="shared" si="43"/>
        <v>67</v>
      </c>
      <c r="BS139" s="204">
        <f t="shared" si="43"/>
        <v>68</v>
      </c>
      <c r="BT139" s="204">
        <f t="shared" si="43"/>
        <v>69</v>
      </c>
      <c r="BU139" s="204">
        <f t="shared" si="43"/>
        <v>70</v>
      </c>
      <c r="BV139" s="204">
        <f t="shared" si="43"/>
        <v>71</v>
      </c>
      <c r="BW139" s="204">
        <f t="shared" si="43"/>
        <v>72</v>
      </c>
      <c r="BX139" s="204">
        <f t="shared" si="43"/>
        <v>73</v>
      </c>
      <c r="BY139" s="204">
        <f t="shared" si="43"/>
        <v>74</v>
      </c>
      <c r="BZ139" s="204">
        <f t="shared" si="43"/>
        <v>75</v>
      </c>
      <c r="CA139" s="204">
        <f t="shared" si="43"/>
        <v>76</v>
      </c>
      <c r="CB139" s="204">
        <f t="shared" si="43"/>
        <v>77</v>
      </c>
      <c r="CC139" s="204">
        <f>CB139+1</f>
        <v>78</v>
      </c>
      <c r="CD139" s="204">
        <f t="shared" ref="CD139:CG139" si="44">CC139+1</f>
        <v>79</v>
      </c>
      <c r="CE139" s="204">
        <f t="shared" si="44"/>
        <v>80</v>
      </c>
      <c r="CF139" s="204">
        <f t="shared" si="44"/>
        <v>81</v>
      </c>
      <c r="CG139" s="204">
        <f t="shared" si="44"/>
        <v>82</v>
      </c>
      <c r="CH139" s="204">
        <f>CG139+1</f>
        <v>83</v>
      </c>
      <c r="CI139" s="204">
        <f t="shared" ref="CI139:CJ139" si="45">CH139+1</f>
        <v>84</v>
      </c>
      <c r="CJ139" s="204">
        <f t="shared" si="45"/>
        <v>85</v>
      </c>
    </row>
    <row r="140" spans="1:88" s="115" customFormat="1" ht="12.75" x14ac:dyDescent="0.2">
      <c r="A140" s="140" t="s">
        <v>17</v>
      </c>
      <c r="B140" s="192"/>
      <c r="C140" s="192"/>
      <c r="D140" s="236">
        <f>D88-D114</f>
        <v>-22819.404672718374</v>
      </c>
      <c r="E140" s="236">
        <f t="shared" ref="E140:BP144" si="46">E88-E114</f>
        <v>-19959.490945697762</v>
      </c>
      <c r="F140" s="236">
        <f t="shared" si="46"/>
        <v>-17457.578372011892</v>
      </c>
      <c r="G140" s="236">
        <f t="shared" si="46"/>
        <v>-15268.875238263048</v>
      </c>
      <c r="H140" s="236">
        <f t="shared" si="46"/>
        <v>-13354.192806369858</v>
      </c>
      <c r="I140" s="236">
        <f t="shared" si="46"/>
        <v>-11447.513461092021</v>
      </c>
      <c r="J140" s="236">
        <f t="shared" si="46"/>
        <v>-10314.169250190258</v>
      </c>
      <c r="K140" s="236">
        <f t="shared" si="46"/>
        <v>-9385.0855341379065</v>
      </c>
      <c r="L140" s="236">
        <f t="shared" si="46"/>
        <v>-8555.7674325744156</v>
      </c>
      <c r="M140" s="236">
        <f t="shared" si="46"/>
        <v>-7802.4989022092195</v>
      </c>
      <c r="N140" s="236">
        <f t="shared" si="46"/>
        <v>-6811.9096094558481</v>
      </c>
      <c r="O140" s="236">
        <f t="shared" si="46"/>
        <v>-5990.3617527185706</v>
      </c>
      <c r="P140" s="236">
        <f t="shared" si="46"/>
        <v>-5277.0183533992385</v>
      </c>
      <c r="Q140" s="236">
        <f t="shared" si="46"/>
        <v>-4651.1741509918356</v>
      </c>
      <c r="R140" s="236">
        <f t="shared" si="46"/>
        <v>-4100.6272664452554</v>
      </c>
      <c r="S140" s="236">
        <f t="shared" si="46"/>
        <v>-3615.8487576047773</v>
      </c>
      <c r="T140" s="236">
        <f t="shared" si="46"/>
        <v>-3188.7599864228396</v>
      </c>
      <c r="U140" s="236">
        <f t="shared" si="46"/>
        <v>-2812.3644878278719</v>
      </c>
      <c r="V140" s="236">
        <f t="shared" si="46"/>
        <v>-2480.5610889890813</v>
      </c>
      <c r="W140" s="236">
        <f t="shared" si="46"/>
        <v>0</v>
      </c>
      <c r="X140" s="236">
        <f t="shared" si="46"/>
        <v>0</v>
      </c>
      <c r="Y140" s="236">
        <f t="shared" si="46"/>
        <v>0</v>
      </c>
      <c r="Z140" s="236">
        <f t="shared" si="46"/>
        <v>0</v>
      </c>
      <c r="AA140" s="236">
        <f t="shared" si="46"/>
        <v>0</v>
      </c>
      <c r="AB140" s="236">
        <f t="shared" si="46"/>
        <v>0</v>
      </c>
      <c r="AC140" s="236">
        <f t="shared" si="46"/>
        <v>0</v>
      </c>
      <c r="AD140" s="236">
        <f t="shared" si="46"/>
        <v>0</v>
      </c>
      <c r="AE140" s="236">
        <f t="shared" si="46"/>
        <v>0</v>
      </c>
      <c r="AF140" s="236">
        <f t="shared" si="46"/>
        <v>0</v>
      </c>
      <c r="AG140" s="236">
        <f t="shared" si="46"/>
        <v>0</v>
      </c>
      <c r="AH140" s="236">
        <f t="shared" si="46"/>
        <v>0</v>
      </c>
      <c r="AI140" s="236">
        <f t="shared" si="46"/>
        <v>0</v>
      </c>
      <c r="AJ140" s="236">
        <f t="shared" si="46"/>
        <v>0</v>
      </c>
      <c r="AK140" s="236">
        <f t="shared" si="46"/>
        <v>0</v>
      </c>
      <c r="AL140" s="236">
        <f t="shared" si="46"/>
        <v>0</v>
      </c>
      <c r="AM140" s="236">
        <f t="shared" si="46"/>
        <v>0</v>
      </c>
      <c r="AN140" s="236">
        <f t="shared" si="46"/>
        <v>0</v>
      </c>
      <c r="AO140" s="236">
        <f t="shared" si="46"/>
        <v>0</v>
      </c>
      <c r="AP140" s="236">
        <f t="shared" si="46"/>
        <v>0</v>
      </c>
      <c r="AQ140" s="236">
        <f t="shared" si="46"/>
        <v>0</v>
      </c>
      <c r="AR140" s="236">
        <f t="shared" si="46"/>
        <v>0</v>
      </c>
      <c r="AS140" s="236">
        <f t="shared" si="46"/>
        <v>0</v>
      </c>
      <c r="AT140" s="236">
        <f t="shared" si="46"/>
        <v>0</v>
      </c>
      <c r="AU140" s="236">
        <f t="shared" si="46"/>
        <v>0</v>
      </c>
      <c r="AV140" s="236">
        <f t="shared" si="46"/>
        <v>0</v>
      </c>
      <c r="AW140" s="236">
        <f t="shared" si="46"/>
        <v>0</v>
      </c>
      <c r="AX140" s="236">
        <f t="shared" si="46"/>
        <v>0</v>
      </c>
      <c r="AY140" s="236">
        <f t="shared" si="46"/>
        <v>0</v>
      </c>
      <c r="AZ140" s="236">
        <f t="shared" si="46"/>
        <v>0</v>
      </c>
      <c r="BA140" s="236">
        <f t="shared" si="46"/>
        <v>0</v>
      </c>
      <c r="BB140" s="236">
        <f t="shared" si="46"/>
        <v>0</v>
      </c>
      <c r="BC140" s="236">
        <f t="shared" si="46"/>
        <v>0</v>
      </c>
      <c r="BD140" s="236">
        <f t="shared" si="46"/>
        <v>0</v>
      </c>
      <c r="BE140" s="236">
        <f t="shared" si="46"/>
        <v>0</v>
      </c>
      <c r="BF140" s="236">
        <f t="shared" si="46"/>
        <v>0</v>
      </c>
      <c r="BG140" s="236">
        <f t="shared" si="46"/>
        <v>0</v>
      </c>
      <c r="BH140" s="236">
        <f t="shared" si="46"/>
        <v>0</v>
      </c>
      <c r="BI140" s="236">
        <f t="shared" si="46"/>
        <v>0</v>
      </c>
      <c r="BJ140" s="236">
        <f t="shared" si="46"/>
        <v>0</v>
      </c>
      <c r="BK140" s="236">
        <f t="shared" si="46"/>
        <v>0</v>
      </c>
      <c r="BL140" s="236">
        <f t="shared" si="46"/>
        <v>0</v>
      </c>
      <c r="BM140" s="236">
        <f t="shared" si="46"/>
        <v>0</v>
      </c>
      <c r="BN140" s="236">
        <f t="shared" si="46"/>
        <v>0</v>
      </c>
      <c r="BO140" s="236">
        <f t="shared" si="46"/>
        <v>0</v>
      </c>
      <c r="BP140" s="236">
        <f t="shared" si="46"/>
        <v>0</v>
      </c>
      <c r="BQ140" s="236">
        <f t="shared" ref="BQ140:CJ144" si="47">BQ88-BQ114</f>
        <v>0</v>
      </c>
      <c r="BR140" s="236">
        <f t="shared" si="47"/>
        <v>0</v>
      </c>
      <c r="BS140" s="236">
        <f t="shared" si="47"/>
        <v>0</v>
      </c>
      <c r="BT140" s="236">
        <f t="shared" si="47"/>
        <v>0</v>
      </c>
      <c r="BU140" s="236">
        <f t="shared" si="47"/>
        <v>0</v>
      </c>
      <c r="BV140" s="236">
        <f t="shared" si="47"/>
        <v>0</v>
      </c>
      <c r="BW140" s="236">
        <f t="shared" si="47"/>
        <v>0</v>
      </c>
      <c r="BX140" s="236">
        <f t="shared" si="47"/>
        <v>0</v>
      </c>
      <c r="BY140" s="236">
        <f t="shared" si="47"/>
        <v>0</v>
      </c>
      <c r="BZ140" s="236">
        <f t="shared" si="47"/>
        <v>0</v>
      </c>
      <c r="CA140" s="236">
        <f t="shared" si="47"/>
        <v>0</v>
      </c>
      <c r="CB140" s="236">
        <f t="shared" si="47"/>
        <v>0</v>
      </c>
      <c r="CC140" s="236">
        <f t="shared" si="47"/>
        <v>0</v>
      </c>
      <c r="CD140" s="236">
        <f t="shared" si="47"/>
        <v>0</v>
      </c>
      <c r="CE140" s="236">
        <f t="shared" si="47"/>
        <v>0</v>
      </c>
      <c r="CF140" s="236">
        <f t="shared" si="47"/>
        <v>0</v>
      </c>
      <c r="CG140" s="236">
        <f t="shared" si="47"/>
        <v>0</v>
      </c>
      <c r="CH140" s="236">
        <f t="shared" si="47"/>
        <v>0</v>
      </c>
      <c r="CI140" s="236">
        <f t="shared" si="47"/>
        <v>0</v>
      </c>
      <c r="CJ140" s="236">
        <f t="shared" si="47"/>
        <v>0</v>
      </c>
    </row>
    <row r="141" spans="1:88" s="115" customFormat="1" ht="12.75" x14ac:dyDescent="0.2">
      <c r="A141" s="140" t="s">
        <v>18</v>
      </c>
      <c r="B141" s="192"/>
      <c r="C141" s="192"/>
      <c r="D141" s="236">
        <f t="shared" ref="D141:S156" si="48">D89-D115</f>
        <v>-76728.521912518889</v>
      </c>
      <c r="E141" s="236">
        <f t="shared" si="48"/>
        <v>-69438.105333693326</v>
      </c>
      <c r="F141" s="236">
        <f t="shared" si="48"/>
        <v>-62781.389443492517</v>
      </c>
      <c r="G141" s="236">
        <f t="shared" si="48"/>
        <v>-56710.272551038302</v>
      </c>
      <c r="H141" s="236">
        <f t="shared" si="48"/>
        <v>-51179.257400632836</v>
      </c>
      <c r="I141" s="236">
        <f t="shared" si="48"/>
        <v>-46415.030689044856</v>
      </c>
      <c r="J141" s="236">
        <f t="shared" si="48"/>
        <v>-44245.170828335918</v>
      </c>
      <c r="K141" s="236">
        <f t="shared" si="48"/>
        <v>-42557.475381426513</v>
      </c>
      <c r="L141" s="236">
        <f t="shared" si="48"/>
        <v>-40969.20910895057</v>
      </c>
      <c r="M141" s="236">
        <f t="shared" si="48"/>
        <v>-39414.76220527431</v>
      </c>
      <c r="N141" s="236">
        <f t="shared" si="48"/>
        <v>-38239.743751337286</v>
      </c>
      <c r="O141" s="236">
        <f t="shared" si="48"/>
        <v>-37283.521862698719</v>
      </c>
      <c r="P141" s="236">
        <f t="shared" si="48"/>
        <v>-36333.11563996505</v>
      </c>
      <c r="Q141" s="236">
        <f t="shared" si="48"/>
        <v>-35355.15858381195</v>
      </c>
      <c r="R141" s="236">
        <f t="shared" si="48"/>
        <v>-34350.764679830056</v>
      </c>
      <c r="S141" s="236">
        <f t="shared" si="48"/>
        <v>-33326.967787607573</v>
      </c>
      <c r="T141" s="236">
        <f t="shared" si="46"/>
        <v>-32291.154033406172</v>
      </c>
      <c r="U141" s="236">
        <f t="shared" si="46"/>
        <v>-31250.021891981829</v>
      </c>
      <c r="V141" s="236">
        <f t="shared" si="46"/>
        <v>-30209.435232424643</v>
      </c>
      <c r="W141" s="236">
        <f t="shared" si="46"/>
        <v>-31719.406076469459</v>
      </c>
      <c r="X141" s="236">
        <f t="shared" si="46"/>
        <v>-30301.113489133306</v>
      </c>
      <c r="Y141" s="236">
        <f t="shared" si="46"/>
        <v>-28948.173406240065</v>
      </c>
      <c r="Z141" s="236">
        <f t="shared" si="46"/>
        <v>-27657.100271272007</v>
      </c>
      <c r="AA141" s="236">
        <f t="shared" si="46"/>
        <v>-26424.707882172428</v>
      </c>
      <c r="AB141" s="236">
        <f t="shared" si="46"/>
        <v>-25248.060045849532</v>
      </c>
      <c r="AC141" s="236">
        <f t="shared" si="46"/>
        <v>-24124.432474072091</v>
      </c>
      <c r="AD141" s="236">
        <f t="shared" si="46"/>
        <v>-23051.283133965917</v>
      </c>
      <c r="AE141" s="236">
        <f t="shared" si="46"/>
        <v>-22026.228972464334</v>
      </c>
      <c r="AF141" s="236">
        <f t="shared" si="46"/>
        <v>-21047.027459450997</v>
      </c>
      <c r="AG141" s="236">
        <f t="shared" si="46"/>
        <v>-19764.810720458627</v>
      </c>
      <c r="AH141" s="236">
        <f t="shared" si="46"/>
        <v>-18560.857881360687</v>
      </c>
      <c r="AI141" s="236">
        <f t="shared" si="46"/>
        <v>-17430.353671009885</v>
      </c>
      <c r="AJ141" s="236">
        <f t="shared" si="46"/>
        <v>-16368.788875742117</v>
      </c>
      <c r="AK141" s="236">
        <f t="shared" si="46"/>
        <v>-15371.938385396264</v>
      </c>
      <c r="AL141" s="236">
        <f t="shared" si="46"/>
        <v>-14435.841435474344</v>
      </c>
      <c r="AM141" s="236">
        <f t="shared" si="46"/>
        <v>-13556.783688125201</v>
      </c>
      <c r="AN141" s="236">
        <f t="shared" si="46"/>
        <v>-12731.280874862568</v>
      </c>
      <c r="AO141" s="236">
        <f t="shared" si="46"/>
        <v>-11956.063783912919</v>
      </c>
      <c r="AP141" s="236">
        <f t="shared" si="46"/>
        <v>-11228.064420078881</v>
      </c>
      <c r="AQ141" s="236">
        <f t="shared" si="46"/>
        <v>-9989.4346095488872</v>
      </c>
      <c r="AR141" s="236">
        <f t="shared" si="46"/>
        <v>-8887.4519902047468</v>
      </c>
      <c r="AS141" s="236">
        <f t="shared" si="46"/>
        <v>-7907.0393977976637</v>
      </c>
      <c r="AT141" s="236">
        <f t="shared" si="46"/>
        <v>-7034.7838365947828</v>
      </c>
      <c r="AU141" s="236">
        <f t="shared" si="46"/>
        <v>-6258.7526154409861</v>
      </c>
      <c r="AV141" s="236">
        <f t="shared" si="46"/>
        <v>-5568.3298502849648</v>
      </c>
      <c r="AW141" s="236">
        <f t="shared" si="46"/>
        <v>-4954.0710617575096</v>
      </c>
      <c r="AX141" s="236">
        <f t="shared" si="46"/>
        <v>-4407.5738542510662</v>
      </c>
      <c r="AY141" s="236">
        <f t="shared" si="46"/>
        <v>-3921.3628902148921</v>
      </c>
      <c r="AZ141" s="236">
        <f t="shared" si="46"/>
        <v>-3488.7875740555464</v>
      </c>
      <c r="BA141" s="236">
        <f t="shared" si="46"/>
        <v>0</v>
      </c>
      <c r="BB141" s="236">
        <f t="shared" si="46"/>
        <v>0</v>
      </c>
      <c r="BC141" s="236">
        <f t="shared" si="46"/>
        <v>0</v>
      </c>
      <c r="BD141" s="236">
        <f t="shared" si="46"/>
        <v>0</v>
      </c>
      <c r="BE141" s="236">
        <f t="shared" si="46"/>
        <v>0</v>
      </c>
      <c r="BF141" s="236">
        <f t="shared" si="46"/>
        <v>0</v>
      </c>
      <c r="BG141" s="236">
        <f t="shared" si="46"/>
        <v>0</v>
      </c>
      <c r="BH141" s="236">
        <f t="shared" si="46"/>
        <v>0</v>
      </c>
      <c r="BI141" s="236">
        <f t="shared" si="46"/>
        <v>0</v>
      </c>
      <c r="BJ141" s="236">
        <f t="shared" si="46"/>
        <v>0</v>
      </c>
      <c r="BK141" s="236">
        <f t="shared" si="46"/>
        <v>0</v>
      </c>
      <c r="BL141" s="236">
        <f t="shared" si="46"/>
        <v>0</v>
      </c>
      <c r="BM141" s="236">
        <f t="shared" si="46"/>
        <v>0</v>
      </c>
      <c r="BN141" s="236">
        <f t="shared" si="46"/>
        <v>0</v>
      </c>
      <c r="BO141" s="236">
        <f t="shared" si="46"/>
        <v>0</v>
      </c>
      <c r="BP141" s="236">
        <f t="shared" si="46"/>
        <v>0</v>
      </c>
      <c r="BQ141" s="236">
        <f t="shared" si="47"/>
        <v>0</v>
      </c>
      <c r="BR141" s="236">
        <f t="shared" si="47"/>
        <v>0</v>
      </c>
      <c r="BS141" s="236">
        <f t="shared" si="47"/>
        <v>0</v>
      </c>
      <c r="BT141" s="236">
        <f t="shared" si="47"/>
        <v>0</v>
      </c>
      <c r="BU141" s="236">
        <f t="shared" si="47"/>
        <v>0</v>
      </c>
      <c r="BV141" s="236">
        <f t="shared" si="47"/>
        <v>0</v>
      </c>
      <c r="BW141" s="236">
        <f t="shared" si="47"/>
        <v>0</v>
      </c>
      <c r="BX141" s="236">
        <f t="shared" si="47"/>
        <v>0</v>
      </c>
      <c r="BY141" s="236">
        <f t="shared" si="47"/>
        <v>0</v>
      </c>
      <c r="BZ141" s="236">
        <f t="shared" si="47"/>
        <v>0</v>
      </c>
      <c r="CA141" s="236">
        <f t="shared" si="47"/>
        <v>0</v>
      </c>
      <c r="CB141" s="236">
        <f t="shared" si="47"/>
        <v>0</v>
      </c>
      <c r="CC141" s="236">
        <f t="shared" si="47"/>
        <v>0</v>
      </c>
      <c r="CD141" s="236">
        <f t="shared" si="47"/>
        <v>0</v>
      </c>
      <c r="CE141" s="236">
        <f t="shared" si="47"/>
        <v>0</v>
      </c>
      <c r="CF141" s="236">
        <f t="shared" si="47"/>
        <v>0</v>
      </c>
      <c r="CG141" s="236">
        <f t="shared" si="47"/>
        <v>0</v>
      </c>
      <c r="CH141" s="236">
        <f t="shared" si="47"/>
        <v>0</v>
      </c>
      <c r="CI141" s="236">
        <f t="shared" si="47"/>
        <v>0</v>
      </c>
      <c r="CJ141" s="236">
        <f t="shared" si="47"/>
        <v>0</v>
      </c>
    </row>
    <row r="142" spans="1:88" s="115" customFormat="1" ht="12.75" x14ac:dyDescent="0.2">
      <c r="A142" s="140" t="s">
        <v>211</v>
      </c>
      <c r="B142" s="192"/>
      <c r="C142" s="192"/>
      <c r="D142" s="236">
        <f t="shared" si="48"/>
        <v>-84688.055310663767</v>
      </c>
      <c r="E142" s="236">
        <f t="shared" si="48"/>
        <v>-78359.261562483385</v>
      </c>
      <c r="F142" s="236">
        <f t="shared" si="48"/>
        <v>-72180.052601158619</v>
      </c>
      <c r="G142" s="236">
        <f t="shared" si="48"/>
        <v>-66206.325746859424</v>
      </c>
      <c r="H142" s="236">
        <f t="shared" si="48"/>
        <v>-60479.46256472636</v>
      </c>
      <c r="I142" s="236">
        <f t="shared" si="48"/>
        <v>-55028.797759082168</v>
      </c>
      <c r="J142" s="236">
        <f t="shared" si="48"/>
        <v>-53154.590797850862</v>
      </c>
      <c r="K142" s="236">
        <f t="shared" si="48"/>
        <v>-51912.24737757165</v>
      </c>
      <c r="L142" s="236">
        <f t="shared" si="48"/>
        <v>-50747.823873636313</v>
      </c>
      <c r="M142" s="236">
        <f t="shared" si="48"/>
        <v>-49562.008880764246</v>
      </c>
      <c r="N142" s="236">
        <f t="shared" si="48"/>
        <v>-48341.608513595536</v>
      </c>
      <c r="O142" s="236">
        <f t="shared" si="48"/>
        <v>-47580.501454448327</v>
      </c>
      <c r="P142" s="236">
        <f t="shared" si="48"/>
        <v>-46900.494828020222</v>
      </c>
      <c r="Q142" s="236">
        <f t="shared" si="48"/>
        <v>-46219.739842610434</v>
      </c>
      <c r="R142" s="236">
        <f t="shared" si="48"/>
        <v>-45517.793537450954</v>
      </c>
      <c r="S142" s="236">
        <f t="shared" si="48"/>
        <v>-44788.2671410935</v>
      </c>
      <c r="T142" s="236">
        <f t="shared" si="46"/>
        <v>-44028.982166853733</v>
      </c>
      <c r="U142" s="236">
        <f t="shared" si="46"/>
        <v>-43239.67893281579</v>
      </c>
      <c r="V142" s="236">
        <f t="shared" si="46"/>
        <v>-42421.292200644501</v>
      </c>
      <c r="W142" s="236">
        <f t="shared" si="46"/>
        <v>-41575.590427545831</v>
      </c>
      <c r="X142" s="236">
        <f t="shared" si="46"/>
        <v>-40964.844908878207</v>
      </c>
      <c r="Y142" s="236">
        <f t="shared" si="46"/>
        <v>-40269.790996239521</v>
      </c>
      <c r="Z142" s="236">
        <f t="shared" si="46"/>
        <v>-39504.077280116268</v>
      </c>
      <c r="AA142" s="236">
        <f t="shared" si="46"/>
        <v>-38679.88383620372</v>
      </c>
      <c r="AB142" s="236">
        <f t="shared" si="46"/>
        <v>-37808.062893411145</v>
      </c>
      <c r="AC142" s="236">
        <f t="shared" si="46"/>
        <v>-36898.265229039825</v>
      </c>
      <c r="AD142" s="236">
        <f t="shared" si="46"/>
        <v>-35959.054473997559</v>
      </c>
      <c r="AE142" s="236">
        <f t="shared" si="46"/>
        <v>-34998.010922648944</v>
      </c>
      <c r="AF142" s="236">
        <f t="shared" si="46"/>
        <v>-34021.826052571647</v>
      </c>
      <c r="AG142" s="236">
        <f t="shared" si="46"/>
        <v>-34102.746566305403</v>
      </c>
      <c r="AH142" s="236">
        <f t="shared" si="46"/>
        <v>-33981.426706190687</v>
      </c>
      <c r="AI142" s="236">
        <f t="shared" si="46"/>
        <v>-33688.361559102777</v>
      </c>
      <c r="AJ142" s="236">
        <f t="shared" si="46"/>
        <v>-33250.4858714086</v>
      </c>
      <c r="AK142" s="236">
        <f t="shared" si="46"/>
        <v>-32691.558863900136</v>
      </c>
      <c r="AL142" s="236">
        <f t="shared" si="46"/>
        <v>-32032.506608889438</v>
      </c>
      <c r="AM142" s="236">
        <f t="shared" si="46"/>
        <v>-31291.727366555016</v>
      </c>
      <c r="AN142" s="236">
        <f t="shared" si="46"/>
        <v>-30485.364376169164</v>
      </c>
      <c r="AO142" s="236">
        <f t="shared" si="46"/>
        <v>-29627.549895941745</v>
      </c>
      <c r="AP142" s="236">
        <f t="shared" si="46"/>
        <v>-28730.623730558436</v>
      </c>
      <c r="AQ142" s="236">
        <f t="shared" si="46"/>
        <v>-29512.014843492769</v>
      </c>
      <c r="AR142" s="236">
        <f t="shared" si="46"/>
        <v>-29844.832266417332</v>
      </c>
      <c r="AS142" s="236">
        <f t="shared" si="46"/>
        <v>-29811.972564170603</v>
      </c>
      <c r="AT142" s="236">
        <f t="shared" si="46"/>
        <v>-29484.05881260056</v>
      </c>
      <c r="AU142" s="236">
        <f t="shared" si="46"/>
        <v>-28921.10073752841</v>
      </c>
      <c r="AV142" s="236">
        <f t="shared" si="46"/>
        <v>-28173.938157682307</v>
      </c>
      <c r="AW142" s="236">
        <f t="shared" si="46"/>
        <v>-27285.496254495811</v>
      </c>
      <c r="AX142" s="236">
        <f t="shared" si="46"/>
        <v>-26291.877188627142</v>
      </c>
      <c r="AY142" s="236">
        <f t="shared" si="46"/>
        <v>-25223.309222223237</v>
      </c>
      <c r="AZ142" s="236">
        <f t="shared" si="46"/>
        <v>-24104.971663568169</v>
      </c>
      <c r="BA142" s="236">
        <f t="shared" si="46"/>
        <v>-32503.179754510988</v>
      </c>
      <c r="BB142" s="236">
        <f t="shared" si="46"/>
        <v>-29523.02026909776</v>
      </c>
      <c r="BC142" s="236">
        <f t="shared" si="46"/>
        <v>-26817.31566897314</v>
      </c>
      <c r="BD142" s="236">
        <f t="shared" si="46"/>
        <v>-24360.460702546872</v>
      </c>
      <c r="BE142" s="236">
        <f t="shared" si="46"/>
        <v>-22129.328825592529</v>
      </c>
      <c r="BF142" s="236">
        <f t="shared" si="46"/>
        <v>-20103.007943809498</v>
      </c>
      <c r="BG142" s="236">
        <f t="shared" si="46"/>
        <v>-18262.570697306888</v>
      </c>
      <c r="BH142" s="236">
        <f t="shared" si="46"/>
        <v>-16590.873247436946</v>
      </c>
      <c r="BI142" s="236">
        <f t="shared" si="46"/>
        <v>-15072.377882525558</v>
      </c>
      <c r="BJ142" s="236">
        <f t="shared" si="46"/>
        <v>-13692.995765771018</v>
      </c>
      <c r="BK142" s="236">
        <f t="shared" si="46"/>
        <v>-12439.94690144388</v>
      </c>
      <c r="BL142" s="236">
        <f t="shared" si="46"/>
        <v>-11301.634963107761</v>
      </c>
      <c r="BM142" s="236">
        <f t="shared" si="46"/>
        <v>-10267.535059561022</v>
      </c>
      <c r="BN142" s="236">
        <f t="shared" si="46"/>
        <v>-9328.0928464387543</v>
      </c>
      <c r="BO142" s="236">
        <f t="shared" si="46"/>
        <v>-8474.6336498046294</v>
      </c>
      <c r="BP142" s="236">
        <f t="shared" si="46"/>
        <v>-7699.2804715909297</v>
      </c>
      <c r="BQ142" s="236">
        <f t="shared" si="47"/>
        <v>-6994.8799090485554</v>
      </c>
      <c r="BR142" s="236">
        <f t="shared" si="47"/>
        <v>-6354.9351515556918</v>
      </c>
      <c r="BS142" s="236">
        <f t="shared" si="47"/>
        <v>-5773.5453255461762</v>
      </c>
      <c r="BT142" s="236">
        <f t="shared" si="47"/>
        <v>-5245.3505474146223</v>
      </c>
      <c r="BU142" s="236">
        <f t="shared" si="47"/>
        <v>0</v>
      </c>
      <c r="BV142" s="236">
        <f t="shared" si="47"/>
        <v>0</v>
      </c>
      <c r="BW142" s="236">
        <f t="shared" si="47"/>
        <v>0</v>
      </c>
      <c r="BX142" s="236">
        <f t="shared" si="47"/>
        <v>0</v>
      </c>
      <c r="BY142" s="236">
        <f t="shared" si="47"/>
        <v>0</v>
      </c>
      <c r="BZ142" s="236">
        <f t="shared" si="47"/>
        <v>0</v>
      </c>
      <c r="CA142" s="236">
        <f t="shared" si="47"/>
        <v>0</v>
      </c>
      <c r="CB142" s="236">
        <f t="shared" si="47"/>
        <v>0</v>
      </c>
      <c r="CC142" s="236">
        <f t="shared" si="47"/>
        <v>0</v>
      </c>
      <c r="CD142" s="236">
        <f t="shared" si="47"/>
        <v>0</v>
      </c>
      <c r="CE142" s="236">
        <f t="shared" si="47"/>
        <v>0</v>
      </c>
      <c r="CF142" s="236">
        <f t="shared" si="47"/>
        <v>0</v>
      </c>
      <c r="CG142" s="236">
        <f t="shared" si="47"/>
        <v>0</v>
      </c>
      <c r="CH142" s="236">
        <f t="shared" si="47"/>
        <v>0</v>
      </c>
      <c r="CI142" s="236">
        <f t="shared" si="47"/>
        <v>0</v>
      </c>
      <c r="CJ142" s="236">
        <f t="shared" si="47"/>
        <v>0</v>
      </c>
    </row>
    <row r="143" spans="1:88" s="115" customFormat="1" ht="12.75" x14ac:dyDescent="0.2">
      <c r="A143" s="140" t="s">
        <v>212</v>
      </c>
      <c r="B143" s="192"/>
      <c r="C143" s="192"/>
      <c r="D143" s="236">
        <f t="shared" si="48"/>
        <v>-11501.722061220789</v>
      </c>
      <c r="E143" s="236">
        <f t="shared" si="46"/>
        <v>-11220.755833509844</v>
      </c>
      <c r="F143" s="236">
        <f t="shared" si="46"/>
        <v>-10612.868871322949</v>
      </c>
      <c r="G143" s="236">
        <f t="shared" si="46"/>
        <v>-9803.9300045332639</v>
      </c>
      <c r="H143" s="236">
        <f t="shared" si="46"/>
        <v>-8883.536217101384</v>
      </c>
      <c r="I143" s="236">
        <f t="shared" si="46"/>
        <v>-7914.8372395707993</v>
      </c>
      <c r="J143" s="236">
        <f t="shared" si="46"/>
        <v>-7935.3118116840487</v>
      </c>
      <c r="K143" s="236">
        <f t="shared" si="46"/>
        <v>-8056.0952752352459</v>
      </c>
      <c r="L143" s="236">
        <f t="shared" si="46"/>
        <v>-8120.4088063926902</v>
      </c>
      <c r="M143" s="236">
        <f t="shared" si="46"/>
        <v>-8116.133196857525</v>
      </c>
      <c r="N143" s="236">
        <f t="shared" si="46"/>
        <v>-8055.4592865919694</v>
      </c>
      <c r="O143" s="236">
        <f t="shared" si="46"/>
        <v>-8110.8162996273022</v>
      </c>
      <c r="P143" s="236">
        <f t="shared" si="46"/>
        <v>-8150.6844810806215</v>
      </c>
      <c r="Q143" s="236">
        <f t="shared" si="46"/>
        <v>-8157.722930451273</v>
      </c>
      <c r="R143" s="236">
        <f t="shared" si="46"/>
        <v>-8135.0978828220395</v>
      </c>
      <c r="S143" s="236">
        <f t="shared" si="46"/>
        <v>-8088.2065280087991</v>
      </c>
      <c r="T143" s="236">
        <f t="shared" si="46"/>
        <v>-8021.5709457916673</v>
      </c>
      <c r="U143" s="236">
        <f t="shared" si="46"/>
        <v>-7938.632031333982</v>
      </c>
      <c r="V143" s="236">
        <f t="shared" si="46"/>
        <v>-7841.9977794247679</v>
      </c>
      <c r="W143" s="236">
        <f t="shared" si="46"/>
        <v>-7733.6904833362205</v>
      </c>
      <c r="X143" s="236">
        <f t="shared" si="46"/>
        <v>-7616.0204494452337</v>
      </c>
      <c r="Y143" s="236">
        <f t="shared" si="46"/>
        <v>-7502.4434398062294</v>
      </c>
      <c r="Z143" s="236">
        <f t="shared" si="46"/>
        <v>-7387.5389755201759</v>
      </c>
      <c r="AA143" s="236">
        <f t="shared" si="46"/>
        <v>-7268.0763458709698</v>
      </c>
      <c r="AB143" s="236">
        <f t="shared" si="46"/>
        <v>-7142.3317812186433</v>
      </c>
      <c r="AC143" s="236">
        <f t="shared" si="46"/>
        <v>-7009.6033781885635</v>
      </c>
      <c r="AD143" s="236">
        <f t="shared" si="46"/>
        <v>-6869.8675175526878</v>
      </c>
      <c r="AE143" s="236">
        <f t="shared" si="46"/>
        <v>-6723.5365465839859</v>
      </c>
      <c r="AF143" s="236">
        <f t="shared" si="46"/>
        <v>-6571.2889207495609</v>
      </c>
      <c r="AG143" s="236">
        <f t="shared" si="46"/>
        <v>-6413.9511542505352</v>
      </c>
      <c r="AH143" s="236">
        <f t="shared" si="46"/>
        <v>-6303.3798212086549</v>
      </c>
      <c r="AI143" s="236">
        <f t="shared" si="46"/>
        <v>-6217.0840929087717</v>
      </c>
      <c r="AJ143" s="236">
        <f t="shared" si="46"/>
        <v>-6140.2138490142534</v>
      </c>
      <c r="AK143" s="236">
        <f t="shared" si="46"/>
        <v>-6063.2781117779668</v>
      </c>
      <c r="AL143" s="236">
        <f t="shared" si="46"/>
        <v>-5980.5166821778985</v>
      </c>
      <c r="AM143" s="236">
        <f t="shared" si="46"/>
        <v>-5888.7397406318923</v>
      </c>
      <c r="AN143" s="236">
        <f t="shared" si="46"/>
        <v>-5786.5028468916425</v>
      </c>
      <c r="AO143" s="236">
        <f t="shared" si="46"/>
        <v>-5673.5223609682871</v>
      </c>
      <c r="AP143" s="236">
        <f t="shared" si="46"/>
        <v>-5550.2631671432173</v>
      </c>
      <c r="AQ143" s="236">
        <f t="shared" si="46"/>
        <v>-5417.6498036653502</v>
      </c>
      <c r="AR143" s="236">
        <f t="shared" si="46"/>
        <v>-5358.4336412944831</v>
      </c>
      <c r="AS143" s="236">
        <f t="shared" si="46"/>
        <v>-5331.102359240409</v>
      </c>
      <c r="AT143" s="236">
        <f t="shared" si="46"/>
        <v>-5309.4954226610716</v>
      </c>
      <c r="AU143" s="236">
        <f t="shared" si="46"/>
        <v>-5277.9851079705404</v>
      </c>
      <c r="AV143" s="236">
        <f t="shared" si="46"/>
        <v>-5228.0736612413311</v>
      </c>
      <c r="AW143" s="236">
        <f t="shared" si="46"/>
        <v>-5156.0005068021128</v>
      </c>
      <c r="AX143" s="236">
        <f t="shared" si="46"/>
        <v>-5061.0691972394707</v>
      </c>
      <c r="AY143" s="236">
        <f t="shared" si="46"/>
        <v>-4944.4864729895489</v>
      </c>
      <c r="AZ143" s="236">
        <f t="shared" si="46"/>
        <v>-4808.5649026261526</v>
      </c>
      <c r="BA143" s="236">
        <f t="shared" si="46"/>
        <v>-4656.1828650232637</v>
      </c>
      <c r="BB143" s="236">
        <f t="shared" si="46"/>
        <v>-4946.6345498245209</v>
      </c>
      <c r="BC143" s="236">
        <f t="shared" si="46"/>
        <v>-5015.0737455609487</v>
      </c>
      <c r="BD143" s="236">
        <f t="shared" si="46"/>
        <v>-4935.5122546919156</v>
      </c>
      <c r="BE143" s="236">
        <f t="shared" si="46"/>
        <v>-4760.3196695257793</v>
      </c>
      <c r="BF143" s="236">
        <f t="shared" si="46"/>
        <v>-4526.35619663127</v>
      </c>
      <c r="BG143" s="236">
        <f t="shared" si="46"/>
        <v>-4259.3744384257006</v>
      </c>
      <c r="BH143" s="236">
        <f t="shared" si="46"/>
        <v>-3977.1811207098071</v>
      </c>
      <c r="BI143" s="236">
        <f t="shared" si="46"/>
        <v>-3691.9093996640877</v>
      </c>
      <c r="BJ143" s="236">
        <f t="shared" si="46"/>
        <v>-3411.6525000167312</v>
      </c>
      <c r="BK143" s="236">
        <f t="shared" si="46"/>
        <v>-3141.6382533122087</v>
      </c>
      <c r="BL143" s="236">
        <f t="shared" si="46"/>
        <v>-2885.0733017427847</v>
      </c>
      <c r="BM143" s="236">
        <f t="shared" si="46"/>
        <v>-2643.7494221023517</v>
      </c>
      <c r="BN143" s="236">
        <f t="shared" si="46"/>
        <v>-2418.4784348800895</v>
      </c>
      <c r="BO143" s="236">
        <f t="shared" si="46"/>
        <v>-2209.4035354254593</v>
      </c>
      <c r="BP143" s="236">
        <f t="shared" si="46"/>
        <v>-2016.2215141290217</v>
      </c>
      <c r="BQ143" s="236">
        <f t="shared" si="47"/>
        <v>-1838.3407237145002</v>
      </c>
      <c r="BR143" s="236">
        <f t="shared" si="47"/>
        <v>-1674.9927371457161</v>
      </c>
      <c r="BS143" s="236">
        <f t="shared" si="47"/>
        <v>-1525.3106577731378</v>
      </c>
      <c r="BT143" s="236">
        <f t="shared" si="47"/>
        <v>-1388.3834498117503</v>
      </c>
      <c r="BU143" s="236">
        <f t="shared" si="47"/>
        <v>-6028.7751813983778</v>
      </c>
      <c r="BV143" s="236">
        <f t="shared" si="47"/>
        <v>-4385.7985294140526</v>
      </c>
      <c r="BW143" s="236">
        <f t="shared" si="47"/>
        <v>-3193.431452177465</v>
      </c>
      <c r="BX143" s="236">
        <f t="shared" si="47"/>
        <v>-2327.223683713848</v>
      </c>
      <c r="BY143" s="236">
        <f t="shared" si="47"/>
        <v>-1697.3549034495954</v>
      </c>
      <c r="BZ143" s="236">
        <f t="shared" si="47"/>
        <v>-1238.9215073257801</v>
      </c>
      <c r="CA143" s="236">
        <f t="shared" si="47"/>
        <v>-904.97048263176112</v>
      </c>
      <c r="CB143" s="236">
        <f t="shared" si="47"/>
        <v>-661.49683405569522</v>
      </c>
      <c r="CC143" s="236">
        <f t="shared" si="47"/>
        <v>-483.84640970380133</v>
      </c>
      <c r="CD143" s="236">
        <f t="shared" si="47"/>
        <v>-354.12599138252699</v>
      </c>
      <c r="CE143" s="236">
        <f t="shared" si="47"/>
        <v>-259.33626482789259</v>
      </c>
      <c r="CF143" s="236">
        <f t="shared" si="47"/>
        <v>-190.02425936461805</v>
      </c>
      <c r="CG143" s="236">
        <f t="shared" si="47"/>
        <v>-139.30956674574372</v>
      </c>
      <c r="CH143" s="236">
        <f t="shared" si="47"/>
        <v>-102.17985002977184</v>
      </c>
      <c r="CI143" s="236">
        <f t="shared" si="47"/>
        <v>-74.98060333286594</v>
      </c>
      <c r="CJ143" s="236">
        <f t="shared" si="47"/>
        <v>0</v>
      </c>
    </row>
    <row r="144" spans="1:88" s="115" customFormat="1" ht="12.75" x14ac:dyDescent="0.2">
      <c r="A144" s="140" t="s">
        <v>191</v>
      </c>
      <c r="B144" s="192"/>
      <c r="C144" s="192"/>
      <c r="D144" s="236">
        <f t="shared" si="48"/>
        <v>-533.17637195205316</v>
      </c>
      <c r="E144" s="236">
        <f t="shared" si="46"/>
        <v>-534.06707096515311</v>
      </c>
      <c r="F144" s="236">
        <f t="shared" si="46"/>
        <v>-511.28735043572669</v>
      </c>
      <c r="G144" s="236">
        <f t="shared" si="46"/>
        <v>-473.5996783008668</v>
      </c>
      <c r="H144" s="236">
        <f t="shared" si="46"/>
        <v>-427.23114082120446</v>
      </c>
      <c r="I144" s="236">
        <f t="shared" si="46"/>
        <v>-376.56595366038528</v>
      </c>
      <c r="J144" s="236">
        <f t="shared" si="46"/>
        <v>-384.24969724281254</v>
      </c>
      <c r="K144" s="236">
        <f t="shared" si="46"/>
        <v>-396.90786994546215</v>
      </c>
      <c r="L144" s="236">
        <f t="shared" si="46"/>
        <v>-405.27562417918671</v>
      </c>
      <c r="M144" s="236">
        <f t="shared" si="46"/>
        <v>-408.83534310772666</v>
      </c>
      <c r="N144" s="236">
        <f t="shared" si="46"/>
        <v>-408.5045019543395</v>
      </c>
      <c r="O144" s="236">
        <f t="shared" si="46"/>
        <v>-414.98628790547082</v>
      </c>
      <c r="P144" s="236">
        <f t="shared" si="46"/>
        <v>-420.05288660868246</v>
      </c>
      <c r="Q144" s="236">
        <f t="shared" si="46"/>
        <v>-422.76126268615189</v>
      </c>
      <c r="R144" s="236">
        <f t="shared" si="46"/>
        <v>-423.41558037600771</v>
      </c>
      <c r="S144" s="236">
        <f t="shared" si="46"/>
        <v>-422.42872763067862</v>
      </c>
      <c r="T144" s="236">
        <f t="shared" si="46"/>
        <v>-420.13531277725269</v>
      </c>
      <c r="U144" s="236">
        <f t="shared" si="46"/>
        <v>-416.78516625236807</v>
      </c>
      <c r="V144" s="236">
        <f t="shared" si="46"/>
        <v>-412.5637505999839</v>
      </c>
      <c r="W144" s="236">
        <f t="shared" si="46"/>
        <v>-407.61119348589273</v>
      </c>
      <c r="X144" s="236">
        <f t="shared" si="46"/>
        <v>-402.07820621479186</v>
      </c>
      <c r="Y144" s="236">
        <f t="shared" si="46"/>
        <v>-396.0391806383268</v>
      </c>
      <c r="Z144" s="236">
        <f t="shared" si="46"/>
        <v>-390.19563927252602</v>
      </c>
      <c r="AA144" s="236">
        <f t="shared" si="46"/>
        <v>-384.26975708826649</v>
      </c>
      <c r="AB144" s="236">
        <f t="shared" si="46"/>
        <v>-378.09643927913567</v>
      </c>
      <c r="AC144" s="236">
        <f t="shared" si="46"/>
        <v>-371.58818270021584</v>
      </c>
      <c r="AD144" s="236">
        <f t="shared" si="46"/>
        <v>-364.71009274913376</v>
      </c>
      <c r="AE144" s="236">
        <f t="shared" si="46"/>
        <v>-357.46217542099475</v>
      </c>
      <c r="AF144" s="236">
        <f t="shared" si="46"/>
        <v>-349.86684187686478</v>
      </c>
      <c r="AG144" s="236">
        <f t="shared" si="46"/>
        <v>-341.9601464665684</v>
      </c>
      <c r="AH144" s="236">
        <f t="shared" ref="AH144:CJ157" si="49">AH92-AH118</f>
        <v>-333.78569646451797</v>
      </c>
      <c r="AI144" s="236">
        <f t="shared" si="49"/>
        <v>-328.0355695982289</v>
      </c>
      <c r="AJ144" s="236">
        <f t="shared" si="49"/>
        <v>-323.54504075219302</v>
      </c>
      <c r="AK144" s="236">
        <f t="shared" si="49"/>
        <v>-319.54429164913745</v>
      </c>
      <c r="AL144" s="236">
        <f t="shared" si="49"/>
        <v>-315.54079999083478</v>
      </c>
      <c r="AM144" s="236">
        <f t="shared" si="49"/>
        <v>-311.23529501065786</v>
      </c>
      <c r="AN144" s="236">
        <f t="shared" si="49"/>
        <v>-306.46179341024981</v>
      </c>
      <c r="AO144" s="236">
        <f t="shared" si="49"/>
        <v>-301.14491713358075</v>
      </c>
      <c r="AP144" s="236">
        <f t="shared" si="49"/>
        <v>-295.26961512826892</v>
      </c>
      <c r="AQ144" s="236">
        <f t="shared" si="49"/>
        <v>-288.85978583520409</v>
      </c>
      <c r="AR144" s="236">
        <f t="shared" si="49"/>
        <v>-281.9632822214262</v>
      </c>
      <c r="AS144" s="236">
        <f t="shared" si="49"/>
        <v>-278.87516247194435</v>
      </c>
      <c r="AT144" s="236">
        <f t="shared" si="49"/>
        <v>-277.44408660911358</v>
      </c>
      <c r="AU144" s="236">
        <f t="shared" si="49"/>
        <v>-276.31285969768214</v>
      </c>
      <c r="AV144" s="236">
        <f t="shared" si="49"/>
        <v>-274.66973522792978</v>
      </c>
      <c r="AW144" s="236">
        <f t="shared" si="49"/>
        <v>-272.07259560362218</v>
      </c>
      <c r="AX144" s="236">
        <f t="shared" si="49"/>
        <v>-268.32517862639725</v>
      </c>
      <c r="AY144" s="236">
        <f t="shared" si="49"/>
        <v>-263.39043729213881</v>
      </c>
      <c r="AZ144" s="236">
        <f t="shared" si="49"/>
        <v>-257.33035279716569</v>
      </c>
      <c r="BA144" s="236">
        <f t="shared" si="49"/>
        <v>-250.26455069367876</v>
      </c>
      <c r="BB144" s="236">
        <f t="shared" si="49"/>
        <v>-242.34224126903791</v>
      </c>
      <c r="BC144" s="236">
        <f t="shared" si="49"/>
        <v>-257.40257705520708</v>
      </c>
      <c r="BD144" s="236">
        <f t="shared" si="49"/>
        <v>-260.95591028796116</v>
      </c>
      <c r="BE144" s="236">
        <f t="shared" si="49"/>
        <v>-256.82986802780579</v>
      </c>
      <c r="BF144" s="236">
        <f t="shared" si="49"/>
        <v>-247.73593906836686</v>
      </c>
      <c r="BG144" s="236">
        <f t="shared" si="49"/>
        <v>-235.58475049917251</v>
      </c>
      <c r="BH144" s="236">
        <f t="shared" si="49"/>
        <v>-221.71266182724867</v>
      </c>
      <c r="BI144" s="236">
        <f t="shared" si="49"/>
        <v>-207.04473951538967</v>
      </c>
      <c r="BJ144" s="236">
        <f t="shared" si="49"/>
        <v>-192.21203659604726</v>
      </c>
      <c r="BK144" s="236">
        <f t="shared" si="49"/>
        <v>-177.63601470485446</v>
      </c>
      <c r="BL144" s="236">
        <f t="shared" si="49"/>
        <v>-163.5893149248368</v>
      </c>
      <c r="BM144" s="236">
        <f t="shared" si="49"/>
        <v>-150.23948857287542</v>
      </c>
      <c r="BN144" s="236">
        <f t="shared" si="49"/>
        <v>-137.68044141459359</v>
      </c>
      <c r="BO144" s="236">
        <f t="shared" si="49"/>
        <v>-125.95501324540783</v>
      </c>
      <c r="BP144" s="236">
        <f t="shared" si="49"/>
        <v>-115.07115901075485</v>
      </c>
      <c r="BQ144" s="236">
        <f t="shared" si="47"/>
        <v>-105.01351068242911</v>
      </c>
      <c r="BR144" s="236">
        <f t="shared" si="47"/>
        <v>-95.751604715085705</v>
      </c>
      <c r="BS144" s="236">
        <f t="shared" si="47"/>
        <v>-87.245703654669342</v>
      </c>
      <c r="BT144" s="236">
        <f t="shared" si="47"/>
        <v>-79.450883454917857</v>
      </c>
      <c r="BU144" s="236">
        <f t="shared" si="47"/>
        <v>-72.319872428472991</v>
      </c>
      <c r="BV144" s="236">
        <f t="shared" si="47"/>
        <v>-313.27132352957415</v>
      </c>
      <c r="BW144" s="236">
        <f t="shared" si="47"/>
        <v>-228.1022465841088</v>
      </c>
      <c r="BX144" s="236">
        <f t="shared" si="47"/>
        <v>-166.23026312241564</v>
      </c>
      <c r="BY144" s="236">
        <f t="shared" si="47"/>
        <v>-121.23963596068097</v>
      </c>
      <c r="BZ144" s="236">
        <f t="shared" si="47"/>
        <v>-88.494393380407928</v>
      </c>
      <c r="CA144" s="236">
        <f t="shared" si="47"/>
        <v>-64.640748759409689</v>
      </c>
      <c r="CB144" s="236">
        <f t="shared" si="47"/>
        <v>-47.249773861122776</v>
      </c>
      <c r="CC144" s="236">
        <f t="shared" si="47"/>
        <v>-34.560457835986199</v>
      </c>
      <c r="CD144" s="236">
        <f t="shared" si="47"/>
        <v>-25.294713670180045</v>
      </c>
      <c r="CE144" s="236">
        <f t="shared" si="47"/>
        <v>-18.524018916277555</v>
      </c>
      <c r="CF144" s="236">
        <f t="shared" si="47"/>
        <v>-13.573161383186971</v>
      </c>
      <c r="CG144" s="236">
        <f t="shared" si="47"/>
        <v>-9.950683338981662</v>
      </c>
      <c r="CH144" s="236">
        <f t="shared" si="47"/>
        <v>-7.2985607164123394</v>
      </c>
      <c r="CI144" s="236">
        <f t="shared" si="47"/>
        <v>-5.3557573809190444</v>
      </c>
      <c r="CJ144" s="236">
        <f t="shared" si="47"/>
        <v>-58.977002644706772</v>
      </c>
    </row>
    <row r="145" spans="1:88" s="115" customFormat="1" ht="25.5" x14ac:dyDescent="0.2">
      <c r="A145" s="140" t="s">
        <v>177</v>
      </c>
      <c r="B145" s="192"/>
      <c r="C145" s="192"/>
      <c r="D145" s="236">
        <f t="shared" si="48"/>
        <v>21271.450123193827</v>
      </c>
      <c r="E145" s="236">
        <f t="shared" si="48"/>
        <v>18611.857361788017</v>
      </c>
      <c r="F145" s="236">
        <f t="shared" si="48"/>
        <v>16284.856245621202</v>
      </c>
      <c r="G145" s="236">
        <f t="shared" si="48"/>
        <v>14248.851826377504</v>
      </c>
      <c r="H145" s="236">
        <f t="shared" si="48"/>
        <v>12467.451317184765</v>
      </c>
      <c r="I145" s="236">
        <f t="shared" si="48"/>
        <v>2046.0295784580449</v>
      </c>
      <c r="J145" s="236">
        <f t="shared" si="48"/>
        <v>255.6804907024125</v>
      </c>
      <c r="K145" s="236">
        <f t="shared" si="48"/>
        <v>-44.920142003200453</v>
      </c>
      <c r="L145" s="236">
        <f t="shared" si="48"/>
        <v>-88.998293558057412</v>
      </c>
      <c r="M145" s="236">
        <f t="shared" si="48"/>
        <v>-89.464310464383743</v>
      </c>
      <c r="N145" s="236">
        <f t="shared" si="48"/>
        <v>-124.02371846087954</v>
      </c>
      <c r="O145" s="236">
        <f t="shared" si="48"/>
        <v>-138.76150722811144</v>
      </c>
      <c r="P145" s="236">
        <f t="shared" si="48"/>
        <v>-141.74042851601553</v>
      </c>
      <c r="Q145" s="236">
        <f t="shared" si="48"/>
        <v>-137.80921525047052</v>
      </c>
      <c r="R145" s="236">
        <f t="shared" si="48"/>
        <v>-130.01531506162428</v>
      </c>
      <c r="S145" s="236">
        <f t="shared" si="48"/>
        <v>-120.28078228058803</v>
      </c>
      <c r="T145" s="236">
        <f t="shared" ref="T145:CA149" si="50">T93-T119</f>
        <v>-109.80269078954188</v>
      </c>
      <c r="U145" s="236">
        <f t="shared" si="50"/>
        <v>-99.308830917741943</v>
      </c>
      <c r="V145" s="236">
        <f t="shared" si="50"/>
        <v>-89.224411042394422</v>
      </c>
      <c r="W145" s="236">
        <f t="shared" si="50"/>
        <v>0</v>
      </c>
      <c r="X145" s="236">
        <f t="shared" si="50"/>
        <v>0</v>
      </c>
      <c r="Y145" s="236">
        <f t="shared" si="50"/>
        <v>0</v>
      </c>
      <c r="Z145" s="236">
        <f t="shared" si="50"/>
        <v>0</v>
      </c>
      <c r="AA145" s="236">
        <f t="shared" si="50"/>
        <v>0</v>
      </c>
      <c r="AB145" s="236">
        <f t="shared" si="50"/>
        <v>0</v>
      </c>
      <c r="AC145" s="236">
        <f t="shared" si="50"/>
        <v>0</v>
      </c>
      <c r="AD145" s="236">
        <f t="shared" si="50"/>
        <v>0</v>
      </c>
      <c r="AE145" s="236">
        <f t="shared" si="50"/>
        <v>0</v>
      </c>
      <c r="AF145" s="236">
        <f t="shared" si="50"/>
        <v>0</v>
      </c>
      <c r="AG145" s="236">
        <f t="shared" si="50"/>
        <v>0</v>
      </c>
      <c r="AH145" s="236">
        <f t="shared" si="50"/>
        <v>0</v>
      </c>
      <c r="AI145" s="236">
        <f t="shared" si="50"/>
        <v>0</v>
      </c>
      <c r="AJ145" s="236">
        <f t="shared" si="50"/>
        <v>0</v>
      </c>
      <c r="AK145" s="236">
        <f t="shared" si="50"/>
        <v>0</v>
      </c>
      <c r="AL145" s="236">
        <f t="shared" si="50"/>
        <v>0</v>
      </c>
      <c r="AM145" s="236">
        <f t="shared" si="50"/>
        <v>0</v>
      </c>
      <c r="AN145" s="236">
        <f t="shared" si="50"/>
        <v>0</v>
      </c>
      <c r="AO145" s="236">
        <f t="shared" si="50"/>
        <v>0</v>
      </c>
      <c r="AP145" s="236">
        <f t="shared" si="50"/>
        <v>0</v>
      </c>
      <c r="AQ145" s="236">
        <f t="shared" si="50"/>
        <v>0</v>
      </c>
      <c r="AR145" s="236">
        <f t="shared" si="50"/>
        <v>0</v>
      </c>
      <c r="AS145" s="236">
        <f t="shared" si="50"/>
        <v>0</v>
      </c>
      <c r="AT145" s="236">
        <f t="shared" si="50"/>
        <v>0</v>
      </c>
      <c r="AU145" s="236">
        <f t="shared" si="50"/>
        <v>0</v>
      </c>
      <c r="AV145" s="236">
        <f t="shared" si="50"/>
        <v>0</v>
      </c>
      <c r="AW145" s="236">
        <f t="shared" si="50"/>
        <v>0</v>
      </c>
      <c r="AX145" s="236">
        <f t="shared" si="50"/>
        <v>0</v>
      </c>
      <c r="AY145" s="236">
        <f t="shared" si="50"/>
        <v>0</v>
      </c>
      <c r="AZ145" s="236">
        <f t="shared" si="50"/>
        <v>0</v>
      </c>
      <c r="BA145" s="236">
        <f t="shared" si="50"/>
        <v>0</v>
      </c>
      <c r="BB145" s="236">
        <f t="shared" si="50"/>
        <v>0</v>
      </c>
      <c r="BC145" s="236">
        <f t="shared" si="50"/>
        <v>0</v>
      </c>
      <c r="BD145" s="236">
        <f t="shared" si="50"/>
        <v>0</v>
      </c>
      <c r="BE145" s="236">
        <f t="shared" si="50"/>
        <v>0</v>
      </c>
      <c r="BF145" s="236">
        <f t="shared" si="50"/>
        <v>0</v>
      </c>
      <c r="BG145" s="236">
        <f t="shared" si="50"/>
        <v>0</v>
      </c>
      <c r="BH145" s="236">
        <f t="shared" si="50"/>
        <v>0</v>
      </c>
      <c r="BI145" s="236">
        <f t="shared" si="50"/>
        <v>0</v>
      </c>
      <c r="BJ145" s="236">
        <f t="shared" si="50"/>
        <v>0</v>
      </c>
      <c r="BK145" s="236">
        <f t="shared" si="50"/>
        <v>0</v>
      </c>
      <c r="BL145" s="236">
        <f t="shared" si="50"/>
        <v>0</v>
      </c>
      <c r="BM145" s="236">
        <f t="shared" si="50"/>
        <v>0</v>
      </c>
      <c r="BN145" s="236">
        <f t="shared" si="50"/>
        <v>0</v>
      </c>
      <c r="BO145" s="236">
        <f t="shared" si="50"/>
        <v>0</v>
      </c>
      <c r="BP145" s="236">
        <f t="shared" si="49"/>
        <v>0</v>
      </c>
      <c r="BQ145" s="236">
        <f t="shared" si="49"/>
        <v>0</v>
      </c>
      <c r="BR145" s="236">
        <f t="shared" si="49"/>
        <v>0</v>
      </c>
      <c r="BS145" s="236">
        <f t="shared" si="49"/>
        <v>0</v>
      </c>
      <c r="BT145" s="236">
        <f t="shared" si="49"/>
        <v>0</v>
      </c>
      <c r="BU145" s="236">
        <f t="shared" si="49"/>
        <v>0</v>
      </c>
      <c r="BV145" s="236">
        <f t="shared" si="49"/>
        <v>0</v>
      </c>
      <c r="BW145" s="236">
        <f t="shared" si="49"/>
        <v>0</v>
      </c>
      <c r="BX145" s="236">
        <f t="shared" si="49"/>
        <v>0</v>
      </c>
      <c r="BY145" s="236">
        <f t="shared" si="49"/>
        <v>0</v>
      </c>
      <c r="BZ145" s="236">
        <f t="shared" si="49"/>
        <v>0</v>
      </c>
      <c r="CA145" s="236">
        <f t="shared" si="49"/>
        <v>0</v>
      </c>
      <c r="CB145" s="236">
        <f t="shared" si="49"/>
        <v>0</v>
      </c>
      <c r="CC145" s="236">
        <f t="shared" si="49"/>
        <v>0</v>
      </c>
      <c r="CD145" s="236">
        <f t="shared" si="49"/>
        <v>0</v>
      </c>
      <c r="CE145" s="236">
        <f t="shared" si="49"/>
        <v>0</v>
      </c>
      <c r="CF145" s="236">
        <f t="shared" si="49"/>
        <v>0</v>
      </c>
      <c r="CG145" s="236">
        <f t="shared" si="49"/>
        <v>0</v>
      </c>
      <c r="CH145" s="236">
        <f t="shared" si="49"/>
        <v>0</v>
      </c>
      <c r="CI145" s="236">
        <f t="shared" si="49"/>
        <v>0</v>
      </c>
      <c r="CJ145" s="236">
        <f t="shared" si="49"/>
        <v>0</v>
      </c>
    </row>
    <row r="146" spans="1:88" s="115" customFormat="1" ht="25.5" x14ac:dyDescent="0.2">
      <c r="A146" s="140" t="s">
        <v>178</v>
      </c>
      <c r="B146" s="192"/>
      <c r="C146" s="192"/>
      <c r="D146" s="236">
        <f t="shared" si="48"/>
        <v>74052.451678359153</v>
      </c>
      <c r="E146" s="236">
        <f t="shared" si="48"/>
        <v>67313.988835333701</v>
      </c>
      <c r="F146" s="236">
        <f t="shared" si="48"/>
        <v>61149.349715121556</v>
      </c>
      <c r="G146" s="236">
        <f t="shared" si="48"/>
        <v>55515.737184397905</v>
      </c>
      <c r="H146" s="236">
        <f t="shared" si="48"/>
        <v>50372.574807915691</v>
      </c>
      <c r="I146" s="236">
        <f t="shared" si="48"/>
        <v>8799.3173547122715</v>
      </c>
      <c r="J146" s="236">
        <f t="shared" si="48"/>
        <v>1179.5480178861544</v>
      </c>
      <c r="K146" s="236">
        <f t="shared" si="48"/>
        <v>-202.45549181615934</v>
      </c>
      <c r="L146" s="236">
        <f t="shared" si="48"/>
        <v>-440.1233225386386</v>
      </c>
      <c r="M146" s="236">
        <f t="shared" si="48"/>
        <v>-468.27966627432033</v>
      </c>
      <c r="N146" s="236">
        <f t="shared" si="48"/>
        <v>-722.65784001917928</v>
      </c>
      <c r="O146" s="236">
        <f t="shared" si="48"/>
        <v>-897.48591079488688</v>
      </c>
      <c r="P146" s="236">
        <f t="shared" si="48"/>
        <v>-1015.1877463664714</v>
      </c>
      <c r="Q146" s="236">
        <f t="shared" si="48"/>
        <v>-1090.6905901257123</v>
      </c>
      <c r="R146" s="236">
        <f t="shared" si="48"/>
        <v>-1134.9114880635607</v>
      </c>
      <c r="S146" s="236">
        <f t="shared" si="48"/>
        <v>-1156.0257050701912</v>
      </c>
      <c r="T146" s="236">
        <f t="shared" si="50"/>
        <v>-1160.1765857258724</v>
      </c>
      <c r="U146" s="236">
        <f t="shared" si="50"/>
        <v>-1151.9743372640514</v>
      </c>
      <c r="V146" s="236">
        <f t="shared" si="50"/>
        <v>-1134.8712395569019</v>
      </c>
      <c r="W146" s="236">
        <f t="shared" si="50"/>
        <v>-1207.1556759941159</v>
      </c>
      <c r="X146" s="236">
        <f t="shared" si="50"/>
        <v>-1165.6661621547973</v>
      </c>
      <c r="Y146" s="236">
        <f t="shared" si="50"/>
        <v>-1122.5542481885204</v>
      </c>
      <c r="Z146" s="236">
        <f t="shared" si="50"/>
        <v>-1078.8789419591048</v>
      </c>
      <c r="AA146" s="236">
        <f t="shared" si="50"/>
        <v>-1035.3719385250879</v>
      </c>
      <c r="AB146" s="236">
        <f t="shared" si="50"/>
        <v>-992.53155661909841</v>
      </c>
      <c r="AC146" s="236">
        <f t="shared" si="50"/>
        <v>-950.69005575416668</v>
      </c>
      <c r="AD146" s="236">
        <f t="shared" si="50"/>
        <v>-910.06185178157466</v>
      </c>
      <c r="AE146" s="236">
        <f t="shared" si="50"/>
        <v>-870.7780291512754</v>
      </c>
      <c r="AF146" s="236">
        <f t="shared" si="50"/>
        <v>-832.91102540455176</v>
      </c>
      <c r="AG146" s="236">
        <f t="shared" si="50"/>
        <v>-782.75964432161709</v>
      </c>
      <c r="AH146" s="236">
        <f t="shared" si="50"/>
        <v>-735.49167124579253</v>
      </c>
      <c r="AI146" s="236">
        <f t="shared" si="50"/>
        <v>-690.98281685471011</v>
      </c>
      <c r="AJ146" s="236">
        <f t="shared" si="50"/>
        <v>-649.10098568210378</v>
      </c>
      <c r="AK146" s="236">
        <f t="shared" si="50"/>
        <v>-609.71134169149445</v>
      </c>
      <c r="AL146" s="236">
        <f t="shared" si="50"/>
        <v>-572.67969964131771</v>
      </c>
      <c r="AM146" s="236">
        <f t="shared" si="50"/>
        <v>-537.87474938048399</v>
      </c>
      <c r="AN146" s="236">
        <f t="shared" si="50"/>
        <v>-505.16946940604976</v>
      </c>
      <c r="AO146" s="236">
        <f t="shared" si="50"/>
        <v>-474.44197981484467</v>
      </c>
      <c r="AP146" s="236">
        <f t="shared" si="50"/>
        <v>-445.57601002661977</v>
      </c>
      <c r="AQ146" s="236">
        <f t="shared" si="50"/>
        <v>-396.43683542636427</v>
      </c>
      <c r="AR146" s="236">
        <f t="shared" si="50"/>
        <v>-352.71362418459466</v>
      </c>
      <c r="AS146" s="236">
        <f t="shared" si="50"/>
        <v>-313.81056501261628</v>
      </c>
      <c r="AT146" s="236">
        <f t="shared" si="50"/>
        <v>-279.19700635195477</v>
      </c>
      <c r="AU146" s="236">
        <f t="shared" si="50"/>
        <v>-248.40046251659805</v>
      </c>
      <c r="AV146" s="236">
        <f t="shared" si="50"/>
        <v>-221.00032517088039</v>
      </c>
      <c r="AW146" s="236">
        <f t="shared" si="50"/>
        <v>-196.62222478407421</v>
      </c>
      <c r="AX146" s="236">
        <f t="shared" si="50"/>
        <v>-174.93298522667101</v>
      </c>
      <c r="AY146" s="236">
        <f t="shared" si="50"/>
        <v>-155.63611591267181</v>
      </c>
      <c r="AZ146" s="236">
        <f t="shared" si="50"/>
        <v>-138.46778868995716</v>
      </c>
      <c r="BA146" s="236">
        <f t="shared" si="50"/>
        <v>0</v>
      </c>
      <c r="BB146" s="236">
        <f t="shared" si="50"/>
        <v>0</v>
      </c>
      <c r="BC146" s="236">
        <f t="shared" si="50"/>
        <v>0</v>
      </c>
      <c r="BD146" s="236">
        <f t="shared" si="50"/>
        <v>0</v>
      </c>
      <c r="BE146" s="236">
        <f t="shared" si="50"/>
        <v>0</v>
      </c>
      <c r="BF146" s="236">
        <f t="shared" si="50"/>
        <v>0</v>
      </c>
      <c r="BG146" s="236">
        <f t="shared" si="50"/>
        <v>0</v>
      </c>
      <c r="BH146" s="236">
        <f t="shared" si="50"/>
        <v>0</v>
      </c>
      <c r="BI146" s="236">
        <f t="shared" si="50"/>
        <v>0</v>
      </c>
      <c r="BJ146" s="236">
        <f t="shared" si="50"/>
        <v>0</v>
      </c>
      <c r="BK146" s="236">
        <f t="shared" si="50"/>
        <v>0</v>
      </c>
      <c r="BL146" s="236">
        <f t="shared" si="50"/>
        <v>0</v>
      </c>
      <c r="BM146" s="236">
        <f t="shared" si="50"/>
        <v>0</v>
      </c>
      <c r="BN146" s="236">
        <f t="shared" si="50"/>
        <v>0</v>
      </c>
      <c r="BO146" s="236">
        <f t="shared" si="50"/>
        <v>0</v>
      </c>
      <c r="BP146" s="236">
        <f t="shared" si="50"/>
        <v>0</v>
      </c>
      <c r="BQ146" s="236">
        <f t="shared" si="49"/>
        <v>0</v>
      </c>
      <c r="BR146" s="236">
        <f t="shared" si="49"/>
        <v>0</v>
      </c>
      <c r="BS146" s="236">
        <f t="shared" si="49"/>
        <v>0</v>
      </c>
      <c r="BT146" s="236">
        <f t="shared" si="49"/>
        <v>0</v>
      </c>
      <c r="BU146" s="236">
        <f t="shared" si="49"/>
        <v>0</v>
      </c>
      <c r="BV146" s="236">
        <f t="shared" si="49"/>
        <v>0</v>
      </c>
      <c r="BW146" s="236">
        <f t="shared" si="49"/>
        <v>0</v>
      </c>
      <c r="BX146" s="236">
        <f t="shared" si="49"/>
        <v>0</v>
      </c>
      <c r="BY146" s="236">
        <f t="shared" si="49"/>
        <v>0</v>
      </c>
      <c r="BZ146" s="236">
        <f t="shared" si="49"/>
        <v>0</v>
      </c>
      <c r="CA146" s="236">
        <f t="shared" si="49"/>
        <v>0</v>
      </c>
      <c r="CB146" s="236">
        <f t="shared" si="49"/>
        <v>0</v>
      </c>
      <c r="CC146" s="236">
        <f t="shared" si="49"/>
        <v>0</v>
      </c>
      <c r="CD146" s="236">
        <f t="shared" si="49"/>
        <v>0</v>
      </c>
      <c r="CE146" s="236">
        <f t="shared" si="49"/>
        <v>0</v>
      </c>
      <c r="CF146" s="236">
        <f t="shared" si="49"/>
        <v>0</v>
      </c>
      <c r="CG146" s="236">
        <f t="shared" si="49"/>
        <v>0</v>
      </c>
      <c r="CH146" s="236">
        <f t="shared" si="49"/>
        <v>0</v>
      </c>
      <c r="CI146" s="236">
        <f t="shared" si="49"/>
        <v>0</v>
      </c>
      <c r="CJ146" s="236">
        <f t="shared" si="49"/>
        <v>0</v>
      </c>
    </row>
    <row r="147" spans="1:88" s="115" customFormat="1" ht="25.5" x14ac:dyDescent="0.2">
      <c r="A147" s="140" t="s">
        <v>213</v>
      </c>
      <c r="B147" s="192"/>
      <c r="C147" s="192"/>
      <c r="D147" s="236">
        <f t="shared" si="48"/>
        <v>80220.072987346211</v>
      </c>
      <c r="E147" s="236">
        <f t="shared" si="48"/>
        <v>76761.796952893055</v>
      </c>
      <c r="F147" s="236">
        <f t="shared" si="48"/>
        <v>73156.397451340919</v>
      </c>
      <c r="G147" s="236">
        <f t="shared" si="48"/>
        <v>69471.525535161432</v>
      </c>
      <c r="H147" s="236">
        <f t="shared" si="48"/>
        <v>65762.562695966102</v>
      </c>
      <c r="I147" s="236">
        <f t="shared" si="48"/>
        <v>11955.353977322477</v>
      </c>
      <c r="J147" s="236">
        <f t="shared" si="48"/>
        <v>1748.832424633074</v>
      </c>
      <c r="K147" s="236">
        <f t="shared" si="48"/>
        <v>-173.85687555473123</v>
      </c>
      <c r="L147" s="236">
        <f t="shared" si="48"/>
        <v>-526.1363910636428</v>
      </c>
      <c r="M147" s="236">
        <f t="shared" si="48"/>
        <v>-581.04449919985927</v>
      </c>
      <c r="N147" s="236">
        <f t="shared" si="48"/>
        <v>-912.86232533426664</v>
      </c>
      <c r="O147" s="236">
        <f t="shared" si="48"/>
        <v>-1154.0388655565184</v>
      </c>
      <c r="P147" s="236">
        <f t="shared" si="48"/>
        <v>-1329.6003026520775</v>
      </c>
      <c r="Q147" s="236">
        <f t="shared" si="48"/>
        <v>-1455.3655956085713</v>
      </c>
      <c r="R147" s="236">
        <f t="shared" si="48"/>
        <v>-1542.8520013110247</v>
      </c>
      <c r="S147" s="236">
        <f t="shared" si="48"/>
        <v>-1600.8129865563533</v>
      </c>
      <c r="T147" s="236">
        <f t="shared" si="50"/>
        <v>-1635.9779826597078</v>
      </c>
      <c r="U147" s="236">
        <f t="shared" si="50"/>
        <v>-1653.5357147687464</v>
      </c>
      <c r="V147" s="236">
        <f t="shared" si="50"/>
        <v>-1657.4910141345754</v>
      </c>
      <c r="W147" s="236">
        <f t="shared" si="50"/>
        <v>-1650.9377415003837</v>
      </c>
      <c r="X147" s="236">
        <f t="shared" si="50"/>
        <v>-1645.6388731651823</v>
      </c>
      <c r="Y147" s="236">
        <f t="shared" si="50"/>
        <v>-1632.2236929642095</v>
      </c>
      <c r="Z147" s="236">
        <f t="shared" si="50"/>
        <v>-1612.2856127168343</v>
      </c>
      <c r="AA147" s="236">
        <f t="shared" si="50"/>
        <v>-1587.1427349528822</v>
      </c>
      <c r="AB147" s="236">
        <f t="shared" si="50"/>
        <v>-1557.8823530482478</v>
      </c>
      <c r="AC147" s="236">
        <f t="shared" si="50"/>
        <v>-1525.4004082838655</v>
      </c>
      <c r="AD147" s="236">
        <f t="shared" si="50"/>
        <v>-1490.4353302546078</v>
      </c>
      <c r="AE147" s="236">
        <f t="shared" si="50"/>
        <v>-1453.5964201650931</v>
      </c>
      <c r="AF147" s="236">
        <f t="shared" si="50"/>
        <v>-1415.3872952901293</v>
      </c>
      <c r="AG147" s="236">
        <f t="shared" si="50"/>
        <v>-1416.4782026346656</v>
      </c>
      <c r="AH147" s="236">
        <f t="shared" si="50"/>
        <v>-1410.6606865990325</v>
      </c>
      <c r="AI147" s="236">
        <f t="shared" si="50"/>
        <v>-1398.6296184683451</v>
      </c>
      <c r="AJ147" s="236">
        <f t="shared" si="50"/>
        <v>-1381.1207732731127</v>
      </c>
      <c r="AK147" s="236">
        <f t="shared" si="50"/>
        <v>-1358.8674069168337</v>
      </c>
      <c r="AL147" s="236">
        <f t="shared" si="50"/>
        <v>-1332.5734604819445</v>
      </c>
      <c r="AM147" s="236">
        <f t="shared" si="50"/>
        <v>-1302.8979582819738</v>
      </c>
      <c r="AN147" s="236">
        <f t="shared" si="50"/>
        <v>-1270.4468641837011</v>
      </c>
      <c r="AO147" s="236">
        <f t="shared" si="50"/>
        <v>-1235.7698356903275</v>
      </c>
      <c r="AP147" s="236">
        <f t="shared" si="50"/>
        <v>-1199.3601274726389</v>
      </c>
      <c r="AQ147" s="236">
        <f t="shared" si="50"/>
        <v>-1226.2141195476288</v>
      </c>
      <c r="AR147" s="236">
        <f t="shared" si="50"/>
        <v>-1237.7401639354357</v>
      </c>
      <c r="AS147" s="236">
        <f t="shared" si="50"/>
        <v>-1236.1066919482255</v>
      </c>
      <c r="AT147" s="236">
        <f t="shared" si="50"/>
        <v>-1223.3937887245556</v>
      </c>
      <c r="AU147" s="236">
        <f t="shared" si="50"/>
        <v>-1201.5312738835055</v>
      </c>
      <c r="AV147" s="236">
        <f t="shared" si="50"/>
        <v>-1172.2673701203894</v>
      </c>
      <c r="AW147" s="236">
        <f t="shared" si="50"/>
        <v>-1137.1573006885155</v>
      </c>
      <c r="AX147" s="236">
        <f t="shared" si="50"/>
        <v>-1097.5645174123783</v>
      </c>
      <c r="AY147" s="236">
        <f t="shared" si="50"/>
        <v>-1054.6695999774383</v>
      </c>
      <c r="AZ147" s="236">
        <f t="shared" si="50"/>
        <v>-1009.4834909147467</v>
      </c>
      <c r="BA147" s="236">
        <f t="shared" si="50"/>
        <v>-1323.9676173512125</v>
      </c>
      <c r="BB147" s="236">
        <f t="shared" si="50"/>
        <v>-1217.936095328012</v>
      </c>
      <c r="BC147" s="236">
        <f t="shared" si="50"/>
        <v>-1117.1143646399432</v>
      </c>
      <c r="BD147" s="236">
        <f t="shared" si="50"/>
        <v>-1022.3606397224794</v>
      </c>
      <c r="BE147" s="236">
        <f t="shared" si="50"/>
        <v>-934.05820562099689</v>
      </c>
      <c r="BF147" s="236">
        <f t="shared" si="50"/>
        <v>-852.27649514067161</v>
      </c>
      <c r="BG147" s="236">
        <f t="shared" si="50"/>
        <v>-776.88255153532373</v>
      </c>
      <c r="BH147" s="236">
        <f t="shared" si="50"/>
        <v>-707.61775105993729</v>
      </c>
      <c r="BI147" s="236">
        <f t="shared" si="50"/>
        <v>-644.15023797781032</v>
      </c>
      <c r="BJ147" s="236">
        <f t="shared" si="50"/>
        <v>-586.11041351825406</v>
      </c>
      <c r="BK147" s="236">
        <f t="shared" si="50"/>
        <v>-533.11463179782004</v>
      </c>
      <c r="BL147" s="236">
        <f t="shared" si="50"/>
        <v>-484.78071663022274</v>
      </c>
      <c r="BM147" s="236">
        <f t="shared" si="50"/>
        <v>-440.73783109190117</v>
      </c>
      <c r="BN147" s="236">
        <f t="shared" si="50"/>
        <v>-400.63247125555063</v>
      </c>
      <c r="BO147" s="236">
        <f t="shared" si="50"/>
        <v>-364.13182131426584</v>
      </c>
      <c r="BP147" s="236">
        <f t="shared" si="50"/>
        <v>-330.92533229244873</v>
      </c>
      <c r="BQ147" s="236">
        <f t="shared" si="49"/>
        <v>-300.72512344241113</v>
      </c>
      <c r="BR147" s="236">
        <f t="shared" si="49"/>
        <v>-273.26562102484968</v>
      </c>
      <c r="BS147" s="236">
        <f t="shared" si="49"/>
        <v>-248.30272007599342</v>
      </c>
      <c r="BT147" s="236">
        <f t="shared" si="49"/>
        <v>-225.6126645259319</v>
      </c>
      <c r="BU147" s="236">
        <f t="shared" si="49"/>
        <v>0</v>
      </c>
      <c r="BV147" s="236">
        <f t="shared" si="49"/>
        <v>0</v>
      </c>
      <c r="BW147" s="236">
        <f t="shared" si="49"/>
        <v>0</v>
      </c>
      <c r="BX147" s="236">
        <f t="shared" si="49"/>
        <v>0</v>
      </c>
      <c r="BY147" s="236">
        <f t="shared" si="49"/>
        <v>0</v>
      </c>
      <c r="BZ147" s="236">
        <f t="shared" si="49"/>
        <v>0</v>
      </c>
      <c r="CA147" s="236">
        <f t="shared" si="49"/>
        <v>0</v>
      </c>
      <c r="CB147" s="236">
        <f t="shared" si="49"/>
        <v>0</v>
      </c>
      <c r="CC147" s="236">
        <f t="shared" si="49"/>
        <v>0</v>
      </c>
      <c r="CD147" s="236">
        <f t="shared" si="49"/>
        <v>0</v>
      </c>
      <c r="CE147" s="236">
        <f t="shared" si="49"/>
        <v>0</v>
      </c>
      <c r="CF147" s="236">
        <f t="shared" si="49"/>
        <v>0</v>
      </c>
      <c r="CG147" s="236">
        <f t="shared" si="49"/>
        <v>0</v>
      </c>
      <c r="CH147" s="236">
        <f t="shared" si="49"/>
        <v>0</v>
      </c>
      <c r="CI147" s="236">
        <f t="shared" si="49"/>
        <v>0</v>
      </c>
      <c r="CJ147" s="236">
        <f t="shared" si="49"/>
        <v>0</v>
      </c>
    </row>
    <row r="148" spans="1:88" s="115" customFormat="1" ht="25.5" x14ac:dyDescent="0.2">
      <c r="A148" s="140" t="s">
        <v>214</v>
      </c>
      <c r="B148" s="192"/>
      <c r="C148" s="192"/>
      <c r="D148" s="236">
        <f t="shared" si="48"/>
        <v>12519.658168976033</v>
      </c>
      <c r="E148" s="236">
        <f t="shared" si="48"/>
        <v>14228.134197877858</v>
      </c>
      <c r="F148" s="236">
        <f t="shared" si="48"/>
        <v>15524.430087178189</v>
      </c>
      <c r="G148" s="236">
        <f t="shared" si="48"/>
        <v>16466.389655769919</v>
      </c>
      <c r="H148" s="236">
        <f t="shared" si="48"/>
        <v>17105.204024536826</v>
      </c>
      <c r="I148" s="236">
        <f t="shared" si="48"/>
        <v>3414.3054075500113</v>
      </c>
      <c r="J148" s="236">
        <f t="shared" si="48"/>
        <v>598.44431916036956</v>
      </c>
      <c r="K148" s="236">
        <f t="shared" si="48"/>
        <v>25.755419175091447</v>
      </c>
      <c r="L148" s="236">
        <f t="shared" si="48"/>
        <v>-89.897687067730658</v>
      </c>
      <c r="M148" s="236">
        <f t="shared" si="48"/>
        <v>-112.84187140445101</v>
      </c>
      <c r="N148" s="236">
        <f t="shared" si="48"/>
        <v>-190.39893533210488</v>
      </c>
      <c r="O148" s="236">
        <f t="shared" si="48"/>
        <v>-254.37519335504476</v>
      </c>
      <c r="P148" s="236">
        <f t="shared" si="48"/>
        <v>-306.95300224927632</v>
      </c>
      <c r="Q148" s="236">
        <f t="shared" si="48"/>
        <v>-349.24835179166257</v>
      </c>
      <c r="R148" s="236">
        <f t="shared" si="48"/>
        <v>-382.4221005952204</v>
      </c>
      <c r="S148" s="236">
        <f t="shared" si="48"/>
        <v>-407.70917148609442</v>
      </c>
      <c r="T148" s="236">
        <f t="shared" si="50"/>
        <v>-426.31761069781351</v>
      </c>
      <c r="U148" s="236">
        <f t="shared" si="50"/>
        <v>-439.35640445282479</v>
      </c>
      <c r="V148" s="236">
        <f t="shared" si="50"/>
        <v>-447.80156647441618</v>
      </c>
      <c r="W148" s="236">
        <f t="shared" si="50"/>
        <v>-452.48814016464894</v>
      </c>
      <c r="X148" s="236">
        <f t="shared" si="50"/>
        <v>-454.1168553965399</v>
      </c>
      <c r="Y148" s="236">
        <f t="shared" si="50"/>
        <v>-453.74117104139441</v>
      </c>
      <c r="Z148" s="236">
        <f t="shared" si="50"/>
        <v>-451.69766816856281</v>
      </c>
      <c r="AA148" s="236">
        <f t="shared" si="50"/>
        <v>-448.2342749648451</v>
      </c>
      <c r="AB148" s="236">
        <f t="shared" si="50"/>
        <v>-443.54647386570286</v>
      </c>
      <c r="AC148" s="236">
        <f t="shared" si="50"/>
        <v>-437.79779384219728</v>
      </c>
      <c r="AD148" s="236">
        <f t="shared" si="50"/>
        <v>-431.13111725541967</v>
      </c>
      <c r="AE148" s="236">
        <f t="shared" si="50"/>
        <v>-423.67473833099939</v>
      </c>
      <c r="AF148" s="236">
        <f t="shared" si="50"/>
        <v>-415.54551218928827</v>
      </c>
      <c r="AG148" s="236">
        <f t="shared" si="50"/>
        <v>-406.8504578639986</v>
      </c>
      <c r="AH148" s="236">
        <f t="shared" si="50"/>
        <v>-399.67230379477405</v>
      </c>
      <c r="AI148" s="236">
        <f t="shared" si="50"/>
        <v>-393.57569836093171</v>
      </c>
      <c r="AJ148" s="236">
        <f t="shared" si="50"/>
        <v>-388.11220665435394</v>
      </c>
      <c r="AK148" s="236">
        <f t="shared" si="50"/>
        <v>-382.8897191988799</v>
      </c>
      <c r="AL148" s="236">
        <f t="shared" si="50"/>
        <v>-377.59868732505856</v>
      </c>
      <c r="AM148" s="236">
        <f t="shared" si="50"/>
        <v>-372.01519483311131</v>
      </c>
      <c r="AN148" s="236">
        <f t="shared" si="50"/>
        <v>-365.99268429233052</v>
      </c>
      <c r="AO148" s="236">
        <f t="shared" si="50"/>
        <v>-359.44910131234064</v>
      </c>
      <c r="AP148" s="236">
        <f t="shared" si="50"/>
        <v>-352.35314868100977</v>
      </c>
      <c r="AQ148" s="236">
        <f t="shared" si="50"/>
        <v>-344.71151403059775</v>
      </c>
      <c r="AR148" s="236">
        <f t="shared" si="50"/>
        <v>-339.73932660452556</v>
      </c>
      <c r="AS148" s="236">
        <f t="shared" si="50"/>
        <v>-336.43403588222282</v>
      </c>
      <c r="AT148" s="236">
        <f t="shared" si="50"/>
        <v>-333.87779072495323</v>
      </c>
      <c r="AU148" s="236">
        <f t="shared" si="50"/>
        <v>-331.33266913927218</v>
      </c>
      <c r="AV148" s="236">
        <f t="shared" si="50"/>
        <v>-328.262667026298</v>
      </c>
      <c r="AW148" s="236">
        <f t="shared" si="50"/>
        <v>-324.31904686598864</v>
      </c>
      <c r="AX148" s="236">
        <f t="shared" si="50"/>
        <v>-319.31007080288691</v>
      </c>
      <c r="AY148" s="236">
        <f t="shared" si="50"/>
        <v>-313.16666738135973</v>
      </c>
      <c r="AZ148" s="236">
        <f t="shared" si="50"/>
        <v>-305.90993265579164</v>
      </c>
      <c r="BA148" s="236">
        <f t="shared" si="50"/>
        <v>-297.62309118270423</v>
      </c>
      <c r="BB148" s="236">
        <f t="shared" si="50"/>
        <v>-306.22380943447934</v>
      </c>
      <c r="BC148" s="236">
        <f t="shared" si="50"/>
        <v>-309.24719100014045</v>
      </c>
      <c r="BD148" s="236">
        <f t="shared" si="50"/>
        <v>-306.90047760325251</v>
      </c>
      <c r="BE148" s="236">
        <f t="shared" si="50"/>
        <v>-299.97752775186746</v>
      </c>
      <c r="BF148" s="236">
        <f t="shared" si="50"/>
        <v>-289.46939310841844</v>
      </c>
      <c r="BG148" s="236">
        <f t="shared" si="50"/>
        <v>-276.35790876531246</v>
      </c>
      <c r="BH148" s="236">
        <f t="shared" si="50"/>
        <v>-261.51705907606083</v>
      </c>
      <c r="BI148" s="236">
        <f t="shared" si="50"/>
        <v>-245.67572354373624</v>
      </c>
      <c r="BJ148" s="236">
        <f t="shared" si="50"/>
        <v>-229.41364954823075</v>
      </c>
      <c r="BK148" s="236">
        <f t="shared" si="50"/>
        <v>-213.1739297906679</v>
      </c>
      <c r="BL148" s="236">
        <f t="shared" si="50"/>
        <v>-197.28234305334627</v>
      </c>
      <c r="BM148" s="236">
        <f t="shared" si="50"/>
        <v>-181.96823870191656</v>
      </c>
      <c r="BN148" s="236">
        <f t="shared" si="50"/>
        <v>-167.38423265489109</v>
      </c>
      <c r="BO148" s="236">
        <f t="shared" si="50"/>
        <v>-153.6234909449995</v>
      </c>
      <c r="BP148" s="236">
        <f t="shared" si="50"/>
        <v>-140.73422332826522</v>
      </c>
      <c r="BQ148" s="236">
        <f t="shared" si="49"/>
        <v>-128.7314565323868</v>
      </c>
      <c r="BR148" s="236">
        <f t="shared" si="49"/>
        <v>-117.60636881617393</v>
      </c>
      <c r="BS148" s="236">
        <f t="shared" si="49"/>
        <v>-107.33354575935482</v>
      </c>
      <c r="BT148" s="236">
        <f t="shared" si="49"/>
        <v>-97.876523045912109</v>
      </c>
      <c r="BU148" s="236">
        <f t="shared" si="49"/>
        <v>-294.18273001248963</v>
      </c>
      <c r="BV148" s="236">
        <f t="shared" si="49"/>
        <v>-251.51917555122054</v>
      </c>
      <c r="BW148" s="236">
        <f t="shared" si="49"/>
        <v>-208.47070578147031</v>
      </c>
      <c r="BX148" s="236">
        <f t="shared" si="49"/>
        <v>-169.01336699713283</v>
      </c>
      <c r="BY148" s="236">
        <f t="shared" si="49"/>
        <v>-134.78582906771953</v>
      </c>
      <c r="BZ148" s="236">
        <f t="shared" si="49"/>
        <v>-106.13400923699555</v>
      </c>
      <c r="CA148" s="236">
        <f t="shared" si="49"/>
        <v>-82.738111047990969</v>
      </c>
      <c r="CB148" s="236">
        <f t="shared" si="49"/>
        <v>-63.979295916275987</v>
      </c>
      <c r="CC148" s="236">
        <f t="shared" si="49"/>
        <v>-49.146157292439966</v>
      </c>
      <c r="CD148" s="236">
        <f t="shared" si="49"/>
        <v>-37.544316177478777</v>
      </c>
      <c r="CE148" s="236">
        <f t="shared" si="49"/>
        <v>-28.548775131789625</v>
      </c>
      <c r="CF148" s="236">
        <f t="shared" si="49"/>
        <v>-21.623542802798966</v>
      </c>
      <c r="CG148" s="236">
        <f t="shared" si="49"/>
        <v>-16.323451957884117</v>
      </c>
      <c r="CH148" s="236">
        <f t="shared" si="49"/>
        <v>-12.287069327364406</v>
      </c>
      <c r="CI148" s="236">
        <f t="shared" si="49"/>
        <v>-9.2258525289024647</v>
      </c>
      <c r="CJ148" s="236">
        <f t="shared" si="49"/>
        <v>0</v>
      </c>
    </row>
    <row r="149" spans="1:88" s="115" customFormat="1" ht="25.5" x14ac:dyDescent="0.2">
      <c r="A149" s="140" t="s">
        <v>192</v>
      </c>
      <c r="B149" s="192"/>
      <c r="C149" s="192"/>
      <c r="D149" s="236">
        <f t="shared" si="48"/>
        <v>620.28221892019815</v>
      </c>
      <c r="E149" s="236">
        <f t="shared" si="48"/>
        <v>752.82409587776829</v>
      </c>
      <c r="F149" s="236">
        <f t="shared" si="48"/>
        <v>856.68725178323052</v>
      </c>
      <c r="G149" s="236">
        <f t="shared" si="48"/>
        <v>935.73385182172024</v>
      </c>
      <c r="H149" s="236">
        <f t="shared" si="48"/>
        <v>993.39770672156237</v>
      </c>
      <c r="I149" s="236">
        <f t="shared" si="48"/>
        <v>202.20588437327069</v>
      </c>
      <c r="J149" s="236">
        <f t="shared" si="48"/>
        <v>36.610710176751809</v>
      </c>
      <c r="K149" s="236">
        <f t="shared" si="48"/>
        <v>2.4179151064881808</v>
      </c>
      <c r="L149" s="236">
        <f t="shared" si="48"/>
        <v>-4.607426632672059</v>
      </c>
      <c r="M149" s="236">
        <f t="shared" si="48"/>
        <v>-6.0505581360432643</v>
      </c>
      <c r="N149" s="236">
        <f t="shared" si="48"/>
        <v>-10.435643047207122</v>
      </c>
      <c r="O149" s="236">
        <f t="shared" si="48"/>
        <v>-14.164289352110927</v>
      </c>
      <c r="P149" s="236">
        <f t="shared" si="48"/>
        <v>-17.304396941611458</v>
      </c>
      <c r="Q149" s="236">
        <f t="shared" si="48"/>
        <v>-19.881605448961182</v>
      </c>
      <c r="R149" s="236">
        <f t="shared" si="48"/>
        <v>-21.939510059135955</v>
      </c>
      <c r="S149" s="236">
        <f t="shared" si="48"/>
        <v>-23.536408735564237</v>
      </c>
      <c r="T149" s="236">
        <f t="shared" si="50"/>
        <v>-24.735558051097087</v>
      </c>
      <c r="U149" s="236">
        <f t="shared" si="50"/>
        <v>-25.598375162460343</v>
      </c>
      <c r="V149" s="236">
        <f t="shared" si="50"/>
        <v>-26.180807165676924</v>
      </c>
      <c r="W149" s="236">
        <f t="shared" si="50"/>
        <v>-26.531836144381941</v>
      </c>
      <c r="X149" s="236">
        <f t="shared" si="50"/>
        <v>-26.693241814529301</v>
      </c>
      <c r="Y149" s="236">
        <f t="shared" si="50"/>
        <v>-26.700458337227246</v>
      </c>
      <c r="Z149" s="236">
        <f t="shared" si="50"/>
        <v>-26.612853065714717</v>
      </c>
      <c r="AA149" s="236">
        <f t="shared" si="50"/>
        <v>-26.443457916807347</v>
      </c>
      <c r="AB149" s="236">
        <f t="shared" si="50"/>
        <v>-26.202337706266462</v>
      </c>
      <c r="AC149" s="236">
        <f t="shared" si="50"/>
        <v>-25.897931128270102</v>
      </c>
      <c r="AD149" s="236">
        <f t="shared" si="50"/>
        <v>-25.537749489496491</v>
      </c>
      <c r="AE149" s="236">
        <f t="shared" si="50"/>
        <v>-25.128715867318078</v>
      </c>
      <c r="AF149" s="236">
        <f t="shared" si="50"/>
        <v>-24.677311283214294</v>
      </c>
      <c r="AG149" s="236">
        <f t="shared" si="50"/>
        <v>-24.189623863896941</v>
      </c>
      <c r="AH149" s="236">
        <f t="shared" si="50"/>
        <v>-23.671354578435512</v>
      </c>
      <c r="AI149" s="236">
        <f t="shared" si="50"/>
        <v>-23.255298211795889</v>
      </c>
      <c r="AJ149" s="236">
        <f t="shared" si="50"/>
        <v>-22.90658101518693</v>
      </c>
      <c r="AK149" s="236">
        <f t="shared" si="50"/>
        <v>-22.594360365887042</v>
      </c>
      <c r="AL149" s="236">
        <f t="shared" si="50"/>
        <v>-22.293801425198126</v>
      </c>
      <c r="AM149" s="236">
        <f t="shared" si="50"/>
        <v>-21.986356486914246</v>
      </c>
      <c r="AN149" s="236">
        <f t="shared" si="50"/>
        <v>-21.659205433879379</v>
      </c>
      <c r="AO149" s="236">
        <f t="shared" si="50"/>
        <v>-21.304350169034024</v>
      </c>
      <c r="AP149" s="236">
        <f t="shared" si="50"/>
        <v>-20.91763340204534</v>
      </c>
      <c r="AQ149" s="236">
        <f t="shared" si="50"/>
        <v>-20.497819446242374</v>
      </c>
      <c r="AR149" s="236">
        <f t="shared" si="50"/>
        <v>-20.045797651132489</v>
      </c>
      <c r="AS149" s="236">
        <f t="shared" si="50"/>
        <v>-19.768213550750716</v>
      </c>
      <c r="AT149" s="236">
        <f t="shared" si="50"/>
        <v>-19.591036752501168</v>
      </c>
      <c r="AU149" s="236">
        <f t="shared" si="50"/>
        <v>-19.453725071668032</v>
      </c>
      <c r="AV149" s="236">
        <f t="shared" si="50"/>
        <v>-19.31090524395222</v>
      </c>
      <c r="AW149" s="236">
        <f t="shared" si="50"/>
        <v>-19.131362365704263</v>
      </c>
      <c r="AX149" s="236">
        <f t="shared" si="50"/>
        <v>-18.895867177326181</v>
      </c>
      <c r="AY149" s="236">
        <f t="shared" si="50"/>
        <v>-18.594684711815262</v>
      </c>
      <c r="AZ149" s="236">
        <f t="shared" si="50"/>
        <v>-18.225198264046185</v>
      </c>
      <c r="BA149" s="236">
        <f t="shared" si="50"/>
        <v>-17.789844474014444</v>
      </c>
      <c r="BB149" s="236">
        <f t="shared" si="50"/>
        <v>-17.294422120026638</v>
      </c>
      <c r="BC149" s="236">
        <f t="shared" si="50"/>
        <v>-17.889407008882472</v>
      </c>
      <c r="BD149" s="236">
        <f t="shared" si="50"/>
        <v>-18.078001634357861</v>
      </c>
      <c r="BE149" s="236">
        <f t="shared" si="50"/>
        <v>-17.915469254378195</v>
      </c>
      <c r="BF149" s="236">
        <f t="shared" si="50"/>
        <v>-17.472338247816651</v>
      </c>
      <c r="BG149" s="236">
        <f t="shared" si="50"/>
        <v>-16.819239530096411</v>
      </c>
      <c r="BH149" s="236">
        <f t="shared" si="50"/>
        <v>-16.019572824756551</v>
      </c>
      <c r="BI149" s="236">
        <f t="shared" si="50"/>
        <v>-15.126648531403134</v>
      </c>
      <c r="BJ149" s="236">
        <f t="shared" si="50"/>
        <v>-14.183266646233278</v>
      </c>
      <c r="BK149" s="236">
        <f t="shared" si="50"/>
        <v>-13.222518925657369</v>
      </c>
      <c r="BL149" s="236">
        <f t="shared" si="50"/>
        <v>-12.269112035276066</v>
      </c>
      <c r="BM149" s="236">
        <f t="shared" si="50"/>
        <v>-11.340822196407771</v>
      </c>
      <c r="BN149" s="236">
        <f t="shared" si="50"/>
        <v>-10.449879508223148</v>
      </c>
      <c r="BO149" s="236">
        <f t="shared" si="50"/>
        <v>-9.6041898745891103</v>
      </c>
      <c r="BP149" s="236">
        <f t="shared" si="50"/>
        <v>-8.8083643268594187</v>
      </c>
      <c r="BQ149" s="236">
        <f t="shared" si="50"/>
        <v>-8.0645584611763752</v>
      </c>
      <c r="BR149" s="236">
        <f t="shared" si="50"/>
        <v>-7.3731405506857755</v>
      </c>
      <c r="BS149" s="236">
        <f t="shared" si="50"/>
        <v>-6.7332129674875887</v>
      </c>
      <c r="BT149" s="236">
        <f t="shared" si="50"/>
        <v>-6.1430123058134996</v>
      </c>
      <c r="BU149" s="236">
        <f t="shared" si="50"/>
        <v>-5.6002116869979091</v>
      </c>
      <c r="BV149" s="236">
        <f t="shared" si="50"/>
        <v>-17.965655396515558</v>
      </c>
      <c r="BW149" s="236">
        <f t="shared" si="50"/>
        <v>-14.890764698676549</v>
      </c>
      <c r="BX149" s="236">
        <f t="shared" si="50"/>
        <v>-12.072383356937962</v>
      </c>
      <c r="BY149" s="236">
        <f t="shared" si="50"/>
        <v>-9.6275592191225314</v>
      </c>
      <c r="BZ149" s="236">
        <f t="shared" si="50"/>
        <v>-7.5810006597856727</v>
      </c>
      <c r="CA149" s="236">
        <f t="shared" si="50"/>
        <v>-5.9098650748566115</v>
      </c>
      <c r="CB149" s="236">
        <f t="shared" si="49"/>
        <v>-4.5699497083054439</v>
      </c>
      <c r="CC149" s="236">
        <f t="shared" si="49"/>
        <v>-3.5104398066029034</v>
      </c>
      <c r="CD149" s="236">
        <f t="shared" si="49"/>
        <v>-2.681736869819872</v>
      </c>
      <c r="CE149" s="236">
        <f t="shared" si="49"/>
        <v>-2.0391982236992874</v>
      </c>
      <c r="CF149" s="236">
        <f t="shared" si="49"/>
        <v>-1.5445387716284529</v>
      </c>
      <c r="CG149" s="236">
        <f t="shared" si="49"/>
        <v>-1.1659608541346103</v>
      </c>
      <c r="CH149" s="236">
        <f t="shared" si="49"/>
        <v>-0.87764780909742512</v>
      </c>
      <c r="CI149" s="236">
        <f t="shared" si="49"/>
        <v>-0.65898946635017808</v>
      </c>
      <c r="CJ149" s="236">
        <f t="shared" si="49"/>
        <v>-7.4061608570417548</v>
      </c>
    </row>
    <row r="150" spans="1:88" s="115" customFormat="1" ht="25.5" x14ac:dyDescent="0.2">
      <c r="A150" s="140" t="s">
        <v>180</v>
      </c>
      <c r="B150" s="192"/>
      <c r="C150" s="192"/>
      <c r="D150" s="236">
        <f t="shared" si="48"/>
        <v>0</v>
      </c>
      <c r="E150" s="236">
        <f t="shared" si="48"/>
        <v>0</v>
      </c>
      <c r="F150" s="236">
        <f t="shared" si="48"/>
        <v>0</v>
      </c>
      <c r="G150" s="236">
        <f t="shared" si="48"/>
        <v>0</v>
      </c>
      <c r="H150" s="236">
        <f t="shared" si="48"/>
        <v>0</v>
      </c>
      <c r="I150" s="236">
        <f t="shared" si="48"/>
        <v>7592.8124208130903</v>
      </c>
      <c r="J150" s="236">
        <f t="shared" si="48"/>
        <v>8238.2417210310305</v>
      </c>
      <c r="K150" s="236">
        <f t="shared" si="48"/>
        <v>7742.2728112343393</v>
      </c>
      <c r="L150" s="236">
        <f t="shared" si="48"/>
        <v>7102.4681897666087</v>
      </c>
      <c r="M150" s="236">
        <f t="shared" si="48"/>
        <v>6486.4308527216417</v>
      </c>
      <c r="N150" s="236">
        <f t="shared" si="48"/>
        <v>1130.5719923767374</v>
      </c>
      <c r="O150" s="236">
        <f t="shared" si="48"/>
        <v>181.25315245672937</v>
      </c>
      <c r="P150" s="236">
        <f t="shared" si="48"/>
        <v>11.732461937315747</v>
      </c>
      <c r="Q150" s="236">
        <f t="shared" si="48"/>
        <v>-18.589595518894384</v>
      </c>
      <c r="R150" s="236">
        <f t="shared" si="48"/>
        <v>-23.362664186377515</v>
      </c>
      <c r="S150" s="236">
        <f t="shared" si="48"/>
        <v>-23.068264299802649</v>
      </c>
      <c r="T150" s="236">
        <f t="shared" ref="T150:CE154" si="51">T98-T124</f>
        <v>-21.597588282948436</v>
      </c>
      <c r="U150" s="236">
        <f t="shared" si="51"/>
        <v>-19.811154279906532</v>
      </c>
      <c r="V150" s="236">
        <f t="shared" si="51"/>
        <v>-17.966751367445795</v>
      </c>
      <c r="W150" s="236">
        <f t="shared" si="51"/>
        <v>0</v>
      </c>
      <c r="X150" s="236">
        <f t="shared" si="51"/>
        <v>0</v>
      </c>
      <c r="Y150" s="236">
        <f t="shared" si="51"/>
        <v>0</v>
      </c>
      <c r="Z150" s="236">
        <f t="shared" si="51"/>
        <v>0</v>
      </c>
      <c r="AA150" s="236">
        <f t="shared" si="51"/>
        <v>0</v>
      </c>
      <c r="AB150" s="236">
        <f t="shared" si="51"/>
        <v>0</v>
      </c>
      <c r="AC150" s="236">
        <f t="shared" si="51"/>
        <v>0</v>
      </c>
      <c r="AD150" s="236">
        <f t="shared" si="51"/>
        <v>0</v>
      </c>
      <c r="AE150" s="236">
        <f t="shared" si="51"/>
        <v>0</v>
      </c>
      <c r="AF150" s="236">
        <f t="shared" si="51"/>
        <v>0</v>
      </c>
      <c r="AG150" s="236">
        <f t="shared" si="51"/>
        <v>0</v>
      </c>
      <c r="AH150" s="236">
        <f t="shared" si="51"/>
        <v>0</v>
      </c>
      <c r="AI150" s="236">
        <f t="shared" si="51"/>
        <v>0</v>
      </c>
      <c r="AJ150" s="236">
        <f t="shared" si="51"/>
        <v>0</v>
      </c>
      <c r="AK150" s="236">
        <f t="shared" si="51"/>
        <v>0</v>
      </c>
      <c r="AL150" s="236">
        <f t="shared" si="51"/>
        <v>0</v>
      </c>
      <c r="AM150" s="236">
        <f t="shared" si="51"/>
        <v>0</v>
      </c>
      <c r="AN150" s="236">
        <f t="shared" si="51"/>
        <v>0</v>
      </c>
      <c r="AO150" s="236">
        <f t="shared" si="51"/>
        <v>0</v>
      </c>
      <c r="AP150" s="236">
        <f t="shared" si="51"/>
        <v>0</v>
      </c>
      <c r="AQ150" s="236">
        <f t="shared" si="51"/>
        <v>0</v>
      </c>
      <c r="AR150" s="236">
        <f t="shared" si="51"/>
        <v>0</v>
      </c>
      <c r="AS150" s="236">
        <f t="shared" si="51"/>
        <v>0</v>
      </c>
      <c r="AT150" s="236">
        <f t="shared" si="51"/>
        <v>0</v>
      </c>
      <c r="AU150" s="236">
        <f t="shared" si="51"/>
        <v>0</v>
      </c>
      <c r="AV150" s="236">
        <f t="shared" si="51"/>
        <v>0</v>
      </c>
      <c r="AW150" s="236">
        <f t="shared" si="51"/>
        <v>0</v>
      </c>
      <c r="AX150" s="236">
        <f t="shared" si="51"/>
        <v>0</v>
      </c>
      <c r="AY150" s="236">
        <f t="shared" si="51"/>
        <v>0</v>
      </c>
      <c r="AZ150" s="236">
        <f t="shared" si="51"/>
        <v>0</v>
      </c>
      <c r="BA150" s="236">
        <f t="shared" si="51"/>
        <v>0</v>
      </c>
      <c r="BB150" s="236">
        <f t="shared" si="51"/>
        <v>0</v>
      </c>
      <c r="BC150" s="236">
        <f t="shared" si="51"/>
        <v>0</v>
      </c>
      <c r="BD150" s="236">
        <f t="shared" si="51"/>
        <v>0</v>
      </c>
      <c r="BE150" s="236">
        <f t="shared" si="51"/>
        <v>0</v>
      </c>
      <c r="BF150" s="236">
        <f t="shared" si="51"/>
        <v>0</v>
      </c>
      <c r="BG150" s="236">
        <f t="shared" si="51"/>
        <v>0</v>
      </c>
      <c r="BH150" s="236">
        <f t="shared" si="51"/>
        <v>0</v>
      </c>
      <c r="BI150" s="236">
        <f t="shared" si="51"/>
        <v>0</v>
      </c>
      <c r="BJ150" s="236">
        <f t="shared" si="51"/>
        <v>0</v>
      </c>
      <c r="BK150" s="236">
        <f t="shared" si="51"/>
        <v>0</v>
      </c>
      <c r="BL150" s="236">
        <f t="shared" si="51"/>
        <v>0</v>
      </c>
      <c r="BM150" s="236">
        <f t="shared" si="51"/>
        <v>0</v>
      </c>
      <c r="BN150" s="236">
        <f t="shared" si="51"/>
        <v>0</v>
      </c>
      <c r="BO150" s="236">
        <f t="shared" si="51"/>
        <v>0</v>
      </c>
      <c r="BP150" s="236">
        <f t="shared" si="51"/>
        <v>0</v>
      </c>
      <c r="BQ150" s="236">
        <f t="shared" si="49"/>
        <v>0</v>
      </c>
      <c r="BR150" s="236">
        <f t="shared" si="49"/>
        <v>0</v>
      </c>
      <c r="BS150" s="236">
        <f t="shared" si="49"/>
        <v>0</v>
      </c>
      <c r="BT150" s="236">
        <f t="shared" si="49"/>
        <v>0</v>
      </c>
      <c r="BU150" s="236">
        <f t="shared" si="49"/>
        <v>0</v>
      </c>
      <c r="BV150" s="236">
        <f t="shared" si="49"/>
        <v>0</v>
      </c>
      <c r="BW150" s="236">
        <f t="shared" si="49"/>
        <v>0</v>
      </c>
      <c r="BX150" s="236">
        <f t="shared" si="49"/>
        <v>0</v>
      </c>
      <c r="BY150" s="236">
        <f t="shared" si="49"/>
        <v>0</v>
      </c>
      <c r="BZ150" s="236">
        <f t="shared" si="49"/>
        <v>0</v>
      </c>
      <c r="CA150" s="236">
        <f t="shared" si="49"/>
        <v>0</v>
      </c>
      <c r="CB150" s="236">
        <f t="shared" si="49"/>
        <v>0</v>
      </c>
      <c r="CC150" s="236">
        <f t="shared" si="49"/>
        <v>0</v>
      </c>
      <c r="CD150" s="236">
        <f t="shared" si="49"/>
        <v>0</v>
      </c>
      <c r="CE150" s="236">
        <f t="shared" si="49"/>
        <v>0</v>
      </c>
      <c r="CF150" s="236">
        <f t="shared" si="49"/>
        <v>0</v>
      </c>
      <c r="CG150" s="236">
        <f t="shared" si="49"/>
        <v>0</v>
      </c>
      <c r="CH150" s="236">
        <f t="shared" si="49"/>
        <v>0</v>
      </c>
      <c r="CI150" s="236">
        <f t="shared" si="49"/>
        <v>0</v>
      </c>
      <c r="CJ150" s="236">
        <f t="shared" si="49"/>
        <v>0</v>
      </c>
    </row>
    <row r="151" spans="1:88" s="115" customFormat="1" ht="25.5" x14ac:dyDescent="0.2">
      <c r="A151" s="140" t="s">
        <v>181</v>
      </c>
      <c r="B151" s="192"/>
      <c r="C151" s="192"/>
      <c r="D151" s="236">
        <f t="shared" si="48"/>
        <v>0</v>
      </c>
      <c r="E151" s="236">
        <f t="shared" si="48"/>
        <v>0</v>
      </c>
      <c r="F151" s="236">
        <f t="shared" si="48"/>
        <v>0</v>
      </c>
      <c r="G151" s="236">
        <f t="shared" si="48"/>
        <v>0</v>
      </c>
      <c r="H151" s="236">
        <f t="shared" si="48"/>
        <v>0</v>
      </c>
      <c r="I151" s="236">
        <f t="shared" si="48"/>
        <v>34637.478454218741</v>
      </c>
      <c r="J151" s="236">
        <f t="shared" si="48"/>
        <v>39880.928821161942</v>
      </c>
      <c r="K151" s="236">
        <f t="shared" si="48"/>
        <v>39724.050809835288</v>
      </c>
      <c r="L151" s="236">
        <f t="shared" si="48"/>
        <v>38581.310024333827</v>
      </c>
      <c r="M151" s="236">
        <f t="shared" si="48"/>
        <v>37267.260068644653</v>
      </c>
      <c r="N151" s="236">
        <f t="shared" si="48"/>
        <v>7235.2711705652619</v>
      </c>
      <c r="O151" s="236">
        <f t="shared" si="48"/>
        <v>1292.3376285359045</v>
      </c>
      <c r="P151" s="236">
        <f t="shared" si="48"/>
        <v>98.288853762987856</v>
      </c>
      <c r="Q151" s="236">
        <f t="shared" si="48"/>
        <v>-154.91341226730219</v>
      </c>
      <c r="R151" s="236">
        <f t="shared" si="48"/>
        <v>-216.84414708895201</v>
      </c>
      <c r="S151" s="236">
        <f t="shared" si="48"/>
        <v>-236.0911038744307</v>
      </c>
      <c r="T151" s="236">
        <f t="shared" si="51"/>
        <v>-243.09300963168789</v>
      </c>
      <c r="U151" s="236">
        <f t="shared" si="51"/>
        <v>-244.847121699524</v>
      </c>
      <c r="V151" s="236">
        <f t="shared" si="51"/>
        <v>-243.50946340605879</v>
      </c>
      <c r="W151" s="236">
        <f t="shared" si="51"/>
        <v>-414.1567358156608</v>
      </c>
      <c r="X151" s="236">
        <f t="shared" si="51"/>
        <v>-520.1849411510193</v>
      </c>
      <c r="Y151" s="236">
        <f t="shared" si="51"/>
        <v>-594.39296938297048</v>
      </c>
      <c r="Z151" s="236">
        <f t="shared" si="51"/>
        <v>-643.96297930717992</v>
      </c>
      <c r="AA151" s="236">
        <f t="shared" si="51"/>
        <v>-674.57257944384764</v>
      </c>
      <c r="AB151" s="236">
        <f t="shared" si="51"/>
        <v>-690.6922668532352</v>
      </c>
      <c r="AC151" s="236">
        <f t="shared" si="51"/>
        <v>-695.82898115443822</v>
      </c>
      <c r="AD151" s="236">
        <f t="shared" si="51"/>
        <v>-692.72392054117518</v>
      </c>
      <c r="AE151" s="236">
        <f t="shared" si="51"/>
        <v>-683.51212249512901</v>
      </c>
      <c r="AF151" s="236">
        <f t="shared" si="51"/>
        <v>-669.85046216938645</v>
      </c>
      <c r="AG151" s="236">
        <f t="shared" si="51"/>
        <v>-641.76085230021272</v>
      </c>
      <c r="AH151" s="236">
        <f t="shared" si="51"/>
        <v>-612.33243227760249</v>
      </c>
      <c r="AI151" s="236">
        <f t="shared" si="51"/>
        <v>-582.37320914823795</v>
      </c>
      <c r="AJ151" s="236">
        <f t="shared" si="51"/>
        <v>-552.47067009987222</v>
      </c>
      <c r="AK151" s="236">
        <f t="shared" si="51"/>
        <v>-523.04506832956395</v>
      </c>
      <c r="AL151" s="236">
        <f t="shared" si="51"/>
        <v>-494.39035863096797</v>
      </c>
      <c r="AM151" s="236">
        <f t="shared" si="51"/>
        <v>-466.70556249557558</v>
      </c>
      <c r="AN151" s="236">
        <f t="shared" si="51"/>
        <v>-440.11873838942847</v>
      </c>
      <c r="AO151" s="236">
        <f t="shared" si="51"/>
        <v>-414.70525332036777</v>
      </c>
      <c r="AP151" s="236">
        <f t="shared" si="51"/>
        <v>-390.5016733903467</v>
      </c>
      <c r="AQ151" s="236">
        <f t="shared" si="51"/>
        <v>-348.17333106699516</v>
      </c>
      <c r="AR151" s="236">
        <f t="shared" si="51"/>
        <v>-310.30143914809014</v>
      </c>
      <c r="AS151" s="236">
        <f t="shared" si="51"/>
        <v>-276.45478017743153</v>
      </c>
      <c r="AT151" s="236">
        <f t="shared" si="51"/>
        <v>-246.23262560866351</v>
      </c>
      <c r="AU151" s="236">
        <f t="shared" si="51"/>
        <v>-219.26618742040228</v>
      </c>
      <c r="AV151" s="236">
        <f t="shared" si="51"/>
        <v>-195.21855765323562</v>
      </c>
      <c r="AW151" s="236">
        <f t="shared" si="51"/>
        <v>-173.78368044357558</v>
      </c>
      <c r="AX151" s="236">
        <f t="shared" si="51"/>
        <v>-154.68473611426816</v>
      </c>
      <c r="AY151" s="236">
        <f t="shared" si="51"/>
        <v>-137.6721990113092</v>
      </c>
      <c r="AZ151" s="236">
        <f t="shared" si="51"/>
        <v>-122.52174693896268</v>
      </c>
      <c r="BA151" s="236">
        <f t="shared" si="51"/>
        <v>0</v>
      </c>
      <c r="BB151" s="236">
        <f t="shared" si="51"/>
        <v>0</v>
      </c>
      <c r="BC151" s="236">
        <f t="shared" si="51"/>
        <v>0</v>
      </c>
      <c r="BD151" s="236">
        <f t="shared" si="51"/>
        <v>0</v>
      </c>
      <c r="BE151" s="236">
        <f t="shared" si="51"/>
        <v>0</v>
      </c>
      <c r="BF151" s="236">
        <f t="shared" si="51"/>
        <v>0</v>
      </c>
      <c r="BG151" s="236">
        <f t="shared" si="51"/>
        <v>0</v>
      </c>
      <c r="BH151" s="236">
        <f t="shared" si="51"/>
        <v>0</v>
      </c>
      <c r="BI151" s="236">
        <f t="shared" si="51"/>
        <v>0</v>
      </c>
      <c r="BJ151" s="236">
        <f t="shared" si="51"/>
        <v>0</v>
      </c>
      <c r="BK151" s="236">
        <f t="shared" si="51"/>
        <v>0</v>
      </c>
      <c r="BL151" s="236">
        <f t="shared" si="51"/>
        <v>0</v>
      </c>
      <c r="BM151" s="236">
        <f t="shared" si="51"/>
        <v>0</v>
      </c>
      <c r="BN151" s="236">
        <f t="shared" si="51"/>
        <v>0</v>
      </c>
      <c r="BO151" s="236">
        <f t="shared" si="51"/>
        <v>0</v>
      </c>
      <c r="BP151" s="236">
        <f t="shared" si="51"/>
        <v>0</v>
      </c>
      <c r="BQ151" s="236">
        <f t="shared" si="49"/>
        <v>0</v>
      </c>
      <c r="BR151" s="236">
        <f t="shared" si="49"/>
        <v>0</v>
      </c>
      <c r="BS151" s="236">
        <f t="shared" si="49"/>
        <v>0</v>
      </c>
      <c r="BT151" s="236">
        <f t="shared" si="49"/>
        <v>0</v>
      </c>
      <c r="BU151" s="236">
        <f t="shared" si="49"/>
        <v>0</v>
      </c>
      <c r="BV151" s="236">
        <f t="shared" si="49"/>
        <v>0</v>
      </c>
      <c r="BW151" s="236">
        <f t="shared" si="49"/>
        <v>0</v>
      </c>
      <c r="BX151" s="236">
        <f t="shared" si="49"/>
        <v>0</v>
      </c>
      <c r="BY151" s="236">
        <f t="shared" si="49"/>
        <v>0</v>
      </c>
      <c r="BZ151" s="236">
        <f t="shared" si="49"/>
        <v>0</v>
      </c>
      <c r="CA151" s="236">
        <f t="shared" si="49"/>
        <v>0</v>
      </c>
      <c r="CB151" s="236">
        <f t="shared" si="49"/>
        <v>0</v>
      </c>
      <c r="CC151" s="236">
        <f t="shared" si="49"/>
        <v>0</v>
      </c>
      <c r="CD151" s="236">
        <f t="shared" si="49"/>
        <v>0</v>
      </c>
      <c r="CE151" s="236">
        <f t="shared" si="49"/>
        <v>0</v>
      </c>
      <c r="CF151" s="236">
        <f t="shared" si="49"/>
        <v>0</v>
      </c>
      <c r="CG151" s="236">
        <f t="shared" si="49"/>
        <v>0</v>
      </c>
      <c r="CH151" s="236">
        <f t="shared" si="49"/>
        <v>0</v>
      </c>
      <c r="CI151" s="236">
        <f t="shared" si="49"/>
        <v>0</v>
      </c>
      <c r="CJ151" s="236">
        <f t="shared" si="49"/>
        <v>0</v>
      </c>
    </row>
    <row r="152" spans="1:88" s="115" customFormat="1" ht="25.5" x14ac:dyDescent="0.2">
      <c r="A152" s="140" t="s">
        <v>215</v>
      </c>
      <c r="B152" s="192"/>
      <c r="C152" s="192"/>
      <c r="D152" s="236">
        <f t="shared" si="48"/>
        <v>0</v>
      </c>
      <c r="E152" s="236">
        <f t="shared" si="48"/>
        <v>0</v>
      </c>
      <c r="F152" s="236">
        <f t="shared" si="48"/>
        <v>0</v>
      </c>
      <c r="G152" s="236">
        <f t="shared" si="48"/>
        <v>0</v>
      </c>
      <c r="H152" s="236">
        <f t="shared" si="48"/>
        <v>0</v>
      </c>
      <c r="I152" s="236">
        <f t="shared" si="48"/>
        <v>42467.620567118953</v>
      </c>
      <c r="J152" s="236">
        <f t="shared" si="48"/>
        <v>50292.77465821142</v>
      </c>
      <c r="K152" s="236">
        <f t="shared" si="48"/>
        <v>51462.352351807058</v>
      </c>
      <c r="L152" s="236">
        <f t="shared" si="48"/>
        <v>51301.769346003945</v>
      </c>
      <c r="M152" s="236">
        <f t="shared" si="48"/>
        <v>50826.266370643105</v>
      </c>
      <c r="N152" s="236">
        <f t="shared" si="48"/>
        <v>10027.832696047728</v>
      </c>
      <c r="O152" s="236">
        <f t="shared" si="48"/>
        <v>1847.2307908544535</v>
      </c>
      <c r="P152" s="236">
        <f t="shared" si="48"/>
        <v>180.26188739736608</v>
      </c>
      <c r="Q152" s="236">
        <f t="shared" si="48"/>
        <v>-179.30110915009936</v>
      </c>
      <c r="R152" s="236">
        <f t="shared" si="48"/>
        <v>-270.7062969711551</v>
      </c>
      <c r="S152" s="236">
        <f t="shared" si="48"/>
        <v>-302.59203055427497</v>
      </c>
      <c r="T152" s="236">
        <f t="shared" si="51"/>
        <v>-317.86710663336999</v>
      </c>
      <c r="U152" s="236">
        <f t="shared" si="51"/>
        <v>-326.16047212546255</v>
      </c>
      <c r="V152" s="236">
        <f t="shared" si="51"/>
        <v>-330.23611958706169</v>
      </c>
      <c r="W152" s="236">
        <f t="shared" si="51"/>
        <v>-528.67008645436727</v>
      </c>
      <c r="X152" s="236">
        <f t="shared" si="51"/>
        <v>-688.64655377050804</v>
      </c>
      <c r="Y152" s="236">
        <f t="shared" si="51"/>
        <v>-813.85682100297709</v>
      </c>
      <c r="Z152" s="236">
        <f t="shared" si="51"/>
        <v>-909.68810040796234</v>
      </c>
      <c r="AA152" s="236">
        <f t="shared" si="51"/>
        <v>-980.91385827868362</v>
      </c>
      <c r="AB152" s="236">
        <f t="shared" si="51"/>
        <v>-1031.6982517558063</v>
      </c>
      <c r="AC152" s="236">
        <f t="shared" si="51"/>
        <v>-1065.6284595299076</v>
      </c>
      <c r="AD152" s="236">
        <f t="shared" si="51"/>
        <v>-1085.7628394737549</v>
      </c>
      <c r="AE152" s="236">
        <f t="shared" si="51"/>
        <v>-1094.6865261243511</v>
      </c>
      <c r="AF152" s="236">
        <f t="shared" si="51"/>
        <v>-1094.5688542176067</v>
      </c>
      <c r="AG152" s="236">
        <f t="shared" si="51"/>
        <v>-1117.2049832879711</v>
      </c>
      <c r="AH152" s="236">
        <f t="shared" si="51"/>
        <v>-1130.107798326615</v>
      </c>
      <c r="AI152" s="236">
        <f t="shared" si="51"/>
        <v>-1134.6509890549351</v>
      </c>
      <c r="AJ152" s="236">
        <f t="shared" si="51"/>
        <v>-1132.0443109616026</v>
      </c>
      <c r="AK152" s="236">
        <f t="shared" si="51"/>
        <v>-1123.35806077093</v>
      </c>
      <c r="AL152" s="236">
        <f t="shared" si="51"/>
        <v>-1109.5405530938006</v>
      </c>
      <c r="AM152" s="236">
        <f t="shared" si="51"/>
        <v>-1091.4315287835052</v>
      </c>
      <c r="AN152" s="236">
        <f t="shared" si="51"/>
        <v>-1069.7731704093167</v>
      </c>
      <c r="AO152" s="236">
        <f t="shared" si="51"/>
        <v>-1045.2196519751742</v>
      </c>
      <c r="AP152" s="236">
        <f t="shared" si="51"/>
        <v>-1018.3457152512565</v>
      </c>
      <c r="AQ152" s="236">
        <f t="shared" si="51"/>
        <v>-1041.1705616023974</v>
      </c>
      <c r="AR152" s="236">
        <f t="shared" si="51"/>
        <v>-1050.9863559386722</v>
      </c>
      <c r="AS152" s="236">
        <f t="shared" si="51"/>
        <v>-1050.0079037832038</v>
      </c>
      <c r="AT152" s="236">
        <f t="shared" si="51"/>
        <v>-1040.091145350787</v>
      </c>
      <c r="AU152" s="236">
        <f t="shared" si="51"/>
        <v>-1022.8208883876359</v>
      </c>
      <c r="AV152" s="236">
        <f t="shared" si="51"/>
        <v>-999.56689049083798</v>
      </c>
      <c r="AW152" s="236">
        <f t="shared" si="51"/>
        <v>-971.52065066446085</v>
      </c>
      <c r="AX152" s="236">
        <f t="shared" si="51"/>
        <v>-939.72063617175445</v>
      </c>
      <c r="AY152" s="236">
        <f t="shared" si="51"/>
        <v>-905.07068639568752</v>
      </c>
      <c r="AZ152" s="236">
        <f t="shared" si="51"/>
        <v>-868.35443712116103</v>
      </c>
      <c r="BA152" s="236">
        <f t="shared" si="51"/>
        <v>-1120.632312181333</v>
      </c>
      <c r="BB152" s="236">
        <f t="shared" si="51"/>
        <v>-1032.9880021803256</v>
      </c>
      <c r="BC152" s="236">
        <f t="shared" si="51"/>
        <v>-951.82663295521343</v>
      </c>
      <c r="BD152" s="236">
        <f t="shared" si="51"/>
        <v>-876.27471231020172</v>
      </c>
      <c r="BE152" s="236">
        <f t="shared" si="51"/>
        <v>-805.80985613451048</v>
      </c>
      <c r="BF152" s="236">
        <f t="shared" si="51"/>
        <v>-740.10021367897571</v>
      </c>
      <c r="BG152" s="236">
        <f t="shared" si="51"/>
        <v>-678.90893264525221</v>
      </c>
      <c r="BH152" s="236">
        <f t="shared" si="51"/>
        <v>-622.03965833969414</v>
      </c>
      <c r="BI152" s="236">
        <f t="shared" si="51"/>
        <v>-569.30740713750856</v>
      </c>
      <c r="BJ152" s="236">
        <f t="shared" si="51"/>
        <v>-520.52471101635456</v>
      </c>
      <c r="BK152" s="236">
        <f t="shared" si="51"/>
        <v>-475.49660426076298</v>
      </c>
      <c r="BL152" s="236">
        <f t="shared" si="51"/>
        <v>-434.02043353070621</v>
      </c>
      <c r="BM152" s="236">
        <f t="shared" si="51"/>
        <v>-395.8880378247195</v>
      </c>
      <c r="BN152" s="236">
        <f t="shared" si="51"/>
        <v>-360.8888492117112</v>
      </c>
      <c r="BO152" s="236">
        <f t="shared" si="51"/>
        <v>-328.81309970397706</v>
      </c>
      <c r="BP152" s="236">
        <f t="shared" si="51"/>
        <v>-299.45471244681903</v>
      </c>
      <c r="BQ152" s="236">
        <f t="shared" si="49"/>
        <v>-272.61369194434883</v>
      </c>
      <c r="BR152" s="236">
        <f t="shared" si="49"/>
        <v>-248.09796491217276</v>
      </c>
      <c r="BS152" s="236">
        <f t="shared" si="49"/>
        <v>-225.72469773349076</v>
      </c>
      <c r="BT152" s="236">
        <f t="shared" si="49"/>
        <v>-205.32115260083447</v>
      </c>
      <c r="BU152" s="236">
        <f t="shared" si="49"/>
        <v>0</v>
      </c>
      <c r="BV152" s="236">
        <f t="shared" si="49"/>
        <v>0</v>
      </c>
      <c r="BW152" s="236">
        <f t="shared" si="49"/>
        <v>0</v>
      </c>
      <c r="BX152" s="236">
        <f t="shared" si="49"/>
        <v>0</v>
      </c>
      <c r="BY152" s="236">
        <f t="shared" si="49"/>
        <v>0</v>
      </c>
      <c r="BZ152" s="236">
        <f t="shared" si="49"/>
        <v>0</v>
      </c>
      <c r="CA152" s="236">
        <f t="shared" si="49"/>
        <v>0</v>
      </c>
      <c r="CB152" s="236">
        <f t="shared" si="49"/>
        <v>0</v>
      </c>
      <c r="CC152" s="236">
        <f t="shared" si="49"/>
        <v>0</v>
      </c>
      <c r="CD152" s="236">
        <f t="shared" si="49"/>
        <v>0</v>
      </c>
      <c r="CE152" s="236">
        <f t="shared" si="49"/>
        <v>0</v>
      </c>
      <c r="CF152" s="236">
        <f t="shared" si="49"/>
        <v>0</v>
      </c>
      <c r="CG152" s="236">
        <f t="shared" si="49"/>
        <v>0</v>
      </c>
      <c r="CH152" s="236">
        <f t="shared" si="49"/>
        <v>0</v>
      </c>
      <c r="CI152" s="236">
        <f t="shared" si="49"/>
        <v>0</v>
      </c>
      <c r="CJ152" s="236">
        <f t="shared" si="49"/>
        <v>0</v>
      </c>
    </row>
    <row r="153" spans="1:88" s="115" customFormat="1" ht="25.5" x14ac:dyDescent="0.2">
      <c r="A153" s="140" t="s">
        <v>216</v>
      </c>
      <c r="B153" s="192"/>
      <c r="C153" s="192"/>
      <c r="D153" s="236">
        <f t="shared" si="48"/>
        <v>0</v>
      </c>
      <c r="E153" s="236">
        <f t="shared" si="48"/>
        <v>0</v>
      </c>
      <c r="F153" s="236">
        <f t="shared" si="48"/>
        <v>0</v>
      </c>
      <c r="G153" s="236">
        <f t="shared" si="48"/>
        <v>0</v>
      </c>
      <c r="H153" s="236">
        <f t="shared" si="48"/>
        <v>0</v>
      </c>
      <c r="I153" s="236">
        <f t="shared" si="48"/>
        <v>11923.576655623358</v>
      </c>
      <c r="J153" s="236">
        <f t="shared" si="48"/>
        <v>14773.217508971225</v>
      </c>
      <c r="K153" s="236">
        <f t="shared" si="48"/>
        <v>15686.631277517634</v>
      </c>
      <c r="L153" s="236">
        <f t="shared" si="48"/>
        <v>16146.297859412356</v>
      </c>
      <c r="M153" s="236">
        <f t="shared" si="48"/>
        <v>16459.663693104463</v>
      </c>
      <c r="N153" s="236">
        <f t="shared" si="48"/>
        <v>3334.5118855077999</v>
      </c>
      <c r="O153" s="236">
        <f t="shared" si="48"/>
        <v>642.50635728687121</v>
      </c>
      <c r="P153" s="236">
        <f t="shared" si="48"/>
        <v>83.919399100323062</v>
      </c>
      <c r="Q153" s="236">
        <f t="shared" si="48"/>
        <v>-38.335366788752253</v>
      </c>
      <c r="R153" s="236">
        <f t="shared" si="48"/>
        <v>-70.161900247792801</v>
      </c>
      <c r="S153" s="236">
        <f t="shared" si="48"/>
        <v>-82.048172785362112</v>
      </c>
      <c r="T153" s="236">
        <f t="shared" si="51"/>
        <v>-88.521592056558802</v>
      </c>
      <c r="U153" s="236">
        <f t="shared" si="51"/>
        <v>-92.751417431452865</v>
      </c>
      <c r="V153" s="236">
        <f t="shared" si="51"/>
        <v>-95.582710592138028</v>
      </c>
      <c r="W153" s="236">
        <f t="shared" si="51"/>
        <v>-156.8472981899904</v>
      </c>
      <c r="X153" s="236">
        <f t="shared" si="51"/>
        <v>-207.78902515164009</v>
      </c>
      <c r="Y153" s="236">
        <f t="shared" si="51"/>
        <v>-249.62490266595705</v>
      </c>
      <c r="Z153" s="236">
        <f t="shared" si="51"/>
        <v>-283.42258034062979</v>
      </c>
      <c r="AA153" s="236">
        <f t="shared" si="51"/>
        <v>-310.19561012786289</v>
      </c>
      <c r="AB153" s="236">
        <f t="shared" si="51"/>
        <v>-330.88098288859328</v>
      </c>
      <c r="AC153" s="236">
        <f t="shared" si="51"/>
        <v>-346.32926953811693</v>
      </c>
      <c r="AD153" s="236">
        <f t="shared" si="51"/>
        <v>-357.30230505887448</v>
      </c>
      <c r="AE153" s="236">
        <f t="shared" si="51"/>
        <v>-364.47536342756212</v>
      </c>
      <c r="AF153" s="236">
        <f t="shared" si="51"/>
        <v>-368.44194371093181</v>
      </c>
      <c r="AG153" s="236">
        <f t="shared" si="51"/>
        <v>-369.7199829250967</v>
      </c>
      <c r="AH153" s="236">
        <f t="shared" si="51"/>
        <v>-370.25151496667968</v>
      </c>
      <c r="AI153" s="236">
        <f t="shared" si="51"/>
        <v>-370.04709177495533</v>
      </c>
      <c r="AJ153" s="236">
        <f t="shared" si="51"/>
        <v>-369.11068841485394</v>
      </c>
      <c r="AK153" s="236">
        <f t="shared" si="51"/>
        <v>-367.43372338709014</v>
      </c>
      <c r="AL153" s="236">
        <f t="shared" si="51"/>
        <v>-365.00151912785805</v>
      </c>
      <c r="AM153" s="236">
        <f t="shared" si="51"/>
        <v>-361.80203975578479</v>
      </c>
      <c r="AN153" s="236">
        <f t="shared" si="51"/>
        <v>-357.83280311708222</v>
      </c>
      <c r="AO153" s="236">
        <f t="shared" si="51"/>
        <v>-353.10485642403364</v>
      </c>
      <c r="AP153" s="236">
        <f t="shared" si="51"/>
        <v>-347.64403437844157</v>
      </c>
      <c r="AQ153" s="236">
        <f t="shared" si="51"/>
        <v>-341.49018891700689</v>
      </c>
      <c r="AR153" s="236">
        <f t="shared" si="51"/>
        <v>-337.22354174792417</v>
      </c>
      <c r="AS153" s="236">
        <f t="shared" si="51"/>
        <v>-334.02079710650287</v>
      </c>
      <c r="AT153" s="236">
        <f t="shared" si="51"/>
        <v>-331.26988153701677</v>
      </c>
      <c r="AU153" s="236">
        <f t="shared" si="51"/>
        <v>-328.50280684692552</v>
      </c>
      <c r="AV153" s="236">
        <f t="shared" si="51"/>
        <v>-325.36572055981378</v>
      </c>
      <c r="AW153" s="236">
        <f t="shared" si="51"/>
        <v>-321.6032299293438</v>
      </c>
      <c r="AX153" s="236">
        <f t="shared" si="51"/>
        <v>-317.04676091582951</v>
      </c>
      <c r="AY153" s="236">
        <f t="shared" si="51"/>
        <v>-311.60311613760859</v>
      </c>
      <c r="AZ153" s="236">
        <f t="shared" si="51"/>
        <v>-305.24237830015772</v>
      </c>
      <c r="BA153" s="236">
        <f t="shared" si="51"/>
        <v>-297.98550140829684</v>
      </c>
      <c r="BB153" s="236">
        <f t="shared" si="51"/>
        <v>-304.12233234683663</v>
      </c>
      <c r="BC153" s="236">
        <f t="shared" si="51"/>
        <v>-305.35008740544436</v>
      </c>
      <c r="BD153" s="236">
        <f t="shared" si="51"/>
        <v>-302.66148166778294</v>
      </c>
      <c r="BE153" s="236">
        <f t="shared" si="51"/>
        <v>-296.74812820748411</v>
      </c>
      <c r="BF153" s="236">
        <f t="shared" si="51"/>
        <v>-288.18707600461858</v>
      </c>
      <c r="BG153" s="236">
        <f t="shared" si="51"/>
        <v>-277.50922429810089</v>
      </c>
      <c r="BH153" s="236">
        <f t="shared" si="51"/>
        <v>-265.2142337996811</v>
      </c>
      <c r="BI153" s="236">
        <f t="shared" si="51"/>
        <v>-251.7651440804475</v>
      </c>
      <c r="BJ153" s="236">
        <f t="shared" si="51"/>
        <v>-237.57854265109563</v>
      </c>
      <c r="BK153" s="236">
        <f t="shared" si="51"/>
        <v>-223.01689536038248</v>
      </c>
      <c r="BL153" s="236">
        <f t="shared" si="51"/>
        <v>-208.38500790720718</v>
      </c>
      <c r="BM153" s="236">
        <f t="shared" si="51"/>
        <v>-193.93046869652972</v>
      </c>
      <c r="BN153" s="236">
        <f t="shared" si="51"/>
        <v>-179.84712678760479</v>
      </c>
      <c r="BO153" s="236">
        <f t="shared" si="51"/>
        <v>-166.2805116210402</v>
      </c>
      <c r="BP153" s="236">
        <f t="shared" si="51"/>
        <v>-153.33423697794933</v>
      </c>
      <c r="BQ153" s="236">
        <f t="shared" si="51"/>
        <v>-141.07666020836587</v>
      </c>
      <c r="BR153" s="236">
        <f t="shared" si="51"/>
        <v>-129.54729806594878</v>
      </c>
      <c r="BS153" s="236">
        <f t="shared" si="51"/>
        <v>-118.762694842173</v>
      </c>
      <c r="BT153" s="236">
        <f t="shared" si="51"/>
        <v>-108.72158660696732</v>
      </c>
      <c r="BU153" s="236">
        <f t="shared" si="51"/>
        <v>-286.13446757363999</v>
      </c>
      <c r="BV153" s="236">
        <f t="shared" si="51"/>
        <v>-241.03069902630523</v>
      </c>
      <c r="BW153" s="236">
        <f t="shared" si="51"/>
        <v>-203.57075901069402</v>
      </c>
      <c r="BX153" s="236">
        <f t="shared" si="51"/>
        <v>-171.36268101235692</v>
      </c>
      <c r="BY153" s="236">
        <f t="shared" si="51"/>
        <v>-143.31819837257717</v>
      </c>
      <c r="BZ153" s="236">
        <f t="shared" si="51"/>
        <v>-118.91766272888344</v>
      </c>
      <c r="CA153" s="236">
        <f t="shared" si="51"/>
        <v>-97.850080536769383</v>
      </c>
      <c r="CB153" s="236">
        <f t="shared" si="51"/>
        <v>-79.853472609733217</v>
      </c>
      <c r="CC153" s="236">
        <f t="shared" si="51"/>
        <v>-64.656830958016144</v>
      </c>
      <c r="CD153" s="236">
        <f t="shared" si="51"/>
        <v>-51.969549346948952</v>
      </c>
      <c r="CE153" s="236">
        <f t="shared" si="51"/>
        <v>-41.489865908992215</v>
      </c>
      <c r="CF153" s="236">
        <f t="shared" si="49"/>
        <v>-32.918263768385259</v>
      </c>
      <c r="CG153" s="236">
        <f t="shared" si="49"/>
        <v>-25.969601243070429</v>
      </c>
      <c r="CH153" s="236">
        <f t="shared" si="49"/>
        <v>-20.381795913952374</v>
      </c>
      <c r="CI153" s="236">
        <f t="shared" si="49"/>
        <v>-15.920833228057518</v>
      </c>
      <c r="CJ153" s="236">
        <f t="shared" si="49"/>
        <v>0</v>
      </c>
    </row>
    <row r="154" spans="1:88" s="115" customFormat="1" ht="25.5" x14ac:dyDescent="0.2">
      <c r="A154" s="140" t="s">
        <v>194</v>
      </c>
      <c r="B154" s="192"/>
      <c r="C154" s="192"/>
      <c r="D154" s="236">
        <f t="shared" si="48"/>
        <v>0</v>
      </c>
      <c r="E154" s="236">
        <f t="shared" si="48"/>
        <v>0</v>
      </c>
      <c r="F154" s="236">
        <f t="shared" si="48"/>
        <v>0</v>
      </c>
      <c r="G154" s="236">
        <f t="shared" si="48"/>
        <v>0</v>
      </c>
      <c r="H154" s="236">
        <f t="shared" si="48"/>
        <v>0</v>
      </c>
      <c r="I154" s="236">
        <f t="shared" si="48"/>
        <v>703.7331992925474</v>
      </c>
      <c r="J154" s="236">
        <f t="shared" si="48"/>
        <v>879.64959125448831</v>
      </c>
      <c r="K154" s="236">
        <f t="shared" si="48"/>
        <v>940.45914111027741</v>
      </c>
      <c r="L154" s="236">
        <f t="shared" si="48"/>
        <v>973.5232744014711</v>
      </c>
      <c r="M154" s="236">
        <f t="shared" si="48"/>
        <v>997.2613144302486</v>
      </c>
      <c r="N154" s="236">
        <f t="shared" si="48"/>
        <v>202.91665430987177</v>
      </c>
      <c r="O154" s="236">
        <f t="shared" si="48"/>
        <v>39.38505503255567</v>
      </c>
      <c r="P154" s="236">
        <f t="shared" si="48"/>
        <v>5.3498561726109415</v>
      </c>
      <c r="Q154" s="236">
        <f t="shared" si="48"/>
        <v>-2.1166387084838902</v>
      </c>
      <c r="R154" s="236">
        <f t="shared" si="48"/>
        <v>-4.0674534637171291</v>
      </c>
      <c r="S154" s="236">
        <f t="shared" si="48"/>
        <v>-4.8032630441745141</v>
      </c>
      <c r="T154" s="236">
        <f t="shared" si="51"/>
        <v>-5.2107233380605749</v>
      </c>
      <c r="U154" s="236">
        <f t="shared" si="51"/>
        <v>-5.4823794915070039</v>
      </c>
      <c r="V154" s="236">
        <f t="shared" si="51"/>
        <v>-5.6689323079406222</v>
      </c>
      <c r="W154" s="236">
        <f t="shared" si="51"/>
        <v>-9.3461819433781557</v>
      </c>
      <c r="X154" s="236">
        <f t="shared" si="51"/>
        <v>-12.432772803589387</v>
      </c>
      <c r="Y154" s="236">
        <f t="shared" si="51"/>
        <v>-14.975955163534081</v>
      </c>
      <c r="Z154" s="236">
        <f t="shared" si="51"/>
        <v>-17.046921318314844</v>
      </c>
      <c r="AA154" s="236">
        <f t="shared" si="51"/>
        <v>-18.702082696074967</v>
      </c>
      <c r="AB154" s="236">
        <f t="shared" si="51"/>
        <v>-19.994255950353363</v>
      </c>
      <c r="AC154" s="236">
        <f t="shared" si="51"/>
        <v>-20.971921300420945</v>
      </c>
      <c r="AD154" s="236">
        <f t="shared" si="51"/>
        <v>-21.678944356843203</v>
      </c>
      <c r="AE154" s="236">
        <f t="shared" si="51"/>
        <v>-22.154577556351342</v>
      </c>
      <c r="AF154" s="236">
        <f t="shared" si="51"/>
        <v>-22.433630339940919</v>
      </c>
      <c r="AG154" s="236">
        <f t="shared" si="51"/>
        <v>-22.54673890591539</v>
      </c>
      <c r="AH154" s="236">
        <f t="shared" si="51"/>
        <v>-22.520690821293101</v>
      </c>
      <c r="AI154" s="236">
        <f t="shared" si="51"/>
        <v>-22.473221948534956</v>
      </c>
      <c r="AJ154" s="236">
        <f t="shared" si="51"/>
        <v>-22.400377854827639</v>
      </c>
      <c r="AK154" s="236">
        <f t="shared" si="51"/>
        <v>-22.297743364024882</v>
      </c>
      <c r="AL154" s="236">
        <f t="shared" si="51"/>
        <v>-22.160859890962456</v>
      </c>
      <c r="AM154" s="236">
        <f t="shared" si="51"/>
        <v>-21.985815687282866</v>
      </c>
      <c r="AN154" s="236">
        <f t="shared" si="51"/>
        <v>-21.769710778965418</v>
      </c>
      <c r="AO154" s="236">
        <f t="shared" si="51"/>
        <v>-21.510914667835095</v>
      </c>
      <c r="AP154" s="236">
        <f t="shared" si="51"/>
        <v>-21.209131275556047</v>
      </c>
      <c r="AQ154" s="236">
        <f t="shared" si="51"/>
        <v>-20.865319958415512</v>
      </c>
      <c r="AR154" s="236">
        <f t="shared" si="51"/>
        <v>-20.481525938782397</v>
      </c>
      <c r="AS154" s="236">
        <f t="shared" si="51"/>
        <v>-20.218782854197343</v>
      </c>
      <c r="AT154" s="236">
        <f t="shared" si="51"/>
        <v>-20.025948147561849</v>
      </c>
      <c r="AU154" s="236">
        <f t="shared" si="51"/>
        <v>-19.863225894730022</v>
      </c>
      <c r="AV154" s="236">
        <f t="shared" si="51"/>
        <v>-19.699816648106207</v>
      </c>
      <c r="AW154" s="236">
        <f t="shared" si="51"/>
        <v>-19.512658265626669</v>
      </c>
      <c r="AX154" s="236">
        <f t="shared" si="51"/>
        <v>-19.285497773624229</v>
      </c>
      <c r="AY154" s="236">
        <f t="shared" si="51"/>
        <v>-19.008002729550299</v>
      </c>
      <c r="AZ154" s="236">
        <f t="shared" si="51"/>
        <v>-18.674840628858419</v>
      </c>
      <c r="BA154" s="236">
        <f t="shared" si="51"/>
        <v>-18.284744718389902</v>
      </c>
      <c r="BB154" s="236">
        <f t="shared" si="51"/>
        <v>-17.839610197028833</v>
      </c>
      <c r="BC154" s="236">
        <f t="shared" si="51"/>
        <v>-18.232424916346645</v>
      </c>
      <c r="BD154" s="236">
        <f t="shared" si="51"/>
        <v>-18.324411426233155</v>
      </c>
      <c r="BE154" s="236">
        <f t="shared" si="51"/>
        <v>-18.166934510555166</v>
      </c>
      <c r="BF154" s="236">
        <f t="shared" si="51"/>
        <v>-17.802459512814949</v>
      </c>
      <c r="BG154" s="236">
        <f t="shared" si="51"/>
        <v>-17.269798229393928</v>
      </c>
      <c r="BH154" s="236">
        <f t="shared" si="51"/>
        <v>-16.605378886669996</v>
      </c>
      <c r="BI154" s="236">
        <f t="shared" si="51"/>
        <v>-15.842971166883672</v>
      </c>
      <c r="BJ154" s="236">
        <f t="shared" si="51"/>
        <v>-15.013036087799492</v>
      </c>
      <c r="BK154" s="236">
        <f t="shared" si="51"/>
        <v>-14.142197021001493</v>
      </c>
      <c r="BL154" s="236">
        <f t="shared" ref="BL154:BP154" si="52">BL102-BL128</f>
        <v>-13.252987656789855</v>
      </c>
      <c r="BM154" s="236">
        <f t="shared" si="52"/>
        <v>-12.363875441388473</v>
      </c>
      <c r="BN154" s="236">
        <f t="shared" si="52"/>
        <v>-11.489498344935782</v>
      </c>
      <c r="BO154" s="236">
        <f t="shared" si="52"/>
        <v>-10.641039928932059</v>
      </c>
      <c r="BP154" s="236">
        <f t="shared" si="52"/>
        <v>-9.8266759027603712</v>
      </c>
      <c r="BQ154" s="236">
        <f t="shared" si="49"/>
        <v>-9.0520407970471979</v>
      </c>
      <c r="BR154" s="236">
        <f t="shared" si="49"/>
        <v>-8.3206793170708124</v>
      </c>
      <c r="BS154" s="236">
        <f t="shared" si="49"/>
        <v>-7.6344605423603298</v>
      </c>
      <c r="BT154" s="236">
        <f t="shared" si="49"/>
        <v>-6.9939435824494467</v>
      </c>
      <c r="BU154" s="236">
        <f t="shared" si="49"/>
        <v>-6.3986907044643431</v>
      </c>
      <c r="BV154" s="236">
        <f t="shared" si="49"/>
        <v>-17.21647850187901</v>
      </c>
      <c r="BW154" s="236">
        <f t="shared" si="49"/>
        <v>-14.540768500763988</v>
      </c>
      <c r="BX154" s="236">
        <f t="shared" si="49"/>
        <v>-12.240191500882247</v>
      </c>
      <c r="BY154" s="236">
        <f t="shared" si="49"/>
        <v>-10.237014169469603</v>
      </c>
      <c r="BZ154" s="236">
        <f t="shared" si="49"/>
        <v>-8.4941187663488336</v>
      </c>
      <c r="CA154" s="236">
        <f t="shared" si="49"/>
        <v>-6.9892914669121637</v>
      </c>
      <c r="CB154" s="236">
        <f t="shared" si="49"/>
        <v>-5.7038194721238824</v>
      </c>
      <c r="CC154" s="236">
        <f t="shared" si="49"/>
        <v>-4.6183450684297327</v>
      </c>
      <c r="CD154" s="236">
        <f t="shared" si="49"/>
        <v>-3.7121106676391946</v>
      </c>
      <c r="CE154" s="236">
        <f t="shared" si="49"/>
        <v>-2.9635618506424066</v>
      </c>
      <c r="CF154" s="236">
        <f t="shared" si="49"/>
        <v>-2.3513045548847344</v>
      </c>
      <c r="CG154" s="236">
        <f t="shared" si="49"/>
        <v>-1.8549715173621451</v>
      </c>
      <c r="CH154" s="236">
        <f t="shared" si="49"/>
        <v>-1.4558425652823246</v>
      </c>
      <c r="CI154" s="236">
        <f t="shared" si="49"/>
        <v>-1.1372023734326575</v>
      </c>
      <c r="CJ154" s="236">
        <f t="shared" si="49"/>
        <v>-13.267160076473374</v>
      </c>
    </row>
    <row r="155" spans="1:88" s="115" customFormat="1" ht="25.5" x14ac:dyDescent="0.2">
      <c r="A155" s="140" t="s">
        <v>183</v>
      </c>
      <c r="B155" s="192"/>
      <c r="C155" s="192"/>
      <c r="D155" s="236">
        <f t="shared" si="48"/>
        <v>0</v>
      </c>
      <c r="E155" s="236">
        <f t="shared" si="48"/>
        <v>0</v>
      </c>
      <c r="F155" s="236">
        <f t="shared" si="48"/>
        <v>0</v>
      </c>
      <c r="G155" s="236">
        <f t="shared" si="48"/>
        <v>0</v>
      </c>
      <c r="H155" s="236">
        <f t="shared" si="48"/>
        <v>0</v>
      </c>
      <c r="I155" s="236">
        <f t="shared" si="48"/>
        <v>0</v>
      </c>
      <c r="J155" s="236">
        <f t="shared" si="48"/>
        <v>0</v>
      </c>
      <c r="K155" s="236">
        <f t="shared" si="48"/>
        <v>0</v>
      </c>
      <c r="L155" s="236">
        <f t="shared" si="48"/>
        <v>0</v>
      </c>
      <c r="M155" s="236">
        <f t="shared" si="48"/>
        <v>0</v>
      </c>
      <c r="N155" s="236">
        <f t="shared" si="48"/>
        <v>4193.6131191145832</v>
      </c>
      <c r="O155" s="236">
        <f t="shared" si="48"/>
        <v>4457.9285475887591</v>
      </c>
      <c r="P155" s="236">
        <f t="shared" si="48"/>
        <v>4079.0791478704705</v>
      </c>
      <c r="Q155" s="236">
        <f t="shared" si="48"/>
        <v>3632.7856208349476</v>
      </c>
      <c r="R155" s="236">
        <f t="shared" si="48"/>
        <v>3216.5472947721137</v>
      </c>
      <c r="S155" s="236">
        <f t="shared" si="48"/>
        <v>2843.5378851367277</v>
      </c>
      <c r="T155" s="236">
        <f t="shared" ref="T155:CE159" si="53">T103-T129</f>
        <v>2512.2235382080762</v>
      </c>
      <c r="U155" s="236">
        <f t="shared" si="53"/>
        <v>2218.7253348138656</v>
      </c>
      <c r="V155" s="236">
        <f t="shared" si="53"/>
        <v>1959.0396198404997</v>
      </c>
      <c r="W155" s="236">
        <f t="shared" si="53"/>
        <v>0</v>
      </c>
      <c r="X155" s="236">
        <f t="shared" si="53"/>
        <v>0</v>
      </c>
      <c r="Y155" s="236">
        <f t="shared" si="53"/>
        <v>0</v>
      </c>
      <c r="Z155" s="236">
        <f t="shared" si="53"/>
        <v>0</v>
      </c>
      <c r="AA155" s="236">
        <f t="shared" si="53"/>
        <v>0</v>
      </c>
      <c r="AB155" s="236">
        <f t="shared" si="53"/>
        <v>0</v>
      </c>
      <c r="AC155" s="236">
        <f t="shared" si="53"/>
        <v>0</v>
      </c>
      <c r="AD155" s="236">
        <f t="shared" si="53"/>
        <v>0</v>
      </c>
      <c r="AE155" s="236">
        <f t="shared" si="53"/>
        <v>0</v>
      </c>
      <c r="AF155" s="236">
        <f t="shared" si="53"/>
        <v>0</v>
      </c>
      <c r="AG155" s="236">
        <f t="shared" si="53"/>
        <v>0</v>
      </c>
      <c r="AH155" s="236">
        <f t="shared" si="53"/>
        <v>0</v>
      </c>
      <c r="AI155" s="236">
        <f t="shared" si="53"/>
        <v>0</v>
      </c>
      <c r="AJ155" s="236">
        <f t="shared" si="53"/>
        <v>0</v>
      </c>
      <c r="AK155" s="236">
        <f t="shared" si="53"/>
        <v>0</v>
      </c>
      <c r="AL155" s="236">
        <f t="shared" si="53"/>
        <v>0</v>
      </c>
      <c r="AM155" s="236">
        <f t="shared" si="53"/>
        <v>0</v>
      </c>
      <c r="AN155" s="236">
        <f t="shared" si="53"/>
        <v>0</v>
      </c>
      <c r="AO155" s="236">
        <f t="shared" si="53"/>
        <v>0</v>
      </c>
      <c r="AP155" s="236">
        <f t="shared" si="53"/>
        <v>0</v>
      </c>
      <c r="AQ155" s="236">
        <f t="shared" si="53"/>
        <v>0</v>
      </c>
      <c r="AR155" s="236">
        <f t="shared" si="53"/>
        <v>0</v>
      </c>
      <c r="AS155" s="236">
        <f t="shared" si="53"/>
        <v>0</v>
      </c>
      <c r="AT155" s="236">
        <f t="shared" si="53"/>
        <v>0</v>
      </c>
      <c r="AU155" s="236">
        <f t="shared" si="53"/>
        <v>0</v>
      </c>
      <c r="AV155" s="236">
        <f t="shared" si="53"/>
        <v>0</v>
      </c>
      <c r="AW155" s="236">
        <f t="shared" si="53"/>
        <v>0</v>
      </c>
      <c r="AX155" s="236">
        <f t="shared" si="53"/>
        <v>0</v>
      </c>
      <c r="AY155" s="236">
        <f t="shared" si="53"/>
        <v>0</v>
      </c>
      <c r="AZ155" s="236">
        <f t="shared" si="53"/>
        <v>0</v>
      </c>
      <c r="BA155" s="236">
        <f t="shared" si="53"/>
        <v>0</v>
      </c>
      <c r="BB155" s="236">
        <f t="shared" si="53"/>
        <v>0</v>
      </c>
      <c r="BC155" s="236">
        <f t="shared" si="53"/>
        <v>0</v>
      </c>
      <c r="BD155" s="236">
        <f t="shared" si="53"/>
        <v>0</v>
      </c>
      <c r="BE155" s="236">
        <f t="shared" si="53"/>
        <v>0</v>
      </c>
      <c r="BF155" s="236">
        <f t="shared" si="53"/>
        <v>0</v>
      </c>
      <c r="BG155" s="236">
        <f t="shared" si="53"/>
        <v>0</v>
      </c>
      <c r="BH155" s="236">
        <f t="shared" si="53"/>
        <v>0</v>
      </c>
      <c r="BI155" s="236">
        <f t="shared" si="53"/>
        <v>0</v>
      </c>
      <c r="BJ155" s="236">
        <f t="shared" si="53"/>
        <v>0</v>
      </c>
      <c r="BK155" s="236">
        <f t="shared" si="53"/>
        <v>0</v>
      </c>
      <c r="BL155" s="236">
        <f t="shared" si="53"/>
        <v>0</v>
      </c>
      <c r="BM155" s="236">
        <f t="shared" si="53"/>
        <v>0</v>
      </c>
      <c r="BN155" s="236">
        <f t="shared" si="53"/>
        <v>0</v>
      </c>
      <c r="BO155" s="236">
        <f t="shared" si="53"/>
        <v>0</v>
      </c>
      <c r="BP155" s="236">
        <f t="shared" si="53"/>
        <v>0</v>
      </c>
      <c r="BQ155" s="236">
        <f t="shared" si="49"/>
        <v>0</v>
      </c>
      <c r="BR155" s="236">
        <f t="shared" si="49"/>
        <v>0</v>
      </c>
      <c r="BS155" s="236">
        <f t="shared" si="49"/>
        <v>0</v>
      </c>
      <c r="BT155" s="236">
        <f t="shared" si="49"/>
        <v>0</v>
      </c>
      <c r="BU155" s="236">
        <f t="shared" si="49"/>
        <v>0</v>
      </c>
      <c r="BV155" s="236">
        <f t="shared" si="49"/>
        <v>0</v>
      </c>
      <c r="BW155" s="236">
        <f t="shared" si="49"/>
        <v>0</v>
      </c>
      <c r="BX155" s="236">
        <f t="shared" si="49"/>
        <v>0</v>
      </c>
      <c r="BY155" s="236">
        <f t="shared" si="49"/>
        <v>0</v>
      </c>
      <c r="BZ155" s="236">
        <f t="shared" si="49"/>
        <v>0</v>
      </c>
      <c r="CA155" s="236">
        <f t="shared" si="49"/>
        <v>0</v>
      </c>
      <c r="CB155" s="236">
        <f t="shared" si="49"/>
        <v>0</v>
      </c>
      <c r="CC155" s="236">
        <f t="shared" si="49"/>
        <v>0</v>
      </c>
      <c r="CD155" s="236">
        <f t="shared" si="49"/>
        <v>0</v>
      </c>
      <c r="CE155" s="236">
        <f t="shared" si="49"/>
        <v>0</v>
      </c>
      <c r="CF155" s="236">
        <f t="shared" si="49"/>
        <v>0</v>
      </c>
      <c r="CG155" s="236">
        <f t="shared" si="49"/>
        <v>0</v>
      </c>
      <c r="CH155" s="236">
        <f t="shared" si="49"/>
        <v>0</v>
      </c>
      <c r="CI155" s="236">
        <f t="shared" si="49"/>
        <v>0</v>
      </c>
      <c r="CJ155" s="236">
        <f t="shared" si="49"/>
        <v>0</v>
      </c>
    </row>
    <row r="156" spans="1:88" s="115" customFormat="1" ht="25.5" x14ac:dyDescent="0.2">
      <c r="A156" s="140" t="s">
        <v>184</v>
      </c>
      <c r="B156" s="192"/>
      <c r="C156" s="192"/>
      <c r="D156" s="236">
        <f t="shared" si="48"/>
        <v>0</v>
      </c>
      <c r="E156" s="236">
        <f t="shared" si="48"/>
        <v>0</v>
      </c>
      <c r="F156" s="236">
        <f t="shared" si="48"/>
        <v>0</v>
      </c>
      <c r="G156" s="236">
        <f t="shared" si="48"/>
        <v>0</v>
      </c>
      <c r="H156" s="236">
        <f t="shared" si="48"/>
        <v>0</v>
      </c>
      <c r="I156" s="236">
        <f t="shared" si="48"/>
        <v>0</v>
      </c>
      <c r="J156" s="236">
        <f t="shared" si="48"/>
        <v>0</v>
      </c>
      <c r="K156" s="236">
        <f t="shared" si="48"/>
        <v>0</v>
      </c>
      <c r="L156" s="236">
        <f t="shared" si="48"/>
        <v>0</v>
      </c>
      <c r="M156" s="236">
        <f t="shared" si="48"/>
        <v>0</v>
      </c>
      <c r="N156" s="236">
        <f t="shared" si="48"/>
        <v>27994.911839070584</v>
      </c>
      <c r="O156" s="236">
        <f t="shared" si="48"/>
        <v>33053.689346934785</v>
      </c>
      <c r="P156" s="236">
        <f t="shared" si="48"/>
        <v>33518.933769991214</v>
      </c>
      <c r="Q156" s="236">
        <f t="shared" si="48"/>
        <v>33019.066314882541</v>
      </c>
      <c r="R156" s="236">
        <f t="shared" si="48"/>
        <v>32282.093012117839</v>
      </c>
      <c r="S156" s="236">
        <f t="shared" si="48"/>
        <v>31463.618060609035</v>
      </c>
      <c r="T156" s="236">
        <f t="shared" si="53"/>
        <v>30604.69397173723</v>
      </c>
      <c r="U156" s="236">
        <f t="shared" si="53"/>
        <v>29721.992758164764</v>
      </c>
      <c r="V156" s="236">
        <f t="shared" si="53"/>
        <v>28825.810985913035</v>
      </c>
      <c r="W156" s="236">
        <f t="shared" si="53"/>
        <v>30369.777665564208</v>
      </c>
      <c r="X156" s="236">
        <f t="shared" si="53"/>
        <v>29228.846237915859</v>
      </c>
      <c r="Y156" s="236">
        <f t="shared" si="53"/>
        <v>28108.511823555047</v>
      </c>
      <c r="Z156" s="236">
        <f t="shared" si="53"/>
        <v>27013.879093722266</v>
      </c>
      <c r="AA156" s="236">
        <f t="shared" si="53"/>
        <v>25948.558472975565</v>
      </c>
      <c r="AB156" s="236">
        <f t="shared" si="53"/>
        <v>24914.994062031445</v>
      </c>
      <c r="AC156" s="236">
        <f t="shared" si="53"/>
        <v>23914.725592075964</v>
      </c>
      <c r="AD156" s="236">
        <f t="shared" si="53"/>
        <v>22948.596591680252</v>
      </c>
      <c r="AE156" s="236">
        <f t="shared" si="53"/>
        <v>22016.919028390257</v>
      </c>
      <c r="AF156" s="236">
        <f t="shared" si="53"/>
        <v>21119.60295323492</v>
      </c>
      <c r="AG156" s="236">
        <f t="shared" si="53"/>
        <v>19907.012328667566</v>
      </c>
      <c r="AH156" s="236">
        <f t="shared" si="53"/>
        <v>18762.176817026921</v>
      </c>
      <c r="AI156" s="236">
        <f t="shared" si="53"/>
        <v>17681.833916887699</v>
      </c>
      <c r="AJ156" s="236">
        <f t="shared" si="53"/>
        <v>16662.744408375758</v>
      </c>
      <c r="AK156" s="236">
        <f t="shared" si="53"/>
        <v>15701.730835466064</v>
      </c>
      <c r="AL156" s="236">
        <f t="shared" si="53"/>
        <v>14795.704408802965</v>
      </c>
      <c r="AM156" s="236">
        <f t="shared" si="53"/>
        <v>13941.683150422759</v>
      </c>
      <c r="AN156" s="236">
        <f t="shared" si="53"/>
        <v>13136.803455600108</v>
      </c>
      <c r="AO156" s="236">
        <f t="shared" si="53"/>
        <v>12378.326743021316</v>
      </c>
      <c r="AP156" s="236">
        <f t="shared" si="53"/>
        <v>11663.642472829146</v>
      </c>
      <c r="AQ156" s="236">
        <f t="shared" si="53"/>
        <v>10411.833324109204</v>
      </c>
      <c r="AR156" s="236">
        <f t="shared" si="53"/>
        <v>9294.4467024537735</v>
      </c>
      <c r="AS156" s="236">
        <f t="shared" si="53"/>
        <v>8297.0631198330375</v>
      </c>
      <c r="AT156" s="236">
        <f t="shared" si="53"/>
        <v>7406.8018814632669</v>
      </c>
      <c r="AU156" s="236">
        <f t="shared" si="53"/>
        <v>6612.1595192137174</v>
      </c>
      <c r="AV156" s="236">
        <f t="shared" si="53"/>
        <v>5902.8643955228617</v>
      </c>
      <c r="AW156" s="236">
        <f t="shared" si="53"/>
        <v>5269.746092418296</v>
      </c>
      <c r="AX156" s="236">
        <f t="shared" si="53"/>
        <v>4704.6182481676515</v>
      </c>
      <c r="AY156" s="236">
        <f t="shared" si="53"/>
        <v>4200.1735752851528</v>
      </c>
      <c r="AZ156" s="236">
        <f t="shared" si="53"/>
        <v>3749.8898776804854</v>
      </c>
      <c r="BA156" s="236">
        <f t="shared" si="53"/>
        <v>0</v>
      </c>
      <c r="BB156" s="236">
        <f t="shared" si="53"/>
        <v>0</v>
      </c>
      <c r="BC156" s="236">
        <f t="shared" si="53"/>
        <v>0</v>
      </c>
      <c r="BD156" s="236">
        <f t="shared" si="53"/>
        <v>0</v>
      </c>
      <c r="BE156" s="236">
        <f t="shared" si="53"/>
        <v>0</v>
      </c>
      <c r="BF156" s="236">
        <f t="shared" si="53"/>
        <v>0</v>
      </c>
      <c r="BG156" s="236">
        <f t="shared" si="53"/>
        <v>0</v>
      </c>
      <c r="BH156" s="236">
        <f t="shared" si="53"/>
        <v>0</v>
      </c>
      <c r="BI156" s="236">
        <f t="shared" si="53"/>
        <v>0</v>
      </c>
      <c r="BJ156" s="236">
        <f t="shared" si="53"/>
        <v>0</v>
      </c>
      <c r="BK156" s="236">
        <f t="shared" si="53"/>
        <v>0</v>
      </c>
      <c r="BL156" s="236">
        <f t="shared" si="53"/>
        <v>0</v>
      </c>
      <c r="BM156" s="236">
        <f t="shared" si="53"/>
        <v>0</v>
      </c>
      <c r="BN156" s="236">
        <f t="shared" si="53"/>
        <v>0</v>
      </c>
      <c r="BO156" s="236">
        <f t="shared" si="53"/>
        <v>0</v>
      </c>
      <c r="BP156" s="236">
        <f t="shared" si="53"/>
        <v>0</v>
      </c>
      <c r="BQ156" s="236">
        <f t="shared" si="49"/>
        <v>0</v>
      </c>
      <c r="BR156" s="236">
        <f t="shared" si="49"/>
        <v>0</v>
      </c>
      <c r="BS156" s="236">
        <f t="shared" si="49"/>
        <v>0</v>
      </c>
      <c r="BT156" s="236">
        <f t="shared" si="49"/>
        <v>0</v>
      </c>
      <c r="BU156" s="236">
        <f t="shared" si="49"/>
        <v>0</v>
      </c>
      <c r="BV156" s="236">
        <f t="shared" si="49"/>
        <v>0</v>
      </c>
      <c r="BW156" s="236">
        <f t="shared" si="49"/>
        <v>0</v>
      </c>
      <c r="BX156" s="236">
        <f t="shared" si="49"/>
        <v>0</v>
      </c>
      <c r="BY156" s="236">
        <f t="shared" si="49"/>
        <v>0</v>
      </c>
      <c r="BZ156" s="236">
        <f t="shared" si="49"/>
        <v>0</v>
      </c>
      <c r="CA156" s="236">
        <f t="shared" si="49"/>
        <v>0</v>
      </c>
      <c r="CB156" s="236">
        <f t="shared" si="49"/>
        <v>0</v>
      </c>
      <c r="CC156" s="236">
        <f t="shared" si="49"/>
        <v>0</v>
      </c>
      <c r="CD156" s="236">
        <f t="shared" si="49"/>
        <v>0</v>
      </c>
      <c r="CE156" s="236">
        <f t="shared" si="49"/>
        <v>0</v>
      </c>
      <c r="CF156" s="236">
        <f t="shared" si="49"/>
        <v>0</v>
      </c>
      <c r="CG156" s="236">
        <f t="shared" si="49"/>
        <v>0</v>
      </c>
      <c r="CH156" s="236">
        <f t="shared" si="49"/>
        <v>0</v>
      </c>
      <c r="CI156" s="236">
        <f t="shared" si="49"/>
        <v>0</v>
      </c>
      <c r="CJ156" s="236">
        <f t="shared" si="49"/>
        <v>0</v>
      </c>
    </row>
    <row r="157" spans="1:88" s="115" customFormat="1" ht="25.5" x14ac:dyDescent="0.2">
      <c r="A157" s="140" t="s">
        <v>217</v>
      </c>
      <c r="B157" s="192"/>
      <c r="C157" s="192"/>
      <c r="D157" s="236">
        <f t="shared" ref="D157:BO159" si="54">D105-D131</f>
        <v>0</v>
      </c>
      <c r="E157" s="236">
        <f t="shared" si="54"/>
        <v>0</v>
      </c>
      <c r="F157" s="236">
        <f t="shared" si="54"/>
        <v>0</v>
      </c>
      <c r="G157" s="236">
        <f t="shared" si="54"/>
        <v>0</v>
      </c>
      <c r="H157" s="236">
        <f t="shared" si="54"/>
        <v>0</v>
      </c>
      <c r="I157" s="236">
        <f t="shared" si="54"/>
        <v>0</v>
      </c>
      <c r="J157" s="236">
        <f t="shared" si="54"/>
        <v>0</v>
      </c>
      <c r="K157" s="236">
        <f t="shared" si="54"/>
        <v>0</v>
      </c>
      <c r="L157" s="236">
        <f t="shared" si="54"/>
        <v>0</v>
      </c>
      <c r="M157" s="236">
        <f t="shared" si="54"/>
        <v>0</v>
      </c>
      <c r="N157" s="236">
        <f t="shared" si="54"/>
        <v>36111.144115126284</v>
      </c>
      <c r="O157" s="236">
        <f t="shared" si="54"/>
        <v>43148.554697983083</v>
      </c>
      <c r="P157" s="236">
        <f t="shared" si="54"/>
        <v>44328.914873028232</v>
      </c>
      <c r="Q157" s="236">
        <f t="shared" si="54"/>
        <v>44286.919695365243</v>
      </c>
      <c r="R157" s="236">
        <f t="shared" si="54"/>
        <v>43951.59910360229</v>
      </c>
      <c r="S157" s="236">
        <f t="shared" si="54"/>
        <v>43512.985184544872</v>
      </c>
      <c r="T157" s="236">
        <f t="shared" si="54"/>
        <v>43013.416021567362</v>
      </c>
      <c r="U157" s="236">
        <f t="shared" si="54"/>
        <v>42465.394359253114</v>
      </c>
      <c r="V157" s="236">
        <f t="shared" si="54"/>
        <v>41875.13470740366</v>
      </c>
      <c r="W157" s="236">
        <f t="shared" si="54"/>
        <v>41423.353214044066</v>
      </c>
      <c r="X157" s="236">
        <f t="shared" si="54"/>
        <v>41093.432481982105</v>
      </c>
      <c r="Y157" s="236">
        <f t="shared" si="54"/>
        <v>40662.869060721132</v>
      </c>
      <c r="Z157" s="236">
        <f t="shared" si="54"/>
        <v>40146.307934925077</v>
      </c>
      <c r="AA157" s="236">
        <f t="shared" si="54"/>
        <v>39556.837878461112</v>
      </c>
      <c r="AB157" s="236">
        <f t="shared" si="54"/>
        <v>38906.096664082259</v>
      </c>
      <c r="AC157" s="236">
        <f t="shared" si="54"/>
        <v>38204.390994338668</v>
      </c>
      <c r="AD157" s="236">
        <f t="shared" si="54"/>
        <v>37460.820938905934</v>
      </c>
      <c r="AE157" s="236">
        <f t="shared" si="54"/>
        <v>36683.402223664452</v>
      </c>
      <c r="AF157" s="236">
        <f t="shared" si="54"/>
        <v>35879.182281330694</v>
      </c>
      <c r="AG157" s="236">
        <f t="shared" si="54"/>
        <v>35921.563994714757</v>
      </c>
      <c r="AH157" s="236">
        <f t="shared" si="54"/>
        <v>35807.758385822177</v>
      </c>
      <c r="AI157" s="236">
        <f t="shared" si="54"/>
        <v>35558.16024509375</v>
      </c>
      <c r="AJ157" s="236">
        <f t="shared" si="54"/>
        <v>35191.161423380603</v>
      </c>
      <c r="AK157" s="236">
        <f t="shared" si="54"/>
        <v>34723.318856370403</v>
      </c>
      <c r="AL157" s="236">
        <f t="shared" si="54"/>
        <v>34169.510905327857</v>
      </c>
      <c r="AM157" s="236">
        <f t="shared" si="54"/>
        <v>33543.082806405611</v>
      </c>
      <c r="AN157" s="236">
        <f t="shared" si="54"/>
        <v>32855.981765739038</v>
      </c>
      <c r="AO157" s="236">
        <f t="shared" si="54"/>
        <v>32118.882142028189</v>
      </c>
      <c r="AP157" s="236">
        <f t="shared" si="54"/>
        <v>31341.301142238663</v>
      </c>
      <c r="AQ157" s="236">
        <f t="shared" si="54"/>
        <v>31968.024333542329</v>
      </c>
      <c r="AR157" s="236">
        <f t="shared" si="54"/>
        <v>32241.139373756945</v>
      </c>
      <c r="AS157" s="236">
        <f t="shared" si="54"/>
        <v>32219.347211325192</v>
      </c>
      <c r="AT157" s="236">
        <f t="shared" si="54"/>
        <v>31953.537410139339</v>
      </c>
      <c r="AU157" s="236">
        <f t="shared" si="54"/>
        <v>31487.74534352764</v>
      </c>
      <c r="AV157" s="236">
        <f t="shared" si="54"/>
        <v>30859.991273016552</v>
      </c>
      <c r="AW157" s="236">
        <f t="shared" si="54"/>
        <v>30103.018475571298</v>
      </c>
      <c r="AX157" s="236">
        <f t="shared" si="54"/>
        <v>29244.944023446529</v>
      </c>
      <c r="AY157" s="236">
        <f t="shared" si="54"/>
        <v>28309.833286503563</v>
      </c>
      <c r="AZ157" s="236">
        <f t="shared" si="54"/>
        <v>27318.207379444502</v>
      </c>
      <c r="BA157" s="236">
        <f t="shared" si="54"/>
        <v>34600.813389492687</v>
      </c>
      <c r="BB157" s="236">
        <f t="shared" si="54"/>
        <v>32121.924221148482</v>
      </c>
      <c r="BC157" s="236">
        <f t="shared" si="54"/>
        <v>29821.851467563072</v>
      </c>
      <c r="BD157" s="236">
        <f t="shared" si="54"/>
        <v>27687.6693919315</v>
      </c>
      <c r="BE157" s="236">
        <f t="shared" si="54"/>
        <v>25707.453852736391</v>
      </c>
      <c r="BF157" s="236">
        <f t="shared" si="54"/>
        <v>23870.157608523499</v>
      </c>
      <c r="BG157" s="236">
        <f t="shared" si="54"/>
        <v>22165.520560500212</v>
      </c>
      <c r="BH157" s="236">
        <f t="shared" si="54"/>
        <v>20584.001813256065</v>
      </c>
      <c r="BI157" s="236">
        <f t="shared" si="54"/>
        <v>19116.725291165174</v>
      </c>
      <c r="BJ157" s="236">
        <f t="shared" si="54"/>
        <v>17755.433796966216</v>
      </c>
      <c r="BK157" s="236">
        <f t="shared" si="54"/>
        <v>16492.448416243074</v>
      </c>
      <c r="BL157" s="236">
        <f t="shared" si="54"/>
        <v>15320.631444679457</v>
      </c>
      <c r="BM157" s="236">
        <f t="shared" si="54"/>
        <v>14233.351803386817</v>
      </c>
      <c r="BN157" s="236">
        <f t="shared" si="54"/>
        <v>13224.452383745927</v>
      </c>
      <c r="BO157" s="236">
        <f t="shared" si="54"/>
        <v>12288.219040944707</v>
      </c>
      <c r="BP157" s="236">
        <f t="shared" si="53"/>
        <v>11419.351109336712</v>
      </c>
      <c r="BQ157" s="236">
        <f t="shared" si="53"/>
        <v>10612.933391221159</v>
      </c>
      <c r="BR157" s="236">
        <f t="shared" si="53"/>
        <v>9864.4096046345658</v>
      </c>
      <c r="BS157" s="236">
        <f t="shared" si="53"/>
        <v>9169.557284741255</v>
      </c>
      <c r="BT157" s="236">
        <f t="shared" si="53"/>
        <v>8524.4641294531175</v>
      </c>
      <c r="BU157" s="236">
        <f t="shared" si="53"/>
        <v>0</v>
      </c>
      <c r="BV157" s="236">
        <f t="shared" si="53"/>
        <v>0</v>
      </c>
      <c r="BW157" s="236">
        <f t="shared" si="53"/>
        <v>0</v>
      </c>
      <c r="BX157" s="236">
        <f t="shared" si="53"/>
        <v>0</v>
      </c>
      <c r="BY157" s="236">
        <f t="shared" si="53"/>
        <v>0</v>
      </c>
      <c r="BZ157" s="236">
        <f t="shared" si="53"/>
        <v>0</v>
      </c>
      <c r="CA157" s="236">
        <f t="shared" si="53"/>
        <v>0</v>
      </c>
      <c r="CB157" s="236">
        <f t="shared" si="53"/>
        <v>0</v>
      </c>
      <c r="CC157" s="236">
        <f t="shared" si="53"/>
        <v>0</v>
      </c>
      <c r="CD157" s="236">
        <f t="shared" si="53"/>
        <v>0</v>
      </c>
      <c r="CE157" s="236">
        <f t="shared" si="53"/>
        <v>0</v>
      </c>
      <c r="CF157" s="236">
        <f t="shared" si="49"/>
        <v>0</v>
      </c>
      <c r="CG157" s="236">
        <f t="shared" si="49"/>
        <v>0</v>
      </c>
      <c r="CH157" s="236">
        <f t="shared" si="49"/>
        <v>0</v>
      </c>
      <c r="CI157" s="236">
        <f t="shared" si="49"/>
        <v>0</v>
      </c>
      <c r="CJ157" s="236">
        <f t="shared" si="49"/>
        <v>0</v>
      </c>
    </row>
    <row r="158" spans="1:88" s="115" customFormat="1" ht="25.5" x14ac:dyDescent="0.2">
      <c r="A158" s="140" t="s">
        <v>218</v>
      </c>
      <c r="B158" s="192"/>
      <c r="C158" s="192"/>
      <c r="D158" s="236">
        <f t="shared" si="54"/>
        <v>0</v>
      </c>
      <c r="E158" s="236">
        <f t="shared" si="54"/>
        <v>0</v>
      </c>
      <c r="F158" s="236">
        <f t="shared" si="54"/>
        <v>0</v>
      </c>
      <c r="G158" s="236">
        <f t="shared" si="54"/>
        <v>0</v>
      </c>
      <c r="H158" s="236">
        <f t="shared" si="54"/>
        <v>0</v>
      </c>
      <c r="I158" s="236">
        <f t="shared" si="54"/>
        <v>0</v>
      </c>
      <c r="J158" s="236">
        <f t="shared" si="54"/>
        <v>0</v>
      </c>
      <c r="K158" s="236">
        <f t="shared" si="54"/>
        <v>0</v>
      </c>
      <c r="L158" s="236">
        <f t="shared" si="54"/>
        <v>0</v>
      </c>
      <c r="M158" s="236">
        <f t="shared" si="54"/>
        <v>0</v>
      </c>
      <c r="N158" s="236">
        <f t="shared" si="54"/>
        <v>11970.465641176663</v>
      </c>
      <c r="O158" s="236">
        <f t="shared" si="54"/>
        <v>14205.43821268843</v>
      </c>
      <c r="P158" s="236">
        <f t="shared" si="54"/>
        <v>14468.01433251964</v>
      </c>
      <c r="Q158" s="236">
        <f t="shared" si="54"/>
        <v>14341.494254051868</v>
      </c>
      <c r="R158" s="236">
        <f t="shared" si="54"/>
        <v>14145.293679672614</v>
      </c>
      <c r="S158" s="236">
        <f t="shared" si="54"/>
        <v>13941.756906976065</v>
      </c>
      <c r="T158" s="236">
        <f t="shared" si="54"/>
        <v>13741.435929066472</v>
      </c>
      <c r="U158" s="236">
        <f t="shared" si="54"/>
        <v>13544.742790599063</v>
      </c>
      <c r="V158" s="236">
        <f t="shared" si="54"/>
        <v>13350.33729699484</v>
      </c>
      <c r="W158" s="236">
        <f t="shared" si="54"/>
        <v>13209.838992638775</v>
      </c>
      <c r="X158" s="236">
        <f t="shared" si="54"/>
        <v>13058.868444174208</v>
      </c>
      <c r="Y158" s="236">
        <f t="shared" si="54"/>
        <v>12907.059385881847</v>
      </c>
      <c r="Z158" s="236">
        <f t="shared" si="54"/>
        <v>12751.31649851409</v>
      </c>
      <c r="AA158" s="236">
        <f t="shared" si="54"/>
        <v>12589.557394566014</v>
      </c>
      <c r="AB158" s="236">
        <f t="shared" si="54"/>
        <v>12420.484422402165</v>
      </c>
      <c r="AC158" s="236">
        <f t="shared" si="54"/>
        <v>12243.402354692487</v>
      </c>
      <c r="AD158" s="236">
        <f t="shared" si="54"/>
        <v>12058.072994305985</v>
      </c>
      <c r="AE158" s="236">
        <f t="shared" si="54"/>
        <v>11864.59958265294</v>
      </c>
      <c r="AF158" s="236">
        <f t="shared" si="54"/>
        <v>11663.335276465863</v>
      </c>
      <c r="AG158" s="236">
        <f t="shared" si="54"/>
        <v>11454.811034727521</v>
      </c>
      <c r="AH158" s="236">
        <f t="shared" si="54"/>
        <v>11282.035499429097</v>
      </c>
      <c r="AI158" s="236">
        <f t="shared" si="54"/>
        <v>11131.694238706317</v>
      </c>
      <c r="AJ158" s="236">
        <f t="shared" si="54"/>
        <v>10993.636323715793</v>
      </c>
      <c r="AK158" s="236">
        <f t="shared" si="54"/>
        <v>10860.261600872705</v>
      </c>
      <c r="AL158" s="236">
        <f t="shared" si="54"/>
        <v>10726.017020092288</v>
      </c>
      <c r="AM158" s="236">
        <f t="shared" si="54"/>
        <v>10586.981766200333</v>
      </c>
      <c r="AN158" s="236">
        <f t="shared" si="54"/>
        <v>10440.525835605251</v>
      </c>
      <c r="AO158" s="236">
        <f t="shared" si="54"/>
        <v>10285.029855939036</v>
      </c>
      <c r="AP158" s="236">
        <f t="shared" si="54"/>
        <v>10119.656125129724</v>
      </c>
      <c r="AQ158" s="236">
        <f t="shared" si="54"/>
        <v>9944.1624664003029</v>
      </c>
      <c r="AR158" s="236">
        <f t="shared" si="54"/>
        <v>9828.8879494935973</v>
      </c>
      <c r="AS158" s="236">
        <f t="shared" si="54"/>
        <v>9746.4398186951294</v>
      </c>
      <c r="AT158" s="236">
        <f t="shared" si="54"/>
        <v>9676.8927245824016</v>
      </c>
      <c r="AU158" s="236">
        <f t="shared" si="54"/>
        <v>9606.1555041087558</v>
      </c>
      <c r="AV158" s="236">
        <f t="shared" si="54"/>
        <v>9524.6614084530156</v>
      </c>
      <c r="AW158" s="236">
        <f t="shared" si="54"/>
        <v>9426.3176594596007</v>
      </c>
      <c r="AX158" s="236">
        <f t="shared" si="54"/>
        <v>9307.6649720044225</v>
      </c>
      <c r="AY158" s="236">
        <f t="shared" si="54"/>
        <v>9167.2079289493267</v>
      </c>
      <c r="AZ158" s="236">
        <f t="shared" si="54"/>
        <v>9004.8845808010083</v>
      </c>
      <c r="BA158" s="236">
        <f t="shared" si="54"/>
        <v>8821.6493689907948</v>
      </c>
      <c r="BB158" s="236">
        <f t="shared" si="54"/>
        <v>9025.1597722326987</v>
      </c>
      <c r="BC158" s="236">
        <f t="shared" si="54"/>
        <v>9073.4209529418731</v>
      </c>
      <c r="BD158" s="236">
        <f t="shared" si="54"/>
        <v>9001.2833973306697</v>
      </c>
      <c r="BE158" s="236">
        <f t="shared" si="54"/>
        <v>8837.1236172281206</v>
      </c>
      <c r="BF158" s="236">
        <f t="shared" si="54"/>
        <v>8603.9944182651816</v>
      </c>
      <c r="BG158" s="236">
        <f t="shared" si="54"/>
        <v>8320.5536727681756</v>
      </c>
      <c r="BH158" s="236">
        <f t="shared" si="54"/>
        <v>8001.8272135853185</v>
      </c>
      <c r="BI158" s="236">
        <f t="shared" si="54"/>
        <v>7659.8419412025833</v>
      </c>
      <c r="BJ158" s="236">
        <f t="shared" si="54"/>
        <v>7304.1539304741309</v>
      </c>
      <c r="BK158" s="236">
        <f t="shared" si="54"/>
        <v>6942.289658431022</v>
      </c>
      <c r="BL158" s="236">
        <f t="shared" si="54"/>
        <v>6580.1143953225692</v>
      </c>
      <c r="BM158" s="236">
        <f t="shared" si="54"/>
        <v>6222.1391478987643</v>
      </c>
      <c r="BN158" s="236">
        <f t="shared" si="54"/>
        <v>5871.7756773756701</v>
      </c>
      <c r="BO158" s="236">
        <f t="shared" si="54"/>
        <v>5531.5476907864795</v>
      </c>
      <c r="BP158" s="236">
        <f t="shared" si="53"/>
        <v>5203.2651441126363</v>
      </c>
      <c r="BQ158" s="236">
        <f t="shared" si="53"/>
        <v>4888.1676079231547</v>
      </c>
      <c r="BR158" s="236">
        <f t="shared" si="53"/>
        <v>4587.0417863194307</v>
      </c>
      <c r="BS158" s="236">
        <f t="shared" si="53"/>
        <v>4300.3175253345398</v>
      </c>
      <c r="BT158" s="236">
        <f t="shared" si="53"/>
        <v>4028.1459852611006</v>
      </c>
      <c r="BU158" s="236">
        <f t="shared" si="53"/>
        <v>11695.968844561256</v>
      </c>
      <c r="BV158" s="236">
        <f t="shared" si="53"/>
        <v>9741.1768157361075</v>
      </c>
      <c r="BW158" s="236">
        <f t="shared" si="53"/>
        <v>8112.6757163925795</v>
      </c>
      <c r="BX158" s="236">
        <f t="shared" si="53"/>
        <v>6755.9837269097916</v>
      </c>
      <c r="BY158" s="236">
        <f t="shared" si="53"/>
        <v>5625.8887491531787</v>
      </c>
      <c r="BZ158" s="236">
        <f t="shared" si="53"/>
        <v>4684.7323973367747</v>
      </c>
      <c r="CA158" s="236">
        <f t="shared" si="53"/>
        <v>3901.0880953324959</v>
      </c>
      <c r="CB158" s="236">
        <f t="shared" si="53"/>
        <v>3248.7108301783737</v>
      </c>
      <c r="CC158" s="236">
        <f t="shared" si="53"/>
        <v>2705.6831744607189</v>
      </c>
      <c r="CD158" s="236">
        <f t="shared" si="53"/>
        <v>2253.7097888468998</v>
      </c>
      <c r="CE158" s="236">
        <f t="shared" si="53"/>
        <v>1877.5288013711543</v>
      </c>
      <c r="CF158" s="236">
        <f t="shared" ref="BQ158:CJ159" si="55">CF106-CF132</f>
        <v>1564.418028708038</v>
      </c>
      <c r="CG158" s="236">
        <f t="shared" si="55"/>
        <v>1303.779779758901</v>
      </c>
      <c r="CH158" s="236">
        <f t="shared" si="55"/>
        <v>1086.7916021010315</v>
      </c>
      <c r="CI158" s="236">
        <f t="shared" si="55"/>
        <v>906.11273329139658</v>
      </c>
      <c r="CJ158" s="236">
        <f t="shared" si="55"/>
        <v>0</v>
      </c>
    </row>
    <row r="159" spans="1:88" s="115" customFormat="1" ht="25.5" x14ac:dyDescent="0.2">
      <c r="A159" s="140" t="s">
        <v>195</v>
      </c>
      <c r="B159" s="192"/>
      <c r="C159" s="192"/>
      <c r="D159" s="236">
        <f t="shared" si="54"/>
        <v>0</v>
      </c>
      <c r="E159" s="236">
        <f t="shared" si="54"/>
        <v>0</v>
      </c>
      <c r="F159" s="236">
        <f t="shared" si="54"/>
        <v>0</v>
      </c>
      <c r="G159" s="236">
        <f t="shared" si="54"/>
        <v>0</v>
      </c>
      <c r="H159" s="236">
        <f t="shared" si="54"/>
        <v>0</v>
      </c>
      <c r="I159" s="236">
        <f t="shared" si="54"/>
        <v>0</v>
      </c>
      <c r="J159" s="236">
        <f t="shared" si="54"/>
        <v>0</v>
      </c>
      <c r="K159" s="236">
        <f t="shared" si="54"/>
        <v>0</v>
      </c>
      <c r="L159" s="236">
        <f t="shared" si="54"/>
        <v>0</v>
      </c>
      <c r="M159" s="236">
        <f t="shared" si="54"/>
        <v>0</v>
      </c>
      <c r="N159" s="236">
        <f t="shared" si="54"/>
        <v>728.0642309534478</v>
      </c>
      <c r="O159" s="236">
        <f t="shared" si="54"/>
        <v>862.86296361254335</v>
      </c>
      <c r="P159" s="236">
        <f t="shared" si="54"/>
        <v>877.35098192595888</v>
      </c>
      <c r="Q159" s="236">
        <f t="shared" si="54"/>
        <v>868.33467680433296</v>
      </c>
      <c r="R159" s="236">
        <f t="shared" si="54"/>
        <v>855.36598926910756</v>
      </c>
      <c r="S159" s="236">
        <f t="shared" si="54"/>
        <v>842.23306090388996</v>
      </c>
      <c r="T159" s="236">
        <f t="shared" si="54"/>
        <v>829.54373648932324</v>
      </c>
      <c r="U159" s="236">
        <f t="shared" si="54"/>
        <v>817.2860191381169</v>
      </c>
      <c r="V159" s="236">
        <f t="shared" si="54"/>
        <v>805.34434643498207</v>
      </c>
      <c r="W159" s="236">
        <f t="shared" si="54"/>
        <v>796.77219686028729</v>
      </c>
      <c r="X159" s="236">
        <f t="shared" si="54"/>
        <v>787.69839835661151</v>
      </c>
      <c r="Y159" s="236">
        <f t="shared" si="54"/>
        <v>778.11292171869536</v>
      </c>
      <c r="Z159" s="236">
        <f t="shared" si="54"/>
        <v>768.57803021825748</v>
      </c>
      <c r="AA159" s="236">
        <f t="shared" si="54"/>
        <v>758.8969381576353</v>
      </c>
      <c r="AB159" s="236">
        <f t="shared" si="54"/>
        <v>748.93399185685485</v>
      </c>
      <c r="AC159" s="236">
        <f t="shared" si="54"/>
        <v>738.60128085324686</v>
      </c>
      <c r="AD159" s="236">
        <f t="shared" si="54"/>
        <v>727.84785180682411</v>
      </c>
      <c r="AE159" s="236">
        <f t="shared" si="54"/>
        <v>716.65104521754256</v>
      </c>
      <c r="AF159" s="236">
        <f t="shared" si="54"/>
        <v>705.00956350406705</v>
      </c>
      <c r="AG159" s="236">
        <f t="shared" si="54"/>
        <v>692.93794856078239</v>
      </c>
      <c r="AH159" s="236">
        <f t="shared" si="54"/>
        <v>680.46220350654585</v>
      </c>
      <c r="AI159" s="236">
        <f t="shared" si="54"/>
        <v>670.13109112934944</v>
      </c>
      <c r="AJ159" s="236">
        <f t="shared" si="54"/>
        <v>661.1488113061896</v>
      </c>
      <c r="AK159" s="236">
        <f t="shared" si="54"/>
        <v>652.90869066970845</v>
      </c>
      <c r="AL159" s="236">
        <f t="shared" si="54"/>
        <v>644.95663152461566</v>
      </c>
      <c r="AM159" s="236">
        <f t="shared" si="54"/>
        <v>636.96094048992745</v>
      </c>
      <c r="AN159" s="236">
        <f t="shared" si="54"/>
        <v>628.68743892258499</v>
      </c>
      <c r="AO159" s="236">
        <f t="shared" si="54"/>
        <v>619.97898269082543</v>
      </c>
      <c r="AP159" s="236">
        <f t="shared" si="54"/>
        <v>610.73867435875945</v>
      </c>
      <c r="AQ159" s="236">
        <f t="shared" si="54"/>
        <v>600.91616634524871</v>
      </c>
      <c r="AR159" s="236">
        <f t="shared" si="54"/>
        <v>590.4965452348024</v>
      </c>
      <c r="AS159" s="236">
        <f t="shared" si="54"/>
        <v>583.65480956015381</v>
      </c>
      <c r="AT159" s="236">
        <f t="shared" si="54"/>
        <v>578.76304577775591</v>
      </c>
      <c r="AU159" s="236">
        <f t="shared" si="54"/>
        <v>574.63726406683054</v>
      </c>
      <c r="AV159" s="236">
        <f t="shared" si="54"/>
        <v>570.44053793617059</v>
      </c>
      <c r="AW159" s="236">
        <f t="shared" si="54"/>
        <v>565.60506215414716</v>
      </c>
      <c r="AX159" s="236">
        <f t="shared" si="54"/>
        <v>559.7695505667798</v>
      </c>
      <c r="AY159" s="236">
        <f t="shared" si="54"/>
        <v>552.72913706444888</v>
      </c>
      <c r="AZ159" s="236">
        <f t="shared" si="54"/>
        <v>544.3954846657216</v>
      </c>
      <c r="BA159" s="236">
        <f t="shared" si="54"/>
        <v>534.76522204315188</v>
      </c>
      <c r="BB159" s="236">
        <f t="shared" si="54"/>
        <v>523.89515583184766</v>
      </c>
      <c r="BC159" s="236">
        <f t="shared" si="54"/>
        <v>535.98927307644044</v>
      </c>
      <c r="BD159" s="236">
        <f t="shared" si="54"/>
        <v>538.85983141861652</v>
      </c>
      <c r="BE159" s="236">
        <f t="shared" si="54"/>
        <v>534.57855216013559</v>
      </c>
      <c r="BF159" s="236">
        <f t="shared" si="54"/>
        <v>524.8335952575726</v>
      </c>
      <c r="BG159" s="236">
        <f t="shared" si="54"/>
        <v>510.9962376770527</v>
      </c>
      <c r="BH159" s="236">
        <f t="shared" si="54"/>
        <v>494.17562122129675</v>
      </c>
      <c r="BI159" s="236">
        <f t="shared" si="54"/>
        <v>475.2641789160989</v>
      </c>
      <c r="BJ159" s="236">
        <f t="shared" si="54"/>
        <v>454.97552963173439</v>
      </c>
      <c r="BK159" s="236">
        <f t="shared" si="54"/>
        <v>433.87614696972378</v>
      </c>
      <c r="BL159" s="236">
        <f t="shared" si="54"/>
        <v>412.41181227988272</v>
      </c>
      <c r="BM159" s="236">
        <f t="shared" si="54"/>
        <v>390.92966919808168</v>
      </c>
      <c r="BN159" s="236">
        <f t="shared" si="54"/>
        <v>369.69656197891891</v>
      </c>
      <c r="BO159" s="236">
        <f t="shared" si="54"/>
        <v>348.91423715788551</v>
      </c>
      <c r="BP159" s="236">
        <f t="shared" si="53"/>
        <v>328.73190461956074</v>
      </c>
      <c r="BQ159" s="236">
        <f t="shared" si="55"/>
        <v>309.25658330571059</v>
      </c>
      <c r="BR159" s="236">
        <f t="shared" si="55"/>
        <v>290.56159524599934</v>
      </c>
      <c r="BS159" s="236">
        <f t="shared" si="55"/>
        <v>272.69351765644569</v>
      </c>
      <c r="BT159" s="236">
        <f t="shared" si="55"/>
        <v>255.67785560341326</v>
      </c>
      <c r="BU159" s="236">
        <f t="shared" si="55"/>
        <v>239.5236565503692</v>
      </c>
      <c r="BV159" s="236">
        <f t="shared" si="55"/>
        <v>695.79834398114326</v>
      </c>
      <c r="BW159" s="236">
        <f t="shared" si="55"/>
        <v>579.47683688519828</v>
      </c>
      <c r="BX159" s="236">
        <f t="shared" si="55"/>
        <v>482.57026620784018</v>
      </c>
      <c r="BY159" s="236">
        <f t="shared" si="55"/>
        <v>401.84919636808991</v>
      </c>
      <c r="BZ159" s="236">
        <f t="shared" si="55"/>
        <v>334.62374266691404</v>
      </c>
      <c r="CA159" s="236">
        <f t="shared" si="55"/>
        <v>278.64914966660399</v>
      </c>
      <c r="CB159" s="236">
        <f t="shared" si="55"/>
        <v>232.05077358416747</v>
      </c>
      <c r="CC159" s="236">
        <f t="shared" si="55"/>
        <v>193.26308389005317</v>
      </c>
      <c r="CD159" s="236">
        <f t="shared" si="55"/>
        <v>160.97927063191855</v>
      </c>
      <c r="CE159" s="236">
        <f t="shared" si="55"/>
        <v>134.10920009794063</v>
      </c>
      <c r="CF159" s="236">
        <f t="shared" si="55"/>
        <v>111.74414490771687</v>
      </c>
      <c r="CG159" s="236">
        <f t="shared" si="55"/>
        <v>93.127127125636434</v>
      </c>
      <c r="CH159" s="236">
        <f t="shared" si="55"/>
        <v>77.627971578645884</v>
      </c>
      <c r="CI159" s="236">
        <f t="shared" si="55"/>
        <v>64.722338092243263</v>
      </c>
      <c r="CJ159" s="236">
        <f t="shared" si="55"/>
        <v>809.61185020997073</v>
      </c>
    </row>
    <row r="160" spans="1:88" s="115" customFormat="1" ht="12.75" x14ac:dyDescent="0.2">
      <c r="A160" s="140" t="s">
        <v>0</v>
      </c>
      <c r="B160" s="202"/>
      <c r="C160" s="192"/>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236"/>
      <c r="BJ160" s="236"/>
      <c r="BK160" s="236"/>
      <c r="BL160" s="236"/>
      <c r="BM160" s="236"/>
      <c r="BN160" s="236"/>
      <c r="BO160" s="236"/>
      <c r="BP160" s="236"/>
      <c r="BQ160" s="236"/>
      <c r="BR160" s="236"/>
      <c r="BS160" s="236"/>
      <c r="BT160" s="236"/>
      <c r="BU160" s="236"/>
      <c r="BV160" s="236"/>
      <c r="BW160" s="236"/>
      <c r="BX160" s="236"/>
      <c r="BY160" s="236"/>
      <c r="BZ160" s="236"/>
      <c r="CA160" s="236"/>
      <c r="CB160" s="236"/>
      <c r="CC160" s="236"/>
      <c r="CD160" s="236"/>
      <c r="CE160" s="236"/>
      <c r="CF160" s="236"/>
      <c r="CG160" s="236"/>
      <c r="CH160" s="236"/>
      <c r="CI160" s="236"/>
      <c r="CJ160" s="236"/>
    </row>
    <row r="161" spans="1:88" s="115" customFormat="1" ht="12.75" x14ac:dyDescent="0.2">
      <c r="A161" s="140" t="s">
        <v>5</v>
      </c>
      <c r="B161" s="192"/>
      <c r="C161" s="192"/>
      <c r="D161" s="236">
        <f>SUM(D140:D160)</f>
        <v>-7586.965152278457</v>
      </c>
      <c r="E161" s="236">
        <f t="shared" ref="E161:BP161" si="56">SUM(E140:E160)</f>
        <v>-1843.0793025790767</v>
      </c>
      <c r="F161" s="236">
        <f t="shared" si="56"/>
        <v>3428.5441126233709</v>
      </c>
      <c r="G161" s="236">
        <f t="shared" si="56"/>
        <v>8175.2348345335686</v>
      </c>
      <c r="H161" s="236">
        <f t="shared" si="56"/>
        <v>12377.510422673296</v>
      </c>
      <c r="I161" s="236">
        <f t="shared" si="56"/>
        <v>2559.6883970325443</v>
      </c>
      <c r="J161" s="236">
        <f t="shared" si="56"/>
        <v>1850.4358778849814</v>
      </c>
      <c r="K161" s="236">
        <f t="shared" si="56"/>
        <v>2854.8957780953097</v>
      </c>
      <c r="L161" s="236">
        <f t="shared" si="56"/>
        <v>4157.1207273242826</v>
      </c>
      <c r="M161" s="236">
        <f t="shared" si="56"/>
        <v>5474.9628658519978</v>
      </c>
      <c r="N161" s="236">
        <f t="shared" si="56"/>
        <v>-888.30078087966558</v>
      </c>
      <c r="O161" s="236">
        <f t="shared" si="56"/>
        <v>-2107.8266707109406</v>
      </c>
      <c r="P161" s="236">
        <f t="shared" si="56"/>
        <v>-2240.3065020931581</v>
      </c>
      <c r="Q161" s="236">
        <f t="shared" si="56"/>
        <v>-2104.2076892716223</v>
      </c>
      <c r="R161" s="236">
        <f t="shared" si="56"/>
        <v>-1874.0827445389141</v>
      </c>
      <c r="S161" s="236">
        <f t="shared" si="56"/>
        <v>-1594.5557324615665</v>
      </c>
      <c r="T161" s="236">
        <f t="shared" si="56"/>
        <v>-1282.5896960498276</v>
      </c>
      <c r="U161" s="236">
        <f t="shared" si="56"/>
        <v>-948.1674558366085</v>
      </c>
      <c r="V161" s="236">
        <f t="shared" si="56"/>
        <v>-598.7161111305486</v>
      </c>
      <c r="W161" s="236">
        <f t="shared" si="56"/>
        <v>-82.689807936983925</v>
      </c>
      <c r="X161" s="236">
        <f t="shared" si="56"/>
        <v>163.62008334944585</v>
      </c>
      <c r="Y161" s="236">
        <f t="shared" si="56"/>
        <v>432.03595020576722</v>
      </c>
      <c r="Z161" s="236">
        <f t="shared" si="56"/>
        <v>717.57373391441433</v>
      </c>
      <c r="AA161" s="236">
        <f t="shared" si="56"/>
        <v>1015.3363259188518</v>
      </c>
      <c r="AB161" s="236">
        <f t="shared" si="56"/>
        <v>1320.5295019269506</v>
      </c>
      <c r="AC161" s="236">
        <f t="shared" si="56"/>
        <v>1628.6861374282817</v>
      </c>
      <c r="AD161" s="236">
        <f t="shared" si="56"/>
        <v>1935.789100221964</v>
      </c>
      <c r="AE161" s="236">
        <f t="shared" si="56"/>
        <v>2238.3267696888506</v>
      </c>
      <c r="AF161" s="236">
        <f t="shared" si="56"/>
        <v>2533.3047652814166</v>
      </c>
      <c r="AG161" s="236">
        <f t="shared" si="56"/>
        <v>2571.3462330861257</v>
      </c>
      <c r="AH161" s="236">
        <f t="shared" si="56"/>
        <v>2648.2743479499677</v>
      </c>
      <c r="AI161" s="236">
        <f t="shared" si="56"/>
        <v>2761.9966553750073</v>
      </c>
      <c r="AJ161" s="236">
        <f t="shared" si="56"/>
        <v>2908.3907359052646</v>
      </c>
      <c r="AK161" s="236">
        <f t="shared" si="56"/>
        <v>3081.7029066306677</v>
      </c>
      <c r="AL161" s="236">
        <f t="shared" si="56"/>
        <v>3275.5444995981052</v>
      </c>
      <c r="AM161" s="236">
        <f t="shared" si="56"/>
        <v>3483.5233674912342</v>
      </c>
      <c r="AN161" s="236">
        <f t="shared" si="56"/>
        <v>3699.6259585226071</v>
      </c>
      <c r="AO161" s="236">
        <f t="shared" si="56"/>
        <v>3918.4308223488715</v>
      </c>
      <c r="AP161" s="236">
        <f t="shared" si="56"/>
        <v>4135.2100077695686</v>
      </c>
      <c r="AQ161" s="236">
        <f t="shared" si="56"/>
        <v>3977.4175578592276</v>
      </c>
      <c r="AR161" s="236">
        <f t="shared" si="56"/>
        <v>3913.0576156519728</v>
      </c>
      <c r="AS161" s="236">
        <f t="shared" si="56"/>
        <v>3930.693705417747</v>
      </c>
      <c r="AT161" s="236">
        <f t="shared" si="56"/>
        <v>4016.5336802992388</v>
      </c>
      <c r="AU161" s="236">
        <f t="shared" si="56"/>
        <v>4155.3750711185894</v>
      </c>
      <c r="AV161" s="236">
        <f t="shared" si="56"/>
        <v>4332.2539575785486</v>
      </c>
      <c r="AW161" s="236">
        <f t="shared" si="56"/>
        <v>4533.3967169369971</v>
      </c>
      <c r="AX161" s="236">
        <f t="shared" si="56"/>
        <v>4746.7103038465721</v>
      </c>
      <c r="AY161" s="236">
        <f t="shared" si="56"/>
        <v>4961.9738328252388</v>
      </c>
      <c r="AZ161" s="236">
        <f t="shared" si="56"/>
        <v>5170.8430160310018</v>
      </c>
      <c r="BA161" s="236">
        <f t="shared" si="56"/>
        <v>3471.3176989827516</v>
      </c>
      <c r="BB161" s="236">
        <f t="shared" si="56"/>
        <v>4062.577817415</v>
      </c>
      <c r="BC161" s="236">
        <f t="shared" si="56"/>
        <v>4621.8095940661151</v>
      </c>
      <c r="BD161" s="236">
        <f t="shared" si="56"/>
        <v>5126.284028789727</v>
      </c>
      <c r="BE161" s="236">
        <f t="shared" si="56"/>
        <v>5560.0015374987415</v>
      </c>
      <c r="BF161" s="236">
        <f t="shared" si="56"/>
        <v>5916.5775668438037</v>
      </c>
      <c r="BG161" s="236">
        <f t="shared" si="56"/>
        <v>6195.7929297101982</v>
      </c>
      <c r="BH161" s="236">
        <f t="shared" si="56"/>
        <v>6401.2239641018787</v>
      </c>
      <c r="BI161" s="236">
        <f t="shared" si="56"/>
        <v>6538.6312571410308</v>
      </c>
      <c r="BJ161" s="236">
        <f t="shared" si="56"/>
        <v>6614.8793352203174</v>
      </c>
      <c r="BK161" s="236">
        <f t="shared" si="56"/>
        <v>6637.2262750265836</v>
      </c>
      <c r="BL161" s="236">
        <f t="shared" si="56"/>
        <v>6612.8694716929785</v>
      </c>
      <c r="BM161" s="236">
        <f t="shared" si="56"/>
        <v>6548.667376294552</v>
      </c>
      <c r="BN161" s="236">
        <f t="shared" si="56"/>
        <v>6450.9808426041618</v>
      </c>
      <c r="BO161" s="236">
        <f t="shared" si="56"/>
        <v>6325.5946170257703</v>
      </c>
      <c r="BP161" s="236">
        <f t="shared" si="56"/>
        <v>6177.6914680630998</v>
      </c>
      <c r="BQ161" s="236">
        <f t="shared" ref="BQ161:CJ161" si="57">SUM(BQ140:BQ160)</f>
        <v>6011.8599076188038</v>
      </c>
      <c r="BR161" s="236">
        <f t="shared" si="57"/>
        <v>5832.1224200966008</v>
      </c>
      <c r="BS161" s="236">
        <f t="shared" si="57"/>
        <v>5641.9753088373973</v>
      </c>
      <c r="BT161" s="236">
        <f t="shared" si="57"/>
        <v>5444.4342069684317</v>
      </c>
      <c r="BU161" s="236">
        <f t="shared" si="57"/>
        <v>5242.0813473071821</v>
      </c>
      <c r="BV161" s="236">
        <f t="shared" si="57"/>
        <v>5210.1732982977028</v>
      </c>
      <c r="BW161" s="236">
        <f t="shared" si="57"/>
        <v>4829.1458565245994</v>
      </c>
      <c r="BX161" s="236">
        <f t="shared" si="57"/>
        <v>4380.4114234140579</v>
      </c>
      <c r="BY161" s="236">
        <f t="shared" si="57"/>
        <v>3911.1748052821035</v>
      </c>
      <c r="BZ161" s="236">
        <f t="shared" si="57"/>
        <v>3450.813447905487</v>
      </c>
      <c r="CA161" s="236">
        <f t="shared" si="57"/>
        <v>3016.6386654814</v>
      </c>
      <c r="CB161" s="236">
        <f t="shared" si="57"/>
        <v>2617.9084581392844</v>
      </c>
      <c r="CC161" s="236">
        <f t="shared" si="57"/>
        <v>2258.6076176854958</v>
      </c>
      <c r="CD161" s="236">
        <f t="shared" si="57"/>
        <v>1939.3606413642244</v>
      </c>
      <c r="CE161" s="236">
        <f t="shared" si="57"/>
        <v>1658.7363166098012</v>
      </c>
      <c r="CF161" s="236">
        <f t="shared" si="57"/>
        <v>1414.1271029702525</v>
      </c>
      <c r="CG161" s="236">
        <f t="shared" si="57"/>
        <v>1202.3326712273608</v>
      </c>
      <c r="CH161" s="236">
        <f t="shared" si="57"/>
        <v>1019.9388073177967</v>
      </c>
      <c r="CI161" s="236">
        <f t="shared" si="57"/>
        <v>863.55583307311201</v>
      </c>
      <c r="CJ161" s="236">
        <f t="shared" si="57"/>
        <v>729.96152663174882</v>
      </c>
    </row>
    <row r="162" spans="1:88" s="118" customFormat="1" ht="12.75" x14ac:dyDescent="0.2">
      <c r="A162" s="116" t="s">
        <v>186</v>
      </c>
      <c r="B162" s="203"/>
      <c r="C162" s="203"/>
      <c r="D162" s="237">
        <f>D109-D135-D161</f>
        <v>-8.5492501966655254E-11</v>
      </c>
      <c r="E162" s="237">
        <f t="shared" ref="E162:BP162" si="58">E109-E135-E161</f>
        <v>-3.8130565371830016E-9</v>
      </c>
      <c r="F162" s="237">
        <f t="shared" si="58"/>
        <v>-6.3300831243395805E-10</v>
      </c>
      <c r="G162" s="237">
        <f t="shared" si="58"/>
        <v>1.4788383850827813E-9</v>
      </c>
      <c r="H162" s="237">
        <f t="shared" si="58"/>
        <v>-2.2009771782904863E-10</v>
      </c>
      <c r="I162" s="237">
        <f t="shared" si="58"/>
        <v>5.95719029661268E-10</v>
      </c>
      <c r="J162" s="237">
        <f t="shared" si="58"/>
        <v>2.5506778911221772E-9</v>
      </c>
      <c r="K162" s="237">
        <f t="shared" si="58"/>
        <v>4.0017766878008842E-11</v>
      </c>
      <c r="L162" s="237">
        <f t="shared" si="58"/>
        <v>-1.2869350030086935E-9</v>
      </c>
      <c r="M162" s="237">
        <f t="shared" si="58"/>
        <v>-1.7826096154749393E-10</v>
      </c>
      <c r="N162" s="237">
        <f t="shared" si="58"/>
        <v>-1.5306795830838382E-9</v>
      </c>
      <c r="O162" s="237">
        <f t="shared" si="58"/>
        <v>2.8057911549694836E-9</v>
      </c>
      <c r="P162" s="237">
        <f t="shared" si="58"/>
        <v>-3.1968738767318428E-9</v>
      </c>
      <c r="Q162" s="237">
        <f t="shared" si="58"/>
        <v>1.2450982467271388E-9</v>
      </c>
      <c r="R162" s="237">
        <f t="shared" si="58"/>
        <v>-5.4578777053393424E-9</v>
      </c>
      <c r="S162" s="237">
        <f t="shared" si="58"/>
        <v>2.7366695576347411E-9</v>
      </c>
      <c r="T162" s="237">
        <f t="shared" si="58"/>
        <v>3.8626239984296262E-9</v>
      </c>
      <c r="U162" s="237">
        <f t="shared" si="58"/>
        <v>5.0658854888752103E-9</v>
      </c>
      <c r="V162" s="237">
        <f t="shared" si="58"/>
        <v>-2.3264874471351504E-9</v>
      </c>
      <c r="W162" s="237">
        <f t="shared" si="58"/>
        <v>-1.4279066817834973E-9</v>
      </c>
      <c r="X162" s="237">
        <f t="shared" si="58"/>
        <v>-4.3455656850710511E-9</v>
      </c>
      <c r="Y162" s="237">
        <f t="shared" si="58"/>
        <v>4.5292836148291826E-10</v>
      </c>
      <c r="Z162" s="237">
        <f t="shared" si="58"/>
        <v>2.2919266484677792E-10</v>
      </c>
      <c r="AA162" s="237">
        <f t="shared" si="58"/>
        <v>-1.4588295016437769E-9</v>
      </c>
      <c r="AB162" s="237">
        <f t="shared" si="58"/>
        <v>-7.9671735875308514E-10</v>
      </c>
      <c r="AC162" s="237">
        <f t="shared" si="58"/>
        <v>2.255546860396862E-10</v>
      </c>
      <c r="AD162" s="237">
        <f t="shared" si="58"/>
        <v>2.1882442524656653E-9</v>
      </c>
      <c r="AE162" s="237">
        <f t="shared" si="58"/>
        <v>-1.6152625903487206E-9</v>
      </c>
      <c r="AF162" s="237">
        <f t="shared" si="58"/>
        <v>2.6448105927556753E-9</v>
      </c>
      <c r="AG162" s="237">
        <f t="shared" si="58"/>
        <v>-1.3278622645884752E-9</v>
      </c>
      <c r="AH162" s="237">
        <f t="shared" si="58"/>
        <v>7.3669070843607187E-10</v>
      </c>
      <c r="AI162" s="237">
        <f t="shared" si="58"/>
        <v>6.893969839438796E-10</v>
      </c>
      <c r="AJ162" s="237">
        <f t="shared" si="58"/>
        <v>1.2842065189033747E-9</v>
      </c>
      <c r="AK162" s="237">
        <f t="shared" si="58"/>
        <v>-2.5283952709287405E-9</v>
      </c>
      <c r="AL162" s="237">
        <f t="shared" si="58"/>
        <v>-1.5243131201714277E-9</v>
      </c>
      <c r="AM162" s="237">
        <f t="shared" si="58"/>
        <v>-2.4774635676294565E-9</v>
      </c>
      <c r="AN162" s="237">
        <f t="shared" si="58"/>
        <v>1.1059455573558807E-9</v>
      </c>
      <c r="AO162" s="237">
        <f t="shared" si="58"/>
        <v>2.8194335754960775E-10</v>
      </c>
      <c r="AP162" s="237">
        <f t="shared" si="58"/>
        <v>-1.44427758641541E-9</v>
      </c>
      <c r="AQ162" s="237">
        <f t="shared" si="58"/>
        <v>1.4970282791182399E-9</v>
      </c>
      <c r="AR162" s="237">
        <f t="shared" si="58"/>
        <v>-2.2373569663614035E-10</v>
      </c>
      <c r="AS162" s="237">
        <f t="shared" si="58"/>
        <v>2.2628228180110455E-9</v>
      </c>
      <c r="AT162" s="237">
        <f t="shared" si="58"/>
        <v>-1.8044374883174896E-9</v>
      </c>
      <c r="AU162" s="237">
        <f t="shared" si="58"/>
        <v>-9.3496055342257023E-10</v>
      </c>
      <c r="AV162" s="237">
        <f t="shared" si="58"/>
        <v>1.2951204553246498E-9</v>
      </c>
      <c r="AW162" s="237">
        <f t="shared" si="58"/>
        <v>4.2564352042973042E-10</v>
      </c>
      <c r="AX162" s="237">
        <f t="shared" si="58"/>
        <v>1.1059455573558807E-9</v>
      </c>
      <c r="AY162" s="237">
        <f t="shared" si="58"/>
        <v>8.9130480773746967E-10</v>
      </c>
      <c r="AZ162" s="237">
        <f t="shared" si="58"/>
        <v>1.964508555829525E-10</v>
      </c>
      <c r="BA162" s="237">
        <f t="shared" si="58"/>
        <v>1.6552803572267294E-9</v>
      </c>
      <c r="BB162" s="237">
        <f t="shared" si="58"/>
        <v>8.1854523159563541E-10</v>
      </c>
      <c r="BC162" s="237">
        <f t="shared" si="58"/>
        <v>1.6298145055770874E-9</v>
      </c>
      <c r="BD162" s="237">
        <f t="shared" si="58"/>
        <v>-6.9849193096160889E-10</v>
      </c>
      <c r="BE162" s="237">
        <f t="shared" si="58"/>
        <v>1.2078089639544487E-9</v>
      </c>
      <c r="BF162" s="237">
        <f t="shared" si="58"/>
        <v>-1.255102688446641E-9</v>
      </c>
      <c r="BG162" s="237">
        <f t="shared" si="58"/>
        <v>6.2209437601268291E-10</v>
      </c>
      <c r="BH162" s="237">
        <f t="shared" si="58"/>
        <v>-2.4374458007514477E-10</v>
      </c>
      <c r="BI162" s="237">
        <f t="shared" si="58"/>
        <v>-2.1827872842550278E-11</v>
      </c>
      <c r="BJ162" s="237">
        <f t="shared" si="58"/>
        <v>-3.4560798667371273E-10</v>
      </c>
      <c r="BK162" s="237">
        <f t="shared" si="58"/>
        <v>6.8030203692615032E-10</v>
      </c>
      <c r="BL162" s="237">
        <f t="shared" si="58"/>
        <v>4.3291947804391384E-10</v>
      </c>
      <c r="BM162" s="237">
        <f t="shared" si="58"/>
        <v>1.8007995095103979E-10</v>
      </c>
      <c r="BN162" s="237">
        <f t="shared" si="58"/>
        <v>-7.9126039054244757E-10</v>
      </c>
      <c r="BO162" s="237">
        <f t="shared" si="58"/>
        <v>-3.092281986027956E-10</v>
      </c>
      <c r="BP162" s="237">
        <f t="shared" si="58"/>
        <v>-5.6388671509921551E-11</v>
      </c>
      <c r="BQ162" s="237">
        <f t="shared" ref="BQ162:CJ162" si="59">BQ109-BQ135-BQ161</f>
        <v>-3.1286617740988731E-10</v>
      </c>
      <c r="BR162" s="237">
        <f t="shared" si="59"/>
        <v>-6.3664629124104977E-11</v>
      </c>
      <c r="BS162" s="237">
        <f t="shared" si="59"/>
        <v>-2.610249794088304E-10</v>
      </c>
      <c r="BT162" s="237">
        <f t="shared" si="59"/>
        <v>-2.5829649530351162E-10</v>
      </c>
      <c r="BU162" s="237">
        <f t="shared" si="59"/>
        <v>8.1854523159563541E-12</v>
      </c>
      <c r="BV162" s="237">
        <f t="shared" si="59"/>
        <v>-2.0008883439004421E-11</v>
      </c>
      <c r="BW162" s="237">
        <f t="shared" si="59"/>
        <v>-1.3096723705530167E-10</v>
      </c>
      <c r="BX162" s="237">
        <f t="shared" si="59"/>
        <v>7.2759576141834259E-11</v>
      </c>
      <c r="BY162" s="237">
        <f t="shared" si="59"/>
        <v>4.5929482439532876E-11</v>
      </c>
      <c r="BZ162" s="237">
        <f t="shared" si="59"/>
        <v>4.2746250983327627E-11</v>
      </c>
      <c r="CA162" s="237">
        <f t="shared" si="59"/>
        <v>-4.5929482439532876E-11</v>
      </c>
      <c r="CB162" s="237">
        <f t="shared" si="59"/>
        <v>5.5479176808148623E-11</v>
      </c>
      <c r="CC162" s="237">
        <f t="shared" si="59"/>
        <v>-1.1823431123048067E-11</v>
      </c>
      <c r="CD162" s="237">
        <f t="shared" si="59"/>
        <v>1.659827830735594E-11</v>
      </c>
      <c r="CE162" s="237">
        <f t="shared" si="59"/>
        <v>6.3664629124104977E-12</v>
      </c>
      <c r="CF162" s="237">
        <f t="shared" si="59"/>
        <v>-5.0022208597511053E-12</v>
      </c>
      <c r="CG162" s="237">
        <f t="shared" si="59"/>
        <v>9.3223206931725144E-12</v>
      </c>
      <c r="CH162" s="237">
        <f t="shared" si="59"/>
        <v>1.2505552149377763E-12</v>
      </c>
      <c r="CI162" s="237">
        <f t="shared" si="59"/>
        <v>2.6147972675971687E-12</v>
      </c>
      <c r="CJ162" s="237">
        <f t="shared" si="59"/>
        <v>-7.3896444519050419E-12</v>
      </c>
    </row>
    <row r="164" spans="1:88" x14ac:dyDescent="0.25">
      <c r="A164" s="1" t="s">
        <v>357</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row>
    <row r="165" spans="1:88" x14ac:dyDescent="0.25">
      <c r="A165" s="457"/>
      <c r="B165" s="519" t="s">
        <v>24</v>
      </c>
      <c r="C165" s="521" t="s">
        <v>20</v>
      </c>
      <c r="D165" s="521"/>
      <c r="E165" s="521"/>
      <c r="F165" s="521"/>
      <c r="G165" s="521"/>
      <c r="H165" s="521"/>
      <c r="I165" s="521"/>
      <c r="J165" s="521"/>
      <c r="K165" s="521"/>
      <c r="L165" s="521"/>
      <c r="M165" s="521"/>
      <c r="N165" s="521"/>
      <c r="O165" s="521"/>
      <c r="P165" s="521"/>
      <c r="Q165" s="521"/>
      <c r="R165" s="521"/>
      <c r="S165" s="521"/>
      <c r="T165" s="521"/>
      <c r="U165" s="521"/>
      <c r="V165" s="521"/>
      <c r="W165" s="521"/>
      <c r="X165" s="521"/>
      <c r="Y165" s="521"/>
      <c r="Z165" s="521"/>
      <c r="AA165" s="521"/>
      <c r="AB165" s="521"/>
      <c r="AC165" s="521"/>
      <c r="AD165" s="521"/>
      <c r="AE165" s="521"/>
      <c r="AF165" s="521"/>
      <c r="AG165" s="521"/>
      <c r="AH165" s="521"/>
      <c r="AI165" s="521"/>
      <c r="AJ165" s="521"/>
      <c r="AK165" s="521"/>
      <c r="AL165" s="521"/>
      <c r="AM165" s="521"/>
      <c r="AN165" s="521"/>
      <c r="AO165" s="521"/>
      <c r="AP165" s="521"/>
      <c r="AQ165" s="521"/>
      <c r="AR165" s="521"/>
      <c r="AS165" s="521"/>
      <c r="AT165" s="521"/>
      <c r="AU165" s="521"/>
      <c r="AV165" s="521"/>
      <c r="AW165" s="521"/>
      <c r="AX165" s="521"/>
      <c r="AY165" s="521"/>
      <c r="AZ165" s="521"/>
      <c r="BA165" s="521"/>
      <c r="BB165" s="521"/>
      <c r="BC165" s="521"/>
      <c r="BD165" s="521"/>
      <c r="BE165" s="521"/>
      <c r="BF165" s="521"/>
      <c r="BG165" s="521"/>
      <c r="BH165" s="521"/>
      <c r="BI165" s="521"/>
      <c r="BJ165" s="521"/>
      <c r="BK165" s="521"/>
      <c r="BL165" s="521"/>
      <c r="BM165" s="521"/>
      <c r="BN165" s="521"/>
      <c r="BO165" s="521"/>
      <c r="BP165" s="521"/>
      <c r="BQ165" s="521"/>
      <c r="BR165" s="521"/>
      <c r="BS165" s="521"/>
      <c r="BT165" s="521"/>
      <c r="BU165" s="521"/>
      <c r="BV165" s="521"/>
      <c r="BW165" s="521"/>
      <c r="BX165" s="521"/>
      <c r="BY165" s="521"/>
      <c r="BZ165" s="521"/>
      <c r="CA165" s="521"/>
      <c r="CB165" s="521"/>
      <c r="CC165" s="521"/>
      <c r="CD165" s="521"/>
      <c r="CE165" s="521"/>
      <c r="CF165" s="521"/>
      <c r="CG165" s="521"/>
      <c r="CH165" s="521"/>
      <c r="CI165" s="521"/>
      <c r="CJ165" s="521"/>
    </row>
    <row r="166" spans="1:88" x14ac:dyDescent="0.25">
      <c r="A166" s="432"/>
      <c r="B166" s="520"/>
      <c r="C166" s="204">
        <v>0</v>
      </c>
      <c r="D166" s="204">
        <f>C166+1</f>
        <v>1</v>
      </c>
      <c r="E166" s="204">
        <f t="shared" ref="E166:AT166" si="60">D166+1</f>
        <v>2</v>
      </c>
      <c r="F166" s="204">
        <f t="shared" si="60"/>
        <v>3</v>
      </c>
      <c r="G166" s="204">
        <f t="shared" si="60"/>
        <v>4</v>
      </c>
      <c r="H166" s="204">
        <f t="shared" si="60"/>
        <v>5</v>
      </c>
      <c r="I166" s="204">
        <f t="shared" si="60"/>
        <v>6</v>
      </c>
      <c r="J166" s="204">
        <f t="shared" si="60"/>
        <v>7</v>
      </c>
      <c r="K166" s="204">
        <f t="shared" si="60"/>
        <v>8</v>
      </c>
      <c r="L166" s="204">
        <f t="shared" si="60"/>
        <v>9</v>
      </c>
      <c r="M166" s="204">
        <f t="shared" si="60"/>
        <v>10</v>
      </c>
      <c r="N166" s="204">
        <f t="shared" si="60"/>
        <v>11</v>
      </c>
      <c r="O166" s="204">
        <f t="shared" si="60"/>
        <v>12</v>
      </c>
      <c r="P166" s="204">
        <f t="shared" si="60"/>
        <v>13</v>
      </c>
      <c r="Q166" s="204">
        <f t="shared" si="60"/>
        <v>14</v>
      </c>
      <c r="R166" s="204">
        <f t="shared" si="60"/>
        <v>15</v>
      </c>
      <c r="S166" s="204">
        <f t="shared" si="60"/>
        <v>16</v>
      </c>
      <c r="T166" s="204">
        <f t="shared" si="60"/>
        <v>17</v>
      </c>
      <c r="U166" s="204">
        <f t="shared" si="60"/>
        <v>18</v>
      </c>
      <c r="V166" s="204">
        <f t="shared" si="60"/>
        <v>19</v>
      </c>
      <c r="W166" s="204">
        <f t="shared" si="60"/>
        <v>20</v>
      </c>
      <c r="X166" s="204">
        <f t="shared" si="60"/>
        <v>21</v>
      </c>
      <c r="Y166" s="204">
        <f t="shared" si="60"/>
        <v>22</v>
      </c>
      <c r="Z166" s="204">
        <f t="shared" si="60"/>
        <v>23</v>
      </c>
      <c r="AA166" s="204">
        <f t="shared" si="60"/>
        <v>24</v>
      </c>
      <c r="AB166" s="204">
        <f t="shared" si="60"/>
        <v>25</v>
      </c>
      <c r="AC166" s="204">
        <f t="shared" si="60"/>
        <v>26</v>
      </c>
      <c r="AD166" s="204">
        <f t="shared" si="60"/>
        <v>27</v>
      </c>
      <c r="AE166" s="204">
        <f t="shared" si="60"/>
        <v>28</v>
      </c>
      <c r="AF166" s="204">
        <f t="shared" si="60"/>
        <v>29</v>
      </c>
      <c r="AG166" s="204">
        <f t="shared" si="60"/>
        <v>30</v>
      </c>
      <c r="AH166" s="204">
        <f t="shared" si="60"/>
        <v>31</v>
      </c>
      <c r="AI166" s="204">
        <f t="shared" si="60"/>
        <v>32</v>
      </c>
      <c r="AJ166" s="204">
        <f t="shared" si="60"/>
        <v>33</v>
      </c>
      <c r="AK166" s="204">
        <f t="shared" si="60"/>
        <v>34</v>
      </c>
      <c r="AL166" s="204">
        <f t="shared" si="60"/>
        <v>35</v>
      </c>
      <c r="AM166" s="204">
        <f t="shared" si="60"/>
        <v>36</v>
      </c>
      <c r="AN166" s="204">
        <f t="shared" si="60"/>
        <v>37</v>
      </c>
      <c r="AO166" s="204">
        <f t="shared" si="60"/>
        <v>38</v>
      </c>
      <c r="AP166" s="204">
        <f t="shared" si="60"/>
        <v>39</v>
      </c>
      <c r="AQ166" s="204">
        <f t="shared" si="60"/>
        <v>40</v>
      </c>
      <c r="AR166" s="204">
        <f t="shared" si="60"/>
        <v>41</v>
      </c>
      <c r="AS166" s="204">
        <f t="shared" si="60"/>
        <v>42</v>
      </c>
      <c r="AT166" s="204">
        <f t="shared" si="60"/>
        <v>43</v>
      </c>
      <c r="AU166" s="204">
        <f>AT166+1</f>
        <v>44</v>
      </c>
      <c r="AV166" s="204">
        <f t="shared" ref="AV166:CB166" si="61">AU166+1</f>
        <v>45</v>
      </c>
      <c r="AW166" s="204">
        <f t="shared" si="61"/>
        <v>46</v>
      </c>
      <c r="AX166" s="204">
        <f t="shared" si="61"/>
        <v>47</v>
      </c>
      <c r="AY166" s="204">
        <f t="shared" si="61"/>
        <v>48</v>
      </c>
      <c r="AZ166" s="204">
        <f t="shared" si="61"/>
        <v>49</v>
      </c>
      <c r="BA166" s="204">
        <f t="shared" si="61"/>
        <v>50</v>
      </c>
      <c r="BB166" s="204">
        <f t="shared" si="61"/>
        <v>51</v>
      </c>
      <c r="BC166" s="204">
        <f t="shared" si="61"/>
        <v>52</v>
      </c>
      <c r="BD166" s="204">
        <f t="shared" si="61"/>
        <v>53</v>
      </c>
      <c r="BE166" s="204">
        <f t="shared" si="61"/>
        <v>54</v>
      </c>
      <c r="BF166" s="204">
        <f t="shared" si="61"/>
        <v>55</v>
      </c>
      <c r="BG166" s="204">
        <f t="shared" si="61"/>
        <v>56</v>
      </c>
      <c r="BH166" s="204">
        <f t="shared" si="61"/>
        <v>57</v>
      </c>
      <c r="BI166" s="204">
        <f t="shared" si="61"/>
        <v>58</v>
      </c>
      <c r="BJ166" s="204">
        <f t="shared" si="61"/>
        <v>59</v>
      </c>
      <c r="BK166" s="204">
        <f t="shared" si="61"/>
        <v>60</v>
      </c>
      <c r="BL166" s="204">
        <f t="shared" si="61"/>
        <v>61</v>
      </c>
      <c r="BM166" s="204">
        <f t="shared" si="61"/>
        <v>62</v>
      </c>
      <c r="BN166" s="204">
        <f t="shared" si="61"/>
        <v>63</v>
      </c>
      <c r="BO166" s="204">
        <f t="shared" si="61"/>
        <v>64</v>
      </c>
      <c r="BP166" s="204">
        <f t="shared" si="61"/>
        <v>65</v>
      </c>
      <c r="BQ166" s="204">
        <f t="shared" si="61"/>
        <v>66</v>
      </c>
      <c r="BR166" s="204">
        <f t="shared" si="61"/>
        <v>67</v>
      </c>
      <c r="BS166" s="204">
        <f t="shared" si="61"/>
        <v>68</v>
      </c>
      <c r="BT166" s="204">
        <f t="shared" si="61"/>
        <v>69</v>
      </c>
      <c r="BU166" s="204">
        <f t="shared" si="61"/>
        <v>70</v>
      </c>
      <c r="BV166" s="204">
        <f t="shared" si="61"/>
        <v>71</v>
      </c>
      <c r="BW166" s="204">
        <f t="shared" si="61"/>
        <v>72</v>
      </c>
      <c r="BX166" s="204">
        <f t="shared" si="61"/>
        <v>73</v>
      </c>
      <c r="BY166" s="204">
        <f t="shared" si="61"/>
        <v>74</v>
      </c>
      <c r="BZ166" s="204">
        <f t="shared" si="61"/>
        <v>75</v>
      </c>
      <c r="CA166" s="204">
        <f t="shared" si="61"/>
        <v>76</v>
      </c>
      <c r="CB166" s="204">
        <f t="shared" si="61"/>
        <v>77</v>
      </c>
      <c r="CC166" s="204">
        <f>CB166+1</f>
        <v>78</v>
      </c>
      <c r="CD166" s="204">
        <f t="shared" ref="CD166:CG166" si="62">CC166+1</f>
        <v>79</v>
      </c>
      <c r="CE166" s="204">
        <f t="shared" si="62"/>
        <v>80</v>
      </c>
      <c r="CF166" s="204">
        <f t="shared" si="62"/>
        <v>81</v>
      </c>
      <c r="CG166" s="204">
        <f t="shared" si="62"/>
        <v>82</v>
      </c>
      <c r="CH166" s="204">
        <f>CG166+1</f>
        <v>83</v>
      </c>
      <c r="CI166" s="204">
        <f t="shared" ref="CI166:CJ166" si="63">CH166+1</f>
        <v>84</v>
      </c>
      <c r="CJ166" s="204">
        <f t="shared" si="63"/>
        <v>85</v>
      </c>
    </row>
    <row r="167" spans="1:88" x14ac:dyDescent="0.25">
      <c r="A167" s="140" t="s">
        <v>5</v>
      </c>
      <c r="B167" s="192"/>
      <c r="C167" s="192"/>
      <c r="D167" s="192">
        <f>D82+D161</f>
        <v>-18952.326698129011</v>
      </c>
      <c r="E167" s="192">
        <f t="shared" ref="E167:BP167" si="64">E82+E161</f>
        <v>-6814.6153738915727</v>
      </c>
      <c r="F167" s="192">
        <f t="shared" si="64"/>
        <v>4542.0584081766019</v>
      </c>
      <c r="G167" s="192">
        <f t="shared" si="64"/>
        <v>14917.090831094243</v>
      </c>
      <c r="H167" s="192">
        <f t="shared" si="64"/>
        <v>24208.583020167185</v>
      </c>
      <c r="I167" s="192">
        <f t="shared" si="64"/>
        <v>2146.9873059427764</v>
      </c>
      <c r="J167" s="192">
        <f t="shared" si="64"/>
        <v>989.19736191565107</v>
      </c>
      <c r="K167" s="192">
        <f t="shared" si="64"/>
        <v>3720.5072844940551</v>
      </c>
      <c r="L167" s="192">
        <f t="shared" si="64"/>
        <v>7094.8000618203987</v>
      </c>
      <c r="M167" s="192">
        <f t="shared" si="64"/>
        <v>10470.340729758933</v>
      </c>
      <c r="N167" s="192">
        <f t="shared" si="64"/>
        <v>-3438.366612014589</v>
      </c>
      <c r="O167" s="192">
        <f t="shared" si="64"/>
        <v>-6387.7680780475785</v>
      </c>
      <c r="P167" s="192">
        <f t="shared" si="64"/>
        <v>-6969.5072833937566</v>
      </c>
      <c r="Q167" s="192">
        <f t="shared" si="64"/>
        <v>-6922.7753143601576</v>
      </c>
      <c r="R167" s="192">
        <f t="shared" si="64"/>
        <v>-6625.3256216983045</v>
      </c>
      <c r="S167" s="192">
        <f t="shared" si="64"/>
        <v>-6179.5610694451007</v>
      </c>
      <c r="T167" s="192">
        <f t="shared" si="64"/>
        <v>-5628.3768829428827</v>
      </c>
      <c r="U167" s="192">
        <f t="shared" si="64"/>
        <v>-4998.8789309697959</v>
      </c>
      <c r="V167" s="192">
        <f t="shared" si="64"/>
        <v>-4311.8539562542228</v>
      </c>
      <c r="W167" s="192">
        <f t="shared" si="64"/>
        <v>-3929.5093426764106</v>
      </c>
      <c r="X167" s="192">
        <f t="shared" si="64"/>
        <v>-3317.5416431561134</v>
      </c>
      <c r="Y167" s="192">
        <f t="shared" si="64"/>
        <v>-2657.7019609328199</v>
      </c>
      <c r="Z167" s="192">
        <f t="shared" si="64"/>
        <v>-1961.6266865256785</v>
      </c>
      <c r="AA167" s="192">
        <f t="shared" si="64"/>
        <v>-1240.5217281990663</v>
      </c>
      <c r="AB167" s="192">
        <f t="shared" si="64"/>
        <v>-505.15912724353075</v>
      </c>
      <c r="AC167" s="192">
        <f t="shared" si="64"/>
        <v>234.5606036172012</v>
      </c>
      <c r="AD167" s="192">
        <f t="shared" si="64"/>
        <v>969.83418242012885</v>
      </c>
      <c r="AE167" s="192">
        <f t="shared" si="64"/>
        <v>1693.0426679321663</v>
      </c>
      <c r="AF167" s="192">
        <f t="shared" si="64"/>
        <v>2397.7503799933675</v>
      </c>
      <c r="AG167" s="192">
        <f t="shared" si="64"/>
        <v>2714.2205592187947</v>
      </c>
      <c r="AH167" s="192">
        <f t="shared" si="64"/>
        <v>3093.6303382658789</v>
      </c>
      <c r="AI167" s="192">
        <f t="shared" si="64"/>
        <v>3530.7721013328446</v>
      </c>
      <c r="AJ167" s="192">
        <f t="shared" si="64"/>
        <v>4016.733565760187</v>
      </c>
      <c r="AK167" s="192">
        <f t="shared" si="64"/>
        <v>4539.8319777759625</v>
      </c>
      <c r="AL167" s="192">
        <f t="shared" si="64"/>
        <v>5087.5063877059438</v>
      </c>
      <c r="AM167" s="192">
        <f t="shared" si="64"/>
        <v>5647.4882298628399</v>
      </c>
      <c r="AN167" s="192">
        <f t="shared" si="64"/>
        <v>6208.484529117326</v>
      </c>
      <c r="AO167" s="192">
        <f t="shared" si="64"/>
        <v>6760.5366271905659</v>
      </c>
      <c r="AP167" s="192">
        <f t="shared" si="64"/>
        <v>7295.1670751984584</v>
      </c>
      <c r="AQ167" s="192">
        <f t="shared" si="64"/>
        <v>7303.4116177626856</v>
      </c>
      <c r="AR167" s="192">
        <f t="shared" si="64"/>
        <v>7449.4460694171466</v>
      </c>
      <c r="AS167" s="192">
        <f t="shared" si="64"/>
        <v>7713.226933965705</v>
      </c>
      <c r="AT167" s="192">
        <f t="shared" si="64"/>
        <v>8070.2740091776468</v>
      </c>
      <c r="AU167" s="192">
        <f t="shared" si="64"/>
        <v>8493.830311133348</v>
      </c>
      <c r="AV167" s="192">
        <f t="shared" si="64"/>
        <v>8957.9161148441508</v>
      </c>
      <c r="AW167" s="192">
        <f t="shared" si="64"/>
        <v>9439.0386694281769</v>
      </c>
      <c r="AX167" s="192">
        <f t="shared" si="64"/>
        <v>9917.0246790904985</v>
      </c>
      <c r="AY167" s="192">
        <f t="shared" si="64"/>
        <v>10375.295126548763</v>
      </c>
      <c r="AZ167" s="192">
        <f t="shared" si="64"/>
        <v>10800.799051025973</v>
      </c>
      <c r="BA167" s="192">
        <f t="shared" si="64"/>
        <v>8865.9716098366443</v>
      </c>
      <c r="BB167" s="192">
        <f t="shared" si="64"/>
        <v>9853.4529616993932</v>
      </c>
      <c r="BC167" s="192">
        <f t="shared" si="64"/>
        <v>10768.170603546576</v>
      </c>
      <c r="BD167" s="192">
        <f t="shared" si="64"/>
        <v>11569.28160031556</v>
      </c>
      <c r="BE167" s="192">
        <f t="shared" si="64"/>
        <v>12231.132460470872</v>
      </c>
      <c r="BF167" s="192">
        <f t="shared" si="64"/>
        <v>12745.564759314751</v>
      </c>
      <c r="BG167" s="192">
        <f t="shared" si="64"/>
        <v>13115.354845340167</v>
      </c>
      <c r="BH167" s="192">
        <f t="shared" si="64"/>
        <v>13349.766299998406</v>
      </c>
      <c r="BI167" s="192">
        <f t="shared" si="64"/>
        <v>13461.573442464185</v>
      </c>
      <c r="BJ167" s="192">
        <f t="shared" si="64"/>
        <v>13465.104080113906</v>
      </c>
      <c r="BK167" s="192">
        <f t="shared" si="64"/>
        <v>13374.984106179783</v>
      </c>
      <c r="BL167" s="192">
        <f t="shared" si="64"/>
        <v>13205.361560723739</v>
      </c>
      <c r="BM167" s="192">
        <f t="shared" si="64"/>
        <v>12969.454855920469</v>
      </c>
      <c r="BN167" s="192">
        <f t="shared" si="64"/>
        <v>12679.31715890315</v>
      </c>
      <c r="BO167" s="192">
        <f t="shared" si="64"/>
        <v>12345.742202538138</v>
      </c>
      <c r="BP167" s="192">
        <f t="shared" si="64"/>
        <v>11978.260156494907</v>
      </c>
      <c r="BQ167" s="192">
        <f t="shared" ref="BQ167:CJ167" si="65">BQ82+BQ161</f>
        <v>11585.188546182726</v>
      </c>
      <c r="BR167" s="192">
        <f t="shared" si="65"/>
        <v>11173.714617249489</v>
      </c>
      <c r="BS167" s="192">
        <f t="shared" si="65"/>
        <v>10749.993469089088</v>
      </c>
      <c r="BT167" s="192">
        <f t="shared" si="65"/>
        <v>10319.251756104863</v>
      </c>
      <c r="BU167" s="192">
        <f t="shared" si="65"/>
        <v>9885.8905117657469</v>
      </c>
      <c r="BV167" s="192">
        <f t="shared" si="65"/>
        <v>9607.0606575719266</v>
      </c>
      <c r="BW167" s="192">
        <f t="shared" si="65"/>
        <v>8731.5279078105632</v>
      </c>
      <c r="BX167" s="192">
        <f t="shared" si="65"/>
        <v>7791.6040720894116</v>
      </c>
      <c r="BY167" s="192">
        <f t="shared" si="65"/>
        <v>6858.6148028383059</v>
      </c>
      <c r="BZ167" s="192">
        <f t="shared" si="65"/>
        <v>5974.5881134661167</v>
      </c>
      <c r="CA167" s="192">
        <f t="shared" si="65"/>
        <v>5162.1358218940277</v>
      </c>
      <c r="CB167" s="192">
        <f t="shared" si="65"/>
        <v>4431.2524558721743</v>
      </c>
      <c r="CC167" s="192">
        <f t="shared" si="65"/>
        <v>3783.9580838565903</v>
      </c>
      <c r="CD167" s="192">
        <f t="shared" si="65"/>
        <v>3217.4383600691281</v>
      </c>
      <c r="CE167" s="192">
        <f t="shared" si="65"/>
        <v>2726.1416313056698</v>
      </c>
      <c r="CF167" s="192">
        <f t="shared" si="65"/>
        <v>2303.1561020889894</v>
      </c>
      <c r="CG167" s="192">
        <f t="shared" si="65"/>
        <v>1941.0933458837667</v>
      </c>
      <c r="CH167" s="192">
        <f t="shared" si="65"/>
        <v>1632.6361985266658</v>
      </c>
      <c r="CI167" s="192">
        <f t="shared" si="65"/>
        <v>1370.8609780569661</v>
      </c>
      <c r="CJ167" s="192">
        <f t="shared" si="65"/>
        <v>1149.4101527815872</v>
      </c>
    </row>
    <row r="169" spans="1:88" s="29" customFormat="1" x14ac:dyDescent="0.25">
      <c r="A169" s="523" t="s">
        <v>358</v>
      </c>
      <c r="B169" s="410"/>
      <c r="C169" s="410"/>
      <c r="D169" s="410"/>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row>
    <row r="170" spans="1:88" s="29" customFormat="1" x14ac:dyDescent="0.25">
      <c r="A170" s="457"/>
      <c r="B170" s="519" t="s">
        <v>24</v>
      </c>
      <c r="C170" s="521" t="s">
        <v>20</v>
      </c>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1"/>
      <c r="AB170" s="521"/>
      <c r="AC170" s="521"/>
      <c r="AD170" s="521"/>
      <c r="AE170" s="521"/>
      <c r="AF170" s="521"/>
      <c r="AG170" s="521"/>
      <c r="AH170" s="521"/>
      <c r="AI170" s="521"/>
      <c r="AJ170" s="521"/>
      <c r="AK170" s="521"/>
      <c r="AL170" s="521"/>
      <c r="AM170" s="521"/>
      <c r="AN170" s="521"/>
      <c r="AO170" s="521"/>
      <c r="AP170" s="521"/>
      <c r="AQ170" s="521"/>
      <c r="AR170" s="521"/>
      <c r="AS170" s="521"/>
      <c r="AT170" s="521"/>
      <c r="AU170" s="521"/>
      <c r="AV170" s="521"/>
      <c r="AW170" s="521"/>
      <c r="AX170" s="521"/>
      <c r="AY170" s="521"/>
      <c r="AZ170" s="521"/>
      <c r="BA170" s="521"/>
      <c r="BB170" s="521"/>
      <c r="BC170" s="521"/>
      <c r="BD170" s="521"/>
      <c r="BE170" s="521"/>
      <c r="BF170" s="521"/>
      <c r="BG170" s="521"/>
      <c r="BH170" s="521"/>
      <c r="BI170" s="521"/>
      <c r="BJ170" s="521"/>
      <c r="BK170" s="521"/>
      <c r="BL170" s="521"/>
      <c r="BM170" s="521"/>
      <c r="BN170" s="521"/>
      <c r="BO170" s="521"/>
      <c r="BP170" s="521"/>
      <c r="BQ170" s="521"/>
      <c r="BR170" s="521"/>
      <c r="BS170" s="521"/>
      <c r="BT170" s="521"/>
      <c r="BU170" s="521"/>
      <c r="BV170" s="521"/>
      <c r="BW170" s="521"/>
      <c r="BX170" s="521"/>
      <c r="BY170" s="521"/>
      <c r="BZ170" s="521"/>
      <c r="CA170" s="521"/>
      <c r="CB170" s="521"/>
      <c r="CC170" s="521"/>
      <c r="CD170" s="521"/>
      <c r="CE170" s="521"/>
      <c r="CF170" s="521"/>
      <c r="CG170" s="521"/>
      <c r="CH170" s="521"/>
      <c r="CI170" s="521"/>
      <c r="CJ170" s="521"/>
    </row>
    <row r="171" spans="1:88" s="29" customFormat="1" x14ac:dyDescent="0.25">
      <c r="A171" s="432"/>
      <c r="B171" s="520"/>
      <c r="C171" s="204">
        <v>0</v>
      </c>
      <c r="D171" s="204">
        <f>C171+1</f>
        <v>1</v>
      </c>
      <c r="E171" s="204">
        <f t="shared" ref="E171:AT171" si="66">D171+1</f>
        <v>2</v>
      </c>
      <c r="F171" s="204">
        <f t="shared" si="66"/>
        <v>3</v>
      </c>
      <c r="G171" s="204">
        <f t="shared" si="66"/>
        <v>4</v>
      </c>
      <c r="H171" s="204">
        <f t="shared" si="66"/>
        <v>5</v>
      </c>
      <c r="I171" s="204">
        <f t="shared" si="66"/>
        <v>6</v>
      </c>
      <c r="J171" s="204">
        <f t="shared" si="66"/>
        <v>7</v>
      </c>
      <c r="K171" s="204">
        <f t="shared" si="66"/>
        <v>8</v>
      </c>
      <c r="L171" s="204">
        <f t="shared" si="66"/>
        <v>9</v>
      </c>
      <c r="M171" s="204">
        <f t="shared" si="66"/>
        <v>10</v>
      </c>
      <c r="N171" s="204">
        <f t="shared" si="66"/>
        <v>11</v>
      </c>
      <c r="O171" s="204">
        <f t="shared" si="66"/>
        <v>12</v>
      </c>
      <c r="P171" s="204">
        <f t="shared" si="66"/>
        <v>13</v>
      </c>
      <c r="Q171" s="204">
        <f t="shared" si="66"/>
        <v>14</v>
      </c>
      <c r="R171" s="204">
        <f t="shared" si="66"/>
        <v>15</v>
      </c>
      <c r="S171" s="204">
        <f t="shared" si="66"/>
        <v>16</v>
      </c>
      <c r="T171" s="204">
        <f t="shared" si="66"/>
        <v>17</v>
      </c>
      <c r="U171" s="204">
        <f t="shared" si="66"/>
        <v>18</v>
      </c>
      <c r="V171" s="204">
        <f t="shared" si="66"/>
        <v>19</v>
      </c>
      <c r="W171" s="204">
        <f t="shared" si="66"/>
        <v>20</v>
      </c>
      <c r="X171" s="204">
        <f t="shared" si="66"/>
        <v>21</v>
      </c>
      <c r="Y171" s="204">
        <f t="shared" si="66"/>
        <v>22</v>
      </c>
      <c r="Z171" s="204">
        <f t="shared" si="66"/>
        <v>23</v>
      </c>
      <c r="AA171" s="204">
        <f t="shared" si="66"/>
        <v>24</v>
      </c>
      <c r="AB171" s="204">
        <f t="shared" si="66"/>
        <v>25</v>
      </c>
      <c r="AC171" s="204">
        <f t="shared" si="66"/>
        <v>26</v>
      </c>
      <c r="AD171" s="204">
        <f t="shared" si="66"/>
        <v>27</v>
      </c>
      <c r="AE171" s="204">
        <f t="shared" si="66"/>
        <v>28</v>
      </c>
      <c r="AF171" s="204">
        <f t="shared" si="66"/>
        <v>29</v>
      </c>
      <c r="AG171" s="204">
        <f t="shared" si="66"/>
        <v>30</v>
      </c>
      <c r="AH171" s="204">
        <f t="shared" si="66"/>
        <v>31</v>
      </c>
      <c r="AI171" s="204">
        <f t="shared" si="66"/>
        <v>32</v>
      </c>
      <c r="AJ171" s="204">
        <f t="shared" si="66"/>
        <v>33</v>
      </c>
      <c r="AK171" s="204">
        <f t="shared" si="66"/>
        <v>34</v>
      </c>
      <c r="AL171" s="204">
        <f t="shared" si="66"/>
        <v>35</v>
      </c>
      <c r="AM171" s="204">
        <f t="shared" si="66"/>
        <v>36</v>
      </c>
      <c r="AN171" s="204">
        <f t="shared" si="66"/>
        <v>37</v>
      </c>
      <c r="AO171" s="204">
        <f t="shared" si="66"/>
        <v>38</v>
      </c>
      <c r="AP171" s="204">
        <f t="shared" si="66"/>
        <v>39</v>
      </c>
      <c r="AQ171" s="204">
        <f t="shared" si="66"/>
        <v>40</v>
      </c>
      <c r="AR171" s="204">
        <f t="shared" si="66"/>
        <v>41</v>
      </c>
      <c r="AS171" s="204">
        <f t="shared" si="66"/>
        <v>42</v>
      </c>
      <c r="AT171" s="204">
        <f t="shared" si="66"/>
        <v>43</v>
      </c>
      <c r="AU171" s="204">
        <f>AT171+1</f>
        <v>44</v>
      </c>
      <c r="AV171" s="204">
        <f t="shared" ref="AV171:CB171" si="67">AU171+1</f>
        <v>45</v>
      </c>
      <c r="AW171" s="204">
        <f t="shared" si="67"/>
        <v>46</v>
      </c>
      <c r="AX171" s="204">
        <f t="shared" si="67"/>
        <v>47</v>
      </c>
      <c r="AY171" s="204">
        <f t="shared" si="67"/>
        <v>48</v>
      </c>
      <c r="AZ171" s="204">
        <f t="shared" si="67"/>
        <v>49</v>
      </c>
      <c r="BA171" s="204">
        <f t="shared" si="67"/>
        <v>50</v>
      </c>
      <c r="BB171" s="204">
        <f t="shared" si="67"/>
        <v>51</v>
      </c>
      <c r="BC171" s="204">
        <f t="shared" si="67"/>
        <v>52</v>
      </c>
      <c r="BD171" s="204">
        <f t="shared" si="67"/>
        <v>53</v>
      </c>
      <c r="BE171" s="204">
        <f t="shared" si="67"/>
        <v>54</v>
      </c>
      <c r="BF171" s="204">
        <f t="shared" si="67"/>
        <v>55</v>
      </c>
      <c r="BG171" s="204">
        <f t="shared" si="67"/>
        <v>56</v>
      </c>
      <c r="BH171" s="204">
        <f t="shared" si="67"/>
        <v>57</v>
      </c>
      <c r="BI171" s="204">
        <f t="shared" si="67"/>
        <v>58</v>
      </c>
      <c r="BJ171" s="204">
        <f t="shared" si="67"/>
        <v>59</v>
      </c>
      <c r="BK171" s="204">
        <f t="shared" si="67"/>
        <v>60</v>
      </c>
      <c r="BL171" s="204">
        <f t="shared" si="67"/>
        <v>61</v>
      </c>
      <c r="BM171" s="204">
        <f t="shared" si="67"/>
        <v>62</v>
      </c>
      <c r="BN171" s="204">
        <f t="shared" si="67"/>
        <v>63</v>
      </c>
      <c r="BO171" s="204">
        <f t="shared" si="67"/>
        <v>64</v>
      </c>
      <c r="BP171" s="204">
        <f t="shared" si="67"/>
        <v>65</v>
      </c>
      <c r="BQ171" s="204">
        <f t="shared" si="67"/>
        <v>66</v>
      </c>
      <c r="BR171" s="204">
        <f t="shared" si="67"/>
        <v>67</v>
      </c>
      <c r="BS171" s="204">
        <f t="shared" si="67"/>
        <v>68</v>
      </c>
      <c r="BT171" s="204">
        <f t="shared" si="67"/>
        <v>69</v>
      </c>
      <c r="BU171" s="204">
        <f t="shared" si="67"/>
        <v>70</v>
      </c>
      <c r="BV171" s="204">
        <f t="shared" si="67"/>
        <v>71</v>
      </c>
      <c r="BW171" s="204">
        <f t="shared" si="67"/>
        <v>72</v>
      </c>
      <c r="BX171" s="204">
        <f t="shared" si="67"/>
        <v>73</v>
      </c>
      <c r="BY171" s="204">
        <f t="shared" si="67"/>
        <v>74</v>
      </c>
      <c r="BZ171" s="204">
        <f t="shared" si="67"/>
        <v>75</v>
      </c>
      <c r="CA171" s="204">
        <f t="shared" si="67"/>
        <v>76</v>
      </c>
      <c r="CB171" s="204">
        <f t="shared" si="67"/>
        <v>77</v>
      </c>
      <c r="CC171" s="204">
        <f>CB171+1</f>
        <v>78</v>
      </c>
      <c r="CD171" s="204">
        <f t="shared" ref="CD171:CG171" si="68">CC171+1</f>
        <v>79</v>
      </c>
      <c r="CE171" s="204">
        <f t="shared" si="68"/>
        <v>80</v>
      </c>
      <c r="CF171" s="204">
        <f t="shared" si="68"/>
        <v>81</v>
      </c>
      <c r="CG171" s="204">
        <f t="shared" si="68"/>
        <v>82</v>
      </c>
      <c r="CH171" s="204">
        <f>CG171+1</f>
        <v>83</v>
      </c>
      <c r="CI171" s="204">
        <f t="shared" ref="CI171:CJ171" si="69">CH171+1</f>
        <v>84</v>
      </c>
      <c r="CJ171" s="204">
        <f t="shared" si="69"/>
        <v>85</v>
      </c>
    </row>
    <row r="172" spans="1:88" s="29" customFormat="1" x14ac:dyDescent="0.25">
      <c r="A172" s="140" t="s">
        <v>275</v>
      </c>
      <c r="B172" s="224"/>
      <c r="C172" s="224"/>
      <c r="D172" s="192">
        <f>D167</f>
        <v>-18952.326698129011</v>
      </c>
      <c r="E172" s="192">
        <f t="shared" ref="E172:AL172" si="70">E167</f>
        <v>-6814.6153738915727</v>
      </c>
      <c r="F172" s="192">
        <f t="shared" si="70"/>
        <v>4542.0584081766019</v>
      </c>
      <c r="G172" s="192">
        <f t="shared" si="70"/>
        <v>14917.090831094243</v>
      </c>
      <c r="H172" s="192">
        <f t="shared" si="70"/>
        <v>24208.583020167185</v>
      </c>
      <c r="I172" s="192">
        <f t="shared" si="70"/>
        <v>2146.9873059427764</v>
      </c>
      <c r="J172" s="192">
        <f t="shared" si="70"/>
        <v>989.19736191565107</v>
      </c>
      <c r="K172" s="192">
        <f t="shared" si="70"/>
        <v>3720.5072844940551</v>
      </c>
      <c r="L172" s="192">
        <f t="shared" si="70"/>
        <v>7094.8000618203987</v>
      </c>
      <c r="M172" s="192">
        <f t="shared" si="70"/>
        <v>10470.340729758933</v>
      </c>
      <c r="N172" s="192">
        <f t="shared" si="70"/>
        <v>-3438.366612014589</v>
      </c>
      <c r="O172" s="192">
        <f t="shared" si="70"/>
        <v>-6387.7680780475785</v>
      </c>
      <c r="P172" s="192">
        <f t="shared" si="70"/>
        <v>-6969.5072833937566</v>
      </c>
      <c r="Q172" s="192">
        <f t="shared" si="70"/>
        <v>-6922.7753143601576</v>
      </c>
      <c r="R172" s="192">
        <f t="shared" si="70"/>
        <v>-6625.3256216983045</v>
      </c>
      <c r="S172" s="192">
        <f t="shared" si="70"/>
        <v>-6179.5610694451007</v>
      </c>
      <c r="T172" s="192">
        <f t="shared" si="70"/>
        <v>-5628.3768829428827</v>
      </c>
      <c r="U172" s="192">
        <f t="shared" si="70"/>
        <v>-4998.8789309697959</v>
      </c>
      <c r="V172" s="192">
        <f t="shared" si="70"/>
        <v>-4311.8539562542228</v>
      </c>
      <c r="W172" s="192">
        <f t="shared" si="70"/>
        <v>-3929.5093426764106</v>
      </c>
      <c r="X172" s="192">
        <f t="shared" si="70"/>
        <v>-3317.5416431561134</v>
      </c>
      <c r="Y172" s="192">
        <f t="shared" si="70"/>
        <v>-2657.7019609328199</v>
      </c>
      <c r="Z172" s="192">
        <f t="shared" si="70"/>
        <v>-1961.6266865256785</v>
      </c>
      <c r="AA172" s="192">
        <f t="shared" si="70"/>
        <v>-1240.5217281990663</v>
      </c>
      <c r="AB172" s="192">
        <f t="shared" si="70"/>
        <v>-505.15912724353075</v>
      </c>
      <c r="AC172" s="192">
        <f t="shared" si="70"/>
        <v>234.5606036172012</v>
      </c>
      <c r="AD172" s="192">
        <f t="shared" si="70"/>
        <v>969.83418242012885</v>
      </c>
      <c r="AE172" s="192">
        <f t="shared" si="70"/>
        <v>1693.0426679321663</v>
      </c>
      <c r="AF172" s="192">
        <f t="shared" si="70"/>
        <v>2397.7503799933675</v>
      </c>
      <c r="AG172" s="192">
        <f t="shared" si="70"/>
        <v>2714.2205592187947</v>
      </c>
      <c r="AH172" s="192">
        <f t="shared" si="70"/>
        <v>3093.6303382658789</v>
      </c>
      <c r="AI172" s="192">
        <f t="shared" si="70"/>
        <v>3530.7721013328446</v>
      </c>
      <c r="AJ172" s="192">
        <f t="shared" si="70"/>
        <v>4016.733565760187</v>
      </c>
      <c r="AK172" s="192">
        <f t="shared" si="70"/>
        <v>4539.8319777759625</v>
      </c>
      <c r="AL172" s="192">
        <f t="shared" si="70"/>
        <v>5087.5063877059438</v>
      </c>
      <c r="AM172" s="224"/>
      <c r="AN172" s="224"/>
      <c r="AO172" s="224"/>
      <c r="AP172" s="224"/>
      <c r="AQ172" s="224"/>
      <c r="AR172" s="224"/>
      <c r="AS172" s="224"/>
      <c r="AT172" s="224"/>
      <c r="AU172" s="224"/>
      <c r="AV172" s="224"/>
      <c r="AW172" s="224"/>
      <c r="AX172" s="224"/>
      <c r="AY172" s="224"/>
      <c r="AZ172" s="224"/>
      <c r="BA172" s="224"/>
      <c r="BB172" s="224"/>
      <c r="BC172" s="224"/>
      <c r="BD172" s="224"/>
      <c r="BE172" s="224"/>
      <c r="BF172" s="224"/>
      <c r="BG172" s="224"/>
      <c r="BH172" s="224"/>
      <c r="BI172" s="224"/>
      <c r="BJ172" s="224"/>
      <c r="BK172" s="224"/>
      <c r="BL172" s="224"/>
      <c r="BM172" s="224"/>
      <c r="BN172" s="224"/>
      <c r="BO172" s="224"/>
      <c r="BP172" s="224"/>
      <c r="BQ172" s="224"/>
      <c r="BR172" s="224"/>
      <c r="BS172" s="224"/>
      <c r="BT172" s="224"/>
      <c r="BU172" s="224"/>
      <c r="BV172" s="224"/>
      <c r="BW172" s="224"/>
      <c r="BX172" s="224"/>
      <c r="BY172" s="224"/>
      <c r="BZ172" s="224"/>
      <c r="CA172" s="224"/>
      <c r="CB172" s="224"/>
      <c r="CC172" s="224"/>
      <c r="CD172" s="224"/>
      <c r="CE172" s="224"/>
      <c r="CF172" s="224"/>
      <c r="CG172" s="224"/>
      <c r="CH172" s="224"/>
      <c r="CI172" s="224"/>
      <c r="CJ172" s="224"/>
    </row>
    <row r="173" spans="1:88" s="29" customFormat="1" x14ac:dyDescent="0.25">
      <c r="A173" s="140" t="s">
        <v>276</v>
      </c>
      <c r="B173" s="224"/>
      <c r="C173" s="224"/>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192">
        <f>AM167</f>
        <v>5647.4882298628399</v>
      </c>
      <c r="AN173" s="192">
        <f t="shared" ref="AN173:BU173" si="71">AN167</f>
        <v>6208.484529117326</v>
      </c>
      <c r="AO173" s="192">
        <f t="shared" si="71"/>
        <v>6760.5366271905659</v>
      </c>
      <c r="AP173" s="192">
        <f t="shared" si="71"/>
        <v>7295.1670751984584</v>
      </c>
      <c r="AQ173" s="192">
        <f t="shared" si="71"/>
        <v>7303.4116177626856</v>
      </c>
      <c r="AR173" s="192">
        <f t="shared" si="71"/>
        <v>7449.4460694171466</v>
      </c>
      <c r="AS173" s="192">
        <f t="shared" si="71"/>
        <v>7713.226933965705</v>
      </c>
      <c r="AT173" s="192">
        <f t="shared" si="71"/>
        <v>8070.2740091776468</v>
      </c>
      <c r="AU173" s="192">
        <f t="shared" si="71"/>
        <v>8493.830311133348</v>
      </c>
      <c r="AV173" s="192">
        <f t="shared" si="71"/>
        <v>8957.9161148441508</v>
      </c>
      <c r="AW173" s="192">
        <f t="shared" si="71"/>
        <v>9439.0386694281769</v>
      </c>
      <c r="AX173" s="192">
        <f t="shared" si="71"/>
        <v>9917.0246790904985</v>
      </c>
      <c r="AY173" s="192">
        <f t="shared" si="71"/>
        <v>10375.295126548763</v>
      </c>
      <c r="AZ173" s="192">
        <f t="shared" si="71"/>
        <v>10800.799051025973</v>
      </c>
      <c r="BA173" s="192">
        <f t="shared" si="71"/>
        <v>8865.9716098366443</v>
      </c>
      <c r="BB173" s="192">
        <f t="shared" si="71"/>
        <v>9853.4529616993932</v>
      </c>
      <c r="BC173" s="192">
        <f t="shared" si="71"/>
        <v>10768.170603546576</v>
      </c>
      <c r="BD173" s="192">
        <f t="shared" si="71"/>
        <v>11569.28160031556</v>
      </c>
      <c r="BE173" s="192">
        <f t="shared" si="71"/>
        <v>12231.132460470872</v>
      </c>
      <c r="BF173" s="192">
        <f t="shared" si="71"/>
        <v>12745.564759314751</v>
      </c>
      <c r="BG173" s="192">
        <f t="shared" si="71"/>
        <v>13115.354845340167</v>
      </c>
      <c r="BH173" s="192">
        <f t="shared" si="71"/>
        <v>13349.766299998406</v>
      </c>
      <c r="BI173" s="192">
        <f t="shared" si="71"/>
        <v>13461.573442464185</v>
      </c>
      <c r="BJ173" s="192">
        <f t="shared" si="71"/>
        <v>13465.104080113906</v>
      </c>
      <c r="BK173" s="192">
        <f t="shared" si="71"/>
        <v>13374.984106179783</v>
      </c>
      <c r="BL173" s="192">
        <f t="shared" si="71"/>
        <v>13205.361560723739</v>
      </c>
      <c r="BM173" s="192">
        <f t="shared" si="71"/>
        <v>12969.454855920469</v>
      </c>
      <c r="BN173" s="192">
        <f t="shared" si="71"/>
        <v>12679.31715890315</v>
      </c>
      <c r="BO173" s="192">
        <f t="shared" si="71"/>
        <v>12345.742202538138</v>
      </c>
      <c r="BP173" s="192">
        <f t="shared" si="71"/>
        <v>11978.260156494907</v>
      </c>
      <c r="BQ173" s="192">
        <f t="shared" si="71"/>
        <v>11585.188546182726</v>
      </c>
      <c r="BR173" s="192">
        <f t="shared" si="71"/>
        <v>11173.714617249489</v>
      </c>
      <c r="BS173" s="192">
        <f t="shared" si="71"/>
        <v>10749.993469089088</v>
      </c>
      <c r="BT173" s="192">
        <f t="shared" si="71"/>
        <v>10319.251756104863</v>
      </c>
      <c r="BU173" s="192">
        <f t="shared" si="71"/>
        <v>9885.8905117657469</v>
      </c>
      <c r="BV173" s="224"/>
      <c r="BW173" s="224"/>
      <c r="BX173" s="224"/>
      <c r="BY173" s="224"/>
      <c r="BZ173" s="224"/>
      <c r="CA173" s="224"/>
      <c r="CB173" s="224"/>
      <c r="CC173" s="224"/>
      <c r="CD173" s="224"/>
      <c r="CE173" s="224"/>
      <c r="CF173" s="224"/>
      <c r="CG173" s="224"/>
      <c r="CH173" s="224"/>
      <c r="CI173" s="224"/>
      <c r="CJ173" s="224"/>
    </row>
    <row r="174" spans="1:88" s="29" customFormat="1" x14ac:dyDescent="0.25">
      <c r="A174" s="140" t="s">
        <v>287</v>
      </c>
      <c r="B174" s="224"/>
      <c r="C174" s="224"/>
      <c r="D174" s="224"/>
      <c r="E174" s="224"/>
      <c r="F174" s="224"/>
      <c r="G174" s="224"/>
      <c r="H174" s="224"/>
      <c r="I174" s="224"/>
      <c r="J174" s="224"/>
      <c r="K174" s="224"/>
      <c r="L174" s="224"/>
      <c r="M174" s="224"/>
      <c r="N174" s="224"/>
      <c r="O174" s="224"/>
      <c r="P174" s="224"/>
      <c r="Q174" s="224"/>
      <c r="R174" s="224"/>
      <c r="S174" s="224"/>
      <c r="T174" s="224"/>
      <c r="U174" s="224"/>
      <c r="V174" s="224"/>
      <c r="W174" s="224"/>
      <c r="X174" s="224"/>
      <c r="Y174" s="224"/>
      <c r="Z174" s="224"/>
      <c r="AA174" s="224"/>
      <c r="AB174" s="224"/>
      <c r="AC174" s="224"/>
      <c r="AD174" s="224"/>
      <c r="AE174" s="224"/>
      <c r="AF174" s="224"/>
      <c r="AG174" s="224"/>
      <c r="AH174" s="224"/>
      <c r="AI174" s="224"/>
      <c r="AJ174" s="224"/>
      <c r="AK174" s="224"/>
      <c r="AL174" s="224"/>
      <c r="AM174" s="224"/>
      <c r="AN174" s="224"/>
      <c r="AO174" s="224"/>
      <c r="AP174" s="224"/>
      <c r="AQ174" s="224"/>
      <c r="AR174" s="224"/>
      <c r="AS174" s="224"/>
      <c r="AT174" s="224"/>
      <c r="AU174" s="224"/>
      <c r="AV174" s="224"/>
      <c r="AW174" s="224"/>
      <c r="AX174" s="224"/>
      <c r="AY174" s="224"/>
      <c r="AZ174" s="224"/>
      <c r="BA174" s="224"/>
      <c r="BB174" s="224"/>
      <c r="BC174" s="224"/>
      <c r="BD174" s="224"/>
      <c r="BE174" s="224"/>
      <c r="BF174" s="224"/>
      <c r="BG174" s="224"/>
      <c r="BH174" s="224"/>
      <c r="BI174" s="224"/>
      <c r="BJ174" s="224"/>
      <c r="BK174" s="224"/>
      <c r="BL174" s="224"/>
      <c r="BM174" s="224"/>
      <c r="BN174" s="224"/>
      <c r="BO174" s="224"/>
      <c r="BP174" s="224"/>
      <c r="BQ174" s="224"/>
      <c r="BR174" s="224"/>
      <c r="BS174" s="224"/>
      <c r="BT174" s="224"/>
      <c r="BU174" s="224"/>
      <c r="BV174" s="192">
        <f>BV167</f>
        <v>9607.0606575719266</v>
      </c>
      <c r="BW174" s="192">
        <f t="shared" ref="BW174:CJ174" si="72">BW167</f>
        <v>8731.5279078105632</v>
      </c>
      <c r="BX174" s="192">
        <f t="shared" si="72"/>
        <v>7791.6040720894116</v>
      </c>
      <c r="BY174" s="192">
        <f t="shared" si="72"/>
        <v>6858.6148028383059</v>
      </c>
      <c r="BZ174" s="192">
        <f t="shared" si="72"/>
        <v>5974.5881134661167</v>
      </c>
      <c r="CA174" s="192">
        <f t="shared" si="72"/>
        <v>5162.1358218940277</v>
      </c>
      <c r="CB174" s="192">
        <f t="shared" si="72"/>
        <v>4431.2524558721743</v>
      </c>
      <c r="CC174" s="192">
        <f t="shared" si="72"/>
        <v>3783.9580838565903</v>
      </c>
      <c r="CD174" s="192">
        <f t="shared" si="72"/>
        <v>3217.4383600691281</v>
      </c>
      <c r="CE174" s="192">
        <f t="shared" si="72"/>
        <v>2726.1416313056698</v>
      </c>
      <c r="CF174" s="192">
        <f t="shared" si="72"/>
        <v>2303.1561020889894</v>
      </c>
      <c r="CG174" s="192">
        <f t="shared" si="72"/>
        <v>1941.0933458837667</v>
      </c>
      <c r="CH174" s="192">
        <f t="shared" si="72"/>
        <v>1632.6361985266658</v>
      </c>
      <c r="CI174" s="192">
        <f t="shared" si="72"/>
        <v>1370.8609780569661</v>
      </c>
      <c r="CJ174" s="192">
        <f t="shared" si="72"/>
        <v>1149.4101527815872</v>
      </c>
    </row>
    <row r="176" spans="1:88" ht="66.75" customHeight="1" x14ac:dyDescent="0.25">
      <c r="A176" s="523" t="s">
        <v>359</v>
      </c>
      <c r="B176" s="524"/>
      <c r="C176" s="410"/>
    </row>
    <row r="177" spans="1:88" x14ac:dyDescent="0.25">
      <c r="A177" s="216" t="s">
        <v>269</v>
      </c>
      <c r="B177" s="204" t="s">
        <v>274</v>
      </c>
      <c r="C177" s="215" t="s">
        <v>273</v>
      </c>
    </row>
    <row r="178" spans="1:88" x14ac:dyDescent="0.25">
      <c r="A178" s="225" t="s">
        <v>270</v>
      </c>
      <c r="B178" s="312">
        <f>SUM(D167:H167)</f>
        <v>17900.790187417449</v>
      </c>
      <c r="C178" s="312">
        <f>NPV('B. Andre input'!B211,D172:H172)</f>
        <v>12162.86970748862</v>
      </c>
    </row>
    <row r="179" spans="1:88" x14ac:dyDescent="0.25">
      <c r="A179" s="225" t="s">
        <v>271</v>
      </c>
      <c r="B179" s="312">
        <f>SUM(D167:M167)</f>
        <v>42322.622931349266</v>
      </c>
      <c r="C179" s="312">
        <f>NPV('B. Andre input'!B211,D172:M172)</f>
        <v>29388.011335885334</v>
      </c>
    </row>
    <row r="180" spans="1:88" x14ac:dyDescent="0.25">
      <c r="A180" s="225" t="s">
        <v>75</v>
      </c>
      <c r="B180" s="312">
        <f>SUM(D167:AB167)</f>
        <v>-22751.85130651074</v>
      </c>
      <c r="C180" s="312">
        <f>NPV('B. Andre input'!B211,D172:AB172)</f>
        <v>-5240.451934153989</v>
      </c>
    </row>
    <row r="181" spans="1:88" x14ac:dyDescent="0.25">
      <c r="A181" s="225" t="s">
        <v>100</v>
      </c>
      <c r="B181" s="312">
        <f>SUM(D167:BA167)</f>
        <v>128823.94211111167</v>
      </c>
      <c r="C181" s="312">
        <f>NPV('B. Andre input'!B211,D172:AL172)+NPV('B. Andre input'!B212,D173:BA173)</f>
        <v>98892.095527359037</v>
      </c>
    </row>
    <row r="182" spans="1:88" x14ac:dyDescent="0.25">
      <c r="A182" s="225" t="s">
        <v>272</v>
      </c>
      <c r="B182" s="312">
        <f>SUM(D167:CJ167)</f>
        <v>436331.98078963952</v>
      </c>
      <c r="C182" s="312">
        <f>NPV('B. Andre input'!B211,D172:AL172)+NPV('B. Andre input'!B212,D173:BU173)+NPV('B. Andre input'!B213,D174:CJ174)</f>
        <v>274258.21341588983</v>
      </c>
    </row>
    <row r="184" spans="1:88" s="115" customFormat="1" ht="12.75" x14ac:dyDescent="0.2">
      <c r="A184" s="262" t="s">
        <v>498</v>
      </c>
      <c r="B184" s="264"/>
      <c r="C184" s="264"/>
      <c r="D184" s="264"/>
      <c r="E184" s="264"/>
      <c r="F184" s="264"/>
      <c r="G184" s="264"/>
      <c r="H184" s="264"/>
      <c r="I184" s="264"/>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64"/>
      <c r="AM184" s="264"/>
      <c r="AN184" s="264"/>
      <c r="AO184" s="264"/>
      <c r="AP184" s="264"/>
      <c r="AQ184" s="264"/>
      <c r="AR184" s="264"/>
      <c r="AS184" s="264"/>
      <c r="AT184" s="264"/>
      <c r="AU184" s="264"/>
      <c r="AV184" s="264"/>
      <c r="AW184" s="264"/>
      <c r="AX184" s="264"/>
      <c r="AY184" s="264"/>
      <c r="AZ184" s="264"/>
      <c r="BA184" s="264"/>
      <c r="BB184" s="264"/>
      <c r="BC184" s="264"/>
      <c r="BD184" s="264"/>
      <c r="BE184" s="264"/>
      <c r="BF184" s="264"/>
      <c r="BG184" s="264"/>
      <c r="BH184" s="264"/>
      <c r="BI184" s="264"/>
      <c r="BJ184" s="264"/>
      <c r="BK184" s="264"/>
      <c r="BL184" s="264"/>
      <c r="BM184" s="264"/>
      <c r="BN184" s="264"/>
      <c r="BO184" s="264"/>
      <c r="BP184" s="264"/>
      <c r="BQ184" s="264"/>
      <c r="BR184" s="264"/>
      <c r="BS184" s="264"/>
      <c r="BT184" s="264"/>
      <c r="BU184" s="264"/>
      <c r="BV184" s="264"/>
      <c r="BW184" s="264"/>
      <c r="BX184" s="264"/>
      <c r="BY184" s="264"/>
      <c r="BZ184" s="264"/>
      <c r="CA184" s="264"/>
      <c r="CB184" s="264"/>
      <c r="CC184" s="264"/>
      <c r="CD184" s="264"/>
      <c r="CE184" s="264"/>
      <c r="CF184" s="264"/>
      <c r="CG184" s="264"/>
      <c r="CH184" s="264"/>
      <c r="CI184" s="264"/>
      <c r="CJ184" s="264"/>
    </row>
    <row r="185" spans="1:88" s="115" customFormat="1" ht="12.75" x14ac:dyDescent="0.2">
      <c r="A185" s="263"/>
      <c r="B185" s="264"/>
      <c r="C185" s="264">
        <f>C171</f>
        <v>0</v>
      </c>
      <c r="D185" s="264">
        <f>D171</f>
        <v>1</v>
      </c>
      <c r="E185" s="264">
        <f t="shared" ref="E185:BP185" si="73">E171</f>
        <v>2</v>
      </c>
      <c r="F185" s="264">
        <f t="shared" si="73"/>
        <v>3</v>
      </c>
      <c r="G185" s="264">
        <f t="shared" si="73"/>
        <v>4</v>
      </c>
      <c r="H185" s="264">
        <f t="shared" si="73"/>
        <v>5</v>
      </c>
      <c r="I185" s="264">
        <f t="shared" si="73"/>
        <v>6</v>
      </c>
      <c r="J185" s="264">
        <f t="shared" si="73"/>
        <v>7</v>
      </c>
      <c r="K185" s="264">
        <f t="shared" si="73"/>
        <v>8</v>
      </c>
      <c r="L185" s="264">
        <f t="shared" si="73"/>
        <v>9</v>
      </c>
      <c r="M185" s="264">
        <f t="shared" si="73"/>
        <v>10</v>
      </c>
      <c r="N185" s="264">
        <f t="shared" si="73"/>
        <v>11</v>
      </c>
      <c r="O185" s="264">
        <f t="shared" si="73"/>
        <v>12</v>
      </c>
      <c r="P185" s="264">
        <f t="shared" si="73"/>
        <v>13</v>
      </c>
      <c r="Q185" s="264">
        <f t="shared" si="73"/>
        <v>14</v>
      </c>
      <c r="R185" s="264">
        <f t="shared" si="73"/>
        <v>15</v>
      </c>
      <c r="S185" s="264">
        <f t="shared" si="73"/>
        <v>16</v>
      </c>
      <c r="T185" s="264">
        <f t="shared" si="73"/>
        <v>17</v>
      </c>
      <c r="U185" s="264">
        <f t="shared" si="73"/>
        <v>18</v>
      </c>
      <c r="V185" s="264">
        <f t="shared" si="73"/>
        <v>19</v>
      </c>
      <c r="W185" s="264">
        <f t="shared" si="73"/>
        <v>20</v>
      </c>
      <c r="X185" s="264">
        <f t="shared" si="73"/>
        <v>21</v>
      </c>
      <c r="Y185" s="264">
        <f t="shared" si="73"/>
        <v>22</v>
      </c>
      <c r="Z185" s="264">
        <f t="shared" si="73"/>
        <v>23</v>
      </c>
      <c r="AA185" s="264">
        <f t="shared" si="73"/>
        <v>24</v>
      </c>
      <c r="AB185" s="264">
        <f t="shared" si="73"/>
        <v>25</v>
      </c>
      <c r="AC185" s="264">
        <f t="shared" si="73"/>
        <v>26</v>
      </c>
      <c r="AD185" s="264">
        <f t="shared" si="73"/>
        <v>27</v>
      </c>
      <c r="AE185" s="264">
        <f t="shared" si="73"/>
        <v>28</v>
      </c>
      <c r="AF185" s="264">
        <f t="shared" si="73"/>
        <v>29</v>
      </c>
      <c r="AG185" s="264">
        <f t="shared" si="73"/>
        <v>30</v>
      </c>
      <c r="AH185" s="264">
        <f t="shared" si="73"/>
        <v>31</v>
      </c>
      <c r="AI185" s="264">
        <f t="shared" si="73"/>
        <v>32</v>
      </c>
      <c r="AJ185" s="264">
        <f t="shared" si="73"/>
        <v>33</v>
      </c>
      <c r="AK185" s="264">
        <f t="shared" si="73"/>
        <v>34</v>
      </c>
      <c r="AL185" s="264">
        <f t="shared" si="73"/>
        <v>35</v>
      </c>
      <c r="AM185" s="264">
        <f t="shared" si="73"/>
        <v>36</v>
      </c>
      <c r="AN185" s="264">
        <f t="shared" si="73"/>
        <v>37</v>
      </c>
      <c r="AO185" s="264">
        <f t="shared" si="73"/>
        <v>38</v>
      </c>
      <c r="AP185" s="264">
        <f t="shared" si="73"/>
        <v>39</v>
      </c>
      <c r="AQ185" s="264">
        <f t="shared" si="73"/>
        <v>40</v>
      </c>
      <c r="AR185" s="264">
        <f t="shared" si="73"/>
        <v>41</v>
      </c>
      <c r="AS185" s="264">
        <f t="shared" si="73"/>
        <v>42</v>
      </c>
      <c r="AT185" s="264">
        <f t="shared" si="73"/>
        <v>43</v>
      </c>
      <c r="AU185" s="264">
        <f t="shared" si="73"/>
        <v>44</v>
      </c>
      <c r="AV185" s="264">
        <f t="shared" si="73"/>
        <v>45</v>
      </c>
      <c r="AW185" s="264">
        <f t="shared" si="73"/>
        <v>46</v>
      </c>
      <c r="AX185" s="264">
        <f t="shared" si="73"/>
        <v>47</v>
      </c>
      <c r="AY185" s="264">
        <f t="shared" si="73"/>
        <v>48</v>
      </c>
      <c r="AZ185" s="264">
        <f t="shared" si="73"/>
        <v>49</v>
      </c>
      <c r="BA185" s="264">
        <f t="shared" si="73"/>
        <v>50</v>
      </c>
      <c r="BB185" s="264">
        <f t="shared" si="73"/>
        <v>51</v>
      </c>
      <c r="BC185" s="264">
        <f t="shared" si="73"/>
        <v>52</v>
      </c>
      <c r="BD185" s="264">
        <f t="shared" si="73"/>
        <v>53</v>
      </c>
      <c r="BE185" s="264">
        <f t="shared" si="73"/>
        <v>54</v>
      </c>
      <c r="BF185" s="264">
        <f t="shared" si="73"/>
        <v>55</v>
      </c>
      <c r="BG185" s="264">
        <f t="shared" si="73"/>
        <v>56</v>
      </c>
      <c r="BH185" s="264">
        <f t="shared" si="73"/>
        <v>57</v>
      </c>
      <c r="BI185" s="264">
        <f t="shared" si="73"/>
        <v>58</v>
      </c>
      <c r="BJ185" s="264">
        <f t="shared" si="73"/>
        <v>59</v>
      </c>
      <c r="BK185" s="264">
        <f t="shared" si="73"/>
        <v>60</v>
      </c>
      <c r="BL185" s="264">
        <f t="shared" si="73"/>
        <v>61</v>
      </c>
      <c r="BM185" s="264">
        <f t="shared" si="73"/>
        <v>62</v>
      </c>
      <c r="BN185" s="264">
        <f t="shared" si="73"/>
        <v>63</v>
      </c>
      <c r="BO185" s="264">
        <f t="shared" si="73"/>
        <v>64</v>
      </c>
      <c r="BP185" s="264">
        <f t="shared" si="73"/>
        <v>65</v>
      </c>
      <c r="BQ185" s="264">
        <f t="shared" ref="BQ185:CJ185" si="74">BQ171</f>
        <v>66</v>
      </c>
      <c r="BR185" s="264">
        <f t="shared" si="74"/>
        <v>67</v>
      </c>
      <c r="BS185" s="264">
        <f t="shared" si="74"/>
        <v>68</v>
      </c>
      <c r="BT185" s="264">
        <f t="shared" si="74"/>
        <v>69</v>
      </c>
      <c r="BU185" s="264">
        <f t="shared" si="74"/>
        <v>70</v>
      </c>
      <c r="BV185" s="264">
        <f t="shared" si="74"/>
        <v>71</v>
      </c>
      <c r="BW185" s="264">
        <f t="shared" si="74"/>
        <v>72</v>
      </c>
      <c r="BX185" s="264">
        <f t="shared" si="74"/>
        <v>73</v>
      </c>
      <c r="BY185" s="264">
        <f t="shared" si="74"/>
        <v>74</v>
      </c>
      <c r="BZ185" s="264">
        <f t="shared" si="74"/>
        <v>75</v>
      </c>
      <c r="CA185" s="264">
        <f t="shared" si="74"/>
        <v>76</v>
      </c>
      <c r="CB185" s="264">
        <f t="shared" si="74"/>
        <v>77</v>
      </c>
      <c r="CC185" s="264">
        <f t="shared" si="74"/>
        <v>78</v>
      </c>
      <c r="CD185" s="264">
        <f t="shared" si="74"/>
        <v>79</v>
      </c>
      <c r="CE185" s="264">
        <f t="shared" si="74"/>
        <v>80</v>
      </c>
      <c r="CF185" s="264">
        <f t="shared" si="74"/>
        <v>81</v>
      </c>
      <c r="CG185" s="264">
        <f t="shared" si="74"/>
        <v>82</v>
      </c>
      <c r="CH185" s="264">
        <f t="shared" si="74"/>
        <v>83</v>
      </c>
      <c r="CI185" s="264">
        <f t="shared" si="74"/>
        <v>84</v>
      </c>
      <c r="CJ185" s="264">
        <f t="shared" si="74"/>
        <v>85</v>
      </c>
    </row>
    <row r="186" spans="1:88" s="115" customFormat="1" ht="12.75" x14ac:dyDescent="0.2">
      <c r="A186" s="264"/>
      <c r="B186" s="264" t="s">
        <v>499</v>
      </c>
      <c r="C186" s="265">
        <f>'E. Beregninger_interventionsomk'!D$39-'E. Beregninger_interventionsomk'!D$21</f>
        <v>659402.49835829937</v>
      </c>
      <c r="D186" s="265">
        <f>D167</f>
        <v>-18952.326698129011</v>
      </c>
      <c r="E186" s="265">
        <f t="shared" ref="E186:BP186" si="75">E167</f>
        <v>-6814.6153738915727</v>
      </c>
      <c r="F186" s="265">
        <f t="shared" si="75"/>
        <v>4542.0584081766019</v>
      </c>
      <c r="G186" s="265">
        <f t="shared" si="75"/>
        <v>14917.090831094243</v>
      </c>
      <c r="H186" s="265">
        <f t="shared" si="75"/>
        <v>24208.583020167185</v>
      </c>
      <c r="I186" s="265">
        <f t="shared" si="75"/>
        <v>2146.9873059427764</v>
      </c>
      <c r="J186" s="265">
        <f t="shared" si="75"/>
        <v>989.19736191565107</v>
      </c>
      <c r="K186" s="265">
        <f t="shared" si="75"/>
        <v>3720.5072844940551</v>
      </c>
      <c r="L186" s="265">
        <f t="shared" si="75"/>
        <v>7094.8000618203987</v>
      </c>
      <c r="M186" s="265">
        <f t="shared" si="75"/>
        <v>10470.340729758933</v>
      </c>
      <c r="N186" s="265">
        <f t="shared" si="75"/>
        <v>-3438.366612014589</v>
      </c>
      <c r="O186" s="265">
        <f t="shared" si="75"/>
        <v>-6387.7680780475785</v>
      </c>
      <c r="P186" s="265">
        <f t="shared" si="75"/>
        <v>-6969.5072833937566</v>
      </c>
      <c r="Q186" s="265">
        <f t="shared" si="75"/>
        <v>-6922.7753143601576</v>
      </c>
      <c r="R186" s="265">
        <f t="shared" si="75"/>
        <v>-6625.3256216983045</v>
      </c>
      <c r="S186" s="265">
        <f t="shared" si="75"/>
        <v>-6179.5610694451007</v>
      </c>
      <c r="T186" s="265">
        <f t="shared" si="75"/>
        <v>-5628.3768829428827</v>
      </c>
      <c r="U186" s="265">
        <f t="shared" si="75"/>
        <v>-4998.8789309697959</v>
      </c>
      <c r="V186" s="265">
        <f t="shared" si="75"/>
        <v>-4311.8539562542228</v>
      </c>
      <c r="W186" s="265">
        <f t="shared" si="75"/>
        <v>-3929.5093426764106</v>
      </c>
      <c r="X186" s="265">
        <f t="shared" si="75"/>
        <v>-3317.5416431561134</v>
      </c>
      <c r="Y186" s="265">
        <f t="shared" si="75"/>
        <v>-2657.7019609328199</v>
      </c>
      <c r="Z186" s="265">
        <f t="shared" si="75"/>
        <v>-1961.6266865256785</v>
      </c>
      <c r="AA186" s="265">
        <f t="shared" si="75"/>
        <v>-1240.5217281990663</v>
      </c>
      <c r="AB186" s="265">
        <f t="shared" si="75"/>
        <v>-505.15912724353075</v>
      </c>
      <c r="AC186" s="265">
        <f t="shared" si="75"/>
        <v>234.5606036172012</v>
      </c>
      <c r="AD186" s="265">
        <f t="shared" si="75"/>
        <v>969.83418242012885</v>
      </c>
      <c r="AE186" s="265">
        <f t="shared" si="75"/>
        <v>1693.0426679321663</v>
      </c>
      <c r="AF186" s="265">
        <f t="shared" si="75"/>
        <v>2397.7503799933675</v>
      </c>
      <c r="AG186" s="265">
        <f t="shared" si="75"/>
        <v>2714.2205592187947</v>
      </c>
      <c r="AH186" s="265">
        <f t="shared" si="75"/>
        <v>3093.6303382658789</v>
      </c>
      <c r="AI186" s="265">
        <f t="shared" si="75"/>
        <v>3530.7721013328446</v>
      </c>
      <c r="AJ186" s="265">
        <f t="shared" si="75"/>
        <v>4016.733565760187</v>
      </c>
      <c r="AK186" s="265">
        <f t="shared" si="75"/>
        <v>4539.8319777759625</v>
      </c>
      <c r="AL186" s="265">
        <f t="shared" si="75"/>
        <v>5087.5063877059438</v>
      </c>
      <c r="AM186" s="265">
        <f t="shared" si="75"/>
        <v>5647.4882298628399</v>
      </c>
      <c r="AN186" s="265">
        <f t="shared" si="75"/>
        <v>6208.484529117326</v>
      </c>
      <c r="AO186" s="265">
        <f t="shared" si="75"/>
        <v>6760.5366271905659</v>
      </c>
      <c r="AP186" s="265">
        <f t="shared" si="75"/>
        <v>7295.1670751984584</v>
      </c>
      <c r="AQ186" s="265">
        <f t="shared" si="75"/>
        <v>7303.4116177626856</v>
      </c>
      <c r="AR186" s="265">
        <f t="shared" si="75"/>
        <v>7449.4460694171466</v>
      </c>
      <c r="AS186" s="265">
        <f t="shared" si="75"/>
        <v>7713.226933965705</v>
      </c>
      <c r="AT186" s="265">
        <f t="shared" si="75"/>
        <v>8070.2740091776468</v>
      </c>
      <c r="AU186" s="265">
        <f t="shared" si="75"/>
        <v>8493.830311133348</v>
      </c>
      <c r="AV186" s="265">
        <f t="shared" si="75"/>
        <v>8957.9161148441508</v>
      </c>
      <c r="AW186" s="265">
        <f t="shared" si="75"/>
        <v>9439.0386694281769</v>
      </c>
      <c r="AX186" s="265">
        <f t="shared" si="75"/>
        <v>9917.0246790904985</v>
      </c>
      <c r="AY186" s="265">
        <f t="shared" si="75"/>
        <v>10375.295126548763</v>
      </c>
      <c r="AZ186" s="265">
        <f t="shared" si="75"/>
        <v>10800.799051025973</v>
      </c>
      <c r="BA186" s="265">
        <f t="shared" si="75"/>
        <v>8865.9716098366443</v>
      </c>
      <c r="BB186" s="265">
        <f t="shared" si="75"/>
        <v>9853.4529616993932</v>
      </c>
      <c r="BC186" s="265">
        <f t="shared" si="75"/>
        <v>10768.170603546576</v>
      </c>
      <c r="BD186" s="265">
        <f t="shared" si="75"/>
        <v>11569.28160031556</v>
      </c>
      <c r="BE186" s="265">
        <f t="shared" si="75"/>
        <v>12231.132460470872</v>
      </c>
      <c r="BF186" s="265">
        <f t="shared" si="75"/>
        <v>12745.564759314751</v>
      </c>
      <c r="BG186" s="265">
        <f t="shared" si="75"/>
        <v>13115.354845340167</v>
      </c>
      <c r="BH186" s="265">
        <f t="shared" si="75"/>
        <v>13349.766299998406</v>
      </c>
      <c r="BI186" s="265">
        <f t="shared" si="75"/>
        <v>13461.573442464185</v>
      </c>
      <c r="BJ186" s="265">
        <f t="shared" si="75"/>
        <v>13465.104080113906</v>
      </c>
      <c r="BK186" s="265">
        <f t="shared" si="75"/>
        <v>13374.984106179783</v>
      </c>
      <c r="BL186" s="265">
        <f t="shared" si="75"/>
        <v>13205.361560723739</v>
      </c>
      <c r="BM186" s="265">
        <f t="shared" si="75"/>
        <v>12969.454855920469</v>
      </c>
      <c r="BN186" s="265">
        <f t="shared" si="75"/>
        <v>12679.31715890315</v>
      </c>
      <c r="BO186" s="265">
        <f t="shared" si="75"/>
        <v>12345.742202538138</v>
      </c>
      <c r="BP186" s="265">
        <f t="shared" si="75"/>
        <v>11978.260156494907</v>
      </c>
      <c r="BQ186" s="265">
        <f t="shared" ref="BQ186:CJ186" si="76">BQ167</f>
        <v>11585.188546182726</v>
      </c>
      <c r="BR186" s="265">
        <f t="shared" si="76"/>
        <v>11173.714617249489</v>
      </c>
      <c r="BS186" s="265">
        <f t="shared" si="76"/>
        <v>10749.993469089088</v>
      </c>
      <c r="BT186" s="265">
        <f t="shared" si="76"/>
        <v>10319.251756104863</v>
      </c>
      <c r="BU186" s="265">
        <f t="shared" si="76"/>
        <v>9885.8905117657469</v>
      </c>
      <c r="BV186" s="265">
        <f t="shared" si="76"/>
        <v>9607.0606575719266</v>
      </c>
      <c r="BW186" s="265">
        <f t="shared" si="76"/>
        <v>8731.5279078105632</v>
      </c>
      <c r="BX186" s="265">
        <f t="shared" si="76"/>
        <v>7791.6040720894116</v>
      </c>
      <c r="BY186" s="265">
        <f t="shared" si="76"/>
        <v>6858.6148028383059</v>
      </c>
      <c r="BZ186" s="265">
        <f t="shared" si="76"/>
        <v>5974.5881134661167</v>
      </c>
      <c r="CA186" s="265">
        <f t="shared" si="76"/>
        <v>5162.1358218940277</v>
      </c>
      <c r="CB186" s="265">
        <f t="shared" si="76"/>
        <v>4431.2524558721743</v>
      </c>
      <c r="CC186" s="265">
        <f t="shared" si="76"/>
        <v>3783.9580838565903</v>
      </c>
      <c r="CD186" s="265">
        <f t="shared" si="76"/>
        <v>3217.4383600691281</v>
      </c>
      <c r="CE186" s="265">
        <f t="shared" si="76"/>
        <v>2726.1416313056698</v>
      </c>
      <c r="CF186" s="265">
        <f t="shared" si="76"/>
        <v>2303.1561020889894</v>
      </c>
      <c r="CG186" s="265">
        <f t="shared" si="76"/>
        <v>1941.0933458837667</v>
      </c>
      <c r="CH186" s="265">
        <f t="shared" si="76"/>
        <v>1632.6361985266658</v>
      </c>
      <c r="CI186" s="265">
        <f t="shared" si="76"/>
        <v>1370.8609780569661</v>
      </c>
      <c r="CJ186" s="265">
        <f t="shared" si="76"/>
        <v>1149.4101527815872</v>
      </c>
    </row>
    <row r="187" spans="1:88" s="115" customFormat="1" ht="12.75" x14ac:dyDescent="0.2">
      <c r="A187" s="264"/>
      <c r="B187" s="264" t="s">
        <v>515</v>
      </c>
      <c r="C187" s="265">
        <v>0</v>
      </c>
      <c r="D187" s="265">
        <f>'M. Afledte omkostninger_3'!D167-'L. Afledte omkostninger_2'!D167</f>
        <v>-41100.058872902577</v>
      </c>
      <c r="E187" s="265">
        <f>'M. Afledte omkostninger_3'!E167-'L. Afledte omkostninger_2'!E167</f>
        <v>-6327.3713405627732</v>
      </c>
      <c r="F187" s="265">
        <f>'M. Afledte omkostninger_3'!F167-'L. Afledte omkostninger_2'!F167</f>
        <v>25995.373540364355</v>
      </c>
      <c r="G187" s="265">
        <f>'M. Afledte omkostninger_3'!G167-'L. Afledte omkostninger_2'!G167</f>
        <v>55354.685030774635</v>
      </c>
      <c r="H187" s="265">
        <f>'M. Afledte omkostninger_3'!H167-'L. Afledte omkostninger_2'!H167</f>
        <v>81505.939708572783</v>
      </c>
      <c r="I187" s="265">
        <f>'M. Afledte omkostninger_3'!I167-'L. Afledte omkostninger_2'!I167</f>
        <v>38244.447777616224</v>
      </c>
      <c r="J187" s="265">
        <f>'M. Afledte omkostninger_3'!J167-'L. Afledte omkostninger_2'!J167</f>
        <v>39914.628174276368</v>
      </c>
      <c r="K187" s="265">
        <f>'M. Afledte omkostninger_3'!K167-'L. Afledte omkostninger_2'!K167</f>
        <v>49542.284130926244</v>
      </c>
      <c r="L187" s="265">
        <f>'M. Afledte omkostninger_3'!L167-'L. Afledte omkostninger_2'!L167</f>
        <v>60211.271012141529</v>
      </c>
      <c r="M187" s="265">
        <f>'M. Afledte omkostninger_3'!M167-'L. Afledte omkostninger_2'!M167</f>
        <v>70574.823066859899</v>
      </c>
      <c r="N187" s="265">
        <f>'M. Afledte omkostninger_3'!N167-'L. Afledte omkostninger_2'!N167</f>
        <v>45091.664603417179</v>
      </c>
      <c r="O187" s="265">
        <f>'M. Afledte omkostninger_3'!O167-'L. Afledte omkostninger_2'!O167</f>
        <v>39558.364374209457</v>
      </c>
      <c r="P187" s="265">
        <f>'M. Afledte omkostninger_3'!P167-'L. Afledte omkostninger_2'!P167</f>
        <v>38396.354182038849</v>
      </c>
      <c r="Q187" s="265">
        <f>'M. Afledte omkostninger_3'!Q167-'L. Afledte omkostninger_2'!Q167</f>
        <v>38475.257297046744</v>
      </c>
      <c r="R187" s="265">
        <f>'M. Afledte omkostninger_3'!R167-'L. Afledte omkostninger_2'!R167</f>
        <v>39092.235765343772</v>
      </c>
      <c r="S187" s="265">
        <f>'M. Afledte omkostninger_3'!S167-'L. Afledte omkostninger_2'!S167</f>
        <v>40033.078509946114</v>
      </c>
      <c r="T187" s="265">
        <f>'M. Afledte omkostninger_3'!T167-'L. Afledte omkostninger_2'!T167</f>
        <v>41193.492671545959</v>
      </c>
      <c r="U187" s="265">
        <f>'M. Afledte omkostninger_3'!U167-'L. Afledte omkostninger_2'!U167</f>
        <v>42502.567215026364</v>
      </c>
      <c r="V187" s="265">
        <f>'M. Afledte omkostninger_3'!V167-'L. Afledte omkostninger_2'!V167</f>
        <v>43905.436942671942</v>
      </c>
      <c r="W187" s="265">
        <f>'M. Afledte omkostninger_3'!W167-'L. Afledte omkostninger_2'!W167</f>
        <v>46111.58741758173</v>
      </c>
      <c r="X187" s="265">
        <f>'M. Afledte omkostninger_3'!X167-'L. Afledte omkostninger_2'!X167</f>
        <v>47311.409581511616</v>
      </c>
      <c r="Y187" s="265">
        <f>'M. Afledte omkostninger_3'!Y167-'L. Afledte omkostninger_2'!Y167</f>
        <v>48548.882373623375</v>
      </c>
      <c r="Z187" s="265">
        <f>'M. Afledte omkostninger_3'!Z167-'L. Afledte omkostninger_2'!Z167</f>
        <v>49800.812251985597</v>
      </c>
      <c r="AA187" s="265">
        <f>'M. Afledte omkostninger_3'!AA167-'L. Afledte omkostninger_2'!AA167</f>
        <v>51044.558227491027</v>
      </c>
      <c r="AB187" s="265">
        <f>'M. Afledte omkostninger_3'!AB167-'L. Afledte omkostninger_2'!AB167</f>
        <v>52258.753110830279</v>
      </c>
      <c r="AC187" s="265">
        <f>'M. Afledte omkostninger_3'!AC167-'L. Afledte omkostninger_2'!AC167</f>
        <v>53424.296993522592</v>
      </c>
      <c r="AD187" s="265">
        <f>'M. Afledte omkostninger_3'!AD167-'L. Afledte omkostninger_2'!AD167</f>
        <v>54524.832042107118</v>
      </c>
      <c r="AE187" s="265">
        <f>'M. Afledte omkostninger_3'!AE167-'L. Afledte omkostninger_2'!AE167</f>
        <v>55546.884553916061</v>
      </c>
      <c r="AF187" s="265">
        <f>'M. Afledte omkostninger_3'!AF167-'L. Afledte omkostninger_2'!AF167</f>
        <v>56479.800681968562</v>
      </c>
      <c r="AG187" s="265">
        <f>'M. Afledte omkostninger_3'!AG167-'L. Afledte omkostninger_2'!AG167</f>
        <v>57223.353990841759</v>
      </c>
      <c r="AH187" s="265">
        <f>'M. Afledte omkostninger_3'!AH167-'L. Afledte omkostninger_2'!AH167</f>
        <v>57993.746501317517</v>
      </c>
      <c r="AI187" s="265">
        <f>'M. Afledte omkostninger_3'!AI167-'L. Afledte omkostninger_2'!AI167</f>
        <v>58787.663222040166</v>
      </c>
      <c r="AJ187" s="265">
        <f>'M. Afledte omkostninger_3'!AJ167-'L. Afledte omkostninger_2'!AJ167</f>
        <v>59589.963012837907</v>
      </c>
      <c r="AK187" s="265">
        <f>'M. Afledte omkostninger_3'!AK167-'L. Afledte omkostninger_2'!AK167</f>
        <v>60379.329593294067</v>
      </c>
      <c r="AL187" s="265">
        <f>'M. Afledte omkostninger_3'!AL167-'L. Afledte omkostninger_2'!AL167</f>
        <v>61132.802909799619</v>
      </c>
      <c r="AM187" s="265">
        <f>'M. Afledte omkostninger_3'!AM167-'L. Afledte omkostninger_2'!AM167</f>
        <v>61828.499777977981</v>
      </c>
      <c r="AN187" s="265">
        <f>'M. Afledte omkostninger_3'!AN167-'L. Afledte omkostninger_2'!AN167</f>
        <v>62447.129183840254</v>
      </c>
      <c r="AO187" s="265">
        <f>'M. Afledte omkostninger_3'!AO167-'L. Afledte omkostninger_2'!AO167</f>
        <v>62972.719645718287</v>
      </c>
      <c r="AP187" s="265">
        <f>'M. Afledte omkostninger_3'!AP167-'L. Afledte omkostninger_2'!AP167</f>
        <v>63392.844418401066</v>
      </c>
      <c r="AQ187" s="265">
        <f>'M. Afledte omkostninger_3'!AQ167-'L. Afledte omkostninger_2'!AQ167</f>
        <v>63740.523272657083</v>
      </c>
      <c r="AR187" s="265">
        <f>'M. Afledte omkostninger_3'!AR167-'L. Afledte omkostninger_2'!AR167</f>
        <v>64144.464289838215</v>
      </c>
      <c r="AS187" s="265">
        <f>'M. Afledte omkostninger_3'!AS167-'L. Afledte omkostninger_2'!AS167</f>
        <v>64589.899317238611</v>
      </c>
      <c r="AT187" s="265">
        <f>'M. Afledte omkostninger_3'!AT167-'L. Afledte omkostninger_2'!AT167</f>
        <v>65044.03557493382</v>
      </c>
      <c r="AU187" s="265">
        <f>'M. Afledte omkostninger_3'!AU167-'L. Afledte omkostninger_2'!AU167</f>
        <v>65467.534719451214</v>
      </c>
      <c r="AV187" s="265">
        <f>'M. Afledte omkostninger_3'!AV167-'L. Afledte omkostninger_2'!AV167</f>
        <v>65821.891891825042</v>
      </c>
      <c r="AW187" s="265">
        <f>'M. Afledte omkostninger_3'!AW167-'L. Afledte omkostninger_2'!AW167</f>
        <v>66073.471891988171</v>
      </c>
      <c r="AX187" s="265">
        <f>'M. Afledte omkostninger_3'!AX167-'L. Afledte omkostninger_2'!AX167</f>
        <v>66195.395822209874</v>
      </c>
      <c r="AY187" s="265">
        <f>'M. Afledte omkostninger_3'!AY167-'L. Afledte omkostninger_2'!AY167</f>
        <v>66168.087223422801</v>
      </c>
      <c r="AZ187" s="265">
        <f>'M. Afledte omkostninger_3'!AZ167-'L. Afledte omkostninger_2'!AZ167</f>
        <v>65979.019966412103</v>
      </c>
      <c r="BA187" s="265">
        <f>'M. Afledte omkostninger_3'!BA167-'L. Afledte omkostninger_2'!BA167</f>
        <v>66997.893961176669</v>
      </c>
      <c r="BB187" s="265">
        <f>'M. Afledte omkostninger_3'!BB167-'L. Afledte omkostninger_2'!BB167</f>
        <v>67195.501176443417</v>
      </c>
      <c r="BC187" s="265">
        <f>'M. Afledte omkostninger_3'!BC167-'L. Afledte omkostninger_2'!BC167</f>
        <v>67250.505707158547</v>
      </c>
      <c r="BD187" s="265">
        <f>'M. Afledte omkostninger_3'!BD167-'L. Afledte omkostninger_2'!BD167</f>
        <v>67047.079133964973</v>
      </c>
      <c r="BE187" s="265">
        <f>'M. Afledte omkostninger_3'!BE167-'L. Afledte omkostninger_2'!BE167</f>
        <v>66539.10704325905</v>
      </c>
      <c r="BF187" s="265">
        <f>'M. Afledte omkostninger_3'!BF167-'L. Afledte omkostninger_2'!BF167</f>
        <v>65720.745632935868</v>
      </c>
      <c r="BG187" s="265">
        <f>'M. Afledte omkostninger_3'!BG167-'L. Afledte omkostninger_2'!BG167</f>
        <v>64610.223489480348</v>
      </c>
      <c r="BH187" s="265">
        <f>'M. Afledte omkostninger_3'!BH167-'L. Afledte omkostninger_2'!BH167</f>
        <v>63239.051293527518</v>
      </c>
      <c r="BI187" s="265">
        <f>'M. Afledte omkostninger_3'!BI167-'L. Afledte omkostninger_2'!BI167</f>
        <v>61644.962388144384</v>
      </c>
      <c r="BJ187" s="265">
        <f>'M. Afledte omkostninger_3'!BJ167-'L. Afledte omkostninger_2'!BJ167</f>
        <v>59867.40929889417</v>
      </c>
      <c r="BK187" s="265">
        <f>'M. Afledte omkostninger_3'!BK167-'L. Afledte omkostninger_2'!BK167</f>
        <v>57944.795922937839</v>
      </c>
      <c r="BL187" s="265">
        <f>'M. Afledte omkostninger_3'!BL167-'L. Afledte omkostninger_2'!BL167</f>
        <v>55912.875037575337</v>
      </c>
      <c r="BM187" s="265">
        <f>'M. Afledte omkostninger_3'!BM167-'L. Afledte omkostninger_2'!BM167</f>
        <v>53803.916520970539</v>
      </c>
      <c r="BN187" s="265">
        <f>'M. Afledte omkostninger_3'!BN167-'L. Afledte omkostninger_2'!BN167</f>
        <v>51646.374926718992</v>
      </c>
      <c r="BO187" s="265">
        <f>'M. Afledte omkostninger_3'!BO167-'L. Afledte omkostninger_2'!BO167</f>
        <v>49464.871223375725</v>
      </c>
      <c r="BP187" s="265">
        <f>'M. Afledte omkostninger_3'!BP167-'L. Afledte omkostninger_2'!BP167</f>
        <v>47280.363536315614</v>
      </c>
      <c r="BQ187" s="265">
        <f>'M. Afledte omkostninger_3'!BQ167-'L. Afledte omkostninger_2'!BQ167</f>
        <v>45110.423361006877</v>
      </c>
      <c r="BR187" s="265">
        <f>'M. Afledte omkostninger_3'!BR167-'L. Afledte omkostninger_2'!BR167</f>
        <v>42969.562436923254</v>
      </c>
      <c r="BS187" s="265">
        <f>'M. Afledte omkostninger_3'!BS167-'L. Afledte omkostninger_2'!BS167</f>
        <v>40869.575153239923</v>
      </c>
      <c r="BT187" s="265">
        <f>'M. Afledte omkostninger_3'!BT167-'L. Afledte omkostninger_2'!BT167</f>
        <v>38819.874733453922</v>
      </c>
      <c r="BU187" s="265">
        <f>'M. Afledte omkostninger_3'!BU167-'L. Afledte omkostninger_2'!BU167</f>
        <v>36827.810439145243</v>
      </c>
      <c r="BV187" s="265">
        <f>'M. Afledte omkostninger_3'!BV167-'L. Afledte omkostninger_2'!BV167</f>
        <v>34550.377706728395</v>
      </c>
      <c r="BW187" s="265">
        <f>'M. Afledte omkostninger_3'!BW167-'L. Afledte omkostninger_2'!BW167</f>
        <v>30529.441712235031</v>
      </c>
      <c r="BX187" s="265">
        <f>'M. Afledte omkostninger_3'!BX167-'L. Afledte omkostninger_2'!BX167</f>
        <v>26656.049081734349</v>
      </c>
      <c r="BY187" s="265">
        <f>'M. Afledte omkostninger_3'!BY167-'L. Afledte omkostninger_2'!BY167</f>
        <v>23059.907691617489</v>
      </c>
      <c r="BZ187" s="265">
        <f>'M. Afledte omkostninger_3'!BZ167-'L. Afledte omkostninger_2'!BZ167</f>
        <v>19804.048660487955</v>
      </c>
      <c r="CA187" s="265">
        <f>'M. Afledte omkostninger_3'!CA167-'L. Afledte omkostninger_2'!CA167</f>
        <v>16909.009726927492</v>
      </c>
      <c r="CB187" s="265">
        <f>'M. Afledte omkostninger_3'!CB167-'L. Afledte omkostninger_2'!CB167</f>
        <v>14369.213013142198</v>
      </c>
      <c r="CC187" s="265">
        <f>'M. Afledte omkostninger_3'!CC167-'L. Afledte omkostninger_2'!CC167</f>
        <v>12163.924909800833</v>
      </c>
      <c r="CD187" s="265">
        <f>'M. Afledte omkostninger_3'!CD167-'L. Afledte omkostninger_2'!CD167</f>
        <v>10264.475892143411</v>
      </c>
      <c r="CE187" s="265">
        <f>'M. Afledte omkostninger_3'!CE167-'L. Afledte omkostninger_2'!CE167</f>
        <v>8638.9157417172137</v>
      </c>
      <c r="CF187" s="265">
        <f>'M. Afledte omkostninger_3'!CF167-'L. Afledte omkostninger_2'!CF167</f>
        <v>7254.9248585103123</v>
      </c>
      <c r="CG187" s="265">
        <f>'M. Afledte omkostninger_3'!CG167-'L. Afledte omkostninger_2'!CG167</f>
        <v>6081.5522854985629</v>
      </c>
      <c r="CH187" s="265">
        <f>'M. Afledte omkostninger_3'!CH167-'L. Afledte omkostninger_2'!CH167</f>
        <v>5090.1752322432994</v>
      </c>
      <c r="CI187" s="265">
        <f>'M. Afledte omkostninger_3'!CI167-'L. Afledte omkostninger_2'!CI167</f>
        <v>4254.9515777516553</v>
      </c>
      <c r="CJ187" s="265">
        <f>'M. Afledte omkostninger_3'!CJ167-'L. Afledte omkostninger_2'!CJ167</f>
        <v>3552.9506369153205</v>
      </c>
    </row>
    <row r="188" spans="1:88" s="118" customFormat="1" ht="12.75" x14ac:dyDescent="0.2">
      <c r="B188" s="118" t="s">
        <v>186</v>
      </c>
      <c r="D188" s="307">
        <f>(D186+D187)-('M. Afledte omkostninger_3'!D167)</f>
        <v>0</v>
      </c>
      <c r="E188" s="307">
        <f>(E186+E187)-('M. Afledte omkostninger_3'!E167)</f>
        <v>0</v>
      </c>
      <c r="F188" s="307">
        <f>(F186+F187)-('M. Afledte omkostninger_3'!F167)</f>
        <v>0</v>
      </c>
      <c r="G188" s="307">
        <f>(G186+G187)-('M. Afledte omkostninger_3'!G167)</f>
        <v>0</v>
      </c>
      <c r="H188" s="307">
        <f>(H186+H187)-('M. Afledte omkostninger_3'!H167)</f>
        <v>0</v>
      </c>
      <c r="I188" s="307">
        <f>(I186+I187)-('M. Afledte omkostninger_3'!I167)</f>
        <v>0</v>
      </c>
      <c r="J188" s="307">
        <f>(J186+J187)-('M. Afledte omkostninger_3'!J167)</f>
        <v>0</v>
      </c>
      <c r="K188" s="307">
        <f>(K186+K187)-('M. Afledte omkostninger_3'!K167)</f>
        <v>0</v>
      </c>
      <c r="L188" s="307">
        <f>(L186+L187)-('M. Afledte omkostninger_3'!L167)</f>
        <v>0</v>
      </c>
      <c r="M188" s="307">
        <f>(M186+M187)-('M. Afledte omkostninger_3'!M167)</f>
        <v>0</v>
      </c>
      <c r="N188" s="307">
        <f>(N186+N187)-('M. Afledte omkostninger_3'!N167)</f>
        <v>0</v>
      </c>
      <c r="O188" s="307">
        <f>(O186+O187)-('M. Afledte omkostninger_3'!O167)</f>
        <v>0</v>
      </c>
      <c r="P188" s="307">
        <f>(P186+P187)-('M. Afledte omkostninger_3'!P167)</f>
        <v>0</v>
      </c>
      <c r="Q188" s="307">
        <f>(Q186+Q187)-('M. Afledte omkostninger_3'!Q167)</f>
        <v>0</v>
      </c>
      <c r="R188" s="307">
        <f>(R186+R187)-('M. Afledte omkostninger_3'!R167)</f>
        <v>0</v>
      </c>
      <c r="S188" s="307">
        <f>(S186+S187)-('M. Afledte omkostninger_3'!S167)</f>
        <v>0</v>
      </c>
      <c r="T188" s="307">
        <f>(T186+T187)-('M. Afledte omkostninger_3'!T167)</f>
        <v>0</v>
      </c>
      <c r="U188" s="307">
        <f>(U186+U187)-('M. Afledte omkostninger_3'!U167)</f>
        <v>0</v>
      </c>
      <c r="V188" s="307">
        <f>(V186+V187)-('M. Afledte omkostninger_3'!V167)</f>
        <v>0</v>
      </c>
      <c r="W188" s="307">
        <f>(W186+W187)-('M. Afledte omkostninger_3'!W167)</f>
        <v>0</v>
      </c>
      <c r="X188" s="307">
        <f>(X186+X187)-('M. Afledte omkostninger_3'!X167)</f>
        <v>0</v>
      </c>
      <c r="Y188" s="307">
        <f>(Y186+Y187)-('M. Afledte omkostninger_3'!Y167)</f>
        <v>0</v>
      </c>
      <c r="Z188" s="307">
        <f>(Z186+Z187)-('M. Afledte omkostninger_3'!Z167)</f>
        <v>0</v>
      </c>
      <c r="AA188" s="307">
        <f>(AA186+AA187)-('M. Afledte omkostninger_3'!AA167)</f>
        <v>0</v>
      </c>
      <c r="AB188" s="307">
        <f>(AB186+AB187)-('M. Afledte omkostninger_3'!AB167)</f>
        <v>0</v>
      </c>
      <c r="AC188" s="307">
        <f>(AC186+AC187)-('M. Afledte omkostninger_3'!AC167)</f>
        <v>0</v>
      </c>
      <c r="AD188" s="307">
        <f>(AD186+AD187)-('M. Afledte omkostninger_3'!AD167)</f>
        <v>0</v>
      </c>
      <c r="AE188" s="307">
        <f>(AE186+AE187)-('M. Afledte omkostninger_3'!AE167)</f>
        <v>0</v>
      </c>
      <c r="AF188" s="307">
        <f>(AF186+AF187)-('M. Afledte omkostninger_3'!AF167)</f>
        <v>0</v>
      </c>
      <c r="AG188" s="307">
        <f>(AG186+AG187)-('M. Afledte omkostninger_3'!AG167)</f>
        <v>0</v>
      </c>
      <c r="AH188" s="307">
        <f>(AH186+AH187)-('M. Afledte omkostninger_3'!AH167)</f>
        <v>0</v>
      </c>
      <c r="AI188" s="307">
        <f>(AI186+AI187)-('M. Afledte omkostninger_3'!AI167)</f>
        <v>0</v>
      </c>
      <c r="AJ188" s="307">
        <f>(AJ186+AJ187)-('M. Afledte omkostninger_3'!AJ167)</f>
        <v>0</v>
      </c>
      <c r="AK188" s="307">
        <f>(AK186+AK187)-('M. Afledte omkostninger_3'!AK167)</f>
        <v>0</v>
      </c>
      <c r="AL188" s="307">
        <f>(AL186+AL187)-('M. Afledte omkostninger_3'!AL167)</f>
        <v>0</v>
      </c>
      <c r="AM188" s="307">
        <f>(AM186+AM187)-('M. Afledte omkostninger_3'!AM167)</f>
        <v>0</v>
      </c>
      <c r="AN188" s="307">
        <f>(AN186+AN187)-('M. Afledte omkostninger_3'!AN167)</f>
        <v>0</v>
      </c>
      <c r="AO188" s="307">
        <f>(AO186+AO187)-('M. Afledte omkostninger_3'!AO167)</f>
        <v>0</v>
      </c>
      <c r="AP188" s="307">
        <f>(AP186+AP187)-('M. Afledte omkostninger_3'!AP167)</f>
        <v>0</v>
      </c>
      <c r="AQ188" s="307">
        <f>(AQ186+AQ187)-('M. Afledte omkostninger_3'!AQ167)</f>
        <v>0</v>
      </c>
      <c r="AR188" s="307">
        <f>(AR186+AR187)-('M. Afledte omkostninger_3'!AR167)</f>
        <v>0</v>
      </c>
      <c r="AS188" s="307">
        <f>(AS186+AS187)-('M. Afledte omkostninger_3'!AS167)</f>
        <v>0</v>
      </c>
      <c r="AT188" s="307">
        <f>(AT186+AT187)-('M. Afledte omkostninger_3'!AT167)</f>
        <v>0</v>
      </c>
      <c r="AU188" s="307">
        <f>(AU186+AU187)-('M. Afledte omkostninger_3'!AU167)</f>
        <v>0</v>
      </c>
      <c r="AV188" s="307">
        <f>(AV186+AV187)-('M. Afledte omkostninger_3'!AV167)</f>
        <v>0</v>
      </c>
      <c r="AW188" s="307">
        <f>(AW186+AW187)-('M. Afledte omkostninger_3'!AW167)</f>
        <v>0</v>
      </c>
      <c r="AX188" s="307">
        <f>(AX186+AX187)-('M. Afledte omkostninger_3'!AX167)</f>
        <v>0</v>
      </c>
      <c r="AY188" s="307">
        <f>(AY186+AY187)-('M. Afledte omkostninger_3'!AY167)</f>
        <v>0</v>
      </c>
      <c r="AZ188" s="307">
        <f>(AZ186+AZ187)-('M. Afledte omkostninger_3'!AZ167)</f>
        <v>0</v>
      </c>
      <c r="BA188" s="307">
        <f>(BA186+BA187)-('M. Afledte omkostninger_3'!BA167)</f>
        <v>0</v>
      </c>
      <c r="BB188" s="307">
        <f>(BB186+BB187)-('M. Afledte omkostninger_3'!BB167)</f>
        <v>0</v>
      </c>
      <c r="BC188" s="307">
        <f>(BC186+BC187)-('M. Afledte omkostninger_3'!BC167)</f>
        <v>0</v>
      </c>
      <c r="BD188" s="307">
        <f>(BD186+BD187)-('M. Afledte omkostninger_3'!BD167)</f>
        <v>0</v>
      </c>
      <c r="BE188" s="307">
        <f>(BE186+BE187)-('M. Afledte omkostninger_3'!BE167)</f>
        <v>0</v>
      </c>
      <c r="BF188" s="307">
        <f>(BF186+BF187)-('M. Afledte omkostninger_3'!BF167)</f>
        <v>0</v>
      </c>
      <c r="BG188" s="307">
        <f>(BG186+BG187)-('M. Afledte omkostninger_3'!BG167)</f>
        <v>0</v>
      </c>
      <c r="BH188" s="307">
        <f>(BH186+BH187)-('M. Afledte omkostninger_3'!BH167)</f>
        <v>0</v>
      </c>
      <c r="BI188" s="307">
        <f>(BI186+BI187)-('M. Afledte omkostninger_3'!BI167)</f>
        <v>0</v>
      </c>
      <c r="BJ188" s="307">
        <f>(BJ186+BJ187)-('M. Afledte omkostninger_3'!BJ167)</f>
        <v>0</v>
      </c>
      <c r="BK188" s="307">
        <f>(BK186+BK187)-('M. Afledte omkostninger_3'!BK167)</f>
        <v>0</v>
      </c>
      <c r="BL188" s="307">
        <f>(BL186+BL187)-('M. Afledte omkostninger_3'!BL167)</f>
        <v>0</v>
      </c>
      <c r="BM188" s="307">
        <f>(BM186+BM187)-('M. Afledte omkostninger_3'!BM167)</f>
        <v>0</v>
      </c>
      <c r="BN188" s="307">
        <f>(BN186+BN187)-('M. Afledte omkostninger_3'!BN167)</f>
        <v>0</v>
      </c>
      <c r="BO188" s="307">
        <f>(BO186+BO187)-('M. Afledte omkostninger_3'!BO167)</f>
        <v>0</v>
      </c>
      <c r="BP188" s="307">
        <f>(BP186+BP187)-('M. Afledte omkostninger_3'!BP167)</f>
        <v>0</v>
      </c>
      <c r="BQ188" s="307">
        <f>(BQ186+BQ187)-('M. Afledte omkostninger_3'!BQ167)</f>
        <v>0</v>
      </c>
      <c r="BR188" s="307">
        <f>(BR186+BR187)-('M. Afledte omkostninger_3'!BR167)</f>
        <v>0</v>
      </c>
      <c r="BS188" s="307">
        <f>(BS186+BS187)-('M. Afledte omkostninger_3'!BS167)</f>
        <v>0</v>
      </c>
      <c r="BT188" s="307">
        <f>(BT186+BT187)-('M. Afledte omkostninger_3'!BT167)</f>
        <v>0</v>
      </c>
      <c r="BU188" s="307">
        <f>(BU186+BU187)-('M. Afledte omkostninger_3'!BU167)</f>
        <v>0</v>
      </c>
      <c r="BV188" s="307">
        <f>(BV186+BV187)-('M. Afledte omkostninger_3'!BV167)</f>
        <v>0</v>
      </c>
      <c r="BW188" s="307">
        <f>(BW186+BW187)-('M. Afledte omkostninger_3'!BW167)</f>
        <v>0</v>
      </c>
      <c r="BX188" s="307">
        <f>(BX186+BX187)-('M. Afledte omkostninger_3'!BX167)</f>
        <v>0</v>
      </c>
      <c r="BY188" s="307">
        <f>(BY186+BY187)-('M. Afledte omkostninger_3'!BY167)</f>
        <v>0</v>
      </c>
      <c r="BZ188" s="307">
        <f>(BZ186+BZ187)-('M. Afledte omkostninger_3'!BZ167)</f>
        <v>0</v>
      </c>
      <c r="CA188" s="307">
        <f>(CA186+CA187)-('M. Afledte omkostninger_3'!CA167)</f>
        <v>0</v>
      </c>
      <c r="CB188" s="307">
        <f>(CB186+CB187)-('M. Afledte omkostninger_3'!CB167)</f>
        <v>0</v>
      </c>
      <c r="CC188" s="307">
        <f>(CC186+CC187)-('M. Afledte omkostninger_3'!CC167)</f>
        <v>0</v>
      </c>
      <c r="CD188" s="307">
        <f>(CD186+CD187)-('M. Afledte omkostninger_3'!CD167)</f>
        <v>0</v>
      </c>
      <c r="CE188" s="307">
        <f>(CE186+CE187)-('M. Afledte omkostninger_3'!CE167)</f>
        <v>0</v>
      </c>
      <c r="CF188" s="307">
        <f>(CF186+CF187)-('M. Afledte omkostninger_3'!CF167)</f>
        <v>0</v>
      </c>
      <c r="CG188" s="307">
        <f>(CG186+CG187)-('M. Afledte omkostninger_3'!CG167)</f>
        <v>0</v>
      </c>
      <c r="CH188" s="307">
        <f>(CH186+CH187)-('M. Afledte omkostninger_3'!CH167)</f>
        <v>0</v>
      </c>
      <c r="CI188" s="307">
        <f>(CI186+CI187)-('M. Afledte omkostninger_3'!CI167)</f>
        <v>0</v>
      </c>
      <c r="CJ188" s="307">
        <f>(CJ186+CJ187)-('M. Afledte omkostninger_3'!CJ167)</f>
        <v>0</v>
      </c>
    </row>
    <row r="189" spans="1:88" s="115" customFormat="1" ht="12.75" x14ac:dyDescent="0.2">
      <c r="A189" s="334" t="s">
        <v>558</v>
      </c>
      <c r="B189" s="264"/>
      <c r="C189" s="264"/>
      <c r="D189" s="264"/>
      <c r="E189" s="264"/>
      <c r="F189" s="264"/>
      <c r="G189" s="264"/>
      <c r="H189" s="264"/>
      <c r="I189" s="264"/>
      <c r="J189" s="264"/>
      <c r="K189" s="264"/>
      <c r="L189" s="264"/>
      <c r="M189" s="264"/>
      <c r="N189" s="264"/>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64"/>
      <c r="BB189" s="264"/>
      <c r="BC189" s="264"/>
      <c r="BD189" s="264"/>
      <c r="BE189" s="264"/>
      <c r="BF189" s="264"/>
      <c r="BG189" s="264"/>
      <c r="BH189" s="264"/>
      <c r="BI189" s="264"/>
      <c r="BJ189" s="264"/>
      <c r="BK189" s="264"/>
      <c r="BL189" s="264"/>
      <c r="BM189" s="264"/>
      <c r="BN189" s="264"/>
      <c r="BO189" s="264"/>
      <c r="BP189" s="264"/>
      <c r="BQ189" s="264"/>
      <c r="BR189" s="264"/>
      <c r="BS189" s="264"/>
      <c r="BT189" s="264"/>
      <c r="BU189" s="264"/>
      <c r="BV189" s="264"/>
      <c r="BW189" s="264"/>
      <c r="BX189" s="264"/>
      <c r="BY189" s="264"/>
      <c r="BZ189" s="264"/>
      <c r="CA189" s="264"/>
      <c r="CB189" s="264"/>
      <c r="CC189" s="264"/>
      <c r="CD189" s="264"/>
      <c r="CE189" s="264"/>
      <c r="CF189" s="264"/>
      <c r="CG189" s="264"/>
      <c r="CH189" s="264"/>
      <c r="CI189" s="264"/>
      <c r="CJ189" s="264"/>
    </row>
    <row r="190" spans="1:88" s="115" customFormat="1" ht="12.75" x14ac:dyDescent="0.2">
      <c r="A190" s="264"/>
      <c r="B190" s="264"/>
      <c r="C190" s="264">
        <f>C185</f>
        <v>0</v>
      </c>
      <c r="D190" s="264">
        <f t="shared" ref="D190:BO190" si="77">D185</f>
        <v>1</v>
      </c>
      <c r="E190" s="264">
        <f t="shared" si="77"/>
        <v>2</v>
      </c>
      <c r="F190" s="264">
        <f t="shared" si="77"/>
        <v>3</v>
      </c>
      <c r="G190" s="264">
        <f t="shared" si="77"/>
        <v>4</v>
      </c>
      <c r="H190" s="264">
        <f t="shared" si="77"/>
        <v>5</v>
      </c>
      <c r="I190" s="264">
        <f t="shared" si="77"/>
        <v>6</v>
      </c>
      <c r="J190" s="264">
        <f t="shared" si="77"/>
        <v>7</v>
      </c>
      <c r="K190" s="264">
        <f t="shared" si="77"/>
        <v>8</v>
      </c>
      <c r="L190" s="264">
        <f t="shared" si="77"/>
        <v>9</v>
      </c>
      <c r="M190" s="264">
        <f t="shared" si="77"/>
        <v>10</v>
      </c>
      <c r="N190" s="264">
        <f t="shared" si="77"/>
        <v>11</v>
      </c>
      <c r="O190" s="264">
        <f t="shared" si="77"/>
        <v>12</v>
      </c>
      <c r="P190" s="264">
        <f t="shared" si="77"/>
        <v>13</v>
      </c>
      <c r="Q190" s="264">
        <f t="shared" si="77"/>
        <v>14</v>
      </c>
      <c r="R190" s="264">
        <f t="shared" si="77"/>
        <v>15</v>
      </c>
      <c r="S190" s="264">
        <f t="shared" si="77"/>
        <v>16</v>
      </c>
      <c r="T190" s="264">
        <f t="shared" si="77"/>
        <v>17</v>
      </c>
      <c r="U190" s="264">
        <f t="shared" si="77"/>
        <v>18</v>
      </c>
      <c r="V190" s="264">
        <f t="shared" si="77"/>
        <v>19</v>
      </c>
      <c r="W190" s="264">
        <f t="shared" si="77"/>
        <v>20</v>
      </c>
      <c r="X190" s="264">
        <f t="shared" si="77"/>
        <v>21</v>
      </c>
      <c r="Y190" s="264">
        <f t="shared" si="77"/>
        <v>22</v>
      </c>
      <c r="Z190" s="264">
        <f t="shared" si="77"/>
        <v>23</v>
      </c>
      <c r="AA190" s="264">
        <f t="shared" si="77"/>
        <v>24</v>
      </c>
      <c r="AB190" s="264">
        <f t="shared" si="77"/>
        <v>25</v>
      </c>
      <c r="AC190" s="264">
        <f t="shared" si="77"/>
        <v>26</v>
      </c>
      <c r="AD190" s="264">
        <f t="shared" si="77"/>
        <v>27</v>
      </c>
      <c r="AE190" s="264">
        <f t="shared" si="77"/>
        <v>28</v>
      </c>
      <c r="AF190" s="264">
        <f t="shared" si="77"/>
        <v>29</v>
      </c>
      <c r="AG190" s="264">
        <f t="shared" si="77"/>
        <v>30</v>
      </c>
      <c r="AH190" s="264">
        <f t="shared" si="77"/>
        <v>31</v>
      </c>
      <c r="AI190" s="264">
        <f t="shared" si="77"/>
        <v>32</v>
      </c>
      <c r="AJ190" s="264">
        <f t="shared" si="77"/>
        <v>33</v>
      </c>
      <c r="AK190" s="264">
        <f t="shared" si="77"/>
        <v>34</v>
      </c>
      <c r="AL190" s="264">
        <f t="shared" si="77"/>
        <v>35</v>
      </c>
      <c r="AM190" s="264">
        <f t="shared" si="77"/>
        <v>36</v>
      </c>
      <c r="AN190" s="264">
        <f t="shared" si="77"/>
        <v>37</v>
      </c>
      <c r="AO190" s="264">
        <f t="shared" si="77"/>
        <v>38</v>
      </c>
      <c r="AP190" s="264">
        <f t="shared" si="77"/>
        <v>39</v>
      </c>
      <c r="AQ190" s="264">
        <f t="shared" si="77"/>
        <v>40</v>
      </c>
      <c r="AR190" s="264">
        <f t="shared" si="77"/>
        <v>41</v>
      </c>
      <c r="AS190" s="264">
        <f t="shared" si="77"/>
        <v>42</v>
      </c>
      <c r="AT190" s="264">
        <f t="shared" si="77"/>
        <v>43</v>
      </c>
      <c r="AU190" s="264">
        <f t="shared" si="77"/>
        <v>44</v>
      </c>
      <c r="AV190" s="264">
        <f t="shared" si="77"/>
        <v>45</v>
      </c>
      <c r="AW190" s="264">
        <f t="shared" si="77"/>
        <v>46</v>
      </c>
      <c r="AX190" s="264">
        <f t="shared" si="77"/>
        <v>47</v>
      </c>
      <c r="AY190" s="264">
        <f t="shared" si="77"/>
        <v>48</v>
      </c>
      <c r="AZ190" s="264">
        <f t="shared" si="77"/>
        <v>49</v>
      </c>
      <c r="BA190" s="264">
        <f t="shared" si="77"/>
        <v>50</v>
      </c>
      <c r="BB190" s="264">
        <f t="shared" si="77"/>
        <v>51</v>
      </c>
      <c r="BC190" s="264">
        <f t="shared" si="77"/>
        <v>52</v>
      </c>
      <c r="BD190" s="264">
        <f t="shared" si="77"/>
        <v>53</v>
      </c>
      <c r="BE190" s="264">
        <f t="shared" si="77"/>
        <v>54</v>
      </c>
      <c r="BF190" s="264">
        <f t="shared" si="77"/>
        <v>55</v>
      </c>
      <c r="BG190" s="264">
        <f t="shared" si="77"/>
        <v>56</v>
      </c>
      <c r="BH190" s="264">
        <f t="shared" si="77"/>
        <v>57</v>
      </c>
      <c r="BI190" s="264">
        <f t="shared" si="77"/>
        <v>58</v>
      </c>
      <c r="BJ190" s="264">
        <f t="shared" si="77"/>
        <v>59</v>
      </c>
      <c r="BK190" s="264">
        <f t="shared" si="77"/>
        <v>60</v>
      </c>
      <c r="BL190" s="264">
        <f t="shared" si="77"/>
        <v>61</v>
      </c>
      <c r="BM190" s="264">
        <f t="shared" si="77"/>
        <v>62</v>
      </c>
      <c r="BN190" s="264">
        <f t="shared" si="77"/>
        <v>63</v>
      </c>
      <c r="BO190" s="264">
        <f t="shared" si="77"/>
        <v>64</v>
      </c>
      <c r="BP190" s="264">
        <f t="shared" ref="BP190:CJ190" si="78">BP185</f>
        <v>65</v>
      </c>
      <c r="BQ190" s="264">
        <f t="shared" si="78"/>
        <v>66</v>
      </c>
      <c r="BR190" s="264">
        <f t="shared" si="78"/>
        <v>67</v>
      </c>
      <c r="BS190" s="264">
        <f t="shared" si="78"/>
        <v>68</v>
      </c>
      <c r="BT190" s="264">
        <f t="shared" si="78"/>
        <v>69</v>
      </c>
      <c r="BU190" s="264">
        <f t="shared" si="78"/>
        <v>70</v>
      </c>
      <c r="BV190" s="264">
        <f t="shared" si="78"/>
        <v>71</v>
      </c>
      <c r="BW190" s="264">
        <f t="shared" si="78"/>
        <v>72</v>
      </c>
      <c r="BX190" s="264">
        <f t="shared" si="78"/>
        <v>73</v>
      </c>
      <c r="BY190" s="264">
        <f t="shared" si="78"/>
        <v>74</v>
      </c>
      <c r="BZ190" s="264">
        <f t="shared" si="78"/>
        <v>75</v>
      </c>
      <c r="CA190" s="264">
        <f t="shared" si="78"/>
        <v>76</v>
      </c>
      <c r="CB190" s="264">
        <f t="shared" si="78"/>
        <v>77</v>
      </c>
      <c r="CC190" s="264">
        <f t="shared" si="78"/>
        <v>78</v>
      </c>
      <c r="CD190" s="264">
        <f t="shared" si="78"/>
        <v>79</v>
      </c>
      <c r="CE190" s="264">
        <f t="shared" si="78"/>
        <v>80</v>
      </c>
      <c r="CF190" s="264">
        <f t="shared" si="78"/>
        <v>81</v>
      </c>
      <c r="CG190" s="264">
        <f t="shared" si="78"/>
        <v>82</v>
      </c>
      <c r="CH190" s="264">
        <f t="shared" si="78"/>
        <v>83</v>
      </c>
      <c r="CI190" s="264">
        <f t="shared" si="78"/>
        <v>84</v>
      </c>
      <c r="CJ190" s="264">
        <f t="shared" si="78"/>
        <v>85</v>
      </c>
    </row>
    <row r="191" spans="1:88" s="115" customFormat="1" ht="12.75" x14ac:dyDescent="0.2">
      <c r="A191" s="332" t="s">
        <v>578</v>
      </c>
      <c r="B191" s="264"/>
      <c r="C191" s="264"/>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4"/>
      <c r="AL191" s="264"/>
      <c r="AM191" s="264"/>
      <c r="AN191" s="264"/>
      <c r="AO191" s="264"/>
      <c r="AP191" s="264"/>
      <c r="AQ191" s="264"/>
      <c r="AR191" s="264"/>
      <c r="AS191" s="264"/>
      <c r="AT191" s="264"/>
      <c r="AU191" s="264"/>
      <c r="AV191" s="264"/>
      <c r="AW191" s="264"/>
      <c r="AX191" s="264"/>
      <c r="AY191" s="264"/>
      <c r="AZ191" s="264"/>
      <c r="BA191" s="264"/>
      <c r="BB191" s="264"/>
      <c r="BC191" s="264"/>
      <c r="BD191" s="264"/>
      <c r="BE191" s="264"/>
      <c r="BF191" s="264"/>
      <c r="BG191" s="264"/>
      <c r="BH191" s="264"/>
      <c r="BI191" s="264"/>
      <c r="BJ191" s="264"/>
      <c r="BK191" s="264"/>
      <c r="BL191" s="264"/>
      <c r="BM191" s="264"/>
      <c r="BN191" s="264"/>
      <c r="BO191" s="264"/>
      <c r="BP191" s="264"/>
      <c r="BQ191" s="264"/>
      <c r="BR191" s="264"/>
      <c r="BS191" s="264"/>
      <c r="BT191" s="264"/>
      <c r="BU191" s="264"/>
      <c r="BV191" s="264"/>
      <c r="BW191" s="264"/>
      <c r="BX191" s="264"/>
      <c r="BY191" s="264"/>
      <c r="BZ191" s="264"/>
      <c r="CA191" s="264"/>
      <c r="CB191" s="264"/>
      <c r="CC191" s="264"/>
      <c r="CD191" s="264"/>
      <c r="CE191" s="264"/>
      <c r="CF191" s="264"/>
      <c r="CG191" s="264"/>
      <c r="CH191" s="264"/>
      <c r="CI191" s="264"/>
      <c r="CJ191" s="264"/>
    </row>
    <row r="192" spans="1:88" s="115" customFormat="1" ht="12.75" x14ac:dyDescent="0.2">
      <c r="A192" s="327"/>
      <c r="B192" s="264" t="s">
        <v>499</v>
      </c>
      <c r="C192" s="265"/>
      <c r="D192" s="265">
        <f>D167</f>
        <v>-18952.326698129011</v>
      </c>
      <c r="E192" s="265">
        <f>SUM($D167:E167)</f>
        <v>-25766.942072020582</v>
      </c>
      <c r="F192" s="265">
        <f>SUM($D167:F167)</f>
        <v>-21224.883663843979</v>
      </c>
      <c r="G192" s="265">
        <f>SUM($D167:G167)</f>
        <v>-6307.7928327497357</v>
      </c>
      <c r="H192" s="265">
        <f>SUM($D167:H167)</f>
        <v>17900.790187417449</v>
      </c>
      <c r="I192" s="265">
        <f>SUM($D167:I167)</f>
        <v>20047.777493360227</v>
      </c>
      <c r="J192" s="265">
        <f>SUM($D167:J167)</f>
        <v>21036.974855275879</v>
      </c>
      <c r="K192" s="265">
        <f>SUM($D167:K167)</f>
        <v>24757.482139769934</v>
      </c>
      <c r="L192" s="265">
        <f>SUM($D167:L167)</f>
        <v>31852.282201590333</v>
      </c>
      <c r="M192" s="265">
        <f>SUM($D167:M167)</f>
        <v>42322.622931349266</v>
      </c>
      <c r="N192" s="265">
        <f>SUM($D167:N167)</f>
        <v>38884.25631933468</v>
      </c>
      <c r="O192" s="265">
        <f>SUM($D167:O167)</f>
        <v>32496.488241287101</v>
      </c>
      <c r="P192" s="265">
        <f>SUM($D167:P167)</f>
        <v>25526.980957893345</v>
      </c>
      <c r="Q192" s="265">
        <f>SUM($D167:Q167)</f>
        <v>18604.205643533187</v>
      </c>
      <c r="R192" s="265">
        <f>SUM($D167:R167)</f>
        <v>11978.880021834882</v>
      </c>
      <c r="S192" s="265">
        <f>SUM($D167:S167)</f>
        <v>5799.3189523897818</v>
      </c>
      <c r="T192" s="265">
        <f>SUM($D167:T167)</f>
        <v>170.94206944689904</v>
      </c>
      <c r="U192" s="265">
        <f>SUM($D167:U167)</f>
        <v>-4827.9368615228968</v>
      </c>
      <c r="V192" s="265">
        <f>SUM($D167:V167)</f>
        <v>-9139.7908177771205</v>
      </c>
      <c r="W192" s="265">
        <f>SUM($D167:W167)</f>
        <v>-13069.300160453531</v>
      </c>
      <c r="X192" s="265">
        <f>SUM($D167:X167)</f>
        <v>-16386.841803609645</v>
      </c>
      <c r="Y192" s="265">
        <f>SUM($D167:Y167)</f>
        <v>-19044.543764542464</v>
      </c>
      <c r="Z192" s="265">
        <f>SUM($D167:Z167)</f>
        <v>-21006.170451068145</v>
      </c>
      <c r="AA192" s="265">
        <f>SUM($D167:AA167)</f>
        <v>-22246.692179267211</v>
      </c>
      <c r="AB192" s="265">
        <f>SUM($D167:AB167)</f>
        <v>-22751.85130651074</v>
      </c>
      <c r="AC192" s="265">
        <f>SUM($D167:AC167)</f>
        <v>-22517.290702893537</v>
      </c>
      <c r="AD192" s="265">
        <f>SUM($D167:AD167)</f>
        <v>-21547.45652047341</v>
      </c>
      <c r="AE192" s="265">
        <f>SUM($D167:AE167)</f>
        <v>-19854.413852541242</v>
      </c>
      <c r="AF192" s="265">
        <f>SUM($D167:AF167)</f>
        <v>-17456.663472547873</v>
      </c>
      <c r="AG192" s="265">
        <f>SUM($D167:AG167)</f>
        <v>-14742.442913329078</v>
      </c>
      <c r="AH192" s="265">
        <f>SUM($D167:AH167)</f>
        <v>-11648.812575063199</v>
      </c>
      <c r="AI192" s="265">
        <f>SUM($D167:AI167)</f>
        <v>-8118.0404737303543</v>
      </c>
      <c r="AJ192" s="265">
        <f>SUM($D167:AJ167)</f>
        <v>-4101.3069079701672</v>
      </c>
      <c r="AK192" s="265">
        <f>SUM($D167:AK167)</f>
        <v>438.52506980579528</v>
      </c>
      <c r="AL192" s="265">
        <f>SUM($D167:AL167)</f>
        <v>5526.0314575117391</v>
      </c>
      <c r="AM192" s="265">
        <f>SUM($D167:AM167)</f>
        <v>11173.519687374579</v>
      </c>
      <c r="AN192" s="265">
        <f>SUM($D167:AN167)</f>
        <v>17382.004216491907</v>
      </c>
      <c r="AO192" s="265">
        <f>SUM($D167:AO167)</f>
        <v>24142.540843682473</v>
      </c>
      <c r="AP192" s="265">
        <f>SUM($D167:AP167)</f>
        <v>31437.707918880929</v>
      </c>
      <c r="AQ192" s="265">
        <f>SUM($D167:AQ167)</f>
        <v>38741.119536643615</v>
      </c>
      <c r="AR192" s="265">
        <f>SUM($D167:AR167)</f>
        <v>46190.565606060758</v>
      </c>
      <c r="AS192" s="265">
        <f>SUM($D167:AS167)</f>
        <v>53903.792540026465</v>
      </c>
      <c r="AT192" s="265">
        <f>SUM($D167:AT167)</f>
        <v>61974.066549204115</v>
      </c>
      <c r="AU192" s="265">
        <f>SUM($D167:AU167)</f>
        <v>70467.896860337467</v>
      </c>
      <c r="AV192" s="265">
        <f>SUM($D167:AV167)</f>
        <v>79425.812975181616</v>
      </c>
      <c r="AW192" s="265">
        <f>SUM($D167:AW167)</f>
        <v>88864.851644609793</v>
      </c>
      <c r="AX192" s="265">
        <f>SUM($D167:AX167)</f>
        <v>98781.876323700286</v>
      </c>
      <c r="AY192" s="265">
        <f>SUM($D167:AY167)</f>
        <v>109157.17145024905</v>
      </c>
      <c r="AZ192" s="265">
        <f>SUM($D167:AZ167)</f>
        <v>119957.97050127502</v>
      </c>
      <c r="BA192" s="265">
        <f>SUM($D167:BA167)</f>
        <v>128823.94211111167</v>
      </c>
      <c r="BB192" s="265">
        <f>SUM($D167:BB167)</f>
        <v>138677.39507281105</v>
      </c>
      <c r="BC192" s="265">
        <f>SUM($D167:BC167)</f>
        <v>149445.56567635763</v>
      </c>
      <c r="BD192" s="265">
        <f>SUM($D167:BD167)</f>
        <v>161014.84727667319</v>
      </c>
      <c r="BE192" s="265">
        <f>SUM($D167:BE167)</f>
        <v>173245.97973714405</v>
      </c>
      <c r="BF192" s="265">
        <f>SUM($D167:BF167)</f>
        <v>185991.54449645881</v>
      </c>
      <c r="BG192" s="265">
        <f>SUM($D167:BG167)</f>
        <v>199106.89934179897</v>
      </c>
      <c r="BH192" s="265">
        <f>SUM($D167:BH167)</f>
        <v>212456.66564179739</v>
      </c>
      <c r="BI192" s="265">
        <f>SUM($D167:BI167)</f>
        <v>225918.23908426159</v>
      </c>
      <c r="BJ192" s="265">
        <f>SUM($D167:BJ167)</f>
        <v>239383.34316437549</v>
      </c>
      <c r="BK192" s="265">
        <f>SUM($D167:BK167)</f>
        <v>252758.32727055528</v>
      </c>
      <c r="BL192" s="265">
        <f>SUM($D167:BL167)</f>
        <v>265963.688831279</v>
      </c>
      <c r="BM192" s="265">
        <f>SUM($D167:BM167)</f>
        <v>278933.14368719945</v>
      </c>
      <c r="BN192" s="265">
        <f>SUM($D167:BN167)</f>
        <v>291612.46084610262</v>
      </c>
      <c r="BO192" s="265">
        <f>SUM($D167:BO167)</f>
        <v>303958.20304864075</v>
      </c>
      <c r="BP192" s="265">
        <f>SUM($D167:BP167)</f>
        <v>315936.46320513566</v>
      </c>
      <c r="BQ192" s="265">
        <f>SUM($D167:BQ167)</f>
        <v>327521.65175131836</v>
      </c>
      <c r="BR192" s="265">
        <f>SUM($D167:BR167)</f>
        <v>338695.36636856786</v>
      </c>
      <c r="BS192" s="265">
        <f>SUM($D167:BS167)</f>
        <v>349445.35983765696</v>
      </c>
      <c r="BT192" s="265">
        <f>SUM($D167:BT167)</f>
        <v>359764.61159376183</v>
      </c>
      <c r="BU192" s="265">
        <f>SUM($D167:BU167)</f>
        <v>369650.50210552756</v>
      </c>
      <c r="BV192" s="265">
        <f>SUM($D167:BV167)</f>
        <v>379257.5627630995</v>
      </c>
      <c r="BW192" s="265">
        <f>SUM($D167:BW167)</f>
        <v>387989.09067091008</v>
      </c>
      <c r="BX192" s="265">
        <f>SUM($D167:BX167)</f>
        <v>395780.69474299951</v>
      </c>
      <c r="BY192" s="265">
        <f>SUM($D167:BY167)</f>
        <v>402639.30954583781</v>
      </c>
      <c r="BZ192" s="265">
        <f>SUM($D167:BZ167)</f>
        <v>408613.89765930391</v>
      </c>
      <c r="CA192" s="265">
        <f>SUM($D167:CA167)</f>
        <v>413776.03348119796</v>
      </c>
      <c r="CB192" s="265">
        <f>SUM($D167:CB167)</f>
        <v>418207.28593707015</v>
      </c>
      <c r="CC192" s="265">
        <f>SUM($D167:CC167)</f>
        <v>421991.24402092677</v>
      </c>
      <c r="CD192" s="265">
        <f>SUM($D167:CD167)</f>
        <v>425208.68238099589</v>
      </c>
      <c r="CE192" s="265">
        <f>SUM($D167:CE167)</f>
        <v>427934.82401230157</v>
      </c>
      <c r="CF192" s="265">
        <f>SUM($D167:CF167)</f>
        <v>430237.98011439055</v>
      </c>
      <c r="CG192" s="265">
        <f>SUM($D167:CG167)</f>
        <v>432179.07346027432</v>
      </c>
      <c r="CH192" s="265">
        <f>SUM($D167:CH167)</f>
        <v>433811.70965880097</v>
      </c>
      <c r="CI192" s="265">
        <f>SUM($D167:CI167)</f>
        <v>435182.57063685794</v>
      </c>
      <c r="CJ192" s="265">
        <f>SUM($D167:CJ167)</f>
        <v>436331.98078963952</v>
      </c>
    </row>
    <row r="193" spans="1:88" s="115" customFormat="1" ht="12.75" x14ac:dyDescent="0.2">
      <c r="A193" s="327"/>
      <c r="B193" s="264" t="s">
        <v>555</v>
      </c>
      <c r="C193" s="265"/>
      <c r="D193" s="265">
        <f>'M. Afledte omkostninger_3'!D167</f>
        <v>-60052.385571031584</v>
      </c>
      <c r="E193" s="265">
        <f>SUM('M. Afledte omkostninger_3'!$D167:E167)</f>
        <v>-73194.372285485937</v>
      </c>
      <c r="F193" s="265">
        <f>SUM('M. Afledte omkostninger_3'!$D167:F167)</f>
        <v>-42656.940336944979</v>
      </c>
      <c r="G193" s="265">
        <f>SUM('M. Afledte omkostninger_3'!$D167:G167)</f>
        <v>27614.835524923903</v>
      </c>
      <c r="H193" s="265">
        <f>SUM('M. Afledte omkostninger_3'!$D167:H167)</f>
        <v>133329.35825366387</v>
      </c>
      <c r="I193" s="265">
        <f>SUM('M. Afledte omkostninger_3'!$D167:I167)</f>
        <v>173720.79333722289</v>
      </c>
      <c r="J193" s="265">
        <f>SUM('M. Afledte omkostninger_3'!$D167:J167)</f>
        <v>214624.6188734149</v>
      </c>
      <c r="K193" s="265">
        <f>SUM('M. Afledte omkostninger_3'!$D167:K167)</f>
        <v>267887.41028883518</v>
      </c>
      <c r="L193" s="265">
        <f>SUM('M. Afledte omkostninger_3'!$D167:L167)</f>
        <v>335193.48136279709</v>
      </c>
      <c r="M193" s="265">
        <f>SUM('M. Afledte omkostninger_3'!$D167:M167)</f>
        <v>416238.6451594159</v>
      </c>
      <c r="N193" s="265">
        <f>SUM('M. Afledte omkostninger_3'!$D167:N167)</f>
        <v>457891.94315081846</v>
      </c>
      <c r="O193" s="265">
        <f>SUM('M. Afledte omkostninger_3'!$D167:O167)</f>
        <v>491062.53944698034</v>
      </c>
      <c r="P193" s="265">
        <f>SUM('M. Afledte omkostninger_3'!$D167:P167)</f>
        <v>522489.38634562545</v>
      </c>
      <c r="Q193" s="265">
        <f>SUM('M. Afledte omkostninger_3'!$D167:Q167)</f>
        <v>554041.86832831206</v>
      </c>
      <c r="R193" s="265">
        <f>SUM('M. Afledte omkostninger_3'!$D167:R167)</f>
        <v>586508.77847195754</v>
      </c>
      <c r="S193" s="265">
        <f>SUM('M. Afledte omkostninger_3'!$D167:S167)</f>
        <v>620362.29591245856</v>
      </c>
      <c r="T193" s="265">
        <f>SUM('M. Afledte omkostninger_3'!$D167:T167)</f>
        <v>655927.41170106165</v>
      </c>
      <c r="U193" s="265">
        <f>SUM('M. Afledte omkostninger_3'!$D167:U167)</f>
        <v>693431.09998511826</v>
      </c>
      <c r="V193" s="265">
        <f>SUM('M. Afledte omkostninger_3'!$D167:V167)</f>
        <v>733024.68297153595</v>
      </c>
      <c r="W193" s="265">
        <f>SUM('M. Afledte omkostninger_3'!$D167:W167)</f>
        <v>775206.76104644127</v>
      </c>
      <c r="X193" s="265">
        <f>SUM('M. Afledte omkostninger_3'!$D167:X167)</f>
        <v>819200.62898479681</v>
      </c>
      <c r="Y193" s="265">
        <f>SUM('M. Afledte omkostninger_3'!$D167:Y167)</f>
        <v>865091.80939748732</v>
      </c>
      <c r="Z193" s="265">
        <f>SUM('M. Afledte omkostninger_3'!$D167:Z167)</f>
        <v>912930.99496294721</v>
      </c>
      <c r="AA193" s="265">
        <f>SUM('M. Afledte omkostninger_3'!$D167:AA167)</f>
        <v>962735.03146223922</v>
      </c>
      <c r="AB193" s="265">
        <f>SUM('M. Afledte omkostninger_3'!$D167:AB167)</f>
        <v>1014488.625445826</v>
      </c>
      <c r="AC193" s="265">
        <f>SUM('M. Afledte omkostninger_3'!$D167:AC167)</f>
        <v>1068147.4830429659</v>
      </c>
      <c r="AD193" s="265">
        <f>SUM('M. Afledte omkostninger_3'!$D167:AD167)</f>
        <v>1123642.149267493</v>
      </c>
      <c r="AE193" s="265">
        <f>SUM('M. Afledte omkostninger_3'!$D167:AE167)</f>
        <v>1180882.0764893412</v>
      </c>
      <c r="AF193" s="265">
        <f>SUM('M. Afledte omkostninger_3'!$D167:AF167)</f>
        <v>1239759.6275513032</v>
      </c>
      <c r="AG193" s="265">
        <f>SUM('M. Afledte omkostninger_3'!$D167:AG167)</f>
        <v>1299697.2021013638</v>
      </c>
      <c r="AH193" s="265">
        <f>SUM('M. Afledte omkostninger_3'!$D167:AH167)</f>
        <v>1360784.5789409473</v>
      </c>
      <c r="AI193" s="265">
        <f>SUM('M. Afledte omkostninger_3'!$D167:AI167)</f>
        <v>1423103.0142643203</v>
      </c>
      <c r="AJ193" s="265">
        <f>SUM('M. Afledte omkostninger_3'!$D167:AJ167)</f>
        <v>1486709.7108429184</v>
      </c>
      <c r="AK193" s="265">
        <f>SUM('M. Afledte omkostninger_3'!$D167:AK167)</f>
        <v>1551628.8724139885</v>
      </c>
      <c r="AL193" s="265">
        <f>SUM('M. Afledte omkostninger_3'!$D167:AL167)</f>
        <v>1617849.181711494</v>
      </c>
      <c r="AM193" s="265">
        <f>SUM('M. Afledte omkostninger_3'!$D167:AM167)</f>
        <v>1685325.1697193347</v>
      </c>
      <c r="AN193" s="265">
        <f>SUM('M. Afledte omkostninger_3'!$D167:AN167)</f>
        <v>1753980.7834322923</v>
      </c>
      <c r="AO193" s="265">
        <f>SUM('M. Afledte omkostninger_3'!$D167:AO167)</f>
        <v>1823714.0397052011</v>
      </c>
      <c r="AP193" s="265">
        <f>SUM('M. Afledte omkostninger_3'!$D167:AP167)</f>
        <v>1894402.0511988006</v>
      </c>
      <c r="AQ193" s="265">
        <f>SUM('M. Afledte omkostninger_3'!$D167:AQ167)</f>
        <v>1965445.9860892203</v>
      </c>
      <c r="AR193" s="265">
        <f>SUM('M. Afledte omkostninger_3'!$D167:AR167)</f>
        <v>2037039.8964484755</v>
      </c>
      <c r="AS193" s="265">
        <f>SUM('M. Afledte omkostninger_3'!$D167:AS167)</f>
        <v>2109343.0226996797</v>
      </c>
      <c r="AT193" s="265">
        <f>SUM('M. Afledte omkostninger_3'!$D167:AT167)</f>
        <v>2182457.3322837912</v>
      </c>
      <c r="AU193" s="265">
        <f>SUM('M. Afledte omkostninger_3'!$D167:AU167)</f>
        <v>2256418.6973143755</v>
      </c>
      <c r="AV193" s="265">
        <f>SUM('M. Afledte omkostninger_3'!$D167:AV167)</f>
        <v>2331198.5053210449</v>
      </c>
      <c r="AW193" s="265">
        <f>SUM('M. Afledte omkostninger_3'!$D167:AW167)</f>
        <v>2406711.0158824613</v>
      </c>
      <c r="AX193" s="265">
        <f>SUM('M. Afledte omkostninger_3'!$D167:AX167)</f>
        <v>2482823.4363837615</v>
      </c>
      <c r="AY193" s="265">
        <f>SUM('M. Afledte omkostninger_3'!$D167:AY167)</f>
        <v>2559366.8187337331</v>
      </c>
      <c r="AZ193" s="265">
        <f>SUM('M. Afledte omkostninger_3'!$D167:AZ167)</f>
        <v>2636146.6377511714</v>
      </c>
      <c r="BA193" s="265">
        <f>SUM('M. Afledte omkostninger_3'!$D167:BA167)</f>
        <v>2712010.5033221846</v>
      </c>
      <c r="BB193" s="265">
        <f>SUM('M. Afledte omkostninger_3'!$D167:BB167)</f>
        <v>2789059.4574603275</v>
      </c>
      <c r="BC193" s="265">
        <f>SUM('M. Afledte omkostninger_3'!$D167:BC167)</f>
        <v>2867078.1337710326</v>
      </c>
      <c r="BD193" s="265">
        <f>SUM('M. Afledte omkostninger_3'!$D167:BD167)</f>
        <v>2945694.4945053132</v>
      </c>
      <c r="BE193" s="265">
        <f>SUM('M. Afledte omkostninger_3'!$D167:BE167)</f>
        <v>3024464.7340090433</v>
      </c>
      <c r="BF193" s="265">
        <f>SUM('M. Afledte omkostninger_3'!$D167:BF167)</f>
        <v>3102931.0444012941</v>
      </c>
      <c r="BG193" s="265">
        <f>SUM('M. Afledte omkostninger_3'!$D167:BG167)</f>
        <v>3180656.6227361145</v>
      </c>
      <c r="BH193" s="265">
        <f>SUM('M. Afledte omkostninger_3'!$D167:BH167)</f>
        <v>3257245.4403296406</v>
      </c>
      <c r="BI193" s="265">
        <f>SUM('M. Afledte omkostninger_3'!$D167:BI167)</f>
        <v>3332351.9761602492</v>
      </c>
      <c r="BJ193" s="265">
        <f>SUM('M. Afledte omkostninger_3'!$D167:BJ167)</f>
        <v>3405684.4895392573</v>
      </c>
      <c r="BK193" s="265">
        <f>SUM('M. Afledte omkostninger_3'!$D167:BK167)</f>
        <v>3477004.2695683748</v>
      </c>
      <c r="BL193" s="265">
        <f>SUM('M. Afledte omkostninger_3'!$D167:BL167)</f>
        <v>3546122.5061666737</v>
      </c>
      <c r="BM193" s="265">
        <f>SUM('M. Afledte omkostninger_3'!$D167:BM167)</f>
        <v>3612895.8775435649</v>
      </c>
      <c r="BN193" s="265">
        <f>SUM('M. Afledte omkostninger_3'!$D167:BN167)</f>
        <v>3677221.5696291872</v>
      </c>
      <c r="BO193" s="265">
        <f>SUM('M. Afledte omkostninger_3'!$D167:BO167)</f>
        <v>3739032.183055101</v>
      </c>
      <c r="BP193" s="265">
        <f>SUM('M. Afledte omkostninger_3'!$D167:BP167)</f>
        <v>3798290.8067479115</v>
      </c>
      <c r="BQ193" s="265">
        <f>SUM('M. Afledte omkostninger_3'!$D167:BQ167)</f>
        <v>3854986.4186551012</v>
      </c>
      <c r="BR193" s="265">
        <f>SUM('M. Afledte omkostninger_3'!$D167:BR167)</f>
        <v>3909129.6957092742</v>
      </c>
      <c r="BS193" s="265">
        <f>SUM('M. Afledte omkostninger_3'!$D167:BS167)</f>
        <v>3960749.264331603</v>
      </c>
      <c r="BT193" s="265">
        <f>SUM('M. Afledte omkostninger_3'!$D167:BT167)</f>
        <v>4009888.3908211617</v>
      </c>
      <c r="BU193" s="265">
        <f>SUM('M. Afledte omkostninger_3'!$D167:BU167)</f>
        <v>4056602.0917720725</v>
      </c>
      <c r="BV193" s="265">
        <f>SUM('M. Afledte omkostninger_3'!$D167:BV167)</f>
        <v>4100759.5301363729</v>
      </c>
      <c r="BW193" s="265">
        <f>SUM('M. Afledte omkostninger_3'!$D167:BW167)</f>
        <v>4140020.4997564186</v>
      </c>
      <c r="BX193" s="265">
        <f>SUM('M. Afledte omkostninger_3'!$D167:BX167)</f>
        <v>4174468.1529102423</v>
      </c>
      <c r="BY193" s="265">
        <f>SUM('M. Afledte omkostninger_3'!$D167:BY167)</f>
        <v>4204386.6754046977</v>
      </c>
      <c r="BZ193" s="265">
        <f>SUM('M. Afledte omkostninger_3'!$D167:BZ167)</f>
        <v>4230165.3121786518</v>
      </c>
      <c r="CA193" s="265">
        <f>SUM('M. Afledte omkostninger_3'!$D167:CA167)</f>
        <v>4252236.4577274732</v>
      </c>
      <c r="CB193" s="265">
        <f>SUM('M. Afledte omkostninger_3'!$D167:CB167)</f>
        <v>4271036.9231964881</v>
      </c>
      <c r="CC193" s="265">
        <f>SUM('M. Afledte omkostninger_3'!$D167:CC167)</f>
        <v>4286984.8061901452</v>
      </c>
      <c r="CD193" s="265">
        <f>SUM('M. Afledte omkostninger_3'!$D167:CD167)</f>
        <v>4300466.7204423575</v>
      </c>
      <c r="CE193" s="265">
        <f>SUM('M. Afledte omkostninger_3'!$D167:CE167)</f>
        <v>4311831.7778153801</v>
      </c>
      <c r="CF193" s="265">
        <f>SUM('M. Afledte omkostninger_3'!$D167:CF167)</f>
        <v>4321389.8587759798</v>
      </c>
      <c r="CG193" s="265">
        <f>SUM('M. Afledte omkostninger_3'!$D167:CG167)</f>
        <v>4329412.5044073621</v>
      </c>
      <c r="CH193" s="265">
        <f>SUM('M. Afledte omkostninger_3'!$D167:CH167)</f>
        <v>4336135.3158381321</v>
      </c>
      <c r="CI193" s="265">
        <f>SUM('M. Afledte omkostninger_3'!$D167:CI167)</f>
        <v>4341761.1283939406</v>
      </c>
      <c r="CJ193" s="265">
        <f>SUM('M. Afledte omkostninger_3'!$D167:CJ167)</f>
        <v>4346463.4891836373</v>
      </c>
    </row>
    <row r="194" spans="1:88" s="118" customFormat="1" ht="12.75" x14ac:dyDescent="0.2">
      <c r="A194" s="329"/>
      <c r="B194" s="325" t="s">
        <v>186</v>
      </c>
      <c r="C194" s="326"/>
      <c r="D194" s="326"/>
      <c r="E194" s="326"/>
      <c r="F194" s="326"/>
      <c r="G194" s="326"/>
      <c r="H194" s="326">
        <f>B178-H192</f>
        <v>0</v>
      </c>
      <c r="I194" s="326"/>
      <c r="J194" s="326"/>
      <c r="K194" s="326"/>
      <c r="L194" s="326"/>
      <c r="M194" s="326">
        <f>B179-M192</f>
        <v>0</v>
      </c>
      <c r="N194" s="326"/>
      <c r="O194" s="326"/>
      <c r="P194" s="326"/>
      <c r="Q194" s="326"/>
      <c r="R194" s="326"/>
      <c r="S194" s="326"/>
      <c r="T194" s="326"/>
      <c r="U194" s="326"/>
      <c r="V194" s="326"/>
      <c r="W194" s="326"/>
      <c r="X194" s="326"/>
      <c r="Y194" s="326"/>
      <c r="Z194" s="326"/>
      <c r="AA194" s="326"/>
      <c r="AB194" s="326">
        <f>B180-AB192</f>
        <v>0</v>
      </c>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c r="AZ194" s="326"/>
      <c r="BA194" s="326">
        <f>B181-BA192</f>
        <v>0</v>
      </c>
      <c r="BB194" s="326"/>
      <c r="BC194" s="326"/>
      <c r="BD194" s="326"/>
      <c r="BE194" s="326"/>
      <c r="BF194" s="326"/>
      <c r="BG194" s="326"/>
      <c r="BH194" s="326"/>
      <c r="BI194" s="326"/>
      <c r="BJ194" s="326"/>
      <c r="BK194" s="326"/>
      <c r="BL194" s="326"/>
      <c r="BM194" s="326"/>
      <c r="BN194" s="326"/>
      <c r="BO194" s="326"/>
      <c r="BP194" s="326"/>
      <c r="BQ194" s="326"/>
      <c r="BR194" s="326"/>
      <c r="BS194" s="326"/>
      <c r="BT194" s="326"/>
      <c r="BU194" s="326"/>
      <c r="BV194" s="326"/>
      <c r="BW194" s="326"/>
      <c r="BX194" s="326"/>
      <c r="BY194" s="326"/>
      <c r="BZ194" s="326"/>
      <c r="CA194" s="326"/>
      <c r="CB194" s="326"/>
      <c r="CC194" s="326"/>
      <c r="CD194" s="326"/>
      <c r="CE194" s="326"/>
      <c r="CF194" s="326"/>
      <c r="CG194" s="326"/>
      <c r="CH194" s="326"/>
      <c r="CI194" s="326"/>
      <c r="CJ194" s="326">
        <f>B182-CJ192</f>
        <v>0</v>
      </c>
    </row>
    <row r="195" spans="1:88" s="29" customFormat="1" x14ac:dyDescent="0.25">
      <c r="A195" s="329"/>
      <c r="B195" s="325"/>
      <c r="C195" s="325"/>
      <c r="D195" s="325"/>
      <c r="E195" s="325"/>
      <c r="F195" s="325"/>
      <c r="G195" s="325"/>
      <c r="H195" s="326">
        <f>'M. Afledte omkostninger_3'!B178-'L. Afledte omkostninger_2'!H193</f>
        <v>0</v>
      </c>
      <c r="I195" s="325"/>
      <c r="J195" s="325"/>
      <c r="K195" s="325"/>
      <c r="L195" s="325"/>
      <c r="M195" s="326">
        <f>'M. Afledte omkostninger_3'!B179-'L. Afledte omkostninger_2'!M193</f>
        <v>0</v>
      </c>
      <c r="N195" s="325"/>
      <c r="O195" s="325"/>
      <c r="P195" s="325"/>
      <c r="Q195" s="325"/>
      <c r="R195" s="325"/>
      <c r="S195" s="325"/>
      <c r="T195" s="325"/>
      <c r="U195" s="325"/>
      <c r="V195" s="325"/>
      <c r="W195" s="325"/>
      <c r="X195" s="325"/>
      <c r="Y195" s="325"/>
      <c r="Z195" s="325"/>
      <c r="AA195" s="325"/>
      <c r="AB195" s="326">
        <f>'M. Afledte omkostninger_3'!B180-'L. Afledte omkostninger_2'!AB193</f>
        <v>0</v>
      </c>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W195" s="325"/>
      <c r="AX195" s="325"/>
      <c r="AY195" s="325"/>
      <c r="AZ195" s="325"/>
      <c r="BA195" s="326">
        <f>'M. Afledte omkostninger_3'!B181-'L. Afledte omkostninger_2'!BA193</f>
        <v>0</v>
      </c>
      <c r="BB195" s="325"/>
      <c r="BC195" s="325"/>
      <c r="BD195" s="325"/>
      <c r="BE195" s="325"/>
      <c r="BF195" s="325"/>
      <c r="BG195" s="325"/>
      <c r="BH195" s="325"/>
      <c r="BI195" s="325"/>
      <c r="BJ195" s="325"/>
      <c r="BK195" s="325"/>
      <c r="BL195" s="325"/>
      <c r="BM195" s="325"/>
      <c r="BN195" s="325"/>
      <c r="BO195" s="325"/>
      <c r="BP195" s="325"/>
      <c r="BQ195" s="325"/>
      <c r="BR195" s="325"/>
      <c r="BS195" s="325"/>
      <c r="BT195" s="325"/>
      <c r="BU195" s="325"/>
      <c r="BV195" s="325"/>
      <c r="BW195" s="325"/>
      <c r="BX195" s="325"/>
      <c r="BY195" s="325"/>
      <c r="BZ195" s="325"/>
      <c r="CA195" s="325"/>
      <c r="CB195" s="325"/>
      <c r="CC195" s="325"/>
      <c r="CD195" s="325"/>
      <c r="CE195" s="325"/>
      <c r="CF195" s="325"/>
      <c r="CG195" s="325"/>
      <c r="CH195" s="325"/>
      <c r="CI195" s="325"/>
      <c r="CJ195" s="326">
        <f>'M. Afledte omkostninger_3'!B182-'L. Afledte omkostninger_2'!CJ193</f>
        <v>0</v>
      </c>
    </row>
    <row r="196" spans="1:88" s="115" customFormat="1" ht="12.75" x14ac:dyDescent="0.2">
      <c r="A196" s="332" t="s">
        <v>579</v>
      </c>
      <c r="B196" s="264"/>
      <c r="C196" s="264"/>
      <c r="D196" s="264"/>
      <c r="E196" s="264"/>
      <c r="F196" s="264"/>
      <c r="G196" s="264"/>
      <c r="H196" s="264"/>
      <c r="I196" s="264"/>
      <c r="J196" s="264"/>
      <c r="K196" s="264"/>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64"/>
      <c r="AL196" s="264"/>
      <c r="AM196" s="264"/>
      <c r="AN196" s="264"/>
      <c r="AO196" s="264"/>
      <c r="AP196" s="264"/>
      <c r="AQ196" s="264"/>
      <c r="AR196" s="264"/>
      <c r="AS196" s="264"/>
      <c r="AT196" s="264"/>
      <c r="AU196" s="264"/>
      <c r="AV196" s="264"/>
      <c r="AW196" s="264"/>
      <c r="AX196" s="264"/>
      <c r="AY196" s="264"/>
      <c r="AZ196" s="264"/>
      <c r="BA196" s="264"/>
      <c r="BB196" s="264"/>
      <c r="BC196" s="264"/>
      <c r="BD196" s="264"/>
      <c r="BE196" s="264"/>
      <c r="BF196" s="264"/>
      <c r="BG196" s="264"/>
      <c r="BH196" s="264"/>
      <c r="BI196" s="264"/>
      <c r="BJ196" s="264"/>
      <c r="BK196" s="264"/>
      <c r="BL196" s="264"/>
      <c r="BM196" s="264"/>
      <c r="BN196" s="264"/>
      <c r="BO196" s="264"/>
      <c r="BP196" s="264"/>
      <c r="BQ196" s="264"/>
      <c r="BR196" s="264"/>
      <c r="BS196" s="264"/>
      <c r="BT196" s="264"/>
      <c r="BU196" s="264"/>
      <c r="BV196" s="264"/>
      <c r="BW196" s="264"/>
      <c r="BX196" s="264"/>
      <c r="BY196" s="264"/>
      <c r="BZ196" s="264"/>
      <c r="CA196" s="264"/>
      <c r="CB196" s="264"/>
      <c r="CC196" s="264"/>
      <c r="CD196" s="264"/>
      <c r="CE196" s="264"/>
      <c r="CF196" s="264"/>
      <c r="CG196" s="264"/>
      <c r="CH196" s="264"/>
      <c r="CI196" s="264"/>
      <c r="CJ196" s="264"/>
    </row>
    <row r="197" spans="1:88" s="115" customFormat="1" ht="12.75" x14ac:dyDescent="0.2">
      <c r="A197" s="327"/>
      <c r="B197" s="264" t="s">
        <v>499</v>
      </c>
      <c r="C197" s="265"/>
      <c r="D197" s="265">
        <f>NPV('B. Andre input'!B211,'L. Afledte omkostninger_2'!D172)</f>
        <v>-18223.39105589328</v>
      </c>
      <c r="E197" s="265">
        <f>NPV('B. Andre input'!$B211,$D172:E172)</f>
        <v>-24523.886039151021</v>
      </c>
      <c r="F197" s="265">
        <f>NPV('B. Andre input'!$B211,$D172:F172)</f>
        <v>-20486.012653411413</v>
      </c>
      <c r="G197" s="265">
        <f>NPV('B. Andre input'!$B211,$D172:G172)</f>
        <v>-7734.8208930209585</v>
      </c>
      <c r="H197" s="265">
        <f>NPV('B. Andre input'!$B211,$D172:H172)</f>
        <v>12162.86970748862</v>
      </c>
      <c r="I197" s="265">
        <f>NPV('B. Andre input'!$B211,$D172:I172)</f>
        <v>13859.664961933429</v>
      </c>
      <c r="J197" s="265">
        <f>NPV('B. Andre input'!$B211,$D172:J172)</f>
        <v>14611.373658025621</v>
      </c>
      <c r="K197" s="265">
        <f>NPV('B. Andre input'!$B211,$D172:K172)</f>
        <v>17329.911888443956</v>
      </c>
      <c r="L197" s="265">
        <f>NPV('B. Andre input'!$B211,$D172:L172)</f>
        <v>22314.624303462839</v>
      </c>
      <c r="M197" s="265">
        <f>NPV('B. Andre input'!$B211,$D172:M172)</f>
        <v>29388.011335885334</v>
      </c>
      <c r="N197" s="265">
        <f>NPV('B. Andre input'!$B211,$D172:N172)</f>
        <v>27154.513948996861</v>
      </c>
      <c r="O197" s="265">
        <f>NPV('B. Andre input'!$B211,$D172:O172)</f>
        <v>23164.732854046622</v>
      </c>
      <c r="P197" s="265">
        <f>NPV('B. Andre input'!$B211,$D172:P172)</f>
        <v>18979.027386513433</v>
      </c>
      <c r="Q197" s="265">
        <f>NPV('B. Andre input'!$B211,$D172:Q172)</f>
        <v>14981.297138496549</v>
      </c>
      <c r="R197" s="265">
        <f>NPV('B. Andre input'!$B211,$D172:R172)</f>
        <v>11302.489001850723</v>
      </c>
      <c r="S197" s="265">
        <f>NPV('B. Andre input'!$B211,$D172:S172)</f>
        <v>8003.1708247240449</v>
      </c>
      <c r="T197" s="265">
        <f>NPV('B. Andre input'!$B211,$D172:T172)</f>
        <v>5113.7127154505879</v>
      </c>
      <c r="U197" s="265">
        <f>NPV('B. Andre input'!$B211,$D172:U172)</f>
        <v>2646.1255015929032</v>
      </c>
      <c r="V197" s="265">
        <f>NPV('B. Andre input'!$B211,$D172:V172)</f>
        <v>599.53668764964573</v>
      </c>
      <c r="W197" s="265">
        <f>NPV('B. Andre input'!$B211,$D172:W172)</f>
        <v>-1193.8400813238882</v>
      </c>
      <c r="X197" s="265">
        <f>NPV('B. Andre input'!$B211,$D172:X172)</f>
        <v>-2649.6888307619993</v>
      </c>
      <c r="Y197" s="265">
        <f>NPV('B. Andre input'!$B211,$D172:Y172)</f>
        <v>-3771.120489289473</v>
      </c>
      <c r="Z197" s="265">
        <f>NPV('B. Andre input'!$B211,$D172:Z172)</f>
        <v>-4567.004092152054</v>
      </c>
      <c r="AA197" s="265">
        <f>NPV('B. Andre input'!$B211,$D172:AA172)</f>
        <v>-5050.9582577129922</v>
      </c>
      <c r="AB197" s="265">
        <f>NPV('B. Andre input'!$B211,$D172:AB172)</f>
        <v>-5240.451934153989</v>
      </c>
      <c r="AC197" s="265">
        <f>NPV('B. Andre input'!$B211,$D172:AC172)</f>
        <v>-5155.8484499581773</v>
      </c>
      <c r="AD197" s="265">
        <f>NPV('B. Andre input'!$B211,$D172:AD172)</f>
        <v>-4819.4938852151799</v>
      </c>
      <c r="AE197" s="265">
        <f>NPV('B. Andre input'!$B211,$D172:AE172)</f>
        <v>-4254.9022975439293</v>
      </c>
      <c r="AF197" s="265">
        <f>NPV('B. Andre input'!$B211,$D172:AF172)</f>
        <v>-3486.0602461199192</v>
      </c>
      <c r="AG197" s="265">
        <f>NPV('B. Andre input'!$B211,$D172:AG172)</f>
        <v>-2649.215378715508</v>
      </c>
      <c r="AH197" s="265">
        <f>NPV('B. Andre input'!$B211,$D172:AH172)</f>
        <v>-1732.0769315075293</v>
      </c>
      <c r="AI197" s="265">
        <f>NPV('B. Andre input'!$B211,$D172:AI172)</f>
        <v>-725.60230946550189</v>
      </c>
      <c r="AJ197" s="265">
        <f>NPV('B. Andre input'!$B211,$D172:AJ172)</f>
        <v>375.36095595974751</v>
      </c>
      <c r="AK197" s="265">
        <f>NPV('B. Andre input'!$B211,$D172:AK172)</f>
        <v>1571.8431599374858</v>
      </c>
      <c r="AL197" s="265">
        <f>NPV('B. Andre input'!$B211,$D172:AL172)</f>
        <v>2861.0959860060852</v>
      </c>
      <c r="AM197" s="265">
        <f>NPV('B. Andre input'!$B212,'L. Afledte omkostninger_2'!$D173:AM173)+$AL197</f>
        <v>8344.0942674263188</v>
      </c>
      <c r="AN197" s="265">
        <f>NPV('B. Andre input'!$B212,'L. Afledte omkostninger_2'!$D173:AN173)+$AL197</f>
        <v>14196.186386492513</v>
      </c>
      <c r="AO197" s="265">
        <f>NPV('B. Andre input'!$B212,'L. Afledte omkostninger_2'!$D173:AO173)+$AL197</f>
        <v>20383.035093617502</v>
      </c>
      <c r="AP197" s="265">
        <f>NPV('B. Andre input'!$B212,'L. Afledte omkostninger_2'!$D173:AP173)+$AL197</f>
        <v>26864.696552312311</v>
      </c>
      <c r="AQ197" s="265">
        <f>NPV('B. Andre input'!$B212,'L. Afledte omkostninger_2'!$D173:AQ173)+$AL197</f>
        <v>33164.68356976776</v>
      </c>
      <c r="AR197" s="265">
        <f>NPV('B. Andre input'!$B212,'L. Afledte omkostninger_2'!$D173:AR173)+$AL197</f>
        <v>39403.47737391854</v>
      </c>
      <c r="AS197" s="265">
        <f>NPV('B. Andre input'!$B212,'L. Afledte omkostninger_2'!$D173:AS173)+$AL197</f>
        <v>45675.036718990981</v>
      </c>
      <c r="AT197" s="265">
        <f>NPV('B. Andre input'!$B212,'L. Afledte omkostninger_2'!$D173:AT173)+$AL197</f>
        <v>52045.785545279556</v>
      </c>
      <c r="AU197" s="265">
        <f>NPV('B. Andre input'!$B212,'L. Afledte omkostninger_2'!$D173:AU173)+$AL197</f>
        <v>58555.599217419629</v>
      </c>
      <c r="AV197" s="265">
        <f>NPV('B. Andre input'!$B212,'L. Afledte omkostninger_2'!$D173:AV173)+$AL197</f>
        <v>65221.130088630474</v>
      </c>
      <c r="AW197" s="265">
        <f>NPV('B. Andre input'!$B212,'L. Afledte omkostninger_2'!$D173:AW173)+$AL197</f>
        <v>72040.092454063852</v>
      </c>
      <c r="AX197" s="265">
        <f>NPV('B. Andre input'!$B212,'L. Afledte omkostninger_2'!$D173:AX173)+$AL197</f>
        <v>78995.694035355104</v>
      </c>
      <c r="AY197" s="265">
        <f>NPV('B. Andre input'!$B212,'L. Afledte omkostninger_2'!$D173:AY173)+$AL197</f>
        <v>86060.76515460317</v>
      </c>
      <c r="AZ197" s="265">
        <f>NPV('B. Andre input'!$B212,'L. Afledte omkostninger_2'!$D173:AZ173)+$AL197</f>
        <v>93201.365724305273</v>
      </c>
      <c r="BA197" s="265">
        <f>NPV('B. Andre input'!$B212,'L. Afledte omkostninger_2'!$D173:BA173)+$AL197</f>
        <v>98892.095527359037</v>
      </c>
      <c r="BB197" s="265">
        <f>NPV('B. Andre input'!$B212,'L. Afledte omkostninger_2'!$D173:BB173)+$AL197</f>
        <v>105032.44165025062</v>
      </c>
      <c r="BC197" s="265">
        <f>NPV('B. Andre input'!$B212,'L. Afledte omkostninger_2'!$D173:BC173)+$AL197</f>
        <v>111547.3619570585</v>
      </c>
      <c r="BD197" s="265">
        <f>NPV('B. Andre input'!$B212,'L. Afledte omkostninger_2'!$D173:BD173)+$AL197</f>
        <v>118343.09558307813</v>
      </c>
      <c r="BE197" s="265">
        <f>NPV('B. Andre input'!$B212,'L. Afledte omkostninger_2'!$D173:BE173)+$AL197</f>
        <v>125318.33951737042</v>
      </c>
      <c r="BF197" s="265">
        <f>NPV('B. Andre input'!$B212,'L. Afledte omkostninger_2'!$D173:BF173)+$AL197</f>
        <v>132375.24969801478</v>
      </c>
      <c r="BG197" s="265">
        <f>NPV('B. Andre input'!$B212,'L. Afledte omkostninger_2'!$D173:BG173)+$AL197</f>
        <v>139425.39919841781</v>
      </c>
      <c r="BH197" s="265">
        <f>NPV('B. Andre input'!$B212,'L. Afledte omkostninger_2'!$D173:BH173)+$AL197</f>
        <v>146392.54211892205</v>
      </c>
      <c r="BI197" s="265">
        <f>NPV('B. Andre input'!$B212,'L. Afledte omkostninger_2'!$D173:BI173)+$AL197</f>
        <v>153213.41030309896</v>
      </c>
      <c r="BJ197" s="265">
        <f>NPV('B. Andre input'!$B212,'L. Afledte omkostninger_2'!$D173:BJ173)+$AL197</f>
        <v>159837.34926342973</v>
      </c>
      <c r="BK197" s="265">
        <f>NPV('B. Andre input'!$B212,'L. Afledte omkostninger_2'!$D173:BK173)+$AL197</f>
        <v>166225.31616132738</v>
      </c>
      <c r="BL197" s="265">
        <f>NPV('B. Andre input'!$B212,'L. Afledte omkostninger_2'!$D173:BL173)+$AL197</f>
        <v>172348.57269095408</v>
      </c>
      <c r="BM197" s="265">
        <f>NPV('B. Andre input'!$B212,'L. Afledte omkostninger_2'!$D173:BM173)+$AL197</f>
        <v>178187.27932633468</v>
      </c>
      <c r="BN197" s="265">
        <f>NPV('B. Andre input'!$B212,'L. Afledte omkostninger_2'!$D173:BN173)+$AL197</f>
        <v>183729.11410256612</v>
      </c>
      <c r="BO197" s="265">
        <f>NPV('B. Andre input'!$B212,'L. Afledte omkostninger_2'!$D173:BO173)+$AL197</f>
        <v>188967.98489612385</v>
      </c>
      <c r="BP197" s="265">
        <f>NPV('B. Andre input'!$B212,'L. Afledte omkostninger_2'!$D173:BP173)+$AL197</f>
        <v>193902.86948263668</v>
      </c>
      <c r="BQ197" s="265">
        <f>NPV('B. Andre input'!$B212,'L. Afledte omkostninger_2'!$D173:BQ173)+$AL197</f>
        <v>198536.79597537706</v>
      </c>
      <c r="BR197" s="265">
        <f>NPV('B. Andre input'!$B212,'L. Afledte omkostninger_2'!$D173:BR173)+$AL197</f>
        <v>202875.96317013257</v>
      </c>
      <c r="BS197" s="265">
        <f>NPV('B. Andre input'!$B212,'L. Afledte omkostninger_2'!$D173:BS173)+$AL197</f>
        <v>206928.99286020809</v>
      </c>
      <c r="BT197" s="265">
        <f>NPV('B. Andre input'!$B212,'L. Afledte omkostninger_2'!$D173:BT173)+$AL197</f>
        <v>210706.30233469055</v>
      </c>
      <c r="BU197" s="265">
        <f>NPV('B. Andre input'!$B212,'L. Afledte omkostninger_2'!$D173:BU173)+$AL197</f>
        <v>214219.58369512355</v>
      </c>
      <c r="BV197" s="265">
        <f>NPV('B. Andre input'!$B213,'L. Afledte omkostninger_2'!$D174:BV174)+$BU197</f>
        <v>223638.27061431171</v>
      </c>
      <c r="BW197" s="265">
        <f>NPV('B. Andre input'!$B213,'L. Afledte omkostninger_2'!$D174:BW174)+$BU197</f>
        <v>232030.74265180746</v>
      </c>
      <c r="BX197" s="265">
        <f>NPV('B. Andre input'!$B213,'L. Afledte omkostninger_2'!$D174:BX174)+$BU197</f>
        <v>239372.94519088502</v>
      </c>
      <c r="BY197" s="265">
        <f>NPV('B. Andre input'!$B213,'L. Afledte omkostninger_2'!$D174:BY174)+$BU197</f>
        <v>245709.24510536491</v>
      </c>
      <c r="BZ197" s="265">
        <f>NPV('B. Andre input'!$B213,'L. Afledte omkostninger_2'!$D174:BZ174)+$BU197</f>
        <v>251120.61363577476</v>
      </c>
      <c r="CA197" s="265">
        <f>NPV('B. Andre input'!$B213,'L. Afledte omkostninger_2'!$D174:CA174)+$BU197</f>
        <v>255704.44251657487</v>
      </c>
      <c r="CB197" s="265">
        <f>NPV('B. Andre input'!$B213,'L. Afledte omkostninger_2'!$D174:CB174)+$BU197</f>
        <v>259562.11444604228</v>
      </c>
      <c r="CC197" s="265">
        <f>NPV('B. Andre input'!$B213,'L. Afledte omkostninger_2'!$D174:CC174)+$BU197</f>
        <v>262791.68623560085</v>
      </c>
      <c r="CD197" s="265">
        <f>NPV('B. Andre input'!$B213,'L. Afledte omkostninger_2'!$D174:CD174)+$BU197</f>
        <v>265483.8947260094</v>
      </c>
      <c r="CE197" s="265">
        <f>NPV('B. Andre input'!$B213,'L. Afledte omkostninger_2'!$D174:CE174)+$BU197</f>
        <v>267720.28037846991</v>
      </c>
      <c r="CF197" s="265">
        <f>NPV('B. Andre input'!$B213,'L. Afledte omkostninger_2'!$D174:CF174)+$BU197</f>
        <v>269572.62370464223</v>
      </c>
      <c r="CG197" s="265">
        <f>NPV('B. Andre input'!$B213,'L. Afledte omkostninger_2'!$D174:CG174)+$BU197</f>
        <v>271103.16256103857</v>
      </c>
      <c r="CH197" s="265">
        <f>NPV('B. Andre input'!$B213,'L. Afledte omkostninger_2'!$D174:CH174)+$BU197</f>
        <v>272365.24344412272</v>
      </c>
      <c r="CI197" s="265">
        <f>NPV('B. Andre input'!$B213,'L. Afledte omkostninger_2'!$D174:CI174)+$BU197</f>
        <v>273404.18474157481</v>
      </c>
      <c r="CJ197" s="265">
        <f>NPV('B. Andre input'!$B213,'L. Afledte omkostninger_2'!$D174:CJ174)+$BU197</f>
        <v>274258.21341588983</v>
      </c>
    </row>
    <row r="198" spans="1:88" s="115" customFormat="1" ht="12.75" x14ac:dyDescent="0.2">
      <c r="A198" s="327"/>
      <c r="B198" s="264" t="s">
        <v>555</v>
      </c>
      <c r="C198" s="265"/>
      <c r="D198" s="265">
        <f>NPV('B. Andre input'!B211,'M. Afledte omkostninger_3'!D172)</f>
        <v>-57742.67843368421</v>
      </c>
      <c r="E198" s="265">
        <f>NPV('B. Andre input'!$B211,'M. Afledte omkostninger_3'!$D172:E172)</f>
        <v>-69893.183901929733</v>
      </c>
      <c r="F198" s="265">
        <f>NPV('B. Andre input'!$B211,'M. Afledte omkostninger_3'!$D172:F172)</f>
        <v>-42745.51809651596</v>
      </c>
      <c r="G198" s="265">
        <f>NPV('B. Andre input'!$B211,'M. Afledte omkostninger_3'!$D172:G172)</f>
        <v>17323.090421311077</v>
      </c>
      <c r="H198" s="265">
        <f>NPV('B. Andre input'!$B211,'M. Afledte omkostninger_3'!$D172:H172)</f>
        <v>104212.72223019005</v>
      </c>
      <c r="I198" s="265">
        <f>NPV('B. Andre input'!$B211,'M. Afledte omkostninger_3'!$D172:I172)</f>
        <v>136134.66009181296</v>
      </c>
      <c r="J198" s="265">
        <f>NPV('B. Andre input'!$B211,'M. Afledte omkostninger_3'!$D172:J172)</f>
        <v>167218.20574487469</v>
      </c>
      <c r="K198" s="265">
        <f>NPV('B. Andre input'!$B211,'M. Afledte omkostninger_3'!$D172:K172)</f>
        <v>206136.80572318606</v>
      </c>
      <c r="L198" s="265">
        <f>NPV('B. Andre input'!$B211,'M. Afledte omkostninger_3'!$D172:L172)</f>
        <v>253425.15848367772</v>
      </c>
      <c r="M198" s="265">
        <f>NPV('B. Andre input'!$B211,'M. Afledte omkostninger_3'!$D172:M172)</f>
        <v>308176.3672012912</v>
      </c>
      <c r="N198" s="265">
        <f>NPV('B. Andre input'!$B211,'M. Afledte omkostninger_3'!$D172:N172)</f>
        <v>335233.55531322886</v>
      </c>
      <c r="O198" s="265">
        <f>NPV('B. Andre input'!$B211,'M. Afledte omkostninger_3'!$D172:O172)</f>
        <v>355951.81189262297</v>
      </c>
      <c r="P198" s="265">
        <f>NPV('B. Andre input'!$B211,'M. Afledte omkostninger_3'!$D172:P172)</f>
        <v>374825.9617488712</v>
      </c>
      <c r="Q198" s="265">
        <f>NPV('B. Andre input'!$B211,'M. Afledte omkostninger_3'!$D172:Q172)</f>
        <v>393046.73389505665</v>
      </c>
      <c r="R198" s="265">
        <f>NPV('B. Andre input'!$B211,'M. Afledte omkostninger_3'!$D172:R172)</f>
        <v>411074.45661060454</v>
      </c>
      <c r="S198" s="265">
        <f>NPV('B. Andre input'!$B211,'M. Afledte omkostninger_3'!$D172:S172)</f>
        <v>429149.12634781119</v>
      </c>
      <c r="T198" s="265">
        <f>NPV('B. Andre input'!$B211,'M. Afledte omkostninger_3'!$D172:T172)</f>
        <v>447407.30527930037</v>
      </c>
      <c r="U198" s="265">
        <f>NPV('B. Andre input'!$B211,'M. Afledte omkostninger_3'!$D172:U172)</f>
        <v>465920.18045795342</v>
      </c>
      <c r="V198" s="265">
        <f>NPV('B. Andre input'!$B211,'M. Afledte omkostninger_3'!$D172:V172)</f>
        <v>484712.97466342559</v>
      </c>
      <c r="W198" s="265">
        <f>NPV('B. Andre input'!$B211,'M. Afledte omkostninger_3'!$D172:W172)</f>
        <v>503964.32446045615</v>
      </c>
      <c r="X198" s="265">
        <f>NPV('B. Andre input'!$B211,'M. Afledte omkostninger_3'!$D172:X172)</f>
        <v>523270.31199888786</v>
      </c>
      <c r="Y198" s="265">
        <f>NPV('B. Andre input'!$B211,'M. Afledte omkostninger_3'!$D172:Y172)</f>
        <v>542634.34277377732</v>
      </c>
      <c r="Z198" s="265">
        <f>NPV('B. Andre input'!$B211,'M. Afledte omkostninger_3'!$D172:Z172)</f>
        <v>562043.96012216539</v>
      </c>
      <c r="AA198" s="265">
        <f>NPV('B. Andre input'!$B211,'M. Afledte omkostninger_3'!$D172:AA172)</f>
        <v>581473.58426955761</v>
      </c>
      <c r="AB198" s="265">
        <f>NPV('B. Andre input'!$B211,'M. Afledte omkostninger_3'!$D172:AB172)</f>
        <v>600887.22694983066</v>
      </c>
      <c r="AC198" s="265">
        <f>NPV('B. Andre input'!$B211,'M. Afledte omkostninger_3'!$D172:AC172)</f>
        <v>620241.39913679205</v>
      </c>
      <c r="AD198" s="265">
        <f>NPV('B. Andre input'!$B211,'M. Afledte omkostninger_3'!$D172:AD172)</f>
        <v>639487.8689373614</v>
      </c>
      <c r="AE198" s="265">
        <f>NPV('B. Andre input'!$B211,'M. Afledte omkostninger_3'!$D172:AE172)</f>
        <v>658576.09512355749</v>
      </c>
      <c r="AF198" s="265">
        <f>NPV('B. Andre input'!$B211,'M. Afledte omkostninger_3'!$D172:AF172)</f>
        <v>677455.26516519696</v>
      </c>
      <c r="AG198" s="265">
        <f>NPV('B. Andre input'!$B211,'M. Afledte omkostninger_3'!$D172:AG172)</f>
        <v>695935.1383120293</v>
      </c>
      <c r="AH198" s="265">
        <f>NPV('B. Andre input'!$B211,'M. Afledte omkostninger_3'!$D172:AH172)</f>
        <v>714045.11779007805</v>
      </c>
      <c r="AI198" s="265">
        <f>NPV('B. Andre input'!$B211,'M. Afledte omkostninger_3'!$D172:AI172)</f>
        <v>731809.48259138176</v>
      </c>
      <c r="AJ198" s="265">
        <f>NPV('B. Andre input'!$B211,'M. Afledte omkostninger_3'!$D172:AJ172)</f>
        <v>749243.70749617275</v>
      </c>
      <c r="AK198" s="265">
        <f>NPV('B. Andre input'!$B211,'M. Afledte omkostninger_3'!$D172:AK172)</f>
        <v>766353.28818047664</v>
      </c>
      <c r="AL198" s="265">
        <f>NPV('B. Andre input'!$B211,'M. Afledte omkostninger_3'!$D172:AL172)</f>
        <v>783134.53903281072</v>
      </c>
      <c r="AM198" s="265">
        <f>NPV('B. Andre input'!$B212,'M. Afledte omkostninger_3'!$D173:AM173)+$AL198</f>
        <v>848645.20700158819</v>
      </c>
      <c r="AN198" s="265">
        <f>NPV('B. Andre input'!$B212,'M. Afledte omkostninger_3'!$D173:AN173)+$AL198</f>
        <v>913359.70762648934</v>
      </c>
      <c r="AO198" s="265">
        <f>NPV('B. Andre input'!$B212,'M. Afledte omkostninger_3'!$D173:AO173)+$AL198</f>
        <v>977175.51548417821</v>
      </c>
      <c r="AP198" s="265">
        <f>NPV('B. Andre input'!$B212,'M. Afledte omkostninger_3'!$D173:AP173)+$AL198</f>
        <v>1039980.8981391568</v>
      </c>
      <c r="AQ198" s="265">
        <f>NPV('B. Andre input'!$B212,'M. Afledte omkostninger_3'!$D173:AQ173)+$AL198</f>
        <v>1101264.0204528496</v>
      </c>
      <c r="AR198" s="265">
        <f>NPV('B. Andre input'!$B212,'M. Afledte omkostninger_3'!$D173:AR173)+$AL198</f>
        <v>1161222.7932531466</v>
      </c>
      <c r="AS198" s="265">
        <f>NPV('B. Andre input'!$B212,'M. Afledte omkostninger_3'!$D173:AS173)+$AL198</f>
        <v>1220011.8514515876</v>
      </c>
      <c r="AT198" s="265">
        <f>NPV('B. Andre input'!$B212,'M. Afledte omkostninger_3'!$D173:AT173)+$AL198</f>
        <v>1277728.9625977732</v>
      </c>
      <c r="AU198" s="265">
        <f>NPV('B. Andre input'!$B212,'M. Afledte omkostninger_3'!$D173:AU173)+$AL198</f>
        <v>1334414.1903041881</v>
      </c>
      <c r="AV198" s="265">
        <f>NPV('B. Andre input'!$B212,'M. Afledte omkostninger_3'!$D173:AV173)+$AL198</f>
        <v>1390057.3903990958</v>
      </c>
      <c r="AW198" s="265">
        <f>NPV('B. Andre input'!$B212,'M. Afledte omkostninger_3'!$D173:AW173)+$AL198</f>
        <v>1444609.2346780519</v>
      </c>
      <c r="AX198" s="265">
        <f>NPV('B. Andre input'!$B212,'M. Afledte omkostninger_3'!$D173:AX173)+$AL198</f>
        <v>1497992.955050451</v>
      </c>
      <c r="AY198" s="265">
        <f>NPV('B. Andre input'!$B212,'M. Afledte omkostninger_3'!$D173:AY173)+$AL198</f>
        <v>1550115.2738292743</v>
      </c>
      <c r="AZ198" s="265">
        <f>NPV('B. Andre input'!$B212,'M. Afledte omkostninger_3'!$D173:AZ173)+$AL198</f>
        <v>1600875.7793092337</v>
      </c>
      <c r="BA198" s="265">
        <f>NPV('B. Andre input'!$B212,'M. Afledte omkostninger_3'!$D173:BA173)+$AL198</f>
        <v>1649569.9078016868</v>
      </c>
      <c r="BB198" s="265">
        <f>NPV('B. Andre input'!$B212,'M. Afledte omkostninger_3'!$D173:BB173)+$AL198</f>
        <v>1697584.2687220643</v>
      </c>
      <c r="BC198" s="265">
        <f>NPV('B. Andre input'!$B212,'M. Afledte omkostninger_3'!$D173:BC173)+$AL198</f>
        <v>1744786.8509730808</v>
      </c>
      <c r="BD198" s="265">
        <f>NPV('B. Andre input'!$B212,'M. Afledte omkostninger_3'!$D173:BD173)+$AL198</f>
        <v>1790965.6773388134</v>
      </c>
      <c r="BE198" s="265">
        <f>NPV('B. Andre input'!$B212,'M. Afledte omkostninger_3'!$D173:BE173)+$AL198</f>
        <v>1835887.2442564191</v>
      </c>
      <c r="BF198" s="265">
        <f>NPV('B. Andre input'!$B212,'M. Afledte omkostninger_3'!$D173:BF173)+$AL198</f>
        <v>1879332.1378410677</v>
      </c>
      <c r="BG198" s="265">
        <f>NPV('B. Andre input'!$B212,'M. Afledte omkostninger_3'!$D173:BG173)+$AL198</f>
        <v>1921113.4661945635</v>
      </c>
      <c r="BH198" s="265">
        <f>NPV('B. Andre input'!$B212,'M. Afledte omkostninger_3'!$D173:BH173)+$AL198</f>
        <v>1961084.5957480888</v>
      </c>
      <c r="BI198" s="265">
        <f>NPV('B. Andre input'!$B212,'M. Afledte omkostninger_3'!$D173:BI173)+$AL198</f>
        <v>1999140.4577065972</v>
      </c>
      <c r="BJ198" s="265">
        <f>NPV('B. Andre input'!$B212,'M. Afledte omkostninger_3'!$D173:BJ173)+$AL198</f>
        <v>2035215.1950082998</v>
      </c>
      <c r="BK198" s="265">
        <f>NPV('B. Andre input'!$B212,'M. Afledte omkostninger_3'!$D173:BK173)+$AL198</f>
        <v>2069277.9191487227</v>
      </c>
      <c r="BL198" s="265">
        <f>NPV('B. Andre input'!$B212,'M. Afledte omkostninger_3'!$D173:BL173)+$AL198</f>
        <v>2101327.681029201</v>
      </c>
      <c r="BM198" s="265">
        <f>NPV('B. Andre input'!$B212,'M. Afledte omkostninger_3'!$D173:BM173)+$AL198</f>
        <v>2131388.3220396452</v>
      </c>
      <c r="BN198" s="265">
        <f>NPV('B. Andre input'!$B212,'M. Afledte omkostninger_3'!$D173:BN173)+$AL198</f>
        <v>2159503.5866818693</v>
      </c>
      <c r="BO198" s="265">
        <f>NPV('B. Andre input'!$B212,'M. Afledte omkostninger_3'!$D173:BO173)+$AL198</f>
        <v>2185732.695640773</v>
      </c>
      <c r="BP198" s="265">
        <f>NPV('B. Andre input'!$B212,'M. Afledte omkostninger_3'!$D173:BP173)+$AL198</f>
        <v>2210146.4639893463</v>
      </c>
      <c r="BQ198" s="265">
        <f>NPV('B. Andre input'!$B212,'M. Afledte omkostninger_3'!$D173:BQ173)+$AL198</f>
        <v>2232823.9799392633</v>
      </c>
      <c r="BR198" s="265">
        <f>NPV('B. Andre input'!$B212,'M. Afledte omkostninger_3'!$D173:BR173)+$AL198</f>
        <v>2253849.8195689367</v>
      </c>
      <c r="BS198" s="265">
        <f>NPV('B. Andre input'!$B212,'M. Afledte omkostninger_3'!$D173:BS173)+$AL198</f>
        <v>2273311.7517846888</v>
      </c>
      <c r="BT198" s="265">
        <f>NPV('B. Andre input'!$B212,'M. Afledte omkostninger_3'!$D173:BT173)+$AL198</f>
        <v>2291298.8784140004</v>
      </c>
      <c r="BU198" s="265">
        <f>NPV('B. Andre input'!$B212,'M. Afledte omkostninger_3'!$D173:BU173)+$AL198</f>
        <v>2307900.1521821399</v>
      </c>
      <c r="BV198" s="265">
        <f>NPV('B. Andre input'!$B213,'M. Afledte omkostninger_3'!$D174:BV174)+$BU198</f>
        <v>2351191.7584216502</v>
      </c>
      <c r="BW198" s="265">
        <f>NPV('B. Andre input'!$B213,'M. Afledte omkostninger_3'!$D174:BW174)+$BU198</f>
        <v>2388928.1767415707</v>
      </c>
      <c r="BX198" s="265">
        <f>NPV('B. Andre input'!$B213,'M. Afledte omkostninger_3'!$D174:BX174)+$BU198</f>
        <v>2421388.9696811489</v>
      </c>
      <c r="BY198" s="265">
        <f>NPV('B. Andre input'!$B213,'M. Afledte omkostninger_3'!$D174:BY174)+$BU198</f>
        <v>2449029.0598411234</v>
      </c>
      <c r="BZ198" s="265">
        <f>NPV('B. Andre input'!$B213,'M. Afledte omkostninger_3'!$D174:BZ174)+$BU198</f>
        <v>2472377.565402708</v>
      </c>
      <c r="CA198" s="265">
        <f>NPV('B. Andre input'!$B213,'M. Afledte omkostninger_3'!$D174:CA174)+$BU198</f>
        <v>2491976.1110221278</v>
      </c>
      <c r="CB198" s="265">
        <f>NPV('B. Andre input'!$B213,'M. Afledte omkostninger_3'!$D174:CB174)+$BU198</f>
        <v>2508343.0475988574</v>
      </c>
      <c r="CC198" s="265">
        <f>NPV('B. Andre input'!$B213,'M. Afledte omkostninger_3'!$D174:CC174)+$BU198</f>
        <v>2521954.4121748107</v>
      </c>
      <c r="CD198" s="265">
        <f>NPV('B. Andre input'!$B213,'M. Afledte omkostninger_3'!$D174:CD174)+$BU198</f>
        <v>2533235.4749193932</v>
      </c>
      <c r="CE198" s="265">
        <f>NPV('B. Andre input'!$B213,'M. Afledte omkostninger_3'!$D174:CE174)+$BU198</f>
        <v>2542558.7804133361</v>
      </c>
      <c r="CF198" s="265">
        <f>NPV('B. Andre input'!$B213,'M. Afledte omkostninger_3'!$D174:CF174)+$BU198</f>
        <v>2550245.9916546075</v>
      </c>
      <c r="CG198" s="265">
        <f>NPV('B. Andre input'!$B213,'M. Afledte omkostninger_3'!$D174:CG174)+$BU198</f>
        <v>2556571.7929850621</v>
      </c>
      <c r="CH198" s="265">
        <f>NPV('B. Andre input'!$B213,'M. Afledte omkostninger_3'!$D174:CH174)+$BU198</f>
        <v>2561768.7448810274</v>
      </c>
      <c r="CI198" s="265">
        <f>NPV('B. Andre input'!$B213,'M. Afledte omkostninger_3'!$D174:CI174)+$BU198</f>
        <v>2566032.4077100903</v>
      </c>
      <c r="CJ198" s="265">
        <f>NPV('B. Andre input'!$B213,'M. Afledte omkostninger_3'!$D174:CJ174)+$BU198</f>
        <v>2569526.3310425552</v>
      </c>
    </row>
    <row r="199" spans="1:88" s="29" customFormat="1" x14ac:dyDescent="0.25">
      <c r="A199" s="329"/>
      <c r="B199" s="325" t="s">
        <v>186</v>
      </c>
      <c r="C199" s="325"/>
      <c r="D199" s="325"/>
      <c r="E199" s="325"/>
      <c r="F199" s="325"/>
      <c r="G199" s="325"/>
      <c r="H199" s="326">
        <f>C178-H197</f>
        <v>0</v>
      </c>
      <c r="I199" s="325"/>
      <c r="J199" s="325"/>
      <c r="K199" s="325"/>
      <c r="L199" s="325"/>
      <c r="M199" s="326">
        <f>C179-M197</f>
        <v>0</v>
      </c>
      <c r="N199" s="325"/>
      <c r="O199" s="325"/>
      <c r="P199" s="325"/>
      <c r="Q199" s="325"/>
      <c r="R199" s="325"/>
      <c r="S199" s="325"/>
      <c r="T199" s="325"/>
      <c r="U199" s="325"/>
      <c r="V199" s="325"/>
      <c r="W199" s="325"/>
      <c r="X199" s="325"/>
      <c r="Y199" s="325"/>
      <c r="Z199" s="325"/>
      <c r="AA199" s="326"/>
      <c r="AB199" s="326">
        <f>C180-AB197</f>
        <v>0</v>
      </c>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W199" s="325"/>
      <c r="AX199" s="325"/>
      <c r="AY199" s="325"/>
      <c r="AZ199" s="325"/>
      <c r="BA199" s="326">
        <f>C181-BA197</f>
        <v>0</v>
      </c>
      <c r="BB199" s="325"/>
      <c r="BC199" s="325"/>
      <c r="BD199" s="325"/>
      <c r="BE199" s="325"/>
      <c r="BF199" s="325"/>
      <c r="BG199" s="325"/>
      <c r="BH199" s="325"/>
      <c r="BI199" s="325"/>
      <c r="BJ199" s="325"/>
      <c r="BK199" s="325"/>
      <c r="BL199" s="325"/>
      <c r="BM199" s="325"/>
      <c r="BN199" s="325"/>
      <c r="BO199" s="325"/>
      <c r="BP199" s="325"/>
      <c r="BQ199" s="325"/>
      <c r="BR199" s="325"/>
      <c r="BS199" s="325"/>
      <c r="BT199" s="325"/>
      <c r="BU199" s="325"/>
      <c r="BV199" s="325"/>
      <c r="BW199" s="325"/>
      <c r="BX199" s="325"/>
      <c r="BY199" s="325"/>
      <c r="BZ199" s="325"/>
      <c r="CA199" s="325"/>
      <c r="CB199" s="325"/>
      <c r="CC199" s="325"/>
      <c r="CD199" s="325"/>
      <c r="CE199" s="325"/>
      <c r="CF199" s="325"/>
      <c r="CG199" s="325"/>
      <c r="CH199" s="325"/>
      <c r="CI199" s="325"/>
      <c r="CJ199" s="326">
        <f>C182-CJ197</f>
        <v>0</v>
      </c>
    </row>
    <row r="200" spans="1:88" s="29" customFormat="1" x14ac:dyDescent="0.25">
      <c r="A200" s="331"/>
      <c r="B200" s="264"/>
      <c r="C200" s="325"/>
      <c r="D200" s="325"/>
      <c r="E200" s="325"/>
      <c r="F200" s="325"/>
      <c r="G200" s="325"/>
      <c r="H200" s="326">
        <f>'M. Afledte omkostninger_3'!C178-'L. Afledte omkostninger_2'!H198</f>
        <v>0</v>
      </c>
      <c r="I200" s="325"/>
      <c r="J200" s="325"/>
      <c r="K200" s="325"/>
      <c r="L200" s="325"/>
      <c r="M200" s="326">
        <f>'M. Afledte omkostninger_3'!C179-'L. Afledte omkostninger_2'!M198</f>
        <v>0</v>
      </c>
      <c r="N200" s="325"/>
      <c r="O200" s="325"/>
      <c r="P200" s="325"/>
      <c r="Q200" s="325"/>
      <c r="R200" s="325"/>
      <c r="S200" s="325"/>
      <c r="T200" s="325"/>
      <c r="U200" s="325"/>
      <c r="V200" s="325"/>
      <c r="W200" s="325"/>
      <c r="X200" s="325"/>
      <c r="Y200" s="325"/>
      <c r="Z200" s="325"/>
      <c r="AA200" s="325"/>
      <c r="AB200" s="326">
        <f>'M. Afledte omkostninger_3'!C180-'L. Afledte omkostninger_2'!AB198</f>
        <v>0</v>
      </c>
      <c r="AC200" s="325"/>
      <c r="AD200" s="325"/>
      <c r="AE200" s="325"/>
      <c r="AF200" s="325"/>
      <c r="AG200" s="325"/>
      <c r="AH200" s="325"/>
      <c r="AI200" s="325"/>
      <c r="AJ200" s="325"/>
      <c r="AK200" s="325"/>
      <c r="AL200" s="325"/>
      <c r="AM200" s="325"/>
      <c r="AN200" s="325"/>
      <c r="AO200" s="325"/>
      <c r="AP200" s="325"/>
      <c r="AQ200" s="325"/>
      <c r="AR200" s="325"/>
      <c r="AS200" s="325"/>
      <c r="AT200" s="325"/>
      <c r="AU200" s="325"/>
      <c r="AV200" s="325"/>
      <c r="AW200" s="325"/>
      <c r="AX200" s="325"/>
      <c r="AY200" s="325"/>
      <c r="AZ200" s="325"/>
      <c r="BA200" s="326">
        <f>'M. Afledte omkostninger_3'!C181-'L. Afledte omkostninger_2'!BA198</f>
        <v>0</v>
      </c>
      <c r="BB200" s="325"/>
      <c r="BC200" s="325"/>
      <c r="BD200" s="325"/>
      <c r="BE200" s="325"/>
      <c r="BF200" s="325"/>
      <c r="BG200" s="325"/>
      <c r="BH200" s="325"/>
      <c r="BI200" s="325"/>
      <c r="BJ200" s="325"/>
      <c r="BK200" s="325"/>
      <c r="BL200" s="325"/>
      <c r="BM200" s="325"/>
      <c r="BN200" s="325"/>
      <c r="BO200" s="325"/>
      <c r="BP200" s="325"/>
      <c r="BQ200" s="325"/>
      <c r="BR200" s="325"/>
      <c r="BS200" s="325"/>
      <c r="BT200" s="325"/>
      <c r="BU200" s="325"/>
      <c r="BV200" s="325"/>
      <c r="BW200" s="325"/>
      <c r="BX200" s="325"/>
      <c r="BY200" s="325"/>
      <c r="BZ200" s="325"/>
      <c r="CA200" s="325"/>
      <c r="CB200" s="325"/>
      <c r="CC200" s="325"/>
      <c r="CD200" s="325"/>
      <c r="CE200" s="325"/>
      <c r="CF200" s="325"/>
      <c r="CG200" s="325"/>
      <c r="CH200" s="325"/>
      <c r="CI200" s="325"/>
      <c r="CJ200" s="326">
        <f>'M. Afledte omkostninger_3'!C182-'L. Afledte omkostninger_2'!CJ198</f>
        <v>0</v>
      </c>
    </row>
    <row r="201" spans="1:88" s="29" customFormat="1" x14ac:dyDescent="0.25">
      <c r="A201" s="332" t="s">
        <v>567</v>
      </c>
      <c r="B201" s="264"/>
      <c r="C201" s="325"/>
      <c r="D201" s="325"/>
      <c r="E201" s="325"/>
      <c r="F201" s="325"/>
      <c r="G201" s="325"/>
      <c r="H201" s="326"/>
      <c r="I201" s="325"/>
      <c r="J201" s="325"/>
      <c r="K201" s="325"/>
      <c r="L201" s="325"/>
      <c r="M201" s="326"/>
      <c r="N201" s="325"/>
      <c r="O201" s="325"/>
      <c r="P201" s="325"/>
      <c r="Q201" s="325"/>
      <c r="R201" s="325"/>
      <c r="S201" s="325"/>
      <c r="T201" s="325"/>
      <c r="U201" s="325"/>
      <c r="V201" s="325"/>
      <c r="W201" s="325"/>
      <c r="X201" s="325"/>
      <c r="Y201" s="325"/>
      <c r="Z201" s="325"/>
      <c r="AA201" s="325"/>
      <c r="AB201" s="326"/>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6"/>
      <c r="BB201" s="325"/>
      <c r="BC201" s="325"/>
      <c r="BD201" s="325"/>
      <c r="BE201" s="325"/>
      <c r="BF201" s="325"/>
      <c r="BG201" s="325"/>
      <c r="BH201" s="325"/>
      <c r="BI201" s="325"/>
      <c r="BJ201" s="325"/>
      <c r="BK201" s="325"/>
      <c r="BL201" s="325"/>
      <c r="BM201" s="325"/>
      <c r="BN201" s="325"/>
      <c r="BO201" s="325"/>
      <c r="BP201" s="325"/>
      <c r="BQ201" s="325"/>
      <c r="BR201" s="325"/>
      <c r="BS201" s="325"/>
      <c r="BT201" s="325"/>
      <c r="BU201" s="325"/>
      <c r="BV201" s="325"/>
      <c r="BW201" s="325"/>
      <c r="BX201" s="325"/>
      <c r="BY201" s="325"/>
      <c r="BZ201" s="325"/>
      <c r="CA201" s="325"/>
      <c r="CB201" s="325"/>
      <c r="CC201" s="325"/>
      <c r="CD201" s="325"/>
      <c r="CE201" s="325"/>
      <c r="CF201" s="325"/>
      <c r="CG201" s="325"/>
      <c r="CH201" s="325"/>
      <c r="CI201" s="325"/>
      <c r="CJ201" s="326"/>
    </row>
    <row r="202" spans="1:88" s="115" customFormat="1" ht="12.75" x14ac:dyDescent="0.2">
      <c r="A202" s="264" t="s">
        <v>571</v>
      </c>
      <c r="B202" s="264"/>
      <c r="C202" s="264">
        <f t="shared" ref="C202:AH202" si="79">C190</f>
        <v>0</v>
      </c>
      <c r="D202" s="264">
        <f t="shared" si="79"/>
        <v>1</v>
      </c>
      <c r="E202" s="264">
        <f t="shared" si="79"/>
        <v>2</v>
      </c>
      <c r="F202" s="264">
        <f t="shared" si="79"/>
        <v>3</v>
      </c>
      <c r="G202" s="264">
        <f t="shared" si="79"/>
        <v>4</v>
      </c>
      <c r="H202" s="264">
        <f t="shared" si="79"/>
        <v>5</v>
      </c>
      <c r="I202" s="264">
        <f t="shared" si="79"/>
        <v>6</v>
      </c>
      <c r="J202" s="264">
        <f t="shared" si="79"/>
        <v>7</v>
      </c>
      <c r="K202" s="264">
        <f t="shared" si="79"/>
        <v>8</v>
      </c>
      <c r="L202" s="264">
        <f t="shared" si="79"/>
        <v>9</v>
      </c>
      <c r="M202" s="264">
        <f t="shared" si="79"/>
        <v>10</v>
      </c>
      <c r="N202" s="264">
        <f t="shared" si="79"/>
        <v>11</v>
      </c>
      <c r="O202" s="264">
        <f t="shared" si="79"/>
        <v>12</v>
      </c>
      <c r="P202" s="264">
        <f t="shared" si="79"/>
        <v>13</v>
      </c>
      <c r="Q202" s="264">
        <f t="shared" si="79"/>
        <v>14</v>
      </c>
      <c r="R202" s="264">
        <f t="shared" si="79"/>
        <v>15</v>
      </c>
      <c r="S202" s="264">
        <f t="shared" si="79"/>
        <v>16</v>
      </c>
      <c r="T202" s="264">
        <f t="shared" si="79"/>
        <v>17</v>
      </c>
      <c r="U202" s="264">
        <f t="shared" si="79"/>
        <v>18</v>
      </c>
      <c r="V202" s="264">
        <f t="shared" si="79"/>
        <v>19</v>
      </c>
      <c r="W202" s="264">
        <f t="shared" si="79"/>
        <v>20</v>
      </c>
      <c r="X202" s="264">
        <f t="shared" si="79"/>
        <v>21</v>
      </c>
      <c r="Y202" s="264">
        <f t="shared" si="79"/>
        <v>22</v>
      </c>
      <c r="Z202" s="264">
        <f t="shared" si="79"/>
        <v>23</v>
      </c>
      <c r="AA202" s="264">
        <f t="shared" si="79"/>
        <v>24</v>
      </c>
      <c r="AB202" s="264">
        <f t="shared" si="79"/>
        <v>25</v>
      </c>
      <c r="AC202" s="264">
        <f t="shared" si="79"/>
        <v>26</v>
      </c>
      <c r="AD202" s="264">
        <f t="shared" si="79"/>
        <v>27</v>
      </c>
      <c r="AE202" s="264">
        <f t="shared" si="79"/>
        <v>28</v>
      </c>
      <c r="AF202" s="264">
        <f t="shared" si="79"/>
        <v>29</v>
      </c>
      <c r="AG202" s="264">
        <f t="shared" si="79"/>
        <v>30</v>
      </c>
      <c r="AH202" s="264">
        <f t="shared" si="79"/>
        <v>31</v>
      </c>
      <c r="AI202" s="264">
        <f t="shared" ref="AI202:BN202" si="80">AI190</f>
        <v>32</v>
      </c>
      <c r="AJ202" s="264">
        <f t="shared" si="80"/>
        <v>33</v>
      </c>
      <c r="AK202" s="264">
        <f t="shared" si="80"/>
        <v>34</v>
      </c>
      <c r="AL202" s="264">
        <f t="shared" si="80"/>
        <v>35</v>
      </c>
      <c r="AM202" s="264">
        <f t="shared" si="80"/>
        <v>36</v>
      </c>
      <c r="AN202" s="264">
        <f t="shared" si="80"/>
        <v>37</v>
      </c>
      <c r="AO202" s="264">
        <f t="shared" si="80"/>
        <v>38</v>
      </c>
      <c r="AP202" s="264">
        <f t="shared" si="80"/>
        <v>39</v>
      </c>
      <c r="AQ202" s="264">
        <f t="shared" si="80"/>
        <v>40</v>
      </c>
      <c r="AR202" s="264">
        <f t="shared" si="80"/>
        <v>41</v>
      </c>
      <c r="AS202" s="264">
        <f t="shared" si="80"/>
        <v>42</v>
      </c>
      <c r="AT202" s="264">
        <f t="shared" si="80"/>
        <v>43</v>
      </c>
      <c r="AU202" s="264">
        <f t="shared" si="80"/>
        <v>44</v>
      </c>
      <c r="AV202" s="264">
        <f t="shared" si="80"/>
        <v>45</v>
      </c>
      <c r="AW202" s="264">
        <f t="shared" si="80"/>
        <v>46</v>
      </c>
      <c r="AX202" s="264">
        <f t="shared" si="80"/>
        <v>47</v>
      </c>
      <c r="AY202" s="264">
        <f t="shared" si="80"/>
        <v>48</v>
      </c>
      <c r="AZ202" s="264">
        <f t="shared" si="80"/>
        <v>49</v>
      </c>
      <c r="BA202" s="264">
        <f t="shared" si="80"/>
        <v>50</v>
      </c>
      <c r="BB202" s="264">
        <f t="shared" si="80"/>
        <v>51</v>
      </c>
      <c r="BC202" s="264">
        <f t="shared" si="80"/>
        <v>52</v>
      </c>
      <c r="BD202" s="264">
        <f t="shared" si="80"/>
        <v>53</v>
      </c>
      <c r="BE202" s="264">
        <f t="shared" si="80"/>
        <v>54</v>
      </c>
      <c r="BF202" s="264">
        <f t="shared" si="80"/>
        <v>55</v>
      </c>
      <c r="BG202" s="264">
        <f t="shared" si="80"/>
        <v>56</v>
      </c>
      <c r="BH202" s="264">
        <f t="shared" si="80"/>
        <v>57</v>
      </c>
      <c r="BI202" s="264">
        <f t="shared" si="80"/>
        <v>58</v>
      </c>
      <c r="BJ202" s="264">
        <f t="shared" si="80"/>
        <v>59</v>
      </c>
      <c r="BK202" s="264">
        <f t="shared" si="80"/>
        <v>60</v>
      </c>
      <c r="BL202" s="264">
        <f t="shared" si="80"/>
        <v>61</v>
      </c>
      <c r="BM202" s="264">
        <f t="shared" si="80"/>
        <v>62</v>
      </c>
      <c r="BN202" s="264">
        <f t="shared" si="80"/>
        <v>63</v>
      </c>
      <c r="BO202" s="264">
        <f t="shared" ref="BO202:CJ202" si="81">BO190</f>
        <v>64</v>
      </c>
      <c r="BP202" s="264">
        <f t="shared" si="81"/>
        <v>65</v>
      </c>
      <c r="BQ202" s="264">
        <f t="shared" si="81"/>
        <v>66</v>
      </c>
      <c r="BR202" s="264">
        <f t="shared" si="81"/>
        <v>67</v>
      </c>
      <c r="BS202" s="264">
        <f t="shared" si="81"/>
        <v>68</v>
      </c>
      <c r="BT202" s="264">
        <f t="shared" si="81"/>
        <v>69</v>
      </c>
      <c r="BU202" s="264">
        <f t="shared" si="81"/>
        <v>70</v>
      </c>
      <c r="BV202" s="264">
        <f t="shared" si="81"/>
        <v>71</v>
      </c>
      <c r="BW202" s="264">
        <f t="shared" si="81"/>
        <v>72</v>
      </c>
      <c r="BX202" s="264">
        <f t="shared" si="81"/>
        <v>73</v>
      </c>
      <c r="BY202" s="264">
        <f t="shared" si="81"/>
        <v>74</v>
      </c>
      <c r="BZ202" s="264">
        <f t="shared" si="81"/>
        <v>75</v>
      </c>
      <c r="CA202" s="264">
        <f t="shared" si="81"/>
        <v>76</v>
      </c>
      <c r="CB202" s="264">
        <f t="shared" si="81"/>
        <v>77</v>
      </c>
      <c r="CC202" s="264">
        <f t="shared" si="81"/>
        <v>78</v>
      </c>
      <c r="CD202" s="264">
        <f t="shared" si="81"/>
        <v>79</v>
      </c>
      <c r="CE202" s="264">
        <f t="shared" si="81"/>
        <v>80</v>
      </c>
      <c r="CF202" s="264">
        <f t="shared" si="81"/>
        <v>81</v>
      </c>
      <c r="CG202" s="264">
        <f t="shared" si="81"/>
        <v>82</v>
      </c>
      <c r="CH202" s="264">
        <f t="shared" si="81"/>
        <v>83</v>
      </c>
      <c r="CI202" s="264">
        <f t="shared" si="81"/>
        <v>84</v>
      </c>
      <c r="CJ202" s="264">
        <f t="shared" si="81"/>
        <v>85</v>
      </c>
    </row>
    <row r="203" spans="1:88" s="115" customFormat="1" ht="12.75" x14ac:dyDescent="0.2">
      <c r="A203" s="264" t="s">
        <v>568</v>
      </c>
      <c r="B203" s="264"/>
      <c r="C203" s="265">
        <f>'J. Sundhedsgevinster'!C31</f>
        <v>0</v>
      </c>
      <c r="D203" s="265">
        <f>'J. Sundhedsgevinster'!D31</f>
        <v>1.4611166830724898</v>
      </c>
      <c r="E203" s="265">
        <f>'J. Sundhedsgevinster'!E31</f>
        <v>4.3089485744212226</v>
      </c>
      <c r="F203" s="265">
        <f>'J. Sundhedsgevinster'!F31</f>
        <v>8.4335786184559396</v>
      </c>
      <c r="G203" s="265">
        <f>'J. Sundhedsgevinster'!G31</f>
        <v>13.70536354284873</v>
      </c>
      <c r="H203" s="265">
        <f>'J. Sundhedsgevinster'!H31</f>
        <v>19.985893648572542</v>
      </c>
      <c r="I203" s="265">
        <f>'J. Sundhedsgevinster'!I31</f>
        <v>27.135480984230767</v>
      </c>
      <c r="J203" s="265">
        <f>'J. Sundhedsgevinster'!J31</f>
        <v>34.780820563889861</v>
      </c>
      <c r="K203" s="265">
        <f>'J. Sundhedsgevinster'!K31</f>
        <v>42.8317869045447</v>
      </c>
      <c r="L203" s="265">
        <f>'J. Sundhedsgevinster'!L31</f>
        <v>51.250108732622905</v>
      </c>
      <c r="M203" s="265">
        <f>'J. Sundhedsgevinster'!M31</f>
        <v>60.005005463166711</v>
      </c>
      <c r="N203" s="265">
        <f>'J. Sundhedsgevinster'!N31</f>
        <v>69.065640242076668</v>
      </c>
      <c r="O203" s="265">
        <f>'J. Sundhedsgevinster'!O31</f>
        <v>78.044611821412744</v>
      </c>
      <c r="P203" s="265">
        <f>'J. Sundhedsgevinster'!P31</f>
        <v>86.884214889690341</v>
      </c>
      <c r="Q203" s="265">
        <f>'J. Sundhedsgevinster'!Q31</f>
        <v>95.589175205537529</v>
      </c>
      <c r="R203" s="265">
        <f>'J. Sundhedsgevinster'!R31</f>
        <v>104.17305724000092</v>
      </c>
      <c r="S203" s="265">
        <f>'J. Sundhedsgevinster'!S31</f>
        <v>112.64812762638628</v>
      </c>
      <c r="T203" s="265">
        <f>'J. Sundhedsgevinster'!T31</f>
        <v>121.02389913687962</v>
      </c>
      <c r="U203" s="265">
        <f>'J. Sundhedsgevinster'!U31</f>
        <v>129.3073110692348</v>
      </c>
      <c r="V203" s="265">
        <f>'J. Sundhedsgevinster'!V31</f>
        <v>137.50314721586614</v>
      </c>
      <c r="W203" s="265">
        <f>'J. Sundhedsgevinster'!W31</f>
        <v>145.6144309159933</v>
      </c>
      <c r="X203" s="265">
        <f>'J. Sundhedsgevinster'!X31</f>
        <v>153.64747228035748</v>
      </c>
      <c r="Y203" s="265">
        <f>'J. Sundhedsgevinster'!Y31</f>
        <v>161.6018728952717</v>
      </c>
      <c r="Z203" s="265">
        <f>'J. Sundhedsgevinster'!Z31</f>
        <v>169.47678197831073</v>
      </c>
      <c r="AA203" s="265">
        <f>'J. Sundhedsgevinster'!AA31</f>
        <v>177.27083998187635</v>
      </c>
      <c r="AB203" s="265">
        <f>'J. Sundhedsgevinster'!AB31</f>
        <v>184.98219917338469</v>
      </c>
      <c r="AC203" s="265">
        <f>'J. Sundhedsgevinster'!AC31</f>
        <v>192.60858617976186</v>
      </c>
      <c r="AD203" s="265">
        <f>'J. Sundhedsgevinster'!AD31</f>
        <v>200.14738522986698</v>
      </c>
      <c r="AE203" s="265">
        <f>'J. Sundhedsgevinster'!AE31</f>
        <v>207.59572847790531</v>
      </c>
      <c r="AF203" s="265">
        <f>'J. Sundhedsgevinster'!AF31</f>
        <v>214.9505849797319</v>
      </c>
      <c r="AG203" s="265">
        <f>'J. Sundhedsgevinster'!AG31</f>
        <v>222.20884337909996</v>
      </c>
      <c r="AH203" s="265">
        <f>'J. Sundhedsgevinster'!AH31</f>
        <v>229.37074398117346</v>
      </c>
      <c r="AI203" s="265">
        <f>'J. Sundhedsgevinster'!AI31</f>
        <v>236.43666733910021</v>
      </c>
      <c r="AJ203" s="265">
        <f>'J. Sundhedsgevinster'!AJ31</f>
        <v>243.40653060130529</v>
      </c>
      <c r="AK203" s="265">
        <f>'J. Sundhedsgevinster'!AK31</f>
        <v>250.27958327035839</v>
      </c>
      <c r="AL203" s="265">
        <f>'J. Sundhedsgevinster'!AL31</f>
        <v>257.05437281764301</v>
      </c>
      <c r="AM203" s="265">
        <f>'J. Sundhedsgevinster'!AM31</f>
        <v>263.72880849113307</v>
      </c>
      <c r="AN203" s="265">
        <f>'J. Sundhedsgevinster'!AN31</f>
        <v>270.30027633647768</v>
      </c>
      <c r="AO203" s="265">
        <f>'J. Sundhedsgevinster'!AO31</f>
        <v>276.76577533941025</v>
      </c>
      <c r="AP203" s="265">
        <f>'J. Sundhedsgevinster'!AP31</f>
        <v>283.12205604838272</v>
      </c>
      <c r="AQ203" s="265">
        <f>'J. Sundhedsgevinster'!AQ31</f>
        <v>289.36575071212582</v>
      </c>
      <c r="AR203" s="265">
        <f>'J. Sundhedsgevinster'!AR31</f>
        <v>295.4984278589215</v>
      </c>
      <c r="AS203" s="265">
        <f>'J. Sundhedsgevinster'!AS31</f>
        <v>301.52151884576568</v>
      </c>
      <c r="AT203" s="265">
        <f>'J. Sundhedsgevinster'!AT31</f>
        <v>307.43536767383893</v>
      </c>
      <c r="AU203" s="265">
        <f>'J. Sundhedsgevinster'!AU31</f>
        <v>313.23904139826635</v>
      </c>
      <c r="AV203" s="265">
        <f>'J. Sundhedsgevinster'!AV31</f>
        <v>318.93040961967125</v>
      </c>
      <c r="AW203" s="265">
        <f>'J. Sundhedsgevinster'!AW31</f>
        <v>324.50636305989536</v>
      </c>
      <c r="AX203" s="265">
        <f>'J. Sundhedsgevinster'!AX31</f>
        <v>329.96308927113813</v>
      </c>
      <c r="AY203" s="265">
        <f>'J. Sundhedsgevinster'!AY31</f>
        <v>335.29635577964308</v>
      </c>
      <c r="AZ203" s="265">
        <f>'J. Sundhedsgevinster'!AZ31</f>
        <v>340.50177231079323</v>
      </c>
      <c r="BA203" s="265">
        <f>'J. Sundhedsgevinster'!BA31</f>
        <v>345.57501760871372</v>
      </c>
      <c r="BB203" s="265">
        <f>'J. Sundhedsgevinster'!BB31</f>
        <v>350.53712019731091</v>
      </c>
      <c r="BC203" s="265">
        <f>'J. Sundhedsgevinster'!BC31</f>
        <v>355.38476329215945</v>
      </c>
      <c r="BD203" s="265">
        <f>'J. Sundhedsgevinster'!BD31</f>
        <v>360.10920892719258</v>
      </c>
      <c r="BE203" s="265">
        <f>'J. Sundhedsgevinster'!BE31</f>
        <v>364.70072195210849</v>
      </c>
      <c r="BF203" s="265">
        <f>'J. Sundhedsgevinster'!BF31</f>
        <v>369.15000852156044</v>
      </c>
      <c r="BG203" s="265">
        <f>'J. Sundhedsgevinster'!BG31</f>
        <v>373.44902196499487</v>
      </c>
      <c r="BH203" s="265">
        <f>'J. Sundhedsgevinster'!BH31</f>
        <v>377.59135559560508</v>
      </c>
      <c r="BI203" s="265">
        <f>'J. Sundhedsgevinster'!BI31</f>
        <v>381.57237256288425</v>
      </c>
      <c r="BJ203" s="265">
        <f>'J. Sundhedsgevinster'!BJ31</f>
        <v>385.38917440372205</v>
      </c>
      <c r="BK203" s="265">
        <f>'J. Sundhedsgevinster'!BK31</f>
        <v>389.04047630944268</v>
      </c>
      <c r="BL203" s="265">
        <f>'J. Sundhedsgevinster'!BL31</f>
        <v>392.5264339031616</v>
      </c>
      <c r="BM203" s="265">
        <f>'J. Sundhedsgevinster'!BM31</f>
        <v>395.84845039746568</v>
      </c>
      <c r="BN203" s="265">
        <f>'J. Sundhedsgevinster'!BN31</f>
        <v>399.00898217412413</v>
      </c>
      <c r="BO203" s="265">
        <f>'J. Sundhedsgevinster'!BO31</f>
        <v>402.01135354215393</v>
      </c>
      <c r="BP203" s="265">
        <f>'J. Sundhedsgevinster'!BP31</f>
        <v>404.85958659581837</v>
      </c>
      <c r="BQ203" s="265">
        <f>'J. Sundhedsgevinster'!BQ31</f>
        <v>407.55824894423785</v>
      </c>
      <c r="BR203" s="265">
        <f>'J. Sundhedsgevinster'!BR31</f>
        <v>410.11232008408177</v>
      </c>
      <c r="BS203" s="265">
        <f>'J. Sundhedsgevinster'!BS31</f>
        <v>412.52707596382896</v>
      </c>
      <c r="BT203" s="265">
        <f>'J. Sundhedsgevinster'!BT31</f>
        <v>414.80799058425754</v>
      </c>
      <c r="BU203" s="265">
        <f>'J. Sundhedsgevinster'!BU31</f>
        <v>416.96065311733918</v>
      </c>
      <c r="BV203" s="265">
        <f>'J. Sundhedsgevinster'!BV31</f>
        <v>418.94152971690636</v>
      </c>
      <c r="BW203" s="265">
        <f>'J. Sundhedsgevinster'!BW31</f>
        <v>420.66472273203971</v>
      </c>
      <c r="BX203" s="265">
        <f>'J. Sundhedsgevinster'!BX31</f>
        <v>422.15119960340024</v>
      </c>
      <c r="BY203" s="265">
        <f>'J. Sundhedsgevinster'!BY31</f>
        <v>423.42496685839041</v>
      </c>
      <c r="BZ203" s="265">
        <f>'J. Sundhedsgevinster'!BZ31</f>
        <v>424.51064609039594</v>
      </c>
      <c r="CA203" s="265">
        <f>'J. Sundhedsgevinster'!CA31</f>
        <v>425.43201182014099</v>
      </c>
      <c r="CB203" s="265">
        <f>'J. Sundhedsgevinster'!CB31</f>
        <v>426.21116968239102</v>
      </c>
      <c r="CC203" s="265">
        <f>'J. Sundhedsgevinster'!CC31</f>
        <v>426.86815331069164</v>
      </c>
      <c r="CD203" s="265">
        <f>'J. Sundhedsgevinster'!CD31</f>
        <v>427.42078832860915</v>
      </c>
      <c r="CE203" s="265">
        <f>'J. Sundhedsgevinster'!CE31</f>
        <v>427.88472073799647</v>
      </c>
      <c r="CF203" s="265">
        <f>'J. Sundhedsgevinster'!CF31</f>
        <v>428.27354094838</v>
      </c>
      <c r="CG203" s="265">
        <f>'J. Sundhedsgevinster'!CG31</f>
        <v>428.59895814110513</v>
      </c>
      <c r="CH203" s="265">
        <f>'J. Sundhedsgevinster'!CH31</f>
        <v>428.8709957451444</v>
      </c>
      <c r="CI203" s="265">
        <f>'J. Sundhedsgevinster'!CI31</f>
        <v>429.09818973849696</v>
      </c>
      <c r="CJ203" s="265">
        <f>'J. Sundhedsgevinster'!CJ31</f>
        <v>429.28777884669915</v>
      </c>
    </row>
    <row r="204" spans="1:88" s="115" customFormat="1" ht="12.75" x14ac:dyDescent="0.2">
      <c r="A204" s="264" t="s">
        <v>569</v>
      </c>
      <c r="B204" s="264"/>
      <c r="C204" s="335">
        <f>C186</f>
        <v>659402.49835829937</v>
      </c>
      <c r="D204" s="335">
        <f>$C204+D192</f>
        <v>640450.17166017031</v>
      </c>
      <c r="E204" s="335">
        <f t="shared" ref="E204:BP204" si="82">$C204+E192</f>
        <v>633635.55628627876</v>
      </c>
      <c r="F204" s="335">
        <f t="shared" si="82"/>
        <v>638177.61469445541</v>
      </c>
      <c r="G204" s="335">
        <f t="shared" si="82"/>
        <v>653094.70552554959</v>
      </c>
      <c r="H204" s="335">
        <f t="shared" si="82"/>
        <v>677303.28854571679</v>
      </c>
      <c r="I204" s="335">
        <f t="shared" si="82"/>
        <v>679450.27585165959</v>
      </c>
      <c r="J204" s="335">
        <f t="shared" si="82"/>
        <v>680439.4732135752</v>
      </c>
      <c r="K204" s="335">
        <f t="shared" si="82"/>
        <v>684159.98049806932</v>
      </c>
      <c r="L204" s="335">
        <f t="shared" si="82"/>
        <v>691254.78055988974</v>
      </c>
      <c r="M204" s="335">
        <f t="shared" si="82"/>
        <v>701725.12128964858</v>
      </c>
      <c r="N204" s="335">
        <f t="shared" si="82"/>
        <v>698286.7546776341</v>
      </c>
      <c r="O204" s="335">
        <f t="shared" si="82"/>
        <v>691898.98659958644</v>
      </c>
      <c r="P204" s="335">
        <f t="shared" si="82"/>
        <v>684929.47931619268</v>
      </c>
      <c r="Q204" s="335">
        <f t="shared" si="82"/>
        <v>678006.70400183252</v>
      </c>
      <c r="R204" s="335">
        <f t="shared" si="82"/>
        <v>671381.37838013424</v>
      </c>
      <c r="S204" s="335">
        <f t="shared" si="82"/>
        <v>665201.81731068913</v>
      </c>
      <c r="T204" s="335">
        <f t="shared" si="82"/>
        <v>659573.44042774627</v>
      </c>
      <c r="U204" s="335">
        <f t="shared" si="82"/>
        <v>654574.56149677653</v>
      </c>
      <c r="V204" s="335">
        <f t="shared" si="82"/>
        <v>650262.70754052221</v>
      </c>
      <c r="W204" s="335">
        <f t="shared" si="82"/>
        <v>646333.19819784584</v>
      </c>
      <c r="X204" s="335">
        <f t="shared" si="82"/>
        <v>643015.65655468975</v>
      </c>
      <c r="Y204" s="335">
        <f t="shared" si="82"/>
        <v>640357.95459375693</v>
      </c>
      <c r="Z204" s="335">
        <f t="shared" si="82"/>
        <v>638396.32790723117</v>
      </c>
      <c r="AA204" s="335">
        <f t="shared" si="82"/>
        <v>637155.8061790322</v>
      </c>
      <c r="AB204" s="335">
        <f t="shared" si="82"/>
        <v>636650.64705178863</v>
      </c>
      <c r="AC204" s="335">
        <f t="shared" si="82"/>
        <v>636885.20765540586</v>
      </c>
      <c r="AD204" s="335">
        <f t="shared" si="82"/>
        <v>637855.04183782591</v>
      </c>
      <c r="AE204" s="335">
        <f t="shared" si="82"/>
        <v>639548.08450575813</v>
      </c>
      <c r="AF204" s="335">
        <f t="shared" si="82"/>
        <v>641945.83488575148</v>
      </c>
      <c r="AG204" s="335">
        <f t="shared" si="82"/>
        <v>644660.05544497026</v>
      </c>
      <c r="AH204" s="335">
        <f t="shared" si="82"/>
        <v>647753.68578323617</v>
      </c>
      <c r="AI204" s="335">
        <f t="shared" si="82"/>
        <v>651284.45788456907</v>
      </c>
      <c r="AJ204" s="335">
        <f t="shared" si="82"/>
        <v>655301.19145032926</v>
      </c>
      <c r="AK204" s="335">
        <f t="shared" si="82"/>
        <v>659841.02342810517</v>
      </c>
      <c r="AL204" s="335">
        <f t="shared" si="82"/>
        <v>664928.52981581108</v>
      </c>
      <c r="AM204" s="335">
        <f t="shared" si="82"/>
        <v>670576.01804567396</v>
      </c>
      <c r="AN204" s="335">
        <f t="shared" si="82"/>
        <v>676784.50257479132</v>
      </c>
      <c r="AO204" s="335">
        <f t="shared" si="82"/>
        <v>683545.03920198185</v>
      </c>
      <c r="AP204" s="335">
        <f t="shared" si="82"/>
        <v>690840.20627718035</v>
      </c>
      <c r="AQ204" s="335">
        <f t="shared" si="82"/>
        <v>698143.61789494299</v>
      </c>
      <c r="AR204" s="335">
        <f t="shared" si="82"/>
        <v>705593.06396436016</v>
      </c>
      <c r="AS204" s="335">
        <f t="shared" si="82"/>
        <v>713306.29089832585</v>
      </c>
      <c r="AT204" s="335">
        <f t="shared" si="82"/>
        <v>721376.56490750355</v>
      </c>
      <c r="AU204" s="335">
        <f t="shared" si="82"/>
        <v>729870.39521863684</v>
      </c>
      <c r="AV204" s="335">
        <f t="shared" si="82"/>
        <v>738828.31133348099</v>
      </c>
      <c r="AW204" s="335">
        <f t="shared" si="82"/>
        <v>748267.3500029092</v>
      </c>
      <c r="AX204" s="335">
        <f t="shared" si="82"/>
        <v>758184.37468199967</v>
      </c>
      <c r="AY204" s="335">
        <f t="shared" si="82"/>
        <v>768559.66980854841</v>
      </c>
      <c r="AZ204" s="335">
        <f t="shared" si="82"/>
        <v>779360.46885957441</v>
      </c>
      <c r="BA204" s="335">
        <f t="shared" si="82"/>
        <v>788226.44046941109</v>
      </c>
      <c r="BB204" s="335">
        <f t="shared" si="82"/>
        <v>798079.89343111042</v>
      </c>
      <c r="BC204" s="335">
        <f t="shared" si="82"/>
        <v>808848.06403465697</v>
      </c>
      <c r="BD204" s="335">
        <f t="shared" si="82"/>
        <v>820417.34563497256</v>
      </c>
      <c r="BE204" s="335">
        <f t="shared" si="82"/>
        <v>832648.47809544345</v>
      </c>
      <c r="BF204" s="335">
        <f t="shared" si="82"/>
        <v>845394.04285475821</v>
      </c>
      <c r="BG204" s="335">
        <f t="shared" si="82"/>
        <v>858509.39770009834</v>
      </c>
      <c r="BH204" s="335">
        <f t="shared" si="82"/>
        <v>871859.16400009673</v>
      </c>
      <c r="BI204" s="335">
        <f t="shared" si="82"/>
        <v>885320.73744256096</v>
      </c>
      <c r="BJ204" s="335">
        <f t="shared" si="82"/>
        <v>898785.84152267489</v>
      </c>
      <c r="BK204" s="335">
        <f t="shared" si="82"/>
        <v>912160.82562885468</v>
      </c>
      <c r="BL204" s="335">
        <f t="shared" si="82"/>
        <v>925366.18718957831</v>
      </c>
      <c r="BM204" s="335">
        <f t="shared" si="82"/>
        <v>938335.64204549883</v>
      </c>
      <c r="BN204" s="335">
        <f t="shared" si="82"/>
        <v>951014.95920440205</v>
      </c>
      <c r="BO204" s="335">
        <f t="shared" si="82"/>
        <v>963360.70140694012</v>
      </c>
      <c r="BP204" s="335">
        <f t="shared" si="82"/>
        <v>975338.96156343503</v>
      </c>
      <c r="BQ204" s="335">
        <f t="shared" ref="BQ204:CJ204" si="83">$C204+BQ192</f>
        <v>986924.15010961774</v>
      </c>
      <c r="BR204" s="335">
        <f t="shared" si="83"/>
        <v>998097.86472686729</v>
      </c>
      <c r="BS204" s="335">
        <f t="shared" si="83"/>
        <v>1008847.8581959563</v>
      </c>
      <c r="BT204" s="335">
        <f t="shared" si="83"/>
        <v>1019167.1099520612</v>
      </c>
      <c r="BU204" s="335">
        <f t="shared" si="83"/>
        <v>1029053.0004638269</v>
      </c>
      <c r="BV204" s="335">
        <f t="shared" si="83"/>
        <v>1038660.0611213988</v>
      </c>
      <c r="BW204" s="335">
        <f t="shared" si="83"/>
        <v>1047391.5890292095</v>
      </c>
      <c r="BX204" s="335">
        <f t="shared" si="83"/>
        <v>1055183.193101299</v>
      </c>
      <c r="BY204" s="335">
        <f t="shared" si="83"/>
        <v>1062041.8079041373</v>
      </c>
      <c r="BZ204" s="335">
        <f t="shared" si="83"/>
        <v>1068016.3960176033</v>
      </c>
      <c r="CA204" s="335">
        <f t="shared" si="83"/>
        <v>1073178.5318394974</v>
      </c>
      <c r="CB204" s="335">
        <f t="shared" si="83"/>
        <v>1077609.7842953694</v>
      </c>
      <c r="CC204" s="335">
        <f t="shared" si="83"/>
        <v>1081393.7423792263</v>
      </c>
      <c r="CD204" s="335">
        <f t="shared" si="83"/>
        <v>1084611.1807392952</v>
      </c>
      <c r="CE204" s="335">
        <f t="shared" si="83"/>
        <v>1087337.3223706009</v>
      </c>
      <c r="CF204" s="335">
        <f t="shared" si="83"/>
        <v>1089640.4784726899</v>
      </c>
      <c r="CG204" s="335">
        <f t="shared" si="83"/>
        <v>1091581.5718185736</v>
      </c>
      <c r="CH204" s="335">
        <f t="shared" si="83"/>
        <v>1093214.2080171003</v>
      </c>
      <c r="CI204" s="335">
        <f t="shared" si="83"/>
        <v>1094585.0689951573</v>
      </c>
      <c r="CJ204" s="335">
        <f t="shared" si="83"/>
        <v>1095734.479147939</v>
      </c>
    </row>
    <row r="205" spans="1:88" s="115" customFormat="1" ht="12.75" x14ac:dyDescent="0.2">
      <c r="A205" s="264" t="s">
        <v>570</v>
      </c>
      <c r="B205" s="264"/>
      <c r="C205" s="335">
        <f>C186</f>
        <v>659402.49835829937</v>
      </c>
      <c r="D205" s="335">
        <f>$C205+D193</f>
        <v>599350.11278726778</v>
      </c>
      <c r="E205" s="335">
        <f t="shared" ref="E205:BP205" si="84">$C205+E193</f>
        <v>586208.12607281341</v>
      </c>
      <c r="F205" s="335">
        <f t="shared" si="84"/>
        <v>616745.55802135437</v>
      </c>
      <c r="G205" s="335">
        <f t="shared" si="84"/>
        <v>687017.33388322324</v>
      </c>
      <c r="H205" s="335">
        <f t="shared" si="84"/>
        <v>792731.85661196325</v>
      </c>
      <c r="I205" s="335">
        <f t="shared" si="84"/>
        <v>833123.29169552226</v>
      </c>
      <c r="J205" s="335">
        <f t="shared" si="84"/>
        <v>874027.11723171431</v>
      </c>
      <c r="K205" s="335">
        <f t="shared" si="84"/>
        <v>927289.90864713455</v>
      </c>
      <c r="L205" s="335">
        <f t="shared" si="84"/>
        <v>994595.97972109646</v>
      </c>
      <c r="M205" s="335">
        <f t="shared" si="84"/>
        <v>1075641.1435177154</v>
      </c>
      <c r="N205" s="335">
        <f t="shared" si="84"/>
        <v>1117294.4415091178</v>
      </c>
      <c r="O205" s="335">
        <f t="shared" si="84"/>
        <v>1150465.0378052797</v>
      </c>
      <c r="P205" s="335">
        <f t="shared" si="84"/>
        <v>1181891.8847039249</v>
      </c>
      <c r="Q205" s="335">
        <f t="shared" si="84"/>
        <v>1213444.3666866114</v>
      </c>
      <c r="R205" s="335">
        <f t="shared" si="84"/>
        <v>1245911.2768302569</v>
      </c>
      <c r="S205" s="335">
        <f t="shared" si="84"/>
        <v>1279764.7942707581</v>
      </c>
      <c r="T205" s="335">
        <f t="shared" si="84"/>
        <v>1315329.910059361</v>
      </c>
      <c r="U205" s="335">
        <f t="shared" si="84"/>
        <v>1352833.5983434175</v>
      </c>
      <c r="V205" s="335">
        <f t="shared" si="84"/>
        <v>1392427.1813298352</v>
      </c>
      <c r="W205" s="335">
        <f t="shared" si="84"/>
        <v>1434609.2594047408</v>
      </c>
      <c r="X205" s="335">
        <f t="shared" si="84"/>
        <v>1478603.1273430963</v>
      </c>
      <c r="Y205" s="335">
        <f t="shared" si="84"/>
        <v>1524494.3077557867</v>
      </c>
      <c r="Z205" s="335">
        <f t="shared" si="84"/>
        <v>1572333.4933212465</v>
      </c>
      <c r="AA205" s="335">
        <f t="shared" si="84"/>
        <v>1622137.5298205386</v>
      </c>
      <c r="AB205" s="335">
        <f t="shared" si="84"/>
        <v>1673891.1238041255</v>
      </c>
      <c r="AC205" s="335">
        <f t="shared" si="84"/>
        <v>1727549.9814012651</v>
      </c>
      <c r="AD205" s="335">
        <f t="shared" si="84"/>
        <v>1783044.6476257923</v>
      </c>
      <c r="AE205" s="335">
        <f t="shared" si="84"/>
        <v>1840284.5748476405</v>
      </c>
      <c r="AF205" s="335">
        <f t="shared" si="84"/>
        <v>1899162.1259096027</v>
      </c>
      <c r="AG205" s="335">
        <f t="shared" si="84"/>
        <v>1959099.7004596633</v>
      </c>
      <c r="AH205" s="335">
        <f t="shared" si="84"/>
        <v>2020187.0772992466</v>
      </c>
      <c r="AI205" s="335">
        <f t="shared" si="84"/>
        <v>2082505.5126226195</v>
      </c>
      <c r="AJ205" s="335">
        <f t="shared" si="84"/>
        <v>2146112.2092012176</v>
      </c>
      <c r="AK205" s="335">
        <f t="shared" si="84"/>
        <v>2211031.3707722877</v>
      </c>
      <c r="AL205" s="335">
        <f t="shared" si="84"/>
        <v>2277251.6800697935</v>
      </c>
      <c r="AM205" s="335">
        <f t="shared" si="84"/>
        <v>2344727.6680776342</v>
      </c>
      <c r="AN205" s="335">
        <f t="shared" si="84"/>
        <v>2413383.2817905918</v>
      </c>
      <c r="AO205" s="335">
        <f t="shared" si="84"/>
        <v>2483116.5380635005</v>
      </c>
      <c r="AP205" s="335">
        <f t="shared" si="84"/>
        <v>2553804.5495571001</v>
      </c>
      <c r="AQ205" s="335">
        <f t="shared" si="84"/>
        <v>2624848.4844475198</v>
      </c>
      <c r="AR205" s="335">
        <f t="shared" si="84"/>
        <v>2696442.3948067748</v>
      </c>
      <c r="AS205" s="335">
        <f t="shared" si="84"/>
        <v>2768745.5210579792</v>
      </c>
      <c r="AT205" s="335">
        <f t="shared" si="84"/>
        <v>2841859.8306420906</v>
      </c>
      <c r="AU205" s="335">
        <f t="shared" si="84"/>
        <v>2915821.195672675</v>
      </c>
      <c r="AV205" s="335">
        <f t="shared" si="84"/>
        <v>2990601.0036793444</v>
      </c>
      <c r="AW205" s="335">
        <f t="shared" si="84"/>
        <v>3066113.5142407608</v>
      </c>
      <c r="AX205" s="335">
        <f t="shared" si="84"/>
        <v>3142225.934742061</v>
      </c>
      <c r="AY205" s="335">
        <f t="shared" si="84"/>
        <v>3218769.3170920326</v>
      </c>
      <c r="AZ205" s="335">
        <f t="shared" si="84"/>
        <v>3295549.1361094709</v>
      </c>
      <c r="BA205" s="335">
        <f t="shared" si="84"/>
        <v>3371413.001680484</v>
      </c>
      <c r="BB205" s="335">
        <f t="shared" si="84"/>
        <v>3448461.955818627</v>
      </c>
      <c r="BC205" s="335">
        <f t="shared" si="84"/>
        <v>3526480.6321293321</v>
      </c>
      <c r="BD205" s="335">
        <f t="shared" si="84"/>
        <v>3605096.9928636127</v>
      </c>
      <c r="BE205" s="335">
        <f t="shared" si="84"/>
        <v>3683867.2323673428</v>
      </c>
      <c r="BF205" s="335">
        <f t="shared" si="84"/>
        <v>3762333.5427595936</v>
      </c>
      <c r="BG205" s="335">
        <f t="shared" si="84"/>
        <v>3840059.121094414</v>
      </c>
      <c r="BH205" s="335">
        <f t="shared" si="84"/>
        <v>3916647.9386879401</v>
      </c>
      <c r="BI205" s="335">
        <f t="shared" si="84"/>
        <v>3991754.4745185487</v>
      </c>
      <c r="BJ205" s="335">
        <f t="shared" si="84"/>
        <v>4065086.9878975567</v>
      </c>
      <c r="BK205" s="335">
        <f t="shared" si="84"/>
        <v>4136406.7679266743</v>
      </c>
      <c r="BL205" s="335">
        <f t="shared" si="84"/>
        <v>4205525.0045249732</v>
      </c>
      <c r="BM205" s="335">
        <f t="shared" si="84"/>
        <v>4272298.3759018639</v>
      </c>
      <c r="BN205" s="335">
        <f t="shared" si="84"/>
        <v>4336624.0679874867</v>
      </c>
      <c r="BO205" s="335">
        <f t="shared" si="84"/>
        <v>4398434.6814134</v>
      </c>
      <c r="BP205" s="335">
        <f t="shared" si="84"/>
        <v>4457693.3051062105</v>
      </c>
      <c r="BQ205" s="335">
        <f t="shared" ref="BQ205:CJ205" si="85">$C205+BQ193</f>
        <v>4514388.9170134002</v>
      </c>
      <c r="BR205" s="335">
        <f t="shared" si="85"/>
        <v>4568532.1940675732</v>
      </c>
      <c r="BS205" s="335">
        <f t="shared" si="85"/>
        <v>4620151.7626899024</v>
      </c>
      <c r="BT205" s="335">
        <f t="shared" si="85"/>
        <v>4669290.8891794607</v>
      </c>
      <c r="BU205" s="335">
        <f t="shared" si="85"/>
        <v>4716004.590130372</v>
      </c>
      <c r="BV205" s="335">
        <f t="shared" si="85"/>
        <v>4760162.0284946719</v>
      </c>
      <c r="BW205" s="335">
        <f t="shared" si="85"/>
        <v>4799422.9981147181</v>
      </c>
      <c r="BX205" s="335">
        <f t="shared" si="85"/>
        <v>4833870.6512685418</v>
      </c>
      <c r="BY205" s="335">
        <f t="shared" si="85"/>
        <v>4863789.1737629967</v>
      </c>
      <c r="BZ205" s="335">
        <f t="shared" si="85"/>
        <v>4889567.8105369508</v>
      </c>
      <c r="CA205" s="335">
        <f t="shared" si="85"/>
        <v>4911638.9560857723</v>
      </c>
      <c r="CB205" s="335">
        <f t="shared" si="85"/>
        <v>4930439.4215547871</v>
      </c>
      <c r="CC205" s="335">
        <f t="shared" si="85"/>
        <v>4946387.3045484442</v>
      </c>
      <c r="CD205" s="335">
        <f t="shared" si="85"/>
        <v>4959869.2188006565</v>
      </c>
      <c r="CE205" s="335">
        <f t="shared" si="85"/>
        <v>4971234.2761736792</v>
      </c>
      <c r="CF205" s="335">
        <f t="shared" si="85"/>
        <v>4980792.3571342789</v>
      </c>
      <c r="CG205" s="335">
        <f t="shared" si="85"/>
        <v>4988815.0027656611</v>
      </c>
      <c r="CH205" s="335">
        <f t="shared" si="85"/>
        <v>4995537.8141964311</v>
      </c>
      <c r="CI205" s="335">
        <f t="shared" si="85"/>
        <v>5001163.6267522397</v>
      </c>
      <c r="CJ205" s="335">
        <f t="shared" si="85"/>
        <v>5005865.9875419363</v>
      </c>
    </row>
    <row r="206" spans="1:88" s="115" customFormat="1" ht="12.75" x14ac:dyDescent="0.2">
      <c r="A206" s="264"/>
      <c r="B206" s="264"/>
      <c r="C206" s="264"/>
      <c r="D206" s="264"/>
      <c r="E206" s="264"/>
      <c r="F206" s="264"/>
      <c r="G206" s="264"/>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c r="BJ206" s="264"/>
      <c r="BK206" s="264"/>
      <c r="BL206" s="264"/>
      <c r="BM206" s="264"/>
      <c r="BN206" s="264"/>
      <c r="BO206" s="264"/>
      <c r="BP206" s="264"/>
      <c r="BQ206" s="264"/>
      <c r="BR206" s="264"/>
      <c r="BS206" s="264"/>
      <c r="BT206" s="264"/>
      <c r="BU206" s="264"/>
      <c r="BV206" s="264"/>
      <c r="BW206" s="264"/>
      <c r="BX206" s="264"/>
      <c r="BY206" s="264"/>
      <c r="BZ206" s="264"/>
      <c r="CA206" s="264"/>
      <c r="CB206" s="264"/>
      <c r="CC206" s="264"/>
      <c r="CD206" s="264"/>
      <c r="CE206" s="264"/>
      <c r="CF206" s="264"/>
      <c r="CG206" s="264"/>
      <c r="CH206" s="264"/>
      <c r="CI206" s="264"/>
      <c r="CJ206" s="264"/>
    </row>
    <row r="207" spans="1:88" s="115" customFormat="1" ht="12.75" x14ac:dyDescent="0.2">
      <c r="A207" s="327" t="s">
        <v>572</v>
      </c>
      <c r="B207" s="264"/>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c r="AN207" s="265"/>
      <c r="AO207" s="265"/>
      <c r="AP207" s="265"/>
      <c r="AQ207" s="265"/>
      <c r="AR207" s="265"/>
      <c r="AS207" s="265"/>
      <c r="AT207" s="265"/>
      <c r="AU207" s="265"/>
      <c r="AV207" s="265"/>
      <c r="AW207" s="265"/>
      <c r="AX207" s="265"/>
      <c r="AY207" s="265"/>
      <c r="AZ207" s="265"/>
      <c r="BA207" s="265"/>
      <c r="BB207" s="265"/>
      <c r="BC207" s="265"/>
      <c r="BD207" s="265"/>
      <c r="BE207" s="265"/>
      <c r="BF207" s="265"/>
      <c r="BG207" s="265"/>
      <c r="BH207" s="265"/>
      <c r="BI207" s="265"/>
      <c r="BJ207" s="265"/>
      <c r="BK207" s="265"/>
      <c r="BL207" s="265"/>
      <c r="BM207" s="265"/>
      <c r="BN207" s="265"/>
      <c r="BO207" s="265"/>
      <c r="BP207" s="265"/>
      <c r="BQ207" s="265"/>
      <c r="BR207" s="265"/>
      <c r="BS207" s="265"/>
      <c r="BT207" s="265"/>
      <c r="BU207" s="265"/>
      <c r="BV207" s="265"/>
      <c r="BW207" s="265"/>
      <c r="BX207" s="265"/>
      <c r="BY207" s="265"/>
      <c r="BZ207" s="265"/>
      <c r="CA207" s="265"/>
      <c r="CB207" s="265"/>
      <c r="CC207" s="265"/>
      <c r="CD207" s="265"/>
      <c r="CE207" s="265"/>
      <c r="CF207" s="265"/>
      <c r="CG207" s="265"/>
      <c r="CH207" s="265"/>
      <c r="CI207" s="265"/>
      <c r="CJ207" s="265"/>
    </row>
    <row r="208" spans="1:88" s="115" customFormat="1" ht="12.75" x14ac:dyDescent="0.2">
      <c r="A208" s="327"/>
      <c r="B208" s="264"/>
      <c r="C208" s="265"/>
      <c r="D208" s="265">
        <f>D202</f>
        <v>1</v>
      </c>
      <c r="E208" s="265">
        <f t="shared" ref="E208:BP208" si="86">E202</f>
        <v>2</v>
      </c>
      <c r="F208" s="265">
        <f t="shared" si="86"/>
        <v>3</v>
      </c>
      <c r="G208" s="265">
        <f t="shared" si="86"/>
        <v>4</v>
      </c>
      <c r="H208" s="265">
        <f t="shared" si="86"/>
        <v>5</v>
      </c>
      <c r="I208" s="265">
        <f t="shared" si="86"/>
        <v>6</v>
      </c>
      <c r="J208" s="265">
        <f t="shared" si="86"/>
        <v>7</v>
      </c>
      <c r="K208" s="265">
        <f t="shared" si="86"/>
        <v>8</v>
      </c>
      <c r="L208" s="265">
        <f t="shared" si="86"/>
        <v>9</v>
      </c>
      <c r="M208" s="265">
        <f t="shared" si="86"/>
        <v>10</v>
      </c>
      <c r="N208" s="265">
        <f t="shared" si="86"/>
        <v>11</v>
      </c>
      <c r="O208" s="265">
        <f t="shared" si="86"/>
        <v>12</v>
      </c>
      <c r="P208" s="265">
        <f t="shared" si="86"/>
        <v>13</v>
      </c>
      <c r="Q208" s="265">
        <f t="shared" si="86"/>
        <v>14</v>
      </c>
      <c r="R208" s="265">
        <f t="shared" si="86"/>
        <v>15</v>
      </c>
      <c r="S208" s="265">
        <f t="shared" si="86"/>
        <v>16</v>
      </c>
      <c r="T208" s="265">
        <f t="shared" si="86"/>
        <v>17</v>
      </c>
      <c r="U208" s="265">
        <f t="shared" si="86"/>
        <v>18</v>
      </c>
      <c r="V208" s="265">
        <f t="shared" si="86"/>
        <v>19</v>
      </c>
      <c r="W208" s="265">
        <f t="shared" si="86"/>
        <v>20</v>
      </c>
      <c r="X208" s="265">
        <f t="shared" si="86"/>
        <v>21</v>
      </c>
      <c r="Y208" s="265">
        <f t="shared" si="86"/>
        <v>22</v>
      </c>
      <c r="Z208" s="265">
        <f t="shared" si="86"/>
        <v>23</v>
      </c>
      <c r="AA208" s="265">
        <f t="shared" si="86"/>
        <v>24</v>
      </c>
      <c r="AB208" s="265">
        <f t="shared" si="86"/>
        <v>25</v>
      </c>
      <c r="AC208" s="265">
        <f t="shared" si="86"/>
        <v>26</v>
      </c>
      <c r="AD208" s="265">
        <f t="shared" si="86"/>
        <v>27</v>
      </c>
      <c r="AE208" s="265">
        <f t="shared" si="86"/>
        <v>28</v>
      </c>
      <c r="AF208" s="265">
        <f t="shared" si="86"/>
        <v>29</v>
      </c>
      <c r="AG208" s="265">
        <f t="shared" si="86"/>
        <v>30</v>
      </c>
      <c r="AH208" s="265">
        <f t="shared" si="86"/>
        <v>31</v>
      </c>
      <c r="AI208" s="265">
        <f t="shared" si="86"/>
        <v>32</v>
      </c>
      <c r="AJ208" s="265">
        <f t="shared" si="86"/>
        <v>33</v>
      </c>
      <c r="AK208" s="265">
        <f t="shared" si="86"/>
        <v>34</v>
      </c>
      <c r="AL208" s="265">
        <f t="shared" si="86"/>
        <v>35</v>
      </c>
      <c r="AM208" s="265">
        <f t="shared" si="86"/>
        <v>36</v>
      </c>
      <c r="AN208" s="265">
        <f t="shared" si="86"/>
        <v>37</v>
      </c>
      <c r="AO208" s="265">
        <f t="shared" si="86"/>
        <v>38</v>
      </c>
      <c r="AP208" s="265">
        <f t="shared" si="86"/>
        <v>39</v>
      </c>
      <c r="AQ208" s="265">
        <f t="shared" si="86"/>
        <v>40</v>
      </c>
      <c r="AR208" s="265">
        <f t="shared" si="86"/>
        <v>41</v>
      </c>
      <c r="AS208" s="265">
        <f t="shared" si="86"/>
        <v>42</v>
      </c>
      <c r="AT208" s="265">
        <f t="shared" si="86"/>
        <v>43</v>
      </c>
      <c r="AU208" s="265">
        <f t="shared" si="86"/>
        <v>44</v>
      </c>
      <c r="AV208" s="265">
        <f t="shared" si="86"/>
        <v>45</v>
      </c>
      <c r="AW208" s="265">
        <f t="shared" si="86"/>
        <v>46</v>
      </c>
      <c r="AX208" s="265">
        <f t="shared" si="86"/>
        <v>47</v>
      </c>
      <c r="AY208" s="265">
        <f t="shared" si="86"/>
        <v>48</v>
      </c>
      <c r="AZ208" s="265">
        <f t="shared" si="86"/>
        <v>49</v>
      </c>
      <c r="BA208" s="265">
        <f t="shared" si="86"/>
        <v>50</v>
      </c>
      <c r="BB208" s="265">
        <f t="shared" si="86"/>
        <v>51</v>
      </c>
      <c r="BC208" s="265">
        <f t="shared" si="86"/>
        <v>52</v>
      </c>
      <c r="BD208" s="265">
        <f t="shared" si="86"/>
        <v>53</v>
      </c>
      <c r="BE208" s="265">
        <f t="shared" si="86"/>
        <v>54</v>
      </c>
      <c r="BF208" s="265">
        <f t="shared" si="86"/>
        <v>55</v>
      </c>
      <c r="BG208" s="265">
        <f t="shared" si="86"/>
        <v>56</v>
      </c>
      <c r="BH208" s="265">
        <f t="shared" si="86"/>
        <v>57</v>
      </c>
      <c r="BI208" s="265">
        <f t="shared" si="86"/>
        <v>58</v>
      </c>
      <c r="BJ208" s="265">
        <f t="shared" si="86"/>
        <v>59</v>
      </c>
      <c r="BK208" s="265">
        <f t="shared" si="86"/>
        <v>60</v>
      </c>
      <c r="BL208" s="265">
        <f t="shared" si="86"/>
        <v>61</v>
      </c>
      <c r="BM208" s="265">
        <f t="shared" si="86"/>
        <v>62</v>
      </c>
      <c r="BN208" s="265">
        <f t="shared" si="86"/>
        <v>63</v>
      </c>
      <c r="BO208" s="265">
        <f t="shared" si="86"/>
        <v>64</v>
      </c>
      <c r="BP208" s="265">
        <f t="shared" si="86"/>
        <v>65</v>
      </c>
      <c r="BQ208" s="265">
        <f t="shared" ref="BQ208:CJ208" si="87">BQ202</f>
        <v>66</v>
      </c>
      <c r="BR208" s="265">
        <f t="shared" si="87"/>
        <v>67</v>
      </c>
      <c r="BS208" s="265">
        <f t="shared" si="87"/>
        <v>68</v>
      </c>
      <c r="BT208" s="265">
        <f t="shared" si="87"/>
        <v>69</v>
      </c>
      <c r="BU208" s="265">
        <f t="shared" si="87"/>
        <v>70</v>
      </c>
      <c r="BV208" s="265">
        <f t="shared" si="87"/>
        <v>71</v>
      </c>
      <c r="BW208" s="265">
        <f t="shared" si="87"/>
        <v>72</v>
      </c>
      <c r="BX208" s="265">
        <f t="shared" si="87"/>
        <v>73</v>
      </c>
      <c r="BY208" s="265">
        <f t="shared" si="87"/>
        <v>74</v>
      </c>
      <c r="BZ208" s="265">
        <f t="shared" si="87"/>
        <v>75</v>
      </c>
      <c r="CA208" s="265">
        <f t="shared" si="87"/>
        <v>76</v>
      </c>
      <c r="CB208" s="265">
        <f t="shared" si="87"/>
        <v>77</v>
      </c>
      <c r="CC208" s="265">
        <f t="shared" si="87"/>
        <v>78</v>
      </c>
      <c r="CD208" s="265">
        <f t="shared" si="87"/>
        <v>79</v>
      </c>
      <c r="CE208" s="265">
        <f t="shared" si="87"/>
        <v>80</v>
      </c>
      <c r="CF208" s="265">
        <f t="shared" si="87"/>
        <v>81</v>
      </c>
      <c r="CG208" s="265">
        <f t="shared" si="87"/>
        <v>82</v>
      </c>
      <c r="CH208" s="265">
        <f t="shared" si="87"/>
        <v>83</v>
      </c>
      <c r="CI208" s="265">
        <f t="shared" si="87"/>
        <v>84</v>
      </c>
      <c r="CJ208" s="265">
        <f t="shared" si="87"/>
        <v>85</v>
      </c>
    </row>
    <row r="209" spans="1:88" s="115" customFormat="1" ht="12.75" x14ac:dyDescent="0.2">
      <c r="A209" s="264"/>
      <c r="B209" s="264"/>
      <c r="C209" s="327" t="s">
        <v>499</v>
      </c>
      <c r="D209" s="335">
        <f>D204/D203</f>
        <v>438329.24439231522</v>
      </c>
      <c r="E209" s="335">
        <f t="shared" ref="E209:BP209" si="88">E204/E203</f>
        <v>147051.08342384628</v>
      </c>
      <c r="F209" s="335">
        <f t="shared" si="88"/>
        <v>75671.034037422185</v>
      </c>
      <c r="G209" s="335">
        <f t="shared" si="88"/>
        <v>47652.490463583905</v>
      </c>
      <c r="H209" s="335">
        <f t="shared" si="88"/>
        <v>33889.066981705466</v>
      </c>
      <c r="I209" s="335">
        <f t="shared" si="88"/>
        <v>25039.183062445376</v>
      </c>
      <c r="J209" s="335">
        <f t="shared" si="88"/>
        <v>19563.640597945552</v>
      </c>
      <c r="K209" s="335">
        <f t="shared" si="88"/>
        <v>15973.183234750264</v>
      </c>
      <c r="L209" s="335">
        <f t="shared" si="88"/>
        <v>13487.869541238188</v>
      </c>
      <c r="M209" s="335">
        <f t="shared" si="88"/>
        <v>11694.443086425405</v>
      </c>
      <c r="N209" s="335">
        <f t="shared" si="88"/>
        <v>10110.479715096</v>
      </c>
      <c r="O209" s="335">
        <f t="shared" si="88"/>
        <v>8865.4292775885551</v>
      </c>
      <c r="P209" s="335">
        <f t="shared" si="88"/>
        <v>7883.2441564418887</v>
      </c>
      <c r="Q209" s="335">
        <f t="shared" si="88"/>
        <v>7092.9234669508396</v>
      </c>
      <c r="R209" s="335">
        <f t="shared" si="88"/>
        <v>6444.8658431264093</v>
      </c>
      <c r="S209" s="335">
        <f t="shared" si="88"/>
        <v>5905.1298173097612</v>
      </c>
      <c r="T209" s="335">
        <f t="shared" si="88"/>
        <v>5449.943731210974</v>
      </c>
      <c r="U209" s="335">
        <f t="shared" si="88"/>
        <v>5062.1620392856112</v>
      </c>
      <c r="V209" s="335">
        <f t="shared" si="88"/>
        <v>4729.0750845118846</v>
      </c>
      <c r="W209" s="335">
        <f t="shared" si="88"/>
        <v>4438.6617049701836</v>
      </c>
      <c r="X209" s="335">
        <f t="shared" si="88"/>
        <v>4185.0064111786487</v>
      </c>
      <c r="Y209" s="335">
        <f t="shared" si="88"/>
        <v>3962.5651802238062</v>
      </c>
      <c r="Z209" s="335">
        <f t="shared" si="88"/>
        <v>3766.8660004939898</v>
      </c>
      <c r="AA209" s="335">
        <f t="shared" si="88"/>
        <v>3594.2505052955867</v>
      </c>
      <c r="AB209" s="335">
        <f t="shared" si="88"/>
        <v>3441.6860103120139</v>
      </c>
      <c r="AC209" s="335">
        <f t="shared" si="88"/>
        <v>3306.6293683345975</v>
      </c>
      <c r="AD209" s="335">
        <f t="shared" si="88"/>
        <v>3186.9266795829317</v>
      </c>
      <c r="AE209" s="335">
        <f t="shared" si="88"/>
        <v>3080.738169301138</v>
      </c>
      <c r="AF209" s="335">
        <f t="shared" si="88"/>
        <v>2986.4809856008615</v>
      </c>
      <c r="AG209" s="335">
        <f t="shared" si="88"/>
        <v>2901.1449123343232</v>
      </c>
      <c r="AH209" s="335">
        <f t="shared" si="88"/>
        <v>2824.0466702083122</v>
      </c>
      <c r="AI209" s="335">
        <f t="shared" si="88"/>
        <v>2754.5831414993231</v>
      </c>
      <c r="AJ209" s="335">
        <f t="shared" si="88"/>
        <v>2692.208749828897</v>
      </c>
      <c r="AK209" s="335">
        <f t="shared" si="88"/>
        <v>2636.415702815551</v>
      </c>
      <c r="AL209" s="335">
        <f t="shared" si="88"/>
        <v>2586.7232777538397</v>
      </c>
      <c r="AM209" s="335">
        <f t="shared" si="88"/>
        <v>2542.672610862001</v>
      </c>
      <c r="AN209" s="335">
        <f t="shared" si="88"/>
        <v>2503.8246787891189</v>
      </c>
      <c r="AO209" s="335">
        <f t="shared" si="88"/>
        <v>2469.7599924113447</v>
      </c>
      <c r="AP209" s="335">
        <f t="shared" si="88"/>
        <v>2440.0790808015417</v>
      </c>
      <c r="AQ209" s="335">
        <f t="shared" si="88"/>
        <v>2412.6684522159912</v>
      </c>
      <c r="AR209" s="335">
        <f t="shared" si="88"/>
        <v>2387.806490467111</v>
      </c>
      <c r="AS209" s="335">
        <f t="shared" si="88"/>
        <v>2365.689499140512</v>
      </c>
      <c r="AT209" s="335">
        <f t="shared" si="88"/>
        <v>2346.4332368968644</v>
      </c>
      <c r="AU209" s="335">
        <f t="shared" si="88"/>
        <v>2330.0747951486878</v>
      </c>
      <c r="AV209" s="335">
        <f t="shared" si="88"/>
        <v>2316.5815771990624</v>
      </c>
      <c r="AW209" s="335">
        <f t="shared" si="88"/>
        <v>2305.8634134234176</v>
      </c>
      <c r="AX209" s="335">
        <f t="shared" si="88"/>
        <v>2297.7854170197274</v>
      </c>
      <c r="AY209" s="335">
        <f t="shared" si="88"/>
        <v>2292.1802058404901</v>
      </c>
      <c r="AZ209" s="335">
        <f t="shared" si="88"/>
        <v>2288.8587732465976</v>
      </c>
      <c r="BA209" s="335">
        <f t="shared" si="88"/>
        <v>2280.9126826462348</v>
      </c>
      <c r="BB209" s="335">
        <f t="shared" si="88"/>
        <v>2276.7343241191857</v>
      </c>
      <c r="BC209" s="335">
        <f t="shared" si="88"/>
        <v>2275.9784537237133</v>
      </c>
      <c r="BD209" s="335">
        <f t="shared" si="88"/>
        <v>2278.2459467756789</v>
      </c>
      <c r="BE209" s="335">
        <f t="shared" si="88"/>
        <v>2283.1007123829731</v>
      </c>
      <c r="BF209" s="335">
        <f t="shared" si="88"/>
        <v>2290.1097747242297</v>
      </c>
      <c r="BG209" s="335">
        <f t="shared" si="88"/>
        <v>2298.8663705231779</v>
      </c>
      <c r="BH209" s="335">
        <f t="shared" si="88"/>
        <v>2309.0019172309799</v>
      </c>
      <c r="BI209" s="335">
        <f t="shared" si="88"/>
        <v>2320.1908762318935</v>
      </c>
      <c r="BJ209" s="335">
        <f t="shared" si="88"/>
        <v>2332.1512414386971</v>
      </c>
      <c r="BK209" s="335">
        <f t="shared" si="88"/>
        <v>2344.6424759754877</v>
      </c>
      <c r="BL209" s="335">
        <f t="shared" si="88"/>
        <v>2357.4620898471035</v>
      </c>
      <c r="BM209" s="335">
        <f t="shared" si="88"/>
        <v>2370.4416200273859</v>
      </c>
      <c r="BN209" s="335">
        <f t="shared" si="88"/>
        <v>2383.4424829799627</v>
      </c>
      <c r="BO209" s="335">
        <f t="shared" si="88"/>
        <v>2396.3519759297656</v>
      </c>
      <c r="BP209" s="335">
        <f t="shared" si="88"/>
        <v>2409.0795768586818</v>
      </c>
      <c r="BQ209" s="335">
        <f t="shared" ref="BQ209:CJ209" si="89">BQ204/BQ203</f>
        <v>2421.5536126828556</v>
      </c>
      <c r="BR209" s="335">
        <f t="shared" si="89"/>
        <v>2433.7183153196565</v>
      </c>
      <c r="BS209" s="335">
        <f t="shared" si="89"/>
        <v>2445.5312559518243</v>
      </c>
      <c r="BT209" s="335">
        <f t="shared" si="89"/>
        <v>2456.9611316227615</v>
      </c>
      <c r="BU209" s="335">
        <f t="shared" si="89"/>
        <v>2467.9858705378501</v>
      </c>
      <c r="BV209" s="335">
        <f t="shared" si="89"/>
        <v>2479.2482660366909</v>
      </c>
      <c r="BW209" s="335">
        <f t="shared" si="89"/>
        <v>2489.8488806640203</v>
      </c>
      <c r="BX209" s="335">
        <f t="shared" si="89"/>
        <v>2499.5385399653378</v>
      </c>
      <c r="BY209" s="335">
        <f t="shared" si="89"/>
        <v>2508.2172546035172</v>
      </c>
      <c r="BZ209" s="335">
        <f t="shared" si="89"/>
        <v>2515.8765883816686</v>
      </c>
      <c r="CA209" s="335">
        <f t="shared" si="89"/>
        <v>2522.5617772580849</v>
      </c>
      <c r="CB209" s="335">
        <f t="shared" si="89"/>
        <v>2528.3471221516675</v>
      </c>
      <c r="CC209" s="335">
        <f t="shared" si="89"/>
        <v>2533.3202629247089</v>
      </c>
      <c r="CD209" s="335">
        <f t="shared" si="89"/>
        <v>2537.5723651172198</v>
      </c>
      <c r="CE209" s="335">
        <f t="shared" si="89"/>
        <v>2541.1922176029329</v>
      </c>
      <c r="CF209" s="335">
        <f t="shared" si="89"/>
        <v>2544.2628934296567</v>
      </c>
      <c r="CG209" s="335">
        <f t="shared" si="89"/>
        <v>2546.8600683326872</v>
      </c>
      <c r="CH209" s="335">
        <f t="shared" si="89"/>
        <v>2549.0513904249669</v>
      </c>
      <c r="CI209" s="335">
        <f t="shared" si="89"/>
        <v>2550.8964968186524</v>
      </c>
      <c r="CJ209" s="335">
        <f t="shared" si="89"/>
        <v>2552.4474097345114</v>
      </c>
    </row>
    <row r="210" spans="1:88" s="308" customFormat="1" x14ac:dyDescent="0.25">
      <c r="A210" s="338"/>
      <c r="B210" s="264"/>
      <c r="C210" s="327" t="s">
        <v>555</v>
      </c>
      <c r="D210" s="335">
        <f>D205/D203</f>
        <v>410200.03380355111</v>
      </c>
      <c r="E210" s="335">
        <f t="shared" ref="E210:BP210" si="90">E205/E203</f>
        <v>136044.35419644171</v>
      </c>
      <c r="F210" s="335">
        <f t="shared" si="90"/>
        <v>73129.757357295035</v>
      </c>
      <c r="G210" s="335">
        <f t="shared" si="90"/>
        <v>50127.625709111482</v>
      </c>
      <c r="H210" s="335">
        <f t="shared" si="90"/>
        <v>39664.568948038148</v>
      </c>
      <c r="I210" s="335">
        <f t="shared" si="90"/>
        <v>30702.359474655153</v>
      </c>
      <c r="J210" s="335">
        <f t="shared" si="90"/>
        <v>25129.571501229806</v>
      </c>
      <c r="K210" s="335">
        <f t="shared" si="90"/>
        <v>21649.573264680763</v>
      </c>
      <c r="L210" s="335">
        <f t="shared" si="90"/>
        <v>19406.709650315202</v>
      </c>
      <c r="M210" s="335">
        <f t="shared" si="90"/>
        <v>17925.856938351313</v>
      </c>
      <c r="N210" s="335">
        <f t="shared" si="90"/>
        <v>16177.283488475237</v>
      </c>
      <c r="O210" s="335">
        <f t="shared" si="90"/>
        <v>14741.120635436768</v>
      </c>
      <c r="P210" s="335">
        <f t="shared" si="90"/>
        <v>13603.068016491541</v>
      </c>
      <c r="Q210" s="335">
        <f t="shared" si="90"/>
        <v>12694.370090310351</v>
      </c>
      <c r="R210" s="335">
        <f t="shared" si="90"/>
        <v>11960.014516611935</v>
      </c>
      <c r="S210" s="335">
        <f t="shared" si="90"/>
        <v>11360.728502432656</v>
      </c>
      <c r="T210" s="335">
        <f t="shared" si="90"/>
        <v>10868.348478606738</v>
      </c>
      <c r="U210" s="335">
        <f t="shared" si="90"/>
        <v>10462.15861390136</v>
      </c>
      <c r="V210" s="335">
        <f t="shared" si="90"/>
        <v>10126.511352819178</v>
      </c>
      <c r="W210" s="335">
        <f t="shared" si="90"/>
        <v>9852.1090964698687</v>
      </c>
      <c r="X210" s="335">
        <f t="shared" si="90"/>
        <v>9623.3482100188321</v>
      </c>
      <c r="Y210" s="335">
        <f t="shared" si="90"/>
        <v>9433.6425713565586</v>
      </c>
      <c r="Z210" s="335">
        <f t="shared" si="90"/>
        <v>9277.5746327450943</v>
      </c>
      <c r="AA210" s="335">
        <f t="shared" si="90"/>
        <v>9150.6168187976164</v>
      </c>
      <c r="AB210" s="335">
        <f t="shared" si="90"/>
        <v>9048.9308229878898</v>
      </c>
      <c r="AC210" s="335">
        <f t="shared" si="90"/>
        <v>8969.2262202108705</v>
      </c>
      <c r="AD210" s="335">
        <f t="shared" si="90"/>
        <v>8908.6582149348887</v>
      </c>
      <c r="AE210" s="335">
        <f t="shared" si="90"/>
        <v>8864.7516417636907</v>
      </c>
      <c r="AF210" s="335">
        <f t="shared" si="90"/>
        <v>8835.3429049224414</v>
      </c>
      <c r="AG210" s="335">
        <f t="shared" si="90"/>
        <v>8816.4794463978033</v>
      </c>
      <c r="AH210" s="335">
        <f t="shared" si="90"/>
        <v>8807.5185275811018</v>
      </c>
      <c r="AI210" s="335">
        <f t="shared" si="90"/>
        <v>8807.8788119436067</v>
      </c>
      <c r="AJ210" s="335">
        <f t="shared" si="90"/>
        <v>8816.9869719580511</v>
      </c>
      <c r="AK210" s="335">
        <f t="shared" si="90"/>
        <v>8834.245853701439</v>
      </c>
      <c r="AL210" s="335">
        <f t="shared" si="90"/>
        <v>8859.0271976633485</v>
      </c>
      <c r="AM210" s="335">
        <f t="shared" si="90"/>
        <v>8890.6770613816625</v>
      </c>
      <c r="AN210" s="335">
        <f t="shared" si="90"/>
        <v>8928.5268757414869</v>
      </c>
      <c r="AO210" s="335">
        <f t="shared" si="90"/>
        <v>8971.9060639573072</v>
      </c>
      <c r="AP210" s="335">
        <f t="shared" si="90"/>
        <v>9020.1540113168739</v>
      </c>
      <c r="AQ210" s="335">
        <f t="shared" si="90"/>
        <v>9071.0406397018214</v>
      </c>
      <c r="AR210" s="335">
        <f t="shared" si="90"/>
        <v>9125.0651123400403</v>
      </c>
      <c r="AS210" s="335">
        <f t="shared" si="90"/>
        <v>9182.5801742337608</v>
      </c>
      <c r="AT210" s="335">
        <f t="shared" si="90"/>
        <v>9243.763501072026</v>
      </c>
      <c r="AU210" s="335">
        <f t="shared" si="90"/>
        <v>9308.6135835965852</v>
      </c>
      <c r="AV210" s="335">
        <f t="shared" si="90"/>
        <v>9376.9703781012158</v>
      </c>
      <c r="AW210" s="335">
        <f t="shared" si="90"/>
        <v>9448.5466643217624</v>
      </c>
      <c r="AX210" s="335">
        <f t="shared" si="90"/>
        <v>9522.9619218409698</v>
      </c>
      <c r="AY210" s="335">
        <f t="shared" si="90"/>
        <v>9599.7742343713671</v>
      </c>
      <c r="AZ210" s="335">
        <f t="shared" si="90"/>
        <v>9678.5080258009821</v>
      </c>
      <c r="BA210" s="335">
        <f t="shared" si="90"/>
        <v>9755.951182495066</v>
      </c>
      <c r="BB210" s="335">
        <f t="shared" si="90"/>
        <v>9837.6512988911163</v>
      </c>
      <c r="BC210" s="335">
        <f t="shared" si="90"/>
        <v>9922.9933198633953</v>
      </c>
      <c r="BD210" s="335">
        <f t="shared" si="90"/>
        <v>10011.121358444618</v>
      </c>
      <c r="BE210" s="335">
        <f t="shared" si="90"/>
        <v>10101.069207236442</v>
      </c>
      <c r="BF210" s="335">
        <f t="shared" si="90"/>
        <v>10191.8825840684</v>
      </c>
      <c r="BG210" s="335">
        <f t="shared" si="90"/>
        <v>10282.68624426699</v>
      </c>
      <c r="BH210" s="335">
        <f t="shared" si="90"/>
        <v>10372.716113984912</v>
      </c>
      <c r="BI210" s="335">
        <f t="shared" si="90"/>
        <v>10461.329911564013</v>
      </c>
      <c r="BJ210" s="335">
        <f t="shared" si="90"/>
        <v>10548.005128029607</v>
      </c>
      <c r="BK210" s="335">
        <f t="shared" si="90"/>
        <v>10632.330103967324</v>
      </c>
      <c r="BL210" s="335">
        <f t="shared" si="90"/>
        <v>10713.99182650333</v>
      </c>
      <c r="BM210" s="335">
        <f t="shared" si="90"/>
        <v>10792.762663620664</v>
      </c>
      <c r="BN210" s="335">
        <f t="shared" si="90"/>
        <v>10868.487331683729</v>
      </c>
      <c r="BO210" s="335">
        <f t="shared" si="90"/>
        <v>10941.070799763347</v>
      </c>
      <c r="BP210" s="335">
        <f t="shared" si="90"/>
        <v>11010.467462529026</v>
      </c>
      <c r="BQ210" s="335">
        <f t="shared" ref="BQ210:CJ210" si="91">BQ205/BQ203</f>
        <v>11076.671687317656</v>
      </c>
      <c r="BR210" s="335">
        <f t="shared" si="91"/>
        <v>11139.70970960084</v>
      </c>
      <c r="BS210" s="335">
        <f t="shared" si="91"/>
        <v>11199.632780212964</v>
      </c>
      <c r="BT210" s="335">
        <f t="shared" si="91"/>
        <v>11256.511434610406</v>
      </c>
      <c r="BU210" s="335">
        <f t="shared" si="91"/>
        <v>11310.430744176754</v>
      </c>
      <c r="BV210" s="335">
        <f t="shared" si="91"/>
        <v>11362.354149304037</v>
      </c>
      <c r="BW210" s="335">
        <f t="shared" si="91"/>
        <v>11409.140673704447</v>
      </c>
      <c r="BX210" s="335">
        <f t="shared" si="91"/>
        <v>11450.567132842058</v>
      </c>
      <c r="BY210" s="335">
        <f t="shared" si="91"/>
        <v>11486.779369317715</v>
      </c>
      <c r="BZ210" s="335">
        <f t="shared" si="91"/>
        <v>11518.127650197397</v>
      </c>
      <c r="CA210" s="335">
        <f t="shared" si="91"/>
        <v>11545.062006669719</v>
      </c>
      <c r="CB210" s="335">
        <f t="shared" si="91"/>
        <v>11568.06712791903</v>
      </c>
      <c r="CC210" s="335">
        <f t="shared" si="91"/>
        <v>11587.623171664123</v>
      </c>
      <c r="CD210" s="335">
        <f t="shared" si="91"/>
        <v>11604.183404826383</v>
      </c>
      <c r="CE210" s="335">
        <f t="shared" si="91"/>
        <v>11618.162638758206</v>
      </c>
      <c r="CF210" s="335">
        <f t="shared" si="91"/>
        <v>11629.932463501442</v>
      </c>
      <c r="CG210" s="335">
        <f t="shared" si="91"/>
        <v>11639.820648194909</v>
      </c>
      <c r="CH210" s="335">
        <f t="shared" si="91"/>
        <v>11648.112984457961</v>
      </c>
      <c r="CI210" s="335">
        <f t="shared" si="91"/>
        <v>11655.056456425678</v>
      </c>
      <c r="CJ210" s="335">
        <f t="shared" si="91"/>
        <v>11660.863025242459</v>
      </c>
    </row>
    <row r="211" spans="1:88" s="115" customFormat="1" ht="12.75" x14ac:dyDescent="0.2">
      <c r="A211" s="325"/>
      <c r="B211" s="325"/>
      <c r="C211" s="325" t="s">
        <v>186</v>
      </c>
      <c r="D211" s="325"/>
      <c r="E211" s="325"/>
      <c r="F211" s="325"/>
      <c r="G211" s="325"/>
      <c r="H211" s="339">
        <f>Resultater_tabeller!B80-H209</f>
        <v>0</v>
      </c>
      <c r="I211" s="325"/>
      <c r="J211" s="325"/>
      <c r="K211" s="325"/>
      <c r="L211" s="325"/>
      <c r="M211" s="339">
        <f>Resultater_tabeller!B81-M209</f>
        <v>0</v>
      </c>
      <c r="N211" s="325"/>
      <c r="O211" s="325"/>
      <c r="P211" s="325"/>
      <c r="Q211" s="325"/>
      <c r="R211" s="325"/>
      <c r="S211" s="325"/>
      <c r="T211" s="325"/>
      <c r="U211" s="325"/>
      <c r="V211" s="325"/>
      <c r="W211" s="325"/>
      <c r="X211" s="325"/>
      <c r="Y211" s="325"/>
      <c r="Z211" s="325"/>
      <c r="AA211" s="325"/>
      <c r="AB211" s="339">
        <f>Resultater_tabeller!B82-AB209</f>
        <v>0</v>
      </c>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5"/>
      <c r="BA211" s="339">
        <f>Resultater_tabeller!B83-BA209</f>
        <v>0</v>
      </c>
      <c r="BB211" s="325"/>
      <c r="BC211" s="325"/>
      <c r="BD211" s="325"/>
      <c r="BE211" s="325"/>
      <c r="BF211" s="325"/>
      <c r="BG211" s="325"/>
      <c r="BH211" s="325"/>
      <c r="BI211" s="325"/>
      <c r="BJ211" s="325"/>
      <c r="BK211" s="325"/>
      <c r="BL211" s="325"/>
      <c r="BM211" s="325"/>
      <c r="BN211" s="325"/>
      <c r="BO211" s="325"/>
      <c r="BP211" s="325"/>
      <c r="BQ211" s="325"/>
      <c r="BR211" s="325"/>
      <c r="BS211" s="325"/>
      <c r="BT211" s="325"/>
      <c r="BU211" s="325"/>
      <c r="BV211" s="325"/>
      <c r="BW211" s="325"/>
      <c r="BX211" s="325"/>
      <c r="BY211" s="325"/>
      <c r="BZ211" s="325"/>
      <c r="CA211" s="325"/>
      <c r="CB211" s="325"/>
      <c r="CC211" s="325"/>
      <c r="CD211" s="325"/>
      <c r="CE211" s="325"/>
      <c r="CF211" s="325"/>
      <c r="CG211" s="325"/>
      <c r="CH211" s="325"/>
      <c r="CI211" s="325"/>
      <c r="CJ211" s="339">
        <f>Resultater_tabeller!B84-CJ209</f>
        <v>0</v>
      </c>
    </row>
    <row r="212" spans="1:88" s="115" customFormat="1" ht="12.75" x14ac:dyDescent="0.2">
      <c r="A212" s="325"/>
      <c r="B212" s="325"/>
      <c r="C212" s="325"/>
      <c r="D212" s="325"/>
      <c r="E212" s="325"/>
      <c r="F212" s="325"/>
      <c r="G212" s="325"/>
      <c r="H212" s="339">
        <f>Resultater_tabeller!B88-'L. Afledte omkostninger_2'!H210</f>
        <v>0</v>
      </c>
      <c r="I212" s="325"/>
      <c r="J212" s="325"/>
      <c r="K212" s="325"/>
      <c r="L212" s="325"/>
      <c r="M212" s="339">
        <f>Resultater_tabeller!B89-M210</f>
        <v>0</v>
      </c>
      <c r="N212" s="325"/>
      <c r="O212" s="325"/>
      <c r="P212" s="325"/>
      <c r="Q212" s="325"/>
      <c r="R212" s="325"/>
      <c r="S212" s="325"/>
      <c r="T212" s="325"/>
      <c r="U212" s="325"/>
      <c r="V212" s="325"/>
      <c r="W212" s="325"/>
      <c r="X212" s="325"/>
      <c r="Y212" s="325"/>
      <c r="Z212" s="325"/>
      <c r="AA212" s="325"/>
      <c r="AB212" s="339">
        <f>Resultater_tabeller!B90-AB210</f>
        <v>0</v>
      </c>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39">
        <f>Resultater_tabeller!B91-BA210</f>
        <v>0</v>
      </c>
      <c r="BB212" s="325"/>
      <c r="BC212" s="325"/>
      <c r="BD212" s="325"/>
      <c r="BE212" s="325"/>
      <c r="BF212" s="325"/>
      <c r="BG212" s="325"/>
      <c r="BH212" s="325"/>
      <c r="BI212" s="325"/>
      <c r="BJ212" s="325"/>
      <c r="BK212" s="325"/>
      <c r="BL212" s="325"/>
      <c r="BM212" s="325"/>
      <c r="BN212" s="325"/>
      <c r="BO212" s="325"/>
      <c r="BP212" s="325"/>
      <c r="BQ212" s="325"/>
      <c r="BR212" s="325"/>
      <c r="BS212" s="325"/>
      <c r="BT212" s="325"/>
      <c r="BU212" s="325"/>
      <c r="BV212" s="325"/>
      <c r="BW212" s="325"/>
      <c r="BX212" s="325"/>
      <c r="BY212" s="325"/>
      <c r="BZ212" s="325"/>
      <c r="CA212" s="325"/>
      <c r="CB212" s="325"/>
      <c r="CC212" s="325"/>
      <c r="CD212" s="325"/>
      <c r="CE212" s="325"/>
      <c r="CF212" s="325"/>
      <c r="CG212" s="325"/>
      <c r="CH212" s="325"/>
      <c r="CI212" s="325"/>
      <c r="CJ212" s="339">
        <f>Resultater_tabeller!B92-CJ210</f>
        <v>0</v>
      </c>
    </row>
    <row r="213" spans="1:88" s="29" customFormat="1" x14ac:dyDescent="0.25">
      <c r="A213" s="332" t="s">
        <v>573</v>
      </c>
      <c r="B213" s="264"/>
      <c r="C213" s="325"/>
      <c r="D213" s="325"/>
      <c r="E213" s="325"/>
      <c r="F213" s="325"/>
      <c r="G213" s="325"/>
      <c r="H213" s="326"/>
      <c r="I213" s="325"/>
      <c r="J213" s="325"/>
      <c r="K213" s="325"/>
      <c r="L213" s="325"/>
      <c r="M213" s="326"/>
      <c r="N213" s="325"/>
      <c r="O213" s="325"/>
      <c r="P213" s="325"/>
      <c r="Q213" s="325"/>
      <c r="R213" s="325"/>
      <c r="S213" s="325"/>
      <c r="T213" s="325"/>
      <c r="U213" s="325"/>
      <c r="V213" s="325"/>
      <c r="W213" s="325"/>
      <c r="X213" s="325"/>
      <c r="Y213" s="325"/>
      <c r="Z213" s="325"/>
      <c r="AA213" s="325"/>
      <c r="AB213" s="326"/>
      <c r="AC213" s="325"/>
      <c r="AD213" s="325"/>
      <c r="AE213" s="325"/>
      <c r="AF213" s="325"/>
      <c r="AG213" s="325"/>
      <c r="AH213" s="325"/>
      <c r="AI213" s="325"/>
      <c r="AJ213" s="325"/>
      <c r="AK213" s="325"/>
      <c r="AL213" s="325"/>
      <c r="AM213" s="325"/>
      <c r="AN213" s="325"/>
      <c r="AO213" s="325"/>
      <c r="AP213" s="325"/>
      <c r="AQ213" s="325"/>
      <c r="AR213" s="325"/>
      <c r="AS213" s="325"/>
      <c r="AT213" s="325"/>
      <c r="AU213" s="325"/>
      <c r="AV213" s="325"/>
      <c r="AW213" s="325"/>
      <c r="AX213" s="325"/>
      <c r="AY213" s="325"/>
      <c r="AZ213" s="325"/>
      <c r="BA213" s="326"/>
      <c r="BB213" s="325"/>
      <c r="BC213" s="325"/>
      <c r="BD213" s="325"/>
      <c r="BE213" s="325"/>
      <c r="BF213" s="325"/>
      <c r="BG213" s="325"/>
      <c r="BH213" s="325"/>
      <c r="BI213" s="325"/>
      <c r="BJ213" s="325"/>
      <c r="BK213" s="325"/>
      <c r="BL213" s="325"/>
      <c r="BM213" s="325"/>
      <c r="BN213" s="325"/>
      <c r="BO213" s="325"/>
      <c r="BP213" s="325"/>
      <c r="BQ213" s="325"/>
      <c r="BR213" s="325"/>
      <c r="BS213" s="325"/>
      <c r="BT213" s="325"/>
      <c r="BU213" s="325"/>
      <c r="BV213" s="325"/>
      <c r="BW213" s="325"/>
      <c r="BX213" s="325"/>
      <c r="BY213" s="325"/>
      <c r="BZ213" s="325"/>
      <c r="CA213" s="325"/>
      <c r="CB213" s="325"/>
      <c r="CC213" s="325"/>
      <c r="CD213" s="325"/>
      <c r="CE213" s="325"/>
      <c r="CF213" s="325"/>
      <c r="CG213" s="325"/>
      <c r="CH213" s="325"/>
      <c r="CI213" s="325"/>
      <c r="CJ213" s="326"/>
    </row>
    <row r="214" spans="1:88" s="115" customFormat="1" ht="12.75" x14ac:dyDescent="0.2">
      <c r="A214" s="264" t="s">
        <v>571</v>
      </c>
      <c r="B214" s="264"/>
      <c r="C214" s="264">
        <f>C202</f>
        <v>0</v>
      </c>
      <c r="D214" s="264">
        <f t="shared" ref="D214:BO214" si="92">D202</f>
        <v>1</v>
      </c>
      <c r="E214" s="264">
        <f t="shared" si="92"/>
        <v>2</v>
      </c>
      <c r="F214" s="264">
        <f t="shared" si="92"/>
        <v>3</v>
      </c>
      <c r="G214" s="264">
        <f t="shared" si="92"/>
        <v>4</v>
      </c>
      <c r="H214" s="264">
        <f t="shared" si="92"/>
        <v>5</v>
      </c>
      <c r="I214" s="264">
        <f t="shared" si="92"/>
        <v>6</v>
      </c>
      <c r="J214" s="264">
        <f t="shared" si="92"/>
        <v>7</v>
      </c>
      <c r="K214" s="264">
        <f t="shared" si="92"/>
        <v>8</v>
      </c>
      <c r="L214" s="264">
        <f t="shared" si="92"/>
        <v>9</v>
      </c>
      <c r="M214" s="264">
        <f t="shared" si="92"/>
        <v>10</v>
      </c>
      <c r="N214" s="264">
        <f t="shared" si="92"/>
        <v>11</v>
      </c>
      <c r="O214" s="264">
        <f t="shared" si="92"/>
        <v>12</v>
      </c>
      <c r="P214" s="264">
        <f t="shared" si="92"/>
        <v>13</v>
      </c>
      <c r="Q214" s="264">
        <f t="shared" si="92"/>
        <v>14</v>
      </c>
      <c r="R214" s="264">
        <f t="shared" si="92"/>
        <v>15</v>
      </c>
      <c r="S214" s="264">
        <f t="shared" si="92"/>
        <v>16</v>
      </c>
      <c r="T214" s="264">
        <f t="shared" si="92"/>
        <v>17</v>
      </c>
      <c r="U214" s="264">
        <f t="shared" si="92"/>
        <v>18</v>
      </c>
      <c r="V214" s="264">
        <f t="shared" si="92"/>
        <v>19</v>
      </c>
      <c r="W214" s="264">
        <f t="shared" si="92"/>
        <v>20</v>
      </c>
      <c r="X214" s="264">
        <f t="shared" si="92"/>
        <v>21</v>
      </c>
      <c r="Y214" s="264">
        <f t="shared" si="92"/>
        <v>22</v>
      </c>
      <c r="Z214" s="264">
        <f t="shared" si="92"/>
        <v>23</v>
      </c>
      <c r="AA214" s="264">
        <f t="shared" si="92"/>
        <v>24</v>
      </c>
      <c r="AB214" s="264">
        <f t="shared" si="92"/>
        <v>25</v>
      </c>
      <c r="AC214" s="264">
        <f t="shared" si="92"/>
        <v>26</v>
      </c>
      <c r="AD214" s="264">
        <f t="shared" si="92"/>
        <v>27</v>
      </c>
      <c r="AE214" s="264">
        <f t="shared" si="92"/>
        <v>28</v>
      </c>
      <c r="AF214" s="264">
        <f t="shared" si="92"/>
        <v>29</v>
      </c>
      <c r="AG214" s="264">
        <f t="shared" si="92"/>
        <v>30</v>
      </c>
      <c r="AH214" s="264">
        <f t="shared" si="92"/>
        <v>31</v>
      </c>
      <c r="AI214" s="264">
        <f t="shared" si="92"/>
        <v>32</v>
      </c>
      <c r="AJ214" s="264">
        <f t="shared" si="92"/>
        <v>33</v>
      </c>
      <c r="AK214" s="264">
        <f t="shared" si="92"/>
        <v>34</v>
      </c>
      <c r="AL214" s="264">
        <f t="shared" si="92"/>
        <v>35</v>
      </c>
      <c r="AM214" s="264">
        <f t="shared" si="92"/>
        <v>36</v>
      </c>
      <c r="AN214" s="264">
        <f t="shared" si="92"/>
        <v>37</v>
      </c>
      <c r="AO214" s="264">
        <f t="shared" si="92"/>
        <v>38</v>
      </c>
      <c r="AP214" s="264">
        <f t="shared" si="92"/>
        <v>39</v>
      </c>
      <c r="AQ214" s="264">
        <f t="shared" si="92"/>
        <v>40</v>
      </c>
      <c r="AR214" s="264">
        <f t="shared" si="92"/>
        <v>41</v>
      </c>
      <c r="AS214" s="264">
        <f t="shared" si="92"/>
        <v>42</v>
      </c>
      <c r="AT214" s="264">
        <f t="shared" si="92"/>
        <v>43</v>
      </c>
      <c r="AU214" s="264">
        <f t="shared" si="92"/>
        <v>44</v>
      </c>
      <c r="AV214" s="264">
        <f t="shared" si="92"/>
        <v>45</v>
      </c>
      <c r="AW214" s="264">
        <f t="shared" si="92"/>
        <v>46</v>
      </c>
      <c r="AX214" s="264">
        <f t="shared" si="92"/>
        <v>47</v>
      </c>
      <c r="AY214" s="264">
        <f t="shared" si="92"/>
        <v>48</v>
      </c>
      <c r="AZ214" s="264">
        <f t="shared" si="92"/>
        <v>49</v>
      </c>
      <c r="BA214" s="264">
        <f t="shared" si="92"/>
        <v>50</v>
      </c>
      <c r="BB214" s="264">
        <f t="shared" si="92"/>
        <v>51</v>
      </c>
      <c r="BC214" s="264">
        <f t="shared" si="92"/>
        <v>52</v>
      </c>
      <c r="BD214" s="264">
        <f t="shared" si="92"/>
        <v>53</v>
      </c>
      <c r="BE214" s="264">
        <f t="shared" si="92"/>
        <v>54</v>
      </c>
      <c r="BF214" s="264">
        <f t="shared" si="92"/>
        <v>55</v>
      </c>
      <c r="BG214" s="264">
        <f t="shared" si="92"/>
        <v>56</v>
      </c>
      <c r="BH214" s="264">
        <f t="shared" si="92"/>
        <v>57</v>
      </c>
      <c r="BI214" s="264">
        <f t="shared" si="92"/>
        <v>58</v>
      </c>
      <c r="BJ214" s="264">
        <f t="shared" si="92"/>
        <v>59</v>
      </c>
      <c r="BK214" s="264">
        <f t="shared" si="92"/>
        <v>60</v>
      </c>
      <c r="BL214" s="264">
        <f t="shared" si="92"/>
        <v>61</v>
      </c>
      <c r="BM214" s="264">
        <f t="shared" si="92"/>
        <v>62</v>
      </c>
      <c r="BN214" s="264">
        <f t="shared" si="92"/>
        <v>63</v>
      </c>
      <c r="BO214" s="264">
        <f t="shared" si="92"/>
        <v>64</v>
      </c>
      <c r="BP214" s="264">
        <f t="shared" ref="BP214:CJ214" si="93">BP202</f>
        <v>65</v>
      </c>
      <c r="BQ214" s="264">
        <f t="shared" si="93"/>
        <v>66</v>
      </c>
      <c r="BR214" s="264">
        <f t="shared" si="93"/>
        <v>67</v>
      </c>
      <c r="BS214" s="264">
        <f t="shared" si="93"/>
        <v>68</v>
      </c>
      <c r="BT214" s="264">
        <f t="shared" si="93"/>
        <v>69</v>
      </c>
      <c r="BU214" s="264">
        <f t="shared" si="93"/>
        <v>70</v>
      </c>
      <c r="BV214" s="264">
        <f t="shared" si="93"/>
        <v>71</v>
      </c>
      <c r="BW214" s="264">
        <f t="shared" si="93"/>
        <v>72</v>
      </c>
      <c r="BX214" s="264">
        <f t="shared" si="93"/>
        <v>73</v>
      </c>
      <c r="BY214" s="264">
        <f t="shared" si="93"/>
        <v>74</v>
      </c>
      <c r="BZ214" s="264">
        <f t="shared" si="93"/>
        <v>75</v>
      </c>
      <c r="CA214" s="264">
        <f t="shared" si="93"/>
        <v>76</v>
      </c>
      <c r="CB214" s="264">
        <f t="shared" si="93"/>
        <v>77</v>
      </c>
      <c r="CC214" s="264">
        <f t="shared" si="93"/>
        <v>78</v>
      </c>
      <c r="CD214" s="264">
        <f t="shared" si="93"/>
        <v>79</v>
      </c>
      <c r="CE214" s="264">
        <f t="shared" si="93"/>
        <v>80</v>
      </c>
      <c r="CF214" s="264">
        <f t="shared" si="93"/>
        <v>81</v>
      </c>
      <c r="CG214" s="264">
        <f t="shared" si="93"/>
        <v>82</v>
      </c>
      <c r="CH214" s="264">
        <f t="shared" si="93"/>
        <v>83</v>
      </c>
      <c r="CI214" s="264">
        <f t="shared" si="93"/>
        <v>84</v>
      </c>
      <c r="CJ214" s="264">
        <f t="shared" si="93"/>
        <v>85</v>
      </c>
    </row>
    <row r="215" spans="1:88" s="115" customFormat="1" ht="12.75" x14ac:dyDescent="0.2">
      <c r="A215" s="264" t="s">
        <v>568</v>
      </c>
      <c r="B215" s="264"/>
      <c r="C215" s="265">
        <f>'J. Sundhedsgevinster'!C32</f>
        <v>0</v>
      </c>
      <c r="D215" s="265">
        <f>'J. Sundhedsgevinster'!D32</f>
        <v>1.4049198875697015</v>
      </c>
      <c r="E215" s="265">
        <f>'J. Sundhedsgevinster'!E32</f>
        <v>4.0379005563462664</v>
      </c>
      <c r="F215" s="265">
        <f>'J. Sundhedsgevinster'!F32</f>
        <v>7.704681646357785</v>
      </c>
      <c r="G215" s="265">
        <f>'J. Sundhedsgevinster'!G32</f>
        <v>12.211025493936068</v>
      </c>
      <c r="H215" s="265">
        <f>'J. Sundhedsgevinster'!H32</f>
        <v>17.373163432648646</v>
      </c>
      <c r="I215" s="265">
        <f>'J. Sundhedsgevinster'!I32</f>
        <v>23.023586156995631</v>
      </c>
      <c r="J215" s="265">
        <f>'J. Sundhedsgevinster'!J32</f>
        <v>28.833415891557348</v>
      </c>
      <c r="K215" s="265">
        <f>'J. Sundhedsgevinster'!K32</f>
        <v>34.7161781374745</v>
      </c>
      <c r="L215" s="265">
        <f>'J. Sundhedsgevinster'!L32</f>
        <v>40.630779389715983</v>
      </c>
      <c r="M215" s="265">
        <f>'J. Sundhedsgevinster'!M32</f>
        <v>46.545273922641506</v>
      </c>
      <c r="N215" s="265">
        <f>'J. Sundhedsgevinster'!N32</f>
        <v>52.430889502880383</v>
      </c>
      <c r="O215" s="265">
        <f>'J. Sundhedsgevinster'!O32</f>
        <v>58.039128659596955</v>
      </c>
      <c r="P215" s="265">
        <f>'J. Sundhedsgevinster'!P32</f>
        <v>63.347965194121073</v>
      </c>
      <c r="Q215" s="265">
        <f>'J. Sundhedsgevinster'!Q32</f>
        <v>68.374862873475465</v>
      </c>
      <c r="R215" s="265">
        <f>'J. Sundhedsgevinster'!R32</f>
        <v>73.141187862691197</v>
      </c>
      <c r="S215" s="265">
        <f>'J. Sundhedsgevinster'!S32</f>
        <v>77.6660972314953</v>
      </c>
      <c r="T215" s="265">
        <f>'J. Sundhedsgevinster'!T32</f>
        <v>81.965994238350049</v>
      </c>
      <c r="U215" s="265">
        <f>'J. Sundhedsgevinster'!U32</f>
        <v>86.054919306081274</v>
      </c>
      <c r="V215" s="265">
        <f>'J. Sundhedsgevinster'!V32</f>
        <v>89.9450108418296</v>
      </c>
      <c r="W215" s="265">
        <f>'J. Sundhedsgevinster'!W32</f>
        <v>93.646894839502949</v>
      </c>
      <c r="X215" s="265">
        <f>'J. Sundhedsgevinster'!X32</f>
        <v>97.172063317378758</v>
      </c>
      <c r="Y215" s="265">
        <f>'J. Sundhedsgevinster'!Y32</f>
        <v>100.52846550441868</v>
      </c>
      <c r="Z215" s="265">
        <f>'J. Sundhedsgevinster'!Z32</f>
        <v>103.72352349189183</v>
      </c>
      <c r="AA215" s="265">
        <f>'J. Sundhedsgevinster'!AA32</f>
        <v>106.76415289136646</v>
      </c>
      <c r="AB215" s="265">
        <f>'J. Sundhedsgevinster'!AB32</f>
        <v>109.65681329231678</v>
      </c>
      <c r="AC215" s="265">
        <f>'J. Sundhedsgevinster'!AC32</f>
        <v>112.40756897172388</v>
      </c>
      <c r="AD215" s="265">
        <f>'J. Sundhedsgevinster'!AD32</f>
        <v>115.02214940119009</v>
      </c>
      <c r="AE215" s="265">
        <f>'J. Sundhedsgevinster'!AE32</f>
        <v>117.50600407277176</v>
      </c>
      <c r="AF215" s="265">
        <f>'J. Sundhedsgevinster'!AF32</f>
        <v>119.86434921494174</v>
      </c>
      <c r="AG215" s="265">
        <f>'J. Sundhedsgevinster'!AG32</f>
        <v>122.10220577644179</v>
      </c>
      <c r="AH215" s="265">
        <f>'J. Sundhedsgevinster'!AH32</f>
        <v>124.22542467431616</v>
      </c>
      <c r="AI215" s="265">
        <f>'J. Sundhedsgevinster'!AI32</f>
        <v>126.23962223137815</v>
      </c>
      <c r="AJ215" s="265">
        <f>'J. Sundhedsgevinster'!AJ32</f>
        <v>128.15002113912161</v>
      </c>
      <c r="AK215" s="265">
        <f>'J. Sundhedsgevinster'!AK32</f>
        <v>129.96142853168161</v>
      </c>
      <c r="AL215" s="265">
        <f>'J. Sundhedsgevinster'!AL32</f>
        <v>131.67826501388507</v>
      </c>
      <c r="AM215" s="265">
        <f>'J. Sundhedsgevinster'!AM32</f>
        <v>138.15829964834143</v>
      </c>
      <c r="AN215" s="265">
        <f>'J. Sundhedsgevinster'!AN32</f>
        <v>144.35253835636726</v>
      </c>
      <c r="AO215" s="265">
        <f>'J. Sundhedsgevinster'!AO32</f>
        <v>150.26938584245718</v>
      </c>
      <c r="AP215" s="265">
        <f>'J. Sundhedsgevinster'!AP32</f>
        <v>155.91685892529557</v>
      </c>
      <c r="AQ215" s="265">
        <f>'J. Sundhedsgevinster'!AQ32</f>
        <v>161.30272478925289</v>
      </c>
      <c r="AR215" s="265">
        <f>'J. Sundhedsgevinster'!AR32</f>
        <v>166.43874535101793</v>
      </c>
      <c r="AS215" s="265">
        <f>'J. Sundhedsgevinster'!AS32</f>
        <v>171.33606950446958</v>
      </c>
      <c r="AT215" s="265">
        <f>'J. Sundhedsgevinster'!AT32</f>
        <v>176.00451637968723</v>
      </c>
      <c r="AU215" s="265">
        <f>'J. Sundhedsgevinster'!AU32</f>
        <v>180.45254903115148</v>
      </c>
      <c r="AV215" s="265">
        <f>'J. Sundhedsgevinster'!AV32</f>
        <v>184.68746149213547</v>
      </c>
      <c r="AW215" s="265">
        <f>'J. Sundhedsgevinster'!AW32</f>
        <v>188.71564889467743</v>
      </c>
      <c r="AX215" s="265">
        <f>'J. Sundhedsgevinster'!AX32</f>
        <v>192.54288687096474</v>
      </c>
      <c r="AY215" s="265">
        <f>'J. Sundhedsgevinster'!AY32</f>
        <v>196.17458184647191</v>
      </c>
      <c r="AZ215" s="265">
        <f>'J. Sundhedsgevinster'!AZ32</f>
        <v>199.61597540191786</v>
      </c>
      <c r="BA215" s="265">
        <f>'J. Sundhedsgevinster'!BA32</f>
        <v>202.87229850846234</v>
      </c>
      <c r="BB215" s="265">
        <f>'J. Sundhedsgevinster'!BB32</f>
        <v>205.96451679069466</v>
      </c>
      <c r="BC215" s="265">
        <f>'J. Sundhedsgevinster'!BC32</f>
        <v>208.89742058666388</v>
      </c>
      <c r="BD215" s="265">
        <f>'J. Sundhedsgevinster'!BD32</f>
        <v>211.6725344766586</v>
      </c>
      <c r="BE215" s="265">
        <f>'J. Sundhedsgevinster'!BE32</f>
        <v>214.29101019669309</v>
      </c>
      <c r="BF215" s="265">
        <f>'J. Sundhedsgevinster'!BF32</f>
        <v>216.75447229362555</v>
      </c>
      <c r="BG215" s="265">
        <f>'J. Sundhedsgevinster'!BG32</f>
        <v>219.06540385726703</v>
      </c>
      <c r="BH215" s="265">
        <f>'J. Sundhedsgevinster'!BH32</f>
        <v>221.22725671523625</v>
      </c>
      <c r="BI215" s="265">
        <f>'J. Sundhedsgevinster'!BI32</f>
        <v>223.2444051629152</v>
      </c>
      <c r="BJ215" s="265">
        <f>'J. Sundhedsgevinster'!BJ32</f>
        <v>225.12201875334605</v>
      </c>
      <c r="BK215" s="265">
        <f>'J. Sundhedsgevinster'!BK32</f>
        <v>226.86590087857394</v>
      </c>
      <c r="BL215" s="265">
        <f>'J. Sundhedsgevinster'!BL32</f>
        <v>228.4823210348556</v>
      </c>
      <c r="BM215" s="265">
        <f>'J. Sundhedsgevinster'!BM32</f>
        <v>229.97785650366393</v>
      </c>
      <c r="BN215" s="265">
        <f>'J. Sundhedsgevinster'!BN32</f>
        <v>231.35925147089773</v>
      </c>
      <c r="BO215" s="265">
        <f>'J. Sundhedsgevinster'!BO32</f>
        <v>232.63329683919901</v>
      </c>
      <c r="BP215" s="265">
        <f>'J. Sundhedsgevinster'!BP32</f>
        <v>233.80673114532431</v>
      </c>
      <c r="BQ215" s="265">
        <f>'J. Sundhedsgevinster'!BQ32</f>
        <v>234.88616139382231</v>
      </c>
      <c r="BR215" s="265">
        <f>'J. Sundhedsgevinster'!BR32</f>
        <v>235.87800180524414</v>
      </c>
      <c r="BS215" s="265">
        <f>'J. Sundhedsgevinster'!BS32</f>
        <v>236.78842815136628</v>
      </c>
      <c r="BT215" s="265">
        <f>'J. Sundhedsgevinster'!BT32</f>
        <v>237.62334531492257</v>
      </c>
      <c r="BU215" s="265">
        <f>'J. Sundhedsgevinster'!BU32</f>
        <v>238.38836584026393</v>
      </c>
      <c r="BV215" s="265">
        <f>'J. Sundhedsgevinster'!BV32</f>
        <v>240.33040172219253</v>
      </c>
      <c r="BW215" s="265">
        <f>'J. Sundhedsgevinster'!BW32</f>
        <v>241.98668105238607</v>
      </c>
      <c r="BX215" s="265">
        <f>'J. Sundhedsgevinster'!BX32</f>
        <v>243.38742140805672</v>
      </c>
      <c r="BY215" s="265">
        <f>'J. Sundhedsgevinster'!BY32</f>
        <v>244.56418546040172</v>
      </c>
      <c r="BZ215" s="265">
        <f>'J. Sundhedsgevinster'!BZ32</f>
        <v>245.54751859042162</v>
      </c>
      <c r="CA215" s="265">
        <f>'J. Sundhedsgevinster'!CA32</f>
        <v>246.36566499096233</v>
      </c>
      <c r="CB215" s="265">
        <f>'J. Sundhedsgevinster'!CB32</f>
        <v>247.04396879869114</v>
      </c>
      <c r="CC215" s="265">
        <f>'J. Sundhedsgevinster'!CC32</f>
        <v>247.60469799947526</v>
      </c>
      <c r="CD215" s="265">
        <f>'J. Sundhedsgevinster'!CD32</f>
        <v>248.06711826082338</v>
      </c>
      <c r="CE215" s="265">
        <f>'J. Sundhedsgevinster'!CE32</f>
        <v>248.44770442412124</v>
      </c>
      <c r="CF215" s="265">
        <f>'J. Sundhedsgevinster'!CF32</f>
        <v>248.76041814818521</v>
      </c>
      <c r="CG215" s="265">
        <f>'J. Sundhedsgevinster'!CG32</f>
        <v>249.01700738386589</v>
      </c>
      <c r="CH215" s="265">
        <f>'J. Sundhedsgevinster'!CH32</f>
        <v>249.2273012998331</v>
      </c>
      <c r="CI215" s="265">
        <f>'J. Sundhedsgevinster'!CI32</f>
        <v>249.39948595313149</v>
      </c>
      <c r="CJ215" s="265">
        <f>'J. Sundhedsgevinster'!CJ32</f>
        <v>249.54035345317112</v>
      </c>
    </row>
    <row r="216" spans="1:88" s="115" customFormat="1" ht="12.75" x14ac:dyDescent="0.2">
      <c r="A216" s="264" t="s">
        <v>569</v>
      </c>
      <c r="B216" s="264"/>
      <c r="C216" s="335">
        <f>C186</f>
        <v>659402.49835829937</v>
      </c>
      <c r="D216" s="335">
        <f>$C216+D197</f>
        <v>641179.1073024061</v>
      </c>
      <c r="E216" s="335">
        <f t="shared" ref="E216:BP216" si="94">$C216+E197</f>
        <v>634878.61231914838</v>
      </c>
      <c r="F216" s="335">
        <f t="shared" si="94"/>
        <v>638916.48570488801</v>
      </c>
      <c r="G216" s="335">
        <f t="shared" si="94"/>
        <v>651667.67746527842</v>
      </c>
      <c r="H216" s="335">
        <f t="shared" si="94"/>
        <v>671565.36806578794</v>
      </c>
      <c r="I216" s="335">
        <f t="shared" si="94"/>
        <v>673262.16332023276</v>
      </c>
      <c r="J216" s="335">
        <f t="shared" si="94"/>
        <v>674013.87201632501</v>
      </c>
      <c r="K216" s="335">
        <f t="shared" si="94"/>
        <v>676732.41024674335</v>
      </c>
      <c r="L216" s="335">
        <f t="shared" si="94"/>
        <v>681717.12266176217</v>
      </c>
      <c r="M216" s="335">
        <f t="shared" si="94"/>
        <v>688790.50969418476</v>
      </c>
      <c r="N216" s="335">
        <f t="shared" si="94"/>
        <v>686557.01230729627</v>
      </c>
      <c r="O216" s="335">
        <f t="shared" si="94"/>
        <v>682567.231212346</v>
      </c>
      <c r="P216" s="335">
        <f t="shared" si="94"/>
        <v>678381.5257448128</v>
      </c>
      <c r="Q216" s="335">
        <f t="shared" si="94"/>
        <v>674383.79549679591</v>
      </c>
      <c r="R216" s="335">
        <f t="shared" si="94"/>
        <v>670704.98736015009</v>
      </c>
      <c r="S216" s="335">
        <f t="shared" si="94"/>
        <v>667405.66918302339</v>
      </c>
      <c r="T216" s="335">
        <f t="shared" si="94"/>
        <v>664516.21107374993</v>
      </c>
      <c r="U216" s="335">
        <f t="shared" si="94"/>
        <v>662048.62385989225</v>
      </c>
      <c r="V216" s="335">
        <f t="shared" si="94"/>
        <v>660002.03504594904</v>
      </c>
      <c r="W216" s="335">
        <f t="shared" si="94"/>
        <v>658208.6582769755</v>
      </c>
      <c r="X216" s="335">
        <f t="shared" si="94"/>
        <v>656752.80952753732</v>
      </c>
      <c r="Y216" s="335">
        <f t="shared" si="94"/>
        <v>655631.37786900986</v>
      </c>
      <c r="Z216" s="335">
        <f t="shared" si="94"/>
        <v>654835.49426614738</v>
      </c>
      <c r="AA216" s="335">
        <f t="shared" si="94"/>
        <v>654351.54010058637</v>
      </c>
      <c r="AB216" s="335">
        <f t="shared" si="94"/>
        <v>654162.04642414534</v>
      </c>
      <c r="AC216" s="335">
        <f t="shared" si="94"/>
        <v>654246.64990834123</v>
      </c>
      <c r="AD216" s="335">
        <f t="shared" si="94"/>
        <v>654583.00447308423</v>
      </c>
      <c r="AE216" s="335">
        <f t="shared" si="94"/>
        <v>655147.59606075543</v>
      </c>
      <c r="AF216" s="335">
        <f t="shared" si="94"/>
        <v>655916.4381121794</v>
      </c>
      <c r="AG216" s="335">
        <f t="shared" si="94"/>
        <v>656753.28297958383</v>
      </c>
      <c r="AH216" s="335">
        <f t="shared" si="94"/>
        <v>657670.42142679181</v>
      </c>
      <c r="AI216" s="335">
        <f t="shared" si="94"/>
        <v>658676.89604883385</v>
      </c>
      <c r="AJ216" s="335">
        <f t="shared" si="94"/>
        <v>659777.85931425914</v>
      </c>
      <c r="AK216" s="335">
        <f t="shared" si="94"/>
        <v>660974.34151823691</v>
      </c>
      <c r="AL216" s="335">
        <f t="shared" si="94"/>
        <v>662263.59434430546</v>
      </c>
      <c r="AM216" s="335">
        <f t="shared" si="94"/>
        <v>667746.59262572567</v>
      </c>
      <c r="AN216" s="335">
        <f t="shared" si="94"/>
        <v>673598.68474479194</v>
      </c>
      <c r="AO216" s="335">
        <f t="shared" si="94"/>
        <v>679785.53345191688</v>
      </c>
      <c r="AP216" s="335">
        <f t="shared" si="94"/>
        <v>686267.19491061172</v>
      </c>
      <c r="AQ216" s="335">
        <f t="shared" si="94"/>
        <v>692567.18192806712</v>
      </c>
      <c r="AR216" s="335">
        <f t="shared" si="94"/>
        <v>698805.97573221789</v>
      </c>
      <c r="AS216" s="335">
        <f t="shared" si="94"/>
        <v>705077.53507729038</v>
      </c>
      <c r="AT216" s="335">
        <f t="shared" si="94"/>
        <v>711448.28390357888</v>
      </c>
      <c r="AU216" s="335">
        <f t="shared" si="94"/>
        <v>717958.097575719</v>
      </c>
      <c r="AV216" s="335">
        <f t="shared" si="94"/>
        <v>724623.62844692986</v>
      </c>
      <c r="AW216" s="335">
        <f t="shared" si="94"/>
        <v>731442.5908123632</v>
      </c>
      <c r="AX216" s="335">
        <f t="shared" si="94"/>
        <v>738398.19239365449</v>
      </c>
      <c r="AY216" s="335">
        <f t="shared" si="94"/>
        <v>745463.26351290254</v>
      </c>
      <c r="AZ216" s="335">
        <f t="shared" si="94"/>
        <v>752603.86408260465</v>
      </c>
      <c r="BA216" s="335">
        <f t="shared" si="94"/>
        <v>758294.59388565843</v>
      </c>
      <c r="BB216" s="335">
        <f t="shared" si="94"/>
        <v>764434.94000854995</v>
      </c>
      <c r="BC216" s="335">
        <f t="shared" si="94"/>
        <v>770949.86031535792</v>
      </c>
      <c r="BD216" s="335">
        <f t="shared" si="94"/>
        <v>777745.59394137748</v>
      </c>
      <c r="BE216" s="335">
        <f t="shared" si="94"/>
        <v>784720.83787566982</v>
      </c>
      <c r="BF216" s="335">
        <f t="shared" si="94"/>
        <v>791777.74805631419</v>
      </c>
      <c r="BG216" s="335">
        <f t="shared" si="94"/>
        <v>798827.89755671716</v>
      </c>
      <c r="BH216" s="335">
        <f t="shared" si="94"/>
        <v>805795.04047722137</v>
      </c>
      <c r="BI216" s="335">
        <f t="shared" si="94"/>
        <v>812615.90866139834</v>
      </c>
      <c r="BJ216" s="335">
        <f t="shared" si="94"/>
        <v>819239.84762172913</v>
      </c>
      <c r="BK216" s="335">
        <f t="shared" si="94"/>
        <v>825627.81451962679</v>
      </c>
      <c r="BL216" s="335">
        <f t="shared" si="94"/>
        <v>831751.07104925346</v>
      </c>
      <c r="BM216" s="335">
        <f t="shared" si="94"/>
        <v>837589.77768463409</v>
      </c>
      <c r="BN216" s="335">
        <f t="shared" si="94"/>
        <v>843131.61246086552</v>
      </c>
      <c r="BO216" s="335">
        <f t="shared" si="94"/>
        <v>848370.48325442325</v>
      </c>
      <c r="BP216" s="335">
        <f t="shared" si="94"/>
        <v>853305.36784093606</v>
      </c>
      <c r="BQ216" s="335">
        <f t="shared" ref="BQ216:CJ216" si="95">$C216+BQ197</f>
        <v>857939.29433367646</v>
      </c>
      <c r="BR216" s="335">
        <f t="shared" si="95"/>
        <v>862278.46152843197</v>
      </c>
      <c r="BS216" s="335">
        <f t="shared" si="95"/>
        <v>866331.49121850752</v>
      </c>
      <c r="BT216" s="335">
        <f t="shared" si="95"/>
        <v>870108.80069298996</v>
      </c>
      <c r="BU216" s="335">
        <f t="shared" si="95"/>
        <v>873622.08205342293</v>
      </c>
      <c r="BV216" s="335">
        <f t="shared" si="95"/>
        <v>883040.76897261105</v>
      </c>
      <c r="BW216" s="335">
        <f t="shared" si="95"/>
        <v>891433.24101010687</v>
      </c>
      <c r="BX216" s="335">
        <f t="shared" si="95"/>
        <v>898775.44354918436</v>
      </c>
      <c r="BY216" s="335">
        <f t="shared" si="95"/>
        <v>905111.74346366432</v>
      </c>
      <c r="BZ216" s="335">
        <f t="shared" si="95"/>
        <v>910523.11199407419</v>
      </c>
      <c r="CA216" s="335">
        <f t="shared" si="95"/>
        <v>915106.94087487424</v>
      </c>
      <c r="CB216" s="335">
        <f t="shared" si="95"/>
        <v>918964.6128043416</v>
      </c>
      <c r="CC216" s="335">
        <f t="shared" si="95"/>
        <v>922194.18459390022</v>
      </c>
      <c r="CD216" s="335">
        <f t="shared" si="95"/>
        <v>924886.39308430883</v>
      </c>
      <c r="CE216" s="335">
        <f t="shared" si="95"/>
        <v>927122.77873676922</v>
      </c>
      <c r="CF216" s="335">
        <f t="shared" si="95"/>
        <v>928975.12206294155</v>
      </c>
      <c r="CG216" s="335">
        <f t="shared" si="95"/>
        <v>930505.660919338</v>
      </c>
      <c r="CH216" s="335">
        <f t="shared" si="95"/>
        <v>931767.7418024221</v>
      </c>
      <c r="CI216" s="335">
        <f t="shared" si="95"/>
        <v>932806.68309987418</v>
      </c>
      <c r="CJ216" s="335">
        <f t="shared" si="95"/>
        <v>933660.71177418926</v>
      </c>
    </row>
    <row r="217" spans="1:88" s="115" customFormat="1" ht="12.75" x14ac:dyDescent="0.2">
      <c r="A217" s="264" t="s">
        <v>570</v>
      </c>
      <c r="B217" s="264"/>
      <c r="C217" s="335">
        <f>C186</f>
        <v>659402.49835829937</v>
      </c>
      <c r="D217" s="335">
        <f>$C217+D198</f>
        <v>601659.81992461521</v>
      </c>
      <c r="E217" s="335">
        <f t="shared" ref="E217:BP217" si="96">$C217+E198</f>
        <v>589509.31445636961</v>
      </c>
      <c r="F217" s="335">
        <f t="shared" si="96"/>
        <v>616656.98026178346</v>
      </c>
      <c r="G217" s="335">
        <f t="shared" si="96"/>
        <v>676725.58877961047</v>
      </c>
      <c r="H217" s="335">
        <f t="shared" si="96"/>
        <v>763615.22058848944</v>
      </c>
      <c r="I217" s="335">
        <f t="shared" si="96"/>
        <v>795537.15845011233</v>
      </c>
      <c r="J217" s="335">
        <f t="shared" si="96"/>
        <v>826620.70410317404</v>
      </c>
      <c r="K217" s="335">
        <f t="shared" si="96"/>
        <v>865539.30408148537</v>
      </c>
      <c r="L217" s="335">
        <f t="shared" si="96"/>
        <v>912827.65684197703</v>
      </c>
      <c r="M217" s="335">
        <f t="shared" si="96"/>
        <v>967578.86555959051</v>
      </c>
      <c r="N217" s="335">
        <f t="shared" si="96"/>
        <v>994636.05367152824</v>
      </c>
      <c r="O217" s="335">
        <f t="shared" si="96"/>
        <v>1015354.3102509223</v>
      </c>
      <c r="P217" s="335">
        <f t="shared" si="96"/>
        <v>1034228.4601071705</v>
      </c>
      <c r="Q217" s="335">
        <f t="shared" si="96"/>
        <v>1052449.2322533559</v>
      </c>
      <c r="R217" s="335">
        <f t="shared" si="96"/>
        <v>1070476.9549689039</v>
      </c>
      <c r="S217" s="335">
        <f t="shared" si="96"/>
        <v>1088551.6247061105</v>
      </c>
      <c r="T217" s="335">
        <f t="shared" si="96"/>
        <v>1106809.8036375998</v>
      </c>
      <c r="U217" s="335">
        <f t="shared" si="96"/>
        <v>1125322.6788162529</v>
      </c>
      <c r="V217" s="335">
        <f t="shared" si="96"/>
        <v>1144115.473021725</v>
      </c>
      <c r="W217" s="335">
        <f t="shared" si="96"/>
        <v>1163366.8228187556</v>
      </c>
      <c r="X217" s="335">
        <f t="shared" si="96"/>
        <v>1182672.8103571872</v>
      </c>
      <c r="Y217" s="335">
        <f t="shared" si="96"/>
        <v>1202036.8411320767</v>
      </c>
      <c r="Z217" s="335">
        <f t="shared" si="96"/>
        <v>1221446.4584804648</v>
      </c>
      <c r="AA217" s="335">
        <f t="shared" si="96"/>
        <v>1240876.0826278571</v>
      </c>
      <c r="AB217" s="335">
        <f t="shared" si="96"/>
        <v>1260289.72530813</v>
      </c>
      <c r="AC217" s="335">
        <f t="shared" si="96"/>
        <v>1279643.8974950914</v>
      </c>
      <c r="AD217" s="335">
        <f t="shared" si="96"/>
        <v>1298890.3672956608</v>
      </c>
      <c r="AE217" s="335">
        <f t="shared" si="96"/>
        <v>1317978.5934818569</v>
      </c>
      <c r="AF217" s="335">
        <f t="shared" si="96"/>
        <v>1336857.7635234962</v>
      </c>
      <c r="AG217" s="335">
        <f t="shared" si="96"/>
        <v>1355337.6366703287</v>
      </c>
      <c r="AH217" s="335">
        <f t="shared" si="96"/>
        <v>1373447.6161483773</v>
      </c>
      <c r="AI217" s="335">
        <f t="shared" si="96"/>
        <v>1391211.9809496813</v>
      </c>
      <c r="AJ217" s="335">
        <f t="shared" si="96"/>
        <v>1408646.2058544722</v>
      </c>
      <c r="AK217" s="335">
        <f t="shared" si="96"/>
        <v>1425755.786538776</v>
      </c>
      <c r="AL217" s="335">
        <f t="shared" si="96"/>
        <v>1442537.0373911101</v>
      </c>
      <c r="AM217" s="335">
        <f t="shared" si="96"/>
        <v>1508047.7053598876</v>
      </c>
      <c r="AN217" s="335">
        <f t="shared" si="96"/>
        <v>1572762.2059847887</v>
      </c>
      <c r="AO217" s="335">
        <f t="shared" si="96"/>
        <v>1636578.0138424775</v>
      </c>
      <c r="AP217" s="335">
        <f t="shared" si="96"/>
        <v>1699383.3964974561</v>
      </c>
      <c r="AQ217" s="335">
        <f t="shared" si="96"/>
        <v>1760666.5188111491</v>
      </c>
      <c r="AR217" s="335">
        <f t="shared" si="96"/>
        <v>1820625.2916114461</v>
      </c>
      <c r="AS217" s="335">
        <f t="shared" si="96"/>
        <v>1879414.3498098869</v>
      </c>
      <c r="AT217" s="335">
        <f t="shared" si="96"/>
        <v>1937131.4609560724</v>
      </c>
      <c r="AU217" s="335">
        <f t="shared" si="96"/>
        <v>1993816.6886624875</v>
      </c>
      <c r="AV217" s="335">
        <f t="shared" si="96"/>
        <v>2049459.8887573951</v>
      </c>
      <c r="AW217" s="335">
        <f t="shared" si="96"/>
        <v>2104011.7330363514</v>
      </c>
      <c r="AX217" s="335">
        <f t="shared" si="96"/>
        <v>2157395.4534087502</v>
      </c>
      <c r="AY217" s="335">
        <f t="shared" si="96"/>
        <v>2209517.7721875738</v>
      </c>
      <c r="AZ217" s="335">
        <f t="shared" si="96"/>
        <v>2260278.2776675331</v>
      </c>
      <c r="BA217" s="335">
        <f t="shared" si="96"/>
        <v>2308972.4061599863</v>
      </c>
      <c r="BB217" s="335">
        <f t="shared" si="96"/>
        <v>2356986.7670803638</v>
      </c>
      <c r="BC217" s="335">
        <f t="shared" si="96"/>
        <v>2404189.3493313803</v>
      </c>
      <c r="BD217" s="335">
        <f t="shared" si="96"/>
        <v>2450368.1756971129</v>
      </c>
      <c r="BE217" s="335">
        <f t="shared" si="96"/>
        <v>2495289.7426147186</v>
      </c>
      <c r="BF217" s="335">
        <f t="shared" si="96"/>
        <v>2538734.6361993672</v>
      </c>
      <c r="BG217" s="335">
        <f t="shared" si="96"/>
        <v>2580515.964552863</v>
      </c>
      <c r="BH217" s="335">
        <f t="shared" si="96"/>
        <v>2620487.0941063883</v>
      </c>
      <c r="BI217" s="335">
        <f t="shared" si="96"/>
        <v>2658542.9560648967</v>
      </c>
      <c r="BJ217" s="335">
        <f t="shared" si="96"/>
        <v>2694617.6933665993</v>
      </c>
      <c r="BK217" s="335">
        <f t="shared" si="96"/>
        <v>2728680.4175070222</v>
      </c>
      <c r="BL217" s="335">
        <f t="shared" si="96"/>
        <v>2760730.1793875005</v>
      </c>
      <c r="BM217" s="335">
        <f t="shared" si="96"/>
        <v>2790790.8203979447</v>
      </c>
      <c r="BN217" s="335">
        <f t="shared" si="96"/>
        <v>2818906.0850401688</v>
      </c>
      <c r="BO217" s="335">
        <f t="shared" si="96"/>
        <v>2845135.1939990725</v>
      </c>
      <c r="BP217" s="335">
        <f t="shared" si="96"/>
        <v>2869548.9623476458</v>
      </c>
      <c r="BQ217" s="335">
        <f t="shared" ref="BQ217:CJ217" si="97">$C217+BQ198</f>
        <v>2892226.4782975628</v>
      </c>
      <c r="BR217" s="335">
        <f t="shared" si="97"/>
        <v>2913252.3179272362</v>
      </c>
      <c r="BS217" s="335">
        <f t="shared" si="97"/>
        <v>2932714.2501429883</v>
      </c>
      <c r="BT217" s="335">
        <f t="shared" si="97"/>
        <v>2950701.3767722999</v>
      </c>
      <c r="BU217" s="335">
        <f t="shared" si="97"/>
        <v>2967302.6505404394</v>
      </c>
      <c r="BV217" s="335">
        <f t="shared" si="97"/>
        <v>3010594.2567799496</v>
      </c>
      <c r="BW217" s="335">
        <f t="shared" si="97"/>
        <v>3048330.6750998702</v>
      </c>
      <c r="BX217" s="335">
        <f t="shared" si="97"/>
        <v>3080791.4680394484</v>
      </c>
      <c r="BY217" s="335">
        <f t="shared" si="97"/>
        <v>3108431.5581994229</v>
      </c>
      <c r="BZ217" s="335">
        <f t="shared" si="97"/>
        <v>3131780.0637610075</v>
      </c>
      <c r="CA217" s="335">
        <f t="shared" si="97"/>
        <v>3151378.6093804273</v>
      </c>
      <c r="CB217" s="335">
        <f t="shared" si="97"/>
        <v>3167745.5459571569</v>
      </c>
      <c r="CC217" s="335">
        <f t="shared" si="97"/>
        <v>3181356.9105331101</v>
      </c>
      <c r="CD217" s="335">
        <f t="shared" si="97"/>
        <v>3192637.9732776927</v>
      </c>
      <c r="CE217" s="335">
        <f t="shared" si="97"/>
        <v>3201961.2787716356</v>
      </c>
      <c r="CF217" s="335">
        <f t="shared" si="97"/>
        <v>3209648.490012907</v>
      </c>
      <c r="CG217" s="335">
        <f t="shared" si="97"/>
        <v>3215974.2913433616</v>
      </c>
      <c r="CH217" s="335">
        <f t="shared" si="97"/>
        <v>3221171.2432393269</v>
      </c>
      <c r="CI217" s="335">
        <f t="shared" si="97"/>
        <v>3225434.9060683898</v>
      </c>
      <c r="CJ217" s="335">
        <f t="shared" si="97"/>
        <v>3228928.8294008547</v>
      </c>
    </row>
    <row r="218" spans="1:88" s="115" customFormat="1" ht="12.75" x14ac:dyDescent="0.2">
      <c r="A218" s="264"/>
      <c r="B218" s="264"/>
      <c r="C218" s="264"/>
      <c r="D218" s="264"/>
      <c r="E218" s="264"/>
      <c r="F218" s="264"/>
      <c r="G218" s="264"/>
      <c r="H218" s="264"/>
      <c r="I218" s="264"/>
      <c r="J218" s="264"/>
      <c r="K218" s="264"/>
      <c r="L218" s="264"/>
      <c r="M218" s="264"/>
      <c r="N218" s="264"/>
      <c r="O218" s="264"/>
      <c r="P218" s="264"/>
      <c r="Q218" s="264"/>
      <c r="R218" s="264"/>
      <c r="S218" s="264"/>
      <c r="T218" s="264"/>
      <c r="U218" s="264"/>
      <c r="V218" s="264"/>
      <c r="W218" s="264"/>
      <c r="X218" s="264"/>
      <c r="Y218" s="264"/>
      <c r="Z218" s="264"/>
      <c r="AA218" s="264"/>
      <c r="AB218" s="264"/>
      <c r="AC218" s="264"/>
      <c r="AD218" s="264"/>
      <c r="AE218" s="264"/>
      <c r="AF218" s="264"/>
      <c r="AG218" s="264"/>
      <c r="AH218" s="264"/>
      <c r="AI218" s="264"/>
      <c r="AJ218" s="264"/>
      <c r="AK218" s="264"/>
      <c r="AL218" s="264"/>
      <c r="AM218" s="264"/>
      <c r="AN218" s="264"/>
      <c r="AO218" s="264"/>
      <c r="AP218" s="264"/>
      <c r="AQ218" s="264"/>
      <c r="AR218" s="264"/>
      <c r="AS218" s="264"/>
      <c r="AT218" s="264"/>
      <c r="AU218" s="264"/>
      <c r="AV218" s="264"/>
      <c r="AW218" s="264"/>
      <c r="AX218" s="264"/>
      <c r="AY218" s="264"/>
      <c r="AZ218" s="264"/>
      <c r="BA218" s="264"/>
      <c r="BB218" s="264"/>
      <c r="BC218" s="264"/>
      <c r="BD218" s="264"/>
      <c r="BE218" s="264"/>
      <c r="BF218" s="264"/>
      <c r="BG218" s="264"/>
      <c r="BH218" s="264"/>
      <c r="BI218" s="264"/>
      <c r="BJ218" s="264"/>
      <c r="BK218" s="264"/>
      <c r="BL218" s="264"/>
      <c r="BM218" s="264"/>
      <c r="BN218" s="264"/>
      <c r="BO218" s="264"/>
      <c r="BP218" s="264"/>
      <c r="BQ218" s="264"/>
      <c r="BR218" s="264"/>
      <c r="BS218" s="264"/>
      <c r="BT218" s="264"/>
      <c r="BU218" s="264"/>
      <c r="BV218" s="264"/>
      <c r="BW218" s="264"/>
      <c r="BX218" s="264"/>
      <c r="BY218" s="264"/>
      <c r="BZ218" s="264"/>
      <c r="CA218" s="264"/>
      <c r="CB218" s="264"/>
      <c r="CC218" s="264"/>
      <c r="CD218" s="264"/>
      <c r="CE218" s="264"/>
      <c r="CF218" s="264"/>
      <c r="CG218" s="264"/>
      <c r="CH218" s="264"/>
      <c r="CI218" s="264"/>
      <c r="CJ218" s="264"/>
    </row>
    <row r="219" spans="1:88" s="115" customFormat="1" ht="12.75" x14ac:dyDescent="0.2">
      <c r="A219" s="327" t="s">
        <v>572</v>
      </c>
      <c r="B219" s="264"/>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265"/>
      <c r="AE219" s="265"/>
      <c r="AF219" s="265"/>
      <c r="AG219" s="265"/>
      <c r="AH219" s="265"/>
      <c r="AI219" s="265"/>
      <c r="AJ219" s="265"/>
      <c r="AK219" s="265"/>
      <c r="AL219" s="265"/>
      <c r="AM219" s="265"/>
      <c r="AN219" s="265"/>
      <c r="AO219" s="265"/>
      <c r="AP219" s="265"/>
      <c r="AQ219" s="265"/>
      <c r="AR219" s="265"/>
      <c r="AS219" s="265"/>
      <c r="AT219" s="265"/>
      <c r="AU219" s="265"/>
      <c r="AV219" s="265"/>
      <c r="AW219" s="265"/>
      <c r="AX219" s="265"/>
      <c r="AY219" s="265"/>
      <c r="AZ219" s="265"/>
      <c r="BA219" s="265"/>
      <c r="BB219" s="265"/>
      <c r="BC219" s="265"/>
      <c r="BD219" s="265"/>
      <c r="BE219" s="265"/>
      <c r="BF219" s="265"/>
      <c r="BG219" s="265"/>
      <c r="BH219" s="265"/>
      <c r="BI219" s="265"/>
      <c r="BJ219" s="265"/>
      <c r="BK219" s="265"/>
      <c r="BL219" s="265"/>
      <c r="BM219" s="265"/>
      <c r="BN219" s="265"/>
      <c r="BO219" s="265"/>
      <c r="BP219" s="265"/>
      <c r="BQ219" s="265"/>
      <c r="BR219" s="265"/>
      <c r="BS219" s="265"/>
      <c r="BT219" s="265"/>
      <c r="BU219" s="265"/>
      <c r="BV219" s="265"/>
      <c r="BW219" s="265"/>
      <c r="BX219" s="265"/>
      <c r="BY219" s="265"/>
      <c r="BZ219" s="265"/>
      <c r="CA219" s="265"/>
      <c r="CB219" s="265"/>
      <c r="CC219" s="265"/>
      <c r="CD219" s="265"/>
      <c r="CE219" s="265"/>
      <c r="CF219" s="265"/>
      <c r="CG219" s="265"/>
      <c r="CH219" s="265"/>
      <c r="CI219" s="265"/>
      <c r="CJ219" s="265"/>
    </row>
    <row r="220" spans="1:88" s="115" customFormat="1" ht="12.75" x14ac:dyDescent="0.2">
      <c r="A220" s="327"/>
      <c r="B220" s="264"/>
      <c r="C220" s="265"/>
      <c r="D220" s="265">
        <f>D214</f>
        <v>1</v>
      </c>
      <c r="E220" s="265">
        <f t="shared" ref="E220:BP220" si="98">E214</f>
        <v>2</v>
      </c>
      <c r="F220" s="265">
        <f t="shared" si="98"/>
        <v>3</v>
      </c>
      <c r="G220" s="265">
        <f t="shared" si="98"/>
        <v>4</v>
      </c>
      <c r="H220" s="265">
        <f t="shared" si="98"/>
        <v>5</v>
      </c>
      <c r="I220" s="265">
        <f t="shared" si="98"/>
        <v>6</v>
      </c>
      <c r="J220" s="265">
        <f t="shared" si="98"/>
        <v>7</v>
      </c>
      <c r="K220" s="265">
        <f t="shared" si="98"/>
        <v>8</v>
      </c>
      <c r="L220" s="265">
        <f t="shared" si="98"/>
        <v>9</v>
      </c>
      <c r="M220" s="265">
        <f t="shared" si="98"/>
        <v>10</v>
      </c>
      <c r="N220" s="265">
        <f t="shared" si="98"/>
        <v>11</v>
      </c>
      <c r="O220" s="265">
        <f t="shared" si="98"/>
        <v>12</v>
      </c>
      <c r="P220" s="265">
        <f t="shared" si="98"/>
        <v>13</v>
      </c>
      <c r="Q220" s="265">
        <f t="shared" si="98"/>
        <v>14</v>
      </c>
      <c r="R220" s="265">
        <f t="shared" si="98"/>
        <v>15</v>
      </c>
      <c r="S220" s="265">
        <f t="shared" si="98"/>
        <v>16</v>
      </c>
      <c r="T220" s="265">
        <f t="shared" si="98"/>
        <v>17</v>
      </c>
      <c r="U220" s="265">
        <f t="shared" si="98"/>
        <v>18</v>
      </c>
      <c r="V220" s="265">
        <f t="shared" si="98"/>
        <v>19</v>
      </c>
      <c r="W220" s="265">
        <f t="shared" si="98"/>
        <v>20</v>
      </c>
      <c r="X220" s="265">
        <f t="shared" si="98"/>
        <v>21</v>
      </c>
      <c r="Y220" s="265">
        <f t="shared" si="98"/>
        <v>22</v>
      </c>
      <c r="Z220" s="265">
        <f t="shared" si="98"/>
        <v>23</v>
      </c>
      <c r="AA220" s="265">
        <f t="shared" si="98"/>
        <v>24</v>
      </c>
      <c r="AB220" s="265">
        <f t="shared" si="98"/>
        <v>25</v>
      </c>
      <c r="AC220" s="265">
        <f t="shared" si="98"/>
        <v>26</v>
      </c>
      <c r="AD220" s="265">
        <f t="shared" si="98"/>
        <v>27</v>
      </c>
      <c r="AE220" s="265">
        <f t="shared" si="98"/>
        <v>28</v>
      </c>
      <c r="AF220" s="265">
        <f t="shared" si="98"/>
        <v>29</v>
      </c>
      <c r="AG220" s="265">
        <f t="shared" si="98"/>
        <v>30</v>
      </c>
      <c r="AH220" s="265">
        <f t="shared" si="98"/>
        <v>31</v>
      </c>
      <c r="AI220" s="265">
        <f t="shared" si="98"/>
        <v>32</v>
      </c>
      <c r="AJ220" s="265">
        <f t="shared" si="98"/>
        <v>33</v>
      </c>
      <c r="AK220" s="265">
        <f t="shared" si="98"/>
        <v>34</v>
      </c>
      <c r="AL220" s="265">
        <f t="shared" si="98"/>
        <v>35</v>
      </c>
      <c r="AM220" s="265">
        <f t="shared" si="98"/>
        <v>36</v>
      </c>
      <c r="AN220" s="265">
        <f t="shared" si="98"/>
        <v>37</v>
      </c>
      <c r="AO220" s="265">
        <f t="shared" si="98"/>
        <v>38</v>
      </c>
      <c r="AP220" s="265">
        <f t="shared" si="98"/>
        <v>39</v>
      </c>
      <c r="AQ220" s="265">
        <f t="shared" si="98"/>
        <v>40</v>
      </c>
      <c r="AR220" s="265">
        <f t="shared" si="98"/>
        <v>41</v>
      </c>
      <c r="AS220" s="265">
        <f t="shared" si="98"/>
        <v>42</v>
      </c>
      <c r="AT220" s="265">
        <f t="shared" si="98"/>
        <v>43</v>
      </c>
      <c r="AU220" s="265">
        <f t="shared" si="98"/>
        <v>44</v>
      </c>
      <c r="AV220" s="265">
        <f t="shared" si="98"/>
        <v>45</v>
      </c>
      <c r="AW220" s="265">
        <f t="shared" si="98"/>
        <v>46</v>
      </c>
      <c r="AX220" s="265">
        <f t="shared" si="98"/>
        <v>47</v>
      </c>
      <c r="AY220" s="265">
        <f t="shared" si="98"/>
        <v>48</v>
      </c>
      <c r="AZ220" s="265">
        <f t="shared" si="98"/>
        <v>49</v>
      </c>
      <c r="BA220" s="265">
        <f t="shared" si="98"/>
        <v>50</v>
      </c>
      <c r="BB220" s="265">
        <f t="shared" si="98"/>
        <v>51</v>
      </c>
      <c r="BC220" s="265">
        <f t="shared" si="98"/>
        <v>52</v>
      </c>
      <c r="BD220" s="265">
        <f t="shared" si="98"/>
        <v>53</v>
      </c>
      <c r="BE220" s="265">
        <f t="shared" si="98"/>
        <v>54</v>
      </c>
      <c r="BF220" s="265">
        <f t="shared" si="98"/>
        <v>55</v>
      </c>
      <c r="BG220" s="265">
        <f t="shared" si="98"/>
        <v>56</v>
      </c>
      <c r="BH220" s="265">
        <f t="shared" si="98"/>
        <v>57</v>
      </c>
      <c r="BI220" s="265">
        <f t="shared" si="98"/>
        <v>58</v>
      </c>
      <c r="BJ220" s="265">
        <f t="shared" si="98"/>
        <v>59</v>
      </c>
      <c r="BK220" s="265">
        <f t="shared" si="98"/>
        <v>60</v>
      </c>
      <c r="BL220" s="265">
        <f t="shared" si="98"/>
        <v>61</v>
      </c>
      <c r="BM220" s="265">
        <f t="shared" si="98"/>
        <v>62</v>
      </c>
      <c r="BN220" s="265">
        <f t="shared" si="98"/>
        <v>63</v>
      </c>
      <c r="BO220" s="265">
        <f t="shared" si="98"/>
        <v>64</v>
      </c>
      <c r="BP220" s="265">
        <f t="shared" si="98"/>
        <v>65</v>
      </c>
      <c r="BQ220" s="265">
        <f t="shared" ref="BQ220:CJ220" si="99">BQ214</f>
        <v>66</v>
      </c>
      <c r="BR220" s="265">
        <f t="shared" si="99"/>
        <v>67</v>
      </c>
      <c r="BS220" s="265">
        <f t="shared" si="99"/>
        <v>68</v>
      </c>
      <c r="BT220" s="265">
        <f t="shared" si="99"/>
        <v>69</v>
      </c>
      <c r="BU220" s="265">
        <f t="shared" si="99"/>
        <v>70</v>
      </c>
      <c r="BV220" s="265">
        <f t="shared" si="99"/>
        <v>71</v>
      </c>
      <c r="BW220" s="265">
        <f t="shared" si="99"/>
        <v>72</v>
      </c>
      <c r="BX220" s="265">
        <f t="shared" si="99"/>
        <v>73</v>
      </c>
      <c r="BY220" s="265">
        <f t="shared" si="99"/>
        <v>74</v>
      </c>
      <c r="BZ220" s="265">
        <f t="shared" si="99"/>
        <v>75</v>
      </c>
      <c r="CA220" s="265">
        <f t="shared" si="99"/>
        <v>76</v>
      </c>
      <c r="CB220" s="265">
        <f t="shared" si="99"/>
        <v>77</v>
      </c>
      <c r="CC220" s="265">
        <f t="shared" si="99"/>
        <v>78</v>
      </c>
      <c r="CD220" s="265">
        <f t="shared" si="99"/>
        <v>79</v>
      </c>
      <c r="CE220" s="265">
        <f t="shared" si="99"/>
        <v>80</v>
      </c>
      <c r="CF220" s="265">
        <f t="shared" si="99"/>
        <v>81</v>
      </c>
      <c r="CG220" s="265">
        <f t="shared" si="99"/>
        <v>82</v>
      </c>
      <c r="CH220" s="265">
        <f t="shared" si="99"/>
        <v>83</v>
      </c>
      <c r="CI220" s="265">
        <f t="shared" si="99"/>
        <v>84</v>
      </c>
      <c r="CJ220" s="265">
        <f t="shared" si="99"/>
        <v>85</v>
      </c>
    </row>
    <row r="221" spans="1:88" s="115" customFormat="1" ht="12.75" x14ac:dyDescent="0.2">
      <c r="A221" s="264"/>
      <c r="B221" s="264"/>
      <c r="C221" s="327" t="s">
        <v>499</v>
      </c>
      <c r="D221" s="335">
        <f>D216/D215</f>
        <v>456381.25915602827</v>
      </c>
      <c r="E221" s="335">
        <f t="shared" ref="E221:BP221" si="100">E216/E215</f>
        <v>157229.87811607338</v>
      </c>
      <c r="F221" s="335">
        <f t="shared" si="100"/>
        <v>82925.747620853537</v>
      </c>
      <c r="G221" s="335">
        <f t="shared" si="100"/>
        <v>53367.153953522837</v>
      </c>
      <c r="H221" s="335">
        <f t="shared" si="100"/>
        <v>38655.330140033322</v>
      </c>
      <c r="I221" s="335">
        <f t="shared" si="100"/>
        <v>29242.280447942492</v>
      </c>
      <c r="J221" s="335">
        <f t="shared" si="100"/>
        <v>23376.13672106334</v>
      </c>
      <c r="K221" s="335">
        <f t="shared" si="100"/>
        <v>19493.286604502187</v>
      </c>
      <c r="L221" s="335">
        <f t="shared" si="100"/>
        <v>16778.34225435289</v>
      </c>
      <c r="M221" s="335">
        <f t="shared" si="100"/>
        <v>14798.29103248932</v>
      </c>
      <c r="N221" s="335">
        <f t="shared" si="100"/>
        <v>13094.513917593922</v>
      </c>
      <c r="O221" s="335">
        <f t="shared" si="100"/>
        <v>11760.466550344761</v>
      </c>
      <c r="P221" s="335">
        <f t="shared" si="100"/>
        <v>10708.813198119411</v>
      </c>
      <c r="Q221" s="335">
        <f t="shared" si="100"/>
        <v>9863.0368991702708</v>
      </c>
      <c r="R221" s="335">
        <f t="shared" si="100"/>
        <v>9170.0040286366748</v>
      </c>
      <c r="S221" s="335">
        <f t="shared" si="100"/>
        <v>8593.2690449698021</v>
      </c>
      <c r="T221" s="335">
        <f t="shared" si="100"/>
        <v>8107.2183318047</v>
      </c>
      <c r="U221" s="335">
        <f t="shared" si="100"/>
        <v>7693.326880071887</v>
      </c>
      <c r="V221" s="335">
        <f t="shared" si="100"/>
        <v>7337.8392961292539</v>
      </c>
      <c r="W221" s="335">
        <f t="shared" si="100"/>
        <v>7028.6223521350994</v>
      </c>
      <c r="X221" s="335">
        <f t="shared" si="100"/>
        <v>6758.6586834374675</v>
      </c>
      <c r="Y221" s="335">
        <f t="shared" si="100"/>
        <v>6521.8480614348173</v>
      </c>
      <c r="Z221" s="335">
        <f t="shared" si="100"/>
        <v>6313.2785333631336</v>
      </c>
      <c r="AA221" s="335">
        <f t="shared" si="100"/>
        <v>6128.944241859861</v>
      </c>
      <c r="AB221" s="335">
        <f t="shared" si="100"/>
        <v>5965.5394569995215</v>
      </c>
      <c r="AC221" s="335">
        <f t="shared" si="100"/>
        <v>5820.3077950464085</v>
      </c>
      <c r="AD221" s="335">
        <f t="shared" si="100"/>
        <v>5690.9300328751424</v>
      </c>
      <c r="AE221" s="335">
        <f t="shared" si="100"/>
        <v>5575.4393252537202</v>
      </c>
      <c r="AF221" s="335">
        <f t="shared" si="100"/>
        <v>5472.1561699382746</v>
      </c>
      <c r="AG221" s="335">
        <f t="shared" si="100"/>
        <v>5378.7175981246428</v>
      </c>
      <c r="AH221" s="335">
        <f t="shared" si="100"/>
        <v>5294.1692342853103</v>
      </c>
      <c r="AI221" s="335">
        <f t="shared" si="100"/>
        <v>5217.6716343588123</v>
      </c>
      <c r="AJ221" s="335">
        <f t="shared" si="100"/>
        <v>5148.4803002723993</v>
      </c>
      <c r="AK221" s="335">
        <f t="shared" si="100"/>
        <v>5085.9270245487223</v>
      </c>
      <c r="AL221" s="335">
        <f t="shared" si="100"/>
        <v>5029.4070496332242</v>
      </c>
      <c r="AM221" s="335">
        <f t="shared" si="100"/>
        <v>4833.1992672561955</v>
      </c>
      <c r="AN221" s="335">
        <f t="shared" si="100"/>
        <v>4666.3445784504283</v>
      </c>
      <c r="AO221" s="335">
        <f t="shared" si="100"/>
        <v>4523.7792757375464</v>
      </c>
      <c r="AP221" s="335">
        <f t="shared" si="100"/>
        <v>4401.4944864905392</v>
      </c>
      <c r="AQ221" s="335">
        <f t="shared" si="100"/>
        <v>4293.5863782395991</v>
      </c>
      <c r="AR221" s="335">
        <f t="shared" si="100"/>
        <v>4198.5775262751586</v>
      </c>
      <c r="AS221" s="335">
        <f t="shared" si="100"/>
        <v>4115.1728128028362</v>
      </c>
      <c r="AT221" s="335">
        <f t="shared" si="100"/>
        <v>4042.2160665968427</v>
      </c>
      <c r="AU221" s="335">
        <f t="shared" si="100"/>
        <v>3978.6531220003885</v>
      </c>
      <c r="AV221" s="335">
        <f t="shared" si="100"/>
        <v>3923.5128502634516</v>
      </c>
      <c r="AW221" s="335">
        <f t="shared" si="100"/>
        <v>3875.8979188873877</v>
      </c>
      <c r="AX221" s="335">
        <f t="shared" si="100"/>
        <v>3834.98037446848</v>
      </c>
      <c r="AY221" s="335">
        <f t="shared" si="100"/>
        <v>3799.9992480998849</v>
      </c>
      <c r="AZ221" s="335">
        <f t="shared" si="100"/>
        <v>3770.2586807857956</v>
      </c>
      <c r="BA221" s="335">
        <f t="shared" si="100"/>
        <v>3737.7926876203255</v>
      </c>
      <c r="BB221" s="335">
        <f t="shared" si="100"/>
        <v>3711.4885220029637</v>
      </c>
      <c r="BC221" s="335">
        <f t="shared" si="100"/>
        <v>3690.566681724627</v>
      </c>
      <c r="BD221" s="335">
        <f t="shared" si="100"/>
        <v>3674.2867744475393</v>
      </c>
      <c r="BE221" s="335">
        <f t="shared" si="100"/>
        <v>3661.9400746461156</v>
      </c>
      <c r="BF221" s="335">
        <f t="shared" si="100"/>
        <v>3652.878483557819</v>
      </c>
      <c r="BG221" s="335">
        <f t="shared" si="100"/>
        <v>3646.5269435113396</v>
      </c>
      <c r="BH221" s="335">
        <f t="shared" si="100"/>
        <v>3642.3858996472609</v>
      </c>
      <c r="BI221" s="335">
        <f t="shared" si="100"/>
        <v>3640.0281031382733</v>
      </c>
      <c r="BJ221" s="335">
        <f t="shared" si="100"/>
        <v>3639.0924893016604</v>
      </c>
      <c r="BK221" s="335">
        <f t="shared" si="100"/>
        <v>3639.2768208983944</v>
      </c>
      <c r="BL221" s="335">
        <f t="shared" si="100"/>
        <v>3640.3301020491976</v>
      </c>
      <c r="BM221" s="335">
        <f t="shared" si="100"/>
        <v>3642.0453273999879</v>
      </c>
      <c r="BN221" s="335">
        <f t="shared" si="100"/>
        <v>3644.2528539513432</v>
      </c>
      <c r="BO221" s="335">
        <f t="shared" si="100"/>
        <v>3646.8145135768532</v>
      </c>
      <c r="BP221" s="335">
        <f t="shared" si="100"/>
        <v>3649.6184847242821</v>
      </c>
      <c r="BQ221" s="335">
        <f t="shared" ref="BQ221:CJ221" si="101">BQ216/BQ215</f>
        <v>3652.5748866712115</v>
      </c>
      <c r="BR221" s="335">
        <f t="shared" si="101"/>
        <v>3655.6120321910471</v>
      </c>
      <c r="BS221" s="335">
        <f t="shared" si="101"/>
        <v>3658.6732636474439</v>
      </c>
      <c r="BT221" s="335">
        <f t="shared" si="101"/>
        <v>3661.7142963787228</v>
      </c>
      <c r="BU221" s="335">
        <f t="shared" si="101"/>
        <v>3664.7009973582681</v>
      </c>
      <c r="BV221" s="335">
        <f t="shared" si="101"/>
        <v>3674.2782546227882</v>
      </c>
      <c r="BW221" s="335">
        <f t="shared" si="101"/>
        <v>3683.81117974475</v>
      </c>
      <c r="BX221" s="335">
        <f t="shared" si="101"/>
        <v>3692.7768836595787</v>
      </c>
      <c r="BY221" s="335">
        <f t="shared" si="101"/>
        <v>3700.9169668884911</v>
      </c>
      <c r="BZ221" s="335">
        <f t="shared" si="101"/>
        <v>3708.1340394762683</v>
      </c>
      <c r="CA221" s="335">
        <f t="shared" si="101"/>
        <v>3714.4256319501501</v>
      </c>
      <c r="CB221" s="335">
        <f t="shared" si="101"/>
        <v>3719.8423311972406</v>
      </c>
      <c r="CC221" s="335">
        <f t="shared" si="101"/>
        <v>3724.4615794642741</v>
      </c>
      <c r="CD221" s="335">
        <f t="shared" si="101"/>
        <v>3728.3715776948011</v>
      </c>
      <c r="CE221" s="335">
        <f t="shared" si="101"/>
        <v>3731.6616826295653</v>
      </c>
      <c r="CF221" s="335">
        <f t="shared" si="101"/>
        <v>3734.4169501659071</v>
      </c>
      <c r="CG221" s="335">
        <f t="shared" si="101"/>
        <v>3736.7152978629306</v>
      </c>
      <c r="CH221" s="335">
        <f t="shared" si="101"/>
        <v>3738.6262939205772</v>
      </c>
      <c r="CI221" s="335">
        <f t="shared" si="101"/>
        <v>3740.2109292044502</v>
      </c>
      <c r="CJ221" s="335">
        <f t="shared" si="101"/>
        <v>3741.5219576876993</v>
      </c>
    </row>
    <row r="222" spans="1:88" s="308" customFormat="1" x14ac:dyDescent="0.25">
      <c r="A222" s="338"/>
      <c r="B222" s="264"/>
      <c r="C222" s="327" t="s">
        <v>555</v>
      </c>
      <c r="D222" s="335">
        <f>D217/D215</f>
        <v>428252.04856726422</v>
      </c>
      <c r="E222" s="335">
        <f t="shared" ref="E222:BP222" si="102">E217/E215</f>
        <v>145994.01501600942</v>
      </c>
      <c r="F222" s="335">
        <f t="shared" si="102"/>
        <v>80036.659341180464</v>
      </c>
      <c r="G222" s="335">
        <f t="shared" si="102"/>
        <v>55419.22659285814</v>
      </c>
      <c r="H222" s="335">
        <f t="shared" si="102"/>
        <v>43953.72342802347</v>
      </c>
      <c r="I222" s="335">
        <f t="shared" si="102"/>
        <v>34553.138378418575</v>
      </c>
      <c r="J222" s="335">
        <f t="shared" si="102"/>
        <v>28668.844066623933</v>
      </c>
      <c r="K222" s="335">
        <f t="shared" si="102"/>
        <v>24931.871839520722</v>
      </c>
      <c r="L222" s="335">
        <f t="shared" si="102"/>
        <v>22466.407746857596</v>
      </c>
      <c r="M222" s="335">
        <f t="shared" si="102"/>
        <v>20787.907858652026</v>
      </c>
      <c r="N222" s="335">
        <f t="shared" si="102"/>
        <v>18970.421122015985</v>
      </c>
      <c r="O222" s="335">
        <f t="shared" si="102"/>
        <v>17494.306577309897</v>
      </c>
      <c r="P222" s="335">
        <f t="shared" si="102"/>
        <v>16326.15123371241</v>
      </c>
      <c r="Q222" s="335">
        <f t="shared" si="102"/>
        <v>15392.34139600199</v>
      </c>
      <c r="R222" s="335">
        <f t="shared" si="102"/>
        <v>14635.761138833604</v>
      </c>
      <c r="S222" s="335">
        <f t="shared" si="102"/>
        <v>14015.788915741719</v>
      </c>
      <c r="T222" s="335">
        <f t="shared" si="102"/>
        <v>13503.280402103002</v>
      </c>
      <c r="U222" s="335">
        <f t="shared" si="102"/>
        <v>13076.796630459792</v>
      </c>
      <c r="V222" s="335">
        <f t="shared" si="102"/>
        <v>12720.166047160512</v>
      </c>
      <c r="W222" s="335">
        <f t="shared" si="102"/>
        <v>12422.908680662566</v>
      </c>
      <c r="X222" s="335">
        <f t="shared" si="102"/>
        <v>12170.913840682766</v>
      </c>
      <c r="Y222" s="335">
        <f t="shared" si="102"/>
        <v>11957.178845818966</v>
      </c>
      <c r="Z222" s="335">
        <f t="shared" si="102"/>
        <v>11775.983088117388</v>
      </c>
      <c r="AA222" s="335">
        <f t="shared" si="102"/>
        <v>11622.591001030658</v>
      </c>
      <c r="AB222" s="335">
        <f t="shared" si="102"/>
        <v>11493.036205133216</v>
      </c>
      <c r="AC222" s="335">
        <f t="shared" si="102"/>
        <v>11383.965592361363</v>
      </c>
      <c r="AD222" s="335">
        <f t="shared" si="102"/>
        <v>11292.52386655732</v>
      </c>
      <c r="AE222" s="335">
        <f t="shared" si="102"/>
        <v>11216.265959189877</v>
      </c>
      <c r="AF222" s="335">
        <f t="shared" si="102"/>
        <v>11153.089073434436</v>
      </c>
      <c r="AG222" s="335">
        <f t="shared" si="102"/>
        <v>11100.025818958837</v>
      </c>
      <c r="AH222" s="335">
        <f t="shared" si="102"/>
        <v>11056.091132303774</v>
      </c>
      <c r="AI222" s="335">
        <f t="shared" si="102"/>
        <v>11020.406718263144</v>
      </c>
      <c r="AJ222" s="335">
        <f t="shared" si="102"/>
        <v>10992.165224266522</v>
      </c>
      <c r="AK222" s="335">
        <f t="shared" si="102"/>
        <v>10970.607222828499</v>
      </c>
      <c r="AL222" s="335">
        <f t="shared" si="102"/>
        <v>10955.012486221618</v>
      </c>
      <c r="AM222" s="335">
        <f t="shared" si="102"/>
        <v>10915.360924377093</v>
      </c>
      <c r="AN222" s="335">
        <f t="shared" si="102"/>
        <v>10895.286109220091</v>
      </c>
      <c r="AO222" s="335">
        <f t="shared" si="102"/>
        <v>10890.960954337499</v>
      </c>
      <c r="AP222" s="335">
        <f t="shared" si="102"/>
        <v>10899.292149745535</v>
      </c>
      <c r="AQ222" s="335">
        <f t="shared" si="102"/>
        <v>10915.293099428516</v>
      </c>
      <c r="AR222" s="335">
        <f t="shared" si="102"/>
        <v>10938.710741731215</v>
      </c>
      <c r="AS222" s="335">
        <f t="shared" si="102"/>
        <v>10969.169277931051</v>
      </c>
      <c r="AT222" s="335">
        <f t="shared" si="102"/>
        <v>11006.146323979432</v>
      </c>
      <c r="AU222" s="335">
        <f t="shared" si="102"/>
        <v>11048.980462549716</v>
      </c>
      <c r="AV222" s="335">
        <f t="shared" si="102"/>
        <v>11096.908648802166</v>
      </c>
      <c r="AW222" s="335">
        <f t="shared" si="102"/>
        <v>11149.111085168164</v>
      </c>
      <c r="AX222" s="335">
        <f t="shared" si="102"/>
        <v>11204.752813613719</v>
      </c>
      <c r="AY222" s="335">
        <f t="shared" si="102"/>
        <v>11263.01762129797</v>
      </c>
      <c r="AZ222" s="335">
        <f t="shared" si="102"/>
        <v>11323.133196712155</v>
      </c>
      <c r="BA222" s="335">
        <f t="shared" si="102"/>
        <v>11381.408024337403</v>
      </c>
      <c r="BB222" s="335">
        <f t="shared" si="102"/>
        <v>11443.654488678658</v>
      </c>
      <c r="BC222" s="335">
        <f t="shared" si="102"/>
        <v>11508.947035245801</v>
      </c>
      <c r="BD222" s="335">
        <f t="shared" si="102"/>
        <v>11576.221647061717</v>
      </c>
      <c r="BE222" s="335">
        <f t="shared" si="102"/>
        <v>11644.397682965544</v>
      </c>
      <c r="BF222" s="335">
        <f t="shared" si="102"/>
        <v>11712.490216858274</v>
      </c>
      <c r="BG222" s="335">
        <f t="shared" si="102"/>
        <v>11779.659951391544</v>
      </c>
      <c r="BH222" s="335">
        <f t="shared" si="102"/>
        <v>11845.227089171383</v>
      </c>
      <c r="BI222" s="335">
        <f t="shared" si="102"/>
        <v>11908.665545838849</v>
      </c>
      <c r="BJ222" s="335">
        <f t="shared" si="102"/>
        <v>11969.587463227865</v>
      </c>
      <c r="BK222" s="335">
        <f t="shared" si="102"/>
        <v>12027.723897420359</v>
      </c>
      <c r="BL222" s="335">
        <f t="shared" si="102"/>
        <v>12082.905000629538</v>
      </c>
      <c r="BM222" s="335">
        <f t="shared" si="102"/>
        <v>12135.041446277166</v>
      </c>
      <c r="BN222" s="335">
        <f t="shared" si="102"/>
        <v>12184.107906291156</v>
      </c>
      <c r="BO222" s="335">
        <f t="shared" si="102"/>
        <v>12230.128845079686</v>
      </c>
      <c r="BP222" s="335">
        <f t="shared" si="102"/>
        <v>12273.166594866152</v>
      </c>
      <c r="BQ222" s="335">
        <f t="shared" ref="BQ222:CJ222" si="103">BQ217/BQ215</f>
        <v>12313.311525613066</v>
      </c>
      <c r="BR222" s="335">
        <f t="shared" si="103"/>
        <v>12350.674058756027</v>
      </c>
      <c r="BS222" s="335">
        <f t="shared" si="103"/>
        <v>12385.378259567058</v>
      </c>
      <c r="BT222" s="335">
        <f t="shared" si="103"/>
        <v>12417.556755047493</v>
      </c>
      <c r="BU222" s="335">
        <f t="shared" si="103"/>
        <v>12447.346748996675</v>
      </c>
      <c r="BV222" s="335">
        <f t="shared" si="103"/>
        <v>12526.897284763894</v>
      </c>
      <c r="BW222" s="335">
        <f t="shared" si="103"/>
        <v>12597.101054664896</v>
      </c>
      <c r="BX222" s="335">
        <f t="shared" si="103"/>
        <v>12657.973243712859</v>
      </c>
      <c r="BY222" s="335">
        <f t="shared" si="103"/>
        <v>12710.084889771077</v>
      </c>
      <c r="BZ222" s="335">
        <f t="shared" si="103"/>
        <v>12754.27290709006</v>
      </c>
      <c r="CA222" s="335">
        <f t="shared" si="103"/>
        <v>12791.468362671529</v>
      </c>
      <c r="CB222" s="335">
        <f t="shared" si="103"/>
        <v>12822.598185096595</v>
      </c>
      <c r="CC222" s="335">
        <f t="shared" si="103"/>
        <v>12848.532100710998</v>
      </c>
      <c r="CD222" s="335">
        <f t="shared" si="103"/>
        <v>12870.057086408691</v>
      </c>
      <c r="CE222" s="335">
        <f t="shared" si="103"/>
        <v>12887.868238482964</v>
      </c>
      <c r="CF222" s="335">
        <f t="shared" si="103"/>
        <v>12902.56912215406</v>
      </c>
      <c r="CG222" s="335">
        <f t="shared" si="103"/>
        <v>12914.677295056628</v>
      </c>
      <c r="CH222" s="335">
        <f t="shared" si="103"/>
        <v>12924.63235945445</v>
      </c>
      <c r="CI222" s="335">
        <f t="shared" si="103"/>
        <v>12932.80494842131</v>
      </c>
      <c r="CJ222" s="335">
        <f t="shared" si="103"/>
        <v>12939.505714080016</v>
      </c>
    </row>
    <row r="223" spans="1:88" s="115" customFormat="1" ht="12.75" x14ac:dyDescent="0.2">
      <c r="A223" s="325"/>
      <c r="B223" s="325"/>
      <c r="C223" s="325" t="s">
        <v>186</v>
      </c>
      <c r="D223" s="325"/>
      <c r="E223" s="325"/>
      <c r="F223" s="325"/>
      <c r="G223" s="325"/>
      <c r="H223" s="339">
        <f>Resultater_tabeller!C80-H221</f>
        <v>0</v>
      </c>
      <c r="I223" s="325"/>
      <c r="J223" s="325"/>
      <c r="K223" s="325"/>
      <c r="L223" s="325"/>
      <c r="M223" s="339">
        <f>Resultater_tabeller!C81-M221</f>
        <v>0</v>
      </c>
      <c r="N223" s="325"/>
      <c r="O223" s="325"/>
      <c r="P223" s="325"/>
      <c r="Q223" s="325"/>
      <c r="R223" s="325"/>
      <c r="S223" s="325"/>
      <c r="T223" s="325"/>
      <c r="U223" s="325"/>
      <c r="V223" s="325"/>
      <c r="W223" s="325"/>
      <c r="X223" s="325"/>
      <c r="Y223" s="325"/>
      <c r="Z223" s="325"/>
      <c r="AA223" s="325"/>
      <c r="AB223" s="339">
        <f>Resultater_tabeller!C82-AB221</f>
        <v>0</v>
      </c>
      <c r="AC223" s="325"/>
      <c r="AD223" s="325"/>
      <c r="AE223" s="325"/>
      <c r="AF223" s="325"/>
      <c r="AG223" s="325"/>
      <c r="AH223" s="325"/>
      <c r="AI223" s="325"/>
      <c r="AJ223" s="325"/>
      <c r="AK223" s="325"/>
      <c r="AL223" s="325"/>
      <c r="AM223" s="325"/>
      <c r="AN223" s="325"/>
      <c r="AO223" s="325"/>
      <c r="AP223" s="325"/>
      <c r="AQ223" s="325"/>
      <c r="AR223" s="325"/>
      <c r="AS223" s="325"/>
      <c r="AT223" s="325"/>
      <c r="AU223" s="325"/>
      <c r="AV223" s="325"/>
      <c r="AW223" s="325"/>
      <c r="AX223" s="325"/>
      <c r="AY223" s="325"/>
      <c r="AZ223" s="325"/>
      <c r="BA223" s="339">
        <f>Resultater_tabeller!C83-BA221</f>
        <v>0</v>
      </c>
      <c r="BB223" s="325"/>
      <c r="BC223" s="325"/>
      <c r="BD223" s="325"/>
      <c r="BE223" s="325"/>
      <c r="BF223" s="325"/>
      <c r="BG223" s="325"/>
      <c r="BH223" s="325"/>
      <c r="BI223" s="325"/>
      <c r="BJ223" s="325"/>
      <c r="BK223" s="325"/>
      <c r="BL223" s="325"/>
      <c r="BM223" s="325"/>
      <c r="BN223" s="325"/>
      <c r="BO223" s="325"/>
      <c r="BP223" s="325"/>
      <c r="BQ223" s="325"/>
      <c r="BR223" s="325"/>
      <c r="BS223" s="325"/>
      <c r="BT223" s="325"/>
      <c r="BU223" s="325"/>
      <c r="BV223" s="325"/>
      <c r="BW223" s="325"/>
      <c r="BX223" s="325"/>
      <c r="BY223" s="325"/>
      <c r="BZ223" s="325"/>
      <c r="CA223" s="325"/>
      <c r="CB223" s="325"/>
      <c r="CC223" s="325"/>
      <c r="CD223" s="325"/>
      <c r="CE223" s="325"/>
      <c r="CF223" s="325"/>
      <c r="CG223" s="325"/>
      <c r="CH223" s="325"/>
      <c r="CI223" s="325"/>
      <c r="CJ223" s="339">
        <f>Resultater_tabeller!C84-CJ221</f>
        <v>0</v>
      </c>
    </row>
    <row r="224" spans="1:88" s="115" customFormat="1" ht="12.75" x14ac:dyDescent="0.2">
      <c r="A224" s="325"/>
      <c r="B224" s="325"/>
      <c r="C224" s="325"/>
      <c r="D224" s="325"/>
      <c r="E224" s="325"/>
      <c r="F224" s="325"/>
      <c r="G224" s="325"/>
      <c r="H224" s="339">
        <f>Resultater_tabeller!C88-H222</f>
        <v>0</v>
      </c>
      <c r="I224" s="325"/>
      <c r="J224" s="325"/>
      <c r="K224" s="325"/>
      <c r="L224" s="325"/>
      <c r="M224" s="339">
        <f>Resultater_tabeller!C89-M222</f>
        <v>0</v>
      </c>
      <c r="N224" s="325"/>
      <c r="O224" s="325"/>
      <c r="P224" s="325"/>
      <c r="Q224" s="325"/>
      <c r="R224" s="325"/>
      <c r="S224" s="325"/>
      <c r="T224" s="325"/>
      <c r="U224" s="325"/>
      <c r="V224" s="325"/>
      <c r="W224" s="325"/>
      <c r="X224" s="325"/>
      <c r="Y224" s="325"/>
      <c r="Z224" s="325"/>
      <c r="AA224" s="325"/>
      <c r="AB224" s="339">
        <f>Resultater_tabeller!C90-AB222</f>
        <v>0</v>
      </c>
      <c r="AC224" s="325"/>
      <c r="AD224" s="325"/>
      <c r="AE224" s="325"/>
      <c r="AF224" s="325"/>
      <c r="AG224" s="325"/>
      <c r="AH224" s="325"/>
      <c r="AI224" s="325"/>
      <c r="AJ224" s="325"/>
      <c r="AK224" s="325"/>
      <c r="AL224" s="325"/>
      <c r="AM224" s="325"/>
      <c r="AN224" s="325"/>
      <c r="AO224" s="325"/>
      <c r="AP224" s="325"/>
      <c r="AQ224" s="325"/>
      <c r="AR224" s="325"/>
      <c r="AS224" s="325"/>
      <c r="AT224" s="325"/>
      <c r="AU224" s="325"/>
      <c r="AV224" s="325"/>
      <c r="AW224" s="325"/>
      <c r="AX224" s="325"/>
      <c r="AY224" s="325"/>
      <c r="AZ224" s="325"/>
      <c r="BA224" s="339">
        <f>Resultater_tabeller!C91-BA222</f>
        <v>0</v>
      </c>
      <c r="BB224" s="325"/>
      <c r="BC224" s="325"/>
      <c r="BD224" s="325"/>
      <c r="BE224" s="325"/>
      <c r="BF224" s="325"/>
      <c r="BG224" s="325"/>
      <c r="BH224" s="325"/>
      <c r="BI224" s="325"/>
      <c r="BJ224" s="325"/>
      <c r="BK224" s="325"/>
      <c r="BL224" s="325"/>
      <c r="BM224" s="325"/>
      <c r="BN224" s="325"/>
      <c r="BO224" s="325"/>
      <c r="BP224" s="325"/>
      <c r="BQ224" s="325"/>
      <c r="BR224" s="325"/>
      <c r="BS224" s="325"/>
      <c r="BT224" s="325"/>
      <c r="BU224" s="325"/>
      <c r="BV224" s="325"/>
      <c r="BW224" s="325"/>
      <c r="BX224" s="325"/>
      <c r="BY224" s="325"/>
      <c r="BZ224" s="325"/>
      <c r="CA224" s="325"/>
      <c r="CB224" s="325"/>
      <c r="CC224" s="325"/>
      <c r="CD224" s="325"/>
      <c r="CE224" s="325"/>
      <c r="CF224" s="325"/>
      <c r="CG224" s="325"/>
      <c r="CH224" s="325"/>
      <c r="CI224" s="325"/>
      <c r="CJ224" s="339">
        <f>Resultater_tabeller!C92-CJ222</f>
        <v>0</v>
      </c>
    </row>
    <row r="225" spans="1:88" x14ac:dyDescent="0.25">
      <c r="A225" s="264" t="s">
        <v>498</v>
      </c>
      <c r="B225" s="264"/>
      <c r="C225" s="264"/>
      <c r="D225" s="265">
        <f>D208</f>
        <v>1</v>
      </c>
      <c r="E225" s="265">
        <f t="shared" ref="E225:BP227" si="104">E208</f>
        <v>2</v>
      </c>
      <c r="F225" s="265">
        <f t="shared" si="104"/>
        <v>3</v>
      </c>
      <c r="G225" s="265">
        <f t="shared" si="104"/>
        <v>4</v>
      </c>
      <c r="H225" s="265">
        <f t="shared" si="104"/>
        <v>5</v>
      </c>
      <c r="I225" s="265">
        <f t="shared" si="104"/>
        <v>6</v>
      </c>
      <c r="J225" s="265">
        <f t="shared" si="104"/>
        <v>7</v>
      </c>
      <c r="K225" s="265">
        <f t="shared" si="104"/>
        <v>8</v>
      </c>
      <c r="L225" s="265">
        <f t="shared" si="104"/>
        <v>9</v>
      </c>
      <c r="M225" s="265">
        <f t="shared" si="104"/>
        <v>10</v>
      </c>
      <c r="N225" s="265">
        <f t="shared" si="104"/>
        <v>11</v>
      </c>
      <c r="O225" s="265">
        <f t="shared" si="104"/>
        <v>12</v>
      </c>
      <c r="P225" s="265">
        <f t="shared" si="104"/>
        <v>13</v>
      </c>
      <c r="Q225" s="265">
        <f t="shared" si="104"/>
        <v>14</v>
      </c>
      <c r="R225" s="265">
        <f t="shared" si="104"/>
        <v>15</v>
      </c>
      <c r="S225" s="265">
        <f t="shared" si="104"/>
        <v>16</v>
      </c>
      <c r="T225" s="265">
        <f t="shared" si="104"/>
        <v>17</v>
      </c>
      <c r="U225" s="265">
        <f t="shared" si="104"/>
        <v>18</v>
      </c>
      <c r="V225" s="265">
        <f t="shared" si="104"/>
        <v>19</v>
      </c>
      <c r="W225" s="265">
        <f t="shared" si="104"/>
        <v>20</v>
      </c>
      <c r="X225" s="265">
        <f t="shared" si="104"/>
        <v>21</v>
      </c>
      <c r="Y225" s="265">
        <f t="shared" si="104"/>
        <v>22</v>
      </c>
      <c r="Z225" s="265">
        <f t="shared" si="104"/>
        <v>23</v>
      </c>
      <c r="AA225" s="265">
        <f t="shared" si="104"/>
        <v>24</v>
      </c>
      <c r="AB225" s="265">
        <f t="shared" si="104"/>
        <v>25</v>
      </c>
      <c r="AC225" s="265">
        <f t="shared" si="104"/>
        <v>26</v>
      </c>
      <c r="AD225" s="265">
        <f t="shared" si="104"/>
        <v>27</v>
      </c>
      <c r="AE225" s="265">
        <f t="shared" si="104"/>
        <v>28</v>
      </c>
      <c r="AF225" s="265">
        <f t="shared" si="104"/>
        <v>29</v>
      </c>
      <c r="AG225" s="265">
        <f t="shared" si="104"/>
        <v>30</v>
      </c>
      <c r="AH225" s="265">
        <f t="shared" si="104"/>
        <v>31</v>
      </c>
      <c r="AI225" s="265">
        <f t="shared" si="104"/>
        <v>32</v>
      </c>
      <c r="AJ225" s="265">
        <f t="shared" si="104"/>
        <v>33</v>
      </c>
      <c r="AK225" s="265">
        <f t="shared" si="104"/>
        <v>34</v>
      </c>
      <c r="AL225" s="265">
        <f t="shared" si="104"/>
        <v>35</v>
      </c>
      <c r="AM225" s="265">
        <f t="shared" si="104"/>
        <v>36</v>
      </c>
      <c r="AN225" s="265">
        <f t="shared" si="104"/>
        <v>37</v>
      </c>
      <c r="AO225" s="265">
        <f t="shared" si="104"/>
        <v>38</v>
      </c>
      <c r="AP225" s="265">
        <f t="shared" si="104"/>
        <v>39</v>
      </c>
      <c r="AQ225" s="265">
        <f t="shared" si="104"/>
        <v>40</v>
      </c>
      <c r="AR225" s="265">
        <f t="shared" si="104"/>
        <v>41</v>
      </c>
      <c r="AS225" s="265">
        <f t="shared" si="104"/>
        <v>42</v>
      </c>
      <c r="AT225" s="265">
        <f t="shared" si="104"/>
        <v>43</v>
      </c>
      <c r="AU225" s="265">
        <f t="shared" si="104"/>
        <v>44</v>
      </c>
      <c r="AV225" s="265">
        <f t="shared" si="104"/>
        <v>45</v>
      </c>
      <c r="AW225" s="265">
        <f t="shared" si="104"/>
        <v>46</v>
      </c>
      <c r="AX225" s="265">
        <f t="shared" si="104"/>
        <v>47</v>
      </c>
      <c r="AY225" s="265">
        <f t="shared" si="104"/>
        <v>48</v>
      </c>
      <c r="AZ225" s="265">
        <f t="shared" si="104"/>
        <v>49</v>
      </c>
      <c r="BA225" s="265">
        <f t="shared" si="104"/>
        <v>50</v>
      </c>
      <c r="BB225" s="265">
        <f t="shared" si="104"/>
        <v>51</v>
      </c>
      <c r="BC225" s="265">
        <f t="shared" si="104"/>
        <v>52</v>
      </c>
      <c r="BD225" s="265">
        <f t="shared" si="104"/>
        <v>53</v>
      </c>
      <c r="BE225" s="265">
        <f t="shared" si="104"/>
        <v>54</v>
      </c>
      <c r="BF225" s="265">
        <f t="shared" si="104"/>
        <v>55</v>
      </c>
      <c r="BG225" s="265">
        <f t="shared" si="104"/>
        <v>56</v>
      </c>
      <c r="BH225" s="265">
        <f t="shared" si="104"/>
        <v>57</v>
      </c>
      <c r="BI225" s="265">
        <f t="shared" si="104"/>
        <v>58</v>
      </c>
      <c r="BJ225" s="265">
        <f t="shared" si="104"/>
        <v>59</v>
      </c>
      <c r="BK225" s="265">
        <f t="shared" si="104"/>
        <v>60</v>
      </c>
      <c r="BL225" s="265">
        <f t="shared" si="104"/>
        <v>61</v>
      </c>
      <c r="BM225" s="265">
        <f t="shared" si="104"/>
        <v>62</v>
      </c>
      <c r="BN225" s="265">
        <f t="shared" si="104"/>
        <v>63</v>
      </c>
      <c r="BO225" s="265">
        <f t="shared" si="104"/>
        <v>64</v>
      </c>
      <c r="BP225" s="265">
        <f t="shared" si="104"/>
        <v>65</v>
      </c>
      <c r="BQ225" s="265">
        <f t="shared" ref="BQ225:CJ227" si="105">BQ208</f>
        <v>66</v>
      </c>
      <c r="BR225" s="265">
        <f t="shared" si="105"/>
        <v>67</v>
      </c>
      <c r="BS225" s="265">
        <f t="shared" si="105"/>
        <v>68</v>
      </c>
      <c r="BT225" s="265">
        <f t="shared" si="105"/>
        <v>69</v>
      </c>
      <c r="BU225" s="265">
        <f t="shared" si="105"/>
        <v>70</v>
      </c>
      <c r="BV225" s="265">
        <f t="shared" si="105"/>
        <v>71</v>
      </c>
      <c r="BW225" s="265">
        <f t="shared" si="105"/>
        <v>72</v>
      </c>
      <c r="BX225" s="265">
        <f t="shared" si="105"/>
        <v>73</v>
      </c>
      <c r="BY225" s="265">
        <f t="shared" si="105"/>
        <v>74</v>
      </c>
      <c r="BZ225" s="265">
        <f t="shared" si="105"/>
        <v>75</v>
      </c>
      <c r="CA225" s="265">
        <f t="shared" si="105"/>
        <v>76</v>
      </c>
      <c r="CB225" s="265">
        <f t="shared" si="105"/>
        <v>77</v>
      </c>
      <c r="CC225" s="265">
        <f t="shared" si="105"/>
        <v>78</v>
      </c>
      <c r="CD225" s="265">
        <f t="shared" si="105"/>
        <v>79</v>
      </c>
      <c r="CE225" s="265">
        <f t="shared" si="105"/>
        <v>80</v>
      </c>
      <c r="CF225" s="265">
        <f t="shared" si="105"/>
        <v>81</v>
      </c>
      <c r="CG225" s="265">
        <f t="shared" si="105"/>
        <v>82</v>
      </c>
      <c r="CH225" s="265">
        <f t="shared" si="105"/>
        <v>83</v>
      </c>
      <c r="CI225" s="265">
        <f t="shared" si="105"/>
        <v>84</v>
      </c>
      <c r="CJ225" s="265">
        <f t="shared" si="105"/>
        <v>85</v>
      </c>
    </row>
    <row r="226" spans="1:88" x14ac:dyDescent="0.25">
      <c r="A226" s="264"/>
      <c r="B226" s="264"/>
      <c r="C226" s="264" t="s">
        <v>574</v>
      </c>
      <c r="D226" s="335">
        <f>D209</f>
        <v>438329.24439231522</v>
      </c>
      <c r="E226" s="335">
        <f t="shared" si="104"/>
        <v>147051.08342384628</v>
      </c>
      <c r="F226" s="335">
        <f t="shared" si="104"/>
        <v>75671.034037422185</v>
      </c>
      <c r="G226" s="335">
        <f t="shared" si="104"/>
        <v>47652.490463583905</v>
      </c>
      <c r="H226" s="335">
        <f t="shared" si="104"/>
        <v>33889.066981705466</v>
      </c>
      <c r="I226" s="335">
        <f t="shared" si="104"/>
        <v>25039.183062445376</v>
      </c>
      <c r="J226" s="335">
        <f t="shared" si="104"/>
        <v>19563.640597945552</v>
      </c>
      <c r="K226" s="335">
        <f t="shared" si="104"/>
        <v>15973.183234750264</v>
      </c>
      <c r="L226" s="335">
        <f t="shared" si="104"/>
        <v>13487.869541238188</v>
      </c>
      <c r="M226" s="335">
        <f t="shared" si="104"/>
        <v>11694.443086425405</v>
      </c>
      <c r="N226" s="335">
        <f t="shared" si="104"/>
        <v>10110.479715096</v>
      </c>
      <c r="O226" s="335">
        <f t="shared" si="104"/>
        <v>8865.4292775885551</v>
      </c>
      <c r="P226" s="335">
        <f t="shared" si="104"/>
        <v>7883.2441564418887</v>
      </c>
      <c r="Q226" s="335">
        <f t="shared" si="104"/>
        <v>7092.9234669508396</v>
      </c>
      <c r="R226" s="335">
        <f t="shared" si="104"/>
        <v>6444.8658431264093</v>
      </c>
      <c r="S226" s="335">
        <f t="shared" si="104"/>
        <v>5905.1298173097612</v>
      </c>
      <c r="T226" s="335">
        <f t="shared" si="104"/>
        <v>5449.943731210974</v>
      </c>
      <c r="U226" s="335">
        <f t="shared" si="104"/>
        <v>5062.1620392856112</v>
      </c>
      <c r="V226" s="335">
        <f t="shared" si="104"/>
        <v>4729.0750845118846</v>
      </c>
      <c r="W226" s="335">
        <f t="shared" si="104"/>
        <v>4438.6617049701836</v>
      </c>
      <c r="X226" s="335">
        <f t="shared" si="104"/>
        <v>4185.0064111786487</v>
      </c>
      <c r="Y226" s="335">
        <f t="shared" si="104"/>
        <v>3962.5651802238062</v>
      </c>
      <c r="Z226" s="335">
        <f t="shared" si="104"/>
        <v>3766.8660004939898</v>
      </c>
      <c r="AA226" s="335">
        <f t="shared" si="104"/>
        <v>3594.2505052955867</v>
      </c>
      <c r="AB226" s="335">
        <f t="shared" si="104"/>
        <v>3441.6860103120139</v>
      </c>
      <c r="AC226" s="335">
        <f t="shared" si="104"/>
        <v>3306.6293683345975</v>
      </c>
      <c r="AD226" s="335">
        <f t="shared" si="104"/>
        <v>3186.9266795829317</v>
      </c>
      <c r="AE226" s="335">
        <f t="shared" si="104"/>
        <v>3080.738169301138</v>
      </c>
      <c r="AF226" s="335">
        <f t="shared" si="104"/>
        <v>2986.4809856008615</v>
      </c>
      <c r="AG226" s="335">
        <f t="shared" si="104"/>
        <v>2901.1449123343232</v>
      </c>
      <c r="AH226" s="335">
        <f t="shared" si="104"/>
        <v>2824.0466702083122</v>
      </c>
      <c r="AI226" s="335">
        <f t="shared" si="104"/>
        <v>2754.5831414993231</v>
      </c>
      <c r="AJ226" s="335">
        <f t="shared" si="104"/>
        <v>2692.208749828897</v>
      </c>
      <c r="AK226" s="335">
        <f t="shared" si="104"/>
        <v>2636.415702815551</v>
      </c>
      <c r="AL226" s="335">
        <f t="shared" si="104"/>
        <v>2586.7232777538397</v>
      </c>
      <c r="AM226" s="335">
        <f t="shared" si="104"/>
        <v>2542.672610862001</v>
      </c>
      <c r="AN226" s="335">
        <f t="shared" si="104"/>
        <v>2503.8246787891189</v>
      </c>
      <c r="AO226" s="335">
        <f t="shared" si="104"/>
        <v>2469.7599924113447</v>
      </c>
      <c r="AP226" s="335">
        <f t="shared" si="104"/>
        <v>2440.0790808015417</v>
      </c>
      <c r="AQ226" s="335">
        <f t="shared" si="104"/>
        <v>2412.6684522159912</v>
      </c>
      <c r="AR226" s="335">
        <f t="shared" si="104"/>
        <v>2387.806490467111</v>
      </c>
      <c r="AS226" s="335">
        <f t="shared" si="104"/>
        <v>2365.689499140512</v>
      </c>
      <c r="AT226" s="335">
        <f t="shared" si="104"/>
        <v>2346.4332368968644</v>
      </c>
      <c r="AU226" s="335">
        <f t="shared" si="104"/>
        <v>2330.0747951486878</v>
      </c>
      <c r="AV226" s="335">
        <f t="shared" si="104"/>
        <v>2316.5815771990624</v>
      </c>
      <c r="AW226" s="335">
        <f t="shared" si="104"/>
        <v>2305.8634134234176</v>
      </c>
      <c r="AX226" s="335">
        <f t="shared" si="104"/>
        <v>2297.7854170197274</v>
      </c>
      <c r="AY226" s="335">
        <f t="shared" si="104"/>
        <v>2292.1802058404901</v>
      </c>
      <c r="AZ226" s="335">
        <f t="shared" si="104"/>
        <v>2288.8587732465976</v>
      </c>
      <c r="BA226" s="335">
        <f t="shared" si="104"/>
        <v>2280.9126826462348</v>
      </c>
      <c r="BB226" s="335">
        <f t="shared" si="104"/>
        <v>2276.7343241191857</v>
      </c>
      <c r="BC226" s="335">
        <f t="shared" si="104"/>
        <v>2275.9784537237133</v>
      </c>
      <c r="BD226" s="335">
        <f t="shared" si="104"/>
        <v>2278.2459467756789</v>
      </c>
      <c r="BE226" s="335">
        <f t="shared" si="104"/>
        <v>2283.1007123829731</v>
      </c>
      <c r="BF226" s="335">
        <f t="shared" si="104"/>
        <v>2290.1097747242297</v>
      </c>
      <c r="BG226" s="335">
        <f t="shared" si="104"/>
        <v>2298.8663705231779</v>
      </c>
      <c r="BH226" s="335">
        <f t="shared" si="104"/>
        <v>2309.0019172309799</v>
      </c>
      <c r="BI226" s="335">
        <f t="shared" si="104"/>
        <v>2320.1908762318935</v>
      </c>
      <c r="BJ226" s="335">
        <f t="shared" si="104"/>
        <v>2332.1512414386971</v>
      </c>
      <c r="BK226" s="335">
        <f t="shared" si="104"/>
        <v>2344.6424759754877</v>
      </c>
      <c r="BL226" s="335">
        <f t="shared" si="104"/>
        <v>2357.4620898471035</v>
      </c>
      <c r="BM226" s="335">
        <f t="shared" si="104"/>
        <v>2370.4416200273859</v>
      </c>
      <c r="BN226" s="335">
        <f t="shared" si="104"/>
        <v>2383.4424829799627</v>
      </c>
      <c r="BO226" s="335">
        <f t="shared" si="104"/>
        <v>2396.3519759297656</v>
      </c>
      <c r="BP226" s="335">
        <f t="shared" si="104"/>
        <v>2409.0795768586818</v>
      </c>
      <c r="BQ226" s="335">
        <f t="shared" si="105"/>
        <v>2421.5536126828556</v>
      </c>
      <c r="BR226" s="335">
        <f t="shared" si="105"/>
        <v>2433.7183153196565</v>
      </c>
      <c r="BS226" s="335">
        <f t="shared" si="105"/>
        <v>2445.5312559518243</v>
      </c>
      <c r="BT226" s="335">
        <f t="shared" si="105"/>
        <v>2456.9611316227615</v>
      </c>
      <c r="BU226" s="335">
        <f t="shared" si="105"/>
        <v>2467.9858705378501</v>
      </c>
      <c r="BV226" s="335">
        <f t="shared" si="105"/>
        <v>2479.2482660366909</v>
      </c>
      <c r="BW226" s="335">
        <f t="shared" si="105"/>
        <v>2489.8488806640203</v>
      </c>
      <c r="BX226" s="335">
        <f t="shared" si="105"/>
        <v>2499.5385399653378</v>
      </c>
      <c r="BY226" s="335">
        <f t="shared" si="105"/>
        <v>2508.2172546035172</v>
      </c>
      <c r="BZ226" s="335">
        <f t="shared" si="105"/>
        <v>2515.8765883816686</v>
      </c>
      <c r="CA226" s="335">
        <f t="shared" si="105"/>
        <v>2522.5617772580849</v>
      </c>
      <c r="CB226" s="335">
        <f t="shared" si="105"/>
        <v>2528.3471221516675</v>
      </c>
      <c r="CC226" s="335">
        <f t="shared" si="105"/>
        <v>2533.3202629247089</v>
      </c>
      <c r="CD226" s="335">
        <f t="shared" si="105"/>
        <v>2537.5723651172198</v>
      </c>
      <c r="CE226" s="335">
        <f t="shared" si="105"/>
        <v>2541.1922176029329</v>
      </c>
      <c r="CF226" s="335">
        <f t="shared" si="105"/>
        <v>2544.2628934296567</v>
      </c>
      <c r="CG226" s="335">
        <f t="shared" si="105"/>
        <v>2546.8600683326872</v>
      </c>
      <c r="CH226" s="335">
        <f t="shared" si="105"/>
        <v>2549.0513904249669</v>
      </c>
      <c r="CI226" s="335">
        <f t="shared" si="105"/>
        <v>2550.8964968186524</v>
      </c>
      <c r="CJ226" s="335">
        <f t="shared" si="105"/>
        <v>2552.4474097345114</v>
      </c>
    </row>
    <row r="227" spans="1:88" x14ac:dyDescent="0.25">
      <c r="A227" s="264"/>
      <c r="B227" s="264"/>
      <c r="C227" s="264" t="s">
        <v>575</v>
      </c>
      <c r="D227" s="335">
        <f>D210</f>
        <v>410200.03380355111</v>
      </c>
      <c r="E227" s="335">
        <f t="shared" si="104"/>
        <v>136044.35419644171</v>
      </c>
      <c r="F227" s="335">
        <f t="shared" si="104"/>
        <v>73129.757357295035</v>
      </c>
      <c r="G227" s="335">
        <f t="shared" si="104"/>
        <v>50127.625709111482</v>
      </c>
      <c r="H227" s="335">
        <f t="shared" si="104"/>
        <v>39664.568948038148</v>
      </c>
      <c r="I227" s="335">
        <f t="shared" si="104"/>
        <v>30702.359474655153</v>
      </c>
      <c r="J227" s="335">
        <f t="shared" si="104"/>
        <v>25129.571501229806</v>
      </c>
      <c r="K227" s="335">
        <f t="shared" si="104"/>
        <v>21649.573264680763</v>
      </c>
      <c r="L227" s="335">
        <f t="shared" si="104"/>
        <v>19406.709650315202</v>
      </c>
      <c r="M227" s="335">
        <f t="shared" si="104"/>
        <v>17925.856938351313</v>
      </c>
      <c r="N227" s="335">
        <f t="shared" si="104"/>
        <v>16177.283488475237</v>
      </c>
      <c r="O227" s="335">
        <f t="shared" si="104"/>
        <v>14741.120635436768</v>
      </c>
      <c r="P227" s="335">
        <f t="shared" si="104"/>
        <v>13603.068016491541</v>
      </c>
      <c r="Q227" s="335">
        <f t="shared" si="104"/>
        <v>12694.370090310351</v>
      </c>
      <c r="R227" s="335">
        <f t="shared" si="104"/>
        <v>11960.014516611935</v>
      </c>
      <c r="S227" s="335">
        <f t="shared" si="104"/>
        <v>11360.728502432656</v>
      </c>
      <c r="T227" s="335">
        <f t="shared" si="104"/>
        <v>10868.348478606738</v>
      </c>
      <c r="U227" s="335">
        <f t="shared" si="104"/>
        <v>10462.15861390136</v>
      </c>
      <c r="V227" s="335">
        <f t="shared" si="104"/>
        <v>10126.511352819178</v>
      </c>
      <c r="W227" s="335">
        <f t="shared" si="104"/>
        <v>9852.1090964698687</v>
      </c>
      <c r="X227" s="335">
        <f t="shared" si="104"/>
        <v>9623.3482100188321</v>
      </c>
      <c r="Y227" s="335">
        <f t="shared" si="104"/>
        <v>9433.6425713565586</v>
      </c>
      <c r="Z227" s="335">
        <f t="shared" si="104"/>
        <v>9277.5746327450943</v>
      </c>
      <c r="AA227" s="335">
        <f t="shared" si="104"/>
        <v>9150.6168187976164</v>
      </c>
      <c r="AB227" s="335">
        <f t="shared" si="104"/>
        <v>9048.9308229878898</v>
      </c>
      <c r="AC227" s="335">
        <f t="shared" si="104"/>
        <v>8969.2262202108705</v>
      </c>
      <c r="AD227" s="335">
        <f t="shared" si="104"/>
        <v>8908.6582149348887</v>
      </c>
      <c r="AE227" s="335">
        <f t="shared" si="104"/>
        <v>8864.7516417636907</v>
      </c>
      <c r="AF227" s="335">
        <f t="shared" si="104"/>
        <v>8835.3429049224414</v>
      </c>
      <c r="AG227" s="335">
        <f t="shared" si="104"/>
        <v>8816.4794463978033</v>
      </c>
      <c r="AH227" s="335">
        <f t="shared" si="104"/>
        <v>8807.5185275811018</v>
      </c>
      <c r="AI227" s="335">
        <f t="shared" si="104"/>
        <v>8807.8788119436067</v>
      </c>
      <c r="AJ227" s="335">
        <f t="shared" si="104"/>
        <v>8816.9869719580511</v>
      </c>
      <c r="AK227" s="335">
        <f t="shared" si="104"/>
        <v>8834.245853701439</v>
      </c>
      <c r="AL227" s="335">
        <f t="shared" si="104"/>
        <v>8859.0271976633485</v>
      </c>
      <c r="AM227" s="335">
        <f t="shared" si="104"/>
        <v>8890.6770613816625</v>
      </c>
      <c r="AN227" s="335">
        <f t="shared" si="104"/>
        <v>8928.5268757414869</v>
      </c>
      <c r="AO227" s="335">
        <f t="shared" si="104"/>
        <v>8971.9060639573072</v>
      </c>
      <c r="AP227" s="335">
        <f t="shared" si="104"/>
        <v>9020.1540113168739</v>
      </c>
      <c r="AQ227" s="335">
        <f t="shared" si="104"/>
        <v>9071.0406397018214</v>
      </c>
      <c r="AR227" s="335">
        <f t="shared" si="104"/>
        <v>9125.0651123400403</v>
      </c>
      <c r="AS227" s="335">
        <f t="shared" si="104"/>
        <v>9182.5801742337608</v>
      </c>
      <c r="AT227" s="335">
        <f t="shared" si="104"/>
        <v>9243.763501072026</v>
      </c>
      <c r="AU227" s="335">
        <f t="shared" si="104"/>
        <v>9308.6135835965852</v>
      </c>
      <c r="AV227" s="335">
        <f t="shared" si="104"/>
        <v>9376.9703781012158</v>
      </c>
      <c r="AW227" s="335">
        <f t="shared" si="104"/>
        <v>9448.5466643217624</v>
      </c>
      <c r="AX227" s="335">
        <f t="shared" si="104"/>
        <v>9522.9619218409698</v>
      </c>
      <c r="AY227" s="335">
        <f t="shared" si="104"/>
        <v>9599.7742343713671</v>
      </c>
      <c r="AZ227" s="335">
        <f t="shared" si="104"/>
        <v>9678.5080258009821</v>
      </c>
      <c r="BA227" s="335">
        <f t="shared" si="104"/>
        <v>9755.951182495066</v>
      </c>
      <c r="BB227" s="335">
        <f t="shared" si="104"/>
        <v>9837.6512988911163</v>
      </c>
      <c r="BC227" s="335">
        <f t="shared" si="104"/>
        <v>9922.9933198633953</v>
      </c>
      <c r="BD227" s="335">
        <f t="shared" si="104"/>
        <v>10011.121358444618</v>
      </c>
      <c r="BE227" s="335">
        <f t="shared" si="104"/>
        <v>10101.069207236442</v>
      </c>
      <c r="BF227" s="335">
        <f t="shared" si="104"/>
        <v>10191.8825840684</v>
      </c>
      <c r="BG227" s="335">
        <f t="shared" si="104"/>
        <v>10282.68624426699</v>
      </c>
      <c r="BH227" s="335">
        <f t="shared" si="104"/>
        <v>10372.716113984912</v>
      </c>
      <c r="BI227" s="335">
        <f t="shared" si="104"/>
        <v>10461.329911564013</v>
      </c>
      <c r="BJ227" s="335">
        <f t="shared" si="104"/>
        <v>10548.005128029607</v>
      </c>
      <c r="BK227" s="335">
        <f t="shared" si="104"/>
        <v>10632.330103967324</v>
      </c>
      <c r="BL227" s="335">
        <f t="shared" si="104"/>
        <v>10713.99182650333</v>
      </c>
      <c r="BM227" s="335">
        <f t="shared" si="104"/>
        <v>10792.762663620664</v>
      </c>
      <c r="BN227" s="335">
        <f t="shared" si="104"/>
        <v>10868.487331683729</v>
      </c>
      <c r="BO227" s="335">
        <f t="shared" si="104"/>
        <v>10941.070799763347</v>
      </c>
      <c r="BP227" s="335">
        <f t="shared" si="104"/>
        <v>11010.467462529026</v>
      </c>
      <c r="BQ227" s="335">
        <f t="shared" si="105"/>
        <v>11076.671687317656</v>
      </c>
      <c r="BR227" s="335">
        <f t="shared" si="105"/>
        <v>11139.70970960084</v>
      </c>
      <c r="BS227" s="335">
        <f t="shared" si="105"/>
        <v>11199.632780212964</v>
      </c>
      <c r="BT227" s="335">
        <f t="shared" si="105"/>
        <v>11256.511434610406</v>
      </c>
      <c r="BU227" s="335">
        <f t="shared" si="105"/>
        <v>11310.430744176754</v>
      </c>
      <c r="BV227" s="335">
        <f t="shared" si="105"/>
        <v>11362.354149304037</v>
      </c>
      <c r="BW227" s="335">
        <f t="shared" si="105"/>
        <v>11409.140673704447</v>
      </c>
      <c r="BX227" s="335">
        <f t="shared" si="105"/>
        <v>11450.567132842058</v>
      </c>
      <c r="BY227" s="335">
        <f t="shared" si="105"/>
        <v>11486.779369317715</v>
      </c>
      <c r="BZ227" s="335">
        <f t="shared" si="105"/>
        <v>11518.127650197397</v>
      </c>
      <c r="CA227" s="335">
        <f t="shared" si="105"/>
        <v>11545.062006669719</v>
      </c>
      <c r="CB227" s="335">
        <f t="shared" si="105"/>
        <v>11568.06712791903</v>
      </c>
      <c r="CC227" s="335">
        <f t="shared" si="105"/>
        <v>11587.623171664123</v>
      </c>
      <c r="CD227" s="335">
        <f t="shared" si="105"/>
        <v>11604.183404826383</v>
      </c>
      <c r="CE227" s="335">
        <f t="shared" si="105"/>
        <v>11618.162638758206</v>
      </c>
      <c r="CF227" s="335">
        <f t="shared" si="105"/>
        <v>11629.932463501442</v>
      </c>
      <c r="CG227" s="335">
        <f t="shared" si="105"/>
        <v>11639.820648194909</v>
      </c>
      <c r="CH227" s="335">
        <f t="shared" si="105"/>
        <v>11648.112984457961</v>
      </c>
      <c r="CI227" s="335">
        <f t="shared" si="105"/>
        <v>11655.056456425678</v>
      </c>
      <c r="CJ227" s="335">
        <f t="shared" si="105"/>
        <v>11660.863025242459</v>
      </c>
    </row>
    <row r="228" spans="1:88" x14ac:dyDescent="0.25">
      <c r="A228" s="264"/>
      <c r="B228" s="264"/>
      <c r="C228" s="264" t="s">
        <v>576</v>
      </c>
      <c r="D228" s="335">
        <f>D221</f>
        <v>456381.25915602827</v>
      </c>
      <c r="E228" s="335">
        <f t="shared" ref="E228:BP229" si="106">E221</f>
        <v>157229.87811607338</v>
      </c>
      <c r="F228" s="335">
        <f t="shared" si="106"/>
        <v>82925.747620853537</v>
      </c>
      <c r="G228" s="335">
        <f t="shared" si="106"/>
        <v>53367.153953522837</v>
      </c>
      <c r="H228" s="335">
        <f t="shared" si="106"/>
        <v>38655.330140033322</v>
      </c>
      <c r="I228" s="335">
        <f t="shared" si="106"/>
        <v>29242.280447942492</v>
      </c>
      <c r="J228" s="335">
        <f t="shared" si="106"/>
        <v>23376.13672106334</v>
      </c>
      <c r="K228" s="335">
        <f t="shared" si="106"/>
        <v>19493.286604502187</v>
      </c>
      <c r="L228" s="335">
        <f t="shared" si="106"/>
        <v>16778.34225435289</v>
      </c>
      <c r="M228" s="335">
        <f t="shared" si="106"/>
        <v>14798.29103248932</v>
      </c>
      <c r="N228" s="335">
        <f t="shared" si="106"/>
        <v>13094.513917593922</v>
      </c>
      <c r="O228" s="335">
        <f t="shared" si="106"/>
        <v>11760.466550344761</v>
      </c>
      <c r="P228" s="335">
        <f t="shared" si="106"/>
        <v>10708.813198119411</v>
      </c>
      <c r="Q228" s="335">
        <f t="shared" si="106"/>
        <v>9863.0368991702708</v>
      </c>
      <c r="R228" s="335">
        <f t="shared" si="106"/>
        <v>9170.0040286366748</v>
      </c>
      <c r="S228" s="335">
        <f t="shared" si="106"/>
        <v>8593.2690449698021</v>
      </c>
      <c r="T228" s="335">
        <f t="shared" si="106"/>
        <v>8107.2183318047</v>
      </c>
      <c r="U228" s="335">
        <f t="shared" si="106"/>
        <v>7693.326880071887</v>
      </c>
      <c r="V228" s="335">
        <f t="shared" si="106"/>
        <v>7337.8392961292539</v>
      </c>
      <c r="W228" s="335">
        <f t="shared" si="106"/>
        <v>7028.6223521350994</v>
      </c>
      <c r="X228" s="335">
        <f t="shared" si="106"/>
        <v>6758.6586834374675</v>
      </c>
      <c r="Y228" s="335">
        <f t="shared" si="106"/>
        <v>6521.8480614348173</v>
      </c>
      <c r="Z228" s="335">
        <f t="shared" si="106"/>
        <v>6313.2785333631336</v>
      </c>
      <c r="AA228" s="335">
        <f t="shared" si="106"/>
        <v>6128.944241859861</v>
      </c>
      <c r="AB228" s="335">
        <f t="shared" si="106"/>
        <v>5965.5394569995215</v>
      </c>
      <c r="AC228" s="335">
        <f t="shared" si="106"/>
        <v>5820.3077950464085</v>
      </c>
      <c r="AD228" s="335">
        <f t="shared" si="106"/>
        <v>5690.9300328751424</v>
      </c>
      <c r="AE228" s="335">
        <f t="shared" si="106"/>
        <v>5575.4393252537202</v>
      </c>
      <c r="AF228" s="335">
        <f t="shared" si="106"/>
        <v>5472.1561699382746</v>
      </c>
      <c r="AG228" s="335">
        <f t="shared" si="106"/>
        <v>5378.7175981246428</v>
      </c>
      <c r="AH228" s="335">
        <f t="shared" si="106"/>
        <v>5294.1692342853103</v>
      </c>
      <c r="AI228" s="335">
        <f t="shared" si="106"/>
        <v>5217.6716343588123</v>
      </c>
      <c r="AJ228" s="335">
        <f t="shared" si="106"/>
        <v>5148.4803002723993</v>
      </c>
      <c r="AK228" s="335">
        <f t="shared" si="106"/>
        <v>5085.9270245487223</v>
      </c>
      <c r="AL228" s="335">
        <f t="shared" si="106"/>
        <v>5029.4070496332242</v>
      </c>
      <c r="AM228" s="335">
        <f t="shared" si="106"/>
        <v>4833.1992672561955</v>
      </c>
      <c r="AN228" s="335">
        <f t="shared" si="106"/>
        <v>4666.3445784504283</v>
      </c>
      <c r="AO228" s="335">
        <f t="shared" si="106"/>
        <v>4523.7792757375464</v>
      </c>
      <c r="AP228" s="335">
        <f t="shared" si="106"/>
        <v>4401.4944864905392</v>
      </c>
      <c r="AQ228" s="335">
        <f t="shared" si="106"/>
        <v>4293.5863782395991</v>
      </c>
      <c r="AR228" s="335">
        <f t="shared" si="106"/>
        <v>4198.5775262751586</v>
      </c>
      <c r="AS228" s="335">
        <f t="shared" si="106"/>
        <v>4115.1728128028362</v>
      </c>
      <c r="AT228" s="335">
        <f t="shared" si="106"/>
        <v>4042.2160665968427</v>
      </c>
      <c r="AU228" s="335">
        <f t="shared" si="106"/>
        <v>3978.6531220003885</v>
      </c>
      <c r="AV228" s="335">
        <f t="shared" si="106"/>
        <v>3923.5128502634516</v>
      </c>
      <c r="AW228" s="335">
        <f t="shared" si="106"/>
        <v>3875.8979188873877</v>
      </c>
      <c r="AX228" s="335">
        <f t="shared" si="106"/>
        <v>3834.98037446848</v>
      </c>
      <c r="AY228" s="335">
        <f t="shared" si="106"/>
        <v>3799.9992480998849</v>
      </c>
      <c r="AZ228" s="335">
        <f t="shared" si="106"/>
        <v>3770.2586807857956</v>
      </c>
      <c r="BA228" s="335">
        <f t="shared" si="106"/>
        <v>3737.7926876203255</v>
      </c>
      <c r="BB228" s="335">
        <f t="shared" si="106"/>
        <v>3711.4885220029637</v>
      </c>
      <c r="BC228" s="335">
        <f t="shared" si="106"/>
        <v>3690.566681724627</v>
      </c>
      <c r="BD228" s="335">
        <f t="shared" si="106"/>
        <v>3674.2867744475393</v>
      </c>
      <c r="BE228" s="335">
        <f t="shared" si="106"/>
        <v>3661.9400746461156</v>
      </c>
      <c r="BF228" s="335">
        <f t="shared" si="106"/>
        <v>3652.878483557819</v>
      </c>
      <c r="BG228" s="335">
        <f t="shared" si="106"/>
        <v>3646.5269435113396</v>
      </c>
      <c r="BH228" s="335">
        <f t="shared" si="106"/>
        <v>3642.3858996472609</v>
      </c>
      <c r="BI228" s="335">
        <f t="shared" si="106"/>
        <v>3640.0281031382733</v>
      </c>
      <c r="BJ228" s="335">
        <f t="shared" si="106"/>
        <v>3639.0924893016604</v>
      </c>
      <c r="BK228" s="335">
        <f t="shared" si="106"/>
        <v>3639.2768208983944</v>
      </c>
      <c r="BL228" s="335">
        <f t="shared" si="106"/>
        <v>3640.3301020491976</v>
      </c>
      <c r="BM228" s="335">
        <f t="shared" si="106"/>
        <v>3642.0453273999879</v>
      </c>
      <c r="BN228" s="335">
        <f t="shared" si="106"/>
        <v>3644.2528539513432</v>
      </c>
      <c r="BO228" s="335">
        <f t="shared" si="106"/>
        <v>3646.8145135768532</v>
      </c>
      <c r="BP228" s="335">
        <f t="shared" si="106"/>
        <v>3649.6184847242821</v>
      </c>
      <c r="BQ228" s="335">
        <f t="shared" ref="BQ228:CJ229" si="107">BQ221</f>
        <v>3652.5748866712115</v>
      </c>
      <c r="BR228" s="335">
        <f t="shared" si="107"/>
        <v>3655.6120321910471</v>
      </c>
      <c r="BS228" s="335">
        <f t="shared" si="107"/>
        <v>3658.6732636474439</v>
      </c>
      <c r="BT228" s="335">
        <f t="shared" si="107"/>
        <v>3661.7142963787228</v>
      </c>
      <c r="BU228" s="335">
        <f t="shared" si="107"/>
        <v>3664.7009973582681</v>
      </c>
      <c r="BV228" s="335">
        <f t="shared" si="107"/>
        <v>3674.2782546227882</v>
      </c>
      <c r="BW228" s="335">
        <f t="shared" si="107"/>
        <v>3683.81117974475</v>
      </c>
      <c r="BX228" s="335">
        <f t="shared" si="107"/>
        <v>3692.7768836595787</v>
      </c>
      <c r="BY228" s="335">
        <f t="shared" si="107"/>
        <v>3700.9169668884911</v>
      </c>
      <c r="BZ228" s="335">
        <f t="shared" si="107"/>
        <v>3708.1340394762683</v>
      </c>
      <c r="CA228" s="335">
        <f t="shared" si="107"/>
        <v>3714.4256319501501</v>
      </c>
      <c r="CB228" s="335">
        <f t="shared" si="107"/>
        <v>3719.8423311972406</v>
      </c>
      <c r="CC228" s="335">
        <f t="shared" si="107"/>
        <v>3724.4615794642741</v>
      </c>
      <c r="CD228" s="335">
        <f t="shared" si="107"/>
        <v>3728.3715776948011</v>
      </c>
      <c r="CE228" s="335">
        <f t="shared" si="107"/>
        <v>3731.6616826295653</v>
      </c>
      <c r="CF228" s="335">
        <f t="shared" si="107"/>
        <v>3734.4169501659071</v>
      </c>
      <c r="CG228" s="335">
        <f t="shared" si="107"/>
        <v>3736.7152978629306</v>
      </c>
      <c r="CH228" s="335">
        <f t="shared" si="107"/>
        <v>3738.6262939205772</v>
      </c>
      <c r="CI228" s="335">
        <f t="shared" si="107"/>
        <v>3740.2109292044502</v>
      </c>
      <c r="CJ228" s="335">
        <f t="shared" si="107"/>
        <v>3741.5219576876993</v>
      </c>
    </row>
    <row r="229" spans="1:88" x14ac:dyDescent="0.25">
      <c r="A229" s="264"/>
      <c r="B229" s="264"/>
      <c r="C229" s="264" t="s">
        <v>577</v>
      </c>
      <c r="D229" s="335">
        <f>D222</f>
        <v>428252.04856726422</v>
      </c>
      <c r="E229" s="335">
        <f t="shared" si="106"/>
        <v>145994.01501600942</v>
      </c>
      <c r="F229" s="335">
        <f t="shared" si="106"/>
        <v>80036.659341180464</v>
      </c>
      <c r="G229" s="335">
        <f t="shared" si="106"/>
        <v>55419.22659285814</v>
      </c>
      <c r="H229" s="335">
        <f t="shared" si="106"/>
        <v>43953.72342802347</v>
      </c>
      <c r="I229" s="335">
        <f t="shared" si="106"/>
        <v>34553.138378418575</v>
      </c>
      <c r="J229" s="335">
        <f t="shared" si="106"/>
        <v>28668.844066623933</v>
      </c>
      <c r="K229" s="335">
        <f t="shared" si="106"/>
        <v>24931.871839520722</v>
      </c>
      <c r="L229" s="335">
        <f t="shared" si="106"/>
        <v>22466.407746857596</v>
      </c>
      <c r="M229" s="335">
        <f t="shared" si="106"/>
        <v>20787.907858652026</v>
      </c>
      <c r="N229" s="335">
        <f t="shared" si="106"/>
        <v>18970.421122015985</v>
      </c>
      <c r="O229" s="335">
        <f t="shared" si="106"/>
        <v>17494.306577309897</v>
      </c>
      <c r="P229" s="335">
        <f t="shared" si="106"/>
        <v>16326.15123371241</v>
      </c>
      <c r="Q229" s="335">
        <f t="shared" si="106"/>
        <v>15392.34139600199</v>
      </c>
      <c r="R229" s="335">
        <f t="shared" si="106"/>
        <v>14635.761138833604</v>
      </c>
      <c r="S229" s="335">
        <f t="shared" si="106"/>
        <v>14015.788915741719</v>
      </c>
      <c r="T229" s="335">
        <f t="shared" si="106"/>
        <v>13503.280402103002</v>
      </c>
      <c r="U229" s="335">
        <f t="shared" si="106"/>
        <v>13076.796630459792</v>
      </c>
      <c r="V229" s="335">
        <f t="shared" si="106"/>
        <v>12720.166047160512</v>
      </c>
      <c r="W229" s="335">
        <f t="shared" si="106"/>
        <v>12422.908680662566</v>
      </c>
      <c r="X229" s="335">
        <f t="shared" si="106"/>
        <v>12170.913840682766</v>
      </c>
      <c r="Y229" s="335">
        <f t="shared" si="106"/>
        <v>11957.178845818966</v>
      </c>
      <c r="Z229" s="335">
        <f t="shared" si="106"/>
        <v>11775.983088117388</v>
      </c>
      <c r="AA229" s="335">
        <f t="shared" si="106"/>
        <v>11622.591001030658</v>
      </c>
      <c r="AB229" s="335">
        <f t="shared" si="106"/>
        <v>11493.036205133216</v>
      </c>
      <c r="AC229" s="335">
        <f t="shared" si="106"/>
        <v>11383.965592361363</v>
      </c>
      <c r="AD229" s="335">
        <f t="shared" si="106"/>
        <v>11292.52386655732</v>
      </c>
      <c r="AE229" s="335">
        <f t="shared" si="106"/>
        <v>11216.265959189877</v>
      </c>
      <c r="AF229" s="335">
        <f t="shared" si="106"/>
        <v>11153.089073434436</v>
      </c>
      <c r="AG229" s="335">
        <f t="shared" si="106"/>
        <v>11100.025818958837</v>
      </c>
      <c r="AH229" s="335">
        <f t="shared" si="106"/>
        <v>11056.091132303774</v>
      </c>
      <c r="AI229" s="335">
        <f t="shared" si="106"/>
        <v>11020.406718263144</v>
      </c>
      <c r="AJ229" s="335">
        <f t="shared" si="106"/>
        <v>10992.165224266522</v>
      </c>
      <c r="AK229" s="335">
        <f t="shared" si="106"/>
        <v>10970.607222828499</v>
      </c>
      <c r="AL229" s="335">
        <f t="shared" si="106"/>
        <v>10955.012486221618</v>
      </c>
      <c r="AM229" s="335">
        <f t="shared" si="106"/>
        <v>10915.360924377093</v>
      </c>
      <c r="AN229" s="335">
        <f t="shared" si="106"/>
        <v>10895.286109220091</v>
      </c>
      <c r="AO229" s="335">
        <f t="shared" si="106"/>
        <v>10890.960954337499</v>
      </c>
      <c r="AP229" s="335">
        <f t="shared" si="106"/>
        <v>10899.292149745535</v>
      </c>
      <c r="AQ229" s="335">
        <f t="shared" si="106"/>
        <v>10915.293099428516</v>
      </c>
      <c r="AR229" s="335">
        <f t="shared" si="106"/>
        <v>10938.710741731215</v>
      </c>
      <c r="AS229" s="335">
        <f t="shared" si="106"/>
        <v>10969.169277931051</v>
      </c>
      <c r="AT229" s="335">
        <f t="shared" si="106"/>
        <v>11006.146323979432</v>
      </c>
      <c r="AU229" s="335">
        <f t="shared" si="106"/>
        <v>11048.980462549716</v>
      </c>
      <c r="AV229" s="335">
        <f t="shared" si="106"/>
        <v>11096.908648802166</v>
      </c>
      <c r="AW229" s="335">
        <f t="shared" si="106"/>
        <v>11149.111085168164</v>
      </c>
      <c r="AX229" s="335">
        <f t="shared" si="106"/>
        <v>11204.752813613719</v>
      </c>
      <c r="AY229" s="335">
        <f t="shared" si="106"/>
        <v>11263.01762129797</v>
      </c>
      <c r="AZ229" s="335">
        <f t="shared" si="106"/>
        <v>11323.133196712155</v>
      </c>
      <c r="BA229" s="335">
        <f t="shared" si="106"/>
        <v>11381.408024337403</v>
      </c>
      <c r="BB229" s="335">
        <f t="shared" si="106"/>
        <v>11443.654488678658</v>
      </c>
      <c r="BC229" s="335">
        <f t="shared" si="106"/>
        <v>11508.947035245801</v>
      </c>
      <c r="BD229" s="335">
        <f t="shared" si="106"/>
        <v>11576.221647061717</v>
      </c>
      <c r="BE229" s="335">
        <f t="shared" si="106"/>
        <v>11644.397682965544</v>
      </c>
      <c r="BF229" s="335">
        <f t="shared" si="106"/>
        <v>11712.490216858274</v>
      </c>
      <c r="BG229" s="335">
        <f t="shared" si="106"/>
        <v>11779.659951391544</v>
      </c>
      <c r="BH229" s="335">
        <f t="shared" si="106"/>
        <v>11845.227089171383</v>
      </c>
      <c r="BI229" s="335">
        <f t="shared" si="106"/>
        <v>11908.665545838849</v>
      </c>
      <c r="BJ229" s="335">
        <f t="shared" si="106"/>
        <v>11969.587463227865</v>
      </c>
      <c r="BK229" s="335">
        <f t="shared" si="106"/>
        <v>12027.723897420359</v>
      </c>
      <c r="BL229" s="335">
        <f t="shared" si="106"/>
        <v>12082.905000629538</v>
      </c>
      <c r="BM229" s="335">
        <f t="shared" si="106"/>
        <v>12135.041446277166</v>
      </c>
      <c r="BN229" s="335">
        <f t="shared" si="106"/>
        <v>12184.107906291156</v>
      </c>
      <c r="BO229" s="335">
        <f t="shared" si="106"/>
        <v>12230.128845079686</v>
      </c>
      <c r="BP229" s="335">
        <f t="shared" si="106"/>
        <v>12273.166594866152</v>
      </c>
      <c r="BQ229" s="335">
        <f t="shared" si="107"/>
        <v>12313.311525613066</v>
      </c>
      <c r="BR229" s="335">
        <f t="shared" si="107"/>
        <v>12350.674058756027</v>
      </c>
      <c r="BS229" s="335">
        <f t="shared" si="107"/>
        <v>12385.378259567058</v>
      </c>
      <c r="BT229" s="335">
        <f t="shared" si="107"/>
        <v>12417.556755047493</v>
      </c>
      <c r="BU229" s="335">
        <f t="shared" si="107"/>
        <v>12447.346748996675</v>
      </c>
      <c r="BV229" s="335">
        <f t="shared" si="107"/>
        <v>12526.897284763894</v>
      </c>
      <c r="BW229" s="335">
        <f t="shared" si="107"/>
        <v>12597.101054664896</v>
      </c>
      <c r="BX229" s="335">
        <f t="shared" si="107"/>
        <v>12657.973243712859</v>
      </c>
      <c r="BY229" s="335">
        <f t="shared" si="107"/>
        <v>12710.084889771077</v>
      </c>
      <c r="BZ229" s="335">
        <f t="shared" si="107"/>
        <v>12754.27290709006</v>
      </c>
      <c r="CA229" s="335">
        <f t="shared" si="107"/>
        <v>12791.468362671529</v>
      </c>
      <c r="CB229" s="335">
        <f t="shared" si="107"/>
        <v>12822.598185096595</v>
      </c>
      <c r="CC229" s="335">
        <f t="shared" si="107"/>
        <v>12848.532100710998</v>
      </c>
      <c r="CD229" s="335">
        <f t="shared" si="107"/>
        <v>12870.057086408691</v>
      </c>
      <c r="CE229" s="335">
        <f t="shared" si="107"/>
        <v>12887.868238482964</v>
      </c>
      <c r="CF229" s="335">
        <f t="shared" si="107"/>
        <v>12902.56912215406</v>
      </c>
      <c r="CG229" s="335">
        <f t="shared" si="107"/>
        <v>12914.677295056628</v>
      </c>
      <c r="CH229" s="335">
        <f t="shared" si="107"/>
        <v>12924.63235945445</v>
      </c>
      <c r="CI229" s="335">
        <f t="shared" si="107"/>
        <v>12932.80494842131</v>
      </c>
      <c r="CJ229" s="335">
        <f t="shared" si="107"/>
        <v>12939.505714080016</v>
      </c>
    </row>
    <row r="230" spans="1:88" s="115" customFormat="1" ht="12.75" x14ac:dyDescent="0.2">
      <c r="A230" s="334" t="s">
        <v>580</v>
      </c>
      <c r="B230" s="264"/>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4"/>
      <c r="AC230" s="264"/>
      <c r="AD230" s="264"/>
      <c r="AE230" s="264"/>
      <c r="AF230" s="264"/>
      <c r="AG230" s="264"/>
      <c r="AH230" s="264"/>
      <c r="AI230" s="264"/>
      <c r="AJ230" s="264"/>
      <c r="AK230" s="264"/>
      <c r="AL230" s="264"/>
      <c r="AM230" s="264"/>
      <c r="AN230" s="264"/>
      <c r="AO230" s="264"/>
      <c r="AP230" s="264"/>
      <c r="AQ230" s="264"/>
      <c r="AR230" s="264"/>
      <c r="AS230" s="264"/>
      <c r="AT230" s="264"/>
      <c r="AU230" s="264"/>
      <c r="AV230" s="264"/>
      <c r="AW230" s="264"/>
      <c r="AX230" s="264"/>
      <c r="AY230" s="264"/>
      <c r="AZ230" s="264"/>
      <c r="BA230" s="264"/>
      <c r="BB230" s="264"/>
      <c r="BC230" s="264"/>
      <c r="BD230" s="264"/>
      <c r="BE230" s="264"/>
      <c r="BF230" s="264"/>
      <c r="BG230" s="264"/>
      <c r="BH230" s="264"/>
      <c r="BI230" s="264"/>
      <c r="BJ230" s="264"/>
      <c r="BK230" s="264"/>
      <c r="BL230" s="264"/>
      <c r="BM230" s="264"/>
      <c r="BN230" s="264"/>
      <c r="BO230" s="264"/>
      <c r="BP230" s="264"/>
      <c r="BQ230" s="264"/>
      <c r="BR230" s="264"/>
      <c r="BS230" s="264"/>
      <c r="BT230" s="264"/>
      <c r="BU230" s="264"/>
      <c r="BV230" s="264"/>
      <c r="BW230" s="264"/>
      <c r="BX230" s="264"/>
      <c r="BY230" s="264"/>
      <c r="BZ230" s="264"/>
      <c r="CA230" s="264"/>
      <c r="CB230" s="264"/>
      <c r="CC230" s="264"/>
      <c r="CD230" s="264"/>
      <c r="CE230" s="264"/>
      <c r="CF230" s="264"/>
      <c r="CG230" s="264"/>
      <c r="CH230" s="264"/>
      <c r="CI230" s="264"/>
      <c r="CJ230" s="264"/>
    </row>
    <row r="231" spans="1:88" s="115" customFormat="1" ht="12.75" x14ac:dyDescent="0.2">
      <c r="A231" s="264" t="s">
        <v>583</v>
      </c>
      <c r="B231" s="264"/>
      <c r="C231" s="264"/>
      <c r="D231" s="264"/>
      <c r="E231" s="264"/>
      <c r="F231" s="264"/>
      <c r="G231" s="264"/>
      <c r="H231" s="264"/>
      <c r="I231" s="264"/>
      <c r="J231" s="264"/>
      <c r="K231" s="264"/>
      <c r="L231" s="264"/>
      <c r="M231" s="264"/>
      <c r="N231" s="264"/>
      <c r="O231" s="264"/>
      <c r="P231" s="264"/>
      <c r="Q231" s="264"/>
      <c r="R231" s="264"/>
      <c r="S231" s="264"/>
      <c r="T231" s="264"/>
      <c r="U231" s="264"/>
      <c r="V231" s="264"/>
      <c r="W231" s="264"/>
      <c r="X231" s="264"/>
      <c r="Y231" s="264"/>
      <c r="Z231" s="264"/>
      <c r="AA231" s="264"/>
      <c r="AB231" s="264"/>
      <c r="AC231" s="264"/>
      <c r="AD231" s="264"/>
      <c r="AE231" s="264"/>
      <c r="AF231" s="264"/>
      <c r="AG231" s="264"/>
      <c r="AH231" s="264"/>
      <c r="AI231" s="264"/>
      <c r="AJ231" s="264"/>
      <c r="AK231" s="264"/>
      <c r="AL231" s="264"/>
      <c r="AM231" s="264"/>
      <c r="AN231" s="264"/>
      <c r="AO231" s="264"/>
      <c r="AP231" s="264"/>
      <c r="AQ231" s="264"/>
      <c r="AR231" s="264"/>
      <c r="AS231" s="264"/>
      <c r="AT231" s="264"/>
      <c r="AU231" s="264"/>
      <c r="AV231" s="264"/>
      <c r="AW231" s="264"/>
      <c r="AX231" s="264"/>
      <c r="AY231" s="264"/>
      <c r="AZ231" s="264"/>
      <c r="BA231" s="264"/>
      <c r="BB231" s="264"/>
      <c r="BC231" s="264"/>
      <c r="BD231" s="264"/>
      <c r="BE231" s="264"/>
      <c r="BF231" s="264"/>
      <c r="BG231" s="264"/>
      <c r="BH231" s="264"/>
      <c r="BI231" s="264"/>
      <c r="BJ231" s="264"/>
      <c r="BK231" s="264"/>
      <c r="BL231" s="264"/>
      <c r="BM231" s="264"/>
      <c r="BN231" s="264"/>
      <c r="BO231" s="264"/>
      <c r="BP231" s="264"/>
      <c r="BQ231" s="264"/>
      <c r="BR231" s="264"/>
      <c r="BS231" s="264"/>
      <c r="BT231" s="264"/>
      <c r="BU231" s="264"/>
      <c r="BV231" s="264"/>
      <c r="BW231" s="264"/>
      <c r="BX231" s="264"/>
      <c r="BY231" s="264"/>
      <c r="BZ231" s="264"/>
      <c r="CA231" s="264"/>
      <c r="CB231" s="264"/>
      <c r="CC231" s="264"/>
      <c r="CD231" s="264"/>
      <c r="CE231" s="264"/>
      <c r="CF231" s="264"/>
      <c r="CG231" s="264"/>
      <c r="CH231" s="264"/>
      <c r="CI231" s="264"/>
      <c r="CJ231" s="264"/>
    </row>
    <row r="232" spans="1:88" s="115" customFormat="1" ht="12.75" x14ac:dyDescent="0.2">
      <c r="A232" s="264" t="s">
        <v>581</v>
      </c>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4"/>
      <c r="AC232" s="264"/>
      <c r="AD232" s="264"/>
      <c r="AE232" s="264"/>
      <c r="AF232" s="264"/>
      <c r="AG232" s="264"/>
      <c r="AH232" s="264"/>
      <c r="AI232" s="264"/>
      <c r="AJ232" s="264"/>
      <c r="AK232" s="264"/>
      <c r="AL232" s="264"/>
      <c r="AM232" s="264"/>
      <c r="AN232" s="264"/>
      <c r="AO232" s="264"/>
      <c r="AP232" s="264"/>
      <c r="AQ232" s="264"/>
      <c r="AR232" s="264"/>
      <c r="AS232" s="264"/>
      <c r="AT232" s="264"/>
      <c r="AU232" s="264"/>
      <c r="AV232" s="264"/>
      <c r="AW232" s="264"/>
      <c r="AX232" s="264"/>
      <c r="AY232" s="264"/>
      <c r="AZ232" s="264"/>
      <c r="BA232" s="264"/>
      <c r="BB232" s="264"/>
      <c r="BC232" s="264"/>
      <c r="BD232" s="264"/>
      <c r="BE232" s="264"/>
      <c r="BF232" s="264"/>
      <c r="BG232" s="264"/>
      <c r="BH232" s="264"/>
      <c r="BI232" s="264"/>
      <c r="BJ232" s="264"/>
      <c r="BK232" s="264"/>
      <c r="BL232" s="264"/>
      <c r="BM232" s="264"/>
      <c r="BN232" s="264"/>
      <c r="BO232" s="264"/>
      <c r="BP232" s="264"/>
      <c r="BQ232" s="264"/>
      <c r="BR232" s="264"/>
      <c r="BS232" s="264"/>
      <c r="BT232" s="264"/>
      <c r="BU232" s="264"/>
      <c r="BV232" s="264"/>
      <c r="BW232" s="264"/>
      <c r="BX232" s="264"/>
      <c r="BY232" s="264"/>
      <c r="BZ232" s="264"/>
      <c r="CA232" s="264"/>
      <c r="CB232" s="264"/>
      <c r="CC232" s="264"/>
      <c r="CD232" s="264"/>
      <c r="CE232" s="264"/>
      <c r="CF232" s="264"/>
      <c r="CG232" s="264"/>
      <c r="CH232" s="264"/>
      <c r="CI232" s="264"/>
      <c r="CJ232" s="264"/>
    </row>
    <row r="233" spans="1:88" s="115" customFormat="1" ht="12.75" x14ac:dyDescent="0.2">
      <c r="A233" s="327">
        <v>-200000</v>
      </c>
      <c r="B233" s="264"/>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4"/>
      <c r="AC233" s="264"/>
      <c r="AD233" s="264"/>
      <c r="AE233" s="264"/>
      <c r="AF233" s="264"/>
      <c r="AG233" s="264"/>
      <c r="AH233" s="264"/>
      <c r="AI233" s="264"/>
      <c r="AJ233" s="264"/>
      <c r="AK233" s="264"/>
      <c r="AL233" s="264"/>
      <c r="AM233" s="264"/>
      <c r="AN233" s="264"/>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c r="BJ233" s="264"/>
      <c r="BK233" s="264"/>
      <c r="BL233" s="264"/>
      <c r="BM233" s="264"/>
      <c r="BN233" s="264"/>
      <c r="BO233" s="264"/>
      <c r="BP233" s="264"/>
      <c r="BQ233" s="264"/>
      <c r="BR233" s="264"/>
      <c r="BS233" s="264"/>
      <c r="BT233" s="264"/>
      <c r="BU233" s="264"/>
      <c r="BV233" s="264"/>
      <c r="BW233" s="264"/>
      <c r="BX233" s="264"/>
      <c r="BY233" s="264"/>
      <c r="BZ233" s="264"/>
      <c r="CA233" s="264"/>
      <c r="CB233" s="264"/>
      <c r="CC233" s="264"/>
      <c r="CD233" s="264"/>
      <c r="CE233" s="264"/>
      <c r="CF233" s="264"/>
      <c r="CG233" s="264"/>
      <c r="CH233" s="264"/>
      <c r="CI233" s="264"/>
      <c r="CJ233" s="264"/>
    </row>
    <row r="234" spans="1:88" s="115" customFormat="1" ht="12.75" x14ac:dyDescent="0.2">
      <c r="A234" s="264"/>
      <c r="B234" s="264"/>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4"/>
      <c r="AC234" s="264"/>
      <c r="AD234" s="264"/>
      <c r="AE234" s="264"/>
      <c r="AF234" s="264"/>
      <c r="AG234" s="264"/>
      <c r="AH234" s="264"/>
      <c r="AI234" s="264"/>
      <c r="AJ234" s="264"/>
      <c r="AK234" s="264"/>
      <c r="AL234" s="264"/>
      <c r="AM234" s="264"/>
      <c r="AN234" s="264"/>
      <c r="AO234" s="264"/>
      <c r="AP234" s="264"/>
      <c r="AQ234" s="264"/>
      <c r="AR234" s="264"/>
      <c r="AS234" s="264"/>
      <c r="AT234" s="264"/>
      <c r="AU234" s="264"/>
      <c r="AV234" s="264"/>
      <c r="AW234" s="264"/>
      <c r="AX234" s="264"/>
      <c r="AY234" s="264"/>
      <c r="AZ234" s="264"/>
      <c r="BA234" s="264"/>
      <c r="BB234" s="264"/>
      <c r="BC234" s="264"/>
      <c r="BD234" s="264"/>
      <c r="BE234" s="264"/>
      <c r="BF234" s="264"/>
      <c r="BG234" s="264"/>
      <c r="BH234" s="264"/>
      <c r="BI234" s="264"/>
      <c r="BJ234" s="264"/>
      <c r="BK234" s="264"/>
      <c r="BL234" s="264"/>
      <c r="BM234" s="264"/>
      <c r="BN234" s="264"/>
      <c r="BO234" s="264"/>
      <c r="BP234" s="264"/>
      <c r="BQ234" s="264"/>
      <c r="BR234" s="264"/>
      <c r="BS234" s="264"/>
      <c r="BT234" s="264"/>
      <c r="BU234" s="264"/>
      <c r="BV234" s="264"/>
      <c r="BW234" s="264"/>
      <c r="BX234" s="264"/>
      <c r="BY234" s="264"/>
      <c r="BZ234" s="264"/>
      <c r="CA234" s="264"/>
      <c r="CB234" s="264"/>
      <c r="CC234" s="264"/>
      <c r="CD234" s="264"/>
      <c r="CE234" s="264"/>
      <c r="CF234" s="264"/>
      <c r="CG234" s="264"/>
      <c r="CH234" s="264"/>
      <c r="CI234" s="264"/>
      <c r="CJ234" s="264"/>
    </row>
    <row r="235" spans="1:88" s="115" customFormat="1" ht="12.75" x14ac:dyDescent="0.2">
      <c r="A235" s="334" t="s">
        <v>582</v>
      </c>
      <c r="B235" s="264"/>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264"/>
      <c r="AG235" s="264"/>
      <c r="AH235" s="264"/>
      <c r="AI235" s="264"/>
      <c r="AJ235" s="264"/>
      <c r="AK235" s="264"/>
      <c r="AL235" s="264"/>
      <c r="AM235" s="264"/>
      <c r="AN235" s="264"/>
      <c r="AO235" s="264"/>
      <c r="AP235" s="264"/>
      <c r="AQ235" s="264"/>
      <c r="AR235" s="264"/>
      <c r="AS235" s="264"/>
      <c r="AT235" s="264"/>
      <c r="AU235" s="264"/>
      <c r="AV235" s="264"/>
      <c r="AW235" s="264"/>
      <c r="AX235" s="264"/>
      <c r="AY235" s="264"/>
      <c r="AZ235" s="264"/>
      <c r="BA235" s="264"/>
      <c r="BB235" s="264"/>
      <c r="BC235" s="264"/>
      <c r="BD235" s="264"/>
      <c r="BE235" s="264"/>
      <c r="BF235" s="264"/>
      <c r="BG235" s="264"/>
      <c r="BH235" s="264"/>
      <c r="BI235" s="264"/>
      <c r="BJ235" s="264"/>
      <c r="BK235" s="264"/>
      <c r="BL235" s="264"/>
      <c r="BM235" s="264"/>
      <c r="BN235" s="264"/>
      <c r="BO235" s="264"/>
      <c r="BP235" s="264"/>
      <c r="BQ235" s="264"/>
      <c r="BR235" s="264"/>
      <c r="BS235" s="264"/>
      <c r="BT235" s="264"/>
      <c r="BU235" s="264"/>
      <c r="BV235" s="264"/>
      <c r="BW235" s="264"/>
      <c r="BX235" s="264"/>
      <c r="BY235" s="264"/>
      <c r="BZ235" s="264"/>
      <c r="CA235" s="264"/>
      <c r="CB235" s="264"/>
      <c r="CC235" s="264"/>
      <c r="CD235" s="264"/>
      <c r="CE235" s="264"/>
      <c r="CF235" s="264"/>
      <c r="CG235" s="264"/>
      <c r="CH235" s="264"/>
      <c r="CI235" s="264"/>
      <c r="CJ235" s="264"/>
    </row>
    <row r="236" spans="1:88" s="115" customFormat="1" ht="12.75" x14ac:dyDescent="0.2">
      <c r="A236" s="327">
        <f>HLOOKUP(A233,D236:CJ238,3,TRUE)</f>
        <v>1</v>
      </c>
      <c r="B236" s="264" t="s">
        <v>499</v>
      </c>
      <c r="C236" s="265"/>
      <c r="D236" s="265">
        <f>-D209</f>
        <v>-438329.24439231522</v>
      </c>
      <c r="E236" s="265">
        <f t="shared" ref="E236:BP236" si="108">-E209</f>
        <v>-147051.08342384628</v>
      </c>
      <c r="F236" s="265">
        <f t="shared" si="108"/>
        <v>-75671.034037422185</v>
      </c>
      <c r="G236" s="265">
        <f t="shared" si="108"/>
        <v>-47652.490463583905</v>
      </c>
      <c r="H236" s="265">
        <f t="shared" si="108"/>
        <v>-33889.066981705466</v>
      </c>
      <c r="I236" s="265">
        <f t="shared" si="108"/>
        <v>-25039.183062445376</v>
      </c>
      <c r="J236" s="265">
        <f t="shared" si="108"/>
        <v>-19563.640597945552</v>
      </c>
      <c r="K236" s="265">
        <f t="shared" si="108"/>
        <v>-15973.183234750264</v>
      </c>
      <c r="L236" s="265">
        <f t="shared" si="108"/>
        <v>-13487.869541238188</v>
      </c>
      <c r="M236" s="265">
        <f t="shared" si="108"/>
        <v>-11694.443086425405</v>
      </c>
      <c r="N236" s="265">
        <f t="shared" si="108"/>
        <v>-10110.479715096</v>
      </c>
      <c r="O236" s="265">
        <f t="shared" si="108"/>
        <v>-8865.4292775885551</v>
      </c>
      <c r="P236" s="265">
        <f t="shared" si="108"/>
        <v>-7883.2441564418887</v>
      </c>
      <c r="Q236" s="265">
        <f t="shared" si="108"/>
        <v>-7092.9234669508396</v>
      </c>
      <c r="R236" s="265">
        <f t="shared" si="108"/>
        <v>-6444.8658431264093</v>
      </c>
      <c r="S236" s="265">
        <f t="shared" si="108"/>
        <v>-5905.1298173097612</v>
      </c>
      <c r="T236" s="265">
        <f t="shared" si="108"/>
        <v>-5449.943731210974</v>
      </c>
      <c r="U236" s="265">
        <f t="shared" si="108"/>
        <v>-5062.1620392856112</v>
      </c>
      <c r="V236" s="265">
        <f t="shared" si="108"/>
        <v>-4729.0750845118846</v>
      </c>
      <c r="W236" s="265">
        <f t="shared" si="108"/>
        <v>-4438.6617049701836</v>
      </c>
      <c r="X236" s="265">
        <f t="shared" si="108"/>
        <v>-4185.0064111786487</v>
      </c>
      <c r="Y236" s="265">
        <f t="shared" si="108"/>
        <v>-3962.5651802238062</v>
      </c>
      <c r="Z236" s="265">
        <f t="shared" si="108"/>
        <v>-3766.8660004939898</v>
      </c>
      <c r="AA236" s="265">
        <f t="shared" si="108"/>
        <v>-3594.2505052955867</v>
      </c>
      <c r="AB236" s="265">
        <f t="shared" si="108"/>
        <v>-3441.6860103120139</v>
      </c>
      <c r="AC236" s="265">
        <f t="shared" si="108"/>
        <v>-3306.6293683345975</v>
      </c>
      <c r="AD236" s="265">
        <f t="shared" si="108"/>
        <v>-3186.9266795829317</v>
      </c>
      <c r="AE236" s="265">
        <f t="shared" si="108"/>
        <v>-3080.738169301138</v>
      </c>
      <c r="AF236" s="265">
        <f t="shared" si="108"/>
        <v>-2986.4809856008615</v>
      </c>
      <c r="AG236" s="265">
        <f t="shared" si="108"/>
        <v>-2901.1449123343232</v>
      </c>
      <c r="AH236" s="265">
        <f t="shared" si="108"/>
        <v>-2824.0466702083122</v>
      </c>
      <c r="AI236" s="265">
        <f t="shared" si="108"/>
        <v>-2754.5831414993231</v>
      </c>
      <c r="AJ236" s="265">
        <f t="shared" si="108"/>
        <v>-2692.208749828897</v>
      </c>
      <c r="AK236" s="265">
        <f t="shared" si="108"/>
        <v>-2636.415702815551</v>
      </c>
      <c r="AL236" s="265">
        <f t="shared" si="108"/>
        <v>-2586.7232777538397</v>
      </c>
      <c r="AM236" s="265">
        <f t="shared" si="108"/>
        <v>-2542.672610862001</v>
      </c>
      <c r="AN236" s="265">
        <f t="shared" si="108"/>
        <v>-2503.8246787891189</v>
      </c>
      <c r="AO236" s="265">
        <f t="shared" si="108"/>
        <v>-2469.7599924113447</v>
      </c>
      <c r="AP236" s="265">
        <f t="shared" si="108"/>
        <v>-2440.0790808015417</v>
      </c>
      <c r="AQ236" s="265">
        <f t="shared" si="108"/>
        <v>-2412.6684522159912</v>
      </c>
      <c r="AR236" s="265">
        <f t="shared" si="108"/>
        <v>-2387.806490467111</v>
      </c>
      <c r="AS236" s="265">
        <f t="shared" si="108"/>
        <v>-2365.689499140512</v>
      </c>
      <c r="AT236" s="265">
        <f t="shared" si="108"/>
        <v>-2346.4332368968644</v>
      </c>
      <c r="AU236" s="265">
        <f t="shared" si="108"/>
        <v>-2330.0747951486878</v>
      </c>
      <c r="AV236" s="265">
        <f t="shared" si="108"/>
        <v>-2316.5815771990624</v>
      </c>
      <c r="AW236" s="265">
        <f t="shared" si="108"/>
        <v>-2305.8634134234176</v>
      </c>
      <c r="AX236" s="265">
        <f t="shared" si="108"/>
        <v>-2297.7854170197274</v>
      </c>
      <c r="AY236" s="265">
        <f t="shared" si="108"/>
        <v>-2292.1802058404901</v>
      </c>
      <c r="AZ236" s="265">
        <f t="shared" si="108"/>
        <v>-2288.8587732465976</v>
      </c>
      <c r="BA236" s="265">
        <f t="shared" si="108"/>
        <v>-2280.9126826462348</v>
      </c>
      <c r="BB236" s="265">
        <f t="shared" si="108"/>
        <v>-2276.7343241191857</v>
      </c>
      <c r="BC236" s="265">
        <f t="shared" si="108"/>
        <v>-2275.9784537237133</v>
      </c>
      <c r="BD236" s="265">
        <f t="shared" si="108"/>
        <v>-2278.2459467756789</v>
      </c>
      <c r="BE236" s="265">
        <f t="shared" si="108"/>
        <v>-2283.1007123829731</v>
      </c>
      <c r="BF236" s="265">
        <f t="shared" si="108"/>
        <v>-2290.1097747242297</v>
      </c>
      <c r="BG236" s="265">
        <f t="shared" si="108"/>
        <v>-2298.8663705231779</v>
      </c>
      <c r="BH236" s="265">
        <f t="shared" si="108"/>
        <v>-2309.0019172309799</v>
      </c>
      <c r="BI236" s="265">
        <f t="shared" si="108"/>
        <v>-2320.1908762318935</v>
      </c>
      <c r="BJ236" s="265">
        <f t="shared" si="108"/>
        <v>-2332.1512414386971</v>
      </c>
      <c r="BK236" s="265">
        <f t="shared" si="108"/>
        <v>-2344.6424759754877</v>
      </c>
      <c r="BL236" s="265">
        <f t="shared" si="108"/>
        <v>-2357.4620898471035</v>
      </c>
      <c r="BM236" s="265">
        <f t="shared" si="108"/>
        <v>-2370.4416200273859</v>
      </c>
      <c r="BN236" s="265">
        <f t="shared" si="108"/>
        <v>-2383.4424829799627</v>
      </c>
      <c r="BO236" s="265">
        <f t="shared" si="108"/>
        <v>-2396.3519759297656</v>
      </c>
      <c r="BP236" s="265">
        <f t="shared" si="108"/>
        <v>-2409.0795768586818</v>
      </c>
      <c r="BQ236" s="265">
        <f t="shared" ref="BQ236:CJ236" si="109">-BQ209</f>
        <v>-2421.5536126828556</v>
      </c>
      <c r="BR236" s="265">
        <f t="shared" si="109"/>
        <v>-2433.7183153196565</v>
      </c>
      <c r="BS236" s="265">
        <f t="shared" si="109"/>
        <v>-2445.5312559518243</v>
      </c>
      <c r="BT236" s="265">
        <f t="shared" si="109"/>
        <v>-2456.9611316227615</v>
      </c>
      <c r="BU236" s="265">
        <f t="shared" si="109"/>
        <v>-2467.9858705378501</v>
      </c>
      <c r="BV236" s="265">
        <f t="shared" si="109"/>
        <v>-2479.2482660366909</v>
      </c>
      <c r="BW236" s="265">
        <f t="shared" si="109"/>
        <v>-2489.8488806640203</v>
      </c>
      <c r="BX236" s="265">
        <f t="shared" si="109"/>
        <v>-2499.5385399653378</v>
      </c>
      <c r="BY236" s="265">
        <f t="shared" si="109"/>
        <v>-2508.2172546035172</v>
      </c>
      <c r="BZ236" s="265">
        <f t="shared" si="109"/>
        <v>-2515.8765883816686</v>
      </c>
      <c r="CA236" s="265">
        <f t="shared" si="109"/>
        <v>-2522.5617772580849</v>
      </c>
      <c r="CB236" s="265">
        <f t="shared" si="109"/>
        <v>-2528.3471221516675</v>
      </c>
      <c r="CC236" s="265">
        <f t="shared" si="109"/>
        <v>-2533.3202629247089</v>
      </c>
      <c r="CD236" s="265">
        <f t="shared" si="109"/>
        <v>-2537.5723651172198</v>
      </c>
      <c r="CE236" s="265">
        <f t="shared" si="109"/>
        <v>-2541.1922176029329</v>
      </c>
      <c r="CF236" s="265">
        <f t="shared" si="109"/>
        <v>-2544.2628934296567</v>
      </c>
      <c r="CG236" s="265">
        <f t="shared" si="109"/>
        <v>-2546.8600683326872</v>
      </c>
      <c r="CH236" s="265">
        <f t="shared" si="109"/>
        <v>-2549.0513904249669</v>
      </c>
      <c r="CI236" s="265">
        <f t="shared" si="109"/>
        <v>-2550.8964968186524</v>
      </c>
      <c r="CJ236" s="265">
        <f t="shared" si="109"/>
        <v>-2552.4474097345114</v>
      </c>
    </row>
    <row r="237" spans="1:88" s="115" customFormat="1" ht="12.75" x14ac:dyDescent="0.2">
      <c r="A237" s="327">
        <f>HLOOKUP(A233,D237:CJ238,2,TRUE)</f>
        <v>1</v>
      </c>
      <c r="B237" s="264" t="s">
        <v>555</v>
      </c>
      <c r="C237" s="265"/>
      <c r="D237" s="265">
        <f>-D210</f>
        <v>-410200.03380355111</v>
      </c>
      <c r="E237" s="265">
        <f t="shared" ref="E237:BP237" si="110">-E210</f>
        <v>-136044.35419644171</v>
      </c>
      <c r="F237" s="265">
        <f t="shared" si="110"/>
        <v>-73129.757357295035</v>
      </c>
      <c r="G237" s="265">
        <f t="shared" si="110"/>
        <v>-50127.625709111482</v>
      </c>
      <c r="H237" s="265">
        <f t="shared" si="110"/>
        <v>-39664.568948038148</v>
      </c>
      <c r="I237" s="265">
        <f t="shared" si="110"/>
        <v>-30702.359474655153</v>
      </c>
      <c r="J237" s="265">
        <f t="shared" si="110"/>
        <v>-25129.571501229806</v>
      </c>
      <c r="K237" s="265">
        <f t="shared" si="110"/>
        <v>-21649.573264680763</v>
      </c>
      <c r="L237" s="265">
        <f t="shared" si="110"/>
        <v>-19406.709650315202</v>
      </c>
      <c r="M237" s="265">
        <f t="shared" si="110"/>
        <v>-17925.856938351313</v>
      </c>
      <c r="N237" s="265">
        <f t="shared" si="110"/>
        <v>-16177.283488475237</v>
      </c>
      <c r="O237" s="265">
        <f t="shared" si="110"/>
        <v>-14741.120635436768</v>
      </c>
      <c r="P237" s="265">
        <f t="shared" si="110"/>
        <v>-13603.068016491541</v>
      </c>
      <c r="Q237" s="265">
        <f t="shared" si="110"/>
        <v>-12694.370090310351</v>
      </c>
      <c r="R237" s="265">
        <f t="shared" si="110"/>
        <v>-11960.014516611935</v>
      </c>
      <c r="S237" s="265">
        <f t="shared" si="110"/>
        <v>-11360.728502432656</v>
      </c>
      <c r="T237" s="265">
        <f t="shared" si="110"/>
        <v>-10868.348478606738</v>
      </c>
      <c r="U237" s="265">
        <f t="shared" si="110"/>
        <v>-10462.15861390136</v>
      </c>
      <c r="V237" s="265">
        <f t="shared" si="110"/>
        <v>-10126.511352819178</v>
      </c>
      <c r="W237" s="265">
        <f t="shared" si="110"/>
        <v>-9852.1090964698687</v>
      </c>
      <c r="X237" s="265">
        <f t="shared" si="110"/>
        <v>-9623.3482100188321</v>
      </c>
      <c r="Y237" s="265">
        <f t="shared" si="110"/>
        <v>-9433.6425713565586</v>
      </c>
      <c r="Z237" s="265">
        <f t="shared" si="110"/>
        <v>-9277.5746327450943</v>
      </c>
      <c r="AA237" s="265">
        <f t="shared" si="110"/>
        <v>-9150.6168187976164</v>
      </c>
      <c r="AB237" s="265">
        <f t="shared" si="110"/>
        <v>-9048.9308229878898</v>
      </c>
      <c r="AC237" s="265">
        <f t="shared" si="110"/>
        <v>-8969.2262202108705</v>
      </c>
      <c r="AD237" s="265">
        <f t="shared" si="110"/>
        <v>-8908.6582149348887</v>
      </c>
      <c r="AE237" s="265">
        <f t="shared" si="110"/>
        <v>-8864.7516417636907</v>
      </c>
      <c r="AF237" s="265">
        <f t="shared" si="110"/>
        <v>-8835.3429049224414</v>
      </c>
      <c r="AG237" s="265">
        <f t="shared" si="110"/>
        <v>-8816.4794463978033</v>
      </c>
      <c r="AH237" s="265">
        <f t="shared" si="110"/>
        <v>-8807.5185275811018</v>
      </c>
      <c r="AI237" s="265">
        <f t="shared" si="110"/>
        <v>-8807.8788119436067</v>
      </c>
      <c r="AJ237" s="265">
        <f t="shared" si="110"/>
        <v>-8816.9869719580511</v>
      </c>
      <c r="AK237" s="265">
        <f t="shared" si="110"/>
        <v>-8834.245853701439</v>
      </c>
      <c r="AL237" s="265">
        <f t="shared" si="110"/>
        <v>-8859.0271976633485</v>
      </c>
      <c r="AM237" s="265">
        <f t="shared" si="110"/>
        <v>-8890.6770613816625</v>
      </c>
      <c r="AN237" s="265">
        <f t="shared" si="110"/>
        <v>-8928.5268757414869</v>
      </c>
      <c r="AO237" s="265">
        <f t="shared" si="110"/>
        <v>-8971.9060639573072</v>
      </c>
      <c r="AP237" s="265">
        <f t="shared" si="110"/>
        <v>-9020.1540113168739</v>
      </c>
      <c r="AQ237" s="265">
        <f t="shared" si="110"/>
        <v>-9071.0406397018214</v>
      </c>
      <c r="AR237" s="265">
        <f t="shared" si="110"/>
        <v>-9125.0651123400403</v>
      </c>
      <c r="AS237" s="265">
        <f t="shared" si="110"/>
        <v>-9182.5801742337608</v>
      </c>
      <c r="AT237" s="265">
        <f t="shared" si="110"/>
        <v>-9243.763501072026</v>
      </c>
      <c r="AU237" s="265">
        <f t="shared" si="110"/>
        <v>-9308.6135835965852</v>
      </c>
      <c r="AV237" s="265">
        <f t="shared" si="110"/>
        <v>-9376.9703781012158</v>
      </c>
      <c r="AW237" s="265">
        <f t="shared" si="110"/>
        <v>-9448.5466643217624</v>
      </c>
      <c r="AX237" s="265">
        <f t="shared" si="110"/>
        <v>-9522.9619218409698</v>
      </c>
      <c r="AY237" s="265">
        <f t="shared" si="110"/>
        <v>-9599.7742343713671</v>
      </c>
      <c r="AZ237" s="265">
        <f t="shared" si="110"/>
        <v>-9678.5080258009821</v>
      </c>
      <c r="BA237" s="265">
        <f t="shared" si="110"/>
        <v>-9755.951182495066</v>
      </c>
      <c r="BB237" s="265">
        <f t="shared" si="110"/>
        <v>-9837.6512988911163</v>
      </c>
      <c r="BC237" s="265">
        <f t="shared" si="110"/>
        <v>-9922.9933198633953</v>
      </c>
      <c r="BD237" s="265">
        <f t="shared" si="110"/>
        <v>-10011.121358444618</v>
      </c>
      <c r="BE237" s="265">
        <f t="shared" si="110"/>
        <v>-10101.069207236442</v>
      </c>
      <c r="BF237" s="265">
        <f t="shared" si="110"/>
        <v>-10191.8825840684</v>
      </c>
      <c r="BG237" s="265">
        <f t="shared" si="110"/>
        <v>-10282.68624426699</v>
      </c>
      <c r="BH237" s="265">
        <f t="shared" si="110"/>
        <v>-10372.716113984912</v>
      </c>
      <c r="BI237" s="265">
        <f t="shared" si="110"/>
        <v>-10461.329911564013</v>
      </c>
      <c r="BJ237" s="265">
        <f t="shared" si="110"/>
        <v>-10548.005128029607</v>
      </c>
      <c r="BK237" s="265">
        <f t="shared" si="110"/>
        <v>-10632.330103967324</v>
      </c>
      <c r="BL237" s="265">
        <f t="shared" si="110"/>
        <v>-10713.99182650333</v>
      </c>
      <c r="BM237" s="265">
        <f t="shared" si="110"/>
        <v>-10792.762663620664</v>
      </c>
      <c r="BN237" s="265">
        <f t="shared" si="110"/>
        <v>-10868.487331683729</v>
      </c>
      <c r="BO237" s="265">
        <f t="shared" si="110"/>
        <v>-10941.070799763347</v>
      </c>
      <c r="BP237" s="265">
        <f t="shared" si="110"/>
        <v>-11010.467462529026</v>
      </c>
      <c r="BQ237" s="265">
        <f t="shared" ref="BQ237:CJ237" si="111">-BQ210</f>
        <v>-11076.671687317656</v>
      </c>
      <c r="BR237" s="265">
        <f t="shared" si="111"/>
        <v>-11139.70970960084</v>
      </c>
      <c r="BS237" s="265">
        <f t="shared" si="111"/>
        <v>-11199.632780212964</v>
      </c>
      <c r="BT237" s="265">
        <f t="shared" si="111"/>
        <v>-11256.511434610406</v>
      </c>
      <c r="BU237" s="265">
        <f t="shared" si="111"/>
        <v>-11310.430744176754</v>
      </c>
      <c r="BV237" s="265">
        <f t="shared" si="111"/>
        <v>-11362.354149304037</v>
      </c>
      <c r="BW237" s="265">
        <f t="shared" si="111"/>
        <v>-11409.140673704447</v>
      </c>
      <c r="BX237" s="265">
        <f t="shared" si="111"/>
        <v>-11450.567132842058</v>
      </c>
      <c r="BY237" s="265">
        <f t="shared" si="111"/>
        <v>-11486.779369317715</v>
      </c>
      <c r="BZ237" s="265">
        <f t="shared" si="111"/>
        <v>-11518.127650197397</v>
      </c>
      <c r="CA237" s="265">
        <f t="shared" si="111"/>
        <v>-11545.062006669719</v>
      </c>
      <c r="CB237" s="265">
        <f t="shared" si="111"/>
        <v>-11568.06712791903</v>
      </c>
      <c r="CC237" s="265">
        <f t="shared" si="111"/>
        <v>-11587.623171664123</v>
      </c>
      <c r="CD237" s="265">
        <f t="shared" si="111"/>
        <v>-11604.183404826383</v>
      </c>
      <c r="CE237" s="265">
        <f t="shared" si="111"/>
        <v>-11618.162638758206</v>
      </c>
      <c r="CF237" s="265">
        <f t="shared" si="111"/>
        <v>-11629.932463501442</v>
      </c>
      <c r="CG237" s="265">
        <f t="shared" si="111"/>
        <v>-11639.820648194909</v>
      </c>
      <c r="CH237" s="265">
        <f t="shared" si="111"/>
        <v>-11648.112984457961</v>
      </c>
      <c r="CI237" s="265">
        <f t="shared" si="111"/>
        <v>-11655.056456425678</v>
      </c>
      <c r="CJ237" s="265">
        <f t="shared" si="111"/>
        <v>-11660.863025242459</v>
      </c>
    </row>
    <row r="238" spans="1:88" s="115" customFormat="1" ht="12.75" x14ac:dyDescent="0.2">
      <c r="A238" s="327"/>
      <c r="B238" s="264"/>
      <c r="C238" s="265"/>
      <c r="D238" s="265">
        <f>D202</f>
        <v>1</v>
      </c>
      <c r="E238" s="265">
        <f t="shared" ref="E238:BP238" si="112">E202</f>
        <v>2</v>
      </c>
      <c r="F238" s="265">
        <f t="shared" si="112"/>
        <v>3</v>
      </c>
      <c r="G238" s="265">
        <f t="shared" si="112"/>
        <v>4</v>
      </c>
      <c r="H238" s="265">
        <f t="shared" si="112"/>
        <v>5</v>
      </c>
      <c r="I238" s="265">
        <f t="shared" si="112"/>
        <v>6</v>
      </c>
      <c r="J238" s="265">
        <f t="shared" si="112"/>
        <v>7</v>
      </c>
      <c r="K238" s="265">
        <f t="shared" si="112"/>
        <v>8</v>
      </c>
      <c r="L238" s="265">
        <f t="shared" si="112"/>
        <v>9</v>
      </c>
      <c r="M238" s="265">
        <f t="shared" si="112"/>
        <v>10</v>
      </c>
      <c r="N238" s="265">
        <f t="shared" si="112"/>
        <v>11</v>
      </c>
      <c r="O238" s="265">
        <f t="shared" si="112"/>
        <v>12</v>
      </c>
      <c r="P238" s="265">
        <f t="shared" si="112"/>
        <v>13</v>
      </c>
      <c r="Q238" s="265">
        <f t="shared" si="112"/>
        <v>14</v>
      </c>
      <c r="R238" s="265">
        <f t="shared" si="112"/>
        <v>15</v>
      </c>
      <c r="S238" s="265">
        <f t="shared" si="112"/>
        <v>16</v>
      </c>
      <c r="T238" s="265">
        <f t="shared" si="112"/>
        <v>17</v>
      </c>
      <c r="U238" s="265">
        <f t="shared" si="112"/>
        <v>18</v>
      </c>
      <c r="V238" s="265">
        <f t="shared" si="112"/>
        <v>19</v>
      </c>
      <c r="W238" s="265">
        <f t="shared" si="112"/>
        <v>20</v>
      </c>
      <c r="X238" s="265">
        <f t="shared" si="112"/>
        <v>21</v>
      </c>
      <c r="Y238" s="265">
        <f t="shared" si="112"/>
        <v>22</v>
      </c>
      <c r="Z238" s="265">
        <f t="shared" si="112"/>
        <v>23</v>
      </c>
      <c r="AA238" s="265">
        <f t="shared" si="112"/>
        <v>24</v>
      </c>
      <c r="AB238" s="265">
        <f t="shared" si="112"/>
        <v>25</v>
      </c>
      <c r="AC238" s="265">
        <f t="shared" si="112"/>
        <v>26</v>
      </c>
      <c r="AD238" s="265">
        <f t="shared" si="112"/>
        <v>27</v>
      </c>
      <c r="AE238" s="265">
        <f t="shared" si="112"/>
        <v>28</v>
      </c>
      <c r="AF238" s="265">
        <f t="shared" si="112"/>
        <v>29</v>
      </c>
      <c r="AG238" s="265">
        <f t="shared" si="112"/>
        <v>30</v>
      </c>
      <c r="AH238" s="265">
        <f t="shared" si="112"/>
        <v>31</v>
      </c>
      <c r="AI238" s="265">
        <f t="shared" si="112"/>
        <v>32</v>
      </c>
      <c r="AJ238" s="265">
        <f t="shared" si="112"/>
        <v>33</v>
      </c>
      <c r="AK238" s="265">
        <f t="shared" si="112"/>
        <v>34</v>
      </c>
      <c r="AL238" s="265">
        <f t="shared" si="112"/>
        <v>35</v>
      </c>
      <c r="AM238" s="265">
        <f t="shared" si="112"/>
        <v>36</v>
      </c>
      <c r="AN238" s="265">
        <f t="shared" si="112"/>
        <v>37</v>
      </c>
      <c r="AO238" s="265">
        <f t="shared" si="112"/>
        <v>38</v>
      </c>
      <c r="AP238" s="265">
        <f t="shared" si="112"/>
        <v>39</v>
      </c>
      <c r="AQ238" s="265">
        <f t="shared" si="112"/>
        <v>40</v>
      </c>
      <c r="AR238" s="265">
        <f t="shared" si="112"/>
        <v>41</v>
      </c>
      <c r="AS238" s="265">
        <f t="shared" si="112"/>
        <v>42</v>
      </c>
      <c r="AT238" s="265">
        <f t="shared" si="112"/>
        <v>43</v>
      </c>
      <c r="AU238" s="265">
        <f t="shared" si="112"/>
        <v>44</v>
      </c>
      <c r="AV238" s="265">
        <f t="shared" si="112"/>
        <v>45</v>
      </c>
      <c r="AW238" s="265">
        <f t="shared" si="112"/>
        <v>46</v>
      </c>
      <c r="AX238" s="265">
        <f t="shared" si="112"/>
        <v>47</v>
      </c>
      <c r="AY238" s="265">
        <f t="shared" si="112"/>
        <v>48</v>
      </c>
      <c r="AZ238" s="265">
        <f t="shared" si="112"/>
        <v>49</v>
      </c>
      <c r="BA238" s="265">
        <f t="shared" si="112"/>
        <v>50</v>
      </c>
      <c r="BB238" s="265">
        <f t="shared" si="112"/>
        <v>51</v>
      </c>
      <c r="BC238" s="265">
        <f t="shared" si="112"/>
        <v>52</v>
      </c>
      <c r="BD238" s="265">
        <f t="shared" si="112"/>
        <v>53</v>
      </c>
      <c r="BE238" s="265">
        <f t="shared" si="112"/>
        <v>54</v>
      </c>
      <c r="BF238" s="265">
        <f t="shared" si="112"/>
        <v>55</v>
      </c>
      <c r="BG238" s="265">
        <f t="shared" si="112"/>
        <v>56</v>
      </c>
      <c r="BH238" s="265">
        <f t="shared" si="112"/>
        <v>57</v>
      </c>
      <c r="BI238" s="265">
        <f t="shared" si="112"/>
        <v>58</v>
      </c>
      <c r="BJ238" s="265">
        <f t="shared" si="112"/>
        <v>59</v>
      </c>
      <c r="BK238" s="265">
        <f t="shared" si="112"/>
        <v>60</v>
      </c>
      <c r="BL238" s="265">
        <f t="shared" si="112"/>
        <v>61</v>
      </c>
      <c r="BM238" s="265">
        <f t="shared" si="112"/>
        <v>62</v>
      </c>
      <c r="BN238" s="265">
        <f t="shared" si="112"/>
        <v>63</v>
      </c>
      <c r="BO238" s="265">
        <f t="shared" si="112"/>
        <v>64</v>
      </c>
      <c r="BP238" s="265">
        <f t="shared" si="112"/>
        <v>65</v>
      </c>
      <c r="BQ238" s="265">
        <f t="shared" ref="BQ238:CJ238" si="113">BQ202</f>
        <v>66</v>
      </c>
      <c r="BR238" s="265">
        <f t="shared" si="113"/>
        <v>67</v>
      </c>
      <c r="BS238" s="265">
        <f t="shared" si="113"/>
        <v>68</v>
      </c>
      <c r="BT238" s="265">
        <f t="shared" si="113"/>
        <v>69</v>
      </c>
      <c r="BU238" s="265">
        <f t="shared" si="113"/>
        <v>70</v>
      </c>
      <c r="BV238" s="265">
        <f t="shared" si="113"/>
        <v>71</v>
      </c>
      <c r="BW238" s="265">
        <f t="shared" si="113"/>
        <v>72</v>
      </c>
      <c r="BX238" s="265">
        <f t="shared" si="113"/>
        <v>73</v>
      </c>
      <c r="BY238" s="265">
        <f t="shared" si="113"/>
        <v>74</v>
      </c>
      <c r="BZ238" s="265">
        <f t="shared" si="113"/>
        <v>75</v>
      </c>
      <c r="CA238" s="265">
        <f t="shared" si="113"/>
        <v>76</v>
      </c>
      <c r="CB238" s="265">
        <f t="shared" si="113"/>
        <v>77</v>
      </c>
      <c r="CC238" s="265">
        <f t="shared" si="113"/>
        <v>78</v>
      </c>
      <c r="CD238" s="265">
        <f t="shared" si="113"/>
        <v>79</v>
      </c>
      <c r="CE238" s="265">
        <f t="shared" si="113"/>
        <v>80</v>
      </c>
      <c r="CF238" s="265">
        <f t="shared" si="113"/>
        <v>81</v>
      </c>
      <c r="CG238" s="265">
        <f t="shared" si="113"/>
        <v>82</v>
      </c>
      <c r="CH238" s="265">
        <f t="shared" si="113"/>
        <v>83</v>
      </c>
      <c r="CI238" s="265">
        <f t="shared" si="113"/>
        <v>84</v>
      </c>
      <c r="CJ238" s="265">
        <f t="shared" si="113"/>
        <v>85</v>
      </c>
    </row>
    <row r="239" spans="1:88" s="29" customFormat="1" x14ac:dyDescent="0.25">
      <c r="A239" s="327" t="s">
        <v>584</v>
      </c>
      <c r="B239" s="325"/>
      <c r="C239" s="325"/>
      <c r="D239" s="325"/>
      <c r="E239" s="325"/>
      <c r="F239" s="325"/>
      <c r="G239" s="325"/>
      <c r="H239" s="326"/>
      <c r="I239" s="325"/>
      <c r="J239" s="325"/>
      <c r="K239" s="325"/>
      <c r="L239" s="325"/>
      <c r="M239" s="326"/>
      <c r="N239" s="325"/>
      <c r="O239" s="325"/>
      <c r="P239" s="325"/>
      <c r="Q239" s="325"/>
      <c r="R239" s="325"/>
      <c r="S239" s="325"/>
      <c r="T239" s="325"/>
      <c r="U239" s="325"/>
      <c r="V239" s="325"/>
      <c r="W239" s="325"/>
      <c r="X239" s="325"/>
      <c r="Y239" s="325"/>
      <c r="Z239" s="325"/>
      <c r="AA239" s="325"/>
      <c r="AB239" s="326"/>
      <c r="AC239" s="325"/>
      <c r="AD239" s="325"/>
      <c r="AE239" s="325"/>
      <c r="AF239" s="325"/>
      <c r="AG239" s="325"/>
      <c r="AH239" s="325"/>
      <c r="AI239" s="325"/>
      <c r="AJ239" s="325"/>
      <c r="AK239" s="325"/>
      <c r="AL239" s="325"/>
      <c r="AM239" s="325"/>
      <c r="AN239" s="325"/>
      <c r="AO239" s="325"/>
      <c r="AP239" s="325"/>
      <c r="AQ239" s="325"/>
      <c r="AR239" s="325"/>
      <c r="AS239" s="325"/>
      <c r="AT239" s="325"/>
      <c r="AU239" s="325"/>
      <c r="AV239" s="325"/>
      <c r="AW239" s="325"/>
      <c r="AX239" s="325"/>
      <c r="AY239" s="325"/>
      <c r="AZ239" s="325"/>
      <c r="BA239" s="326"/>
      <c r="BB239" s="325"/>
      <c r="BC239" s="325"/>
      <c r="BD239" s="325"/>
      <c r="BE239" s="325"/>
      <c r="BF239" s="325"/>
      <c r="BG239" s="325"/>
      <c r="BH239" s="325"/>
      <c r="BI239" s="325"/>
      <c r="BJ239" s="325"/>
      <c r="BK239" s="325"/>
      <c r="BL239" s="325"/>
      <c r="BM239" s="325"/>
      <c r="BN239" s="325"/>
      <c r="BO239" s="325"/>
      <c r="BP239" s="325"/>
      <c r="BQ239" s="325"/>
      <c r="BR239" s="325"/>
      <c r="BS239" s="325"/>
      <c r="BT239" s="325"/>
      <c r="BU239" s="325"/>
      <c r="BV239" s="325"/>
      <c r="BW239" s="325"/>
      <c r="BX239" s="325"/>
      <c r="BY239" s="325"/>
      <c r="BZ239" s="325"/>
      <c r="CA239" s="325"/>
      <c r="CB239" s="325"/>
      <c r="CC239" s="325"/>
      <c r="CD239" s="325"/>
      <c r="CE239" s="325"/>
      <c r="CF239" s="325"/>
      <c r="CG239" s="325"/>
      <c r="CH239" s="325"/>
      <c r="CI239" s="325"/>
      <c r="CJ239" s="326"/>
    </row>
    <row r="240" spans="1:88" s="29" customFormat="1" x14ac:dyDescent="0.25">
      <c r="A240" s="330">
        <f>HLOOKUP(A236,D225:CJ238,12)</f>
        <v>-438329.24439231522</v>
      </c>
      <c r="B240" s="264" t="s">
        <v>499</v>
      </c>
      <c r="C240" s="325"/>
      <c r="D240" s="325"/>
      <c r="E240" s="325"/>
      <c r="F240" s="325"/>
      <c r="G240" s="325"/>
      <c r="H240" s="326"/>
      <c r="I240" s="325"/>
      <c r="J240" s="325"/>
      <c r="K240" s="325"/>
      <c r="L240" s="325"/>
      <c r="M240" s="326"/>
      <c r="N240" s="325"/>
      <c r="O240" s="325"/>
      <c r="P240" s="325"/>
      <c r="Q240" s="325"/>
      <c r="R240" s="325"/>
      <c r="S240" s="325"/>
      <c r="T240" s="325"/>
      <c r="U240" s="325"/>
      <c r="V240" s="325"/>
      <c r="W240" s="325"/>
      <c r="X240" s="325"/>
      <c r="Y240" s="325"/>
      <c r="Z240" s="325"/>
      <c r="AA240" s="325"/>
      <c r="AB240" s="326"/>
      <c r="AC240" s="325"/>
      <c r="AD240" s="325"/>
      <c r="AE240" s="325"/>
      <c r="AF240" s="325"/>
      <c r="AG240" s="325"/>
      <c r="AH240" s="325"/>
      <c r="AI240" s="325"/>
      <c r="AJ240" s="325"/>
      <c r="AK240" s="325"/>
      <c r="AL240" s="325"/>
      <c r="AM240" s="325"/>
      <c r="AN240" s="325"/>
      <c r="AO240" s="325"/>
      <c r="AP240" s="325"/>
      <c r="AQ240" s="325"/>
      <c r="AR240" s="325"/>
      <c r="AS240" s="325"/>
      <c r="AT240" s="325"/>
      <c r="AU240" s="325"/>
      <c r="AV240" s="325"/>
      <c r="AW240" s="325"/>
      <c r="AX240" s="325"/>
      <c r="AY240" s="325"/>
      <c r="AZ240" s="325"/>
      <c r="BA240" s="326"/>
      <c r="BB240" s="325"/>
      <c r="BC240" s="325"/>
      <c r="BD240" s="325"/>
      <c r="BE240" s="325"/>
      <c r="BF240" s="325"/>
      <c r="BG240" s="325"/>
      <c r="BH240" s="325"/>
      <c r="BI240" s="325"/>
      <c r="BJ240" s="325"/>
      <c r="BK240" s="325"/>
      <c r="BL240" s="325"/>
      <c r="BM240" s="325"/>
      <c r="BN240" s="325"/>
      <c r="BO240" s="325"/>
      <c r="BP240" s="325"/>
      <c r="BQ240" s="325"/>
      <c r="BR240" s="325"/>
      <c r="BS240" s="325"/>
      <c r="BT240" s="325"/>
      <c r="BU240" s="325"/>
      <c r="BV240" s="325"/>
      <c r="BW240" s="325"/>
      <c r="BX240" s="325"/>
      <c r="BY240" s="325"/>
      <c r="BZ240" s="325"/>
      <c r="CA240" s="325"/>
      <c r="CB240" s="325"/>
      <c r="CC240" s="325"/>
      <c r="CD240" s="325"/>
      <c r="CE240" s="325"/>
      <c r="CF240" s="325"/>
      <c r="CG240" s="325"/>
      <c r="CH240" s="325"/>
      <c r="CI240" s="325"/>
      <c r="CJ240" s="326"/>
    </row>
    <row r="241" spans="1:88" s="29" customFormat="1" x14ac:dyDescent="0.25">
      <c r="A241" s="330">
        <f>HLOOKUP(A237,D225:CJ237,13)</f>
        <v>-410200.03380355111</v>
      </c>
      <c r="B241" s="264" t="s">
        <v>555</v>
      </c>
      <c r="C241" s="325"/>
      <c r="D241" s="325"/>
      <c r="E241" s="325"/>
      <c r="F241" s="325"/>
      <c r="G241" s="325"/>
      <c r="H241" s="326"/>
      <c r="I241" s="325"/>
      <c r="J241" s="325"/>
      <c r="K241" s="325"/>
      <c r="L241" s="325"/>
      <c r="M241" s="326"/>
      <c r="N241" s="325"/>
      <c r="O241" s="325"/>
      <c r="P241" s="325"/>
      <c r="Q241" s="325"/>
      <c r="R241" s="325"/>
      <c r="S241" s="325"/>
      <c r="T241" s="325"/>
      <c r="U241" s="325"/>
      <c r="V241" s="325"/>
      <c r="W241" s="325"/>
      <c r="X241" s="325"/>
      <c r="Y241" s="325"/>
      <c r="Z241" s="325"/>
      <c r="AA241" s="325"/>
      <c r="AB241" s="326"/>
      <c r="AC241" s="325"/>
      <c r="AD241" s="325"/>
      <c r="AE241" s="325"/>
      <c r="AF241" s="325"/>
      <c r="AG241" s="325"/>
      <c r="AH241" s="325"/>
      <c r="AI241" s="325"/>
      <c r="AJ241" s="325"/>
      <c r="AK241" s="325"/>
      <c r="AL241" s="325"/>
      <c r="AM241" s="325"/>
      <c r="AN241" s="325"/>
      <c r="AO241" s="325"/>
      <c r="AP241" s="325"/>
      <c r="AQ241" s="325"/>
      <c r="AR241" s="325"/>
      <c r="AS241" s="325"/>
      <c r="AT241" s="325"/>
      <c r="AU241" s="325"/>
      <c r="AV241" s="325"/>
      <c r="AW241" s="325"/>
      <c r="AX241" s="325"/>
      <c r="AY241" s="325"/>
      <c r="AZ241" s="325"/>
      <c r="BA241" s="326"/>
      <c r="BB241" s="325"/>
      <c r="BC241" s="325"/>
      <c r="BD241" s="325"/>
      <c r="BE241" s="325"/>
      <c r="BF241" s="325"/>
      <c r="BG241" s="325"/>
      <c r="BH241" s="325"/>
      <c r="BI241" s="325"/>
      <c r="BJ241" s="325"/>
      <c r="BK241" s="325"/>
      <c r="BL241" s="325"/>
      <c r="BM241" s="325"/>
      <c r="BN241" s="325"/>
      <c r="BO241" s="325"/>
      <c r="BP241" s="325"/>
      <c r="BQ241" s="325"/>
      <c r="BR241" s="325"/>
      <c r="BS241" s="325"/>
      <c r="BT241" s="325"/>
      <c r="BU241" s="325"/>
      <c r="BV241" s="325"/>
      <c r="BW241" s="325"/>
      <c r="BX241" s="325"/>
      <c r="BY241" s="325"/>
      <c r="BZ241" s="325"/>
      <c r="CA241" s="325"/>
      <c r="CB241" s="325"/>
      <c r="CC241" s="325"/>
      <c r="CD241" s="325"/>
      <c r="CE241" s="325"/>
      <c r="CF241" s="325"/>
      <c r="CG241" s="325"/>
      <c r="CH241" s="325"/>
      <c r="CI241" s="325"/>
      <c r="CJ241" s="326"/>
    </row>
    <row r="242" spans="1:88" s="29" customFormat="1" x14ac:dyDescent="0.25">
      <c r="A242" s="327" t="s">
        <v>585</v>
      </c>
      <c r="B242" s="264"/>
      <c r="C242" s="325"/>
      <c r="D242" s="325"/>
      <c r="E242" s="325"/>
      <c r="F242" s="325"/>
      <c r="G242" s="325"/>
      <c r="H242" s="326"/>
      <c r="I242" s="325"/>
      <c r="J242" s="325"/>
      <c r="K242" s="325"/>
      <c r="L242" s="325"/>
      <c r="M242" s="326"/>
      <c r="N242" s="325"/>
      <c r="O242" s="325"/>
      <c r="P242" s="325"/>
      <c r="Q242" s="325"/>
      <c r="R242" s="325"/>
      <c r="S242" s="325"/>
      <c r="T242" s="325"/>
      <c r="U242" s="325"/>
      <c r="V242" s="325"/>
      <c r="W242" s="325"/>
      <c r="X242" s="325"/>
      <c r="Y242" s="325"/>
      <c r="Z242" s="325"/>
      <c r="AA242" s="325"/>
      <c r="AB242" s="326"/>
      <c r="AC242" s="325"/>
      <c r="AD242" s="325"/>
      <c r="AE242" s="325"/>
      <c r="AF242" s="325"/>
      <c r="AG242" s="325"/>
      <c r="AH242" s="325"/>
      <c r="AI242" s="325"/>
      <c r="AJ242" s="325"/>
      <c r="AK242" s="325"/>
      <c r="AL242" s="325"/>
      <c r="AM242" s="325"/>
      <c r="AN242" s="325"/>
      <c r="AO242" s="325"/>
      <c r="AP242" s="325"/>
      <c r="AQ242" s="325"/>
      <c r="AR242" s="325"/>
      <c r="AS242" s="325"/>
      <c r="AT242" s="325"/>
      <c r="AU242" s="325"/>
      <c r="AV242" s="325"/>
      <c r="AW242" s="325"/>
      <c r="AX242" s="325"/>
      <c r="AY242" s="325"/>
      <c r="AZ242" s="325"/>
      <c r="BA242" s="326"/>
      <c r="BB242" s="325"/>
      <c r="BC242" s="325"/>
      <c r="BD242" s="325"/>
      <c r="BE242" s="325"/>
      <c r="BF242" s="325"/>
      <c r="BG242" s="325"/>
      <c r="BH242" s="325"/>
      <c r="BI242" s="325"/>
      <c r="BJ242" s="325"/>
      <c r="BK242" s="325"/>
      <c r="BL242" s="325"/>
      <c r="BM242" s="325"/>
      <c r="BN242" s="325"/>
      <c r="BO242" s="325"/>
      <c r="BP242" s="325"/>
      <c r="BQ242" s="325"/>
      <c r="BR242" s="325"/>
      <c r="BS242" s="325"/>
      <c r="BT242" s="325"/>
      <c r="BU242" s="325"/>
      <c r="BV242" s="325"/>
      <c r="BW242" s="325"/>
      <c r="BX242" s="325"/>
      <c r="BY242" s="325"/>
      <c r="BZ242" s="325"/>
      <c r="CA242" s="325"/>
      <c r="CB242" s="325"/>
      <c r="CC242" s="325"/>
      <c r="CD242" s="325"/>
      <c r="CE242" s="325"/>
      <c r="CF242" s="325"/>
      <c r="CG242" s="325"/>
      <c r="CH242" s="325"/>
      <c r="CI242" s="325"/>
      <c r="CJ242" s="326"/>
    </row>
    <row r="243" spans="1:88" s="29" customFormat="1" x14ac:dyDescent="0.25">
      <c r="A243" s="331">
        <f>IF(A233&gt;A240,A236+1,A236)</f>
        <v>2</v>
      </c>
      <c r="B243" s="264" t="s">
        <v>499</v>
      </c>
      <c r="C243" s="325"/>
      <c r="D243" s="325"/>
      <c r="E243" s="325"/>
      <c r="F243" s="325"/>
      <c r="G243" s="325"/>
      <c r="H243" s="326"/>
      <c r="I243" s="325"/>
      <c r="J243" s="325"/>
      <c r="K243" s="325"/>
      <c r="L243" s="325"/>
      <c r="M243" s="326"/>
      <c r="N243" s="325"/>
      <c r="O243" s="325"/>
      <c r="P243" s="325"/>
      <c r="Q243" s="325"/>
      <c r="R243" s="325"/>
      <c r="S243" s="325"/>
      <c r="T243" s="325"/>
      <c r="U243" s="325"/>
      <c r="V243" s="325"/>
      <c r="W243" s="325"/>
      <c r="X243" s="325"/>
      <c r="Y243" s="325"/>
      <c r="Z243" s="325"/>
      <c r="AA243" s="325"/>
      <c r="AB243" s="326"/>
      <c r="AC243" s="325"/>
      <c r="AD243" s="325"/>
      <c r="AE243" s="325"/>
      <c r="AF243" s="325"/>
      <c r="AG243" s="325"/>
      <c r="AH243" s="325"/>
      <c r="AI243" s="325"/>
      <c r="AJ243" s="325"/>
      <c r="AK243" s="325"/>
      <c r="AL243" s="325"/>
      <c r="AM243" s="325"/>
      <c r="AN243" s="325"/>
      <c r="AO243" s="325"/>
      <c r="AP243" s="325"/>
      <c r="AQ243" s="325"/>
      <c r="AR243" s="325"/>
      <c r="AS243" s="325"/>
      <c r="AT243" s="325"/>
      <c r="AU243" s="325"/>
      <c r="AV243" s="325"/>
      <c r="AW243" s="325"/>
      <c r="AX243" s="325"/>
      <c r="AY243" s="325"/>
      <c r="AZ243" s="325"/>
      <c r="BA243" s="326"/>
      <c r="BB243" s="325"/>
      <c r="BC243" s="325"/>
      <c r="BD243" s="325"/>
      <c r="BE243" s="325"/>
      <c r="BF243" s="325"/>
      <c r="BG243" s="325"/>
      <c r="BH243" s="325"/>
      <c r="BI243" s="325"/>
      <c r="BJ243" s="325"/>
      <c r="BK243" s="325"/>
      <c r="BL243" s="325"/>
      <c r="BM243" s="325"/>
      <c r="BN243" s="325"/>
      <c r="BO243" s="325"/>
      <c r="BP243" s="325"/>
      <c r="BQ243" s="325"/>
      <c r="BR243" s="325"/>
      <c r="BS243" s="325"/>
      <c r="BT243" s="325"/>
      <c r="BU243" s="325"/>
      <c r="BV243" s="325"/>
      <c r="BW243" s="325"/>
      <c r="BX243" s="325"/>
      <c r="BY243" s="325"/>
      <c r="BZ243" s="325"/>
      <c r="CA243" s="325"/>
      <c r="CB243" s="325"/>
      <c r="CC243" s="325"/>
      <c r="CD243" s="325"/>
      <c r="CE243" s="325"/>
      <c r="CF243" s="325"/>
      <c r="CG243" s="325"/>
      <c r="CH243" s="325"/>
      <c r="CI243" s="325"/>
      <c r="CJ243" s="326"/>
    </row>
    <row r="244" spans="1:88" s="29" customFormat="1" x14ac:dyDescent="0.25">
      <c r="A244" s="331">
        <f>IF(A233&gt;A241,A237+1,A237)</f>
        <v>2</v>
      </c>
      <c r="B244" s="264" t="s">
        <v>555</v>
      </c>
      <c r="C244" s="325"/>
      <c r="D244" s="325"/>
      <c r="E244" s="325"/>
      <c r="F244" s="325"/>
      <c r="G244" s="325"/>
      <c r="H244" s="326"/>
      <c r="I244" s="325"/>
      <c r="J244" s="325"/>
      <c r="K244" s="325"/>
      <c r="L244" s="325"/>
      <c r="M244" s="326"/>
      <c r="N244" s="325"/>
      <c r="O244" s="325"/>
      <c r="P244" s="325"/>
      <c r="Q244" s="325"/>
      <c r="R244" s="325"/>
      <c r="S244" s="325"/>
      <c r="T244" s="325"/>
      <c r="U244" s="325"/>
      <c r="V244" s="325"/>
      <c r="W244" s="325"/>
      <c r="X244" s="325"/>
      <c r="Y244" s="325"/>
      <c r="Z244" s="325"/>
      <c r="AA244" s="325"/>
      <c r="AB244" s="326"/>
      <c r="AC244" s="325"/>
      <c r="AD244" s="325"/>
      <c r="AE244" s="325"/>
      <c r="AF244" s="325"/>
      <c r="AG244" s="325"/>
      <c r="AH244" s="325"/>
      <c r="AI244" s="325"/>
      <c r="AJ244" s="325"/>
      <c r="AK244" s="325"/>
      <c r="AL244" s="325"/>
      <c r="AM244" s="325"/>
      <c r="AN244" s="325"/>
      <c r="AO244" s="325"/>
      <c r="AP244" s="325"/>
      <c r="AQ244" s="325"/>
      <c r="AR244" s="325"/>
      <c r="AS244" s="325"/>
      <c r="AT244" s="325"/>
      <c r="AU244" s="325"/>
      <c r="AV244" s="325"/>
      <c r="AW244" s="325"/>
      <c r="AX244" s="325"/>
      <c r="AY244" s="325"/>
      <c r="AZ244" s="325"/>
      <c r="BA244" s="326"/>
      <c r="BB244" s="325"/>
      <c r="BC244" s="325"/>
      <c r="BD244" s="325"/>
      <c r="BE244" s="325"/>
      <c r="BF244" s="325"/>
      <c r="BG244" s="325"/>
      <c r="BH244" s="325"/>
      <c r="BI244" s="325"/>
      <c r="BJ244" s="325"/>
      <c r="BK244" s="325"/>
      <c r="BL244" s="325"/>
      <c r="BM244" s="325"/>
      <c r="BN244" s="325"/>
      <c r="BO244" s="325"/>
      <c r="BP244" s="325"/>
      <c r="BQ244" s="325"/>
      <c r="BR244" s="325"/>
      <c r="BS244" s="325"/>
      <c r="BT244" s="325"/>
      <c r="BU244" s="325"/>
      <c r="BV244" s="325"/>
      <c r="BW244" s="325"/>
      <c r="BX244" s="325"/>
      <c r="BY244" s="325"/>
      <c r="BZ244" s="325"/>
      <c r="CA244" s="325"/>
      <c r="CB244" s="325"/>
      <c r="CC244" s="325"/>
      <c r="CD244" s="325"/>
      <c r="CE244" s="325"/>
      <c r="CF244" s="325"/>
      <c r="CG244" s="325"/>
      <c r="CH244" s="325"/>
      <c r="CI244" s="325"/>
      <c r="CJ244" s="326"/>
    </row>
    <row r="245" spans="1:88" s="115" customFormat="1" ht="12.75" x14ac:dyDescent="0.2">
      <c r="A245" s="334" t="s">
        <v>586</v>
      </c>
      <c r="B245" s="264"/>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4"/>
      <c r="Z245" s="264"/>
      <c r="AA245" s="264"/>
      <c r="AB245" s="264"/>
      <c r="AC245" s="264"/>
      <c r="AD245" s="264"/>
      <c r="AE245" s="264"/>
      <c r="AF245" s="264"/>
      <c r="AG245" s="264"/>
      <c r="AH245" s="264"/>
      <c r="AI245" s="264"/>
      <c r="AJ245" s="264"/>
      <c r="AK245" s="264"/>
      <c r="AL245" s="264"/>
      <c r="AM245" s="264"/>
      <c r="AN245" s="264"/>
      <c r="AO245" s="264"/>
      <c r="AP245" s="264"/>
      <c r="AQ245" s="264"/>
      <c r="AR245" s="264"/>
      <c r="AS245" s="264"/>
      <c r="AT245" s="264"/>
      <c r="AU245" s="264"/>
      <c r="AV245" s="264"/>
      <c r="AW245" s="264"/>
      <c r="AX245" s="264"/>
      <c r="AY245" s="264"/>
      <c r="AZ245" s="264"/>
      <c r="BA245" s="264"/>
      <c r="BB245" s="264"/>
      <c r="BC245" s="264"/>
      <c r="BD245" s="264"/>
      <c r="BE245" s="264"/>
      <c r="BF245" s="264"/>
      <c r="BG245" s="264"/>
      <c r="BH245" s="264"/>
      <c r="BI245" s="264"/>
      <c r="BJ245" s="264"/>
      <c r="BK245" s="264"/>
      <c r="BL245" s="264"/>
      <c r="BM245" s="264"/>
      <c r="BN245" s="264"/>
      <c r="BO245" s="264"/>
      <c r="BP245" s="264"/>
      <c r="BQ245" s="264"/>
      <c r="BR245" s="264"/>
      <c r="BS245" s="264"/>
      <c r="BT245" s="264"/>
      <c r="BU245" s="264"/>
      <c r="BV245" s="264"/>
      <c r="BW245" s="264"/>
      <c r="BX245" s="264"/>
      <c r="BY245" s="264"/>
      <c r="BZ245" s="264"/>
      <c r="CA245" s="264"/>
      <c r="CB245" s="264"/>
      <c r="CC245" s="264"/>
      <c r="CD245" s="264"/>
      <c r="CE245" s="264"/>
      <c r="CF245" s="264"/>
      <c r="CG245" s="264"/>
      <c r="CH245" s="264"/>
      <c r="CI245" s="264"/>
      <c r="CJ245" s="264"/>
    </row>
    <row r="246" spans="1:88" s="115" customFormat="1" ht="12.75" x14ac:dyDescent="0.2">
      <c r="A246" s="327">
        <f>HLOOKUP(A233,D246:CJ248,3,TRUE)</f>
        <v>1</v>
      </c>
      <c r="B246" s="264" t="s">
        <v>499</v>
      </c>
      <c r="C246" s="265"/>
      <c r="D246" s="265">
        <f>-D221</f>
        <v>-456381.25915602827</v>
      </c>
      <c r="E246" s="265">
        <f t="shared" ref="E246:BP246" si="114">-E221</f>
        <v>-157229.87811607338</v>
      </c>
      <c r="F246" s="265">
        <f t="shared" si="114"/>
        <v>-82925.747620853537</v>
      </c>
      <c r="G246" s="265">
        <f t="shared" si="114"/>
        <v>-53367.153953522837</v>
      </c>
      <c r="H246" s="265">
        <f t="shared" si="114"/>
        <v>-38655.330140033322</v>
      </c>
      <c r="I246" s="265">
        <f t="shared" si="114"/>
        <v>-29242.280447942492</v>
      </c>
      <c r="J246" s="265">
        <f t="shared" si="114"/>
        <v>-23376.13672106334</v>
      </c>
      <c r="K246" s="265">
        <f t="shared" si="114"/>
        <v>-19493.286604502187</v>
      </c>
      <c r="L246" s="265">
        <f t="shared" si="114"/>
        <v>-16778.34225435289</v>
      </c>
      <c r="M246" s="265">
        <f t="shared" si="114"/>
        <v>-14798.29103248932</v>
      </c>
      <c r="N246" s="265">
        <f t="shared" si="114"/>
        <v>-13094.513917593922</v>
      </c>
      <c r="O246" s="265">
        <f t="shared" si="114"/>
        <v>-11760.466550344761</v>
      </c>
      <c r="P246" s="265">
        <f t="shared" si="114"/>
        <v>-10708.813198119411</v>
      </c>
      <c r="Q246" s="265">
        <f t="shared" si="114"/>
        <v>-9863.0368991702708</v>
      </c>
      <c r="R246" s="265">
        <f t="shared" si="114"/>
        <v>-9170.0040286366748</v>
      </c>
      <c r="S246" s="265">
        <f t="shared" si="114"/>
        <v>-8593.2690449698021</v>
      </c>
      <c r="T246" s="265">
        <f t="shared" si="114"/>
        <v>-8107.2183318047</v>
      </c>
      <c r="U246" s="265">
        <f t="shared" si="114"/>
        <v>-7693.326880071887</v>
      </c>
      <c r="V246" s="265">
        <f t="shared" si="114"/>
        <v>-7337.8392961292539</v>
      </c>
      <c r="W246" s="265">
        <f t="shared" si="114"/>
        <v>-7028.6223521350994</v>
      </c>
      <c r="X246" s="265">
        <f t="shared" si="114"/>
        <v>-6758.6586834374675</v>
      </c>
      <c r="Y246" s="265">
        <f t="shared" si="114"/>
        <v>-6521.8480614348173</v>
      </c>
      <c r="Z246" s="265">
        <f t="shared" si="114"/>
        <v>-6313.2785333631336</v>
      </c>
      <c r="AA246" s="265">
        <f t="shared" si="114"/>
        <v>-6128.944241859861</v>
      </c>
      <c r="AB246" s="265">
        <f t="shared" si="114"/>
        <v>-5965.5394569995215</v>
      </c>
      <c r="AC246" s="265">
        <f t="shared" si="114"/>
        <v>-5820.3077950464085</v>
      </c>
      <c r="AD246" s="265">
        <f t="shared" si="114"/>
        <v>-5690.9300328751424</v>
      </c>
      <c r="AE246" s="265">
        <f t="shared" si="114"/>
        <v>-5575.4393252537202</v>
      </c>
      <c r="AF246" s="265">
        <f t="shared" si="114"/>
        <v>-5472.1561699382746</v>
      </c>
      <c r="AG246" s="265">
        <f t="shared" si="114"/>
        <v>-5378.7175981246428</v>
      </c>
      <c r="AH246" s="265">
        <f t="shared" si="114"/>
        <v>-5294.1692342853103</v>
      </c>
      <c r="AI246" s="265">
        <f t="shared" si="114"/>
        <v>-5217.6716343588123</v>
      </c>
      <c r="AJ246" s="265">
        <f t="shared" si="114"/>
        <v>-5148.4803002723993</v>
      </c>
      <c r="AK246" s="265">
        <f t="shared" si="114"/>
        <v>-5085.9270245487223</v>
      </c>
      <c r="AL246" s="265">
        <f t="shared" si="114"/>
        <v>-5029.4070496332242</v>
      </c>
      <c r="AM246" s="265">
        <f t="shared" si="114"/>
        <v>-4833.1992672561955</v>
      </c>
      <c r="AN246" s="265">
        <f t="shared" si="114"/>
        <v>-4666.3445784504283</v>
      </c>
      <c r="AO246" s="265">
        <f t="shared" si="114"/>
        <v>-4523.7792757375464</v>
      </c>
      <c r="AP246" s="265">
        <f t="shared" si="114"/>
        <v>-4401.4944864905392</v>
      </c>
      <c r="AQ246" s="265">
        <f t="shared" si="114"/>
        <v>-4293.5863782395991</v>
      </c>
      <c r="AR246" s="265">
        <f t="shared" si="114"/>
        <v>-4198.5775262751586</v>
      </c>
      <c r="AS246" s="265">
        <f t="shared" si="114"/>
        <v>-4115.1728128028362</v>
      </c>
      <c r="AT246" s="265">
        <f t="shared" si="114"/>
        <v>-4042.2160665968427</v>
      </c>
      <c r="AU246" s="265">
        <f t="shared" si="114"/>
        <v>-3978.6531220003885</v>
      </c>
      <c r="AV246" s="265">
        <f t="shared" si="114"/>
        <v>-3923.5128502634516</v>
      </c>
      <c r="AW246" s="265">
        <f t="shared" si="114"/>
        <v>-3875.8979188873877</v>
      </c>
      <c r="AX246" s="265">
        <f t="shared" si="114"/>
        <v>-3834.98037446848</v>
      </c>
      <c r="AY246" s="265">
        <f t="shared" si="114"/>
        <v>-3799.9992480998849</v>
      </c>
      <c r="AZ246" s="265">
        <f t="shared" si="114"/>
        <v>-3770.2586807857956</v>
      </c>
      <c r="BA246" s="265">
        <f t="shared" si="114"/>
        <v>-3737.7926876203255</v>
      </c>
      <c r="BB246" s="265">
        <f t="shared" si="114"/>
        <v>-3711.4885220029637</v>
      </c>
      <c r="BC246" s="265">
        <f t="shared" si="114"/>
        <v>-3690.566681724627</v>
      </c>
      <c r="BD246" s="265">
        <f t="shared" si="114"/>
        <v>-3674.2867744475393</v>
      </c>
      <c r="BE246" s="265">
        <f t="shared" si="114"/>
        <v>-3661.9400746461156</v>
      </c>
      <c r="BF246" s="265">
        <f t="shared" si="114"/>
        <v>-3652.878483557819</v>
      </c>
      <c r="BG246" s="265">
        <f t="shared" si="114"/>
        <v>-3646.5269435113396</v>
      </c>
      <c r="BH246" s="265">
        <f t="shared" si="114"/>
        <v>-3642.3858996472609</v>
      </c>
      <c r="BI246" s="265">
        <f t="shared" si="114"/>
        <v>-3640.0281031382733</v>
      </c>
      <c r="BJ246" s="265">
        <f t="shared" si="114"/>
        <v>-3639.0924893016604</v>
      </c>
      <c r="BK246" s="265">
        <f t="shared" si="114"/>
        <v>-3639.2768208983944</v>
      </c>
      <c r="BL246" s="265">
        <f t="shared" si="114"/>
        <v>-3640.3301020491976</v>
      </c>
      <c r="BM246" s="265">
        <f t="shared" si="114"/>
        <v>-3642.0453273999879</v>
      </c>
      <c r="BN246" s="265">
        <f t="shared" si="114"/>
        <v>-3644.2528539513432</v>
      </c>
      <c r="BO246" s="265">
        <f t="shared" si="114"/>
        <v>-3646.8145135768532</v>
      </c>
      <c r="BP246" s="265">
        <f t="shared" si="114"/>
        <v>-3649.6184847242821</v>
      </c>
      <c r="BQ246" s="265">
        <f t="shared" ref="BQ246:CJ246" si="115">-BQ221</f>
        <v>-3652.5748866712115</v>
      </c>
      <c r="BR246" s="265">
        <f t="shared" si="115"/>
        <v>-3655.6120321910471</v>
      </c>
      <c r="BS246" s="265">
        <f t="shared" si="115"/>
        <v>-3658.6732636474439</v>
      </c>
      <c r="BT246" s="265">
        <f t="shared" si="115"/>
        <v>-3661.7142963787228</v>
      </c>
      <c r="BU246" s="265">
        <f t="shared" si="115"/>
        <v>-3664.7009973582681</v>
      </c>
      <c r="BV246" s="265">
        <f t="shared" si="115"/>
        <v>-3674.2782546227882</v>
      </c>
      <c r="BW246" s="265">
        <f t="shared" si="115"/>
        <v>-3683.81117974475</v>
      </c>
      <c r="BX246" s="265">
        <f t="shared" si="115"/>
        <v>-3692.7768836595787</v>
      </c>
      <c r="BY246" s="265">
        <f t="shared" si="115"/>
        <v>-3700.9169668884911</v>
      </c>
      <c r="BZ246" s="265">
        <f t="shared" si="115"/>
        <v>-3708.1340394762683</v>
      </c>
      <c r="CA246" s="265">
        <f t="shared" si="115"/>
        <v>-3714.4256319501501</v>
      </c>
      <c r="CB246" s="265">
        <f t="shared" si="115"/>
        <v>-3719.8423311972406</v>
      </c>
      <c r="CC246" s="265">
        <f t="shared" si="115"/>
        <v>-3724.4615794642741</v>
      </c>
      <c r="CD246" s="265">
        <f t="shared" si="115"/>
        <v>-3728.3715776948011</v>
      </c>
      <c r="CE246" s="265">
        <f t="shared" si="115"/>
        <v>-3731.6616826295653</v>
      </c>
      <c r="CF246" s="265">
        <f t="shared" si="115"/>
        <v>-3734.4169501659071</v>
      </c>
      <c r="CG246" s="265">
        <f t="shared" si="115"/>
        <v>-3736.7152978629306</v>
      </c>
      <c r="CH246" s="265">
        <f t="shared" si="115"/>
        <v>-3738.6262939205772</v>
      </c>
      <c r="CI246" s="265">
        <f t="shared" si="115"/>
        <v>-3740.2109292044502</v>
      </c>
      <c r="CJ246" s="265">
        <f t="shared" si="115"/>
        <v>-3741.5219576876993</v>
      </c>
    </row>
    <row r="247" spans="1:88" s="115" customFormat="1" ht="12.75" x14ac:dyDescent="0.2">
      <c r="A247" s="327">
        <f>HLOOKUP(A233,D247:CJ248,2,TRUE)</f>
        <v>1</v>
      </c>
      <c r="B247" s="264" t="s">
        <v>555</v>
      </c>
      <c r="C247" s="265"/>
      <c r="D247" s="265">
        <f>-D222</f>
        <v>-428252.04856726422</v>
      </c>
      <c r="E247" s="265">
        <f t="shared" ref="E247:BP247" si="116">-E222</f>
        <v>-145994.01501600942</v>
      </c>
      <c r="F247" s="265">
        <f t="shared" si="116"/>
        <v>-80036.659341180464</v>
      </c>
      <c r="G247" s="265">
        <f t="shared" si="116"/>
        <v>-55419.22659285814</v>
      </c>
      <c r="H247" s="265">
        <f t="shared" si="116"/>
        <v>-43953.72342802347</v>
      </c>
      <c r="I247" s="265">
        <f t="shared" si="116"/>
        <v>-34553.138378418575</v>
      </c>
      <c r="J247" s="265">
        <f t="shared" si="116"/>
        <v>-28668.844066623933</v>
      </c>
      <c r="K247" s="265">
        <f t="shared" si="116"/>
        <v>-24931.871839520722</v>
      </c>
      <c r="L247" s="265">
        <f t="shared" si="116"/>
        <v>-22466.407746857596</v>
      </c>
      <c r="M247" s="265">
        <f t="shared" si="116"/>
        <v>-20787.907858652026</v>
      </c>
      <c r="N247" s="265">
        <f t="shared" si="116"/>
        <v>-18970.421122015985</v>
      </c>
      <c r="O247" s="265">
        <f t="shared" si="116"/>
        <v>-17494.306577309897</v>
      </c>
      <c r="P247" s="265">
        <f t="shared" si="116"/>
        <v>-16326.15123371241</v>
      </c>
      <c r="Q247" s="265">
        <f t="shared" si="116"/>
        <v>-15392.34139600199</v>
      </c>
      <c r="R247" s="265">
        <f t="shared" si="116"/>
        <v>-14635.761138833604</v>
      </c>
      <c r="S247" s="265">
        <f t="shared" si="116"/>
        <v>-14015.788915741719</v>
      </c>
      <c r="T247" s="265">
        <f t="shared" si="116"/>
        <v>-13503.280402103002</v>
      </c>
      <c r="U247" s="265">
        <f t="shared" si="116"/>
        <v>-13076.796630459792</v>
      </c>
      <c r="V247" s="265">
        <f t="shared" si="116"/>
        <v>-12720.166047160512</v>
      </c>
      <c r="W247" s="265">
        <f t="shared" si="116"/>
        <v>-12422.908680662566</v>
      </c>
      <c r="X247" s="265">
        <f t="shared" si="116"/>
        <v>-12170.913840682766</v>
      </c>
      <c r="Y247" s="265">
        <f t="shared" si="116"/>
        <v>-11957.178845818966</v>
      </c>
      <c r="Z247" s="265">
        <f t="shared" si="116"/>
        <v>-11775.983088117388</v>
      </c>
      <c r="AA247" s="265">
        <f t="shared" si="116"/>
        <v>-11622.591001030658</v>
      </c>
      <c r="AB247" s="265">
        <f t="shared" si="116"/>
        <v>-11493.036205133216</v>
      </c>
      <c r="AC247" s="265">
        <f t="shared" si="116"/>
        <v>-11383.965592361363</v>
      </c>
      <c r="AD247" s="265">
        <f t="shared" si="116"/>
        <v>-11292.52386655732</v>
      </c>
      <c r="AE247" s="265">
        <f t="shared" si="116"/>
        <v>-11216.265959189877</v>
      </c>
      <c r="AF247" s="265">
        <f t="shared" si="116"/>
        <v>-11153.089073434436</v>
      </c>
      <c r="AG247" s="265">
        <f t="shared" si="116"/>
        <v>-11100.025818958837</v>
      </c>
      <c r="AH247" s="265">
        <f t="shared" si="116"/>
        <v>-11056.091132303774</v>
      </c>
      <c r="AI247" s="265">
        <f t="shared" si="116"/>
        <v>-11020.406718263144</v>
      </c>
      <c r="AJ247" s="265">
        <f t="shared" si="116"/>
        <v>-10992.165224266522</v>
      </c>
      <c r="AK247" s="265">
        <f t="shared" si="116"/>
        <v>-10970.607222828499</v>
      </c>
      <c r="AL247" s="265">
        <f t="shared" si="116"/>
        <v>-10955.012486221618</v>
      </c>
      <c r="AM247" s="265">
        <f t="shared" si="116"/>
        <v>-10915.360924377093</v>
      </c>
      <c r="AN247" s="265">
        <f t="shared" si="116"/>
        <v>-10895.286109220091</v>
      </c>
      <c r="AO247" s="265">
        <f t="shared" si="116"/>
        <v>-10890.960954337499</v>
      </c>
      <c r="AP247" s="265">
        <f t="shared" si="116"/>
        <v>-10899.292149745535</v>
      </c>
      <c r="AQ247" s="265">
        <f t="shared" si="116"/>
        <v>-10915.293099428516</v>
      </c>
      <c r="AR247" s="265">
        <f t="shared" si="116"/>
        <v>-10938.710741731215</v>
      </c>
      <c r="AS247" s="265">
        <f t="shared" si="116"/>
        <v>-10969.169277931051</v>
      </c>
      <c r="AT247" s="265">
        <f t="shared" si="116"/>
        <v>-11006.146323979432</v>
      </c>
      <c r="AU247" s="265">
        <f t="shared" si="116"/>
        <v>-11048.980462549716</v>
      </c>
      <c r="AV247" s="265">
        <f t="shared" si="116"/>
        <v>-11096.908648802166</v>
      </c>
      <c r="AW247" s="265">
        <f t="shared" si="116"/>
        <v>-11149.111085168164</v>
      </c>
      <c r="AX247" s="265">
        <f t="shared" si="116"/>
        <v>-11204.752813613719</v>
      </c>
      <c r="AY247" s="265">
        <f t="shared" si="116"/>
        <v>-11263.01762129797</v>
      </c>
      <c r="AZ247" s="265">
        <f t="shared" si="116"/>
        <v>-11323.133196712155</v>
      </c>
      <c r="BA247" s="265">
        <f t="shared" si="116"/>
        <v>-11381.408024337403</v>
      </c>
      <c r="BB247" s="265">
        <f t="shared" si="116"/>
        <v>-11443.654488678658</v>
      </c>
      <c r="BC247" s="265">
        <f t="shared" si="116"/>
        <v>-11508.947035245801</v>
      </c>
      <c r="BD247" s="265">
        <f t="shared" si="116"/>
        <v>-11576.221647061717</v>
      </c>
      <c r="BE247" s="265">
        <f t="shared" si="116"/>
        <v>-11644.397682965544</v>
      </c>
      <c r="BF247" s="265">
        <f t="shared" si="116"/>
        <v>-11712.490216858274</v>
      </c>
      <c r="BG247" s="265">
        <f t="shared" si="116"/>
        <v>-11779.659951391544</v>
      </c>
      <c r="BH247" s="265">
        <f t="shared" si="116"/>
        <v>-11845.227089171383</v>
      </c>
      <c r="BI247" s="265">
        <f t="shared" si="116"/>
        <v>-11908.665545838849</v>
      </c>
      <c r="BJ247" s="265">
        <f t="shared" si="116"/>
        <v>-11969.587463227865</v>
      </c>
      <c r="BK247" s="265">
        <f t="shared" si="116"/>
        <v>-12027.723897420359</v>
      </c>
      <c r="BL247" s="265">
        <f t="shared" si="116"/>
        <v>-12082.905000629538</v>
      </c>
      <c r="BM247" s="265">
        <f t="shared" si="116"/>
        <v>-12135.041446277166</v>
      </c>
      <c r="BN247" s="265">
        <f t="shared" si="116"/>
        <v>-12184.107906291156</v>
      </c>
      <c r="BO247" s="265">
        <f t="shared" si="116"/>
        <v>-12230.128845079686</v>
      </c>
      <c r="BP247" s="265">
        <f t="shared" si="116"/>
        <v>-12273.166594866152</v>
      </c>
      <c r="BQ247" s="265">
        <f t="shared" ref="BQ247:CJ247" si="117">-BQ222</f>
        <v>-12313.311525613066</v>
      </c>
      <c r="BR247" s="265">
        <f t="shared" si="117"/>
        <v>-12350.674058756027</v>
      </c>
      <c r="BS247" s="265">
        <f t="shared" si="117"/>
        <v>-12385.378259567058</v>
      </c>
      <c r="BT247" s="265">
        <f t="shared" si="117"/>
        <v>-12417.556755047493</v>
      </c>
      <c r="BU247" s="265">
        <f t="shared" si="117"/>
        <v>-12447.346748996675</v>
      </c>
      <c r="BV247" s="265">
        <f t="shared" si="117"/>
        <v>-12526.897284763894</v>
      </c>
      <c r="BW247" s="265">
        <f t="shared" si="117"/>
        <v>-12597.101054664896</v>
      </c>
      <c r="BX247" s="265">
        <f t="shared" si="117"/>
        <v>-12657.973243712859</v>
      </c>
      <c r="BY247" s="265">
        <f t="shared" si="117"/>
        <v>-12710.084889771077</v>
      </c>
      <c r="BZ247" s="265">
        <f t="shared" si="117"/>
        <v>-12754.27290709006</v>
      </c>
      <c r="CA247" s="265">
        <f t="shared" si="117"/>
        <v>-12791.468362671529</v>
      </c>
      <c r="CB247" s="265">
        <f t="shared" si="117"/>
        <v>-12822.598185096595</v>
      </c>
      <c r="CC247" s="265">
        <f t="shared" si="117"/>
        <v>-12848.532100710998</v>
      </c>
      <c r="CD247" s="265">
        <f t="shared" si="117"/>
        <v>-12870.057086408691</v>
      </c>
      <c r="CE247" s="265">
        <f t="shared" si="117"/>
        <v>-12887.868238482964</v>
      </c>
      <c r="CF247" s="265">
        <f t="shared" si="117"/>
        <v>-12902.56912215406</v>
      </c>
      <c r="CG247" s="265">
        <f t="shared" si="117"/>
        <v>-12914.677295056628</v>
      </c>
      <c r="CH247" s="265">
        <f t="shared" si="117"/>
        <v>-12924.63235945445</v>
      </c>
      <c r="CI247" s="265">
        <f t="shared" si="117"/>
        <v>-12932.80494842131</v>
      </c>
      <c r="CJ247" s="265">
        <f t="shared" si="117"/>
        <v>-12939.505714080016</v>
      </c>
    </row>
    <row r="248" spans="1:88" s="115" customFormat="1" ht="12.75" x14ac:dyDescent="0.2">
      <c r="A248" s="327"/>
      <c r="B248" s="264"/>
      <c r="C248" s="265"/>
      <c r="D248" s="265">
        <f>D238</f>
        <v>1</v>
      </c>
      <c r="E248" s="265">
        <f t="shared" ref="E248:BP248" si="118">E238</f>
        <v>2</v>
      </c>
      <c r="F248" s="265">
        <f t="shared" si="118"/>
        <v>3</v>
      </c>
      <c r="G248" s="265">
        <f t="shared" si="118"/>
        <v>4</v>
      </c>
      <c r="H248" s="265">
        <f t="shared" si="118"/>
        <v>5</v>
      </c>
      <c r="I248" s="265">
        <f t="shared" si="118"/>
        <v>6</v>
      </c>
      <c r="J248" s="265">
        <f t="shared" si="118"/>
        <v>7</v>
      </c>
      <c r="K248" s="265">
        <f t="shared" si="118"/>
        <v>8</v>
      </c>
      <c r="L248" s="265">
        <f t="shared" si="118"/>
        <v>9</v>
      </c>
      <c r="M248" s="265">
        <f t="shared" si="118"/>
        <v>10</v>
      </c>
      <c r="N248" s="265">
        <f t="shared" si="118"/>
        <v>11</v>
      </c>
      <c r="O248" s="265">
        <f t="shared" si="118"/>
        <v>12</v>
      </c>
      <c r="P248" s="265">
        <f t="shared" si="118"/>
        <v>13</v>
      </c>
      <c r="Q248" s="265">
        <f t="shared" si="118"/>
        <v>14</v>
      </c>
      <c r="R248" s="265">
        <f t="shared" si="118"/>
        <v>15</v>
      </c>
      <c r="S248" s="265">
        <f t="shared" si="118"/>
        <v>16</v>
      </c>
      <c r="T248" s="265">
        <f t="shared" si="118"/>
        <v>17</v>
      </c>
      <c r="U248" s="265">
        <f t="shared" si="118"/>
        <v>18</v>
      </c>
      <c r="V248" s="265">
        <f t="shared" si="118"/>
        <v>19</v>
      </c>
      <c r="W248" s="265">
        <f t="shared" si="118"/>
        <v>20</v>
      </c>
      <c r="X248" s="265">
        <f t="shared" si="118"/>
        <v>21</v>
      </c>
      <c r="Y248" s="265">
        <f t="shared" si="118"/>
        <v>22</v>
      </c>
      <c r="Z248" s="265">
        <f t="shared" si="118"/>
        <v>23</v>
      </c>
      <c r="AA248" s="265">
        <f t="shared" si="118"/>
        <v>24</v>
      </c>
      <c r="AB248" s="265">
        <f t="shared" si="118"/>
        <v>25</v>
      </c>
      <c r="AC248" s="265">
        <f t="shared" si="118"/>
        <v>26</v>
      </c>
      <c r="AD248" s="265">
        <f t="shared" si="118"/>
        <v>27</v>
      </c>
      <c r="AE248" s="265">
        <f t="shared" si="118"/>
        <v>28</v>
      </c>
      <c r="AF248" s="265">
        <f t="shared" si="118"/>
        <v>29</v>
      </c>
      <c r="AG248" s="265">
        <f t="shared" si="118"/>
        <v>30</v>
      </c>
      <c r="AH248" s="265">
        <f t="shared" si="118"/>
        <v>31</v>
      </c>
      <c r="AI248" s="265">
        <f t="shared" si="118"/>
        <v>32</v>
      </c>
      <c r="AJ248" s="265">
        <f t="shared" si="118"/>
        <v>33</v>
      </c>
      <c r="AK248" s="265">
        <f t="shared" si="118"/>
        <v>34</v>
      </c>
      <c r="AL248" s="265">
        <f t="shared" si="118"/>
        <v>35</v>
      </c>
      <c r="AM248" s="265">
        <f t="shared" si="118"/>
        <v>36</v>
      </c>
      <c r="AN248" s="265">
        <f t="shared" si="118"/>
        <v>37</v>
      </c>
      <c r="AO248" s="265">
        <f t="shared" si="118"/>
        <v>38</v>
      </c>
      <c r="AP248" s="265">
        <f t="shared" si="118"/>
        <v>39</v>
      </c>
      <c r="AQ248" s="265">
        <f t="shared" si="118"/>
        <v>40</v>
      </c>
      <c r="AR248" s="265">
        <f t="shared" si="118"/>
        <v>41</v>
      </c>
      <c r="AS248" s="265">
        <f t="shared" si="118"/>
        <v>42</v>
      </c>
      <c r="AT248" s="265">
        <f t="shared" si="118"/>
        <v>43</v>
      </c>
      <c r="AU248" s="265">
        <f t="shared" si="118"/>
        <v>44</v>
      </c>
      <c r="AV248" s="265">
        <f t="shared" si="118"/>
        <v>45</v>
      </c>
      <c r="AW248" s="265">
        <f t="shared" si="118"/>
        <v>46</v>
      </c>
      <c r="AX248" s="265">
        <f t="shared" si="118"/>
        <v>47</v>
      </c>
      <c r="AY248" s="265">
        <f t="shared" si="118"/>
        <v>48</v>
      </c>
      <c r="AZ248" s="265">
        <f t="shared" si="118"/>
        <v>49</v>
      </c>
      <c r="BA248" s="265">
        <f t="shared" si="118"/>
        <v>50</v>
      </c>
      <c r="BB248" s="265">
        <f t="shared" si="118"/>
        <v>51</v>
      </c>
      <c r="BC248" s="265">
        <f t="shared" si="118"/>
        <v>52</v>
      </c>
      <c r="BD248" s="265">
        <f t="shared" si="118"/>
        <v>53</v>
      </c>
      <c r="BE248" s="265">
        <f t="shared" si="118"/>
        <v>54</v>
      </c>
      <c r="BF248" s="265">
        <f t="shared" si="118"/>
        <v>55</v>
      </c>
      <c r="BG248" s="265">
        <f t="shared" si="118"/>
        <v>56</v>
      </c>
      <c r="BH248" s="265">
        <f t="shared" si="118"/>
        <v>57</v>
      </c>
      <c r="BI248" s="265">
        <f t="shared" si="118"/>
        <v>58</v>
      </c>
      <c r="BJ248" s="265">
        <f t="shared" si="118"/>
        <v>59</v>
      </c>
      <c r="BK248" s="265">
        <f t="shared" si="118"/>
        <v>60</v>
      </c>
      <c r="BL248" s="265">
        <f t="shared" si="118"/>
        <v>61</v>
      </c>
      <c r="BM248" s="265">
        <f t="shared" si="118"/>
        <v>62</v>
      </c>
      <c r="BN248" s="265">
        <f t="shared" si="118"/>
        <v>63</v>
      </c>
      <c r="BO248" s="265">
        <f t="shared" si="118"/>
        <v>64</v>
      </c>
      <c r="BP248" s="265">
        <f t="shared" si="118"/>
        <v>65</v>
      </c>
      <c r="BQ248" s="265">
        <f t="shared" ref="BQ248:CJ248" si="119">BQ238</f>
        <v>66</v>
      </c>
      <c r="BR248" s="265">
        <f t="shared" si="119"/>
        <v>67</v>
      </c>
      <c r="BS248" s="265">
        <f t="shared" si="119"/>
        <v>68</v>
      </c>
      <c r="BT248" s="265">
        <f t="shared" si="119"/>
        <v>69</v>
      </c>
      <c r="BU248" s="265">
        <f t="shared" si="119"/>
        <v>70</v>
      </c>
      <c r="BV248" s="265">
        <f t="shared" si="119"/>
        <v>71</v>
      </c>
      <c r="BW248" s="265">
        <f t="shared" si="119"/>
        <v>72</v>
      </c>
      <c r="BX248" s="265">
        <f t="shared" si="119"/>
        <v>73</v>
      </c>
      <c r="BY248" s="265">
        <f t="shared" si="119"/>
        <v>74</v>
      </c>
      <c r="BZ248" s="265">
        <f t="shared" si="119"/>
        <v>75</v>
      </c>
      <c r="CA248" s="265">
        <f t="shared" si="119"/>
        <v>76</v>
      </c>
      <c r="CB248" s="265">
        <f t="shared" si="119"/>
        <v>77</v>
      </c>
      <c r="CC248" s="265">
        <f t="shared" si="119"/>
        <v>78</v>
      </c>
      <c r="CD248" s="265">
        <f t="shared" si="119"/>
        <v>79</v>
      </c>
      <c r="CE248" s="265">
        <f t="shared" si="119"/>
        <v>80</v>
      </c>
      <c r="CF248" s="265">
        <f t="shared" si="119"/>
        <v>81</v>
      </c>
      <c r="CG248" s="265">
        <f t="shared" si="119"/>
        <v>82</v>
      </c>
      <c r="CH248" s="265">
        <f t="shared" si="119"/>
        <v>83</v>
      </c>
      <c r="CI248" s="265">
        <f t="shared" si="119"/>
        <v>84</v>
      </c>
      <c r="CJ248" s="265">
        <f t="shared" si="119"/>
        <v>85</v>
      </c>
    </row>
    <row r="249" spans="1:88" s="29" customFormat="1" x14ac:dyDescent="0.25">
      <c r="A249" s="327" t="s">
        <v>584</v>
      </c>
      <c r="B249" s="325"/>
      <c r="C249" s="325"/>
      <c r="D249" s="325"/>
      <c r="E249" s="325"/>
      <c r="F249" s="325"/>
      <c r="G249" s="325"/>
      <c r="H249" s="326"/>
      <c r="I249" s="325"/>
      <c r="J249" s="325"/>
      <c r="K249" s="325"/>
      <c r="L249" s="325"/>
      <c r="M249" s="326"/>
      <c r="N249" s="325"/>
      <c r="O249" s="325"/>
      <c r="P249" s="325"/>
      <c r="Q249" s="325"/>
      <c r="R249" s="325"/>
      <c r="S249" s="325"/>
      <c r="T249" s="325"/>
      <c r="U249" s="325"/>
      <c r="V249" s="325"/>
      <c r="W249" s="325"/>
      <c r="X249" s="325"/>
      <c r="Y249" s="325"/>
      <c r="Z249" s="325"/>
      <c r="AA249" s="325"/>
      <c r="AB249" s="326"/>
      <c r="AC249" s="325"/>
      <c r="AD249" s="325"/>
      <c r="AE249" s="325"/>
      <c r="AF249" s="325"/>
      <c r="AG249" s="325"/>
      <c r="AH249" s="325"/>
      <c r="AI249" s="325"/>
      <c r="AJ249" s="325"/>
      <c r="AK249" s="325"/>
      <c r="AL249" s="325"/>
      <c r="AM249" s="325"/>
      <c r="AN249" s="325"/>
      <c r="AO249" s="325"/>
      <c r="AP249" s="325"/>
      <c r="AQ249" s="325"/>
      <c r="AR249" s="325"/>
      <c r="AS249" s="325"/>
      <c r="AT249" s="325"/>
      <c r="AU249" s="325"/>
      <c r="AV249" s="325"/>
      <c r="AW249" s="325"/>
      <c r="AX249" s="325"/>
      <c r="AY249" s="325"/>
      <c r="AZ249" s="325"/>
      <c r="BA249" s="326"/>
      <c r="BB249" s="325"/>
      <c r="BC249" s="325"/>
      <c r="BD249" s="325"/>
      <c r="BE249" s="325"/>
      <c r="BF249" s="325"/>
      <c r="BG249" s="325"/>
      <c r="BH249" s="325"/>
      <c r="BI249" s="325"/>
      <c r="BJ249" s="325"/>
      <c r="BK249" s="325"/>
      <c r="BL249" s="325"/>
      <c r="BM249" s="325"/>
      <c r="BN249" s="325"/>
      <c r="BO249" s="325"/>
      <c r="BP249" s="325"/>
      <c r="BQ249" s="325"/>
      <c r="BR249" s="325"/>
      <c r="BS249" s="325"/>
      <c r="BT249" s="325"/>
      <c r="BU249" s="325"/>
      <c r="BV249" s="325"/>
      <c r="BW249" s="325"/>
      <c r="BX249" s="325"/>
      <c r="BY249" s="325"/>
      <c r="BZ249" s="325"/>
      <c r="CA249" s="325"/>
      <c r="CB249" s="325"/>
      <c r="CC249" s="325"/>
      <c r="CD249" s="325"/>
      <c r="CE249" s="325"/>
      <c r="CF249" s="325"/>
      <c r="CG249" s="325"/>
      <c r="CH249" s="325"/>
      <c r="CI249" s="325"/>
      <c r="CJ249" s="326"/>
    </row>
    <row r="250" spans="1:88" s="29" customFormat="1" x14ac:dyDescent="0.25">
      <c r="A250" s="330">
        <f>HLOOKUP(A246,D225:CJ247,22)</f>
        <v>-456381.25915602827</v>
      </c>
      <c r="B250" s="264" t="s">
        <v>499</v>
      </c>
      <c r="C250" s="325"/>
      <c r="D250" s="325"/>
      <c r="E250" s="325"/>
      <c r="F250" s="325"/>
      <c r="G250" s="325"/>
      <c r="H250" s="326"/>
      <c r="I250" s="325"/>
      <c r="J250" s="325"/>
      <c r="K250" s="325"/>
      <c r="L250" s="325"/>
      <c r="M250" s="326"/>
      <c r="N250" s="325"/>
      <c r="O250" s="325"/>
      <c r="P250" s="325"/>
      <c r="Q250" s="325"/>
      <c r="R250" s="325"/>
      <c r="S250" s="325"/>
      <c r="T250" s="325"/>
      <c r="U250" s="325"/>
      <c r="V250" s="325"/>
      <c r="W250" s="325"/>
      <c r="X250" s="325"/>
      <c r="Y250" s="325"/>
      <c r="Z250" s="325"/>
      <c r="AA250" s="325"/>
      <c r="AB250" s="326"/>
      <c r="AC250" s="325"/>
      <c r="AD250" s="325"/>
      <c r="AE250" s="325"/>
      <c r="AF250" s="325"/>
      <c r="AG250" s="325"/>
      <c r="AH250" s="325"/>
      <c r="AI250" s="325"/>
      <c r="AJ250" s="325"/>
      <c r="AK250" s="325"/>
      <c r="AL250" s="325"/>
      <c r="AM250" s="325"/>
      <c r="AN250" s="325"/>
      <c r="AO250" s="325"/>
      <c r="AP250" s="325"/>
      <c r="AQ250" s="325"/>
      <c r="AR250" s="325"/>
      <c r="AS250" s="325"/>
      <c r="AT250" s="325"/>
      <c r="AU250" s="325"/>
      <c r="AV250" s="325"/>
      <c r="AW250" s="325"/>
      <c r="AX250" s="325"/>
      <c r="AY250" s="325"/>
      <c r="AZ250" s="325"/>
      <c r="BA250" s="326"/>
      <c r="BB250" s="325"/>
      <c r="BC250" s="325"/>
      <c r="BD250" s="325"/>
      <c r="BE250" s="325"/>
      <c r="BF250" s="325"/>
      <c r="BG250" s="325"/>
      <c r="BH250" s="325"/>
      <c r="BI250" s="325"/>
      <c r="BJ250" s="325"/>
      <c r="BK250" s="325"/>
      <c r="BL250" s="325"/>
      <c r="BM250" s="325"/>
      <c r="BN250" s="325"/>
      <c r="BO250" s="325"/>
      <c r="BP250" s="325"/>
      <c r="BQ250" s="325"/>
      <c r="BR250" s="325"/>
      <c r="BS250" s="325"/>
      <c r="BT250" s="325"/>
      <c r="BU250" s="325"/>
      <c r="BV250" s="325"/>
      <c r="BW250" s="325"/>
      <c r="BX250" s="325"/>
      <c r="BY250" s="325"/>
      <c r="BZ250" s="325"/>
      <c r="CA250" s="325"/>
      <c r="CB250" s="325"/>
      <c r="CC250" s="325"/>
      <c r="CD250" s="325"/>
      <c r="CE250" s="325"/>
      <c r="CF250" s="325"/>
      <c r="CG250" s="325"/>
      <c r="CH250" s="325"/>
      <c r="CI250" s="325"/>
      <c r="CJ250" s="326"/>
    </row>
    <row r="251" spans="1:88" s="29" customFormat="1" x14ac:dyDescent="0.25">
      <c r="A251" s="330">
        <f>HLOOKUP(A247,D225:CJ247,23)</f>
        <v>-428252.04856726422</v>
      </c>
      <c r="B251" s="264" t="s">
        <v>555</v>
      </c>
      <c r="C251" s="325"/>
      <c r="D251" s="325"/>
      <c r="E251" s="325"/>
      <c r="F251" s="325"/>
      <c r="G251" s="325"/>
      <c r="H251" s="326"/>
      <c r="I251" s="325"/>
      <c r="J251" s="325"/>
      <c r="K251" s="325"/>
      <c r="L251" s="325"/>
      <c r="M251" s="326"/>
      <c r="N251" s="325"/>
      <c r="O251" s="325"/>
      <c r="P251" s="325"/>
      <c r="Q251" s="325"/>
      <c r="R251" s="325"/>
      <c r="S251" s="325"/>
      <c r="T251" s="325"/>
      <c r="U251" s="325"/>
      <c r="V251" s="325"/>
      <c r="W251" s="325"/>
      <c r="X251" s="325"/>
      <c r="Y251" s="325"/>
      <c r="Z251" s="325"/>
      <c r="AA251" s="325"/>
      <c r="AB251" s="326"/>
      <c r="AC251" s="325"/>
      <c r="AD251" s="325"/>
      <c r="AE251" s="325"/>
      <c r="AF251" s="325"/>
      <c r="AG251" s="325"/>
      <c r="AH251" s="325"/>
      <c r="AI251" s="325"/>
      <c r="AJ251" s="325"/>
      <c r="AK251" s="325"/>
      <c r="AL251" s="325"/>
      <c r="AM251" s="325"/>
      <c r="AN251" s="325"/>
      <c r="AO251" s="325"/>
      <c r="AP251" s="325"/>
      <c r="AQ251" s="325"/>
      <c r="AR251" s="325"/>
      <c r="AS251" s="325"/>
      <c r="AT251" s="325"/>
      <c r="AU251" s="325"/>
      <c r="AV251" s="325"/>
      <c r="AW251" s="325"/>
      <c r="AX251" s="325"/>
      <c r="AY251" s="325"/>
      <c r="AZ251" s="325"/>
      <c r="BA251" s="326"/>
      <c r="BB251" s="325"/>
      <c r="BC251" s="325"/>
      <c r="BD251" s="325"/>
      <c r="BE251" s="325"/>
      <c r="BF251" s="325"/>
      <c r="BG251" s="325"/>
      <c r="BH251" s="325"/>
      <c r="BI251" s="325"/>
      <c r="BJ251" s="325"/>
      <c r="BK251" s="325"/>
      <c r="BL251" s="325"/>
      <c r="BM251" s="325"/>
      <c r="BN251" s="325"/>
      <c r="BO251" s="325"/>
      <c r="BP251" s="325"/>
      <c r="BQ251" s="325"/>
      <c r="BR251" s="325"/>
      <c r="BS251" s="325"/>
      <c r="BT251" s="325"/>
      <c r="BU251" s="325"/>
      <c r="BV251" s="325"/>
      <c r="BW251" s="325"/>
      <c r="BX251" s="325"/>
      <c r="BY251" s="325"/>
      <c r="BZ251" s="325"/>
      <c r="CA251" s="325"/>
      <c r="CB251" s="325"/>
      <c r="CC251" s="325"/>
      <c r="CD251" s="325"/>
      <c r="CE251" s="325"/>
      <c r="CF251" s="325"/>
      <c r="CG251" s="325"/>
      <c r="CH251" s="325"/>
      <c r="CI251" s="325"/>
      <c r="CJ251" s="326"/>
    </row>
    <row r="252" spans="1:88" s="29" customFormat="1" x14ac:dyDescent="0.25">
      <c r="A252" s="327" t="s">
        <v>585</v>
      </c>
      <c r="B252" s="264"/>
      <c r="C252" s="325"/>
      <c r="D252" s="325"/>
      <c r="E252" s="325"/>
      <c r="F252" s="325"/>
      <c r="G252" s="325"/>
      <c r="H252" s="326"/>
      <c r="I252" s="325"/>
      <c r="J252" s="325"/>
      <c r="K252" s="325"/>
      <c r="L252" s="325"/>
      <c r="M252" s="326"/>
      <c r="N252" s="325"/>
      <c r="O252" s="325"/>
      <c r="P252" s="325"/>
      <c r="Q252" s="325"/>
      <c r="R252" s="325"/>
      <c r="S252" s="325"/>
      <c r="T252" s="325"/>
      <c r="U252" s="325"/>
      <c r="V252" s="325"/>
      <c r="W252" s="325"/>
      <c r="X252" s="325"/>
      <c r="Y252" s="325"/>
      <c r="Z252" s="325"/>
      <c r="AA252" s="325"/>
      <c r="AB252" s="326"/>
      <c r="AC252" s="325"/>
      <c r="AD252" s="325"/>
      <c r="AE252" s="325"/>
      <c r="AF252" s="325"/>
      <c r="AG252" s="325"/>
      <c r="AH252" s="325"/>
      <c r="AI252" s="325"/>
      <c r="AJ252" s="325"/>
      <c r="AK252" s="325"/>
      <c r="AL252" s="325"/>
      <c r="AM252" s="325"/>
      <c r="AN252" s="325"/>
      <c r="AO252" s="325"/>
      <c r="AP252" s="325"/>
      <c r="AQ252" s="325"/>
      <c r="AR252" s="325"/>
      <c r="AS252" s="325"/>
      <c r="AT252" s="325"/>
      <c r="AU252" s="325"/>
      <c r="AV252" s="325"/>
      <c r="AW252" s="325"/>
      <c r="AX252" s="325"/>
      <c r="AY252" s="325"/>
      <c r="AZ252" s="325"/>
      <c r="BA252" s="326"/>
      <c r="BB252" s="325"/>
      <c r="BC252" s="325"/>
      <c r="BD252" s="325"/>
      <c r="BE252" s="325"/>
      <c r="BF252" s="325"/>
      <c r="BG252" s="325"/>
      <c r="BH252" s="325"/>
      <c r="BI252" s="325"/>
      <c r="BJ252" s="325"/>
      <c r="BK252" s="325"/>
      <c r="BL252" s="325"/>
      <c r="BM252" s="325"/>
      <c r="BN252" s="325"/>
      <c r="BO252" s="325"/>
      <c r="BP252" s="325"/>
      <c r="BQ252" s="325"/>
      <c r="BR252" s="325"/>
      <c r="BS252" s="325"/>
      <c r="BT252" s="325"/>
      <c r="BU252" s="325"/>
      <c r="BV252" s="325"/>
      <c r="BW252" s="325"/>
      <c r="BX252" s="325"/>
      <c r="BY252" s="325"/>
      <c r="BZ252" s="325"/>
      <c r="CA252" s="325"/>
      <c r="CB252" s="325"/>
      <c r="CC252" s="325"/>
      <c r="CD252" s="325"/>
      <c r="CE252" s="325"/>
      <c r="CF252" s="325"/>
      <c r="CG252" s="325"/>
      <c r="CH252" s="325"/>
      <c r="CI252" s="325"/>
      <c r="CJ252" s="326"/>
    </row>
    <row r="253" spans="1:88" s="29" customFormat="1" x14ac:dyDescent="0.25">
      <c r="A253" s="331">
        <f>IF(A233&gt;A250,A246+1,A246)</f>
        <v>2</v>
      </c>
      <c r="B253" s="264" t="s">
        <v>499</v>
      </c>
      <c r="C253" s="325"/>
      <c r="D253" s="325"/>
      <c r="E253" s="325"/>
      <c r="F253" s="325"/>
      <c r="G253" s="325"/>
      <c r="H253" s="326"/>
      <c r="I253" s="325"/>
      <c r="J253" s="325"/>
      <c r="K253" s="325"/>
      <c r="L253" s="325"/>
      <c r="M253" s="326"/>
      <c r="N253" s="325"/>
      <c r="O253" s="325"/>
      <c r="P253" s="325"/>
      <c r="Q253" s="325"/>
      <c r="R253" s="325"/>
      <c r="S253" s="325"/>
      <c r="T253" s="325"/>
      <c r="U253" s="325"/>
      <c r="V253" s="325"/>
      <c r="W253" s="325"/>
      <c r="X253" s="325"/>
      <c r="Y253" s="325"/>
      <c r="Z253" s="325"/>
      <c r="AA253" s="325"/>
      <c r="AB253" s="326"/>
      <c r="AC253" s="325"/>
      <c r="AD253" s="325"/>
      <c r="AE253" s="325"/>
      <c r="AF253" s="325"/>
      <c r="AG253" s="325"/>
      <c r="AH253" s="325"/>
      <c r="AI253" s="325"/>
      <c r="AJ253" s="325"/>
      <c r="AK253" s="325"/>
      <c r="AL253" s="325"/>
      <c r="AM253" s="325"/>
      <c r="AN253" s="325"/>
      <c r="AO253" s="325"/>
      <c r="AP253" s="325"/>
      <c r="AQ253" s="325"/>
      <c r="AR253" s="325"/>
      <c r="AS253" s="325"/>
      <c r="AT253" s="325"/>
      <c r="AU253" s="325"/>
      <c r="AV253" s="325"/>
      <c r="AW253" s="325"/>
      <c r="AX253" s="325"/>
      <c r="AY253" s="325"/>
      <c r="AZ253" s="325"/>
      <c r="BA253" s="326"/>
      <c r="BB253" s="325"/>
      <c r="BC253" s="325"/>
      <c r="BD253" s="325"/>
      <c r="BE253" s="325"/>
      <c r="BF253" s="325"/>
      <c r="BG253" s="325"/>
      <c r="BH253" s="325"/>
      <c r="BI253" s="325"/>
      <c r="BJ253" s="325"/>
      <c r="BK253" s="325"/>
      <c r="BL253" s="325"/>
      <c r="BM253" s="325"/>
      <c r="BN253" s="325"/>
      <c r="BO253" s="325"/>
      <c r="BP253" s="325"/>
      <c r="BQ253" s="325"/>
      <c r="BR253" s="325"/>
      <c r="BS253" s="325"/>
      <c r="BT253" s="325"/>
      <c r="BU253" s="325"/>
      <c r="BV253" s="325"/>
      <c r="BW253" s="325"/>
      <c r="BX253" s="325"/>
      <c r="BY253" s="325"/>
      <c r="BZ253" s="325"/>
      <c r="CA253" s="325"/>
      <c r="CB253" s="325"/>
      <c r="CC253" s="325"/>
      <c r="CD253" s="325"/>
      <c r="CE253" s="325"/>
      <c r="CF253" s="325"/>
      <c r="CG253" s="325"/>
      <c r="CH253" s="325"/>
      <c r="CI253" s="325"/>
      <c r="CJ253" s="326"/>
    </row>
    <row r="254" spans="1:88" s="29" customFormat="1" x14ac:dyDescent="0.25">
      <c r="A254" s="331">
        <f>IF(A233&gt;A251,A247+1,A247)</f>
        <v>2</v>
      </c>
      <c r="B254" s="264" t="s">
        <v>555</v>
      </c>
      <c r="C254" s="325"/>
      <c r="D254" s="325"/>
      <c r="E254" s="325"/>
      <c r="F254" s="325"/>
      <c r="G254" s="325"/>
      <c r="H254" s="326"/>
      <c r="I254" s="325"/>
      <c r="J254" s="325"/>
      <c r="K254" s="325"/>
      <c r="L254" s="325"/>
      <c r="M254" s="326"/>
      <c r="N254" s="325"/>
      <c r="O254" s="325"/>
      <c r="P254" s="325"/>
      <c r="Q254" s="325"/>
      <c r="R254" s="325"/>
      <c r="S254" s="325"/>
      <c r="T254" s="325"/>
      <c r="U254" s="325"/>
      <c r="V254" s="325"/>
      <c r="W254" s="325"/>
      <c r="X254" s="325"/>
      <c r="Y254" s="325"/>
      <c r="Z254" s="325"/>
      <c r="AA254" s="325"/>
      <c r="AB254" s="326"/>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6"/>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325"/>
      <c r="CF254" s="325"/>
      <c r="CG254" s="325"/>
      <c r="CH254" s="325"/>
      <c r="CI254" s="325"/>
      <c r="CJ254" s="326"/>
    </row>
  </sheetData>
  <sheetProtection algorithmName="SHA-512" hashValue="XIaWQToEj9/mHlogTfcw5Ol9m/dhxt+Yiq+GzOImc1KDQmyrszBuad4sMUlqts1bf0sbBW5+bo+Sh0tikreUmw==" saltValue="WFpq5GH/Xv7r2bXNBVmVhg==" spinCount="100000" sheet="1" objects="1" scenarios="1"/>
  <mergeCells count="28">
    <mergeCell ref="A59:A60"/>
    <mergeCell ref="B59:B60"/>
    <mergeCell ref="C59:CJ59"/>
    <mergeCell ref="A1:R1"/>
    <mergeCell ref="A3:R3"/>
    <mergeCell ref="A7:A8"/>
    <mergeCell ref="B7:B8"/>
    <mergeCell ref="C7:CJ7"/>
    <mergeCell ref="A33:A34"/>
    <mergeCell ref="B33:B34"/>
    <mergeCell ref="C33:CJ33"/>
    <mergeCell ref="A138:A139"/>
    <mergeCell ref="B138:B139"/>
    <mergeCell ref="C138:CJ138"/>
    <mergeCell ref="A165:A166"/>
    <mergeCell ref="B165:B166"/>
    <mergeCell ref="C165:CJ165"/>
    <mergeCell ref="A86:A87"/>
    <mergeCell ref="B86:B87"/>
    <mergeCell ref="C86:CJ86"/>
    <mergeCell ref="A112:A113"/>
    <mergeCell ref="B112:B113"/>
    <mergeCell ref="C112:CJ112"/>
    <mergeCell ref="A169:D169"/>
    <mergeCell ref="A170:A171"/>
    <mergeCell ref="B170:B171"/>
    <mergeCell ref="C170:CJ170"/>
    <mergeCell ref="A176:C176"/>
  </mergeCells>
  <pageMargins left="0.70866141732283472" right="0.70866141732283472" top="0.74803149606299213" bottom="0.74803149606299213" header="0.31496062992125984" footer="0.31496062992125984"/>
  <pageSetup paperSize="9" scale="1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82"/>
  <sheetViews>
    <sheetView workbookViewId="0">
      <selection sqref="A1:R1"/>
    </sheetView>
  </sheetViews>
  <sheetFormatPr defaultRowHeight="15" x14ac:dyDescent="0.25"/>
  <cols>
    <col min="1" max="1" width="27.5703125" customWidth="1"/>
    <col min="2" max="3" width="15.7109375" customWidth="1"/>
  </cols>
  <sheetData>
    <row r="1" spans="1:88" x14ac:dyDescent="0.25">
      <c r="A1" s="488" t="s">
        <v>345</v>
      </c>
      <c r="B1" s="484"/>
      <c r="C1" s="484"/>
      <c r="D1" s="484"/>
      <c r="E1" s="484"/>
      <c r="F1" s="410"/>
      <c r="G1" s="410"/>
      <c r="H1" s="410"/>
      <c r="I1" s="410"/>
      <c r="J1" s="410"/>
      <c r="K1" s="410"/>
      <c r="L1" s="410"/>
      <c r="M1" s="410"/>
      <c r="N1" s="410"/>
      <c r="O1" s="410"/>
      <c r="P1" s="410"/>
      <c r="Q1" s="410"/>
      <c r="R1" s="410"/>
    </row>
    <row r="3" spans="1:88" x14ac:dyDescent="0.25">
      <c r="A3" s="412" t="s">
        <v>340</v>
      </c>
      <c r="B3" s="410"/>
      <c r="C3" s="410"/>
      <c r="D3" s="410"/>
      <c r="E3" s="410"/>
      <c r="F3" s="410"/>
      <c r="G3" s="410"/>
      <c r="H3" s="410"/>
      <c r="I3" s="410"/>
      <c r="J3" s="410"/>
      <c r="K3" s="410"/>
      <c r="L3" s="410"/>
      <c r="M3" s="410"/>
      <c r="N3" s="410"/>
      <c r="O3" s="410"/>
      <c r="P3" s="410"/>
      <c r="Q3" s="410"/>
      <c r="R3" s="410"/>
    </row>
    <row r="4" spans="1:88" x14ac:dyDescent="0.25">
      <c r="A4" s="207" t="s">
        <v>21</v>
      </c>
      <c r="B4" s="208"/>
      <c r="C4" s="208"/>
      <c r="D4" s="208"/>
      <c r="E4" s="208"/>
    </row>
    <row r="6" spans="1:88" x14ac:dyDescent="0.25">
      <c r="A6" s="1" t="s">
        <v>348</v>
      </c>
    </row>
    <row r="7" spans="1:88" x14ac:dyDescent="0.25">
      <c r="A7" s="457"/>
      <c r="B7" s="519" t="s">
        <v>24</v>
      </c>
      <c r="C7" s="521" t="s">
        <v>20</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1"/>
      <c r="BT7" s="521"/>
      <c r="BU7" s="521"/>
      <c r="BV7" s="521"/>
      <c r="BW7" s="521"/>
      <c r="BX7" s="521"/>
      <c r="BY7" s="521"/>
      <c r="BZ7" s="521"/>
      <c r="CA7" s="521"/>
      <c r="CB7" s="521"/>
      <c r="CC7" s="521"/>
      <c r="CD7" s="521"/>
      <c r="CE7" s="521"/>
      <c r="CF7" s="521"/>
      <c r="CG7" s="521"/>
      <c r="CH7" s="521"/>
      <c r="CI7" s="521"/>
      <c r="CJ7" s="521"/>
    </row>
    <row r="8" spans="1:88" s="115" customFormat="1" ht="12.75" x14ac:dyDescent="0.2">
      <c r="A8" s="432"/>
      <c r="B8" s="520"/>
      <c r="C8" s="215">
        <v>0</v>
      </c>
      <c r="D8" s="204">
        <f>C8+1</f>
        <v>1</v>
      </c>
      <c r="E8" s="204">
        <f t="shared" ref="E8:BP8" si="0">D8+1</f>
        <v>2</v>
      </c>
      <c r="F8" s="204">
        <f t="shared" si="0"/>
        <v>3</v>
      </c>
      <c r="G8" s="204">
        <f t="shared" si="0"/>
        <v>4</v>
      </c>
      <c r="H8" s="204">
        <f t="shared" si="0"/>
        <v>5</v>
      </c>
      <c r="I8" s="204">
        <f t="shared" si="0"/>
        <v>6</v>
      </c>
      <c r="J8" s="204">
        <f t="shared" si="0"/>
        <v>7</v>
      </c>
      <c r="K8" s="204">
        <f t="shared" si="0"/>
        <v>8</v>
      </c>
      <c r="L8" s="204">
        <f t="shared" si="0"/>
        <v>9</v>
      </c>
      <c r="M8" s="204">
        <f t="shared" si="0"/>
        <v>10</v>
      </c>
      <c r="N8" s="204">
        <f t="shared" si="0"/>
        <v>11</v>
      </c>
      <c r="O8" s="204">
        <f t="shared" si="0"/>
        <v>12</v>
      </c>
      <c r="P8" s="204">
        <f t="shared" si="0"/>
        <v>13</v>
      </c>
      <c r="Q8" s="204">
        <f t="shared" si="0"/>
        <v>14</v>
      </c>
      <c r="R8" s="204">
        <f t="shared" si="0"/>
        <v>15</v>
      </c>
      <c r="S8" s="204">
        <f t="shared" si="0"/>
        <v>16</v>
      </c>
      <c r="T8" s="204">
        <f t="shared" si="0"/>
        <v>17</v>
      </c>
      <c r="U8" s="204">
        <f t="shared" si="0"/>
        <v>18</v>
      </c>
      <c r="V8" s="204">
        <f t="shared" si="0"/>
        <v>19</v>
      </c>
      <c r="W8" s="204">
        <f t="shared" si="0"/>
        <v>20</v>
      </c>
      <c r="X8" s="204">
        <f t="shared" si="0"/>
        <v>21</v>
      </c>
      <c r="Y8" s="204">
        <f t="shared" si="0"/>
        <v>22</v>
      </c>
      <c r="Z8" s="204">
        <f t="shared" si="0"/>
        <v>23</v>
      </c>
      <c r="AA8" s="204">
        <f t="shared" si="0"/>
        <v>24</v>
      </c>
      <c r="AB8" s="204">
        <f t="shared" si="0"/>
        <v>25</v>
      </c>
      <c r="AC8" s="204">
        <f t="shared" si="0"/>
        <v>26</v>
      </c>
      <c r="AD8" s="204">
        <f t="shared" si="0"/>
        <v>27</v>
      </c>
      <c r="AE8" s="204">
        <f t="shared" si="0"/>
        <v>28</v>
      </c>
      <c r="AF8" s="204">
        <f t="shared" si="0"/>
        <v>29</v>
      </c>
      <c r="AG8" s="204">
        <f t="shared" si="0"/>
        <v>30</v>
      </c>
      <c r="AH8" s="204">
        <f t="shared" si="0"/>
        <v>31</v>
      </c>
      <c r="AI8" s="204">
        <f t="shared" si="0"/>
        <v>32</v>
      </c>
      <c r="AJ8" s="204">
        <f t="shared" si="0"/>
        <v>33</v>
      </c>
      <c r="AK8" s="204">
        <f t="shared" si="0"/>
        <v>34</v>
      </c>
      <c r="AL8" s="204">
        <f t="shared" si="0"/>
        <v>35</v>
      </c>
      <c r="AM8" s="204">
        <f t="shared" si="0"/>
        <v>36</v>
      </c>
      <c r="AN8" s="204">
        <f t="shared" si="0"/>
        <v>37</v>
      </c>
      <c r="AO8" s="204">
        <f t="shared" si="0"/>
        <v>38</v>
      </c>
      <c r="AP8" s="204">
        <f t="shared" si="0"/>
        <v>39</v>
      </c>
      <c r="AQ8" s="204">
        <f t="shared" si="0"/>
        <v>40</v>
      </c>
      <c r="AR8" s="204">
        <f t="shared" si="0"/>
        <v>41</v>
      </c>
      <c r="AS8" s="204">
        <f t="shared" si="0"/>
        <v>42</v>
      </c>
      <c r="AT8" s="204">
        <f t="shared" si="0"/>
        <v>43</v>
      </c>
      <c r="AU8" s="204">
        <f>AT8+1</f>
        <v>44</v>
      </c>
      <c r="AV8" s="204">
        <f t="shared" si="0"/>
        <v>45</v>
      </c>
      <c r="AW8" s="204">
        <f t="shared" si="0"/>
        <v>46</v>
      </c>
      <c r="AX8" s="204">
        <f t="shared" si="0"/>
        <v>47</v>
      </c>
      <c r="AY8" s="204">
        <f t="shared" si="0"/>
        <v>48</v>
      </c>
      <c r="AZ8" s="204">
        <f t="shared" si="0"/>
        <v>49</v>
      </c>
      <c r="BA8" s="204">
        <f t="shared" si="0"/>
        <v>50</v>
      </c>
      <c r="BB8" s="204">
        <f t="shared" si="0"/>
        <v>51</v>
      </c>
      <c r="BC8" s="204">
        <f t="shared" si="0"/>
        <v>52</v>
      </c>
      <c r="BD8" s="204">
        <f t="shared" si="0"/>
        <v>53</v>
      </c>
      <c r="BE8" s="204">
        <f t="shared" si="0"/>
        <v>54</v>
      </c>
      <c r="BF8" s="204">
        <f t="shared" si="0"/>
        <v>55</v>
      </c>
      <c r="BG8" s="204">
        <f t="shared" si="0"/>
        <v>56</v>
      </c>
      <c r="BH8" s="204">
        <f t="shared" si="0"/>
        <v>57</v>
      </c>
      <c r="BI8" s="204">
        <f t="shared" si="0"/>
        <v>58</v>
      </c>
      <c r="BJ8" s="204">
        <f t="shared" si="0"/>
        <v>59</v>
      </c>
      <c r="BK8" s="204">
        <f t="shared" si="0"/>
        <v>60</v>
      </c>
      <c r="BL8" s="204">
        <f t="shared" si="0"/>
        <v>61</v>
      </c>
      <c r="BM8" s="204">
        <f t="shared" si="0"/>
        <v>62</v>
      </c>
      <c r="BN8" s="204">
        <f t="shared" si="0"/>
        <v>63</v>
      </c>
      <c r="BO8" s="204">
        <f t="shared" si="0"/>
        <v>64</v>
      </c>
      <c r="BP8" s="204">
        <f t="shared" si="0"/>
        <v>65</v>
      </c>
      <c r="BQ8" s="204">
        <f t="shared" ref="BQ8:CB8" si="1">BP8+1</f>
        <v>66</v>
      </c>
      <c r="BR8" s="204">
        <f t="shared" si="1"/>
        <v>67</v>
      </c>
      <c r="BS8" s="204">
        <f t="shared" si="1"/>
        <v>68</v>
      </c>
      <c r="BT8" s="204">
        <f t="shared" si="1"/>
        <v>69</v>
      </c>
      <c r="BU8" s="204">
        <f t="shared" si="1"/>
        <v>70</v>
      </c>
      <c r="BV8" s="204">
        <f t="shared" si="1"/>
        <v>71</v>
      </c>
      <c r="BW8" s="204">
        <f t="shared" si="1"/>
        <v>72</v>
      </c>
      <c r="BX8" s="204">
        <f t="shared" si="1"/>
        <v>73</v>
      </c>
      <c r="BY8" s="204">
        <f t="shared" si="1"/>
        <v>74</v>
      </c>
      <c r="BZ8" s="204">
        <f t="shared" si="1"/>
        <v>75</v>
      </c>
      <c r="CA8" s="204">
        <f t="shared" si="1"/>
        <v>76</v>
      </c>
      <c r="CB8" s="204">
        <f t="shared" si="1"/>
        <v>77</v>
      </c>
      <c r="CC8" s="204">
        <f>CB8+1</f>
        <v>78</v>
      </c>
      <c r="CD8" s="204">
        <f t="shared" ref="CD8:CG8" si="2">CC8+1</f>
        <v>79</v>
      </c>
      <c r="CE8" s="204">
        <f t="shared" si="2"/>
        <v>80</v>
      </c>
      <c r="CF8" s="204">
        <f t="shared" si="2"/>
        <v>81</v>
      </c>
      <c r="CG8" s="204">
        <f t="shared" si="2"/>
        <v>82</v>
      </c>
      <c r="CH8" s="204">
        <f>CG8+1</f>
        <v>83</v>
      </c>
      <c r="CI8" s="204">
        <f t="shared" ref="CI8:CJ8" si="3">CH8+1</f>
        <v>84</v>
      </c>
      <c r="CJ8" s="204">
        <f t="shared" si="3"/>
        <v>85</v>
      </c>
    </row>
    <row r="9" spans="1:88" s="115" customFormat="1" ht="12.75" x14ac:dyDescent="0.2">
      <c r="A9" s="140" t="s">
        <v>17</v>
      </c>
      <c r="B9" s="192"/>
      <c r="C9" s="192"/>
      <c r="D9" s="236">
        <f>'G. Modelsimulering_mænd'!D11*'B. Andre input'!$B$135*'B. Andre input'!$B$65</f>
        <v>5993103.6594805354</v>
      </c>
      <c r="E9" s="236">
        <f>'G. Modelsimulering_mænd'!E11*'B. Andre input'!$B135*'B. Andre input'!$B$65</f>
        <v>5629488.3842581371</v>
      </c>
      <c r="F9" s="236">
        <f>'G. Modelsimulering_mænd'!F11*'B. Andre input'!$B135*'B. Andre input'!$B$65</f>
        <v>5290825.1276448444</v>
      </c>
      <c r="G9" s="236">
        <f>'G. Modelsimulering_mænd'!G11*'B. Andre input'!$B135*'B. Andre input'!$B$65</f>
        <v>4975084.5239259591</v>
      </c>
      <c r="H9" s="236">
        <f>'G. Modelsimulering_mænd'!H11*'B. Andre input'!$B135*'B. Andre input'!$B$65</f>
        <v>4680433.0141934361</v>
      </c>
      <c r="I9" s="236">
        <f>'G. Modelsimulering_mænd'!I11*'B. Andre input'!$B135*'B. Andre input'!$B$65</f>
        <v>4317806.4477268839</v>
      </c>
      <c r="J9" s="236">
        <f>'G. Modelsimulering_mænd'!J11*'B. Andre input'!$B135*'B. Andre input'!$B$65</f>
        <v>3973965.5155420522</v>
      </c>
      <c r="K9" s="236">
        <f>'G. Modelsimulering_mænd'!K11*'B. Andre input'!$B135*'B. Andre input'!$B$65</f>
        <v>3656134.4629889093</v>
      </c>
      <c r="L9" s="236">
        <f>'G. Modelsimulering_mænd'!L11*'B. Andre input'!$B135*'B. Andre input'!$B$65</f>
        <v>3363699.6175387721</v>
      </c>
      <c r="M9" s="236">
        <f>'G. Modelsimulering_mænd'!M11*'B. Andre input'!$B135*'B. Andre input'!$B$65</f>
        <v>3094847.3403555723</v>
      </c>
      <c r="N9" s="236">
        <f>'G. Modelsimulering_mænd'!N11*'B. Andre input'!$B135*'B. Andre input'!$B$65</f>
        <v>2726001.0999588901</v>
      </c>
      <c r="O9" s="236">
        <f>'G. Modelsimulering_mænd'!O11*'B. Andre input'!$B135*'B. Andre input'!$B$65</f>
        <v>2400805.3985766624</v>
      </c>
      <c r="P9" s="236">
        <f>'G. Modelsimulering_mænd'!P11*'B. Andre input'!$B135*'B. Andre input'!$B$65</f>
        <v>2114923.859284752</v>
      </c>
      <c r="Q9" s="236">
        <f>'G. Modelsimulering_mænd'!Q11*'B. Andre input'!$B135*'B. Andre input'!$B$65</f>
        <v>1863556.6957596599</v>
      </c>
      <c r="R9" s="236">
        <f>'G. Modelsimulering_mænd'!R11*'B. Andre input'!$B135*'B. Andre input'!$B$65</f>
        <v>1642400.8089249723</v>
      </c>
      <c r="S9" s="236">
        <f>'G. Modelsimulering_mænd'!S11*'B. Andre input'!$B135*'B. Andre input'!$B$65</f>
        <v>1447716.2965039955</v>
      </c>
      <c r="T9" s="236">
        <f>'G. Modelsimulering_mænd'!T11*'B. Andre input'!$B135*'B. Andre input'!$B$65</f>
        <v>1276259.2087276934</v>
      </c>
      <c r="U9" s="236">
        <f>'G. Modelsimulering_mænd'!U11*'B. Andre input'!$B135*'B. Andre input'!$B$65</f>
        <v>1125207.7659522223</v>
      </c>
      <c r="V9" s="236">
        <f>'G. Modelsimulering_mænd'!V11*'B. Andre input'!$B135*'B. Andre input'!$B$65</f>
        <v>992099.84263907291</v>
      </c>
      <c r="W9" s="236">
        <f>'G. Modelsimulering_mænd'!W11*'B. Andre input'!$B135*'B. Andre input'!$B$65</f>
        <v>0</v>
      </c>
      <c r="X9" s="236">
        <f>'G. Modelsimulering_mænd'!X11*'B. Andre input'!$B135*'B. Andre input'!$B$65</f>
        <v>0</v>
      </c>
      <c r="Y9" s="236">
        <f>'G. Modelsimulering_mænd'!Y11*'B. Andre input'!$B135*'B. Andre input'!$B$65</f>
        <v>0</v>
      </c>
      <c r="Z9" s="236">
        <f>'G. Modelsimulering_mænd'!Z11*'B. Andre input'!$B135*'B. Andre input'!$B$65</f>
        <v>0</v>
      </c>
      <c r="AA9" s="236">
        <f>'G. Modelsimulering_mænd'!AA11*'B. Andre input'!$B135*'B. Andre input'!$B$65</f>
        <v>0</v>
      </c>
      <c r="AB9" s="236">
        <f>'G. Modelsimulering_mænd'!AB11*'B. Andre input'!$B135*'B. Andre input'!$B$65</f>
        <v>0</v>
      </c>
      <c r="AC9" s="236">
        <f>'G. Modelsimulering_mænd'!AC11*'B. Andre input'!$B135*'B. Andre input'!$B$65</f>
        <v>0</v>
      </c>
      <c r="AD9" s="236">
        <f>'G. Modelsimulering_mænd'!AD11*'B. Andre input'!$B135*'B. Andre input'!$B$65</f>
        <v>0</v>
      </c>
      <c r="AE9" s="236">
        <f>'G. Modelsimulering_mænd'!AE11*'B. Andre input'!$B135*'B. Andre input'!$B$65</f>
        <v>0</v>
      </c>
      <c r="AF9" s="236">
        <f>'G. Modelsimulering_mænd'!AF11*'B. Andre input'!$B135*'B. Andre input'!$B$65</f>
        <v>0</v>
      </c>
      <c r="AG9" s="236">
        <f>'G. Modelsimulering_mænd'!AG11*'B. Andre input'!$B135*'B. Andre input'!$B$65</f>
        <v>0</v>
      </c>
      <c r="AH9" s="236">
        <f>'G. Modelsimulering_mænd'!AH11*'B. Andre input'!$B135*'B. Andre input'!$B$65</f>
        <v>0</v>
      </c>
      <c r="AI9" s="236">
        <f>'G. Modelsimulering_mænd'!AI11*'B. Andre input'!$B135*'B. Andre input'!$B$65</f>
        <v>0</v>
      </c>
      <c r="AJ9" s="236">
        <f>'G. Modelsimulering_mænd'!AJ11*'B. Andre input'!$B135*'B. Andre input'!$B$65</f>
        <v>0</v>
      </c>
      <c r="AK9" s="236">
        <f>'G. Modelsimulering_mænd'!AK11*'B. Andre input'!$B135*'B. Andre input'!$B$65</f>
        <v>0</v>
      </c>
      <c r="AL9" s="236">
        <f>'G. Modelsimulering_mænd'!AL11*'B. Andre input'!$B135*'B. Andre input'!$B$65</f>
        <v>0</v>
      </c>
      <c r="AM9" s="236">
        <f>'G. Modelsimulering_mænd'!AM11*'B. Andre input'!$B135*'B. Andre input'!$B$65</f>
        <v>0</v>
      </c>
      <c r="AN9" s="236">
        <f>'G. Modelsimulering_mænd'!AN11*'B. Andre input'!$B135*'B. Andre input'!$B$65</f>
        <v>0</v>
      </c>
      <c r="AO9" s="236">
        <f>'G. Modelsimulering_mænd'!AO11*'B. Andre input'!$B135*'B. Andre input'!$B$65</f>
        <v>0</v>
      </c>
      <c r="AP9" s="236">
        <f>'G. Modelsimulering_mænd'!AP11*'B. Andre input'!$B135*'B. Andre input'!$B$65</f>
        <v>0</v>
      </c>
      <c r="AQ9" s="236">
        <f>'G. Modelsimulering_mænd'!AQ11*'B. Andre input'!$B135*'B. Andre input'!$B$65</f>
        <v>0</v>
      </c>
      <c r="AR9" s="236">
        <f>'G. Modelsimulering_mænd'!AR11*'B. Andre input'!$B135*'B. Andre input'!$B$65</f>
        <v>0</v>
      </c>
      <c r="AS9" s="236">
        <f>'G. Modelsimulering_mænd'!AS11*'B. Andre input'!$B135*'B. Andre input'!$B$65</f>
        <v>0</v>
      </c>
      <c r="AT9" s="236">
        <f>'G. Modelsimulering_mænd'!AT11*'B. Andre input'!$B135*'B. Andre input'!$B$65</f>
        <v>0</v>
      </c>
      <c r="AU9" s="236">
        <f>'G. Modelsimulering_mænd'!AU11*'B. Andre input'!$B135*'B. Andre input'!$B$65</f>
        <v>0</v>
      </c>
      <c r="AV9" s="236">
        <f>'G. Modelsimulering_mænd'!AV11*'B. Andre input'!$B135*'B. Andre input'!$B$65</f>
        <v>0</v>
      </c>
      <c r="AW9" s="236">
        <f>'G. Modelsimulering_mænd'!AW11*'B. Andre input'!$B135*'B. Andre input'!$B$65</f>
        <v>0</v>
      </c>
      <c r="AX9" s="236">
        <f>'G. Modelsimulering_mænd'!AX11*'B. Andre input'!$B135*'B. Andre input'!$B$65</f>
        <v>0</v>
      </c>
      <c r="AY9" s="236">
        <f>'G. Modelsimulering_mænd'!AY11*'B. Andre input'!$B135*'B. Andre input'!$B$65</f>
        <v>0</v>
      </c>
      <c r="AZ9" s="236">
        <f>'G. Modelsimulering_mænd'!AZ11*'B. Andre input'!$B135*'B. Andre input'!$B$65</f>
        <v>0</v>
      </c>
      <c r="BA9" s="236">
        <f>'G. Modelsimulering_mænd'!BA11*'B. Andre input'!$B135*'B. Andre input'!$B$65</f>
        <v>0</v>
      </c>
      <c r="BB9" s="236">
        <f>'G. Modelsimulering_mænd'!BB11*'B. Andre input'!$B135*'B. Andre input'!$B$65</f>
        <v>0</v>
      </c>
      <c r="BC9" s="236">
        <f>'G. Modelsimulering_mænd'!BC11*'B. Andre input'!$B135*'B. Andre input'!$B$65</f>
        <v>0</v>
      </c>
      <c r="BD9" s="236">
        <f>'G. Modelsimulering_mænd'!BD11*'B. Andre input'!$B135*'B. Andre input'!$B$65</f>
        <v>0</v>
      </c>
      <c r="BE9" s="236">
        <f>'G. Modelsimulering_mænd'!BE11*'B. Andre input'!$B135*'B. Andre input'!$B$65</f>
        <v>0</v>
      </c>
      <c r="BF9" s="236">
        <f>'G. Modelsimulering_mænd'!BF11*'B. Andre input'!$B135*'B. Andre input'!$B$65</f>
        <v>0</v>
      </c>
      <c r="BG9" s="236">
        <f>'G. Modelsimulering_mænd'!BG11*'B. Andre input'!$B135*'B. Andre input'!$B$65</f>
        <v>0</v>
      </c>
      <c r="BH9" s="236">
        <f>'G. Modelsimulering_mænd'!BH11*'B. Andre input'!$B135*'B. Andre input'!$B$65</f>
        <v>0</v>
      </c>
      <c r="BI9" s="236">
        <f>'G. Modelsimulering_mænd'!BI11*'B. Andre input'!$B135*'B. Andre input'!$B$65</f>
        <v>0</v>
      </c>
      <c r="BJ9" s="236">
        <f>'G. Modelsimulering_mænd'!BJ11*'B. Andre input'!$B135*'B. Andre input'!$B$65</f>
        <v>0</v>
      </c>
      <c r="BK9" s="236">
        <f>'G. Modelsimulering_mænd'!BK11*'B. Andre input'!$B135*'B. Andre input'!$B$65</f>
        <v>0</v>
      </c>
      <c r="BL9" s="236">
        <f>'G. Modelsimulering_mænd'!BL11*'B. Andre input'!$B135*'B. Andre input'!$B$65</f>
        <v>0</v>
      </c>
      <c r="BM9" s="236">
        <f>'G. Modelsimulering_mænd'!BM11*'B. Andre input'!$B135*'B. Andre input'!$B$65</f>
        <v>0</v>
      </c>
      <c r="BN9" s="236">
        <f>'G. Modelsimulering_mænd'!BN11*'B. Andre input'!$B135*'B. Andre input'!$B$65</f>
        <v>0</v>
      </c>
      <c r="BO9" s="236">
        <f>'G. Modelsimulering_mænd'!BO11*'B. Andre input'!$B135*'B. Andre input'!$B$65</f>
        <v>0</v>
      </c>
      <c r="BP9" s="236">
        <f>'G. Modelsimulering_mænd'!BP11*'B. Andre input'!$B135*'B. Andre input'!$B$65</f>
        <v>0</v>
      </c>
      <c r="BQ9" s="236">
        <f>'G. Modelsimulering_mænd'!BQ11*'B. Andre input'!$B135*'B. Andre input'!$B$65</f>
        <v>0</v>
      </c>
      <c r="BR9" s="236">
        <f>'G. Modelsimulering_mænd'!BR11*'B. Andre input'!$B135*'B. Andre input'!$B$65</f>
        <v>0</v>
      </c>
      <c r="BS9" s="236">
        <f>'G. Modelsimulering_mænd'!BS11*'B. Andre input'!$B135*'B. Andre input'!$B$65</f>
        <v>0</v>
      </c>
      <c r="BT9" s="236">
        <f>'G. Modelsimulering_mænd'!BT11*'B. Andre input'!$B135*'B. Andre input'!$B$65</f>
        <v>0</v>
      </c>
      <c r="BU9" s="236">
        <f>'G. Modelsimulering_mænd'!BU11*'B. Andre input'!$B135*'B. Andre input'!$B$65</f>
        <v>0</v>
      </c>
      <c r="BV9" s="236">
        <f>'G. Modelsimulering_mænd'!BV11*'B. Andre input'!$B135*'B. Andre input'!$B$65</f>
        <v>0</v>
      </c>
      <c r="BW9" s="236">
        <f>'G. Modelsimulering_mænd'!BW11*'B. Andre input'!$B135*'B. Andre input'!$B$65</f>
        <v>0</v>
      </c>
      <c r="BX9" s="236">
        <f>'G. Modelsimulering_mænd'!BX11*'B. Andre input'!$B135*'B. Andre input'!$B$65</f>
        <v>0</v>
      </c>
      <c r="BY9" s="236">
        <f>'G. Modelsimulering_mænd'!BY11*'B. Andre input'!$B135*'B. Andre input'!$B$65</f>
        <v>0</v>
      </c>
      <c r="BZ9" s="236">
        <f>'G. Modelsimulering_mænd'!BZ11*'B. Andre input'!$B135*'B. Andre input'!$B$65</f>
        <v>0</v>
      </c>
      <c r="CA9" s="236">
        <f>'G. Modelsimulering_mænd'!CA11*'B. Andre input'!$B135*'B. Andre input'!$B$65</f>
        <v>0</v>
      </c>
      <c r="CB9" s="236">
        <f>'G. Modelsimulering_mænd'!CB11*'B. Andre input'!$B135*'B. Andre input'!$B$65</f>
        <v>0</v>
      </c>
      <c r="CC9" s="236">
        <f>'G. Modelsimulering_mænd'!CC11*'B. Andre input'!$B135*'B. Andre input'!$B$65</f>
        <v>0</v>
      </c>
      <c r="CD9" s="236">
        <f>'G. Modelsimulering_mænd'!CD11*'B. Andre input'!$B135*'B. Andre input'!$B$65</f>
        <v>0</v>
      </c>
      <c r="CE9" s="236">
        <f>'G. Modelsimulering_mænd'!CE11*'B. Andre input'!$B135*'B. Andre input'!$B$65</f>
        <v>0</v>
      </c>
      <c r="CF9" s="236">
        <f>'G. Modelsimulering_mænd'!CF11*'B. Andre input'!$B135*'B. Andre input'!$B$65</f>
        <v>0</v>
      </c>
      <c r="CG9" s="236">
        <f>'G. Modelsimulering_mænd'!CG11*'B. Andre input'!$B135*'B. Andre input'!$B$65</f>
        <v>0</v>
      </c>
      <c r="CH9" s="236">
        <f>'G. Modelsimulering_mænd'!CH11*'B. Andre input'!$B135*'B. Andre input'!$B$65</f>
        <v>0</v>
      </c>
      <c r="CI9" s="236">
        <f>'G. Modelsimulering_mænd'!CI11*'B. Andre input'!$B135*'B. Andre input'!$B$65</f>
        <v>0</v>
      </c>
      <c r="CJ9" s="236">
        <f>'G. Modelsimulering_mænd'!CJ11*'B. Andre input'!$B135*'B. Andre input'!$B$65</f>
        <v>0</v>
      </c>
    </row>
    <row r="10" spans="1:88" s="115" customFormat="1" ht="12.75" x14ac:dyDescent="0.2">
      <c r="A10" s="140" t="s">
        <v>18</v>
      </c>
      <c r="B10" s="192"/>
      <c r="C10" s="192"/>
      <c r="D10" s="236">
        <f>'G. Modelsimulering_mænd'!D12*'B. Andre input'!$B$136*'B. Andre input'!$B$65</f>
        <v>28056947.224200889</v>
      </c>
      <c r="E10" s="236">
        <f>'G. Modelsimulering_mænd'!E12*'B. Andre input'!$B136*'B. Andre input'!$B$65</f>
        <v>27399712.477723852</v>
      </c>
      <c r="F10" s="236">
        <f>'G. Modelsimulering_mænd'!F12*'B. Andre input'!$B136*'B. Andre input'!$B$65</f>
        <v>26747381.777676579</v>
      </c>
      <c r="G10" s="236">
        <f>'G. Modelsimulering_mænd'!G12*'B. Andre input'!$B136*'B. Andre input'!$B$65</f>
        <v>26100997.35166461</v>
      </c>
      <c r="H10" s="236">
        <f>'G. Modelsimulering_mænd'!H12*'B. Andre input'!$B136*'B. Andre input'!$B$65</f>
        <v>25461428.10345589</v>
      </c>
      <c r="I10" s="236">
        <f>'G. Modelsimulering_mænd'!I12*'B. Andre input'!$B136*'B. Andre input'!$B$65</f>
        <v>25019258.642586116</v>
      </c>
      <c r="J10" s="236">
        <f>'G. Modelsimulering_mænd'!J12*'B. Andre input'!$B136*'B. Andre input'!$B$65</f>
        <v>24480884.257590968</v>
      </c>
      <c r="K10" s="236">
        <f>'G. Modelsimulering_mænd'!K12*'B. Andre input'!$B136*'B. Andre input'!$B$65</f>
        <v>23905973.440551989</v>
      </c>
      <c r="L10" s="236">
        <f>'G. Modelsimulering_mænd'!L12*'B. Andre input'!$B136*'B. Andre input'!$B$65</f>
        <v>23309837.957815882</v>
      </c>
      <c r="M10" s="236">
        <f>'G. Modelsimulering_mænd'!M12*'B. Andre input'!$B136*'B. Andre input'!$B$65</f>
        <v>22699092.602121595</v>
      </c>
      <c r="N10" s="236">
        <f>'G. Modelsimulering_mænd'!N12*'B. Andre input'!$B136*'B. Andre input'!$B$65</f>
        <v>22342651.227426291</v>
      </c>
      <c r="O10" s="236">
        <f>'G. Modelsimulering_mænd'!O12*'B. Andre input'!$B136*'B. Andre input'!$B$65</f>
        <v>21911949.673374686</v>
      </c>
      <c r="P10" s="236">
        <f>'G. Modelsimulering_mænd'!P12*'B. Andre input'!$B136*'B. Andre input'!$B$65</f>
        <v>21429678.734419052</v>
      </c>
      <c r="Q10" s="236">
        <f>'G. Modelsimulering_mænd'!Q12*'B. Andre input'!$B136*'B. Andre input'!$B$65</f>
        <v>20907722.048188962</v>
      </c>
      <c r="R10" s="236">
        <f>'G. Modelsimulering_mænd'!R12*'B. Andre input'!$B136*'B. Andre input'!$B$65</f>
        <v>20354958.883544661</v>
      </c>
      <c r="S10" s="236">
        <f>'G. Modelsimulering_mænd'!S12*'B. Andre input'!$B136*'B. Andre input'!$B$65</f>
        <v>19778885.873587593</v>
      </c>
      <c r="T10" s="236">
        <f>'G. Modelsimulering_mænd'!T12*'B. Andre input'!$B136*'B. Andre input'!$B$65</f>
        <v>19186006.274472494</v>
      </c>
      <c r="U10" s="236">
        <f>'G. Modelsimulering_mænd'!U12*'B. Andre input'!$B136*'B. Andre input'!$B$65</f>
        <v>18581972.147512678</v>
      </c>
      <c r="V10" s="236">
        <f>'G. Modelsimulering_mænd'!V12*'B. Andre input'!$B136*'B. Andre input'!$B$65</f>
        <v>17971674.850581292</v>
      </c>
      <c r="W10" s="236">
        <f>'G. Modelsimulering_mænd'!W12*'B. Andre input'!$B136*'B. Andre input'!$B$65</f>
        <v>19259523.925781019</v>
      </c>
      <c r="X10" s="236">
        <f>'G. Modelsimulering_mænd'!X12*'B. Andre input'!$B136*'B. Andre input'!$B$65</f>
        <v>18350211.579669897</v>
      </c>
      <c r="Y10" s="236">
        <f>'G. Modelsimulering_mænd'!Y12*'B. Andre input'!$B136*'B. Andre input'!$B$65</f>
        <v>17485047.030845735</v>
      </c>
      <c r="Z10" s="236">
        <f>'G. Modelsimulering_mænd'!Z12*'B. Andre input'!$B136*'B. Andre input'!$B$65</f>
        <v>16661588.007635856</v>
      </c>
      <c r="AA10" s="236">
        <f>'G. Modelsimulering_mænd'!AA12*'B. Andre input'!$B136*'B. Andre input'!$B$65</f>
        <v>15877599.21936623</v>
      </c>
      <c r="AB10" s="236">
        <f>'G. Modelsimulering_mænd'!AB12*'B. Andre input'!$B136*'B. Andre input'!$B$65</f>
        <v>15131019.528811619</v>
      </c>
      <c r="AC10" s="236">
        <f>'G. Modelsimulering_mænd'!AC12*'B. Andre input'!$B136*'B. Andre input'!$B$65</f>
        <v>14419936.484208107</v>
      </c>
      <c r="AD10" s="236">
        <f>'G. Modelsimulering_mænd'!AD12*'B. Andre input'!$B136*'B. Andre input'!$B$65</f>
        <v>13742566.390679149</v>
      </c>
      <c r="AE10" s="236">
        <f>'G. Modelsimulering_mænd'!AE12*'B. Andre input'!$B136*'B. Andre input'!$B$65</f>
        <v>13097238.562728122</v>
      </c>
      <c r="AF10" s="236">
        <f>'G. Modelsimulering_mænd'!AF12*'B. Andre input'!$B136*'B. Andre input'!$B$65</f>
        <v>12482382.742835924</v>
      </c>
      <c r="AG10" s="236">
        <f>'G. Modelsimulering_mænd'!AG12*'B. Andre input'!$B136*'B. Andre input'!$B$65</f>
        <v>11691406.531484464</v>
      </c>
      <c r="AH10" s="236">
        <f>'G. Modelsimulering_mænd'!AH12*'B. Andre input'!$B136*'B. Andre input'!$B$65</f>
        <v>10950645.388684407</v>
      </c>
      <c r="AI10" s="236">
        <f>'G. Modelsimulering_mænd'!AI12*'B. Andre input'!$B136*'B. Andre input'!$B$65</f>
        <v>10256887.561928334</v>
      </c>
      <c r="AJ10" s="236">
        <f>'G. Modelsimulering_mænd'!AJ12*'B. Andre input'!$B136*'B. Andre input'!$B$65</f>
        <v>9607132.8547083102</v>
      </c>
      <c r="AK10" s="236">
        <f>'G. Modelsimulering_mænd'!AK12*'B. Andre input'!$B136*'B. Andre input'!$B$65</f>
        <v>8998577.1198140644</v>
      </c>
      <c r="AL10" s="236">
        <f>'G. Modelsimulering_mænd'!AL12*'B. Andre input'!$B136*'B. Andre input'!$B$65</f>
        <v>8428598.2822460271</v>
      </c>
      <c r="AM10" s="236">
        <f>'G. Modelsimulering_mænd'!AM12*'B. Andre input'!$B136*'B. Andre input'!$B$65</f>
        <v>7894743.6520134639</v>
      </c>
      <c r="AN10" s="236">
        <f>'G. Modelsimulering_mænd'!AN12*'B. Andre input'!$B136*'B. Andre input'!$B$65</f>
        <v>7394718.3397343531</v>
      </c>
      <c r="AO10" s="236">
        <f>'G. Modelsimulering_mænd'!AO12*'B. Andre input'!$B136*'B. Andre input'!$B$65</f>
        <v>6926374.6273868373</v>
      </c>
      <c r="AP10" s="236">
        <f>'G. Modelsimulering_mænd'!AP12*'B. Andre input'!$B136*'B. Andre input'!$B$65</f>
        <v>6487702.1762390928</v>
      </c>
      <c r="AQ10" s="236">
        <f>'G. Modelsimulering_mænd'!AQ12*'B. Andre input'!$B136*'B. Andre input'!$B$65</f>
        <v>5756986.3987364806</v>
      </c>
      <c r="AR10" s="236">
        <f>'G. Modelsimulering_mænd'!AR12*'B. Andre input'!$B136*'B. Andre input'!$B$65</f>
        <v>5108576.1745313732</v>
      </c>
      <c r="AS10" s="236">
        <f>'G. Modelsimulering_mænd'!AS12*'B. Andre input'!$B136*'B. Andre input'!$B$65</f>
        <v>4533199.5799590684</v>
      </c>
      <c r="AT10" s="236">
        <f>'G. Modelsimulering_mænd'!AT12*'B. Andre input'!$B136*'B. Andre input'!$B$65</f>
        <v>4022629.5729246102</v>
      </c>
      <c r="AU10" s="236">
        <f>'G. Modelsimulering_mænd'!AU12*'B. Andre input'!$B136*'B. Andre input'!$B$65</f>
        <v>3569566.1312323119</v>
      </c>
      <c r="AV10" s="236">
        <f>'G. Modelsimulering_mænd'!AV12*'B. Andre input'!$B136*'B. Andre input'!$B$65</f>
        <v>3167531.7182400459</v>
      </c>
      <c r="AW10" s="236">
        <f>'G. Modelsimulering_mænd'!AW12*'B. Andre input'!$B136*'B. Andre input'!$B$65</f>
        <v>2810778.5592071977</v>
      </c>
      <c r="AX10" s="236">
        <f>'G. Modelsimulering_mænd'!AX12*'B. Andre input'!$B136*'B. Andre input'!$B$65</f>
        <v>2494206.3871376072</v>
      </c>
      <c r="AY10" s="236">
        <f>'G. Modelsimulering_mænd'!AY12*'B. Andre input'!$B136*'B. Andre input'!$B$65</f>
        <v>2213289.4712230205</v>
      </c>
      <c r="AZ10" s="236">
        <f>'G. Modelsimulering_mænd'!AZ12*'B. Andre input'!$B136*'B. Andre input'!$B$65</f>
        <v>1964011.8769554538</v>
      </c>
      <c r="BA10" s="236">
        <f>'G. Modelsimulering_mænd'!BA12*'B. Andre input'!$B136*'B. Andre input'!$B$65</f>
        <v>0</v>
      </c>
      <c r="BB10" s="236">
        <f>'G. Modelsimulering_mænd'!BB12*'B. Andre input'!$B136*'B. Andre input'!$B$65</f>
        <v>0</v>
      </c>
      <c r="BC10" s="236">
        <f>'G. Modelsimulering_mænd'!BC12*'B. Andre input'!$B136*'B. Andre input'!$B$65</f>
        <v>0</v>
      </c>
      <c r="BD10" s="236">
        <f>'G. Modelsimulering_mænd'!BD12*'B. Andre input'!$B136*'B. Andre input'!$B$65</f>
        <v>0</v>
      </c>
      <c r="BE10" s="236">
        <f>'G. Modelsimulering_mænd'!BE12*'B. Andre input'!$B136*'B. Andre input'!$B$65</f>
        <v>0</v>
      </c>
      <c r="BF10" s="236">
        <f>'G. Modelsimulering_mænd'!BF12*'B. Andre input'!$B136*'B. Andre input'!$B$65</f>
        <v>0</v>
      </c>
      <c r="BG10" s="236">
        <f>'G. Modelsimulering_mænd'!BG12*'B. Andre input'!$B136*'B. Andre input'!$B$65</f>
        <v>0</v>
      </c>
      <c r="BH10" s="236">
        <f>'G. Modelsimulering_mænd'!BH12*'B. Andre input'!$B136*'B. Andre input'!$B$65</f>
        <v>0</v>
      </c>
      <c r="BI10" s="236">
        <f>'G. Modelsimulering_mænd'!BI12*'B. Andre input'!$B136*'B. Andre input'!$B$65</f>
        <v>0</v>
      </c>
      <c r="BJ10" s="236">
        <f>'G. Modelsimulering_mænd'!BJ12*'B. Andre input'!$B136*'B. Andre input'!$B$65</f>
        <v>0</v>
      </c>
      <c r="BK10" s="236">
        <f>'G. Modelsimulering_mænd'!BK12*'B. Andre input'!$B136*'B. Andre input'!$B$65</f>
        <v>0</v>
      </c>
      <c r="BL10" s="236">
        <f>'G. Modelsimulering_mænd'!BL12*'B. Andre input'!$B136*'B. Andre input'!$B$65</f>
        <v>0</v>
      </c>
      <c r="BM10" s="236">
        <f>'G. Modelsimulering_mænd'!BM12*'B. Andre input'!$B136*'B. Andre input'!$B$65</f>
        <v>0</v>
      </c>
      <c r="BN10" s="236">
        <f>'G. Modelsimulering_mænd'!BN12*'B. Andre input'!$B136*'B. Andre input'!$B$65</f>
        <v>0</v>
      </c>
      <c r="BO10" s="236">
        <f>'G. Modelsimulering_mænd'!BO12*'B. Andre input'!$B136*'B. Andre input'!$B$65</f>
        <v>0</v>
      </c>
      <c r="BP10" s="236">
        <f>'G. Modelsimulering_mænd'!BP12*'B. Andre input'!$B136*'B. Andre input'!$B$65</f>
        <v>0</v>
      </c>
      <c r="BQ10" s="236">
        <f>'G. Modelsimulering_mænd'!BQ12*'B. Andre input'!$B136*'B. Andre input'!$B$65</f>
        <v>0</v>
      </c>
      <c r="BR10" s="236">
        <f>'G. Modelsimulering_mænd'!BR12*'B. Andre input'!$B136*'B. Andre input'!$B$65</f>
        <v>0</v>
      </c>
      <c r="BS10" s="236">
        <f>'G. Modelsimulering_mænd'!BS12*'B. Andre input'!$B136*'B. Andre input'!$B$65</f>
        <v>0</v>
      </c>
      <c r="BT10" s="236">
        <f>'G. Modelsimulering_mænd'!BT12*'B. Andre input'!$B136*'B. Andre input'!$B$65</f>
        <v>0</v>
      </c>
      <c r="BU10" s="236">
        <f>'G. Modelsimulering_mænd'!BU12*'B. Andre input'!$B136*'B. Andre input'!$B$65</f>
        <v>0</v>
      </c>
      <c r="BV10" s="236">
        <f>'G. Modelsimulering_mænd'!BV12*'B. Andre input'!$B136*'B. Andre input'!$B$65</f>
        <v>0</v>
      </c>
      <c r="BW10" s="236">
        <f>'G. Modelsimulering_mænd'!BW12*'B. Andre input'!$B136*'B. Andre input'!$B$65</f>
        <v>0</v>
      </c>
      <c r="BX10" s="236">
        <f>'G. Modelsimulering_mænd'!BX12*'B. Andre input'!$B136*'B. Andre input'!$B$65</f>
        <v>0</v>
      </c>
      <c r="BY10" s="236">
        <f>'G. Modelsimulering_mænd'!BY12*'B. Andre input'!$B136*'B. Andre input'!$B$65</f>
        <v>0</v>
      </c>
      <c r="BZ10" s="236">
        <f>'G. Modelsimulering_mænd'!BZ12*'B. Andre input'!$B136*'B. Andre input'!$B$65</f>
        <v>0</v>
      </c>
      <c r="CA10" s="236">
        <f>'G. Modelsimulering_mænd'!CA12*'B. Andre input'!$B136*'B. Andre input'!$B$65</f>
        <v>0</v>
      </c>
      <c r="CB10" s="236">
        <f>'G. Modelsimulering_mænd'!CB12*'B. Andre input'!$B136*'B. Andre input'!$B$65</f>
        <v>0</v>
      </c>
      <c r="CC10" s="236">
        <f>'G. Modelsimulering_mænd'!CC12*'B. Andre input'!$B136*'B. Andre input'!$B$65</f>
        <v>0</v>
      </c>
      <c r="CD10" s="236">
        <f>'G. Modelsimulering_mænd'!CD12*'B. Andre input'!$B136*'B. Andre input'!$B$65</f>
        <v>0</v>
      </c>
      <c r="CE10" s="236">
        <f>'G. Modelsimulering_mænd'!CE12*'B. Andre input'!$B136*'B. Andre input'!$B$65</f>
        <v>0</v>
      </c>
      <c r="CF10" s="236">
        <f>'G. Modelsimulering_mænd'!CF12*'B. Andre input'!$B136*'B. Andre input'!$B$65</f>
        <v>0</v>
      </c>
      <c r="CG10" s="236">
        <f>'G. Modelsimulering_mænd'!CG12*'B. Andre input'!$B136*'B. Andre input'!$B$65</f>
        <v>0</v>
      </c>
      <c r="CH10" s="236">
        <f>'G. Modelsimulering_mænd'!CH12*'B. Andre input'!$B136*'B. Andre input'!$B$65</f>
        <v>0</v>
      </c>
      <c r="CI10" s="236">
        <f>'G. Modelsimulering_mænd'!CI12*'B. Andre input'!$B136*'B. Andre input'!$B$65</f>
        <v>0</v>
      </c>
      <c r="CJ10" s="236">
        <f>'G. Modelsimulering_mænd'!CJ12*'B. Andre input'!$B136*'B. Andre input'!$B$65</f>
        <v>0</v>
      </c>
    </row>
    <row r="11" spans="1:88" s="115" customFormat="1" ht="12.75" x14ac:dyDescent="0.2">
      <c r="A11" s="140" t="s">
        <v>211</v>
      </c>
      <c r="B11" s="192"/>
      <c r="C11" s="192"/>
      <c r="D11" s="236">
        <f>'G. Modelsimulering_mænd'!D13*'B. Andre input'!$B$137*'B. Andre input'!$B$65</f>
        <v>21500412.449945688</v>
      </c>
      <c r="E11" s="236">
        <f>'G. Modelsimulering_mænd'!E13*'B. Andre input'!$B137*'B. Andre input'!$B$65</f>
        <v>21489106.081037335</v>
      </c>
      <c r="F11" s="236">
        <f>'G. Modelsimulering_mænd'!F13*'B. Andre input'!$B137*'B. Andre input'!$B$65</f>
        <v>21442905.554488592</v>
      </c>
      <c r="G11" s="236">
        <f>'G. Modelsimulering_mænd'!G13*'B. Andre input'!$B137*'B. Andre input'!$B$65</f>
        <v>21365013.794557713</v>
      </c>
      <c r="H11" s="236">
        <f>'G. Modelsimulering_mænd'!H13*'B. Andre input'!$B137*'B. Andre input'!$B$65</f>
        <v>21258340.21716848</v>
      </c>
      <c r="I11" s="236">
        <f>'G. Modelsimulering_mænd'!I13*'B. Andre input'!$B137*'B. Andre input'!$B$65</f>
        <v>21125532.702955432</v>
      </c>
      <c r="J11" s="236">
        <f>'G. Modelsimulering_mænd'!J13*'B. Andre input'!$B137*'B. Andre input'!$B$65</f>
        <v>20911928.969534039</v>
      </c>
      <c r="K11" s="236">
        <f>'G. Modelsimulering_mænd'!K13*'B. Andre input'!$B137*'B. Andre input'!$B$65</f>
        <v>20669068.517867588</v>
      </c>
      <c r="L11" s="236">
        <f>'G. Modelsimulering_mænd'!L13*'B. Andre input'!$B137*'B. Andre input'!$B$65</f>
        <v>20406777.136457972</v>
      </c>
      <c r="M11" s="236">
        <f>'G. Modelsimulering_mænd'!M13*'B. Andre input'!$B137*'B. Andre input'!$B$65</f>
        <v>20127215.897484604</v>
      </c>
      <c r="N11" s="236">
        <f>'G. Modelsimulering_mænd'!N13*'B. Andre input'!$B137*'B. Andre input'!$B$65</f>
        <v>19831333.319227014</v>
      </c>
      <c r="O11" s="236">
        <f>'G. Modelsimulering_mænd'!O13*'B. Andre input'!$B137*'B. Andre input'!$B$65</f>
        <v>19533631.260897078</v>
      </c>
      <c r="P11" s="236">
        <f>'G. Modelsimulering_mænd'!P13*'B. Andre input'!$B137*'B. Andre input'!$B$65</f>
        <v>19238377.401065588</v>
      </c>
      <c r="Q11" s="236">
        <f>'G. Modelsimulering_mænd'!Q13*'B. Andre input'!$B137*'B. Andre input'!$B$65</f>
        <v>18941803.865683824</v>
      </c>
      <c r="R11" s="236">
        <f>'G. Modelsimulering_mænd'!R13*'B. Andre input'!$B137*'B. Andre input'!$B$65</f>
        <v>18639910.48820664</v>
      </c>
      <c r="S11" s="236">
        <f>'G. Modelsimulering_mænd'!S13*'B. Andre input'!$B137*'B. Andre input'!$B$65</f>
        <v>18329747.913308408</v>
      </c>
      <c r="T11" s="236">
        <f>'G. Modelsimulering_mænd'!T13*'B. Andre input'!$B137*'B. Andre input'!$B$65</f>
        <v>18009441.57345001</v>
      </c>
      <c r="U11" s="236">
        <f>'G. Modelsimulering_mænd'!U13*'B. Andre input'!$B137*'B. Andre input'!$B$65</f>
        <v>17678005.809957679</v>
      </c>
      <c r="V11" s="236">
        <f>'G. Modelsimulering_mænd'!V13*'B. Andre input'!$B137*'B. Andre input'!$B$65</f>
        <v>17335151.274077877</v>
      </c>
      <c r="W11" s="236">
        <f>'G. Modelsimulering_mænd'!W13*'B. Andre input'!$B137*'B. Andre input'!$B$65</f>
        <v>16981120.070864212</v>
      </c>
      <c r="X11" s="236">
        <f>'G. Modelsimulering_mænd'!X13*'B. Andre input'!$B137*'B. Andre input'!$B$65</f>
        <v>16761948.404824929</v>
      </c>
      <c r="Y11" s="236">
        <f>'G. Modelsimulering_mænd'!Y13*'B. Andre input'!$B137*'B. Andre input'!$B$65</f>
        <v>16496730.836807339</v>
      </c>
      <c r="Z11" s="236">
        <f>'G. Modelsimulering_mænd'!Z13*'B. Andre input'!$B137*'B. Andre input'!$B$65</f>
        <v>16193090.921615932</v>
      </c>
      <c r="AA11" s="236">
        <f>'G. Modelsimulering_mænd'!AA13*'B. Andre input'!$B137*'B. Andre input'!$B$65</f>
        <v>15857763.669447307</v>
      </c>
      <c r="AB11" s="236">
        <f>'G. Modelsimulering_mænd'!AB13*'B. Andre input'!$B137*'B. Andre input'!$B$65</f>
        <v>15496691.470211964</v>
      </c>
      <c r="AC11" s="236">
        <f>'G. Modelsimulering_mænd'!AC13*'B. Andre input'!$B137*'B. Andre input'!$B$65</f>
        <v>15115108.673756963</v>
      </c>
      <c r="AD11" s="236">
        <f>'G. Modelsimulering_mænd'!AD13*'B. Andre input'!$B137*'B. Andre input'!$B$65</f>
        <v>14717616.684109915</v>
      </c>
      <c r="AE11" s="236">
        <f>'G. Modelsimulering_mænd'!AE13*'B. Andre input'!$B137*'B. Andre input'!$B$65</f>
        <v>14308250.968947032</v>
      </c>
      <c r="AF11" s="236">
        <f>'G. Modelsimulering_mænd'!AF13*'B. Andre input'!$B137*'B. Andre input'!$B$65</f>
        <v>13890541.067469519</v>
      </c>
      <c r="AG11" s="236">
        <f>'G. Modelsimulering_mænd'!AG13*'B. Andre input'!$B137*'B. Andre input'!$B$65</f>
        <v>13942337.611607492</v>
      </c>
      <c r="AH11" s="236">
        <f>'G. Modelsimulering_mænd'!AH13*'B. Andre input'!$B137*'B. Andre input'!$B$65</f>
        <v>13898769.189265536</v>
      </c>
      <c r="AI11" s="236">
        <f>'G. Modelsimulering_mænd'!AI13*'B. Andre input'!$B137*'B. Andre input'!$B$65</f>
        <v>13775030.962457256</v>
      </c>
      <c r="AJ11" s="236">
        <f>'G. Modelsimulering_mænd'!AJ13*'B. Andre input'!$B137*'B. Andre input'!$B$65</f>
        <v>13584429.921894804</v>
      </c>
      <c r="AK11" s="236">
        <f>'G. Modelsimulering_mænd'!AK13*'B. Andre input'!$B137*'B. Andre input'!$B$65</f>
        <v>13338602.633593781</v>
      </c>
      <c r="AL11" s="236">
        <f>'G. Modelsimulering_mænd'!AL13*'B. Andre input'!$B137*'B. Andre input'!$B$65</f>
        <v>13047707.490464622</v>
      </c>
      <c r="AM11" s="236">
        <f>'G. Modelsimulering_mænd'!AM13*'B. Andre input'!$B137*'B. Andre input'!$B$65</f>
        <v>12720594.830200966</v>
      </c>
      <c r="AN11" s="236">
        <f>'G. Modelsimulering_mænd'!AN13*'B. Andre input'!$B137*'B. Andre input'!$B$65</f>
        <v>12364957.72306413</v>
      </c>
      <c r="AO11" s="236">
        <f>'G. Modelsimulering_mænd'!AO13*'B. Andre input'!$B137*'B. Andre input'!$B$65</f>
        <v>11987465.794918459</v>
      </c>
      <c r="AP11" s="236">
        <f>'G. Modelsimulering_mænd'!AP13*'B. Andre input'!$B137*'B. Andre input'!$B$65</f>
        <v>11593884.101686388</v>
      </c>
      <c r="AQ11" s="236">
        <f>'G. Modelsimulering_mænd'!AQ13*'B. Andre input'!$B137*'B. Andre input'!$B$65</f>
        <v>11929494.467591498</v>
      </c>
      <c r="AR11" s="236">
        <f>'G. Modelsimulering_mænd'!AR13*'B. Andre input'!$B137*'B. Andre input'!$B$65</f>
        <v>12064960.930966396</v>
      </c>
      <c r="AS11" s="236">
        <f>'G. Modelsimulering_mænd'!AS13*'B. Andre input'!$B137*'B. Andre input'!$B$65</f>
        <v>12038973.356351936</v>
      </c>
      <c r="AT11" s="236">
        <f>'G. Modelsimulering_mænd'!AT13*'B. Andre input'!$B137*'B. Andre input'!$B$65</f>
        <v>11884232.809795553</v>
      </c>
      <c r="AU11" s="236">
        <f>'G. Modelsimulering_mænd'!AU13*'B. Andre input'!$B137*'B. Andre input'!$B$65</f>
        <v>11628297.711271945</v>
      </c>
      <c r="AV11" s="236">
        <f>'G. Modelsimulering_mænd'!AV13*'B. Andre input'!$B137*'B. Andre input'!$B$65</f>
        <v>11294314.762975616</v>
      </c>
      <c r="AW11" s="236">
        <f>'G. Modelsimulering_mænd'!AW13*'B. Andre input'!$B137*'B. Andre input'!$B$65</f>
        <v>10901650.431344314</v>
      </c>
      <c r="AX11" s="236">
        <f>'G. Modelsimulering_mænd'!AX13*'B. Andre input'!$B137*'B. Andre input'!$B$65</f>
        <v>10466436.473499468</v>
      </c>
      <c r="AY11" s="236">
        <f>'G. Modelsimulering_mænd'!AY13*'B. Andre input'!$B137*'B. Andre input'!$B$65</f>
        <v>10002041.085336274</v>
      </c>
      <c r="AZ11" s="236">
        <f>'G. Modelsimulering_mænd'!AZ13*'B. Andre input'!$B137*'B. Andre input'!$B$65</f>
        <v>9519475.6366256233</v>
      </c>
      <c r="BA11" s="236">
        <f>'G. Modelsimulering_mænd'!BA13*'B. Andre input'!$B137*'B. Andre input'!$B$65</f>
        <v>13061823.660926694</v>
      </c>
      <c r="BB11" s="236">
        <f>'G. Modelsimulering_mænd'!BB13*'B. Andre input'!$B137*'B. Andre input'!$B$65</f>
        <v>11770510.540011644</v>
      </c>
      <c r="BC11" s="236">
        <f>'G. Modelsimulering_mænd'!BC13*'B. Andre input'!$B137*'B. Andre input'!$B$65</f>
        <v>10607474.626260685</v>
      </c>
      <c r="BD11" s="236">
        <f>'G. Modelsimulering_mænd'!BD13*'B. Andre input'!$B137*'B. Andre input'!$B$65</f>
        <v>9559805.3377057407</v>
      </c>
      <c r="BE11" s="236">
        <f>'G. Modelsimulering_mænd'!BE13*'B. Andre input'!$B137*'B. Andre input'!$B$65</f>
        <v>8615937.1590874288</v>
      </c>
      <c r="BF11" s="236">
        <f>'G. Modelsimulering_mænd'!BF13*'B. Andre input'!$B137*'B. Andre input'!$B$65</f>
        <v>7765497.1721771071</v>
      </c>
      <c r="BG11" s="236">
        <f>'G. Modelsimulering_mænd'!BG13*'B. Andre input'!$B137*'B. Andre input'!$B$65</f>
        <v>6999173.105397854</v>
      </c>
      <c r="BH11" s="236">
        <f>'G. Modelsimulering_mænd'!BH13*'B. Andre input'!$B137*'B. Andre input'!$B$65</f>
        <v>6308598.3563591661</v>
      </c>
      <c r="BI11" s="236">
        <f>'G. Modelsimulering_mænd'!BI13*'B. Andre input'!$B137*'B. Andre input'!$B$65</f>
        <v>5686251.2154723955</v>
      </c>
      <c r="BJ11" s="236">
        <f>'G. Modelsimulering_mænd'!BJ13*'B. Andre input'!$B137*'B. Andre input'!$B$65</f>
        <v>5125366.0979383523</v>
      </c>
      <c r="BK11" s="236">
        <f>'G. Modelsimulering_mænd'!BK13*'B. Andre input'!$B137*'B. Andre input'!$B$65</f>
        <v>4619855.0278731352</v>
      </c>
      <c r="BL11" s="236">
        <f>'G. Modelsimulering_mænd'!BL13*'B. Andre input'!$B137*'B. Andre input'!$B$65</f>
        <v>4164237.9502664874</v>
      </c>
      <c r="BM11" s="236">
        <f>'G. Modelsimulering_mænd'!BM13*'B. Andre input'!$B137*'B. Andre input'!$B$65</f>
        <v>3753580.7014113865</v>
      </c>
      <c r="BN11" s="236">
        <f>'G. Modelsimulering_mænd'!BN13*'B. Andre input'!$B137*'B. Andre input'!$B$65</f>
        <v>3383439.6663879063</v>
      </c>
      <c r="BO11" s="236">
        <f>'G. Modelsimulering_mænd'!BO13*'B. Andre input'!$B137*'B. Andre input'!$B$65</f>
        <v>3049812.3076558611</v>
      </c>
      <c r="BP11" s="236">
        <f>'G. Modelsimulering_mænd'!BP13*'B. Andre input'!$B137*'B. Andre input'!$B$65</f>
        <v>2749092.8724032058</v>
      </c>
      <c r="BQ11" s="236">
        <f>'G. Modelsimulering_mænd'!BQ13*'B. Andre input'!$B137*'B. Andre input'!$B$65</f>
        <v>2478032.6857639179</v>
      </c>
      <c r="BR11" s="236">
        <f>'G. Modelsimulering_mænd'!BR13*'B. Andre input'!$B137*'B. Andre input'!$B$65</f>
        <v>2233704.5180589324</v>
      </c>
      <c r="BS11" s="236">
        <f>'G. Modelsimulering_mænd'!BS13*'B. Andre input'!$B137*'B. Andre input'!$B$65</f>
        <v>2013470.5810359817</v>
      </c>
      <c r="BT11" s="236">
        <f>'G. Modelsimulering_mænd'!BT13*'B. Andre input'!$B137*'B. Andre input'!$B$65</f>
        <v>1814953.7638160968</v>
      </c>
      <c r="BU11" s="236">
        <f>'G. Modelsimulering_mænd'!BU13*'B. Andre input'!$B137*'B. Andre input'!$B$65</f>
        <v>0</v>
      </c>
      <c r="BV11" s="236">
        <f>'G. Modelsimulering_mænd'!BV13*'B. Andre input'!$B137*'B. Andre input'!$B$65</f>
        <v>0</v>
      </c>
      <c r="BW11" s="236">
        <f>'G. Modelsimulering_mænd'!BW13*'B. Andre input'!$B137*'B. Andre input'!$B$65</f>
        <v>0</v>
      </c>
      <c r="BX11" s="236">
        <f>'G. Modelsimulering_mænd'!BX13*'B. Andre input'!$B137*'B. Andre input'!$B$65</f>
        <v>0</v>
      </c>
      <c r="BY11" s="236">
        <f>'G. Modelsimulering_mænd'!BY13*'B. Andre input'!$B137*'B. Andre input'!$B$65</f>
        <v>0</v>
      </c>
      <c r="BZ11" s="236">
        <f>'G. Modelsimulering_mænd'!BZ13*'B. Andre input'!$B137*'B. Andre input'!$B$65</f>
        <v>0</v>
      </c>
      <c r="CA11" s="236">
        <f>'G. Modelsimulering_mænd'!CA13*'B. Andre input'!$B137*'B. Andre input'!$B$65</f>
        <v>0</v>
      </c>
      <c r="CB11" s="236">
        <f>'G. Modelsimulering_mænd'!CB13*'B. Andre input'!$B137*'B. Andre input'!$B$65</f>
        <v>0</v>
      </c>
      <c r="CC11" s="236">
        <f>'G. Modelsimulering_mænd'!CC13*'B. Andre input'!$B137*'B. Andre input'!$B$65</f>
        <v>0</v>
      </c>
      <c r="CD11" s="236">
        <f>'G. Modelsimulering_mænd'!CD13*'B. Andre input'!$B137*'B. Andre input'!$B$65</f>
        <v>0</v>
      </c>
      <c r="CE11" s="236">
        <f>'G. Modelsimulering_mænd'!CE13*'B. Andre input'!$B137*'B. Andre input'!$B$65</f>
        <v>0</v>
      </c>
      <c r="CF11" s="236">
        <f>'G. Modelsimulering_mænd'!CF13*'B. Andre input'!$B137*'B. Andre input'!$B$65</f>
        <v>0</v>
      </c>
      <c r="CG11" s="236">
        <f>'G. Modelsimulering_mænd'!CG13*'B. Andre input'!$B137*'B. Andre input'!$B$65</f>
        <v>0</v>
      </c>
      <c r="CH11" s="236">
        <f>'G. Modelsimulering_mænd'!CH13*'B. Andre input'!$B137*'B. Andre input'!$B$65</f>
        <v>0</v>
      </c>
      <c r="CI11" s="236">
        <f>'G. Modelsimulering_mænd'!CI13*'B. Andre input'!$B137*'B. Andre input'!$B$65</f>
        <v>0</v>
      </c>
      <c r="CJ11" s="236">
        <f>'G. Modelsimulering_mænd'!CJ13*'B. Andre input'!$B137*'B. Andre input'!$B$65</f>
        <v>0</v>
      </c>
    </row>
    <row r="12" spans="1:88" s="115" customFormat="1" ht="12.75" x14ac:dyDescent="0.2">
      <c r="A12" s="140" t="s">
        <v>212</v>
      </c>
      <c r="B12" s="192"/>
      <c r="C12" s="192"/>
      <c r="D12" s="236">
        <f>'G. Modelsimulering_mænd'!D14*'B. Andre input'!$B$137*'B. Andre input'!$B$65</f>
        <v>1879264.9232750032</v>
      </c>
      <c r="E12" s="236">
        <f>'G. Modelsimulering_mænd'!E14*'B. Andre input'!$B137*'B. Andre input'!$B$65</f>
        <v>2376013.9262742936</v>
      </c>
      <c r="F12" s="236">
        <f>'G. Modelsimulering_mænd'!F14*'B. Andre input'!$B137*'B. Andre input'!$B$65</f>
        <v>2736843.033666342</v>
      </c>
      <c r="G12" s="236">
        <f>'G. Modelsimulering_mænd'!G14*'B. Andre input'!$B137*'B. Andre input'!$B$65</f>
        <v>2998592.6341076409</v>
      </c>
      <c r="H12" s="236">
        <f>'G. Modelsimulering_mænd'!H14*'B. Andre input'!$B137*'B. Andre input'!$B$65</f>
        <v>3187751.4488101993</v>
      </c>
      <c r="I12" s="236">
        <f>'G. Modelsimulering_mænd'!I14*'B. Andre input'!$B137*'B. Andre input'!$B$65</f>
        <v>3323390.6322466708</v>
      </c>
      <c r="J12" s="236">
        <f>'G. Modelsimulering_mænd'!J14*'B. Andre input'!$B137*'B. Andre input'!$B$65</f>
        <v>3400536.4762988095</v>
      </c>
      <c r="K12" s="236">
        <f>'G. Modelsimulering_mænd'!K14*'B. Andre input'!$B137*'B. Andre input'!$B$65</f>
        <v>3443560.1830678647</v>
      </c>
      <c r="L12" s="236">
        <f>'G. Modelsimulering_mænd'!L14*'B. Andre input'!$B137*'B. Andre input'!$B$65</f>
        <v>3463119.8006998631</v>
      </c>
      <c r="M12" s="236">
        <f>'G. Modelsimulering_mænd'!M14*'B. Andre input'!$B137*'B. Andre input'!$B$65</f>
        <v>3465382.3562258771</v>
      </c>
      <c r="N12" s="236">
        <f>'G. Modelsimulering_mænd'!N14*'B. Andre input'!$B137*'B. Andre input'!$B$65</f>
        <v>3454479.6238869131</v>
      </c>
      <c r="O12" s="236">
        <f>'G. Modelsimulering_mænd'!O14*'B. Andre input'!$B137*'B. Andre input'!$B$65</f>
        <v>3430724.3264508708</v>
      </c>
      <c r="P12" s="236">
        <f>'G. Modelsimulering_mænd'!P14*'B. Andre input'!$B137*'B. Andre input'!$B$65</f>
        <v>3400844.9100518567</v>
      </c>
      <c r="Q12" s="236">
        <f>'G. Modelsimulering_mænd'!Q14*'B. Andre input'!$B137*'B. Andre input'!$B$65</f>
        <v>3366999.728705429</v>
      </c>
      <c r="R12" s="236">
        <f>'G. Modelsimulering_mænd'!R14*'B. Andre input'!$B137*'B. Andre input'!$B$65</f>
        <v>3330007.2624395457</v>
      </c>
      <c r="S12" s="236">
        <f>'G. Modelsimulering_mænd'!S14*'B. Andre input'!$B137*'B. Andre input'!$B$65</f>
        <v>3290199.2906285627</v>
      </c>
      <c r="T12" s="236">
        <f>'G. Modelsimulering_mænd'!T14*'B. Andre input'!$B137*'B. Andre input'!$B$65</f>
        <v>3247704.2324291463</v>
      </c>
      <c r="U12" s="236">
        <f>'G. Modelsimulering_mænd'!U14*'B. Andre input'!$B137*'B. Andre input'!$B$65</f>
        <v>3202569.3531205128</v>
      </c>
      <c r="V12" s="236">
        <f>'G. Modelsimulering_mænd'!V14*'B. Andre input'!$B137*'B. Andre input'!$B$65</f>
        <v>3154822.7115998049</v>
      </c>
      <c r="W12" s="236">
        <f>'G. Modelsimulering_mænd'!W14*'B. Andre input'!$B137*'B. Andre input'!$B$65</f>
        <v>3104505.5366142872</v>
      </c>
      <c r="X12" s="236">
        <f>'G. Modelsimulering_mænd'!X14*'B. Andre input'!$B137*'B. Andre input'!$B$65</f>
        <v>3051981.4951283662</v>
      </c>
      <c r="Y12" s="236">
        <f>'G. Modelsimulering_mænd'!Y14*'B. Andre input'!$B137*'B. Andre input'!$B$65</f>
        <v>3004117.253963931</v>
      </c>
      <c r="Z12" s="236">
        <f>'G. Modelsimulering_mænd'!Z14*'B. Andre input'!$B137*'B. Andre input'!$B$65</f>
        <v>2957322.1338231191</v>
      </c>
      <c r="AA12" s="236">
        <f>'G. Modelsimulering_mænd'!AA14*'B. Andre input'!$B137*'B. Andre input'!$B$65</f>
        <v>2909387.9561188864</v>
      </c>
      <c r="AB12" s="236">
        <f>'G. Modelsimulering_mænd'!AB14*'B. Andre input'!$B137*'B. Andre input'!$B$65</f>
        <v>2859056.1436490123</v>
      </c>
      <c r="AC12" s="236">
        <f>'G. Modelsimulering_mænd'!AC14*'B. Andre input'!$B137*'B. Andre input'!$B$65</f>
        <v>2805712.0385332066</v>
      </c>
      <c r="AD12" s="236">
        <f>'G. Modelsimulering_mænd'!AD14*'B. Andre input'!$B137*'B. Andre input'!$B$65</f>
        <v>2749169.6376592121</v>
      </c>
      <c r="AE12" s="236">
        <f>'G. Modelsimulering_mænd'!AE14*'B. Andre input'!$B137*'B. Andre input'!$B$65</f>
        <v>2689520.605760836</v>
      </c>
      <c r="AF12" s="236">
        <f>'G. Modelsimulering_mænd'!AF14*'B. Andre input'!$B137*'B. Andre input'!$B$65</f>
        <v>2627028.9743891507</v>
      </c>
      <c r="AG12" s="236">
        <f>'G. Modelsimulering_mænd'!AG14*'B. Andre input'!$B137*'B. Andre input'!$B$65</f>
        <v>2562058.2887837547</v>
      </c>
      <c r="AH12" s="236">
        <f>'G. Modelsimulering_mænd'!AH14*'B. Andre input'!$B137*'B. Andre input'!$B$65</f>
        <v>2517531.5390714994</v>
      </c>
      <c r="AI12" s="236">
        <f>'G. Modelsimulering_mænd'!AI14*'B. Andre input'!$B137*'B. Andre input'!$B$65</f>
        <v>2483233.654575624</v>
      </c>
      <c r="AJ12" s="236">
        <f>'G. Modelsimulering_mænd'!AJ14*'B. Andre input'!$B137*'B. Andre input'!$B$65</f>
        <v>2452521.6566053783</v>
      </c>
      <c r="AK12" s="236">
        <f>'G. Modelsimulering_mænd'!AK14*'B. Andre input'!$B137*'B. Andre input'!$B$65</f>
        <v>2421232.9122954165</v>
      </c>
      <c r="AL12" s="236">
        <f>'G. Modelsimulering_mænd'!AL14*'B. Andre input'!$B137*'B. Andre input'!$B$65</f>
        <v>2386912.05949269</v>
      </c>
      <c r="AM12" s="236">
        <f>'G. Modelsimulering_mænd'!AM14*'B. Andre input'!$B137*'B. Andre input'!$B$65</f>
        <v>2348264.7010449669</v>
      </c>
      <c r="AN12" s="236">
        <f>'G. Modelsimulering_mænd'!AN14*'B. Andre input'!$B137*'B. Andre input'!$B$65</f>
        <v>2304772.4960822356</v>
      </c>
      <c r="AO12" s="236">
        <f>'G. Modelsimulering_mænd'!AO14*'B. Andre input'!$B137*'B. Andre input'!$B$65</f>
        <v>2256423.1023408379</v>
      </c>
      <c r="AP12" s="236">
        <f>'G. Modelsimulering_mænd'!AP14*'B. Andre input'!$B137*'B. Andre input'!$B$65</f>
        <v>2203521.8004081594</v>
      </c>
      <c r="AQ12" s="236">
        <f>'G. Modelsimulering_mænd'!AQ14*'B. Andre input'!$B137*'B. Andre input'!$B$65</f>
        <v>2146561.146922458</v>
      </c>
      <c r="AR12" s="236">
        <f>'G. Modelsimulering_mænd'!AR14*'B. Andre input'!$B137*'B. Andre input'!$B$65</f>
        <v>2121232.4337931215</v>
      </c>
      <c r="AS12" s="236">
        <f>'G. Modelsimulering_mænd'!AS14*'B. Andre input'!$B137*'B. Andre input'!$B$65</f>
        <v>2109261.0281727873</v>
      </c>
      <c r="AT12" s="236">
        <f>'G. Modelsimulering_mænd'!AT14*'B. Andre input'!$B137*'B. Andre input'!$B$65</f>
        <v>2099298.7274724762</v>
      </c>
      <c r="AU12" s="236">
        <f>'G. Modelsimulering_mænd'!AU14*'B. Andre input'!$B137*'B. Andre input'!$B$65</f>
        <v>2084700.588008604</v>
      </c>
      <c r="AV12" s="236">
        <f>'G. Modelsimulering_mænd'!AV14*'B. Andre input'!$B137*'B. Andre input'!$B$65</f>
        <v>2061968.0729265623</v>
      </c>
      <c r="AW12" s="236">
        <f>'G. Modelsimulering_mænd'!AW14*'B. Andre input'!$B137*'B. Andre input'!$B$65</f>
        <v>2029664.0522513175</v>
      </c>
      <c r="AX12" s="236">
        <f>'G. Modelsimulering_mænd'!AX14*'B. Andre input'!$B137*'B. Andre input'!$B$65</f>
        <v>1987661.5234861816</v>
      </c>
      <c r="AY12" s="236">
        <f>'G. Modelsimulering_mænd'!AY14*'B. Andre input'!$B137*'B. Andre input'!$B$65</f>
        <v>1936627.914660129</v>
      </c>
      <c r="AZ12" s="236">
        <f>'G. Modelsimulering_mænd'!AZ14*'B. Andre input'!$B137*'B. Andre input'!$B$65</f>
        <v>1877675.2485404974</v>
      </c>
      <c r="BA12" s="236">
        <f>'G. Modelsimulering_mænd'!BA14*'B. Andre input'!$B137*'B. Andre input'!$B$65</f>
        <v>1812126.6532832065</v>
      </c>
      <c r="BB12" s="236">
        <f>'G. Modelsimulering_mænd'!BB14*'B. Andre input'!$B137*'B. Andre input'!$B$65</f>
        <v>1932632.7803901583</v>
      </c>
      <c r="BC12" s="236">
        <f>'G. Modelsimulering_mænd'!BC14*'B. Andre input'!$B137*'B. Andre input'!$B$65</f>
        <v>1958377.0855875129</v>
      </c>
      <c r="BD12" s="236">
        <f>'G. Modelsimulering_mænd'!BD14*'B. Andre input'!$B137*'B. Andre input'!$B$65</f>
        <v>1921837.1020161503</v>
      </c>
      <c r="BE12" s="236">
        <f>'G. Modelsimulering_mænd'!BE14*'B. Andre input'!$B137*'B. Andre input'!$B$65</f>
        <v>1845779.2763586903</v>
      </c>
      <c r="BF12" s="236">
        <f>'G. Modelsimulering_mænd'!BF14*'B. Andre input'!$B137*'B. Andre input'!$B$65</f>
        <v>1746062.8674132701</v>
      </c>
      <c r="BG12" s="236">
        <f>'G. Modelsimulering_mænd'!BG14*'B. Andre input'!$B137*'B. Andre input'!$B$65</f>
        <v>1633639.1957144428</v>
      </c>
      <c r="BH12" s="236">
        <f>'G. Modelsimulering_mænd'!BH14*'B. Andre input'!$B137*'B. Andre input'!$B$65</f>
        <v>1515977.9534274787</v>
      </c>
      <c r="BI12" s="236">
        <f>'G. Modelsimulering_mænd'!BI14*'B. Andre input'!$B137*'B. Andre input'!$B$65</f>
        <v>1398085.1151343116</v>
      </c>
      <c r="BJ12" s="236">
        <f>'G. Modelsimulering_mænd'!BJ14*'B. Andre input'!$B137*'B. Andre input'!$B$65</f>
        <v>1283229.4409852072</v>
      </c>
      <c r="BK12" s="236">
        <f>'G. Modelsimulering_mænd'!BK14*'B. Andre input'!$B137*'B. Andre input'!$B$65</f>
        <v>1173460.8591576472</v>
      </c>
      <c r="BL12" s="236">
        <f>'G. Modelsimulering_mænd'!BL14*'B. Andre input'!$B137*'B. Andre input'!$B$65</f>
        <v>1069980.0921844293</v>
      </c>
      <c r="BM12" s="236">
        <f>'G. Modelsimulering_mænd'!BM14*'B. Andre input'!$B137*'B. Andre input'!$B$65</f>
        <v>973401.89012191503</v>
      </c>
      <c r="BN12" s="236">
        <f>'G. Modelsimulering_mænd'!BN14*'B. Andre input'!$B137*'B. Andre input'!$B$65</f>
        <v>883942.13480073353</v>
      </c>
      <c r="BO12" s="236">
        <f>'G. Modelsimulering_mænd'!BO14*'B. Andre input'!$B137*'B. Andre input'!$B$65</f>
        <v>801550.45860021759</v>
      </c>
      <c r="BP12" s="236">
        <f>'G. Modelsimulering_mænd'!BP14*'B. Andre input'!$B137*'B. Andre input'!$B$65</f>
        <v>726003.87079992366</v>
      </c>
      <c r="BQ12" s="236">
        <f>'G. Modelsimulering_mænd'!BQ14*'B. Andre input'!$B137*'B. Andre input'!$B$65</f>
        <v>656972.49127222155</v>
      </c>
      <c r="BR12" s="236">
        <f>'G. Modelsimulering_mænd'!BR14*'B. Andre input'!$B137*'B. Andre input'!$B$65</f>
        <v>594065.34939288266</v>
      </c>
      <c r="BS12" s="236">
        <f>'G. Modelsimulering_mænd'!BS14*'B. Andre input'!$B137*'B. Andre input'!$B$65</f>
        <v>536861.95657325222</v>
      </c>
      <c r="BT12" s="236">
        <f>'G. Modelsimulering_mænd'!BT14*'B. Andre input'!$B137*'B. Andre input'!$B$65</f>
        <v>484933.7485726967</v>
      </c>
      <c r="BU12" s="236">
        <f>'G. Modelsimulering_mænd'!BU14*'B. Andre input'!$B137*'B. Andre input'!$B$65</f>
        <v>2073870.1033272764</v>
      </c>
      <c r="BV12" s="236">
        <f>'G. Modelsimulering_mænd'!BV14*'B. Andre input'!$B137*'B. Andre input'!$B$65</f>
        <v>1500235.8427900388</v>
      </c>
      <c r="BW12" s="236">
        <f>'G. Modelsimulering_mænd'!BW14*'B. Andre input'!$B137*'B. Andre input'!$B$65</f>
        <v>1086314.8165989388</v>
      </c>
      <c r="BX12" s="236">
        <f>'G. Modelsimulering_mænd'!BX14*'B. Andre input'!$B137*'B. Andre input'!$B$65</f>
        <v>787328.10237796383</v>
      </c>
      <c r="BY12" s="236">
        <f>'G. Modelsimulering_mænd'!BY14*'B. Andre input'!$B137*'B. Andre input'!$B$65</f>
        <v>571143.38825392339</v>
      </c>
      <c r="BZ12" s="236">
        <f>'G. Modelsimulering_mænd'!BZ14*'B. Andre input'!$B137*'B. Andre input'!$B$65</f>
        <v>414676.30416576378</v>
      </c>
      <c r="CA12" s="236">
        <f>'G. Modelsimulering_mænd'!CA14*'B. Andre input'!$B137*'B. Andre input'!$B$65</f>
        <v>301323.63295084011</v>
      </c>
      <c r="CB12" s="236">
        <f>'G. Modelsimulering_mænd'!CB14*'B. Andre input'!$B137*'B. Andre input'!$B$65</f>
        <v>219130.24910986636</v>
      </c>
      <c r="CC12" s="236">
        <f>'G. Modelsimulering_mænd'!CC14*'B. Andre input'!$B137*'B. Andre input'!$B$65</f>
        <v>159478.43316314375</v>
      </c>
      <c r="CD12" s="236">
        <f>'G. Modelsimulering_mænd'!CD14*'B. Andre input'!$B137*'B. Andre input'!$B$65</f>
        <v>116149.55418184807</v>
      </c>
      <c r="CE12" s="236">
        <f>'G. Modelsimulering_mænd'!CE14*'B. Andre input'!$B137*'B. Andre input'!$B$65</f>
        <v>84651.519976070776</v>
      </c>
      <c r="CF12" s="236">
        <f>'G. Modelsimulering_mænd'!CF14*'B. Andre input'!$B137*'B. Andre input'!$B$65</f>
        <v>61736.146292794576</v>
      </c>
      <c r="CG12" s="236">
        <f>'G. Modelsimulering_mænd'!CG14*'B. Andre input'!$B137*'B. Andre input'!$B$65</f>
        <v>45052.409610539733</v>
      </c>
      <c r="CH12" s="236">
        <f>'G. Modelsimulering_mænd'!CH14*'B. Andre input'!$B137*'B. Andre input'!$B$65</f>
        <v>32897.040126913736</v>
      </c>
      <c r="CI12" s="236">
        <f>'G. Modelsimulering_mænd'!CI14*'B. Andre input'!$B137*'B. Andre input'!$B$65</f>
        <v>24034.927863056717</v>
      </c>
      <c r="CJ12" s="236">
        <f>'G. Modelsimulering_mænd'!CJ14*'B. Andre input'!$B137*'B. Andre input'!$B$65</f>
        <v>0</v>
      </c>
    </row>
    <row r="13" spans="1:88" s="115" customFormat="1" ht="12.75" x14ac:dyDescent="0.2">
      <c r="A13" s="140" t="s">
        <v>191</v>
      </c>
      <c r="B13" s="192"/>
      <c r="C13" s="192"/>
      <c r="D13" s="236">
        <f>'G. Modelsimulering_mænd'!D15*'B. Andre input'!$B$137*'B. Andre input'!$B$65</f>
        <v>61606.467247324195</v>
      </c>
      <c r="E13" s="236">
        <f>'G. Modelsimulering_mænd'!E15*'B. Andre input'!$B137*'B. Andre input'!$B$65</f>
        <v>96946.998144664714</v>
      </c>
      <c r="F13" s="236">
        <f>'G. Modelsimulering_mænd'!F15*'B. Andre input'!$B137*'B. Andre input'!$B$65</f>
        <v>122710.71410311505</v>
      </c>
      <c r="G13" s="236">
        <f>'G. Modelsimulering_mænd'!G15*'B. Andre input'!$B137*'B. Andre input'!$B$65</f>
        <v>141517.41660778149</v>
      </c>
      <c r="H13" s="236">
        <f>'G. Modelsimulering_mænd'!H15*'B. Andre input'!$B137*'B. Andre input'!$B$65</f>
        <v>155248.54664238147</v>
      </c>
      <c r="I13" s="236">
        <f>'G. Modelsimulering_mænd'!I15*'B. Andre input'!$B137*'B. Andre input'!$B$65</f>
        <v>165256.6522327007</v>
      </c>
      <c r="J13" s="236">
        <f>'G. Modelsimulering_mænd'!J15*'B. Andre input'!$B137*'B. Andre input'!$B$65</f>
        <v>171425.78384707859</v>
      </c>
      <c r="K13" s="236">
        <f>'G. Modelsimulering_mænd'!K15*'B. Andre input'!$B137*'B. Andre input'!$B$65</f>
        <v>175255.34022146207</v>
      </c>
      <c r="L13" s="236">
        <f>'G. Modelsimulering_mænd'!L15*'B. Andre input'!$B137*'B. Andre input'!$B$65</f>
        <v>177474.29674070905</v>
      </c>
      <c r="M13" s="236">
        <f>'G. Modelsimulering_mænd'!M15*'B. Andre input'!$B137*'B. Andre input'!$B$65</f>
        <v>178517.10680168986</v>
      </c>
      <c r="N13" s="236">
        <f>'G. Modelsimulering_mænd'!N15*'B. Andre input'!$B137*'B. Andre input'!$B$65</f>
        <v>178676.79522316475</v>
      </c>
      <c r="O13" s="236">
        <f>'G. Modelsimulering_mænd'!O15*'B. Andre input'!$B137*'B. Andre input'!$B$65</f>
        <v>177996.42602632038</v>
      </c>
      <c r="P13" s="236">
        <f>'G. Modelsimulering_mænd'!P15*'B. Andre input'!$B137*'B. Andre input'!$B$65</f>
        <v>176850.73874184929</v>
      </c>
      <c r="Q13" s="236">
        <f>'G. Modelsimulering_mænd'!Q15*'B. Andre input'!$B137*'B. Andre input'!$B$65</f>
        <v>175412.02337436078</v>
      </c>
      <c r="R13" s="236">
        <f>'G. Modelsimulering_mænd'!R15*'B. Andre input'!$B137*'B. Andre input'!$B$65</f>
        <v>173756.7959516714</v>
      </c>
      <c r="S13" s="236">
        <f>'G. Modelsimulering_mænd'!S15*'B. Andre input'!$B137*'B. Andre input'!$B$65</f>
        <v>171922.39698468495</v>
      </c>
      <c r="T13" s="236">
        <f>'G. Modelsimulering_mænd'!T15*'B. Andre input'!$B137*'B. Andre input'!$B$65</f>
        <v>169927.26221396978</v>
      </c>
      <c r="U13" s="236">
        <f>'G. Modelsimulering_mænd'!U15*'B. Andre input'!$B137*'B. Andre input'!$B$65</f>
        <v>167780.39910222357</v>
      </c>
      <c r="V13" s="236">
        <f>'G. Modelsimulering_mænd'!V15*'B. Andre input'!$B137*'B. Andre input'!$B$65</f>
        <v>165486.56795831007</v>
      </c>
      <c r="W13" s="236">
        <f>'G. Modelsimulering_mænd'!W15*'B. Andre input'!$B137*'B. Andre input'!$B$65</f>
        <v>163049.24162018587</v>
      </c>
      <c r="X13" s="236">
        <f>'G. Modelsimulering_mænd'!X15*'B. Andre input'!$B137*'B. Andre input'!$B$65</f>
        <v>160490.081609391</v>
      </c>
      <c r="Y13" s="236">
        <f>'G. Modelsimulering_mænd'!Y15*'B. Andre input'!$B137*'B. Andre input'!$B$65</f>
        <v>157808.6606014554</v>
      </c>
      <c r="Z13" s="236">
        <f>'G. Modelsimulering_mænd'!Z15*'B. Andre input'!$B137*'B. Andre input'!$B$65</f>
        <v>155360.56464268715</v>
      </c>
      <c r="AA13" s="236">
        <f>'G. Modelsimulering_mænd'!AA15*'B. Andre input'!$B137*'B. Andre input'!$B$65</f>
        <v>152962.07637257676</v>
      </c>
      <c r="AB13" s="236">
        <f>'G. Modelsimulering_mænd'!AB15*'B. Andre input'!$B137*'B. Andre input'!$B$65</f>
        <v>150500.33913373802</v>
      </c>
      <c r="AC13" s="236">
        <f>'G. Modelsimulering_mænd'!AC15*'B. Andre input'!$B137*'B. Andre input'!$B$65</f>
        <v>147911.19692604349</v>
      </c>
      <c r="AD13" s="236">
        <f>'G. Modelsimulering_mænd'!AD15*'B. Andre input'!$B137*'B. Andre input'!$B$65</f>
        <v>145163.53007801485</v>
      </c>
      <c r="AE13" s="236">
        <f>'G. Modelsimulering_mænd'!AE15*'B. Andre input'!$B137*'B. Andre input'!$B$65</f>
        <v>142248.21382612121</v>
      </c>
      <c r="AF13" s="236">
        <f>'G. Modelsimulering_mænd'!AF15*'B. Andre input'!$B137*'B. Andre input'!$B$65</f>
        <v>139170.36744396907</v>
      </c>
      <c r="AG13" s="236">
        <f>'G. Modelsimulering_mænd'!AG15*'B. Andre input'!$B137*'B. Andre input'!$B$65</f>
        <v>135943.94489056402</v>
      </c>
      <c r="AH13" s="236">
        <f>'G. Modelsimulering_mænd'!AH15*'B. Andre input'!$B137*'B. Andre input'!$B$65</f>
        <v>132587.99027821238</v>
      </c>
      <c r="AI13" s="236">
        <f>'G. Modelsimulering_mænd'!AI15*'B. Andre input'!$B137*'B. Andre input'!$B$65</f>
        <v>130285.586336147</v>
      </c>
      <c r="AJ13" s="236">
        <f>'G. Modelsimulering_mænd'!AJ15*'B. Andre input'!$B137*'B. Andre input'!$B$65</f>
        <v>128510.83423604451</v>
      </c>
      <c r="AK13" s="236">
        <f>'G. Modelsimulering_mænd'!AK15*'B. Andre input'!$B137*'B. Andre input'!$B$65</f>
        <v>126921.37228987316</v>
      </c>
      <c r="AL13" s="236">
        <f>'G. Modelsimulering_mænd'!AL15*'B. Andre input'!$B137*'B. Andre input'!$B$65</f>
        <v>125302.4271472016</v>
      </c>
      <c r="AM13" s="236">
        <f>'G. Modelsimulering_mænd'!AM15*'B. Andre input'!$B137*'B. Andre input'!$B$65</f>
        <v>123527.14660707927</v>
      </c>
      <c r="AN13" s="236">
        <f>'G. Modelsimulering_mænd'!AN15*'B. Andre input'!$B137*'B. Andre input'!$B$65</f>
        <v>121528.53396119045</v>
      </c>
      <c r="AO13" s="236">
        <f>'G. Modelsimulering_mænd'!AO15*'B. Andre input'!$B137*'B. Andre input'!$B$65</f>
        <v>119279.65019762203</v>
      </c>
      <c r="AP13" s="236">
        <f>'G. Modelsimulering_mænd'!AP15*'B. Andre input'!$B137*'B. Andre input'!$B$65</f>
        <v>116779.70720862152</v>
      </c>
      <c r="AQ13" s="236">
        <f>'G. Modelsimulering_mænd'!AQ15*'B. Andre input'!$B137*'B. Andre input'!$B$65</f>
        <v>114044.35594216867</v>
      </c>
      <c r="AR13" s="236">
        <f>'G. Modelsimulering_mænd'!AR15*'B. Andre input'!$B137*'B. Andre input'!$B$65</f>
        <v>111098.95842282055</v>
      </c>
      <c r="AS13" s="236">
        <f>'G. Modelsimulering_mænd'!AS15*'B. Andre input'!$B137*'B. Andre input'!$B$65</f>
        <v>109785.23871810197</v>
      </c>
      <c r="AT13" s="236">
        <f>'G. Modelsimulering_mænd'!AT15*'B. Andre input'!$B137*'B. Andre input'!$B$65</f>
        <v>109161.72007313537</v>
      </c>
      <c r="AU13" s="236">
        <f>'G. Modelsimulering_mænd'!AU15*'B. Andre input'!$B137*'B. Andre input'!$B$65</f>
        <v>108643.10236552036</v>
      </c>
      <c r="AV13" s="236">
        <f>'G. Modelsimulering_mænd'!AV15*'B. Andre input'!$B137*'B. Andre input'!$B$65</f>
        <v>107886.20946327315</v>
      </c>
      <c r="AW13" s="236">
        <f>'G. Modelsimulering_mænd'!AW15*'B. Andre input'!$B137*'B. Andre input'!$B$65</f>
        <v>106710.02558373792</v>
      </c>
      <c r="AX13" s="236">
        <f>'G. Modelsimulering_mænd'!AX15*'B. Andre input'!$B137*'B. Andre input'!$B$65</f>
        <v>105039.90209848678</v>
      </c>
      <c r="AY13" s="236">
        <f>'G. Modelsimulering_mænd'!AY15*'B. Andre input'!$B137*'B. Andre input'!$B$65</f>
        <v>102868.88024894192</v>
      </c>
      <c r="AZ13" s="236">
        <f>'G. Modelsimulering_mænd'!AZ15*'B. Andre input'!$B137*'B. Andre input'!$B$65</f>
        <v>100231.11120117744</v>
      </c>
      <c r="BA13" s="236">
        <f>'G. Modelsimulering_mænd'!BA15*'B. Andre input'!$B137*'B. Andre input'!$B$65</f>
        <v>97183.803445301062</v>
      </c>
      <c r="BB13" s="236">
        <f>'G. Modelsimulering_mænd'!BB15*'B. Andre input'!$B137*'B. Andre input'!$B$65</f>
        <v>93795.158975193102</v>
      </c>
      <c r="BC13" s="236">
        <f>'G. Modelsimulering_mænd'!BC15*'B. Andre input'!$B137*'B. Andre input'!$B$65</f>
        <v>100006.35338309045</v>
      </c>
      <c r="BD13" s="236">
        <f>'G. Modelsimulering_mænd'!BD15*'B. Andre input'!$B137*'B. Andre input'!$B$65</f>
        <v>101334.96090451548</v>
      </c>
      <c r="BE13" s="236">
        <f>'G. Modelsimulering_mænd'!BE15*'B. Andre input'!$B137*'B. Andre input'!$B$65</f>
        <v>99450.635683186774</v>
      </c>
      <c r="BF13" s="236">
        <f>'G. Modelsimulering_mænd'!BF15*'B. Andre input'!$B137*'B. Andre input'!$B$65</f>
        <v>95525.177852161767</v>
      </c>
      <c r="BG13" s="236">
        <f>'G. Modelsimulering_mænd'!BG15*'B. Andre input'!$B137*'B. Andre input'!$B$65</f>
        <v>90375.833132242682</v>
      </c>
      <c r="BH13" s="236">
        <f>'G. Modelsimulering_mænd'!BH15*'B. Andre input'!$B137*'B. Andre input'!$B$65</f>
        <v>84567.604356251613</v>
      </c>
      <c r="BI13" s="236">
        <f>'G. Modelsimulering_mænd'!BI15*'B. Andre input'!$B137*'B. Andre input'!$B$65</f>
        <v>78486.33824090047</v>
      </c>
      <c r="BJ13" s="236">
        <f>'G. Modelsimulering_mænd'!BJ15*'B. Andre input'!$B137*'B. Andre input'!$B$65</f>
        <v>72390.952183385671</v>
      </c>
      <c r="BK13" s="236">
        <f>'G. Modelsimulering_mænd'!BK15*'B. Andre input'!$B137*'B. Andre input'!$B$65</f>
        <v>66450.756752338944</v>
      </c>
      <c r="BL13" s="236">
        <f>'G. Modelsimulering_mænd'!BL15*'B. Andre input'!$B137*'B. Andre input'!$B$65</f>
        <v>60772.119553525052</v>
      </c>
      <c r="BM13" s="236">
        <f>'G. Modelsimulering_mænd'!BM15*'B. Andre input'!$B137*'B. Andre input'!$B$65</f>
        <v>55417.500792875937</v>
      </c>
      <c r="BN13" s="236">
        <f>'G. Modelsimulering_mænd'!BN15*'B. Andre input'!$B137*'B. Andre input'!$B$65</f>
        <v>50419.025920398613</v>
      </c>
      <c r="BO13" s="236">
        <f>'G. Modelsimulering_mænd'!BO15*'B. Andre input'!$B137*'B. Andre input'!$B$65</f>
        <v>45788.144382512306</v>
      </c>
      <c r="BP13" s="236">
        <f>'G. Modelsimulering_mænd'!BP15*'B. Andre input'!$B137*'B. Andre input'!$B$65</f>
        <v>41522.483732313332</v>
      </c>
      <c r="BQ13" s="236">
        <f>'G. Modelsimulering_mænd'!BQ15*'B. Andre input'!$B137*'B. Andre input'!$B$65</f>
        <v>37610.694166948451</v>
      </c>
      <c r="BR13" s="236">
        <f>'G. Modelsimulering_mænd'!BR15*'B. Andre input'!$B137*'B. Andre input'!$B$65</f>
        <v>34035.853836112161</v>
      </c>
      <c r="BS13" s="236">
        <f>'G. Modelsimulering_mænd'!BS15*'B. Andre input'!$B137*'B. Andre input'!$B$65</f>
        <v>30777.844337803795</v>
      </c>
      <c r="BT13" s="236">
        <f>'G. Modelsimulering_mænd'!BT15*'B. Andre input'!$B137*'B. Andre input'!$B$65</f>
        <v>27814.990447613309</v>
      </c>
      <c r="BU13" s="236">
        <f>'G. Modelsimulering_mænd'!BU15*'B. Andre input'!$B137*'B. Andre input'!$B$65</f>
        <v>25125.175332811614</v>
      </c>
      <c r="BV13" s="236">
        <f>'G. Modelsimulering_mænd'!BV15*'B. Andre input'!$B137*'B. Andre input'!$B$65</f>
        <v>107159.70305643133</v>
      </c>
      <c r="BW13" s="236">
        <f>'G. Modelsimulering_mænd'!BW15*'B. Andre input'!$B137*'B. Andre input'!$B$65</f>
        <v>77593.915471352753</v>
      </c>
      <c r="BX13" s="236">
        <f>'G. Modelsimulering_mænd'!BX15*'B. Andre input'!$B137*'B. Andre input'!$B$65</f>
        <v>56237.721598425982</v>
      </c>
      <c r="BY13" s="236">
        <f>'G. Modelsimulering_mænd'!BY15*'B. Andre input'!$B137*'B. Andre input'!$B$65</f>
        <v>40795.956303851672</v>
      </c>
      <c r="BZ13" s="236">
        <f>'G. Modelsimulering_mænd'!BZ15*'B. Andre input'!$B137*'B. Andre input'!$B$65</f>
        <v>29619.736011840268</v>
      </c>
      <c r="CA13" s="236">
        <f>'G. Modelsimulering_mænd'!CA15*'B. Andre input'!$B137*'B. Andre input'!$B$65</f>
        <v>21523.116639345721</v>
      </c>
      <c r="CB13" s="236">
        <f>'G. Modelsimulering_mænd'!CB15*'B. Andre input'!$B137*'B. Andre input'!$B$65</f>
        <v>15652.160650704738</v>
      </c>
      <c r="CC13" s="236">
        <f>'G. Modelsimulering_mænd'!CC15*'B. Andre input'!$B137*'B. Andre input'!$B$65</f>
        <v>11391.316654510265</v>
      </c>
      <c r="CD13" s="236">
        <f>'G. Modelsimulering_mænd'!CD15*'B. Andre input'!$B137*'B. Andre input'!$B$65</f>
        <v>8296.3967272748632</v>
      </c>
      <c r="CE13" s="236">
        <f>'G. Modelsimulering_mænd'!CE15*'B. Andre input'!$B137*'B. Andre input'!$B$65</f>
        <v>6046.5371411479136</v>
      </c>
      <c r="CF13" s="236">
        <f>'G. Modelsimulering_mænd'!CF15*'B. Andre input'!$B137*'B. Andre input'!$B$65</f>
        <v>4409.7247351996139</v>
      </c>
      <c r="CG13" s="236">
        <f>'G. Modelsimulering_mænd'!CG15*'B. Andre input'!$B137*'B. Andre input'!$B$65</f>
        <v>3218.0292578956951</v>
      </c>
      <c r="CH13" s="236">
        <f>'G. Modelsimulering_mænd'!CH15*'B. Andre input'!$B137*'B. Andre input'!$B$65</f>
        <v>2349.7885804938392</v>
      </c>
      <c r="CI13" s="236">
        <f>'G. Modelsimulering_mænd'!CI15*'B. Andre input'!$B137*'B. Andre input'!$B$65</f>
        <v>1716.7805616469084</v>
      </c>
      <c r="CJ13" s="236">
        <f>'G. Modelsimulering_mænd'!CJ15*'B. Andre input'!$B137*'B. Andre input'!$B$65</f>
        <v>18824.633868865243</v>
      </c>
    </row>
    <row r="14" spans="1:88" s="115" customFormat="1" ht="25.5" x14ac:dyDescent="0.2">
      <c r="A14" s="140" t="s">
        <v>177</v>
      </c>
      <c r="B14" s="192"/>
      <c r="C14" s="192"/>
      <c r="D14" s="236">
        <f>'G. Modelsimulering_mænd'!D16*'B. Andre input'!$B$149*'B. Andre input'!$B$65</f>
        <v>170108.95207662147</v>
      </c>
      <c r="E14" s="236">
        <f>'G. Modelsimulering_mænd'!E16*'B. Andre input'!$B149*'B. Andre input'!$B$65</f>
        <v>199441.55010699932</v>
      </c>
      <c r="F14" s="236">
        <f>'G. Modelsimulering_mænd'!F16*'B. Andre input'!$B149*'B. Andre input'!$B$65</f>
        <v>222411.2531067575</v>
      </c>
      <c r="G14" s="236">
        <f>'G. Modelsimulering_mænd'!G16*'B. Andre input'!$B149*'B. Andre input'!$B$65</f>
        <v>239957.48010948946</v>
      </c>
      <c r="H14" s="236">
        <f>'G. Modelsimulering_mænd'!H16*'B. Andre input'!$B149*'B. Andre input'!$B$65</f>
        <v>252894.48025878464</v>
      </c>
      <c r="I14" s="236">
        <f>'G. Modelsimulering_mænd'!I16*'B. Andre input'!$B149*'B. Andre input'!$B$65</f>
        <v>81349.058134710474</v>
      </c>
      <c r="J14" s="236">
        <f>'G. Modelsimulering_mænd'!J16*'B. Andre input'!$B149*'B. Andre input'!$B$65</f>
        <v>48701.851300603477</v>
      </c>
      <c r="K14" s="236">
        <f>'G. Modelsimulering_mænd'!K16*'B. Andre input'!$B149*'B. Andre input'!$B$65</f>
        <v>40286.518790485075</v>
      </c>
      <c r="L14" s="236">
        <f>'G. Modelsimulering_mænd'!L16*'B. Andre input'!$B149*'B. Andre input'!$B$65</f>
        <v>36280.778560838145</v>
      </c>
      <c r="M14" s="236">
        <f>'G. Modelsimulering_mænd'!M16*'B. Andre input'!$B149*'B. Andre input'!$B$65</f>
        <v>33243.043828100846</v>
      </c>
      <c r="N14" s="236">
        <f>'G. Modelsimulering_mænd'!N16*'B. Andre input'!$B149*'B. Andre input'!$B$65</f>
        <v>45807.564084836187</v>
      </c>
      <c r="O14" s="236">
        <f>'G. Modelsimulering_mænd'!O16*'B. Andre input'!$B149*'B. Andre input'!$B$65</f>
        <v>51319.428152777102</v>
      </c>
      <c r="P14" s="236">
        <f>'G. Modelsimulering_mænd'!P16*'B. Andre input'!$B149*'B. Andre input'!$B$65</f>
        <v>52484.137331892911</v>
      </c>
      <c r="Q14" s="236">
        <f>'G. Modelsimulering_mænd'!Q16*'B. Andre input'!$B149*'B. Andre input'!$B$65</f>
        <v>51064.502827469187</v>
      </c>
      <c r="R14" s="236">
        <f>'G. Modelsimulering_mænd'!R16*'B. Andre input'!$B149*'B. Andre input'!$B$65</f>
        <v>48193.967377003049</v>
      </c>
      <c r="S14" s="236">
        <f>'G. Modelsimulering_mænd'!S16*'B. Andre input'!$B149*'B. Andre input'!$B$65</f>
        <v>44591.97120072291</v>
      </c>
      <c r="T14" s="236">
        <f>'G. Modelsimulering_mænd'!T16*'B. Andre input'!$B149*'B. Andre input'!$B$65</f>
        <v>40707.434922978697</v>
      </c>
      <c r="U14" s="236">
        <f>'G. Modelsimulering_mænd'!U16*'B. Andre input'!$B149*'B. Andre input'!$B$65</f>
        <v>36813.496300172148</v>
      </c>
      <c r="V14" s="236">
        <f>'G. Modelsimulering_mænd'!V16*'B. Andre input'!$B149*'B. Andre input'!$B$65</f>
        <v>33069.836167902999</v>
      </c>
      <c r="W14" s="236">
        <f>'G. Modelsimulering_mænd'!W16*'B. Andre input'!$B149*'B. Andre input'!$B$65</f>
        <v>0</v>
      </c>
      <c r="X14" s="236">
        <f>'G. Modelsimulering_mænd'!X16*'B. Andre input'!$B149*'B. Andre input'!$B$65</f>
        <v>0</v>
      </c>
      <c r="Y14" s="236">
        <f>'G. Modelsimulering_mænd'!Y16*'B. Andre input'!$B149*'B. Andre input'!$B$65</f>
        <v>0</v>
      </c>
      <c r="Z14" s="236">
        <f>'G. Modelsimulering_mænd'!Z16*'B. Andre input'!$B149*'B. Andre input'!$B$65</f>
        <v>0</v>
      </c>
      <c r="AA14" s="236">
        <f>'G. Modelsimulering_mænd'!AA16*'B. Andre input'!$B149*'B. Andre input'!$B$65</f>
        <v>0</v>
      </c>
      <c r="AB14" s="236">
        <f>'G. Modelsimulering_mænd'!AB16*'B. Andre input'!$B149*'B. Andre input'!$B$65</f>
        <v>0</v>
      </c>
      <c r="AC14" s="236">
        <f>'G. Modelsimulering_mænd'!AC16*'B. Andre input'!$B149*'B. Andre input'!$B$65</f>
        <v>0</v>
      </c>
      <c r="AD14" s="236">
        <f>'G. Modelsimulering_mænd'!AD16*'B. Andre input'!$B149*'B. Andre input'!$B$65</f>
        <v>0</v>
      </c>
      <c r="AE14" s="236">
        <f>'G. Modelsimulering_mænd'!AE16*'B. Andre input'!$B149*'B. Andre input'!$B$65</f>
        <v>0</v>
      </c>
      <c r="AF14" s="236">
        <f>'G. Modelsimulering_mænd'!AF16*'B. Andre input'!$B149*'B. Andre input'!$B$65</f>
        <v>0</v>
      </c>
      <c r="AG14" s="236">
        <f>'G. Modelsimulering_mænd'!AG16*'B. Andre input'!$B149*'B. Andre input'!$B$65</f>
        <v>0</v>
      </c>
      <c r="AH14" s="236">
        <f>'G. Modelsimulering_mænd'!AH16*'B. Andre input'!$B149*'B. Andre input'!$B$65</f>
        <v>0</v>
      </c>
      <c r="AI14" s="236">
        <f>'G. Modelsimulering_mænd'!AI16*'B. Andre input'!$B149*'B. Andre input'!$B$65</f>
        <v>0</v>
      </c>
      <c r="AJ14" s="236">
        <f>'G. Modelsimulering_mænd'!AJ16*'B. Andre input'!$B149*'B. Andre input'!$B$65</f>
        <v>0</v>
      </c>
      <c r="AK14" s="236">
        <f>'G. Modelsimulering_mænd'!AK16*'B. Andre input'!$B149*'B. Andre input'!$B$65</f>
        <v>0</v>
      </c>
      <c r="AL14" s="236">
        <f>'G. Modelsimulering_mænd'!AL16*'B. Andre input'!$B149*'B. Andre input'!$B$65</f>
        <v>0</v>
      </c>
      <c r="AM14" s="236">
        <f>'G. Modelsimulering_mænd'!AM16*'B. Andre input'!$B149*'B. Andre input'!$B$65</f>
        <v>0</v>
      </c>
      <c r="AN14" s="236">
        <f>'G. Modelsimulering_mænd'!AN16*'B. Andre input'!$B149*'B. Andre input'!$B$65</f>
        <v>0</v>
      </c>
      <c r="AO14" s="236">
        <f>'G. Modelsimulering_mænd'!AO16*'B. Andre input'!$B149*'B. Andre input'!$B$65</f>
        <v>0</v>
      </c>
      <c r="AP14" s="236">
        <f>'G. Modelsimulering_mænd'!AP16*'B. Andre input'!$B149*'B. Andre input'!$B$65</f>
        <v>0</v>
      </c>
      <c r="AQ14" s="236">
        <f>'G. Modelsimulering_mænd'!AQ16*'B. Andre input'!$B149*'B. Andre input'!$B$65</f>
        <v>0</v>
      </c>
      <c r="AR14" s="236">
        <f>'G. Modelsimulering_mænd'!AR16*'B. Andre input'!$B149*'B. Andre input'!$B$65</f>
        <v>0</v>
      </c>
      <c r="AS14" s="236">
        <f>'G. Modelsimulering_mænd'!AS16*'B. Andre input'!$B149*'B. Andre input'!$B$65</f>
        <v>0</v>
      </c>
      <c r="AT14" s="236">
        <f>'G. Modelsimulering_mænd'!AT16*'B. Andre input'!$B149*'B. Andre input'!$B$65</f>
        <v>0</v>
      </c>
      <c r="AU14" s="236">
        <f>'G. Modelsimulering_mænd'!AU16*'B. Andre input'!$B149*'B. Andre input'!$B$65</f>
        <v>0</v>
      </c>
      <c r="AV14" s="236">
        <f>'G. Modelsimulering_mænd'!AV16*'B. Andre input'!$B149*'B. Andre input'!$B$65</f>
        <v>0</v>
      </c>
      <c r="AW14" s="236">
        <f>'G. Modelsimulering_mænd'!AW16*'B. Andre input'!$B149*'B. Andre input'!$B$65</f>
        <v>0</v>
      </c>
      <c r="AX14" s="236">
        <f>'G. Modelsimulering_mænd'!AX16*'B. Andre input'!$B149*'B. Andre input'!$B$65</f>
        <v>0</v>
      </c>
      <c r="AY14" s="236">
        <f>'G. Modelsimulering_mænd'!AY16*'B. Andre input'!$B149*'B. Andre input'!$B$65</f>
        <v>0</v>
      </c>
      <c r="AZ14" s="236">
        <f>'G. Modelsimulering_mænd'!AZ16*'B. Andre input'!$B149*'B. Andre input'!$B$65</f>
        <v>0</v>
      </c>
      <c r="BA14" s="236">
        <f>'G. Modelsimulering_mænd'!BA16*'B. Andre input'!$B149*'B. Andre input'!$B$65</f>
        <v>0</v>
      </c>
      <c r="BB14" s="236">
        <f>'G. Modelsimulering_mænd'!BB16*'B. Andre input'!$B149*'B. Andre input'!$B$65</f>
        <v>0</v>
      </c>
      <c r="BC14" s="236">
        <f>'G. Modelsimulering_mænd'!BC16*'B. Andre input'!$B149*'B. Andre input'!$B$65</f>
        <v>0</v>
      </c>
      <c r="BD14" s="236">
        <f>'G. Modelsimulering_mænd'!BD16*'B. Andre input'!$B149*'B. Andre input'!$B$65</f>
        <v>0</v>
      </c>
      <c r="BE14" s="236">
        <f>'G. Modelsimulering_mænd'!BE16*'B. Andre input'!$B149*'B. Andre input'!$B$65</f>
        <v>0</v>
      </c>
      <c r="BF14" s="236">
        <f>'G. Modelsimulering_mænd'!BF16*'B. Andre input'!$B149*'B. Andre input'!$B$65</f>
        <v>0</v>
      </c>
      <c r="BG14" s="236">
        <f>'G. Modelsimulering_mænd'!BG16*'B. Andre input'!$B149*'B. Andre input'!$B$65</f>
        <v>0</v>
      </c>
      <c r="BH14" s="236">
        <f>'G. Modelsimulering_mænd'!BH16*'B. Andre input'!$B149*'B. Andre input'!$B$65</f>
        <v>0</v>
      </c>
      <c r="BI14" s="236">
        <f>'G. Modelsimulering_mænd'!BI16*'B. Andre input'!$B149*'B. Andre input'!$B$65</f>
        <v>0</v>
      </c>
      <c r="BJ14" s="236">
        <f>'G. Modelsimulering_mænd'!BJ16*'B. Andre input'!$B149*'B. Andre input'!$B$65</f>
        <v>0</v>
      </c>
      <c r="BK14" s="236">
        <f>'G. Modelsimulering_mænd'!BK16*'B. Andre input'!$B149*'B. Andre input'!$B$65</f>
        <v>0</v>
      </c>
      <c r="BL14" s="236">
        <f>'G. Modelsimulering_mænd'!BL16*'B. Andre input'!$B149*'B. Andre input'!$B$65</f>
        <v>0</v>
      </c>
      <c r="BM14" s="236">
        <f>'G. Modelsimulering_mænd'!BM16*'B. Andre input'!$B149*'B. Andre input'!$B$65</f>
        <v>0</v>
      </c>
      <c r="BN14" s="236">
        <f>'G. Modelsimulering_mænd'!BN16*'B. Andre input'!$B149*'B. Andre input'!$B$65</f>
        <v>0</v>
      </c>
      <c r="BO14" s="236">
        <f>'G. Modelsimulering_mænd'!BO16*'B. Andre input'!$B149*'B. Andre input'!$B$65</f>
        <v>0</v>
      </c>
      <c r="BP14" s="236">
        <f>'G. Modelsimulering_mænd'!BP16*'B. Andre input'!$B149*'B. Andre input'!$B$65</f>
        <v>0</v>
      </c>
      <c r="BQ14" s="236">
        <f>'G. Modelsimulering_mænd'!BQ16*'B. Andre input'!$B149*'B. Andre input'!$B$65</f>
        <v>0</v>
      </c>
      <c r="BR14" s="236">
        <f>'G. Modelsimulering_mænd'!BR16*'B. Andre input'!$B149*'B. Andre input'!$B$65</f>
        <v>0</v>
      </c>
      <c r="BS14" s="236">
        <f>'G. Modelsimulering_mænd'!BS16*'B. Andre input'!$B149*'B. Andre input'!$B$65</f>
        <v>0</v>
      </c>
      <c r="BT14" s="236">
        <f>'G. Modelsimulering_mænd'!BT16*'B. Andre input'!$B149*'B. Andre input'!$B$65</f>
        <v>0</v>
      </c>
      <c r="BU14" s="236">
        <f>'G. Modelsimulering_mænd'!BU16*'B. Andre input'!$B149*'B. Andre input'!$B$65</f>
        <v>0</v>
      </c>
      <c r="BV14" s="236">
        <f>'G. Modelsimulering_mænd'!BV16*'B. Andre input'!$B149*'B. Andre input'!$B$65</f>
        <v>0</v>
      </c>
      <c r="BW14" s="236">
        <f>'G. Modelsimulering_mænd'!BW16*'B. Andre input'!$B149*'B. Andre input'!$B$65</f>
        <v>0</v>
      </c>
      <c r="BX14" s="236">
        <f>'G. Modelsimulering_mænd'!BX16*'B. Andre input'!$B149*'B. Andre input'!$B$65</f>
        <v>0</v>
      </c>
      <c r="BY14" s="236">
        <f>'G. Modelsimulering_mænd'!BY16*'B. Andre input'!$B149*'B. Andre input'!$B$65</f>
        <v>0</v>
      </c>
      <c r="BZ14" s="236">
        <f>'G. Modelsimulering_mænd'!BZ16*'B. Andre input'!$B149*'B. Andre input'!$B$65</f>
        <v>0</v>
      </c>
      <c r="CA14" s="236">
        <f>'G. Modelsimulering_mænd'!CA16*'B. Andre input'!$B149*'B. Andre input'!$B$65</f>
        <v>0</v>
      </c>
      <c r="CB14" s="236">
        <f>'G. Modelsimulering_mænd'!CB16*'B. Andre input'!$B149*'B. Andre input'!$B$65</f>
        <v>0</v>
      </c>
      <c r="CC14" s="236">
        <f>'G. Modelsimulering_mænd'!CC16*'B. Andre input'!$B149*'B. Andre input'!$B$65</f>
        <v>0</v>
      </c>
      <c r="CD14" s="236">
        <f>'G. Modelsimulering_mænd'!CD16*'B. Andre input'!$B149*'B. Andre input'!$B$65</f>
        <v>0</v>
      </c>
      <c r="CE14" s="236">
        <f>'G. Modelsimulering_mænd'!CE16*'B. Andre input'!$B149*'B. Andre input'!$B$65</f>
        <v>0</v>
      </c>
      <c r="CF14" s="236">
        <f>'G. Modelsimulering_mænd'!CF16*'B. Andre input'!$B149*'B. Andre input'!$B$65</f>
        <v>0</v>
      </c>
      <c r="CG14" s="236">
        <f>'G. Modelsimulering_mænd'!CG16*'B. Andre input'!$B149*'B. Andre input'!$B$65</f>
        <v>0</v>
      </c>
      <c r="CH14" s="236">
        <f>'G. Modelsimulering_mænd'!CH16*'B. Andre input'!$B149*'B. Andre input'!$B$65</f>
        <v>0</v>
      </c>
      <c r="CI14" s="236">
        <f>'G. Modelsimulering_mænd'!CI16*'B. Andre input'!$B149*'B. Andre input'!$B$65</f>
        <v>0</v>
      </c>
      <c r="CJ14" s="236">
        <f>'G. Modelsimulering_mænd'!CJ16*'B. Andre input'!$B149*'B. Andre input'!$B$65</f>
        <v>0</v>
      </c>
    </row>
    <row r="15" spans="1:88" s="115" customFormat="1" ht="25.5" x14ac:dyDescent="0.2">
      <c r="A15" s="140" t="s">
        <v>178</v>
      </c>
      <c r="B15" s="192"/>
      <c r="C15" s="192"/>
      <c r="D15" s="236">
        <f>'G. Modelsimulering_mænd'!D17*'B. Andre input'!$B$150*'B. Andre input'!$B$65</f>
        <v>922590.60267253057</v>
      </c>
      <c r="E15" s="236">
        <f>'G. Modelsimulering_mænd'!E17*'B. Andre input'!$B150*'B. Andre input'!$B$65</f>
        <v>1112282.9894240259</v>
      </c>
      <c r="F15" s="236">
        <f>'G. Modelsimulering_mænd'!F17*'B. Andre input'!$B150*'B. Andre input'!$B$65</f>
        <v>1280362.6550332124</v>
      </c>
      <c r="G15" s="236">
        <f>'G. Modelsimulering_mænd'!G17*'B. Andre input'!$B150*'B. Andre input'!$B$65</f>
        <v>1428289.6939760572</v>
      </c>
      <c r="H15" s="236">
        <f>'G. Modelsimulering_mænd'!H17*'B. Andre input'!$B150*'B. Andre input'!$B$65</f>
        <v>1557496.742760713</v>
      </c>
      <c r="I15" s="236">
        <f>'G. Modelsimulering_mænd'!I17*'B. Andre input'!$B150*'B. Andre input'!$B$65</f>
        <v>526417.06496498827</v>
      </c>
      <c r="J15" s="236">
        <f>'G. Modelsimulering_mænd'!J17*'B. Andre input'!$B150*'B. Andre input'!$B$65</f>
        <v>330558.35141192871</v>
      </c>
      <c r="K15" s="236">
        <f>'G. Modelsimulering_mænd'!K17*'B. Andre input'!$B150*'B. Andre input'!$B$65</f>
        <v>288833.18684100563</v>
      </c>
      <c r="L15" s="236">
        <f>'G. Modelsimulering_mænd'!L17*'B. Andre input'!$B150*'B. Andre input'!$B$65</f>
        <v>275370.61797593546</v>
      </c>
      <c r="M15" s="236">
        <f>'G. Modelsimulering_mænd'!M17*'B. Andre input'!$B150*'B. Andre input'!$B$65</f>
        <v>266987.68575034663</v>
      </c>
      <c r="N15" s="236">
        <f>'G. Modelsimulering_mænd'!N17*'B. Andre input'!$B150*'B. Andre input'!$B$65</f>
        <v>411848.12514865969</v>
      </c>
      <c r="O15" s="236">
        <f>'G. Modelsimulering_mænd'!O17*'B. Andre input'!$B150*'B. Andre input'!$B$65</f>
        <v>514727.41095223249</v>
      </c>
      <c r="P15" s="236">
        <f>'G. Modelsimulering_mænd'!P17*'B. Andre input'!$B150*'B. Andre input'!$B$65</f>
        <v>585370.97582646273</v>
      </c>
      <c r="Q15" s="236">
        <f>'G. Modelsimulering_mænd'!Q17*'B. Andre input'!$B150*'B. Andre input'!$B$65</f>
        <v>631533.76698211092</v>
      </c>
      <c r="R15" s="236">
        <f>'G. Modelsimulering_mænd'!R17*'B. Andre input'!$B150*'B. Andre input'!$B$65</f>
        <v>659251.38027510722</v>
      </c>
      <c r="S15" s="236">
        <f>'G. Modelsimulering_mænd'!S17*'B. Andre input'!$B150*'B. Andre input'!$B$65</f>
        <v>673169.89861544222</v>
      </c>
      <c r="T15" s="236">
        <f>'G. Modelsimulering_mænd'!T17*'B. Andre input'!$B150*'B. Andre input'!$B$65</f>
        <v>676840.8326844835</v>
      </c>
      <c r="U15" s="236">
        <f>'G. Modelsimulering_mænd'!U17*'B. Andre input'!$B150*'B. Andre input'!$B$65</f>
        <v>672965.33564714156</v>
      </c>
      <c r="V15" s="236">
        <f>'G. Modelsimulering_mænd'!V17*'B. Andre input'!$B150*'B. Andre input'!$B$65</f>
        <v>663590.02764433459</v>
      </c>
      <c r="W15" s="236">
        <f>'G. Modelsimulering_mænd'!W17*'B. Andre input'!$B150*'B. Andre input'!$B$65</f>
        <v>720046.05502368172</v>
      </c>
      <c r="X15" s="236">
        <f>'G. Modelsimulering_mænd'!X17*'B. Andre input'!$B150*'B. Andre input'!$B$65</f>
        <v>693932.2299867007</v>
      </c>
      <c r="Y15" s="236">
        <f>'G. Modelsimulering_mænd'!Y17*'B. Andre input'!$B150*'B. Andre input'!$B$65</f>
        <v>666854.3620229722</v>
      </c>
      <c r="Z15" s="236">
        <f>'G. Modelsimulering_mænd'!Z17*'B. Andre input'!$B150*'B. Andre input'!$B$65</f>
        <v>639481.34293110413</v>
      </c>
      <c r="AA15" s="236">
        <f>'G. Modelsimulering_mænd'!AA17*'B. Andre input'!$B150*'B. Andre input'!$B$65</f>
        <v>612273.48805754317</v>
      </c>
      <c r="AB15" s="236">
        <f>'G. Modelsimulering_mænd'!AB17*'B. Andre input'!$B150*'B. Andre input'!$B$65</f>
        <v>585542.54832927929</v>
      </c>
      <c r="AC15" s="236">
        <f>'G. Modelsimulering_mænd'!AC17*'B. Andre input'!$B150*'B. Andre input'!$B$65</f>
        <v>559494.69776340784</v>
      </c>
      <c r="AD15" s="236">
        <f>'G. Modelsimulering_mænd'!AD17*'B. Andre input'!$B150*'B. Andre input'!$B$65</f>
        <v>534261.30835358996</v>
      </c>
      <c r="AE15" s="236">
        <f>'G. Modelsimulering_mænd'!AE17*'B. Andre input'!$B150*'B. Andre input'!$B$65</f>
        <v>509920.96652971365</v>
      </c>
      <c r="AF15" s="236">
        <f>'G. Modelsimulering_mænd'!AF17*'B. Andre input'!$B150*'B. Andre input'!$B$65</f>
        <v>486515.21029758878</v>
      </c>
      <c r="AG15" s="236">
        <f>'G. Modelsimulering_mænd'!AG17*'B. Andre input'!$B150*'B. Andre input'!$B$65</f>
        <v>456058.73552431975</v>
      </c>
      <c r="AH15" s="236">
        <f>'G. Modelsimulering_mænd'!AH17*'B. Andre input'!$B150*'B. Andre input'!$B$65</f>
        <v>427423.6830334898</v>
      </c>
      <c r="AI15" s="236">
        <f>'G. Modelsimulering_mænd'!AI17*'B. Andre input'!$B150*'B. Andre input'!$B$65</f>
        <v>400527.06067484256</v>
      </c>
      <c r="AJ15" s="236">
        <f>'G. Modelsimulering_mænd'!AJ17*'B. Andre input'!$B150*'B. Andre input'!$B$65</f>
        <v>375281.428813659</v>
      </c>
      <c r="AK15" s="236">
        <f>'G. Modelsimulering_mænd'!AK17*'B. Andre input'!$B150*'B. Andre input'!$B$65</f>
        <v>351598.07990281243</v>
      </c>
      <c r="AL15" s="236">
        <f>'G. Modelsimulering_mænd'!AL17*'B. Andre input'!$B150*'B. Andre input'!$B$65</f>
        <v>329389.15414273675</v>
      </c>
      <c r="AM15" s="236">
        <f>'G. Modelsimulering_mænd'!AM17*'B. Andre input'!$B150*'B. Andre input'!$B$65</f>
        <v>308569.01462693134</v>
      </c>
      <c r="AN15" s="236">
        <f>'G. Modelsimulering_mænd'!AN17*'B. Andre input'!$B150*'B. Andre input'!$B$65</f>
        <v>289055.10907379386</v>
      </c>
      <c r="AO15" s="236">
        <f>'G. Modelsimulering_mænd'!AO17*'B. Andre input'!$B150*'B. Andre input'!$B$65</f>
        <v>270768.47745575092</v>
      </c>
      <c r="AP15" s="236">
        <f>'G. Modelsimulering_mænd'!AP17*'B. Andre input'!$B150*'B. Andre input'!$B$65</f>
        <v>253634.01713596788</v>
      </c>
      <c r="AQ15" s="236">
        <f>'G. Modelsimulering_mænd'!AQ17*'B. Andre input'!$B150*'B. Andre input'!$B$65</f>
        <v>225076.3423344465</v>
      </c>
      <c r="AR15" s="236">
        <f>'G. Modelsimulering_mænd'!AR17*'B. Andre input'!$B150*'B. Andre input'!$B$65</f>
        <v>199732.07167257156</v>
      </c>
      <c r="AS15" s="236">
        <f>'G. Modelsimulering_mænd'!AS17*'B. Andre input'!$B150*'B. Andre input'!$B$65</f>
        <v>177240.32271005737</v>
      </c>
      <c r="AT15" s="236">
        <f>'G. Modelsimulering_mænd'!AT17*'B. Andre input'!$B150*'B. Andre input'!$B$65</f>
        <v>157280.50090763305</v>
      </c>
      <c r="AU15" s="236">
        <f>'G. Modelsimulering_mænd'!AU17*'B. Andre input'!$B150*'B. Andre input'!$B$65</f>
        <v>139567.8846230669</v>
      </c>
      <c r="AV15" s="236">
        <f>'G. Modelsimulering_mænd'!AV17*'B. Andre input'!$B150*'B. Andre input'!$B$65</f>
        <v>123849.66560045723</v>
      </c>
      <c r="AW15" s="236">
        <f>'G. Modelsimulering_mænd'!AW17*'B. Andre input'!$B150*'B. Andre input'!$B$65</f>
        <v>109901.40781393318</v>
      </c>
      <c r="AX15" s="236">
        <f>'G. Modelsimulering_mænd'!AX17*'B. Andre input'!$B150*'B. Andre input'!$B$65</f>
        <v>97523.886926186315</v>
      </c>
      <c r="AY15" s="236">
        <f>'G. Modelsimulering_mænd'!AY17*'B. Andre input'!$B150*'B. Andre input'!$B$65</f>
        <v>86540.273699423764</v>
      </c>
      <c r="AZ15" s="236">
        <f>'G. Modelsimulering_mænd'!AZ17*'B. Andre input'!$B150*'B. Andre input'!$B$65</f>
        <v>76793.626721946377</v>
      </c>
      <c r="BA15" s="236">
        <f>'G. Modelsimulering_mænd'!BA17*'B. Andre input'!$B150*'B. Andre input'!$B$65</f>
        <v>0</v>
      </c>
      <c r="BB15" s="236">
        <f>'G. Modelsimulering_mænd'!BB17*'B. Andre input'!$B150*'B. Andre input'!$B$65</f>
        <v>0</v>
      </c>
      <c r="BC15" s="236">
        <f>'G. Modelsimulering_mænd'!BC17*'B. Andre input'!$B150*'B. Andre input'!$B$65</f>
        <v>0</v>
      </c>
      <c r="BD15" s="236">
        <f>'G. Modelsimulering_mænd'!BD17*'B. Andre input'!$B150*'B. Andre input'!$B$65</f>
        <v>0</v>
      </c>
      <c r="BE15" s="236">
        <f>'G. Modelsimulering_mænd'!BE17*'B. Andre input'!$B150*'B. Andre input'!$B$65</f>
        <v>0</v>
      </c>
      <c r="BF15" s="236">
        <f>'G. Modelsimulering_mænd'!BF17*'B. Andre input'!$B150*'B. Andre input'!$B$65</f>
        <v>0</v>
      </c>
      <c r="BG15" s="236">
        <f>'G. Modelsimulering_mænd'!BG17*'B. Andre input'!$B150*'B. Andre input'!$B$65</f>
        <v>0</v>
      </c>
      <c r="BH15" s="236">
        <f>'G. Modelsimulering_mænd'!BH17*'B. Andre input'!$B150*'B. Andre input'!$B$65</f>
        <v>0</v>
      </c>
      <c r="BI15" s="236">
        <f>'G. Modelsimulering_mænd'!BI17*'B. Andre input'!$B150*'B. Andre input'!$B$65</f>
        <v>0</v>
      </c>
      <c r="BJ15" s="236">
        <f>'G. Modelsimulering_mænd'!BJ17*'B. Andre input'!$B150*'B. Andre input'!$B$65</f>
        <v>0</v>
      </c>
      <c r="BK15" s="236">
        <f>'G. Modelsimulering_mænd'!BK17*'B. Andre input'!$B150*'B. Andre input'!$B$65</f>
        <v>0</v>
      </c>
      <c r="BL15" s="236">
        <f>'G. Modelsimulering_mænd'!BL17*'B. Andre input'!$B150*'B. Andre input'!$B$65</f>
        <v>0</v>
      </c>
      <c r="BM15" s="236">
        <f>'G. Modelsimulering_mænd'!BM17*'B. Andre input'!$B150*'B. Andre input'!$B$65</f>
        <v>0</v>
      </c>
      <c r="BN15" s="236">
        <f>'G. Modelsimulering_mænd'!BN17*'B. Andre input'!$B150*'B. Andre input'!$B$65</f>
        <v>0</v>
      </c>
      <c r="BO15" s="236">
        <f>'G. Modelsimulering_mænd'!BO17*'B. Andre input'!$B150*'B. Andre input'!$B$65</f>
        <v>0</v>
      </c>
      <c r="BP15" s="236">
        <f>'G. Modelsimulering_mænd'!BP17*'B. Andre input'!$B150*'B. Andre input'!$B$65</f>
        <v>0</v>
      </c>
      <c r="BQ15" s="236">
        <f>'G. Modelsimulering_mænd'!BQ17*'B. Andre input'!$B150*'B. Andre input'!$B$65</f>
        <v>0</v>
      </c>
      <c r="BR15" s="236">
        <f>'G. Modelsimulering_mænd'!BR17*'B. Andre input'!$B150*'B. Andre input'!$B$65</f>
        <v>0</v>
      </c>
      <c r="BS15" s="236">
        <f>'G. Modelsimulering_mænd'!BS17*'B. Andre input'!$B150*'B. Andre input'!$B$65</f>
        <v>0</v>
      </c>
      <c r="BT15" s="236">
        <f>'G. Modelsimulering_mænd'!BT17*'B. Andre input'!$B150*'B. Andre input'!$B$65</f>
        <v>0</v>
      </c>
      <c r="BU15" s="236">
        <f>'G. Modelsimulering_mænd'!BU17*'B. Andre input'!$B150*'B. Andre input'!$B$65</f>
        <v>0</v>
      </c>
      <c r="BV15" s="236">
        <f>'G. Modelsimulering_mænd'!BV17*'B. Andre input'!$B150*'B. Andre input'!$B$65</f>
        <v>0</v>
      </c>
      <c r="BW15" s="236">
        <f>'G. Modelsimulering_mænd'!BW17*'B. Andre input'!$B150*'B. Andre input'!$B$65</f>
        <v>0</v>
      </c>
      <c r="BX15" s="236">
        <f>'G. Modelsimulering_mænd'!BX17*'B. Andre input'!$B150*'B. Andre input'!$B$65</f>
        <v>0</v>
      </c>
      <c r="BY15" s="236">
        <f>'G. Modelsimulering_mænd'!BY17*'B. Andre input'!$B150*'B. Andre input'!$B$65</f>
        <v>0</v>
      </c>
      <c r="BZ15" s="236">
        <f>'G. Modelsimulering_mænd'!BZ17*'B. Andre input'!$B150*'B. Andre input'!$B$65</f>
        <v>0</v>
      </c>
      <c r="CA15" s="236">
        <f>'G. Modelsimulering_mænd'!CA17*'B. Andre input'!$B150*'B. Andre input'!$B$65</f>
        <v>0</v>
      </c>
      <c r="CB15" s="236">
        <f>'G. Modelsimulering_mænd'!CB17*'B. Andre input'!$B150*'B. Andre input'!$B$65</f>
        <v>0</v>
      </c>
      <c r="CC15" s="236">
        <f>'G. Modelsimulering_mænd'!CC17*'B. Andre input'!$B150*'B. Andre input'!$B$65</f>
        <v>0</v>
      </c>
      <c r="CD15" s="236">
        <f>'G. Modelsimulering_mænd'!CD17*'B. Andre input'!$B150*'B. Andre input'!$B$65</f>
        <v>0</v>
      </c>
      <c r="CE15" s="236">
        <f>'G. Modelsimulering_mænd'!CE17*'B. Andre input'!$B150*'B. Andre input'!$B$65</f>
        <v>0</v>
      </c>
      <c r="CF15" s="236">
        <f>'G. Modelsimulering_mænd'!CF17*'B. Andre input'!$B150*'B. Andre input'!$B$65</f>
        <v>0</v>
      </c>
      <c r="CG15" s="236">
        <f>'G. Modelsimulering_mænd'!CG17*'B. Andre input'!$B150*'B. Andre input'!$B$65</f>
        <v>0</v>
      </c>
      <c r="CH15" s="236">
        <f>'G. Modelsimulering_mænd'!CH17*'B. Andre input'!$B150*'B. Andre input'!$B$65</f>
        <v>0</v>
      </c>
      <c r="CI15" s="236">
        <f>'G. Modelsimulering_mænd'!CI17*'B. Andre input'!$B150*'B. Andre input'!$B$65</f>
        <v>0</v>
      </c>
      <c r="CJ15" s="236">
        <f>'G. Modelsimulering_mænd'!CJ17*'B. Andre input'!$B150*'B. Andre input'!$B$65</f>
        <v>0</v>
      </c>
    </row>
    <row r="16" spans="1:88" s="115" customFormat="1" ht="25.5" x14ac:dyDescent="0.2">
      <c r="A16" s="140" t="s">
        <v>213</v>
      </c>
      <c r="B16" s="192"/>
      <c r="C16" s="192"/>
      <c r="D16" s="236">
        <f>'G. Modelsimulering_mænd'!D18*'B. Andre input'!$B$151*'B. Andre input'!$B$65</f>
        <v>769939.83804931317</v>
      </c>
      <c r="E16" s="236">
        <f>'G. Modelsimulering_mænd'!E18*'B. Andre input'!$B151*'B. Andre input'!$B$65</f>
        <v>962802.38401901303</v>
      </c>
      <c r="F16" s="236">
        <f>'G. Modelsimulering_mænd'!F18*'B. Andre input'!$B151*'B. Andre input'!$B$65</f>
        <v>1146393.6582171486</v>
      </c>
      <c r="G16" s="236">
        <f>'G. Modelsimulering_mænd'!G18*'B. Andre input'!$B151*'B. Andre input'!$B$65</f>
        <v>1319904.2674970303</v>
      </c>
      <c r="H16" s="236">
        <f>'G. Modelsimulering_mænd'!H18*'B. Andre input'!$B151*'B. Andre input'!$B$65</f>
        <v>1482756.1752314272</v>
      </c>
      <c r="I16" s="236">
        <f>'G. Modelsimulering_mænd'!I18*'B. Andre input'!$B151*'B. Andre input'!$B$65</f>
        <v>495981.57096602774</v>
      </c>
      <c r="J16" s="236">
        <f>'G. Modelsimulering_mænd'!J18*'B. Andre input'!$B151*'B. Andre input'!$B$65</f>
        <v>305099.67592686787</v>
      </c>
      <c r="K16" s="236">
        <f>'G. Modelsimulering_mænd'!K18*'B. Andre input'!$B151*'B. Andre input'!$B$65</f>
        <v>266192.34608535335</v>
      </c>
      <c r="L16" s="236">
        <f>'G. Modelsimulering_mænd'!L18*'B. Andre input'!$B151*'B. Andre input'!$B$65</f>
        <v>256087.36575538482</v>
      </c>
      <c r="M16" s="236">
        <f>'G. Modelsimulering_mænd'!M18*'B. Andre input'!$B151*'B. Andre input'!$B$65</f>
        <v>251290.81140226498</v>
      </c>
      <c r="N16" s="236">
        <f>'G. Modelsimulering_mænd'!N18*'B. Andre input'!$B151*'B. Andre input'!$B$65</f>
        <v>392194.12551545416</v>
      </c>
      <c r="O16" s="236">
        <f>'G. Modelsimulering_mænd'!O18*'B. Andre input'!$B151*'B. Andre input'!$B$65</f>
        <v>497264.84562066448</v>
      </c>
      <c r="P16" s="236">
        <f>'G. Modelsimulering_mænd'!P18*'B. Andre input'!$B151*'B. Andre input'!$B$65</f>
        <v>574494.81280764251</v>
      </c>
      <c r="Q16" s="236">
        <f>'G. Modelsimulering_mænd'!Q18*'B. Andre input'!$B151*'B. Andre input'!$B$65</f>
        <v>630155.30483221821</v>
      </c>
      <c r="R16" s="236">
        <f>'G. Modelsimulering_mænd'!R18*'B. Andre input'!$B151*'B. Andre input'!$B$65</f>
        <v>669104.92155614542</v>
      </c>
      <c r="S16" s="236">
        <f>'G. Modelsimulering_mænd'!S18*'B. Andre input'!$B151*'B. Andre input'!$B$65</f>
        <v>695099.38427146291</v>
      </c>
      <c r="T16" s="236">
        <f>'G. Modelsimulering_mænd'!T18*'B. Andre input'!$B151*'B. Andre input'!$B$65</f>
        <v>711042.50370512891</v>
      </c>
      <c r="U16" s="236">
        <f>'G. Modelsimulering_mænd'!U18*'B. Andre input'!$B151*'B. Andre input'!$B$65</f>
        <v>719181.23264184163</v>
      </c>
      <c r="V16" s="236">
        <f>'G. Modelsimulering_mænd'!V18*'B. Andre input'!$B151*'B. Andre input'!$B$65</f>
        <v>721256.16762145981</v>
      </c>
      <c r="W16" s="236">
        <f>'G. Modelsimulering_mænd'!W18*'B. Andre input'!$B151*'B. Andre input'!$B$65</f>
        <v>718617.64833363262</v>
      </c>
      <c r="X16" s="236">
        <f>'G. Modelsimulering_mænd'!X18*'B. Andre input'!$B151*'B. Andre input'!$B$65</f>
        <v>717799.41274145164</v>
      </c>
      <c r="Y16" s="236">
        <f>'G. Modelsimulering_mænd'!Y18*'B. Andre input'!$B151*'B. Andre input'!$B$65</f>
        <v>713037.70752516785</v>
      </c>
      <c r="Z16" s="236">
        <f>'G. Modelsimulering_mænd'!Z18*'B. Andre input'!$B151*'B. Andre input'!$B$65</f>
        <v>705049.2561611142</v>
      </c>
      <c r="AA16" s="236">
        <f>'G. Modelsimulering_mænd'!AA18*'B. Andre input'!$B151*'B. Andre input'!$B$65</f>
        <v>694446.777393386</v>
      </c>
      <c r="AB16" s="236">
        <f>'G. Modelsimulering_mænd'!AB18*'B. Andre input'!$B151*'B. Andre input'!$B$65</f>
        <v>681749.41259679105</v>
      </c>
      <c r="AC16" s="236">
        <f>'G. Modelsimulering_mænd'!AC18*'B. Andre input'!$B151*'B. Andre input'!$B$65</f>
        <v>667394.45008792588</v>
      </c>
      <c r="AD16" s="236">
        <f>'G. Modelsimulering_mænd'!AD18*'B. Andre input'!$B151*'B. Andre input'!$B$65</f>
        <v>651748.87145209615</v>
      </c>
      <c r="AE16" s="236">
        <f>'G. Modelsimulering_mænd'!AE18*'B. Andre input'!$B151*'B. Andre input'!$B$65</f>
        <v>635119.97524079506</v>
      </c>
      <c r="AF16" s="236">
        <f>'G. Modelsimulering_mænd'!AF18*'B. Andre input'!$B151*'B. Andre input'!$B$65</f>
        <v>617764.76596739981</v>
      </c>
      <c r="AG16" s="236">
        <f>'G. Modelsimulering_mænd'!AG18*'B. Andre input'!$B151*'B. Andre input'!$B$65</f>
        <v>618732.96672086406</v>
      </c>
      <c r="AH16" s="236">
        <f>'G. Modelsimulering_mænd'!AH18*'B. Andre input'!$B151*'B. Andre input'!$B$65</f>
        <v>616338.33778469986</v>
      </c>
      <c r="AI16" s="236">
        <f>'G. Modelsimulering_mænd'!AI18*'B. Andre input'!$B151*'B. Andre input'!$B$65</f>
        <v>610919.63850966678</v>
      </c>
      <c r="AJ16" s="236">
        <f>'G. Modelsimulering_mænd'!AJ18*'B. Andre input'!$B151*'B. Andre input'!$B$65</f>
        <v>602842.99754193553</v>
      </c>
      <c r="AK16" s="236">
        <f>'G. Modelsimulering_mænd'!AK18*'B. Andre input'!$B151*'B. Andre input'!$B$65</f>
        <v>592476.61304024362</v>
      </c>
      <c r="AL16" s="236">
        <f>'G. Modelsimulering_mænd'!AL18*'B. Andre input'!$B151*'B. Andre input'!$B$65</f>
        <v>580175.11614017759</v>
      </c>
      <c r="AM16" s="236">
        <f>'G. Modelsimulering_mænd'!AM18*'B. Andre input'!$B151*'B. Andre input'!$B$65</f>
        <v>566270.43767674768</v>
      </c>
      <c r="AN16" s="236">
        <f>'G. Modelsimulering_mænd'!AN18*'B. Andre input'!$B151*'B. Andre input'!$B$65</f>
        <v>551067.00458162301</v>
      </c>
      <c r="AO16" s="236">
        <f>'G. Modelsimulering_mænd'!AO18*'B. Andre input'!$B151*'B. Andre input'!$B$65</f>
        <v>534839.77570309618</v>
      </c>
      <c r="AP16" s="236">
        <f>'G. Modelsimulering_mænd'!AP18*'B. Andre input'!$B151*'B. Andre input'!$B$65</f>
        <v>517834.09961282008</v>
      </c>
      <c r="AQ16" s="236">
        <f>'G. Modelsimulering_mænd'!AQ18*'B. Andre input'!$B151*'B. Andre input'!$B$65</f>
        <v>529702.46716868668</v>
      </c>
      <c r="AR16" s="236">
        <f>'G. Modelsimulering_mænd'!AR18*'B. Andre input'!$B151*'B. Andre input'!$B$65</f>
        <v>534497.62126332778</v>
      </c>
      <c r="AS16" s="236">
        <f>'G. Modelsimulering_mænd'!AS18*'B. Andre input'!$B151*'B. Andre input'!$B$65</f>
        <v>533229.17372616148</v>
      </c>
      <c r="AT16" s="236">
        <f>'G. Modelsimulering_mænd'!AT18*'B. Andre input'!$B151*'B. Andre input'!$B$65</f>
        <v>526876.97299311438</v>
      </c>
      <c r="AU16" s="236">
        <f>'G. Modelsimulering_mænd'!AU18*'B. Andre input'!$B151*'B. Andre input'!$B$65</f>
        <v>516354.96793239599</v>
      </c>
      <c r="AV16" s="236">
        <f>'G. Modelsimulering_mænd'!AV18*'B. Andre input'!$B151*'B. Andre input'!$B$65</f>
        <v>502492.31215381337</v>
      </c>
      <c r="AW16" s="236">
        <f>'G. Modelsimulering_mænd'!AW18*'B. Andre input'!$B151*'B. Andre input'!$B$65</f>
        <v>486025.71227016154</v>
      </c>
      <c r="AX16" s="236">
        <f>'G. Modelsimulering_mænd'!AX18*'B. Andre input'!$B151*'B. Andre input'!$B$65</f>
        <v>467598.91731543664</v>
      </c>
      <c r="AY16" s="236">
        <f>'G. Modelsimulering_mænd'!AY18*'B. Andre input'!$B151*'B. Andre input'!$B$65</f>
        <v>447766.56379488774</v>
      </c>
      <c r="AZ16" s="236">
        <f>'G. Modelsimulering_mænd'!AZ18*'B. Andre input'!$B151*'B. Andre input'!$B$65</f>
        <v>427000.50453823846</v>
      </c>
      <c r="BA16" s="236">
        <f>'G. Modelsimulering_mænd'!BA18*'B. Andre input'!$B151*'B. Andre input'!$B$65</f>
        <v>566114.16500423371</v>
      </c>
      <c r="BB16" s="236">
        <f>'G. Modelsimulering_mænd'!BB18*'B. Andre input'!$B151*'B. Andre input'!$B$65</f>
        <v>518234.77028640016</v>
      </c>
      <c r="BC16" s="236">
        <f>'G. Modelsimulering_mænd'!BC18*'B. Andre input'!$B151*'B. Andre input'!$B$65</f>
        <v>472714.19201584056</v>
      </c>
      <c r="BD16" s="236">
        <f>'G. Modelsimulering_mænd'!BD18*'B. Andre input'!$B151*'B. Andre input'!$B$65</f>
        <v>430022.03314236959</v>
      </c>
      <c r="BE16" s="236">
        <f>'G. Modelsimulering_mænd'!BE18*'B. Andre input'!$B151*'B. Andre input'!$B$65</f>
        <v>390373.04597282602</v>
      </c>
      <c r="BF16" s="236">
        <f>'G. Modelsimulering_mænd'!BF18*'B. Andre input'!$B151*'B. Andre input'!$B$65</f>
        <v>353814.14591130981</v>
      </c>
      <c r="BG16" s="236">
        <f>'G. Modelsimulering_mænd'!BG18*'B. Andre input'!$B151*'B. Andre input'!$B$65</f>
        <v>320284.49544673756</v>
      </c>
      <c r="BH16" s="236">
        <f>'G. Modelsimulering_mænd'!BH18*'B. Andre input'!$B151*'B. Andre input'!$B$65</f>
        <v>289656.7512236007</v>
      </c>
      <c r="BI16" s="236">
        <f>'G. Modelsimulering_mænd'!BI18*'B. Andre input'!$B151*'B. Andre input'!$B$65</f>
        <v>261765.15873788836</v>
      </c>
      <c r="BJ16" s="236">
        <f>'G. Modelsimulering_mænd'!BJ18*'B. Andre input'!$B151*'B. Andre input'!$B$65</f>
        <v>236424.48503063148</v>
      </c>
      <c r="BK16" s="236">
        <f>'G. Modelsimulering_mænd'!BK18*'B. Andre input'!$B151*'B. Andre input'!$B$65</f>
        <v>213442.58825947248</v>
      </c>
      <c r="BL16" s="236">
        <f>'G. Modelsimulering_mænd'!BL18*'B. Andre input'!$B151*'B. Andre input'!$B$65</f>
        <v>192628.5853289107</v>
      </c>
      <c r="BM16" s="236">
        <f>'G. Modelsimulering_mænd'!BM18*'B. Andre input'!$B151*'B. Andre input'!$B$65</f>
        <v>173797.99002711993</v>
      </c>
      <c r="BN16" s="236">
        <f>'G. Modelsimulering_mænd'!BN18*'B. Andre input'!$B151*'B. Andre input'!$B$65</f>
        <v>156775.78055400139</v>
      </c>
      <c r="BO16" s="236">
        <f>'G. Modelsimulering_mænd'!BO18*'B. Andre input'!$B151*'B. Andre input'!$B$65</f>
        <v>141398.06498291375</v>
      </c>
      <c r="BP16" s="236">
        <f>'G. Modelsimulering_mænd'!BP18*'B. Andre input'!$B151*'B. Andre input'!$B$65</f>
        <v>127512.8095131866</v>
      </c>
      <c r="BQ16" s="236">
        <f>'G. Modelsimulering_mænd'!BQ18*'B. Andre input'!$B151*'B. Andre input'!$B$65</f>
        <v>114979.95160964277</v>
      </c>
      <c r="BR16" s="236">
        <f>'G. Modelsimulering_mænd'!BR18*'B. Andre input'!$B151*'B. Andre input'!$B$65</f>
        <v>103671.12018212336</v>
      </c>
      <c r="BS16" s="236">
        <f>'G. Modelsimulering_mænd'!BS18*'B. Andre input'!$B151*'B. Andre input'!$B$65</f>
        <v>93469.115093651664</v>
      </c>
      <c r="BT16" s="236">
        <f>'G. Modelsimulering_mænd'!BT18*'B. Andre input'!$B151*'B. Andre input'!$B$65</f>
        <v>84267.249540020377</v>
      </c>
      <c r="BU16" s="236">
        <f>'G. Modelsimulering_mænd'!BU18*'B. Andre input'!$B151*'B. Andre input'!$B$65</f>
        <v>0</v>
      </c>
      <c r="BV16" s="236">
        <f>'G. Modelsimulering_mænd'!BV18*'B. Andre input'!$B151*'B. Andre input'!$B$65</f>
        <v>0</v>
      </c>
      <c r="BW16" s="236">
        <f>'G. Modelsimulering_mænd'!BW18*'B. Andre input'!$B151*'B. Andre input'!$B$65</f>
        <v>0</v>
      </c>
      <c r="BX16" s="236">
        <f>'G. Modelsimulering_mænd'!BX18*'B. Andre input'!$B151*'B. Andre input'!$B$65</f>
        <v>0</v>
      </c>
      <c r="BY16" s="236">
        <f>'G. Modelsimulering_mænd'!BY18*'B. Andre input'!$B151*'B. Andre input'!$B$65</f>
        <v>0</v>
      </c>
      <c r="BZ16" s="236">
        <f>'G. Modelsimulering_mænd'!BZ18*'B. Andre input'!$B151*'B. Andre input'!$B$65</f>
        <v>0</v>
      </c>
      <c r="CA16" s="236">
        <f>'G. Modelsimulering_mænd'!CA18*'B. Andre input'!$B151*'B. Andre input'!$B$65</f>
        <v>0</v>
      </c>
      <c r="CB16" s="236">
        <f>'G. Modelsimulering_mænd'!CB18*'B. Andre input'!$B151*'B. Andre input'!$B$65</f>
        <v>0</v>
      </c>
      <c r="CC16" s="236">
        <f>'G. Modelsimulering_mænd'!CC18*'B. Andre input'!$B151*'B. Andre input'!$B$65</f>
        <v>0</v>
      </c>
      <c r="CD16" s="236">
        <f>'G. Modelsimulering_mænd'!CD18*'B. Andre input'!$B151*'B. Andre input'!$B$65</f>
        <v>0</v>
      </c>
      <c r="CE16" s="236">
        <f>'G. Modelsimulering_mænd'!CE18*'B. Andre input'!$B151*'B. Andre input'!$B$65</f>
        <v>0</v>
      </c>
      <c r="CF16" s="236">
        <f>'G. Modelsimulering_mænd'!CF18*'B. Andre input'!$B151*'B. Andre input'!$B$65</f>
        <v>0</v>
      </c>
      <c r="CG16" s="236">
        <f>'G. Modelsimulering_mænd'!CG18*'B. Andre input'!$B151*'B. Andre input'!$B$65</f>
        <v>0</v>
      </c>
      <c r="CH16" s="236">
        <f>'G. Modelsimulering_mænd'!CH18*'B. Andre input'!$B151*'B. Andre input'!$B$65</f>
        <v>0</v>
      </c>
      <c r="CI16" s="236">
        <f>'G. Modelsimulering_mænd'!CI18*'B. Andre input'!$B151*'B. Andre input'!$B$65</f>
        <v>0</v>
      </c>
      <c r="CJ16" s="236">
        <f>'G. Modelsimulering_mænd'!CJ18*'B. Andre input'!$B151*'B. Andre input'!$B$65</f>
        <v>0</v>
      </c>
    </row>
    <row r="17" spans="1:88" s="115" customFormat="1" ht="25.5" x14ac:dyDescent="0.2">
      <c r="A17" s="140" t="s">
        <v>214</v>
      </c>
      <c r="B17" s="192"/>
      <c r="C17" s="192"/>
      <c r="D17" s="236">
        <f>'G. Modelsimulering_mænd'!D19*'B. Andre input'!$B$151*'B. Andre input'!$B$65</f>
        <v>80818.460017809848</v>
      </c>
      <c r="E17" s="236">
        <f>'G. Modelsimulering_mænd'!E19*'B. Andre input'!$B151*'B. Andre input'!$B$65</f>
        <v>131818.42904524234</v>
      </c>
      <c r="F17" s="236">
        <f>'G. Modelsimulering_mænd'!F19*'B. Andre input'!$B151*'B. Andre input'!$B$65</f>
        <v>188775.82819275474</v>
      </c>
      <c r="G17" s="236">
        <f>'G. Modelsimulering_mænd'!G19*'B. Andre input'!$B151*'B. Andre input'!$B$65</f>
        <v>249166.40049656187</v>
      </c>
      <c r="H17" s="236">
        <f>'G. Modelsimulering_mænd'!H19*'B. Andre input'!$B151*'B. Andre input'!$B$65</f>
        <v>311125.0512710386</v>
      </c>
      <c r="I17" s="236">
        <f>'G. Modelsimulering_mænd'!I19*'B. Andre input'!$B151*'B. Andre input'!$B$65</f>
        <v>105462.41929040666</v>
      </c>
      <c r="J17" s="236">
        <f>'G. Modelsimulering_mænd'!J19*'B. Andre input'!$B151*'B. Andre input'!$B$65</f>
        <v>62287.922094961199</v>
      </c>
      <c r="K17" s="236">
        <f>'G. Modelsimulering_mænd'!K19*'B. Andre input'!$B151*'B. Andre input'!$B$65</f>
        <v>53720.24324619674</v>
      </c>
      <c r="L17" s="236">
        <f>'G. Modelsimulering_mænd'!L19*'B. Andre input'!$B151*'B. Andre input'!$B$65</f>
        <v>52161.585580260558</v>
      </c>
      <c r="M17" s="236">
        <f>'G. Modelsimulering_mænd'!M19*'B. Andre input'!$B151*'B. Andre input'!$B$65</f>
        <v>51850.325602361801</v>
      </c>
      <c r="N17" s="236">
        <f>'G. Modelsimulering_mænd'!N19*'B. Andre input'!$B151*'B. Andre input'!$B$65</f>
        <v>85229.287273174545</v>
      </c>
      <c r="O17" s="236">
        <f>'G. Modelsimulering_mænd'!O19*'B. Andre input'!$B151*'B. Andre input'!$B$65</f>
        <v>113046.97294879798</v>
      </c>
      <c r="P17" s="236">
        <f>'G. Modelsimulering_mænd'!P19*'B. Andre input'!$B151*'B. Andre input'!$B$65</f>
        <v>135615.60541005639</v>
      </c>
      <c r="Q17" s="236">
        <f>'G. Modelsimulering_mænd'!Q19*'B. Andre input'!$B151*'B. Andre input'!$B$65</f>
        <v>153507.66220242542</v>
      </c>
      <c r="R17" s="236">
        <f>'G. Modelsimulering_mænd'!R19*'B. Andre input'!$B151*'B. Andre input'!$B$65</f>
        <v>167365.04900553825</v>
      </c>
      <c r="S17" s="236">
        <f>'G. Modelsimulering_mænd'!S19*'B. Andre input'!$B151*'B. Andre input'!$B$65</f>
        <v>177812.57351342647</v>
      </c>
      <c r="T17" s="236">
        <f>'G. Modelsimulering_mænd'!T19*'B. Andre input'!$B151*'B. Andre input'!$B$65</f>
        <v>185418.52139025432</v>
      </c>
      <c r="U17" s="236">
        <f>'G. Modelsimulering_mænd'!U19*'B. Andre input'!$B151*'B. Andre input'!$B$65</f>
        <v>190679.57066930213</v>
      </c>
      <c r="V17" s="236">
        <f>'G. Modelsimulering_mænd'!V19*'B. Andre input'!$B151*'B. Andre input'!$B$65</f>
        <v>194018.73033498166</v>
      </c>
      <c r="W17" s="236">
        <f>'G. Modelsimulering_mænd'!W19*'B. Andre input'!$B151*'B. Andre input'!$B$65</f>
        <v>195789.98611801601</v>
      </c>
      <c r="X17" s="236">
        <f>'G. Modelsimulering_mænd'!X19*'B. Andre input'!$B151*'B. Andre input'!$B$65</f>
        <v>196286.00222349685</v>
      </c>
      <c r="Y17" s="236">
        <f>'G. Modelsimulering_mænd'!Y19*'B. Andre input'!$B151*'B. Andre input'!$B$65</f>
        <v>196022.62445663993</v>
      </c>
      <c r="Z17" s="236">
        <f>'G. Modelsimulering_mænd'!Z19*'B. Andre input'!$B151*'B. Andre input'!$B$65</f>
        <v>195113.04724270955</v>
      </c>
      <c r="AA17" s="236">
        <f>'G. Modelsimulering_mænd'!AA19*'B. Andre input'!$B151*'B. Andre input'!$B$65</f>
        <v>193632.96947565419</v>
      </c>
      <c r="AB17" s="236">
        <f>'G. Modelsimulering_mænd'!AB19*'B. Andre input'!$B151*'B. Andre input'!$B$65</f>
        <v>191640.47396592659</v>
      </c>
      <c r="AC17" s="236">
        <f>'G. Modelsimulering_mænd'!AC19*'B. Andre input'!$B151*'B. Andre input'!$B$65</f>
        <v>189186.19686776205</v>
      </c>
      <c r="AD17" s="236">
        <f>'G. Modelsimulering_mænd'!AD19*'B. Andre input'!$B151*'B. Andre input'!$B$65</f>
        <v>186318.03467247868</v>
      </c>
      <c r="AE17" s="236">
        <f>'G. Modelsimulering_mænd'!AE19*'B. Andre input'!$B151*'B. Andre input'!$B$65</f>
        <v>183082.91084098932</v>
      </c>
      <c r="AF17" s="236">
        <f>'G. Modelsimulering_mænd'!AF19*'B. Andre input'!$B151*'B. Andre input'!$B$65</f>
        <v>179527.06643397038</v>
      </c>
      <c r="AG17" s="236">
        <f>'G. Modelsimulering_mænd'!AG19*'B. Andre input'!$B151*'B. Andre input'!$B$65</f>
        <v>175695.69917917324</v>
      </c>
      <c r="AH17" s="236">
        <f>'G. Modelsimulering_mænd'!AH19*'B. Andre input'!$B151*'B. Andre input'!$B$65</f>
        <v>172559.03431371748</v>
      </c>
      <c r="AI17" s="236">
        <f>'G. Modelsimulering_mænd'!AI19*'B. Andre input'!$B151*'B. Andre input'!$B$65</f>
        <v>169908.72934290802</v>
      </c>
      <c r="AJ17" s="236">
        <f>'G. Modelsimulering_mænd'!AJ19*'B. Andre input'!$B151*'B. Andre input'!$B$65</f>
        <v>167531.28086598372</v>
      </c>
      <c r="AK17" s="236">
        <f>'G. Modelsimulering_mænd'!AK19*'B. Andre input'!$B151*'B. Andre input'!$B$65</f>
        <v>165241.56990486215</v>
      </c>
      <c r="AL17" s="236">
        <f>'G. Modelsimulering_mænd'!AL19*'B. Andre input'!$B151*'B. Andre input'!$B$65</f>
        <v>162895.2385217305</v>
      </c>
      <c r="AM17" s="236">
        <f>'G. Modelsimulering_mænd'!AM19*'B. Andre input'!$B151*'B. Andre input'!$B$65</f>
        <v>160389.77946413055</v>
      </c>
      <c r="AN17" s="236">
        <f>'G. Modelsimulering_mænd'!AN19*'B. Andre input'!$B151*'B. Andre input'!$B$65</f>
        <v>157660.15992774552</v>
      </c>
      <c r="AO17" s="236">
        <f>'G. Modelsimulering_mænd'!AO19*'B. Andre input'!$B151*'B. Andre input'!$B$65</f>
        <v>154672.29728135042</v>
      </c>
      <c r="AP17" s="236">
        <f>'G. Modelsimulering_mænd'!AP19*'B. Andre input'!$B151*'B. Andre input'!$B$65</f>
        <v>151416.1861930709</v>
      </c>
      <c r="AQ17" s="236">
        <f>'G. Modelsimulering_mænd'!AQ19*'B. Andre input'!$B151*'B. Andre input'!$B$65</f>
        <v>147899.57512042334</v>
      </c>
      <c r="AR17" s="236">
        <f>'G. Modelsimulering_mænd'!AR19*'B. Andre input'!$B151*'B. Andre input'!$B$65</f>
        <v>145589.95179342717</v>
      </c>
      <c r="AS17" s="236">
        <f>'G. Modelsimulering_mænd'!AS19*'B. Andre input'!$B151*'B. Andre input'!$B$65</f>
        <v>144028.55382260235</v>
      </c>
      <c r="AT17" s="236">
        <f>'G. Modelsimulering_mænd'!AT19*'B. Andre input'!$B151*'B. Andre input'!$B$65</f>
        <v>142795.10135582843</v>
      </c>
      <c r="AU17" s="236">
        <f>'G. Modelsimulering_mænd'!AU19*'B. Andre input'!$B151*'B. Andre input'!$B$65</f>
        <v>141553.31035211877</v>
      </c>
      <c r="AV17" s="236">
        <f>'G. Modelsimulering_mænd'!AV19*'B. Andre input'!$B151*'B. Andre input'!$B$65</f>
        <v>140061.27625003789</v>
      </c>
      <c r="AW17" s="236">
        <f>'G. Modelsimulering_mænd'!AW19*'B. Andre input'!$B151*'B. Andre input'!$B$65</f>
        <v>138164.36057195469</v>
      </c>
      <c r="AX17" s="236">
        <f>'G. Modelsimulering_mænd'!AX19*'B. Andre input'!$B151*'B. Andre input'!$B$65</f>
        <v>135780.68739771869</v>
      </c>
      <c r="AY17" s="236">
        <f>'G. Modelsimulering_mænd'!AY19*'B. Andre input'!$B151*'B. Andre input'!$B$65</f>
        <v>132884.78302354779</v>
      </c>
      <c r="AZ17" s="236">
        <f>'G. Modelsimulering_mænd'!AZ19*'B. Andre input'!$B151*'B. Andre input'!$B$65</f>
        <v>129492.16971873774</v>
      </c>
      <c r="BA17" s="236">
        <f>'G. Modelsimulering_mænd'!BA19*'B. Andre input'!$B151*'B. Andre input'!$B$65</f>
        <v>125646.14964381716</v>
      </c>
      <c r="BB17" s="236">
        <f>'G. Modelsimulering_mænd'!BB19*'B. Andre input'!$B151*'B. Andre input'!$B$65</f>
        <v>129294.76013917607</v>
      </c>
      <c r="BC17" s="236">
        <f>'G. Modelsimulering_mænd'!BC19*'B. Andre input'!$B151*'B. Andre input'!$B$65</f>
        <v>130465.69049503101</v>
      </c>
      <c r="BD17" s="236">
        <f>'G. Modelsimulering_mænd'!BD19*'B. Andre input'!$B151*'B. Andre input'!$B$65</f>
        <v>129248.31217363833</v>
      </c>
      <c r="BE17" s="236">
        <f>'G. Modelsimulering_mænd'!BE19*'B. Andre input'!$B151*'B. Andre input'!$B$65</f>
        <v>126004.10276446232</v>
      </c>
      <c r="BF17" s="236">
        <f>'G. Modelsimulering_mænd'!BF19*'B. Andre input'!$B151*'B. Andre input'!$B$65</f>
        <v>121185.27513399343</v>
      </c>
      <c r="BG17" s="236">
        <f>'G. Modelsimulering_mænd'!BG19*'B. Andre input'!$B151*'B. Andre input'!$B$65</f>
        <v>115238.91522801144</v>
      </c>
      <c r="BH17" s="236">
        <f>'G. Modelsimulering_mænd'!BH19*'B. Andre input'!$B151*'B. Andre input'!$B$65</f>
        <v>108561.4185230657</v>
      </c>
      <c r="BI17" s="236">
        <f>'G. Modelsimulering_mænd'!BI19*'B. Andre input'!$B151*'B. Andre input'!$B$65</f>
        <v>101481.51780537478</v>
      </c>
      <c r="BJ17" s="236">
        <f>'G. Modelsimulering_mænd'!BJ19*'B. Andre input'!$B151*'B. Andre input'!$B$65</f>
        <v>94258.738121004149</v>
      </c>
      <c r="BK17" s="236">
        <f>'G. Modelsimulering_mænd'!BK19*'B. Andre input'!$B151*'B. Andre input'!$B$65</f>
        <v>87089.468756981063</v>
      </c>
      <c r="BL17" s="236">
        <f>'G. Modelsimulering_mænd'!BL19*'B. Andre input'!$B151*'B. Andre input'!$B$65</f>
        <v>80116.157932504881</v>
      </c>
      <c r="BM17" s="236">
        <f>'G. Modelsimulering_mænd'!BM19*'B. Andre input'!$B151*'B. Andre input'!$B$65</f>
        <v>73437.158597533635</v>
      </c>
      <c r="BN17" s="236">
        <f>'G. Modelsimulering_mænd'!BN19*'B. Andre input'!$B151*'B. Andre input'!$B$65</f>
        <v>67115.96333371826</v>
      </c>
      <c r="BO17" s="236">
        <f>'G. Modelsimulering_mænd'!BO19*'B. Andre input'!$B151*'B. Andre input'!$B$65</f>
        <v>61189.27024092061</v>
      </c>
      <c r="BP17" s="236">
        <f>'G. Modelsimulering_mænd'!BP19*'B. Andre input'!$B151*'B. Andre input'!$B$65</f>
        <v>55673.715404477582</v>
      </c>
      <c r="BQ17" s="236">
        <f>'G. Modelsimulering_mænd'!BQ19*'B. Andre input'!$B151*'B. Andre input'!$B$65</f>
        <v>50571.314414786691</v>
      </c>
      <c r="BR17" s="236">
        <f>'G. Modelsimulering_mænd'!BR19*'B. Andre input'!$B151*'B. Andre input'!$B$65</f>
        <v>45873.752463148201</v>
      </c>
      <c r="BS17" s="236">
        <f>'G. Modelsimulering_mænd'!BS19*'B. Andre input'!$B151*'B. Andre input'!$B$65</f>
        <v>41565.697238149129</v>
      </c>
      <c r="BT17" s="236">
        <f>'G. Modelsimulering_mænd'!BT19*'B. Andre input'!$B151*'B. Andre input'!$B$65</f>
        <v>37627.309979332211</v>
      </c>
      <c r="BU17" s="236">
        <f>'G. Modelsimulering_mænd'!BU19*'B. Andre input'!$B151*'B. Andre input'!$B$65</f>
        <v>110004.73959783475</v>
      </c>
      <c r="BV17" s="236">
        <f>'G. Modelsimulering_mænd'!BV19*'B. Andre input'!$B151*'B. Andre input'!$B$65</f>
        <v>93656.823433034369</v>
      </c>
      <c r="BW17" s="236">
        <f>'G. Modelsimulering_mænd'!BW19*'B. Andre input'!$B151*'B. Andre input'!$B$65</f>
        <v>77375.760700115032</v>
      </c>
      <c r="BX17" s="236">
        <f>'G. Modelsimulering_mænd'!BX19*'B. Andre input'!$B151*'B. Andre input'!$B$65</f>
        <v>62562.003001107099</v>
      </c>
      <c r="BY17" s="236">
        <f>'G. Modelsimulering_mænd'!BY19*'B. Andre input'!$B151*'B. Andre input'!$B$65</f>
        <v>49774.298268447397</v>
      </c>
      <c r="BZ17" s="236">
        <f>'G. Modelsimulering_mænd'!BZ19*'B. Andre input'!$B151*'B. Andre input'!$B$65</f>
        <v>39108.587673724134</v>
      </c>
      <c r="CA17" s="236">
        <f>'G. Modelsimulering_mænd'!CA19*'B. Andre input'!$B151*'B. Andre input'!$B$65</f>
        <v>30424.981297493599</v>
      </c>
      <c r="CB17" s="236">
        <f>'G. Modelsimulering_mænd'!CB19*'B. Andre input'!$B151*'B. Andre input'!$B$65</f>
        <v>23480.067817033727</v>
      </c>
      <c r="CC17" s="236">
        <f>'G. Modelsimulering_mænd'!CC19*'B. Andre input'!$B151*'B. Andre input'!$B$65</f>
        <v>18001.043066969491</v>
      </c>
      <c r="CD17" s="236">
        <f>'G. Modelsimulering_mænd'!CD19*'B. Andre input'!$B151*'B. Andre input'!$B$65</f>
        <v>13724.716646142471</v>
      </c>
      <c r="CE17" s="236">
        <f>'G. Modelsimulering_mænd'!CE19*'B. Andre input'!$B151*'B. Andre input'!$B$65</f>
        <v>10415.824208624261</v>
      </c>
      <c r="CF17" s="236">
        <f>'G. Modelsimulering_mænd'!CF19*'B. Andre input'!$B151*'B. Andre input'!$B$65</f>
        <v>7873.5590727142817</v>
      </c>
      <c r="CG17" s="236">
        <f>'G. Modelsimulering_mænd'!CG19*'B. Andre input'!$B151*'B. Andre input'!$B$65</f>
        <v>5931.7412260043884</v>
      </c>
      <c r="CH17" s="236">
        <f>'G. Modelsimulering_mænd'!CH19*'B. Andre input'!$B151*'B. Andre input'!$B$65</f>
        <v>4455.8464624637609</v>
      </c>
      <c r="CI17" s="236">
        <f>'G. Modelsimulering_mænd'!CI19*'B. Andre input'!$B151*'B. Andre input'!$B$65</f>
        <v>3338.7555837742998</v>
      </c>
      <c r="CJ17" s="236">
        <f>'G. Modelsimulering_mænd'!CJ19*'B. Andre input'!$B151*'B. Andre input'!$B$65</f>
        <v>0</v>
      </c>
    </row>
    <row r="18" spans="1:88" s="115" customFormat="1" ht="25.5" x14ac:dyDescent="0.2">
      <c r="A18" s="140" t="s">
        <v>192</v>
      </c>
      <c r="B18" s="192"/>
      <c r="C18" s="192"/>
      <c r="D18" s="236">
        <f>'G. Modelsimulering_mænd'!D20*'B. Andre input'!$B$151*'B. Andre input'!$B$65</f>
        <v>3152.9735158016147</v>
      </c>
      <c r="E18" s="236">
        <f>'G. Modelsimulering_mænd'!E20*'B. Andre input'!$B151*'B. Andre input'!$B$65</f>
        <v>6127.4953659388211</v>
      </c>
      <c r="F18" s="236">
        <f>'G. Modelsimulering_mænd'!F20*'B. Andre input'!$B151*'B. Andre input'!$B$65</f>
        <v>9556.0614825078028</v>
      </c>
      <c r="G18" s="236">
        <f>'G. Modelsimulering_mænd'!G20*'B. Andre input'!$B151*'B. Andre input'!$B$65</f>
        <v>13261.818606493411</v>
      </c>
      <c r="H18" s="236">
        <f>'G. Modelsimulering_mænd'!H20*'B. Andre input'!$B151*'B. Andre input'!$B$65</f>
        <v>17114.123367340682</v>
      </c>
      <c r="I18" s="236">
        <f>'G. Modelsimulering_mænd'!I20*'B. Andre input'!$B151*'B. Andre input'!$B$65</f>
        <v>5824.5753035209036</v>
      </c>
      <c r="J18" s="236">
        <f>'G. Modelsimulering_mænd'!J20*'B. Andre input'!$B151*'B. Andre input'!$B$65</f>
        <v>3400.3230651231652</v>
      </c>
      <c r="K18" s="236">
        <f>'G. Modelsimulering_mænd'!K20*'B. Andre input'!$B151*'B. Andre input'!$B$65</f>
        <v>2922.3473021962</v>
      </c>
      <c r="L18" s="236">
        <f>'G. Modelsimulering_mænd'!L20*'B. Andre input'!$B151*'B. Andre input'!$B$65</f>
        <v>2845.1168846525638</v>
      </c>
      <c r="M18" s="236">
        <f>'G. Modelsimulering_mænd'!M20*'B. Andre input'!$B151*'B. Andre input'!$B$65</f>
        <v>2838.5263149092812</v>
      </c>
      <c r="N18" s="236">
        <f>'G. Modelsimulering_mænd'!N20*'B. Andre input'!$B151*'B. Andre input'!$B$65</f>
        <v>4734.9502247560913</v>
      </c>
      <c r="O18" s="236">
        <f>'G. Modelsimulering_mænd'!O20*'B. Andre input'!$B151*'B. Andre input'!$B$65</f>
        <v>6357.8241754221035</v>
      </c>
      <c r="P18" s="236">
        <f>'G. Modelsimulering_mænd'!P20*'B. Andre input'!$B151*'B. Andre input'!$B$65</f>
        <v>7700.9843764957031</v>
      </c>
      <c r="Q18" s="236">
        <f>'G. Modelsimulering_mænd'!Q20*'B. Andre input'!$B151*'B. Andre input'!$B$65</f>
        <v>8783.9536772355023</v>
      </c>
      <c r="R18" s="236">
        <f>'G. Modelsimulering_mænd'!R20*'B. Andre input'!$B151*'B. Andre input'!$B$65</f>
        <v>9636.0568789058761</v>
      </c>
      <c r="S18" s="236">
        <f>'G. Modelsimulering_mænd'!S20*'B. Andre input'!$B151*'B. Andre input'!$B$65</f>
        <v>10289.156902176921</v>
      </c>
      <c r="T18" s="236">
        <f>'G. Modelsimulering_mænd'!T20*'B. Andre input'!$B151*'B. Andre input'!$B$65</f>
        <v>10773.972381830201</v>
      </c>
      <c r="U18" s="236">
        <f>'G. Modelsimulering_mænd'!U20*'B. Andre input'!$B151*'B. Andre input'!$B$65</f>
        <v>11118.332839253646</v>
      </c>
      <c r="V18" s="236">
        <f>'G. Modelsimulering_mænd'!V20*'B. Andre input'!$B151*'B. Andre input'!$B$65</f>
        <v>11346.519789667072</v>
      </c>
      <c r="W18" s="236">
        <f>'G. Modelsimulering_mænd'!W20*'B. Andre input'!$B151*'B. Andre input'!$B$65</f>
        <v>11479.205473844329</v>
      </c>
      <c r="X18" s="236">
        <f>'G. Modelsimulering_mænd'!X20*'B. Andre input'!$B151*'B. Andre input'!$B$65</f>
        <v>11533.700284222939</v>
      </c>
      <c r="Y18" s="236">
        <f>'G. Modelsimulering_mænd'!Y20*'B. Andre input'!$B151*'B. Andre input'!$B$65</f>
        <v>11524.525447849024</v>
      </c>
      <c r="Z18" s="236">
        <f>'G. Modelsimulering_mænd'!Z20*'B. Andre input'!$B151*'B. Andre input'!$B$65</f>
        <v>11481.234062186702</v>
      </c>
      <c r="AA18" s="236">
        <f>'G. Modelsimulering_mænd'!AA20*'B. Andre input'!$B151*'B. Andre input'!$B$65</f>
        <v>11407.070210463033</v>
      </c>
      <c r="AB18" s="236">
        <f>'G. Modelsimulering_mænd'!AB20*'B. Andre input'!$B151*'B. Andre input'!$B$65</f>
        <v>11304.326141810787</v>
      </c>
      <c r="AC18" s="236">
        <f>'G. Modelsimulering_mænd'!AC20*'B. Andre input'!$B151*'B. Andre input'!$B$65</f>
        <v>11175.037700966004</v>
      </c>
      <c r="AD18" s="236">
        <f>'G. Modelsimulering_mænd'!AD20*'B. Andre input'!$B151*'B. Andre input'!$B$65</f>
        <v>11021.286526327258</v>
      </c>
      <c r="AE18" s="236">
        <f>'G. Modelsimulering_mænd'!AE20*'B. Andre input'!$B151*'B. Andre input'!$B$65</f>
        <v>10845.293017988619</v>
      </c>
      <c r="AF18" s="236">
        <f>'G. Modelsimulering_mænd'!AF20*'B. Andre input'!$B151*'B. Andre input'!$B$65</f>
        <v>10649.40660252519</v>
      </c>
      <c r="AG18" s="236">
        <f>'G. Modelsimulering_mænd'!AG20*'B. Andre input'!$B151*'B. Andre input'!$B$65</f>
        <v>10436.052974908847</v>
      </c>
      <c r="AH18" s="236">
        <f>'G. Modelsimulering_mænd'!AH20*'B. Andre input'!$B151*'B. Andre input'!$B$65</f>
        <v>10207.670156223872</v>
      </c>
      <c r="AI18" s="236">
        <f>'G. Modelsimulering_mænd'!AI20*'B. Andre input'!$B151*'B. Andre input'!$B$65</f>
        <v>10026.205745004288</v>
      </c>
      <c r="AJ18" s="236">
        <f>'G. Modelsimulering_mænd'!AJ20*'B. Andre input'!$B151*'B. Andre input'!$B$65</f>
        <v>9874.9923470466674</v>
      </c>
      <c r="AK18" s="236">
        <f>'G. Modelsimulering_mænd'!AK20*'B. Andre input'!$B151*'B. Andre input'!$B$65</f>
        <v>9739.3816562171141</v>
      </c>
      <c r="AL18" s="236">
        <f>'G. Modelsimulering_mænd'!AL20*'B. Andre input'!$B151*'B. Andre input'!$B$65</f>
        <v>9607.6882679701357</v>
      </c>
      <c r="AM18" s="236">
        <f>'G. Modelsimulering_mænd'!AM20*'B. Andre input'!$B151*'B. Andre input'!$B$65</f>
        <v>9471.3024872879141</v>
      </c>
      <c r="AN18" s="236">
        <f>'G. Modelsimulering_mænd'!AN20*'B. Andre input'!$B151*'B. Andre input'!$B$65</f>
        <v>9324.396200344132</v>
      </c>
      <c r="AO18" s="236">
        <f>'G. Modelsimulering_mænd'!AO20*'B. Andre input'!$B151*'B. Andre input'!$B$65</f>
        <v>9163.4644754375713</v>
      </c>
      <c r="AP18" s="236">
        <f>'G. Modelsimulering_mænd'!AP20*'B. Andre input'!$B151*'B. Andre input'!$B$65</f>
        <v>8986.8353014962413</v>
      </c>
      <c r="AQ18" s="236">
        <f>'G. Modelsimulering_mænd'!AQ20*'B. Andre input'!$B151*'B. Andre input'!$B$65</f>
        <v>8794.2142375501171</v>
      </c>
      <c r="AR18" s="236">
        <f>'G. Modelsimulering_mænd'!AR20*'B. Andre input'!$B151*'B. Andre input'!$B$65</f>
        <v>8586.2927800938851</v>
      </c>
      <c r="AS18" s="236">
        <f>'G. Modelsimulering_mænd'!AS20*'B. Andre input'!$B151*'B. Andre input'!$B$65</f>
        <v>8457.4164206033292</v>
      </c>
      <c r="AT18" s="236">
        <f>'G. Modelsimulering_mænd'!AT20*'B. Andre input'!$B151*'B. Andre input'!$B$65</f>
        <v>8373.5662826495409</v>
      </c>
      <c r="AU18" s="236">
        <f>'G. Modelsimulering_mænd'!AU20*'B. Andre input'!$B151*'B. Andre input'!$B$65</f>
        <v>8307.0062077859275</v>
      </c>
      <c r="AV18" s="236">
        <f>'G. Modelsimulering_mænd'!AV20*'B. Andre input'!$B151*'B. Andre input'!$B$65</f>
        <v>8237.0915891240147</v>
      </c>
      <c r="AW18" s="236">
        <f>'G. Modelsimulering_mænd'!AW20*'B. Andre input'!$B151*'B. Andre input'!$B$65</f>
        <v>8149.7865554905375</v>
      </c>
      <c r="AX18" s="236">
        <f>'G. Modelsimulering_mænd'!AX20*'B. Andre input'!$B151*'B. Andre input'!$B$65</f>
        <v>8036.6268169257655</v>
      </c>
      <c r="AY18" s="236">
        <f>'G. Modelsimulering_mænd'!AY20*'B. Andre input'!$B151*'B. Andre input'!$B$65</f>
        <v>7893.5338442128013</v>
      </c>
      <c r="AZ18" s="236">
        <f>'G. Modelsimulering_mænd'!AZ20*'B. Andre input'!$B151*'B. Andre input'!$B$65</f>
        <v>7719.6881648008712</v>
      </c>
      <c r="BA18" s="236">
        <f>'G. Modelsimulering_mænd'!BA20*'B. Andre input'!$B151*'B. Andre input'!$B$65</f>
        <v>7516.5546967703731</v>
      </c>
      <c r="BB18" s="236">
        <f>'G. Modelsimulering_mænd'!BB20*'B. Andre input'!$B151*'B. Andre input'!$B$65</f>
        <v>7287.088993826861</v>
      </c>
      <c r="BC18" s="236">
        <f>'G. Modelsimulering_mænd'!BC20*'B. Andre input'!$B151*'B. Andre input'!$B$65</f>
        <v>7541.8568698862728</v>
      </c>
      <c r="BD18" s="236">
        <f>'G. Modelsimulering_mænd'!BD20*'B. Andre input'!$B151*'B. Andre input'!$B$65</f>
        <v>7615.3981133712723</v>
      </c>
      <c r="BE18" s="236">
        <f>'G. Modelsimulering_mænd'!BE20*'B. Andre input'!$B151*'B. Andre input'!$B$65</f>
        <v>7532.7252126013454</v>
      </c>
      <c r="BF18" s="236">
        <f>'G. Modelsimulering_mænd'!BF20*'B. Andre input'!$B151*'B. Andre input'!$B$65</f>
        <v>7325.962712911899</v>
      </c>
      <c r="BG18" s="236">
        <f>'G. Modelsimulering_mænd'!BG20*'B. Andre input'!$B151*'B. Andre input'!$B$65</f>
        <v>7027.2740371634563</v>
      </c>
      <c r="BH18" s="236">
        <f>'G. Modelsimulering_mænd'!BH20*'B. Andre input'!$B151*'B. Andre input'!$B$65</f>
        <v>6665.4518823858925</v>
      </c>
      <c r="BI18" s="236">
        <f>'G. Modelsimulering_mænd'!BI20*'B. Andre input'!$B151*'B. Andre input'!$B$65</f>
        <v>6264.6002991136547</v>
      </c>
      <c r="BJ18" s="236">
        <f>'G. Modelsimulering_mænd'!BJ20*'B. Andre input'!$B151*'B. Andre input'!$B$65</f>
        <v>5843.953155144538</v>
      </c>
      <c r="BK18" s="236">
        <f>'G. Modelsimulering_mænd'!BK20*'B. Andre input'!$B151*'B. Andre input'!$B$65</f>
        <v>5418.2605944479983</v>
      </c>
      <c r="BL18" s="236">
        <f>'G. Modelsimulering_mænd'!BL20*'B. Andre input'!$B151*'B. Andre input'!$B$65</f>
        <v>4998.4150954461738</v>
      </c>
      <c r="BM18" s="236">
        <f>'G. Modelsimulering_mænd'!BM20*'B. Andre input'!$B151*'B. Andre input'!$B$65</f>
        <v>4592.1354260376665</v>
      </c>
      <c r="BN18" s="236">
        <f>'G. Modelsimulering_mænd'!BN20*'B. Andre input'!$B151*'B. Andre input'!$B$65</f>
        <v>4204.6147473182164</v>
      </c>
      <c r="BO18" s="236">
        <f>'G. Modelsimulering_mænd'!BO20*'B. Andre input'!$B151*'B. Andre input'!$B$65</f>
        <v>3839.0904871976609</v>
      </c>
      <c r="BP18" s="236">
        <f>'G. Modelsimulering_mænd'!BP20*'B. Andre input'!$B151*'B. Andre input'!$B$65</f>
        <v>3497.3224931273962</v>
      </c>
      <c r="BQ18" s="236">
        <f>'G. Modelsimulering_mænd'!BQ20*'B. Andre input'!$B151*'B. Andre input'!$B$65</f>
        <v>3179.9812867342266</v>
      </c>
      <c r="BR18" s="236">
        <f>'G. Modelsimulering_mænd'!BR20*'B. Andre input'!$B151*'B. Andre input'!$B$65</f>
        <v>2886.9555511943327</v>
      </c>
      <c r="BS18" s="236">
        <f>'G. Modelsimulering_mænd'!BS20*'B. Andre input'!$B151*'B. Andre input'!$B$65</f>
        <v>2617.5907234254955</v>
      </c>
      <c r="BT18" s="236">
        <f>'G. Modelsimulering_mænd'!BT20*'B. Andre input'!$B151*'B. Andre input'!$B$65</f>
        <v>2370.8708273206448</v>
      </c>
      <c r="BU18" s="236">
        <f>'G. Modelsimulering_mænd'!BU20*'B. Andre input'!$B151*'B. Andre input'!$B$65</f>
        <v>2145.5547145001133</v>
      </c>
      <c r="BV18" s="236">
        <f>'G. Modelsimulering_mænd'!BV20*'B. Andre input'!$B151*'B. Andre input'!$B$65</f>
        <v>6689.7731023595979</v>
      </c>
      <c r="BW18" s="236">
        <f>'G. Modelsimulering_mænd'!BW20*'B. Andre input'!$B151*'B. Andre input'!$B$65</f>
        <v>5526.8400500082171</v>
      </c>
      <c r="BX18" s="236">
        <f>'G. Modelsimulering_mænd'!BX20*'B. Andre input'!$B151*'B. Andre input'!$B$65</f>
        <v>4468.7145000790788</v>
      </c>
      <c r="BY18" s="236">
        <f>'G. Modelsimulering_mænd'!BY20*'B. Andre input'!$B151*'B. Andre input'!$B$65</f>
        <v>3555.3070191748138</v>
      </c>
      <c r="BZ18" s="236">
        <f>'G. Modelsimulering_mænd'!BZ20*'B. Andre input'!$B151*'B. Andre input'!$B$65</f>
        <v>2793.4705481231531</v>
      </c>
      <c r="CA18" s="236">
        <f>'G. Modelsimulering_mænd'!CA20*'B. Andre input'!$B151*'B. Andre input'!$B$65</f>
        <v>2173.2129498209711</v>
      </c>
      <c r="CB18" s="236">
        <f>'G. Modelsimulering_mænd'!CB20*'B. Andre input'!$B151*'B. Andre input'!$B$65</f>
        <v>1677.1477012166952</v>
      </c>
      <c r="CC18" s="236">
        <f>'G. Modelsimulering_mænd'!CC20*'B. Andre input'!$B151*'B. Andre input'!$B$65</f>
        <v>1285.7887904978206</v>
      </c>
      <c r="CD18" s="236">
        <f>'G. Modelsimulering_mænd'!CD20*'B. Andre input'!$B151*'B. Andre input'!$B$65</f>
        <v>980.33690329589069</v>
      </c>
      <c r="CE18" s="236">
        <f>'G. Modelsimulering_mænd'!CE20*'B. Andre input'!$B151*'B. Andre input'!$B$65</f>
        <v>743.98744347316153</v>
      </c>
      <c r="CF18" s="236">
        <f>'G. Modelsimulering_mænd'!CF20*'B. Andre input'!$B151*'B. Andre input'!$B$65</f>
        <v>562.39707662244871</v>
      </c>
      <c r="CG18" s="236">
        <f>'G. Modelsimulering_mænd'!CG20*'B. Andre input'!$B151*'B. Andre input'!$B$65</f>
        <v>423.69580185745627</v>
      </c>
      <c r="CH18" s="236">
        <f>'G. Modelsimulering_mænd'!CH20*'B. Andre input'!$B151*'B. Andre input'!$B$65</f>
        <v>318.27474731884007</v>
      </c>
      <c r="CI18" s="236">
        <f>'G. Modelsimulering_mænd'!CI20*'B. Andre input'!$B151*'B. Andre input'!$B$65</f>
        <v>238.48254169816434</v>
      </c>
      <c r="CJ18" s="236">
        <f>'G. Modelsimulering_mænd'!CJ20*'B. Andre input'!$B151*'B. Andre input'!$B$65</f>
        <v>2674.5536403073684</v>
      </c>
    </row>
    <row r="19" spans="1:88" s="115" customFormat="1" ht="25.5" x14ac:dyDescent="0.2">
      <c r="A19" s="140" t="s">
        <v>180</v>
      </c>
      <c r="B19" s="192"/>
      <c r="C19" s="192"/>
      <c r="D19" s="236">
        <f>'G. Modelsimulering_mænd'!D21*'B. Andre input'!$B$156*'B. Andre input'!$B$65</f>
        <v>0</v>
      </c>
      <c r="E19" s="236">
        <f>'G. Modelsimulering_mænd'!E21*'B. Andre input'!$B156*'B. Andre input'!$B$65</f>
        <v>0</v>
      </c>
      <c r="F19" s="236">
        <f>'G. Modelsimulering_mænd'!F21*'B. Andre input'!$B156*'B. Andre input'!$B$65</f>
        <v>0</v>
      </c>
      <c r="G19" s="236">
        <f>'G. Modelsimulering_mænd'!G21*'B. Andre input'!$B156*'B. Andre input'!$B$65</f>
        <v>0</v>
      </c>
      <c r="H19" s="236">
        <f>'G. Modelsimulering_mænd'!H21*'B. Andre input'!$B156*'B. Andre input'!$B$65</f>
        <v>0</v>
      </c>
      <c r="I19" s="236">
        <f>'G. Modelsimulering_mænd'!I21*'B. Andre input'!$B156*'B. Andre input'!$B$65</f>
        <v>128949.28524447141</v>
      </c>
      <c r="J19" s="236">
        <f>'G. Modelsimulering_mænd'!J21*'B. Andre input'!$B156*'B. Andre input'!$B$65</f>
        <v>160221.00583483165</v>
      </c>
      <c r="K19" s="236">
        <f>'G. Modelsimulering_mænd'!K21*'B. Andre input'!$B156*'B. Andre input'!$B$65</f>
        <v>172370.64909565554</v>
      </c>
      <c r="L19" s="236">
        <f>'G. Modelsimulering_mænd'!L21*'B. Andre input'!$B156*'B. Andre input'!$B$65</f>
        <v>179267.60017510862</v>
      </c>
      <c r="M19" s="236">
        <f>'G. Modelsimulering_mænd'!M21*'B. Andre input'!$B156*'B. Andre input'!$B$65</f>
        <v>183576.08605895546</v>
      </c>
      <c r="N19" s="236">
        <f>'G. Modelsimulering_mænd'!N21*'B. Andre input'!$B156*'B. Andre input'!$B$65</f>
        <v>36420.522612659457</v>
      </c>
      <c r="O19" s="236">
        <f>'G. Modelsimulering_mænd'!O21*'B. Andre input'!$B156*'B. Andre input'!$B$65</f>
        <v>12010.554482450611</v>
      </c>
      <c r="P19" s="236">
        <f>'G. Modelsimulering_mænd'!P21*'B. Andre input'!$B156*'B. Andre input'!$B$65</f>
        <v>8379.7268743955901</v>
      </c>
      <c r="Q19" s="236">
        <f>'G. Modelsimulering_mænd'!Q21*'B. Andre input'!$B156*'B. Andre input'!$B$65</f>
        <v>7881.745492699546</v>
      </c>
      <c r="R19" s="236">
        <f>'G. Modelsimulering_mænd'!R21*'B. Andre input'!$B156*'B. Andre input'!$B$65</f>
        <v>7620.7205252994099</v>
      </c>
      <c r="S19" s="236">
        <f>'G. Modelsimulering_mænd'!S21*'B. Andre input'!$B156*'B. Andre input'!$B$65</f>
        <v>7224.4230039393969</v>
      </c>
      <c r="T19" s="236">
        <f>'G. Modelsimulering_mænd'!T21*'B. Andre input'!$B156*'B. Andre input'!$B$65</f>
        <v>6715.0201641154581</v>
      </c>
      <c r="U19" s="236">
        <f>'G. Modelsimulering_mænd'!U21*'B. Andre input'!$B156*'B. Andre input'!$B$65</f>
        <v>6151.1999452382397</v>
      </c>
      <c r="V19" s="236">
        <f>'G. Modelsimulering_mænd'!V21*'B. Andre input'!$B156*'B. Andre input'!$B$65</f>
        <v>5576.6387472729448</v>
      </c>
      <c r="W19" s="236">
        <f>'G. Modelsimulering_mænd'!W21*'B. Andre input'!$B156*'B. Andre input'!$B$65</f>
        <v>0</v>
      </c>
      <c r="X19" s="236">
        <f>'G. Modelsimulering_mænd'!X21*'B. Andre input'!$B156*'B. Andre input'!$B$65</f>
        <v>0</v>
      </c>
      <c r="Y19" s="236">
        <f>'G. Modelsimulering_mænd'!Y21*'B. Andre input'!$B156*'B. Andre input'!$B$65</f>
        <v>0</v>
      </c>
      <c r="Z19" s="236">
        <f>'G. Modelsimulering_mænd'!Z21*'B. Andre input'!$B156*'B. Andre input'!$B$65</f>
        <v>0</v>
      </c>
      <c r="AA19" s="236">
        <f>'G. Modelsimulering_mænd'!AA21*'B. Andre input'!$B156*'B. Andre input'!$B$65</f>
        <v>0</v>
      </c>
      <c r="AB19" s="236">
        <f>'G. Modelsimulering_mænd'!AB21*'B. Andre input'!$B156*'B. Andre input'!$B$65</f>
        <v>0</v>
      </c>
      <c r="AC19" s="236">
        <f>'G. Modelsimulering_mænd'!AC21*'B. Andre input'!$B156*'B. Andre input'!$B$65</f>
        <v>0</v>
      </c>
      <c r="AD19" s="236">
        <f>'G. Modelsimulering_mænd'!AD21*'B. Andre input'!$B156*'B. Andre input'!$B$65</f>
        <v>0</v>
      </c>
      <c r="AE19" s="236">
        <f>'G. Modelsimulering_mænd'!AE21*'B. Andre input'!$B156*'B. Andre input'!$B$65</f>
        <v>0</v>
      </c>
      <c r="AF19" s="236">
        <f>'G. Modelsimulering_mænd'!AF21*'B. Andre input'!$B156*'B. Andre input'!$B$65</f>
        <v>0</v>
      </c>
      <c r="AG19" s="236">
        <f>'G. Modelsimulering_mænd'!AG21*'B. Andre input'!$B156*'B. Andre input'!$B$65</f>
        <v>0</v>
      </c>
      <c r="AH19" s="236">
        <f>'G. Modelsimulering_mænd'!AH21*'B. Andre input'!$B156*'B. Andre input'!$B$65</f>
        <v>0</v>
      </c>
      <c r="AI19" s="236">
        <f>'G. Modelsimulering_mænd'!AI21*'B. Andre input'!$B156*'B. Andre input'!$B$65</f>
        <v>0</v>
      </c>
      <c r="AJ19" s="236">
        <f>'G. Modelsimulering_mænd'!AJ21*'B. Andre input'!$B156*'B. Andre input'!$B$65</f>
        <v>0</v>
      </c>
      <c r="AK19" s="236">
        <f>'G. Modelsimulering_mænd'!AK21*'B. Andre input'!$B156*'B. Andre input'!$B$65</f>
        <v>0</v>
      </c>
      <c r="AL19" s="236">
        <f>'G. Modelsimulering_mænd'!AL21*'B. Andre input'!$B156*'B. Andre input'!$B$65</f>
        <v>0</v>
      </c>
      <c r="AM19" s="236">
        <f>'G. Modelsimulering_mænd'!AM21*'B. Andre input'!$B156*'B. Andre input'!$B$65</f>
        <v>0</v>
      </c>
      <c r="AN19" s="236">
        <f>'G. Modelsimulering_mænd'!AN21*'B. Andre input'!$B156*'B. Andre input'!$B$65</f>
        <v>0</v>
      </c>
      <c r="AO19" s="236">
        <f>'G. Modelsimulering_mænd'!AO21*'B. Andre input'!$B156*'B. Andre input'!$B$65</f>
        <v>0</v>
      </c>
      <c r="AP19" s="236">
        <f>'G. Modelsimulering_mænd'!AP21*'B. Andre input'!$B156*'B. Andre input'!$B$65</f>
        <v>0</v>
      </c>
      <c r="AQ19" s="236">
        <f>'G. Modelsimulering_mænd'!AQ21*'B. Andre input'!$B156*'B. Andre input'!$B$65</f>
        <v>0</v>
      </c>
      <c r="AR19" s="236">
        <f>'G. Modelsimulering_mænd'!AR21*'B. Andre input'!$B156*'B. Andre input'!$B$65</f>
        <v>0</v>
      </c>
      <c r="AS19" s="236">
        <f>'G. Modelsimulering_mænd'!AS21*'B. Andre input'!$B156*'B. Andre input'!$B$65</f>
        <v>0</v>
      </c>
      <c r="AT19" s="236">
        <f>'G. Modelsimulering_mænd'!AT21*'B. Andre input'!$B156*'B. Andre input'!$B$65</f>
        <v>0</v>
      </c>
      <c r="AU19" s="236">
        <f>'G. Modelsimulering_mænd'!AU21*'B. Andre input'!$B156*'B. Andre input'!$B$65</f>
        <v>0</v>
      </c>
      <c r="AV19" s="236">
        <f>'G. Modelsimulering_mænd'!AV21*'B. Andre input'!$B156*'B. Andre input'!$B$65</f>
        <v>0</v>
      </c>
      <c r="AW19" s="236">
        <f>'G. Modelsimulering_mænd'!AW21*'B. Andre input'!$B156*'B. Andre input'!$B$65</f>
        <v>0</v>
      </c>
      <c r="AX19" s="236">
        <f>'G. Modelsimulering_mænd'!AX21*'B. Andre input'!$B156*'B. Andre input'!$B$65</f>
        <v>0</v>
      </c>
      <c r="AY19" s="236">
        <f>'G. Modelsimulering_mænd'!AY21*'B. Andre input'!$B156*'B. Andre input'!$B$65</f>
        <v>0</v>
      </c>
      <c r="AZ19" s="236">
        <f>'G. Modelsimulering_mænd'!AZ21*'B. Andre input'!$B156*'B. Andre input'!$B$65</f>
        <v>0</v>
      </c>
      <c r="BA19" s="236">
        <f>'G. Modelsimulering_mænd'!BA21*'B. Andre input'!$B156*'B. Andre input'!$B$65</f>
        <v>0</v>
      </c>
      <c r="BB19" s="236">
        <f>'G. Modelsimulering_mænd'!BB21*'B. Andre input'!$B156*'B. Andre input'!$B$65</f>
        <v>0</v>
      </c>
      <c r="BC19" s="236">
        <f>'G. Modelsimulering_mænd'!BC21*'B. Andre input'!$B156*'B. Andre input'!$B$65</f>
        <v>0</v>
      </c>
      <c r="BD19" s="236">
        <f>'G. Modelsimulering_mænd'!BD21*'B. Andre input'!$B156*'B. Andre input'!$B$65</f>
        <v>0</v>
      </c>
      <c r="BE19" s="236">
        <f>'G. Modelsimulering_mænd'!BE21*'B. Andre input'!$B156*'B. Andre input'!$B$65</f>
        <v>0</v>
      </c>
      <c r="BF19" s="236">
        <f>'G. Modelsimulering_mænd'!BF21*'B. Andre input'!$B156*'B. Andre input'!$B$65</f>
        <v>0</v>
      </c>
      <c r="BG19" s="236">
        <f>'G. Modelsimulering_mænd'!BG21*'B. Andre input'!$B156*'B. Andre input'!$B$65</f>
        <v>0</v>
      </c>
      <c r="BH19" s="236">
        <f>'G. Modelsimulering_mænd'!BH21*'B. Andre input'!$B156*'B. Andre input'!$B$65</f>
        <v>0</v>
      </c>
      <c r="BI19" s="236">
        <f>'G. Modelsimulering_mænd'!BI21*'B. Andre input'!$B156*'B. Andre input'!$B$65</f>
        <v>0</v>
      </c>
      <c r="BJ19" s="236">
        <f>'G. Modelsimulering_mænd'!BJ21*'B. Andre input'!$B156*'B. Andre input'!$B$65</f>
        <v>0</v>
      </c>
      <c r="BK19" s="236">
        <f>'G. Modelsimulering_mænd'!BK21*'B. Andre input'!$B156*'B. Andre input'!$B$65</f>
        <v>0</v>
      </c>
      <c r="BL19" s="236">
        <f>'G. Modelsimulering_mænd'!BL21*'B. Andre input'!$B156*'B. Andre input'!$B$65</f>
        <v>0</v>
      </c>
      <c r="BM19" s="236">
        <f>'G. Modelsimulering_mænd'!BM21*'B. Andre input'!$B156*'B. Andre input'!$B$65</f>
        <v>0</v>
      </c>
      <c r="BN19" s="236">
        <f>'G. Modelsimulering_mænd'!BN21*'B. Andre input'!$B156*'B. Andre input'!$B$65</f>
        <v>0</v>
      </c>
      <c r="BO19" s="236">
        <f>'G. Modelsimulering_mænd'!BO21*'B. Andre input'!$B156*'B. Andre input'!$B$65</f>
        <v>0</v>
      </c>
      <c r="BP19" s="236">
        <f>'G. Modelsimulering_mænd'!BP21*'B. Andre input'!$B156*'B. Andre input'!$B$65</f>
        <v>0</v>
      </c>
      <c r="BQ19" s="236">
        <f>'G. Modelsimulering_mænd'!BQ21*'B. Andre input'!$B156*'B. Andre input'!$B$65</f>
        <v>0</v>
      </c>
      <c r="BR19" s="236">
        <f>'G. Modelsimulering_mænd'!BR21*'B. Andre input'!$B156*'B. Andre input'!$B$65</f>
        <v>0</v>
      </c>
      <c r="BS19" s="236">
        <f>'G. Modelsimulering_mænd'!BS21*'B. Andre input'!$B156*'B. Andre input'!$B$65</f>
        <v>0</v>
      </c>
      <c r="BT19" s="236">
        <f>'G. Modelsimulering_mænd'!BT21*'B. Andre input'!$B156*'B. Andre input'!$B$65</f>
        <v>0</v>
      </c>
      <c r="BU19" s="236">
        <f>'G. Modelsimulering_mænd'!BU21*'B. Andre input'!$B156*'B. Andre input'!$B$65</f>
        <v>0</v>
      </c>
      <c r="BV19" s="236">
        <f>'G. Modelsimulering_mænd'!BV21*'B. Andre input'!$B156*'B. Andre input'!$B$65</f>
        <v>0</v>
      </c>
      <c r="BW19" s="236">
        <f>'G. Modelsimulering_mænd'!BW21*'B. Andre input'!$B156*'B. Andre input'!$B$65</f>
        <v>0</v>
      </c>
      <c r="BX19" s="236">
        <f>'G. Modelsimulering_mænd'!BX21*'B. Andre input'!$B156*'B. Andre input'!$B$65</f>
        <v>0</v>
      </c>
      <c r="BY19" s="236">
        <f>'G. Modelsimulering_mænd'!BY21*'B. Andre input'!$B156*'B. Andre input'!$B$65</f>
        <v>0</v>
      </c>
      <c r="BZ19" s="236">
        <f>'G. Modelsimulering_mænd'!BZ21*'B. Andre input'!$B156*'B. Andre input'!$B$65</f>
        <v>0</v>
      </c>
      <c r="CA19" s="236">
        <f>'G. Modelsimulering_mænd'!CA21*'B. Andre input'!$B156*'B. Andre input'!$B$65</f>
        <v>0</v>
      </c>
      <c r="CB19" s="236">
        <f>'G. Modelsimulering_mænd'!CB21*'B. Andre input'!$B156*'B. Andre input'!$B$65</f>
        <v>0</v>
      </c>
      <c r="CC19" s="236">
        <f>'G. Modelsimulering_mænd'!CC21*'B. Andre input'!$B156*'B. Andre input'!$B$65</f>
        <v>0</v>
      </c>
      <c r="CD19" s="236">
        <f>'G. Modelsimulering_mænd'!CD21*'B. Andre input'!$B156*'B. Andre input'!$B$65</f>
        <v>0</v>
      </c>
      <c r="CE19" s="236">
        <f>'G. Modelsimulering_mænd'!CE21*'B. Andre input'!$B156*'B. Andre input'!$B$65</f>
        <v>0</v>
      </c>
      <c r="CF19" s="236">
        <f>'G. Modelsimulering_mænd'!CF21*'B. Andre input'!$B156*'B. Andre input'!$B$65</f>
        <v>0</v>
      </c>
      <c r="CG19" s="236">
        <f>'G. Modelsimulering_mænd'!CG21*'B. Andre input'!$B156*'B. Andre input'!$B$65</f>
        <v>0</v>
      </c>
      <c r="CH19" s="236">
        <f>'G. Modelsimulering_mænd'!CH21*'B. Andre input'!$B156*'B. Andre input'!$B$65</f>
        <v>0</v>
      </c>
      <c r="CI19" s="236">
        <f>'G. Modelsimulering_mænd'!CI21*'B. Andre input'!$B156*'B. Andre input'!$B$65</f>
        <v>0</v>
      </c>
      <c r="CJ19" s="236">
        <f>'G. Modelsimulering_mænd'!CJ21*'B. Andre input'!$B156*'B. Andre input'!$B$65</f>
        <v>0</v>
      </c>
    </row>
    <row r="20" spans="1:88" s="115" customFormat="1" ht="25.5" x14ac:dyDescent="0.2">
      <c r="A20" s="140" t="s">
        <v>181</v>
      </c>
      <c r="B20" s="192"/>
      <c r="C20" s="192"/>
      <c r="D20" s="236">
        <f>'G. Modelsimulering_mænd'!D22*'B. Andre input'!$B$157*'B. Andre input'!$B$65</f>
        <v>0</v>
      </c>
      <c r="E20" s="236">
        <f>'G. Modelsimulering_mænd'!E22*'B. Andre input'!$B157*'B. Andre input'!$B$65</f>
        <v>0</v>
      </c>
      <c r="F20" s="236">
        <f>'G. Modelsimulering_mænd'!F22*'B. Andre input'!$B157*'B. Andre input'!$B$65</f>
        <v>0</v>
      </c>
      <c r="G20" s="236">
        <f>'G. Modelsimulering_mænd'!G22*'B. Andre input'!$B157*'B. Andre input'!$B$65</f>
        <v>0</v>
      </c>
      <c r="H20" s="236">
        <f>'G. Modelsimulering_mænd'!H22*'B. Andre input'!$B157*'B. Andre input'!$B$65</f>
        <v>0</v>
      </c>
      <c r="I20" s="236">
        <f>'G. Modelsimulering_mænd'!I22*'B. Andre input'!$B157*'B. Andre input'!$B$65</f>
        <v>1027370.4967970357</v>
      </c>
      <c r="J20" s="236">
        <f>'G. Modelsimulering_mænd'!J22*'B. Andre input'!$B157*'B. Andre input'!$B$65</f>
        <v>1355404.5348010382</v>
      </c>
      <c r="K20" s="236">
        <f>'G. Modelsimulering_mænd'!K22*'B. Andre input'!$B157*'B. Andre input'!$B$65</f>
        <v>1546162.5129005897</v>
      </c>
      <c r="L20" s="236">
        <f>'G. Modelsimulering_mænd'!L22*'B. Andre input'!$B157*'B. Andre input'!$B$65</f>
        <v>1703348.2922541136</v>
      </c>
      <c r="M20" s="236">
        <f>'G. Modelsimulering_mænd'!M22*'B. Andre input'!$B157*'B. Andre input'!$B$65</f>
        <v>1845987.0107434501</v>
      </c>
      <c r="N20" s="236">
        <f>'G. Modelsimulering_mænd'!N22*'B. Andre input'!$B157*'B. Andre input'!$B$65</f>
        <v>408902.59489259036</v>
      </c>
      <c r="O20" s="236">
        <f>'G. Modelsimulering_mænd'!O22*'B. Andre input'!$B157*'B. Andre input'!$B$65</f>
        <v>148543.59782358201</v>
      </c>
      <c r="P20" s="236">
        <f>'G. Modelsimulering_mænd'!P22*'B. Andre input'!$B157*'B. Andre input'!$B$65</f>
        <v>113945.67454920258</v>
      </c>
      <c r="Q20" s="236">
        <f>'G. Modelsimulering_mænd'!Q22*'B. Andre input'!$B157*'B. Andre input'!$B$65</f>
        <v>118478.76031357936</v>
      </c>
      <c r="R20" s="236">
        <f>'G. Modelsimulering_mænd'!R22*'B. Andre input'!$B157*'B. Andre input'!$B$65</f>
        <v>126655.39676834273</v>
      </c>
      <c r="S20" s="236">
        <f>'G. Modelsimulering_mænd'!S22*'B. Andre input'!$B157*'B. Andre input'!$B$65</f>
        <v>132522.77725592308</v>
      </c>
      <c r="T20" s="236">
        <f>'G. Modelsimulering_mænd'!T22*'B. Andre input'!$B157*'B. Andre input'!$B$65</f>
        <v>135695.24704367536</v>
      </c>
      <c r="U20" s="236">
        <f>'G. Modelsimulering_mænd'!U22*'B. Andre input'!$B157*'B. Andre input'!$B$65</f>
        <v>136689.51108414502</v>
      </c>
      <c r="V20" s="236">
        <f>'G. Modelsimulering_mænd'!V22*'B. Andre input'!$B157*'B. Andre input'!$B$65</f>
        <v>136053.1504164013</v>
      </c>
      <c r="W20" s="236">
        <f>'G. Modelsimulering_mænd'!W22*'B. Andre input'!$B157*'B. Andre input'!$B$65</f>
        <v>236101.59216829561</v>
      </c>
      <c r="X20" s="236">
        <f>'G. Modelsimulering_mænd'!X22*'B. Andre input'!$B157*'B. Andre input'!$B$65</f>
        <v>296108.25621760974</v>
      </c>
      <c r="Y20" s="236">
        <f>'G. Modelsimulering_mænd'!Y22*'B. Andre input'!$B157*'B. Andre input'!$B$65</f>
        <v>337831.52591938892</v>
      </c>
      <c r="Z20" s="236">
        <f>'G. Modelsimulering_mænd'!Z22*'B. Andre input'!$B157*'B. Andre input'!$B$65</f>
        <v>365411.62956027279</v>
      </c>
      <c r="AA20" s="236">
        <f>'G. Modelsimulering_mænd'!AA22*'B. Andre input'!$B157*'B. Andre input'!$B$65</f>
        <v>382123.5079700998</v>
      </c>
      <c r="AB20" s="236">
        <f>'G. Modelsimulering_mænd'!AB22*'B. Andre input'!$B157*'B. Andre input'!$B$65</f>
        <v>390546.62549201108</v>
      </c>
      <c r="AC20" s="236">
        <f>'G. Modelsimulering_mænd'!AC22*'B. Andre input'!$B157*'B. Andre input'!$B$65</f>
        <v>392704.51546812209</v>
      </c>
      <c r="AD20" s="236">
        <f>'G. Modelsimulering_mænd'!AD22*'B. Andre input'!$B157*'B. Andre input'!$B$65</f>
        <v>390178.43961569591</v>
      </c>
      <c r="AE20" s="236">
        <f>'G. Modelsimulering_mænd'!AE22*'B. Andre input'!$B157*'B. Andre input'!$B$65</f>
        <v>384199.28358384245</v>
      </c>
      <c r="AF20" s="236">
        <f>'G. Modelsimulering_mænd'!AF22*'B. Andre input'!$B157*'B. Andre input'!$B$65</f>
        <v>375721.39656253147</v>
      </c>
      <c r="AG20" s="236">
        <f>'G. Modelsimulering_mænd'!AG22*'B. Andre input'!$B157*'B. Andre input'!$B$65</f>
        <v>359180.20232052589</v>
      </c>
      <c r="AH20" s="236">
        <f>'G. Modelsimulering_mænd'!AH22*'B. Andre input'!$B157*'B. Andre input'!$B$65</f>
        <v>341942.94725844468</v>
      </c>
      <c r="AI20" s="236">
        <f>'G. Modelsimulering_mænd'!AI22*'B. Andre input'!$B157*'B. Andre input'!$B$65</f>
        <v>324469.37004876934</v>
      </c>
      <c r="AJ20" s="236">
        <f>'G. Modelsimulering_mænd'!AJ22*'B. Andre input'!$B157*'B. Andre input'!$B$65</f>
        <v>307092.0715409391</v>
      </c>
      <c r="AK20" s="236">
        <f>'G. Modelsimulering_mænd'!AK22*'B. Andre input'!$B157*'B. Andre input'!$B$65</f>
        <v>290047.35602172581</v>
      </c>
      <c r="AL20" s="236">
        <f>'G. Modelsimulering_mænd'!AL22*'B. Andre input'!$B157*'B. Andre input'!$B$65</f>
        <v>273498.92202454159</v>
      </c>
      <c r="AM20" s="236">
        <f>'G. Modelsimulering_mænd'!AM22*'B. Andre input'!$B157*'B. Andre input'!$B$65</f>
        <v>257556.00900488452</v>
      </c>
      <c r="AN20" s="236">
        <f>'G. Modelsimulering_mænd'!AN22*'B. Andre input'!$B157*'B. Andre input'!$B$65</f>
        <v>242287.25864735377</v>
      </c>
      <c r="AO20" s="236">
        <f>'G. Modelsimulering_mænd'!AO22*'B. Andre input'!$B157*'B. Andre input'!$B$65</f>
        <v>227731.27306745379</v>
      </c>
      <c r="AP20" s="236">
        <f>'G. Modelsimulering_mænd'!AP22*'B. Andre input'!$B157*'B. Andre input'!$B$65</f>
        <v>213904.63358437116</v>
      </c>
      <c r="AQ20" s="236">
        <f>'G. Modelsimulering_mænd'!AQ22*'B. Andre input'!$B157*'B. Andre input'!$B$65</f>
        <v>190239.13124204398</v>
      </c>
      <c r="AR20" s="236">
        <f>'G. Modelsimulering_mænd'!AR22*'B. Andre input'!$B157*'B. Andre input'!$B$65</f>
        <v>169117.72420271716</v>
      </c>
      <c r="AS20" s="236">
        <f>'G. Modelsimulering_mænd'!AS22*'B. Andre input'!$B157*'B. Andre input'!$B$65</f>
        <v>150288.32473382339</v>
      </c>
      <c r="AT20" s="236">
        <f>'G. Modelsimulering_mænd'!AT22*'B. Andre input'!$B157*'B. Andre input'!$B$65</f>
        <v>133517.48226333407</v>
      </c>
      <c r="AU20" s="236">
        <f>'G. Modelsimulering_mænd'!AU22*'B. Andre input'!$B157*'B. Andre input'!$B$65</f>
        <v>118591.03712559091</v>
      </c>
      <c r="AV20" s="236">
        <f>'G. Modelsimulering_mænd'!AV22*'B. Andre input'!$B157*'B. Andre input'!$B$65</f>
        <v>105313.92707610244</v>
      </c>
      <c r="AW20" s="236">
        <f>'G. Modelsimulering_mænd'!AW22*'B. Andre input'!$B157*'B. Andre input'!$B$65</f>
        <v>93509.458302873754</v>
      </c>
      <c r="AX20" s="236">
        <f>'G. Modelsimulering_mænd'!AX22*'B. Andre input'!$B157*'B. Andre input'!$B$65</f>
        <v>83018.257442798611</v>
      </c>
      <c r="AY20" s="236">
        <f>'G. Modelsimulering_mænd'!AY22*'B. Andre input'!$B157*'B. Andre input'!$B$65</f>
        <v>73697.053194408669</v>
      </c>
      <c r="AZ20" s="236">
        <f>'G. Modelsimulering_mænd'!AZ22*'B. Andre input'!$B157*'B. Andre input'!$B$65</f>
        <v>65417.387899501446</v>
      </c>
      <c r="BA20" s="236">
        <f>'G. Modelsimulering_mænd'!BA22*'B. Andre input'!$B157*'B. Andre input'!$B$65</f>
        <v>0</v>
      </c>
      <c r="BB20" s="236">
        <f>'G. Modelsimulering_mænd'!BB22*'B. Andre input'!$B157*'B. Andre input'!$B$65</f>
        <v>0</v>
      </c>
      <c r="BC20" s="236">
        <f>'G. Modelsimulering_mænd'!BC22*'B. Andre input'!$B157*'B. Andre input'!$B$65</f>
        <v>0</v>
      </c>
      <c r="BD20" s="236">
        <f>'G. Modelsimulering_mænd'!BD22*'B. Andre input'!$B157*'B. Andre input'!$B$65</f>
        <v>0</v>
      </c>
      <c r="BE20" s="236">
        <f>'G. Modelsimulering_mænd'!BE22*'B. Andre input'!$B157*'B. Andre input'!$B$65</f>
        <v>0</v>
      </c>
      <c r="BF20" s="236">
        <f>'G. Modelsimulering_mænd'!BF22*'B. Andre input'!$B157*'B. Andre input'!$B$65</f>
        <v>0</v>
      </c>
      <c r="BG20" s="236">
        <f>'G. Modelsimulering_mænd'!BG22*'B. Andre input'!$B157*'B. Andre input'!$B$65</f>
        <v>0</v>
      </c>
      <c r="BH20" s="236">
        <f>'G. Modelsimulering_mænd'!BH22*'B. Andre input'!$B157*'B. Andre input'!$B$65</f>
        <v>0</v>
      </c>
      <c r="BI20" s="236">
        <f>'G. Modelsimulering_mænd'!BI22*'B. Andre input'!$B157*'B. Andre input'!$B$65</f>
        <v>0</v>
      </c>
      <c r="BJ20" s="236">
        <f>'G. Modelsimulering_mænd'!BJ22*'B. Andre input'!$B157*'B. Andre input'!$B$65</f>
        <v>0</v>
      </c>
      <c r="BK20" s="236">
        <f>'G. Modelsimulering_mænd'!BK22*'B. Andre input'!$B157*'B. Andre input'!$B$65</f>
        <v>0</v>
      </c>
      <c r="BL20" s="236">
        <f>'G. Modelsimulering_mænd'!BL22*'B. Andre input'!$B157*'B. Andre input'!$B$65</f>
        <v>0</v>
      </c>
      <c r="BM20" s="236">
        <f>'G. Modelsimulering_mænd'!BM22*'B. Andre input'!$B157*'B. Andre input'!$B$65</f>
        <v>0</v>
      </c>
      <c r="BN20" s="236">
        <f>'G. Modelsimulering_mænd'!BN22*'B. Andre input'!$B157*'B. Andre input'!$B$65</f>
        <v>0</v>
      </c>
      <c r="BO20" s="236">
        <f>'G. Modelsimulering_mænd'!BO22*'B. Andre input'!$B157*'B. Andre input'!$B$65</f>
        <v>0</v>
      </c>
      <c r="BP20" s="236">
        <f>'G. Modelsimulering_mænd'!BP22*'B. Andre input'!$B157*'B. Andre input'!$B$65</f>
        <v>0</v>
      </c>
      <c r="BQ20" s="236">
        <f>'G. Modelsimulering_mænd'!BQ22*'B. Andre input'!$B157*'B. Andre input'!$B$65</f>
        <v>0</v>
      </c>
      <c r="BR20" s="236">
        <f>'G. Modelsimulering_mænd'!BR22*'B. Andre input'!$B157*'B. Andre input'!$B$65</f>
        <v>0</v>
      </c>
      <c r="BS20" s="236">
        <f>'G. Modelsimulering_mænd'!BS22*'B. Andre input'!$B157*'B. Andre input'!$B$65</f>
        <v>0</v>
      </c>
      <c r="BT20" s="236">
        <f>'G. Modelsimulering_mænd'!BT22*'B. Andre input'!$B157*'B. Andre input'!$B$65</f>
        <v>0</v>
      </c>
      <c r="BU20" s="236">
        <f>'G. Modelsimulering_mænd'!BU22*'B. Andre input'!$B157*'B. Andre input'!$B$65</f>
        <v>0</v>
      </c>
      <c r="BV20" s="236">
        <f>'G. Modelsimulering_mænd'!BV22*'B. Andre input'!$B157*'B. Andre input'!$B$65</f>
        <v>0</v>
      </c>
      <c r="BW20" s="236">
        <f>'G. Modelsimulering_mænd'!BW22*'B. Andre input'!$B157*'B. Andre input'!$B$65</f>
        <v>0</v>
      </c>
      <c r="BX20" s="236">
        <f>'G. Modelsimulering_mænd'!BX22*'B. Andre input'!$B157*'B. Andre input'!$B$65</f>
        <v>0</v>
      </c>
      <c r="BY20" s="236">
        <f>'G. Modelsimulering_mænd'!BY22*'B. Andre input'!$B157*'B. Andre input'!$B$65</f>
        <v>0</v>
      </c>
      <c r="BZ20" s="236">
        <f>'G. Modelsimulering_mænd'!BZ22*'B. Andre input'!$B157*'B. Andre input'!$B$65</f>
        <v>0</v>
      </c>
      <c r="CA20" s="236">
        <f>'G. Modelsimulering_mænd'!CA22*'B. Andre input'!$B157*'B. Andre input'!$B$65</f>
        <v>0</v>
      </c>
      <c r="CB20" s="236">
        <f>'G. Modelsimulering_mænd'!CB22*'B. Andre input'!$B157*'B. Andre input'!$B$65</f>
        <v>0</v>
      </c>
      <c r="CC20" s="236">
        <f>'G. Modelsimulering_mænd'!CC22*'B. Andre input'!$B157*'B. Andre input'!$B$65</f>
        <v>0</v>
      </c>
      <c r="CD20" s="236">
        <f>'G. Modelsimulering_mænd'!CD22*'B. Andre input'!$B157*'B. Andre input'!$B$65</f>
        <v>0</v>
      </c>
      <c r="CE20" s="236">
        <f>'G. Modelsimulering_mænd'!CE22*'B. Andre input'!$B157*'B. Andre input'!$B$65</f>
        <v>0</v>
      </c>
      <c r="CF20" s="236">
        <f>'G. Modelsimulering_mænd'!CF22*'B. Andre input'!$B157*'B. Andre input'!$B$65</f>
        <v>0</v>
      </c>
      <c r="CG20" s="236">
        <f>'G. Modelsimulering_mænd'!CG22*'B. Andre input'!$B157*'B. Andre input'!$B$65</f>
        <v>0</v>
      </c>
      <c r="CH20" s="236">
        <f>'G. Modelsimulering_mænd'!CH22*'B. Andre input'!$B157*'B. Andre input'!$B$65</f>
        <v>0</v>
      </c>
      <c r="CI20" s="236">
        <f>'G. Modelsimulering_mænd'!CI22*'B. Andre input'!$B157*'B. Andre input'!$B$65</f>
        <v>0</v>
      </c>
      <c r="CJ20" s="236">
        <f>'G. Modelsimulering_mænd'!CJ22*'B. Andre input'!$B157*'B. Andre input'!$B$65</f>
        <v>0</v>
      </c>
    </row>
    <row r="21" spans="1:88" s="115" customFormat="1" ht="25.5" x14ac:dyDescent="0.2">
      <c r="A21" s="140" t="s">
        <v>215</v>
      </c>
      <c r="B21" s="192"/>
      <c r="C21" s="192"/>
      <c r="D21" s="236">
        <f>'G. Modelsimulering_mænd'!D23*'B. Andre input'!$B$158*'B. Andre input'!$B$65</f>
        <v>0</v>
      </c>
      <c r="E21" s="236">
        <f>'G. Modelsimulering_mænd'!E23*'B. Andre input'!$B158*'B. Andre input'!$B$65</f>
        <v>0</v>
      </c>
      <c r="F21" s="236">
        <f>'G. Modelsimulering_mænd'!F23*'B. Andre input'!$B158*'B. Andre input'!$B$65</f>
        <v>0</v>
      </c>
      <c r="G21" s="236">
        <f>'G. Modelsimulering_mænd'!G23*'B. Andre input'!$B158*'B. Andre input'!$B$65</f>
        <v>0</v>
      </c>
      <c r="H21" s="236">
        <f>'G. Modelsimulering_mænd'!H23*'B. Andre input'!$B158*'B. Andre input'!$B$65</f>
        <v>0</v>
      </c>
      <c r="I21" s="236">
        <f>'G. Modelsimulering_mænd'!I23*'B. Andre input'!$B158*'B. Andre input'!$B$65</f>
        <v>1046414.7144150824</v>
      </c>
      <c r="J21" s="236">
        <f>'G. Modelsimulering_mænd'!J23*'B. Andre input'!$B158*'B. Andre input'!$B$65</f>
        <v>1407698.8963660018</v>
      </c>
      <c r="K21" s="236">
        <f>'G. Modelsimulering_mænd'!K23*'B. Andre input'!$B158*'B. Andre input'!$B$65</f>
        <v>1636169.4686793864</v>
      </c>
      <c r="L21" s="236">
        <f>'G. Modelsimulering_mænd'!L23*'B. Andre input'!$B158*'B. Andre input'!$B$65</f>
        <v>1836838.5013134014</v>
      </c>
      <c r="M21" s="236">
        <f>'G. Modelsimulering_mænd'!M23*'B. Andre input'!$B158*'B. Andre input'!$B$65</f>
        <v>2029130.3865206109</v>
      </c>
      <c r="N21" s="236">
        <f>'G. Modelsimulering_mænd'!N23*'B. Andre input'!$B158*'B. Andre input'!$B$65</f>
        <v>452109.16876151791</v>
      </c>
      <c r="O21" s="236">
        <f>'G. Modelsimulering_mænd'!O23*'B. Andre input'!$B158*'B. Andre input'!$B$65</f>
        <v>160001.72269456327</v>
      </c>
      <c r="P21" s="236">
        <f>'G. Modelsimulering_mænd'!P23*'B. Andre input'!$B158*'B. Andre input'!$B$65</f>
        <v>119829.07486276652</v>
      </c>
      <c r="Q21" s="236">
        <f>'G. Modelsimulering_mænd'!Q23*'B. Andre input'!$B158*'B. Andre input'!$B$65</f>
        <v>125272.82745530666</v>
      </c>
      <c r="R21" s="236">
        <f>'G. Modelsimulering_mænd'!R23*'B. Andre input'!$B158*'B. Andre input'!$B$65</f>
        <v>136014.67548356141</v>
      </c>
      <c r="S21" s="236">
        <f>'G. Modelsimulering_mænd'!S23*'B. Andre input'!$B158*'B. Andre input'!$B$65</f>
        <v>144841.93634815427</v>
      </c>
      <c r="T21" s="236">
        <f>'G. Modelsimulering_mænd'!T23*'B. Andre input'!$B158*'B. Andre input'!$B$65</f>
        <v>150987.12021683549</v>
      </c>
      <c r="U21" s="236">
        <f>'G. Modelsimulering_mænd'!U23*'B. Andre input'!$B158*'B. Andre input'!$B$65</f>
        <v>154820.0884250699</v>
      </c>
      <c r="V21" s="236">
        <f>'G. Modelsimulering_mænd'!V23*'B. Andre input'!$B158*'B. Andre input'!$B$65</f>
        <v>156819.07046894755</v>
      </c>
      <c r="W21" s="236">
        <f>'G. Modelsimulering_mænd'!W23*'B. Andre input'!$B158*'B. Andre input'!$B$65</f>
        <v>251607.28979415842</v>
      </c>
      <c r="X21" s="236">
        <f>'G. Modelsimulering_mænd'!X23*'B. Andre input'!$B158*'B. Andre input'!$B$65</f>
        <v>329012.12187587318</v>
      </c>
      <c r="Y21" s="236">
        <f>'G. Modelsimulering_mænd'!Y23*'B. Andre input'!$B158*'B. Andre input'!$B$65</f>
        <v>390074.61594467092</v>
      </c>
      <c r="Z21" s="236">
        <f>'G. Modelsimulering_mænd'!Z23*'B. Andre input'!$B158*'B. Andre input'!$B$65</f>
        <v>437129.5623990593</v>
      </c>
      <c r="AA21" s="236">
        <f>'G. Modelsimulering_mænd'!AA23*'B. Andre input'!$B158*'B. Andre input'!$B$65</f>
        <v>472308.29456043144</v>
      </c>
      <c r="AB21" s="236">
        <f>'G. Modelsimulering_mænd'!AB23*'B. Andre input'!$B158*'B. Andre input'!$B$65</f>
        <v>497515.27325024386</v>
      </c>
      <c r="AC21" s="236">
        <f>'G. Modelsimulering_mænd'!AC23*'B. Andre input'!$B158*'B. Andre input'!$B$65</f>
        <v>514424.03210694413</v>
      </c>
      <c r="AD21" s="236">
        <f>'G. Modelsimulering_mænd'!AD23*'B. Andre input'!$B158*'B. Andre input'!$B$65</f>
        <v>524485.59279403638</v>
      </c>
      <c r="AE21" s="236">
        <f>'G. Modelsimulering_mænd'!AE23*'B. Andre input'!$B158*'B. Andre input'!$B$65</f>
        <v>528944.32029380894</v>
      </c>
      <c r="AF21" s="236">
        <f>'G. Modelsimulering_mænd'!AF23*'B. Andre input'!$B158*'B. Andre input'!$B$65</f>
        <v>528857.65940825711</v>
      </c>
      <c r="AG21" s="236">
        <f>'G. Modelsimulering_mænd'!AG23*'B. Andre input'!$B158*'B. Andre input'!$B$65</f>
        <v>540446.96891297912</v>
      </c>
      <c r="AH21" s="236">
        <f>'G. Modelsimulering_mænd'!AH23*'B. Andre input'!$B158*'B. Andre input'!$B$65</f>
        <v>547035.396807004</v>
      </c>
      <c r="AI21" s="236">
        <f>'G. Modelsimulering_mænd'!AI23*'B. Andre input'!$B158*'B. Andre input'!$B$65</f>
        <v>549320.27108119021</v>
      </c>
      <c r="AJ21" s="236">
        <f>'G. Modelsimulering_mænd'!AJ23*'B. Andre input'!$B158*'B. Andre input'!$B$65</f>
        <v>547918.92558681266</v>
      </c>
      <c r="AK21" s="236">
        <f>'G. Modelsimulering_mænd'!AK23*'B. Andre input'!$B158*'B. Andre input'!$B$65</f>
        <v>543381.18130869872</v>
      </c>
      <c r="AL21" s="236">
        <f>'G. Modelsimulering_mænd'!AL23*'B. Andre input'!$B158*'B. Andre input'!$B$65</f>
        <v>536197.5767083969</v>
      </c>
      <c r="AM21" s="236">
        <f>'G. Modelsimulering_mænd'!AM23*'B. Andre input'!$B158*'B. Andre input'!$B$65</f>
        <v>526805.28803623712</v>
      </c>
      <c r="AN21" s="236">
        <f>'G. Modelsimulering_mænd'!AN23*'B. Andre input'!$B158*'B. Andre input'!$B$65</f>
        <v>515592.83460352564</v>
      </c>
      <c r="AO21" s="236">
        <f>'G. Modelsimulering_mænd'!AO23*'B. Andre input'!$B158*'B. Andre input'!$B$65</f>
        <v>502904.15818286105</v>
      </c>
      <c r="AP21" s="236">
        <f>'G. Modelsimulering_mænd'!AP23*'B. Andre input'!$B158*'B. Andre input'!$B$65</f>
        <v>489042.37159643543</v>
      </c>
      <c r="AQ21" s="236">
        <f>'G. Modelsimulering_mænd'!AQ23*'B. Andre input'!$B158*'B. Andre input'!$B$65</f>
        <v>499984.48708829231</v>
      </c>
      <c r="AR21" s="236">
        <f>'G. Modelsimulering_mænd'!AR23*'B. Andre input'!$B158*'B. Andre input'!$B$65</f>
        <v>504357.45440507715</v>
      </c>
      <c r="AS21" s="236">
        <f>'G. Modelsimulering_mænd'!AS23*'B. Andre input'!$B158*'B. Andre input'!$B$65</f>
        <v>503305.52964035806</v>
      </c>
      <c r="AT21" s="236">
        <f>'G. Modelsimulering_mænd'!AT23*'B. Andre input'!$B158*'B. Andre input'!$B$65</f>
        <v>497782.36465069617</v>
      </c>
      <c r="AU21" s="236">
        <f>'G. Modelsimulering_mænd'!AU23*'B. Andre input'!$B158*'B. Andre input'!$B$65</f>
        <v>488599.9244147276</v>
      </c>
      <c r="AV21" s="236">
        <f>'G. Modelsimulering_mænd'!AV23*'B. Andre input'!$B158*'B. Andre input'!$B$65</f>
        <v>476459.03135254886</v>
      </c>
      <c r="AW21" s="236">
        <f>'G. Modelsimulering_mænd'!AW23*'B. Andre input'!$B158*'B. Andre input'!$B$65</f>
        <v>461968.86831982352</v>
      </c>
      <c r="AX21" s="236">
        <f>'G. Modelsimulering_mænd'!AX23*'B. Andre input'!$B158*'B. Andre input'!$B$65</f>
        <v>445659.99040068587</v>
      </c>
      <c r="AY21" s="236">
        <f>'G. Modelsimulering_mænd'!AY23*'B. Andre input'!$B158*'B. Andre input'!$B$65</f>
        <v>427993.6113052413</v>
      </c>
      <c r="AZ21" s="236">
        <f>'G. Modelsimulering_mænd'!AZ23*'B. Andre input'!$B158*'B. Andre input'!$B$65</f>
        <v>409368.80095982319</v>
      </c>
      <c r="BA21" s="236">
        <f>'G. Modelsimulering_mænd'!BA23*'B. Andre input'!$B158*'B. Andre input'!$B$65</f>
        <v>531383.59843687969</v>
      </c>
      <c r="BB21" s="236">
        <f>'G. Modelsimulering_mænd'!BB23*'B. Andre input'!$B158*'B. Andre input'!$B$65</f>
        <v>487957.87504601269</v>
      </c>
      <c r="BC21" s="236">
        <f>'G. Modelsimulering_mænd'!BC23*'B. Andre input'!$B158*'B. Andre input'!$B$65</f>
        <v>447818.8048392348</v>
      </c>
      <c r="BD21" s="236">
        <f>'G. Modelsimulering_mænd'!BD23*'B. Andre input'!$B158*'B. Andre input'!$B$65</f>
        <v>410512.34383974393</v>
      </c>
      <c r="BE21" s="236">
        <f>'G. Modelsimulering_mænd'!BE23*'B. Andre input'!$B158*'B. Andre input'!$B$65</f>
        <v>375776.27799505944</v>
      </c>
      <c r="BF21" s="236">
        <f>'G. Modelsimulering_mænd'!BF23*'B. Andre input'!$B158*'B. Andre input'!$B$65</f>
        <v>343450.01518510765</v>
      </c>
      <c r="BG21" s="236">
        <f>'G. Modelsimulering_mænd'!BG23*'B. Andre input'!$B158*'B. Andre input'!$B$65</f>
        <v>313421.46924884728</v>
      </c>
      <c r="BH21" s="236">
        <f>'G. Modelsimulering_mænd'!BH23*'B. Andre input'!$B158*'B. Andre input'!$B$65</f>
        <v>285597.22058116493</v>
      </c>
      <c r="BI21" s="236">
        <f>'G. Modelsimulering_mænd'!BI23*'B. Andre input'!$B158*'B. Andre input'!$B$65</f>
        <v>259886.9691493139</v>
      </c>
      <c r="BJ21" s="236">
        <f>'G. Modelsimulering_mænd'!BJ23*'B. Andre input'!$B158*'B. Andre input'!$B$65</f>
        <v>236196.50601549767</v>
      </c>
      <c r="BK21" s="236">
        <f>'G. Modelsimulering_mænd'!BK23*'B. Andre input'!$B158*'B. Andre input'!$B$65</f>
        <v>214425.54730251787</v>
      </c>
      <c r="BL21" s="236">
        <f>'G. Modelsimulering_mænd'!BL23*'B. Andre input'!$B158*'B. Andre input'!$B$65</f>
        <v>194468.15974193989</v>
      </c>
      <c r="BM21" s="236">
        <f>'G. Modelsimulering_mænd'!BM23*'B. Andre input'!$B158*'B. Andre input'!$B$65</f>
        <v>176214.40347369618</v>
      </c>
      <c r="BN21" s="236">
        <f>'G. Modelsimulering_mænd'!BN23*'B. Andre input'!$B158*'B. Andre input'!$B$65</f>
        <v>159552.39046069677</v>
      </c>
      <c r="BO21" s="236">
        <f>'G. Modelsimulering_mænd'!BO23*'B. Andre input'!$B158*'B. Andre input'!$B$65</f>
        <v>144370.31662997988</v>
      </c>
      <c r="BP21" s="236">
        <f>'G. Modelsimulering_mænd'!BP23*'B. Andre input'!$B158*'B. Andre input'!$B$65</f>
        <v>130558.24687464035</v>
      </c>
      <c r="BQ21" s="236">
        <f>'G. Modelsimulering_mænd'!BQ23*'B. Andre input'!$B158*'B. Andre input'!$B$65</f>
        <v>118009.56373627213</v>
      </c>
      <c r="BR21" s="236">
        <f>'G. Modelsimulering_mænd'!BR23*'B. Andre input'!$B158*'B. Andre input'!$B$65</f>
        <v>106622.06557194419</v>
      </c>
      <c r="BS21" s="236">
        <f>'G. Modelsimulering_mænd'!BS23*'B. Andre input'!$B158*'B. Andre input'!$B$65</f>
        <v>96298.739679949591</v>
      </c>
      <c r="BT21" s="236">
        <f>'G. Modelsimulering_mænd'!BT23*'B. Andre input'!$B158*'B. Andre input'!$B$65</f>
        <v>86948.254088549787</v>
      </c>
      <c r="BU21" s="236">
        <f>'G. Modelsimulering_mænd'!BU23*'B. Andre input'!$B158*'B. Andre input'!$B$65</f>
        <v>0</v>
      </c>
      <c r="BV21" s="236">
        <f>'G. Modelsimulering_mænd'!BV23*'B. Andre input'!$B158*'B. Andre input'!$B$65</f>
        <v>0</v>
      </c>
      <c r="BW21" s="236">
        <f>'G. Modelsimulering_mænd'!BW23*'B. Andre input'!$B158*'B. Andre input'!$B$65</f>
        <v>0</v>
      </c>
      <c r="BX21" s="236">
        <f>'G. Modelsimulering_mænd'!BX23*'B. Andre input'!$B158*'B. Andre input'!$B$65</f>
        <v>0</v>
      </c>
      <c r="BY21" s="236">
        <f>'G. Modelsimulering_mænd'!BY23*'B. Andre input'!$B158*'B. Andre input'!$B$65</f>
        <v>0</v>
      </c>
      <c r="BZ21" s="236">
        <f>'G. Modelsimulering_mænd'!BZ23*'B. Andre input'!$B158*'B. Andre input'!$B$65</f>
        <v>0</v>
      </c>
      <c r="CA21" s="236">
        <f>'G. Modelsimulering_mænd'!CA23*'B. Andre input'!$B158*'B. Andre input'!$B$65</f>
        <v>0</v>
      </c>
      <c r="CB21" s="236">
        <f>'G. Modelsimulering_mænd'!CB23*'B. Andre input'!$B158*'B. Andre input'!$B$65</f>
        <v>0</v>
      </c>
      <c r="CC21" s="236">
        <f>'G. Modelsimulering_mænd'!CC23*'B. Andre input'!$B158*'B. Andre input'!$B$65</f>
        <v>0</v>
      </c>
      <c r="CD21" s="236">
        <f>'G. Modelsimulering_mænd'!CD23*'B. Andre input'!$B158*'B. Andre input'!$B$65</f>
        <v>0</v>
      </c>
      <c r="CE21" s="236">
        <f>'G. Modelsimulering_mænd'!CE23*'B. Andre input'!$B158*'B. Andre input'!$B$65</f>
        <v>0</v>
      </c>
      <c r="CF21" s="236">
        <f>'G. Modelsimulering_mænd'!CF23*'B. Andre input'!$B158*'B. Andre input'!$B$65</f>
        <v>0</v>
      </c>
      <c r="CG21" s="236">
        <f>'G. Modelsimulering_mænd'!CG23*'B. Andre input'!$B158*'B. Andre input'!$B$65</f>
        <v>0</v>
      </c>
      <c r="CH21" s="236">
        <f>'G. Modelsimulering_mænd'!CH23*'B. Andre input'!$B158*'B. Andre input'!$B$65</f>
        <v>0</v>
      </c>
      <c r="CI21" s="236">
        <f>'G. Modelsimulering_mænd'!CI23*'B. Andre input'!$B158*'B. Andre input'!$B$65</f>
        <v>0</v>
      </c>
      <c r="CJ21" s="236">
        <f>'G. Modelsimulering_mænd'!CJ23*'B. Andre input'!$B158*'B. Andre input'!$B$65</f>
        <v>0</v>
      </c>
    </row>
    <row r="22" spans="1:88" s="115" customFormat="1" ht="25.5" x14ac:dyDescent="0.2">
      <c r="A22" s="140" t="s">
        <v>216</v>
      </c>
      <c r="B22" s="192"/>
      <c r="C22" s="192"/>
      <c r="D22" s="236">
        <f>'G. Modelsimulering_mænd'!D24*'B. Andre input'!$B$158*'B. Andre input'!$B$65</f>
        <v>0</v>
      </c>
      <c r="E22" s="236">
        <f>'G. Modelsimulering_mænd'!E24*'B. Andre input'!$B158*'B. Andre input'!$B$65</f>
        <v>0</v>
      </c>
      <c r="F22" s="236">
        <f>'G. Modelsimulering_mænd'!F24*'B. Andre input'!$B158*'B. Andre input'!$B$65</f>
        <v>0</v>
      </c>
      <c r="G22" s="236">
        <f>'G. Modelsimulering_mænd'!G24*'B. Andre input'!$B158*'B. Andre input'!$B$65</f>
        <v>0</v>
      </c>
      <c r="H22" s="236">
        <f>'G. Modelsimulering_mænd'!H24*'B. Andre input'!$B158*'B. Andre input'!$B$65</f>
        <v>0</v>
      </c>
      <c r="I22" s="236">
        <f>'G. Modelsimulering_mænd'!I24*'B. Andre input'!$B158*'B. Andre input'!$B$65</f>
        <v>246125.73268961476</v>
      </c>
      <c r="J22" s="236">
        <f>'G. Modelsimulering_mænd'!J24*'B. Andre input'!$B158*'B. Andre input'!$B$65</f>
        <v>351270.20050833776</v>
      </c>
      <c r="K22" s="236">
        <f>'G. Modelsimulering_mænd'!K24*'B. Andre input'!$B158*'B. Andre input'!$B$65</f>
        <v>427937.21165240381</v>
      </c>
      <c r="L22" s="236">
        <f>'G. Modelsimulering_mænd'!L24*'B. Andre input'!$B158*'B. Andre input'!$B$65</f>
        <v>499946.59251300938</v>
      </c>
      <c r="M22" s="236">
        <f>'G. Modelsimulering_mænd'!M24*'B. Andre input'!$B158*'B. Andre input'!$B$65</f>
        <v>571878.35864953115</v>
      </c>
      <c r="N22" s="236">
        <f>'G. Modelsimulering_mænd'!N24*'B. Andre input'!$B158*'B. Andre input'!$B$65</f>
        <v>130917.24767661453</v>
      </c>
      <c r="O22" s="236">
        <f>'G. Modelsimulering_mænd'!O24*'B. Andre input'!$B158*'B. Andre input'!$B$65</f>
        <v>44229.187342986901</v>
      </c>
      <c r="P22" s="236">
        <f>'G. Modelsimulering_mænd'!P24*'B. Andre input'!$B158*'B. Andre input'!$B$65</f>
        <v>31362.357273144647</v>
      </c>
      <c r="Q22" s="236">
        <f>'G. Modelsimulering_mænd'!Q24*'B. Andre input'!$B158*'B. Andre input'!$B$65</f>
        <v>32906.452899515614</v>
      </c>
      <c r="R22" s="236">
        <f>'G. Modelsimulering_mænd'!R24*'B. Andre input'!$B158*'B. Andre input'!$B$65</f>
        <v>36517.407343804924</v>
      </c>
      <c r="S22" s="236">
        <f>'G. Modelsimulering_mænd'!S24*'B. Andre input'!$B158*'B. Andre input'!$B$65</f>
        <v>39767.928954374365</v>
      </c>
      <c r="T22" s="236">
        <f>'G. Modelsimulering_mænd'!T24*'B. Andre input'!$B158*'B. Andre input'!$B$65</f>
        <v>42289.969124681338</v>
      </c>
      <c r="U22" s="236">
        <f>'G. Modelsimulering_mænd'!U24*'B. Andre input'!$B158*'B. Andre input'!$B$65</f>
        <v>44125.235497722482</v>
      </c>
      <c r="V22" s="236">
        <f>'G. Modelsimulering_mænd'!V24*'B. Andre input'!$B158*'B. Andre input'!$B$65</f>
        <v>45381.903951712316</v>
      </c>
      <c r="W22" s="236">
        <f>'G. Modelsimulering_mænd'!W24*'B. Andre input'!$B158*'B. Andre input'!$B$65</f>
        <v>74758.712529968674</v>
      </c>
      <c r="X22" s="236">
        <f>'G. Modelsimulering_mænd'!X24*'B. Andre input'!$B158*'B. Andre input'!$B$65</f>
        <v>99429.748730347856</v>
      </c>
      <c r="Y22" s="236">
        <f>'G. Modelsimulering_mænd'!Y24*'B. Andre input'!$B158*'B. Andre input'!$B$65</f>
        <v>119918.73653599438</v>
      </c>
      <c r="Z22" s="236">
        <f>'G. Modelsimulering_mænd'!Z24*'B. Andre input'!$B158*'B. Andre input'!$B$65</f>
        <v>136667.27996067537</v>
      </c>
      <c r="AA22" s="236">
        <f>'G. Modelsimulering_mænd'!AA24*'B. Andre input'!$B158*'B. Andre input'!$B$65</f>
        <v>150101.99677874389</v>
      </c>
      <c r="AB22" s="236">
        <f>'G. Modelsimulering_mænd'!AB24*'B. Andre input'!$B158*'B. Andre input'!$B$65</f>
        <v>160624.18739154565</v>
      </c>
      <c r="AC22" s="236">
        <f>'G. Modelsimulering_mænd'!AC24*'B. Andre input'!$B158*'B. Andre input'!$B$65</f>
        <v>168604.84900241351</v>
      </c>
      <c r="AD22" s="236">
        <f>'G. Modelsimulering_mænd'!AD24*'B. Andre input'!$B158*'B. Andre input'!$B$65</f>
        <v>174382.70125789163</v>
      </c>
      <c r="AE22" s="236">
        <f>'G. Modelsimulering_mænd'!AE24*'B. Andre input'!$B158*'B. Andre input'!$B$65</f>
        <v>178263.96329594616</v>
      </c>
      <c r="AF22" s="236">
        <f>'G. Modelsimulering_mænd'!AF24*'B. Andre input'!$B158*'B. Andre input'!$B$65</f>
        <v>180523.18689056076</v>
      </c>
      <c r="AG22" s="236">
        <f>'G. Modelsimulering_mænd'!AG24*'B. Andre input'!$B158*'B. Andre input'!$B$65</f>
        <v>181404.74353841285</v>
      </c>
      <c r="AH22" s="236">
        <f>'G. Modelsimulering_mænd'!AH24*'B. Andre input'!$B158*'B. Andre input'!$B$65</f>
        <v>181886.98795989019</v>
      </c>
      <c r="AI22" s="236">
        <f>'G. Modelsimulering_mænd'!AI24*'B. Andre input'!$B158*'B. Andre input'!$B$65</f>
        <v>181972.10524364357</v>
      </c>
      <c r="AJ22" s="236">
        <f>'G. Modelsimulering_mænd'!AJ24*'B. Andre input'!$B158*'B. Andre input'!$B$65</f>
        <v>181659.16230936299</v>
      </c>
      <c r="AK22" s="236">
        <f>'G. Modelsimulering_mænd'!AK24*'B. Andre input'!$B158*'B. Andre input'!$B$65</f>
        <v>180941.31427943122</v>
      </c>
      <c r="AL22" s="236">
        <f>'G. Modelsimulering_mænd'!AL24*'B. Andre input'!$B158*'B. Andre input'!$B$65</f>
        <v>179809.37846727157</v>
      </c>
      <c r="AM22" s="236">
        <f>'G. Modelsimulering_mænd'!AM24*'B. Andre input'!$B158*'B. Andre input'!$B$65</f>
        <v>178256.48554747645</v>
      </c>
      <c r="AN22" s="236">
        <f>'G. Modelsimulering_mænd'!AN24*'B. Andre input'!$B158*'B. Andre input'!$B$65</f>
        <v>176281.68182075219</v>
      </c>
      <c r="AO22" s="236">
        <f>'G. Modelsimulering_mænd'!AO24*'B. Andre input'!$B158*'B. Andre input'!$B$65</f>
        <v>173891.92333658159</v>
      </c>
      <c r="AP22" s="236">
        <f>'G. Modelsimulering_mænd'!AP24*'B. Andre input'!$B158*'B. Andre input'!$B$65</f>
        <v>171102.59936085399</v>
      </c>
      <c r="AQ22" s="236">
        <f>'G. Modelsimulering_mænd'!AQ24*'B. Andre input'!$B158*'B. Andre input'!$B$65</f>
        <v>167936.96755782879</v>
      </c>
      <c r="AR22" s="236">
        <f>'G. Modelsimulering_mænd'!AR24*'B. Andre input'!$B158*'B. Andre input'!$B$65</f>
        <v>165685.00393831063</v>
      </c>
      <c r="AS22" s="236">
        <f>'G. Modelsimulering_mænd'!AS24*'B. Andre input'!$B158*'B. Andre input'!$B$65</f>
        <v>163948.18936456359</v>
      </c>
      <c r="AT22" s="236">
        <f>'G. Modelsimulering_mænd'!AT24*'B. Andre input'!$B158*'B. Andre input'!$B$65</f>
        <v>162427.21501440293</v>
      </c>
      <c r="AU22" s="236">
        <f>'G. Modelsimulering_mænd'!AU24*'B. Andre input'!$B158*'B. Andre input'!$B$65</f>
        <v>160890.98114490998</v>
      </c>
      <c r="AV22" s="236">
        <f>'G. Modelsimulering_mænd'!AV24*'B. Andre input'!$B158*'B. Andre input'!$B$65</f>
        <v>159163.51449628011</v>
      </c>
      <c r="AW22" s="236">
        <f>'G. Modelsimulering_mænd'!AW24*'B. Andre input'!$B158*'B. Andre input'!$B$65</f>
        <v>157117.41892415029</v>
      </c>
      <c r="AX22" s="236">
        <f>'G. Modelsimulering_mænd'!AX24*'B. Andre input'!$B158*'B. Andre input'!$B$65</f>
        <v>154668.84367935872</v>
      </c>
      <c r="AY22" s="236">
        <f>'G. Modelsimulering_mænd'!AY24*'B. Andre input'!$B158*'B. Andre input'!$B$65</f>
        <v>151772.16656655085</v>
      </c>
      <c r="AZ22" s="236">
        <f>'G. Modelsimulering_mænd'!AZ24*'B. Andre input'!$B158*'B. Andre input'!$B$65</f>
        <v>148414.07565267675</v>
      </c>
      <c r="BA22" s="236">
        <f>'G. Modelsimulering_mænd'!BA24*'B. Andre input'!$B158*'B. Andre input'!$B$65</f>
        <v>144607.31636035373</v>
      </c>
      <c r="BB22" s="236">
        <f>'G. Modelsimulering_mænd'!BB24*'B. Andre input'!$B158*'B. Andre input'!$B$65</f>
        <v>147296.24787636995</v>
      </c>
      <c r="BC22" s="236">
        <f>'G. Modelsimulering_mænd'!BC24*'B. Andre input'!$B158*'B. Andre input'!$B$65</f>
        <v>147651.15141857631</v>
      </c>
      <c r="BD22" s="236">
        <f>'G. Modelsimulering_mænd'!BD24*'B. Andre input'!$B158*'B. Andre input'!$B$65</f>
        <v>146121.60087036464</v>
      </c>
      <c r="BE22" s="236">
        <f>'G. Modelsimulering_mænd'!BE24*'B. Andre input'!$B158*'B. Andre input'!$B$65</f>
        <v>143024.5704607683</v>
      </c>
      <c r="BF22" s="236">
        <f>'G. Modelsimulering_mænd'!BF24*'B. Andre input'!$B158*'B. Andre input'!$B$65</f>
        <v>138631.69973609544</v>
      </c>
      <c r="BG22" s="236">
        <f>'G. Modelsimulering_mænd'!BG24*'B. Andre input'!$B158*'B. Andre input'!$B$65</f>
        <v>133199.49250688846</v>
      </c>
      <c r="BH22" s="236">
        <f>'G. Modelsimulering_mænd'!BH24*'B. Andre input'!$B158*'B. Andre input'!$B$65</f>
        <v>126973.96621825417</v>
      </c>
      <c r="BI22" s="236">
        <f>'G. Modelsimulering_mænd'!BI24*'B. Andre input'!$B158*'B. Andre input'!$B$65</f>
        <v>120185.95306008044</v>
      </c>
      <c r="BJ22" s="236">
        <f>'G. Modelsimulering_mænd'!BJ24*'B. Andre input'!$B158*'B. Andre input'!$B$65</f>
        <v>113044.75386840936</v>
      </c>
      <c r="BK22" s="236">
        <f>'G. Modelsimulering_mænd'!BK24*'B. Andre input'!$B158*'B. Andre input'!$B$65</f>
        <v>105733.31044102824</v>
      </c>
      <c r="BL22" s="236">
        <f>'G. Modelsimulering_mænd'!BL24*'B. Andre input'!$B158*'B. Andre input'!$B$65</f>
        <v>98405.78035727363</v>
      </c>
      <c r="BM22" s="236">
        <f>'G. Modelsimulering_mænd'!BM24*'B. Andre input'!$B158*'B. Andre input'!$B$65</f>
        <v>91187.35895496358</v>
      </c>
      <c r="BN22" s="236">
        <f>'G. Modelsimulering_mænd'!BN24*'B. Andre input'!$B158*'B. Andre input'!$B$65</f>
        <v>84175.808634498448</v>
      </c>
      <c r="BO22" s="236">
        <f>'G. Modelsimulering_mænd'!BO24*'B. Andre input'!$B158*'B. Andre input'!$B$65</f>
        <v>77444.093695002332</v>
      </c>
      <c r="BP22" s="236">
        <f>'G. Modelsimulering_mænd'!BP24*'B. Andre input'!$B158*'B. Andre input'!$B$65</f>
        <v>71043.597437100863</v>
      </c>
      <c r="BQ22" s="236">
        <f>'G. Modelsimulering_mænd'!BQ24*'B. Andre input'!$B158*'B. Andre input'!$B$65</f>
        <v>65007.522360989744</v>
      </c>
      <c r="BR22" s="236">
        <f>'G. Modelsimulering_mænd'!BR24*'B. Andre input'!$B158*'B. Andre input'!$B$65</f>
        <v>59354.198155134873</v>
      </c>
      <c r="BS22" s="236">
        <f>'G. Modelsimulering_mænd'!BS24*'B. Andre input'!$B158*'B. Andre input'!$B$65</f>
        <v>54090.126769748</v>
      </c>
      <c r="BT22" s="236">
        <f>'G. Modelsimulering_mænd'!BT24*'B. Andre input'!$B158*'B. Andre input'!$B$65</f>
        <v>49212.67397169771</v>
      </c>
      <c r="BU22" s="236">
        <f>'G. Modelsimulering_mænd'!BU24*'B. Andre input'!$B158*'B. Andre input'!$B$65</f>
        <v>123197.59107731674</v>
      </c>
      <c r="BV22" s="236">
        <f>'G. Modelsimulering_mænd'!BV24*'B. Andre input'!$B158*'B. Andre input'!$B$65</f>
        <v>104073.81173302626</v>
      </c>
      <c r="BW22" s="236">
        <f>'G. Modelsimulering_mænd'!BW24*'B. Andre input'!$B158*'B. Andre input'!$B$65</f>
        <v>88032.921713181378</v>
      </c>
      <c r="BX22" s="236">
        <f>'G. Modelsimulering_mænd'!BX24*'B. Andre input'!$B158*'B. Andre input'!$B$65</f>
        <v>74174.519260689529</v>
      </c>
      <c r="BY22" s="236">
        <f>'G. Modelsimulering_mænd'!BY24*'B. Andre input'!$B158*'B. Andre input'!$B$65</f>
        <v>62084.20052836831</v>
      </c>
      <c r="BZ22" s="236">
        <f>'G. Modelsimulering_mænd'!BZ24*'B. Andre input'!$B158*'B. Andre input'!$B$65</f>
        <v>51557.763041364968</v>
      </c>
      <c r="CA22" s="236">
        <f>'G. Modelsimulering_mænd'!CA24*'B. Andre input'!$B158*'B. Andre input'!$B$65</f>
        <v>42466.408660985653</v>
      </c>
      <c r="CB22" s="236">
        <f>'G. Modelsimulering_mænd'!CB24*'B. Andre input'!$B158*'B. Andre input'!$B$65</f>
        <v>34697.424032191622</v>
      </c>
      <c r="CC22" s="236">
        <f>'G. Modelsimulering_mænd'!CC24*'B. Andre input'!$B158*'B. Andre input'!$B$65</f>
        <v>28133.168855012693</v>
      </c>
      <c r="CD22" s="236">
        <f>'G. Modelsimulering_mænd'!CD24*'B. Andre input'!$B158*'B. Andre input'!$B$65</f>
        <v>22647.915186238839</v>
      </c>
      <c r="CE22" s="236">
        <f>'G. Modelsimulering_mænd'!CE24*'B. Andre input'!$B158*'B. Andre input'!$B$65</f>
        <v>18111.747042233266</v>
      </c>
      <c r="CF22" s="236">
        <f>'G. Modelsimulering_mænd'!CF24*'B. Andre input'!$B158*'B. Andre input'!$B$65</f>
        <v>14396.183928636101</v>
      </c>
      <c r="CG22" s="236">
        <f>'G. Modelsimulering_mænd'!CG24*'B. Andre input'!$B158*'B. Andre input'!$B$65</f>
        <v>11379.16864459789</v>
      </c>
      <c r="CH22" s="236">
        <f>'G. Modelsimulering_mænd'!CH24*'B. Andre input'!$B158*'B. Andre input'!$B$65</f>
        <v>8948.6078837551686</v>
      </c>
      <c r="CI22" s="236">
        <f>'G. Modelsimulering_mænd'!CI24*'B. Andre input'!$B158*'B. Andre input'!$B$65</f>
        <v>7004.4000871378475</v>
      </c>
      <c r="CJ22" s="236">
        <f>'G. Modelsimulering_mænd'!CJ24*'B. Andre input'!$B158*'B. Andre input'!$B$65</f>
        <v>0</v>
      </c>
    </row>
    <row r="23" spans="1:88" s="115" customFormat="1" ht="25.5" x14ac:dyDescent="0.2">
      <c r="A23" s="140" t="s">
        <v>194</v>
      </c>
      <c r="B23" s="192"/>
      <c r="C23" s="192"/>
      <c r="D23" s="236">
        <f>'G. Modelsimulering_mænd'!D25*'B. Andre input'!$B$158*'B. Andre input'!$B$65</f>
        <v>0</v>
      </c>
      <c r="E23" s="236">
        <f>'G. Modelsimulering_mænd'!E25*'B. Andre input'!$B158*'B. Andre input'!$B$65</f>
        <v>0</v>
      </c>
      <c r="F23" s="236">
        <f>'G. Modelsimulering_mænd'!F25*'B. Andre input'!$B158*'B. Andre input'!$B$65</f>
        <v>0</v>
      </c>
      <c r="G23" s="236">
        <f>'G. Modelsimulering_mænd'!G25*'B. Andre input'!$B158*'B. Andre input'!$B$65</f>
        <v>0</v>
      </c>
      <c r="H23" s="236">
        <f>'G. Modelsimulering_mænd'!H25*'B. Andre input'!$B158*'B. Andre input'!$B$65</f>
        <v>0</v>
      </c>
      <c r="I23" s="236">
        <f>'G. Modelsimulering_mænd'!I25*'B. Andre input'!$B158*'B. Andre input'!$B$65</f>
        <v>13961.586007444586</v>
      </c>
      <c r="J23" s="236">
        <f>'G. Modelsimulering_mænd'!J25*'B. Andre input'!$B158*'B. Andre input'!$B$65</f>
        <v>20214.978775192674</v>
      </c>
      <c r="K23" s="236">
        <f>'G. Modelsimulering_mænd'!K25*'B. Andre input'!$B158*'B. Andre input'!$B$65</f>
        <v>24891.599013004394</v>
      </c>
      <c r="L23" s="236">
        <f>'G. Modelsimulering_mænd'!L25*'B. Andre input'!$B158*'B. Andre input'!$B$65</f>
        <v>29329.824722978716</v>
      </c>
      <c r="M23" s="236">
        <f>'G. Modelsimulering_mænd'!M25*'B. Andre input'!$B158*'B. Andre input'!$B$65</f>
        <v>33789.591194203284</v>
      </c>
      <c r="N23" s="236">
        <f>'G. Modelsimulering_mænd'!N25*'B. Andre input'!$B158*'B. Andre input'!$B$65</f>
        <v>7776.4282568123381</v>
      </c>
      <c r="O23" s="236">
        <f>'G. Modelsimulering_mænd'!O25*'B. Andre input'!$B158*'B. Andre input'!$B$65</f>
        <v>2603.2112334332464</v>
      </c>
      <c r="P23" s="236">
        <f>'G. Modelsimulering_mænd'!P25*'B. Andre input'!$B158*'B. Andre input'!$B$65</f>
        <v>1824.6745799256594</v>
      </c>
      <c r="Q23" s="236">
        <f>'G. Modelsimulering_mænd'!Q25*'B. Andre input'!$B158*'B. Andre input'!$B$65</f>
        <v>1915.9875199368798</v>
      </c>
      <c r="R23" s="236">
        <f>'G. Modelsimulering_mænd'!R25*'B. Andre input'!$B158*'B. Andre input'!$B$65</f>
        <v>2136.1379630769898</v>
      </c>
      <c r="S23" s="236">
        <f>'G. Modelsimulering_mænd'!S25*'B. Andre input'!$B158*'B. Andre input'!$B$65</f>
        <v>2337.0278640683318</v>
      </c>
      <c r="T23" s="236">
        <f>'G. Modelsimulering_mænd'!T25*'B. Andre input'!$B158*'B. Andre input'!$B$65</f>
        <v>2495.1292194434245</v>
      </c>
      <c r="U23" s="236">
        <f>'G. Modelsimulering_mænd'!U25*'B. Andre input'!$B158*'B. Andre input'!$B$65</f>
        <v>2612.1870361818237</v>
      </c>
      <c r="V23" s="236">
        <f>'G. Modelsimulering_mænd'!V25*'B. Andre input'!$B158*'B. Andre input'!$B$65</f>
        <v>2694.2980801044318</v>
      </c>
      <c r="W23" s="236">
        <f>'G. Modelsimulering_mænd'!W25*'B. Andre input'!$B158*'B. Andre input'!$B$65</f>
        <v>4460.4030986100825</v>
      </c>
      <c r="X23" s="236">
        <f>'G. Modelsimulering_mænd'!X25*'B. Andre input'!$B158*'B. Andre input'!$B$65</f>
        <v>5958.6197429768981</v>
      </c>
      <c r="Y23" s="236">
        <f>'G. Modelsimulering_mænd'!Y25*'B. Andre input'!$B158*'B. Andre input'!$B$65</f>
        <v>7205.7187289744234</v>
      </c>
      <c r="Z23" s="236">
        <f>'G. Modelsimulering_mænd'!Z25*'B. Andre input'!$B158*'B. Andre input'!$B$65</f>
        <v>8233.8427944582272</v>
      </c>
      <c r="AA23" s="236">
        <f>'G. Modelsimulering_mænd'!AA25*'B. Andre input'!$B158*'B. Andre input'!$B$65</f>
        <v>9066.4849116738806</v>
      </c>
      <c r="AB23" s="236">
        <f>'G. Modelsimulering_mænd'!AB25*'B. Andre input'!$B158*'B. Andre input'!$B$65</f>
        <v>9725.9632434992818</v>
      </c>
      <c r="AC23" s="236">
        <f>'G. Modelsimulering_mænd'!AC25*'B. Andre input'!$B158*'B. Andre input'!$B$65</f>
        <v>10233.124264174025</v>
      </c>
      <c r="AD23" s="236">
        <f>'G. Modelsimulering_mænd'!AD25*'B. Andre input'!$B158*'B. Andre input'!$B$65</f>
        <v>10607.205941867705</v>
      </c>
      <c r="AE23" s="236">
        <f>'G. Modelsimulering_mænd'!AE25*'B. Andre input'!$B158*'B. Andre input'!$B$65</f>
        <v>10865.791187929271</v>
      </c>
      <c r="AF23" s="236">
        <f>'G. Modelsimulering_mænd'!AF25*'B. Andre input'!$B158*'B. Andre input'!$B$65</f>
        <v>11024.816456353887</v>
      </c>
      <c r="AG23" s="236">
        <f>'G. Modelsimulering_mænd'!AG25*'B. Andre input'!$B158*'B. Andre input'!$B$65</f>
        <v>11098.616931056862</v>
      </c>
      <c r="AH23" s="236">
        <f>'G. Modelsimulering_mænd'!AH25*'B. Andre input'!$B158*'B. Andre input'!$B$65</f>
        <v>11099.997312198993</v>
      </c>
      <c r="AI23" s="236">
        <f>'G. Modelsimulering_mænd'!AI25*'B. Andre input'!$B158*'B. Andre input'!$B$65</f>
        <v>11089.07648896604</v>
      </c>
      <c r="AJ23" s="236">
        <f>'G. Modelsimulering_mænd'!AJ25*'B. Andre input'!$B158*'B. Andre input'!$B$65</f>
        <v>11063.627105658492</v>
      </c>
      <c r="AK23" s="236">
        <f>'G. Modelsimulering_mænd'!AK25*'B. Andre input'!$B158*'B. Andre input'!$B$65</f>
        <v>11021.206990924566</v>
      </c>
      <c r="AL23" s="236">
        <f>'G. Modelsimulering_mænd'!AL25*'B. Andre input'!$B158*'B. Andre input'!$B$65</f>
        <v>10959.394905032734</v>
      </c>
      <c r="AM23" s="236">
        <f>'G. Modelsimulering_mænd'!AM25*'B. Andre input'!$B158*'B. Andre input'!$B$65</f>
        <v>10876.109244368196</v>
      </c>
      <c r="AN23" s="236">
        <f>'G. Modelsimulering_mænd'!AN25*'B. Andre input'!$B158*'B. Andre input'!$B$65</f>
        <v>10769.854329194832</v>
      </c>
      <c r="AO23" s="236">
        <f>'G. Modelsimulering_mænd'!AO25*'B. Andre input'!$B158*'B. Andre input'!$B$65</f>
        <v>10639.852587069132</v>
      </c>
      <c r="AP23" s="236">
        <f>'G. Modelsimulering_mænd'!AP25*'B. Andre input'!$B158*'B. Andre input'!$B$65</f>
        <v>10486.071710770409</v>
      </c>
      <c r="AQ23" s="236">
        <f>'G. Modelsimulering_mænd'!AQ25*'B. Andre input'!$B158*'B. Andre input'!$B$65</f>
        <v>10309.173896835147</v>
      </c>
      <c r="AR23" s="236">
        <f>'G. Modelsimulering_mænd'!AR25*'B. Andre input'!$B158*'B. Andre input'!$B$65</f>
        <v>10110.416480791015</v>
      </c>
      <c r="AS23" s="236">
        <f>'G. Modelsimulering_mænd'!AS25*'B. Andre input'!$B158*'B. Andre input'!$B$65</f>
        <v>9971.178847854555</v>
      </c>
      <c r="AT23" s="236">
        <f>'G. Modelsimulering_mænd'!AT25*'B. Andre input'!$B158*'B. Andre input'!$B$65</f>
        <v>9866.2594113537416</v>
      </c>
      <c r="AU23" s="236">
        <f>'G. Modelsimulering_mænd'!AU25*'B. Andre input'!$B158*'B. Andre input'!$B$65</f>
        <v>9775.8809221702195</v>
      </c>
      <c r="AV23" s="236">
        <f>'G. Modelsimulering_mænd'!AV25*'B. Andre input'!$B158*'B. Andre input'!$B$65</f>
        <v>9684.6409727014561</v>
      </c>
      <c r="AW23" s="236">
        <f>'G. Modelsimulering_mænd'!AW25*'B. Andre input'!$B158*'B. Andre input'!$B$65</f>
        <v>9580.970124573978</v>
      </c>
      <c r="AX23" s="236">
        <f>'G. Modelsimulering_mænd'!AX25*'B. Andre input'!$B158*'B. Andre input'!$B$65</f>
        <v>9456.7225186003943</v>
      </c>
      <c r="AY23" s="236">
        <f>'G. Modelsimulering_mænd'!AY25*'B. Andre input'!$B158*'B. Andre input'!$B$65</f>
        <v>9306.7599510249402</v>
      </c>
      <c r="AZ23" s="236">
        <f>'G. Modelsimulering_mænd'!AZ25*'B. Andre input'!$B158*'B. Andre input'!$B$65</f>
        <v>9128.5007705415719</v>
      </c>
      <c r="BA23" s="236">
        <f>'G. Modelsimulering_mænd'!BA25*'B. Andre input'!$B158*'B. Andre input'!$B$65</f>
        <v>8921.4492118709295</v>
      </c>
      <c r="BB23" s="236">
        <f>'G. Modelsimulering_mænd'!BB25*'B. Andre input'!$B158*'B. Andre input'!$B$65</f>
        <v>8686.7324609211119</v>
      </c>
      <c r="BC23" s="236">
        <f>'G. Modelsimulering_mænd'!BC25*'B. Andre input'!$B158*'B. Andre input'!$B$65</f>
        <v>8862.9814741117079</v>
      </c>
      <c r="BD23" s="236">
        <f>'G. Modelsimulering_mænd'!BD25*'B. Andre input'!$B158*'B. Andre input'!$B$65</f>
        <v>8893.9777169067056</v>
      </c>
      <c r="BE23" s="236">
        <f>'G. Modelsimulering_mænd'!BE25*'B. Andre input'!$B158*'B. Andre input'!$B$65</f>
        <v>8803.3479727802169</v>
      </c>
      <c r="BF23" s="236">
        <f>'G. Modelsimulering_mænd'!BF25*'B. Andre input'!$B158*'B. Andre input'!$B$65</f>
        <v>8611.0987962432537</v>
      </c>
      <c r="BG23" s="236">
        <f>'G. Modelsimulering_mænd'!BG25*'B. Andre input'!$B158*'B. Andre input'!$B$65</f>
        <v>8335.9732645941131</v>
      </c>
      <c r="BH23" s="236">
        <f>'G. Modelsimulering_mænd'!BH25*'B. Andre input'!$B158*'B. Andre input'!$B$65</f>
        <v>7995.8952540062564</v>
      </c>
      <c r="BI23" s="236">
        <f>'G. Modelsimulering_mænd'!BI25*'B. Andre input'!$B158*'B. Andre input'!$B$65</f>
        <v>7607.6922518504298</v>
      </c>
      <c r="BJ23" s="236">
        <f>'G. Modelsimulering_mænd'!BJ25*'B. Andre input'!$B158*'B. Andre input'!$B$65</f>
        <v>7186.668486783009</v>
      </c>
      <c r="BK23" s="236">
        <f>'G. Modelsimulering_mænd'!BK25*'B. Andre input'!$B158*'B. Andre input'!$B$65</f>
        <v>6746.2682371316487</v>
      </c>
      <c r="BL23" s="236">
        <f>'G. Modelsimulering_mænd'!BL25*'B. Andre input'!$B158*'B. Andre input'!$B$65</f>
        <v>6297.9010039333043</v>
      </c>
      <c r="BM23" s="236">
        <f>'G. Modelsimulering_mænd'!BM25*'B. Andre input'!$B158*'B. Andre input'!$B$65</f>
        <v>5850.9226190624513</v>
      </c>
      <c r="BN23" s="236">
        <f>'G. Modelsimulering_mænd'!BN25*'B. Andre input'!$B158*'B. Andre input'!$B$65</f>
        <v>5412.7367428374937</v>
      </c>
      <c r="BO23" s="236">
        <f>'G. Modelsimulering_mænd'!BO25*'B. Andre input'!$B158*'B. Andre input'!$B$65</f>
        <v>4988.9754269739269</v>
      </c>
      <c r="BP23" s="236">
        <f>'G. Modelsimulering_mænd'!BP25*'B. Andre input'!$B158*'B. Andre input'!$B$65</f>
        <v>4583.7221971063009</v>
      </c>
      <c r="BQ23" s="236">
        <f>'G. Modelsimulering_mænd'!BQ25*'B. Andre input'!$B158*'B. Andre input'!$B$65</f>
        <v>4199.7494779042599</v>
      </c>
      <c r="BR23" s="236">
        <f>'G. Modelsimulering_mænd'!BR25*'B. Andre input'!$B158*'B. Andre input'!$B$65</f>
        <v>3838.7507495324003</v>
      </c>
      <c r="BS23" s="236">
        <f>'G. Modelsimulering_mænd'!BS25*'B. Andre input'!$B158*'B. Andre input'!$B$65</f>
        <v>3501.5551464107612</v>
      </c>
      <c r="BT23" s="236">
        <f>'G. Modelsimulering_mænd'!BT25*'B. Andre input'!$B158*'B. Andre input'!$B$65</f>
        <v>3188.3178623071685</v>
      </c>
      <c r="BU23" s="236">
        <f>'G. Modelsimulering_mænd'!BU25*'B. Andre input'!$B158*'B. Andre input'!$B$65</f>
        <v>2898.6837695410713</v>
      </c>
      <c r="BV23" s="236">
        <f>'G. Modelsimulering_mænd'!BV25*'B. Andre input'!$B158*'B. Andre input'!$B$65</f>
        <v>7433.843695216161</v>
      </c>
      <c r="BW23" s="236">
        <f>'G. Modelsimulering_mænd'!BW25*'B. Andre input'!$B158*'B. Andre input'!$B$65</f>
        <v>6288.0658366558127</v>
      </c>
      <c r="BX23" s="236">
        <f>'G. Modelsimulering_mænd'!BX25*'B. Andre input'!$B158*'B. Andre input'!$B$65</f>
        <v>5298.1799471921095</v>
      </c>
      <c r="BY23" s="236">
        <f>'G. Modelsimulering_mænd'!BY25*'B. Andre input'!$B158*'B. Andre input'!$B$65</f>
        <v>4434.5857520263089</v>
      </c>
      <c r="BZ23" s="236">
        <f>'G. Modelsimulering_mænd'!BZ25*'B. Andre input'!$B158*'B. Andre input'!$B$65</f>
        <v>3682.6973600974979</v>
      </c>
      <c r="CA23" s="236">
        <f>'G. Modelsimulering_mænd'!CA25*'B. Andre input'!$B158*'B. Andre input'!$B$65</f>
        <v>3033.3149043561189</v>
      </c>
      <c r="CB23" s="236">
        <f>'G. Modelsimulering_mænd'!CB25*'B. Andre input'!$B158*'B. Andre input'!$B$65</f>
        <v>2478.38743087083</v>
      </c>
      <c r="CC23" s="236">
        <f>'G. Modelsimulering_mænd'!CC25*'B. Andre input'!$B158*'B. Andre input'!$B$65</f>
        <v>2009.5120610723357</v>
      </c>
      <c r="CD23" s="236">
        <f>'G. Modelsimulering_mænd'!CD25*'B. Andre input'!$B158*'B. Andre input'!$B$65</f>
        <v>1617.7082275884884</v>
      </c>
      <c r="CE23" s="236">
        <f>'G. Modelsimulering_mænd'!CE25*'B. Andre input'!$B158*'B. Andre input'!$B$65</f>
        <v>1293.6962173023762</v>
      </c>
      <c r="CF23" s="236">
        <f>'G. Modelsimulering_mænd'!CF25*'B. Andre input'!$B158*'B. Andre input'!$B$65</f>
        <v>1028.2988520454358</v>
      </c>
      <c r="CG23" s="236">
        <f>'G. Modelsimulering_mænd'!CG25*'B. Andre input'!$B158*'B. Andre input'!$B$65</f>
        <v>812.79776032842062</v>
      </c>
      <c r="CH23" s="236">
        <f>'G. Modelsimulering_mænd'!CH25*'B. Andre input'!$B158*'B. Andre input'!$B$65</f>
        <v>639.18627741108355</v>
      </c>
      <c r="CI23" s="236">
        <f>'G. Modelsimulering_mænd'!CI25*'B. Andre input'!$B158*'B. Andre input'!$B$65</f>
        <v>500.31429193841757</v>
      </c>
      <c r="CJ23" s="236">
        <f>'G. Modelsimulering_mænd'!CJ25*'B. Andre input'!$B158*'B. Andre input'!$B$65</f>
        <v>5849.1390987720661</v>
      </c>
    </row>
    <row r="24" spans="1:88" s="115" customFormat="1" ht="25.5" x14ac:dyDescent="0.2">
      <c r="A24" s="140" t="s">
        <v>183</v>
      </c>
      <c r="B24" s="192"/>
      <c r="C24" s="192"/>
      <c r="D24" s="236">
        <f>'G. Modelsimulering_mænd'!D26*'B. Andre input'!$B$163*'B. Andre input'!$B$65</f>
        <v>0</v>
      </c>
      <c r="E24" s="236">
        <f>'G. Modelsimulering_mænd'!E26*'B. Andre input'!$B163*'B. Andre input'!$B$65</f>
        <v>0</v>
      </c>
      <c r="F24" s="236">
        <f>'G. Modelsimulering_mænd'!F26*'B. Andre input'!$B163*'B. Andre input'!$B$65</f>
        <v>0</v>
      </c>
      <c r="G24" s="236">
        <f>'G. Modelsimulering_mænd'!G26*'B. Andre input'!$B163*'B. Andre input'!$B$65</f>
        <v>0</v>
      </c>
      <c r="H24" s="236">
        <f>'G. Modelsimulering_mænd'!H26*'B. Andre input'!$B163*'B. Andre input'!$B$65</f>
        <v>0</v>
      </c>
      <c r="I24" s="236">
        <f>'G. Modelsimulering_mænd'!I26*'B. Andre input'!$B163*'B. Andre input'!$B$65</f>
        <v>0</v>
      </c>
      <c r="J24" s="236">
        <f>'G. Modelsimulering_mænd'!J26*'B. Andre input'!$B163*'B. Andre input'!$B$65</f>
        <v>0</v>
      </c>
      <c r="K24" s="236">
        <f>'G. Modelsimulering_mænd'!K26*'B. Andre input'!$B163*'B. Andre input'!$B$65</f>
        <v>0</v>
      </c>
      <c r="L24" s="236">
        <f>'G. Modelsimulering_mænd'!L26*'B. Andre input'!$B163*'B. Andre input'!$B$65</f>
        <v>0</v>
      </c>
      <c r="M24" s="236">
        <f>'G. Modelsimulering_mænd'!M26*'B. Andre input'!$B163*'B. Andre input'!$B$65</f>
        <v>0</v>
      </c>
      <c r="N24" s="236">
        <f>'G. Modelsimulering_mænd'!N26*'B. Andre input'!$B163*'B. Andre input'!$B$65</f>
        <v>101487.31391616091</v>
      </c>
      <c r="O24" s="236">
        <f>'G. Modelsimulering_mænd'!O26*'B. Andre input'!$B163*'B. Andre input'!$B$65</f>
        <v>110309.56543829694</v>
      </c>
      <c r="P24" s="236">
        <f>'G. Modelsimulering_mænd'!P26*'B. Andre input'!$B163*'B. Andre input'!$B$65</f>
        <v>104653.75529588253</v>
      </c>
      <c r="Q24" s="236">
        <f>'G. Modelsimulering_mænd'!Q26*'B. Andre input'!$B163*'B. Andre input'!$B$65</f>
        <v>97621.121461950446</v>
      </c>
      <c r="R24" s="236">
        <f>'G. Modelsimulering_mænd'!R26*'B. Andre input'!$B163*'B. Andre input'!$B$65</f>
        <v>91097.079256623023</v>
      </c>
      <c r="S24" s="236">
        <f>'G. Modelsimulering_mænd'!S26*'B. Andre input'!$B163*'B. Andre input'!$B$65</f>
        <v>85155.936298424349</v>
      </c>
      <c r="T24" s="236">
        <f>'G. Modelsimulering_mænd'!T26*'B. Andre input'!$B163*'B. Andre input'!$B$65</f>
        <v>79657.936240441893</v>
      </c>
      <c r="U24" s="236">
        <f>'G. Modelsimulering_mænd'!U26*'B. Andre input'!$B163*'B. Andre input'!$B$65</f>
        <v>74491.155518192129</v>
      </c>
      <c r="V24" s="236">
        <f>'G. Modelsimulering_mænd'!V26*'B. Andre input'!$B163*'B. Andre input'!$B$65</f>
        <v>69588.590894701949</v>
      </c>
      <c r="W24" s="236">
        <f>'G. Modelsimulering_mænd'!W26*'B. Andre input'!$B163*'B. Andre input'!$B$65</f>
        <v>0</v>
      </c>
      <c r="X24" s="236">
        <f>'G. Modelsimulering_mænd'!X26*'B. Andre input'!$B163*'B. Andre input'!$B$65</f>
        <v>0</v>
      </c>
      <c r="Y24" s="236">
        <f>'G. Modelsimulering_mænd'!Y26*'B. Andre input'!$B163*'B. Andre input'!$B$65</f>
        <v>0</v>
      </c>
      <c r="Z24" s="236">
        <f>'G. Modelsimulering_mænd'!Z26*'B. Andre input'!$B163*'B. Andre input'!$B$65</f>
        <v>0</v>
      </c>
      <c r="AA24" s="236">
        <f>'G. Modelsimulering_mænd'!AA26*'B. Andre input'!$B163*'B. Andre input'!$B$65</f>
        <v>0</v>
      </c>
      <c r="AB24" s="236">
        <f>'G. Modelsimulering_mænd'!AB26*'B. Andre input'!$B163*'B. Andre input'!$B$65</f>
        <v>0</v>
      </c>
      <c r="AC24" s="236">
        <f>'G. Modelsimulering_mænd'!AC26*'B. Andre input'!$B163*'B. Andre input'!$B$65</f>
        <v>0</v>
      </c>
      <c r="AD24" s="236">
        <f>'G. Modelsimulering_mænd'!AD26*'B. Andre input'!$B163*'B. Andre input'!$B$65</f>
        <v>0</v>
      </c>
      <c r="AE24" s="236">
        <f>'G. Modelsimulering_mænd'!AE26*'B. Andre input'!$B163*'B. Andre input'!$B$65</f>
        <v>0</v>
      </c>
      <c r="AF24" s="236">
        <f>'G. Modelsimulering_mænd'!AF26*'B. Andre input'!$B163*'B. Andre input'!$B$65</f>
        <v>0</v>
      </c>
      <c r="AG24" s="236">
        <f>'G. Modelsimulering_mænd'!AG26*'B. Andre input'!$B163*'B. Andre input'!$B$65</f>
        <v>0</v>
      </c>
      <c r="AH24" s="236">
        <f>'G. Modelsimulering_mænd'!AH26*'B. Andre input'!$B163*'B. Andre input'!$B$65</f>
        <v>0</v>
      </c>
      <c r="AI24" s="236">
        <f>'G. Modelsimulering_mænd'!AI26*'B. Andre input'!$B163*'B. Andre input'!$B$65</f>
        <v>0</v>
      </c>
      <c r="AJ24" s="236">
        <f>'G. Modelsimulering_mænd'!AJ26*'B. Andre input'!$B163*'B. Andre input'!$B$65</f>
        <v>0</v>
      </c>
      <c r="AK24" s="236">
        <f>'G. Modelsimulering_mænd'!AK26*'B. Andre input'!$B163*'B. Andre input'!$B$65</f>
        <v>0</v>
      </c>
      <c r="AL24" s="236">
        <f>'G. Modelsimulering_mænd'!AL26*'B. Andre input'!$B163*'B. Andre input'!$B$65</f>
        <v>0</v>
      </c>
      <c r="AM24" s="236">
        <f>'G. Modelsimulering_mænd'!AM26*'B. Andre input'!$B163*'B. Andre input'!$B$65</f>
        <v>0</v>
      </c>
      <c r="AN24" s="236">
        <f>'G. Modelsimulering_mænd'!AN26*'B. Andre input'!$B163*'B. Andre input'!$B$65</f>
        <v>0</v>
      </c>
      <c r="AO24" s="236">
        <f>'G. Modelsimulering_mænd'!AO26*'B. Andre input'!$B163*'B. Andre input'!$B$65</f>
        <v>0</v>
      </c>
      <c r="AP24" s="236">
        <f>'G. Modelsimulering_mænd'!AP26*'B. Andre input'!$B163*'B. Andre input'!$B$65</f>
        <v>0</v>
      </c>
      <c r="AQ24" s="236">
        <f>'G. Modelsimulering_mænd'!AQ26*'B. Andre input'!$B163*'B. Andre input'!$B$65</f>
        <v>0</v>
      </c>
      <c r="AR24" s="236">
        <f>'G. Modelsimulering_mænd'!AR26*'B. Andre input'!$B163*'B. Andre input'!$B$65</f>
        <v>0</v>
      </c>
      <c r="AS24" s="236">
        <f>'G. Modelsimulering_mænd'!AS26*'B. Andre input'!$B163*'B. Andre input'!$B$65</f>
        <v>0</v>
      </c>
      <c r="AT24" s="236">
        <f>'G. Modelsimulering_mænd'!AT26*'B. Andre input'!$B163*'B. Andre input'!$B$65</f>
        <v>0</v>
      </c>
      <c r="AU24" s="236">
        <f>'G. Modelsimulering_mænd'!AU26*'B. Andre input'!$B163*'B. Andre input'!$B$65</f>
        <v>0</v>
      </c>
      <c r="AV24" s="236">
        <f>'G. Modelsimulering_mænd'!AV26*'B. Andre input'!$B163*'B. Andre input'!$B$65</f>
        <v>0</v>
      </c>
      <c r="AW24" s="236">
        <f>'G. Modelsimulering_mænd'!AW26*'B. Andre input'!$B163*'B. Andre input'!$B$65</f>
        <v>0</v>
      </c>
      <c r="AX24" s="236">
        <f>'G. Modelsimulering_mænd'!AX26*'B. Andre input'!$B163*'B. Andre input'!$B$65</f>
        <v>0</v>
      </c>
      <c r="AY24" s="236">
        <f>'G. Modelsimulering_mænd'!AY26*'B. Andre input'!$B163*'B. Andre input'!$B$65</f>
        <v>0</v>
      </c>
      <c r="AZ24" s="236">
        <f>'G. Modelsimulering_mænd'!AZ26*'B. Andre input'!$B163*'B. Andre input'!$B$65</f>
        <v>0</v>
      </c>
      <c r="BA24" s="236">
        <f>'G. Modelsimulering_mænd'!BA26*'B. Andre input'!$B163*'B. Andre input'!$B$65</f>
        <v>0</v>
      </c>
      <c r="BB24" s="236">
        <f>'G. Modelsimulering_mænd'!BB26*'B. Andre input'!$B163*'B. Andre input'!$B$65</f>
        <v>0</v>
      </c>
      <c r="BC24" s="236">
        <f>'G. Modelsimulering_mænd'!BC26*'B. Andre input'!$B163*'B. Andre input'!$B$65</f>
        <v>0</v>
      </c>
      <c r="BD24" s="236">
        <f>'G. Modelsimulering_mænd'!BD26*'B. Andre input'!$B163*'B. Andre input'!$B$65</f>
        <v>0</v>
      </c>
      <c r="BE24" s="236">
        <f>'G. Modelsimulering_mænd'!BE26*'B. Andre input'!$B163*'B. Andre input'!$B$65</f>
        <v>0</v>
      </c>
      <c r="BF24" s="236">
        <f>'G. Modelsimulering_mænd'!BF26*'B. Andre input'!$B163*'B. Andre input'!$B$65</f>
        <v>0</v>
      </c>
      <c r="BG24" s="236">
        <f>'G. Modelsimulering_mænd'!BG26*'B. Andre input'!$B163*'B. Andre input'!$B$65</f>
        <v>0</v>
      </c>
      <c r="BH24" s="236">
        <f>'G. Modelsimulering_mænd'!BH26*'B. Andre input'!$B163*'B. Andre input'!$B$65</f>
        <v>0</v>
      </c>
      <c r="BI24" s="236">
        <f>'G. Modelsimulering_mænd'!BI26*'B. Andre input'!$B163*'B. Andre input'!$B$65</f>
        <v>0</v>
      </c>
      <c r="BJ24" s="236">
        <f>'G. Modelsimulering_mænd'!BJ26*'B. Andre input'!$B163*'B. Andre input'!$B$65</f>
        <v>0</v>
      </c>
      <c r="BK24" s="236">
        <f>'G. Modelsimulering_mænd'!BK26*'B. Andre input'!$B163*'B. Andre input'!$B$65</f>
        <v>0</v>
      </c>
      <c r="BL24" s="236">
        <f>'G. Modelsimulering_mænd'!BL26*'B. Andre input'!$B163*'B. Andre input'!$B$65</f>
        <v>0</v>
      </c>
      <c r="BM24" s="236">
        <f>'G. Modelsimulering_mænd'!BM26*'B. Andre input'!$B163*'B. Andre input'!$B$65</f>
        <v>0</v>
      </c>
      <c r="BN24" s="236">
        <f>'G. Modelsimulering_mænd'!BN26*'B. Andre input'!$B163*'B. Andre input'!$B$65</f>
        <v>0</v>
      </c>
      <c r="BO24" s="236">
        <f>'G. Modelsimulering_mænd'!BO26*'B. Andre input'!$B163*'B. Andre input'!$B$65</f>
        <v>0</v>
      </c>
      <c r="BP24" s="236">
        <f>'G. Modelsimulering_mænd'!BP26*'B. Andre input'!$B163*'B. Andre input'!$B$65</f>
        <v>0</v>
      </c>
      <c r="BQ24" s="236">
        <f>'G. Modelsimulering_mænd'!BQ26*'B. Andre input'!$B163*'B. Andre input'!$B$65</f>
        <v>0</v>
      </c>
      <c r="BR24" s="236">
        <f>'G. Modelsimulering_mænd'!BR26*'B. Andre input'!$B163*'B. Andre input'!$B$65</f>
        <v>0</v>
      </c>
      <c r="BS24" s="236">
        <f>'G. Modelsimulering_mænd'!BS26*'B. Andre input'!$B163*'B. Andre input'!$B$65</f>
        <v>0</v>
      </c>
      <c r="BT24" s="236">
        <f>'G. Modelsimulering_mænd'!BT26*'B. Andre input'!$B163*'B. Andre input'!$B$65</f>
        <v>0</v>
      </c>
      <c r="BU24" s="236">
        <f>'G. Modelsimulering_mænd'!BU26*'B. Andre input'!$B163*'B. Andre input'!$B$65</f>
        <v>0</v>
      </c>
      <c r="BV24" s="236">
        <f>'G. Modelsimulering_mænd'!BV26*'B. Andre input'!$B163*'B. Andre input'!$B$65</f>
        <v>0</v>
      </c>
      <c r="BW24" s="236">
        <f>'G. Modelsimulering_mænd'!BW26*'B. Andre input'!$B163*'B. Andre input'!$B$65</f>
        <v>0</v>
      </c>
      <c r="BX24" s="236">
        <f>'G. Modelsimulering_mænd'!BX26*'B. Andre input'!$B163*'B. Andre input'!$B$65</f>
        <v>0</v>
      </c>
      <c r="BY24" s="236">
        <f>'G. Modelsimulering_mænd'!BY26*'B. Andre input'!$B163*'B. Andre input'!$B$65</f>
        <v>0</v>
      </c>
      <c r="BZ24" s="236">
        <f>'G. Modelsimulering_mænd'!BZ26*'B. Andre input'!$B163*'B. Andre input'!$B$65</f>
        <v>0</v>
      </c>
      <c r="CA24" s="236">
        <f>'G. Modelsimulering_mænd'!CA26*'B. Andre input'!$B163*'B. Andre input'!$B$65</f>
        <v>0</v>
      </c>
      <c r="CB24" s="236">
        <f>'G. Modelsimulering_mænd'!CB26*'B. Andre input'!$B163*'B. Andre input'!$B$65</f>
        <v>0</v>
      </c>
      <c r="CC24" s="236">
        <f>'G. Modelsimulering_mænd'!CC26*'B. Andre input'!$B163*'B. Andre input'!$B$65</f>
        <v>0</v>
      </c>
      <c r="CD24" s="236">
        <f>'G. Modelsimulering_mænd'!CD26*'B. Andre input'!$B163*'B. Andre input'!$B$65</f>
        <v>0</v>
      </c>
      <c r="CE24" s="236">
        <f>'G. Modelsimulering_mænd'!CE26*'B. Andre input'!$B163*'B. Andre input'!$B$65</f>
        <v>0</v>
      </c>
      <c r="CF24" s="236">
        <f>'G. Modelsimulering_mænd'!CF26*'B. Andre input'!$B163*'B. Andre input'!$B$65</f>
        <v>0</v>
      </c>
      <c r="CG24" s="236">
        <f>'G. Modelsimulering_mænd'!CG26*'B. Andre input'!$B163*'B. Andre input'!$B$65</f>
        <v>0</v>
      </c>
      <c r="CH24" s="236">
        <f>'G. Modelsimulering_mænd'!CH26*'B. Andre input'!$B163*'B. Andre input'!$B$65</f>
        <v>0</v>
      </c>
      <c r="CI24" s="236">
        <f>'G. Modelsimulering_mænd'!CI26*'B. Andre input'!$B163*'B. Andre input'!$B$65</f>
        <v>0</v>
      </c>
      <c r="CJ24" s="236">
        <f>'G. Modelsimulering_mænd'!CJ26*'B. Andre input'!$B163*'B. Andre input'!$B$65</f>
        <v>0</v>
      </c>
    </row>
    <row r="25" spans="1:88" s="115" customFormat="1" ht="25.5" x14ac:dyDescent="0.2">
      <c r="A25" s="140" t="s">
        <v>184</v>
      </c>
      <c r="B25" s="192"/>
      <c r="C25" s="192"/>
      <c r="D25" s="236">
        <f>'G. Modelsimulering_mænd'!D27*'B. Andre input'!$B$164*'B. Andre input'!$B$65</f>
        <v>0</v>
      </c>
      <c r="E25" s="236">
        <f>'G. Modelsimulering_mænd'!E27*'B. Andre input'!$B164*'B. Andre input'!$B$65</f>
        <v>0</v>
      </c>
      <c r="F25" s="236">
        <f>'G. Modelsimulering_mænd'!F27*'B. Andre input'!$B164*'B. Andre input'!$B$65</f>
        <v>0</v>
      </c>
      <c r="G25" s="236">
        <f>'G. Modelsimulering_mænd'!G27*'B. Andre input'!$B164*'B. Andre input'!$B$65</f>
        <v>0</v>
      </c>
      <c r="H25" s="236">
        <f>'G. Modelsimulering_mænd'!H27*'B. Andre input'!$B164*'B. Andre input'!$B$65</f>
        <v>0</v>
      </c>
      <c r="I25" s="236">
        <f>'G. Modelsimulering_mænd'!I27*'B. Andre input'!$B164*'B. Andre input'!$B$65</f>
        <v>0</v>
      </c>
      <c r="J25" s="236">
        <f>'G. Modelsimulering_mænd'!J27*'B. Andre input'!$B164*'B. Andre input'!$B$65</f>
        <v>0</v>
      </c>
      <c r="K25" s="236">
        <f>'G. Modelsimulering_mænd'!K27*'B. Andre input'!$B164*'B. Andre input'!$B$65</f>
        <v>0</v>
      </c>
      <c r="L25" s="236">
        <f>'G. Modelsimulering_mænd'!L27*'B. Andre input'!$B164*'B. Andre input'!$B$65</f>
        <v>0</v>
      </c>
      <c r="M25" s="236">
        <f>'G. Modelsimulering_mænd'!M27*'B. Andre input'!$B164*'B. Andre input'!$B$65</f>
        <v>0</v>
      </c>
      <c r="N25" s="236">
        <f>'G. Modelsimulering_mænd'!N27*'B. Andre input'!$B164*'B. Andre input'!$B$65</f>
        <v>1349650.9671946738</v>
      </c>
      <c r="O25" s="236">
        <f>'G. Modelsimulering_mænd'!O27*'B. Andre input'!$B164*'B. Andre input'!$B$65</f>
        <v>1636699.1430945785</v>
      </c>
      <c r="P25" s="236">
        <f>'G. Modelsimulering_mænd'!P27*'B. Andre input'!$B164*'B. Andre input'!$B$65</f>
        <v>1726636.6898112718</v>
      </c>
      <c r="Q25" s="236">
        <f>'G. Modelsimulering_mænd'!Q27*'B. Andre input'!$B164*'B. Andre input'!$B$65</f>
        <v>1785858.2294800538</v>
      </c>
      <c r="R25" s="236">
        <f>'G. Modelsimulering_mænd'!R27*'B. Andre input'!$B164*'B. Andre input'!$B$65</f>
        <v>1843394.613188887</v>
      </c>
      <c r="S25" s="236">
        <f>'G. Modelsimulering_mænd'!S27*'B. Andre input'!$B164*'B. Andre input'!$B$65</f>
        <v>1902131.9750693711</v>
      </c>
      <c r="T25" s="236">
        <f>'G. Modelsimulering_mænd'!T27*'B. Andre input'!$B164*'B. Andre input'!$B$65</f>
        <v>1960578.5914309702</v>
      </c>
      <c r="U25" s="236">
        <f>'G. Modelsimulering_mænd'!U27*'B. Andre input'!$B164*'B. Andre input'!$B$65</f>
        <v>2016976.6178234015</v>
      </c>
      <c r="V25" s="236">
        <f>'G. Modelsimulering_mænd'!V27*'B. Andre input'!$B164*'B. Andre input'!$B$65</f>
        <v>2069969.4973185002</v>
      </c>
      <c r="W25" s="236">
        <f>'G. Modelsimulering_mænd'!W27*'B. Andre input'!$B164*'B. Andre input'!$B$65</f>
        <v>2256381.8061864418</v>
      </c>
      <c r="X25" s="236">
        <f>'G. Modelsimulering_mænd'!X27*'B. Andre input'!$B164*'B. Andre input'!$B$65</f>
        <v>2216400.5308454116</v>
      </c>
      <c r="Y25" s="236">
        <f>'G. Modelsimulering_mænd'!Y27*'B. Andre input'!$B164*'B. Andre input'!$B$65</f>
        <v>2188488.8342358819</v>
      </c>
      <c r="Z25" s="236">
        <f>'G. Modelsimulering_mænd'!Z27*'B. Andre input'!$B164*'B. Andre input'!$B$65</f>
        <v>2168973.3130445993</v>
      </c>
      <c r="AA25" s="236">
        <f>'G. Modelsimulering_mænd'!AA27*'B. Andre input'!$B164*'B. Andre input'!$B$65</f>
        <v>2155046.4716835194</v>
      </c>
      <c r="AB25" s="236">
        <f>'G. Modelsimulering_mænd'!AB27*'B. Andre input'!$B164*'B. Andre input'!$B$65</f>
        <v>2144582.1936930632</v>
      </c>
      <c r="AC25" s="236">
        <f>'G. Modelsimulering_mænd'!AC27*'B. Andre input'!$B164*'B. Andre input'!$B$65</f>
        <v>2135987.9554642602</v>
      </c>
      <c r="AD25" s="236">
        <f>'G. Modelsimulering_mænd'!AD27*'B. Andre input'!$B164*'B. Andre input'!$B$65</f>
        <v>2128087.0940250321</v>
      </c>
      <c r="AE25" s="236">
        <f>'G. Modelsimulering_mænd'!AE27*'B. Andre input'!$B164*'B. Andre input'!$B$65</f>
        <v>2120025.4581262348</v>
      </c>
      <c r="AF25" s="236">
        <f>'G. Modelsimulering_mænd'!AF27*'B. Andre input'!$B164*'B. Andre input'!$B$65</f>
        <v>2111197.7069785353</v>
      </c>
      <c r="AG25" s="236">
        <f>'G. Modelsimulering_mænd'!AG27*'B. Andre input'!$B164*'B. Andre input'!$B$65</f>
        <v>2064961.9463034624</v>
      </c>
      <c r="AH25" s="236">
        <f>'G. Modelsimulering_mænd'!AH27*'B. Andre input'!$B164*'B. Andre input'!$B$65</f>
        <v>2018292.829400951</v>
      </c>
      <c r="AI25" s="236">
        <f>'G. Modelsimulering_mænd'!AI27*'B. Andre input'!$B164*'B. Andre input'!$B$65</f>
        <v>1971092.188602847</v>
      </c>
      <c r="AJ25" s="236">
        <f>'G. Modelsimulering_mænd'!AJ27*'B. Andre input'!$B164*'B. Andre input'!$B$65</f>
        <v>1923347.0120386269</v>
      </c>
      <c r="AK25" s="236">
        <f>'G. Modelsimulering_mænd'!AK27*'B. Andre input'!$B164*'B. Andre input'!$B$65</f>
        <v>1875102.8282762142</v>
      </c>
      <c r="AL25" s="236">
        <f>'G. Modelsimulering_mænd'!AL27*'B. Andre input'!$B164*'B. Andre input'!$B$65</f>
        <v>1826443.8622740656</v>
      </c>
      <c r="AM25" s="236">
        <f>'G. Modelsimulering_mænd'!AM27*'B. Andre input'!$B164*'B. Andre input'!$B$65</f>
        <v>1777478.3609905934</v>
      </c>
      <c r="AN25" s="236">
        <f>'G. Modelsimulering_mænd'!AN27*'B. Andre input'!$B164*'B. Andre input'!$B$65</f>
        <v>1728327.8510567893</v>
      </c>
      <c r="AO25" s="236">
        <f>'G. Modelsimulering_mænd'!AO27*'B. Andre input'!$B164*'B. Andre input'!$B$65</f>
        <v>1679119.3752818634</v>
      </c>
      <c r="AP25" s="236">
        <f>'G. Modelsimulering_mænd'!AP27*'B. Andre input'!$B164*'B. Andre input'!$B$65</f>
        <v>1629979.9760005085</v>
      </c>
      <c r="AQ25" s="236">
        <f>'G. Modelsimulering_mænd'!AQ27*'B. Andre input'!$B164*'B. Andre input'!$B$65</f>
        <v>1497820.6087525652</v>
      </c>
      <c r="AR25" s="236">
        <f>'G. Modelsimulering_mænd'!AR27*'B. Andre input'!$B164*'B. Andre input'!$B$65</f>
        <v>1375334.990640186</v>
      </c>
      <c r="AS25" s="236">
        <f>'G. Modelsimulering_mænd'!AS27*'B. Andre input'!$B164*'B. Andre input'!$B$65</f>
        <v>1261948.8054260891</v>
      </c>
      <c r="AT25" s="236">
        <f>'G. Modelsimulering_mænd'!AT27*'B. Andre input'!$B164*'B. Andre input'!$B$65</f>
        <v>1157105.1818441569</v>
      </c>
      <c r="AU25" s="236">
        <f>'G. Modelsimulering_mænd'!AU27*'B. Andre input'!$B164*'B. Andre input'!$B$65</f>
        <v>1060265.9730410271</v>
      </c>
      <c r="AV25" s="236">
        <f>'G. Modelsimulering_mænd'!AV27*'B. Andre input'!$B164*'B. Andre input'!$B$65</f>
        <v>970913.01233996998</v>
      </c>
      <c r="AW25" s="236">
        <f>'G. Modelsimulering_mænd'!AW27*'B. Andre input'!$B164*'B. Andre input'!$B$65</f>
        <v>888549.20814746455</v>
      </c>
      <c r="AX25" s="236">
        <f>'G. Modelsimulering_mænd'!AX27*'B. Andre input'!$B164*'B. Andre input'!$B$65</f>
        <v>812699.40628016111</v>
      </c>
      <c r="AY25" s="236">
        <f>'G. Modelsimulering_mænd'!AY27*'B. Andre input'!$B164*'B. Andre input'!$B$65</f>
        <v>742910.99103366362</v>
      </c>
      <c r="AZ25" s="236">
        <f>'G. Modelsimulering_mænd'!AZ27*'B. Andre input'!$B164*'B. Andre input'!$B$65</f>
        <v>678754.22374570603</v>
      </c>
      <c r="BA25" s="236">
        <f>'G. Modelsimulering_mænd'!BA27*'B. Andre input'!$B164*'B. Andre input'!$B$65</f>
        <v>0</v>
      </c>
      <c r="BB25" s="236">
        <f>'G. Modelsimulering_mænd'!BB27*'B. Andre input'!$B164*'B. Andre input'!$B$65</f>
        <v>0</v>
      </c>
      <c r="BC25" s="236">
        <f>'G. Modelsimulering_mænd'!BC27*'B. Andre input'!$B164*'B. Andre input'!$B$65</f>
        <v>0</v>
      </c>
      <c r="BD25" s="236">
        <f>'G. Modelsimulering_mænd'!BD27*'B. Andre input'!$B164*'B. Andre input'!$B$65</f>
        <v>0</v>
      </c>
      <c r="BE25" s="236">
        <f>'G. Modelsimulering_mænd'!BE27*'B. Andre input'!$B164*'B. Andre input'!$B$65</f>
        <v>0</v>
      </c>
      <c r="BF25" s="236">
        <f>'G. Modelsimulering_mænd'!BF27*'B. Andre input'!$B164*'B. Andre input'!$B$65</f>
        <v>0</v>
      </c>
      <c r="BG25" s="236">
        <f>'G. Modelsimulering_mænd'!BG27*'B. Andre input'!$B164*'B. Andre input'!$B$65</f>
        <v>0</v>
      </c>
      <c r="BH25" s="236">
        <f>'G. Modelsimulering_mænd'!BH27*'B. Andre input'!$B164*'B. Andre input'!$B$65</f>
        <v>0</v>
      </c>
      <c r="BI25" s="236">
        <f>'G. Modelsimulering_mænd'!BI27*'B. Andre input'!$B164*'B. Andre input'!$B$65</f>
        <v>0</v>
      </c>
      <c r="BJ25" s="236">
        <f>'G. Modelsimulering_mænd'!BJ27*'B. Andre input'!$B164*'B. Andre input'!$B$65</f>
        <v>0</v>
      </c>
      <c r="BK25" s="236">
        <f>'G. Modelsimulering_mænd'!BK27*'B. Andre input'!$B164*'B. Andre input'!$B$65</f>
        <v>0</v>
      </c>
      <c r="BL25" s="236">
        <f>'G. Modelsimulering_mænd'!BL27*'B. Andre input'!$B164*'B. Andre input'!$B$65</f>
        <v>0</v>
      </c>
      <c r="BM25" s="236">
        <f>'G. Modelsimulering_mænd'!BM27*'B. Andre input'!$B164*'B. Andre input'!$B$65</f>
        <v>0</v>
      </c>
      <c r="BN25" s="236">
        <f>'G. Modelsimulering_mænd'!BN27*'B. Andre input'!$B164*'B. Andre input'!$B$65</f>
        <v>0</v>
      </c>
      <c r="BO25" s="236">
        <f>'G. Modelsimulering_mænd'!BO27*'B. Andre input'!$B164*'B. Andre input'!$B$65</f>
        <v>0</v>
      </c>
      <c r="BP25" s="236">
        <f>'G. Modelsimulering_mænd'!BP27*'B. Andre input'!$B164*'B. Andre input'!$B$65</f>
        <v>0</v>
      </c>
      <c r="BQ25" s="236">
        <f>'G. Modelsimulering_mænd'!BQ27*'B. Andre input'!$B164*'B. Andre input'!$B$65</f>
        <v>0</v>
      </c>
      <c r="BR25" s="236">
        <f>'G. Modelsimulering_mænd'!BR27*'B. Andre input'!$B164*'B. Andre input'!$B$65</f>
        <v>0</v>
      </c>
      <c r="BS25" s="236">
        <f>'G. Modelsimulering_mænd'!BS27*'B. Andre input'!$B164*'B. Andre input'!$B$65</f>
        <v>0</v>
      </c>
      <c r="BT25" s="236">
        <f>'G. Modelsimulering_mænd'!BT27*'B. Andre input'!$B164*'B. Andre input'!$B$65</f>
        <v>0</v>
      </c>
      <c r="BU25" s="236">
        <f>'G. Modelsimulering_mænd'!BU27*'B. Andre input'!$B164*'B. Andre input'!$B$65</f>
        <v>0</v>
      </c>
      <c r="BV25" s="236">
        <f>'G. Modelsimulering_mænd'!BV27*'B. Andre input'!$B164*'B. Andre input'!$B$65</f>
        <v>0</v>
      </c>
      <c r="BW25" s="236">
        <f>'G. Modelsimulering_mænd'!BW27*'B. Andre input'!$B164*'B. Andre input'!$B$65</f>
        <v>0</v>
      </c>
      <c r="BX25" s="236">
        <f>'G. Modelsimulering_mænd'!BX27*'B. Andre input'!$B164*'B. Andre input'!$B$65</f>
        <v>0</v>
      </c>
      <c r="BY25" s="236">
        <f>'G. Modelsimulering_mænd'!BY27*'B. Andre input'!$B164*'B. Andre input'!$B$65</f>
        <v>0</v>
      </c>
      <c r="BZ25" s="236">
        <f>'G. Modelsimulering_mænd'!BZ27*'B. Andre input'!$B164*'B. Andre input'!$B$65</f>
        <v>0</v>
      </c>
      <c r="CA25" s="236">
        <f>'G. Modelsimulering_mænd'!CA27*'B. Andre input'!$B164*'B. Andre input'!$B$65</f>
        <v>0</v>
      </c>
      <c r="CB25" s="236">
        <f>'G. Modelsimulering_mænd'!CB27*'B. Andre input'!$B164*'B. Andre input'!$B$65</f>
        <v>0</v>
      </c>
      <c r="CC25" s="236">
        <f>'G. Modelsimulering_mænd'!CC27*'B. Andre input'!$B164*'B. Andre input'!$B$65</f>
        <v>0</v>
      </c>
      <c r="CD25" s="236">
        <f>'G. Modelsimulering_mænd'!CD27*'B. Andre input'!$B164*'B. Andre input'!$B$65</f>
        <v>0</v>
      </c>
      <c r="CE25" s="236">
        <f>'G. Modelsimulering_mænd'!CE27*'B. Andre input'!$B164*'B. Andre input'!$B$65</f>
        <v>0</v>
      </c>
      <c r="CF25" s="236">
        <f>'G. Modelsimulering_mænd'!CF27*'B. Andre input'!$B164*'B. Andre input'!$B$65</f>
        <v>0</v>
      </c>
      <c r="CG25" s="236">
        <f>'G. Modelsimulering_mænd'!CG27*'B. Andre input'!$B164*'B. Andre input'!$B$65</f>
        <v>0</v>
      </c>
      <c r="CH25" s="236">
        <f>'G. Modelsimulering_mænd'!CH27*'B. Andre input'!$B164*'B. Andre input'!$B$65</f>
        <v>0</v>
      </c>
      <c r="CI25" s="236">
        <f>'G. Modelsimulering_mænd'!CI27*'B. Andre input'!$B164*'B. Andre input'!$B$65</f>
        <v>0</v>
      </c>
      <c r="CJ25" s="236">
        <f>'G. Modelsimulering_mænd'!CJ27*'B. Andre input'!$B164*'B. Andre input'!$B$65</f>
        <v>0</v>
      </c>
    </row>
    <row r="26" spans="1:88" s="115" customFormat="1" ht="25.5" x14ac:dyDescent="0.2">
      <c r="A26" s="140" t="s">
        <v>217</v>
      </c>
      <c r="B26" s="192"/>
      <c r="C26" s="192"/>
      <c r="D26" s="236">
        <f>'G. Modelsimulering_mænd'!D28*'B. Andre input'!$B$165*'B. Andre input'!$B$65</f>
        <v>0</v>
      </c>
      <c r="E26" s="236">
        <f>'G. Modelsimulering_mænd'!E28*'B. Andre input'!$B165*'B. Andre input'!$B$65</f>
        <v>0</v>
      </c>
      <c r="F26" s="236">
        <f>'G. Modelsimulering_mænd'!F28*'B. Andre input'!$B165*'B. Andre input'!$B$65</f>
        <v>0</v>
      </c>
      <c r="G26" s="236">
        <f>'G. Modelsimulering_mænd'!G28*'B. Andre input'!$B165*'B. Andre input'!$B$65</f>
        <v>0</v>
      </c>
      <c r="H26" s="236">
        <f>'G. Modelsimulering_mænd'!H28*'B. Andre input'!$B165*'B. Andre input'!$B$65</f>
        <v>0</v>
      </c>
      <c r="I26" s="236">
        <f>'G. Modelsimulering_mænd'!I28*'B. Andre input'!$B165*'B. Andre input'!$B$65</f>
        <v>0</v>
      </c>
      <c r="J26" s="236">
        <f>'G. Modelsimulering_mænd'!J28*'B. Andre input'!$B165*'B. Andre input'!$B$65</f>
        <v>0</v>
      </c>
      <c r="K26" s="236">
        <f>'G. Modelsimulering_mænd'!K28*'B. Andre input'!$B165*'B. Andre input'!$B$65</f>
        <v>0</v>
      </c>
      <c r="L26" s="236">
        <f>'G. Modelsimulering_mænd'!L28*'B. Andre input'!$B165*'B. Andre input'!$B$65</f>
        <v>0</v>
      </c>
      <c r="M26" s="236">
        <f>'G. Modelsimulering_mænd'!M28*'B. Andre input'!$B165*'B. Andre input'!$B$65</f>
        <v>0</v>
      </c>
      <c r="N26" s="236">
        <f>'G. Modelsimulering_mænd'!N28*'B. Andre input'!$B165*'B. Andre input'!$B$65</f>
        <v>1544734.5677821557</v>
      </c>
      <c r="O26" s="236">
        <f>'G. Modelsimulering_mænd'!O28*'B. Andre input'!$B165*'B. Andre input'!$B$65</f>
        <v>1888427.0609494348</v>
      </c>
      <c r="P26" s="236">
        <f>'G. Modelsimulering_mænd'!P28*'B. Andre input'!$B165*'B. Andre input'!$B$65</f>
        <v>2008899.6266502065</v>
      </c>
      <c r="Q26" s="236">
        <f>'G. Modelsimulering_mænd'!Q28*'B. Andre input'!$B165*'B. Andre input'!$B$65</f>
        <v>2097613.491175889</v>
      </c>
      <c r="R26" s="236">
        <f>'G. Modelsimulering_mænd'!R28*'B. Andre input'!$B165*'B. Andre input'!$B$65</f>
        <v>2188912.9333068342</v>
      </c>
      <c r="S26" s="236">
        <f>'G. Modelsimulering_mænd'!S28*'B. Andre input'!$B165*'B. Andre input'!$B$65</f>
        <v>2286432.8009760482</v>
      </c>
      <c r="T26" s="236">
        <f>'G. Modelsimulering_mænd'!T28*'B. Andre input'!$B165*'B. Andre input'!$B$65</f>
        <v>2388329.3132371199</v>
      </c>
      <c r="U26" s="236">
        <f>'G. Modelsimulering_mænd'!U28*'B. Andre input'!$B165*'B. Andre input'!$B$65</f>
        <v>2492203.6899278709</v>
      </c>
      <c r="V26" s="236">
        <f>'G. Modelsimulering_mænd'!V28*'B. Andre input'!$B165*'B. Andre input'!$B$65</f>
        <v>2595978.1772519541</v>
      </c>
      <c r="W26" s="236">
        <f>'G. Modelsimulering_mænd'!W28*'B. Andre input'!$B165*'B. Andre input'!$B$65</f>
        <v>2608748.4962255447</v>
      </c>
      <c r="X26" s="236">
        <f>'G. Modelsimulering_mænd'!X28*'B. Andre input'!$B165*'B. Andre input'!$B$65</f>
        <v>2654268.9849637463</v>
      </c>
      <c r="Y26" s="236">
        <f>'G. Modelsimulering_mænd'!Y28*'B. Andre input'!$B165*'B. Andre input'!$B$65</f>
        <v>2707752.954830742</v>
      </c>
      <c r="Z26" s="236">
        <f>'G. Modelsimulering_mænd'!Z28*'B. Andre input'!$B165*'B. Andre input'!$B$65</f>
        <v>2766459.4728744552</v>
      </c>
      <c r="AA26" s="236">
        <f>'G. Modelsimulering_mænd'!AA28*'B. Andre input'!$B165*'B. Andre input'!$B$65</f>
        <v>2828017.4013579432</v>
      </c>
      <c r="AB26" s="236">
        <f>'G. Modelsimulering_mænd'!AB28*'B. Andre input'!$B165*'B. Andre input'!$B$65</f>
        <v>2890421.176375587</v>
      </c>
      <c r="AC26" s="236">
        <f>'G. Modelsimulering_mænd'!AC28*'B. Andre input'!$B165*'B. Andre input'!$B$65</f>
        <v>2952010.0702237235</v>
      </c>
      <c r="AD26" s="236">
        <f>'G. Modelsimulering_mænd'!AD28*'B. Andre input'!$B165*'B. Andre input'!$B$65</f>
        <v>3011438.1330178091</v>
      </c>
      <c r="AE26" s="236">
        <f>'G. Modelsimulering_mænd'!AE28*'B. Andre input'!$B165*'B. Andre input'!$B$65</f>
        <v>3067639.7840819429</v>
      </c>
      <c r="AF26" s="236">
        <f>'G. Modelsimulering_mænd'!AF28*'B. Andre input'!$B165*'B. Andre input'!$B$65</f>
        <v>3119794.3687922326</v>
      </c>
      <c r="AG26" s="236">
        <f>'G. Modelsimulering_mænd'!AG28*'B. Andre input'!$B165*'B. Andre input'!$B$65</f>
        <v>3257501.4594210875</v>
      </c>
      <c r="AH26" s="236">
        <f>'G. Modelsimulering_mænd'!AH28*'B. Andre input'!$B165*'B. Andre input'!$B$65</f>
        <v>3381150.4864964457</v>
      </c>
      <c r="AI26" s="236">
        <f>'G. Modelsimulering_mænd'!AI28*'B. Andre input'!$B165*'B. Andre input'!$B$65</f>
        <v>3490808.7208682098</v>
      </c>
      <c r="AJ26" s="236">
        <f>'G. Modelsimulering_mænd'!AJ28*'B. Andre input'!$B165*'B. Andre input'!$B$65</f>
        <v>3586659.9234827985</v>
      </c>
      <c r="AK26" s="236">
        <f>'G. Modelsimulering_mænd'!AK28*'B. Andre input'!$B165*'B. Andre input'!$B$65</f>
        <v>3668989.4506612779</v>
      </c>
      <c r="AL26" s="236">
        <f>'G. Modelsimulering_mænd'!AL28*'B. Andre input'!$B165*'B. Andre input'!$B$65</f>
        <v>3738170.0417684787</v>
      </c>
      <c r="AM26" s="236">
        <f>'G. Modelsimulering_mænd'!AM28*'B. Andre input'!$B165*'B. Andre input'!$B$65</f>
        <v>3794648.1670423276</v>
      </c>
      <c r="AN26" s="236">
        <f>'G. Modelsimulering_mænd'!AN28*'B. Andre input'!$B165*'B. Andre input'!$B$65</f>
        <v>3838931.002578197</v>
      </c>
      <c r="AO26" s="236">
        <f>'G. Modelsimulering_mænd'!AO28*'B. Andre input'!$B165*'B. Andre input'!$B$65</f>
        <v>3871574.162935569</v>
      </c>
      <c r="AP26" s="236">
        <f>'G. Modelsimulering_mænd'!AP28*'B. Andre input'!$B165*'B. Andre input'!$B$65</f>
        <v>3893170.3204238182</v>
      </c>
      <c r="AQ26" s="236">
        <f>'G. Modelsimulering_mænd'!AQ28*'B. Andre input'!$B165*'B. Andre input'!$B$65</f>
        <v>4111545.216022694</v>
      </c>
      <c r="AR26" s="236">
        <f>'G. Modelsimulering_mænd'!AR28*'B. Andre input'!$B165*'B. Andre input'!$B$65</f>
        <v>4282124.7804603204</v>
      </c>
      <c r="AS26" s="236">
        <f>'G. Modelsimulering_mænd'!AS28*'B. Andre input'!$B165*'B. Andre input'!$B$65</f>
        <v>4409733.5455981577</v>
      </c>
      <c r="AT26" s="236">
        <f>'G. Modelsimulering_mænd'!AT28*'B. Andre input'!$B165*'B. Andre input'!$B$65</f>
        <v>4498894.0263765296</v>
      </c>
      <c r="AU26" s="236">
        <f>'G. Modelsimulering_mænd'!AU28*'B. Andre input'!$B165*'B. Andre input'!$B$65</f>
        <v>4553820.1646131594</v>
      </c>
      <c r="AV26" s="236">
        <f>'G. Modelsimulering_mænd'!AV28*'B. Andre input'!$B165*'B. Andre input'!$B$65</f>
        <v>4578420.229349195</v>
      </c>
      <c r="AW26" s="236">
        <f>'G. Modelsimulering_mænd'!AW28*'B. Andre input'!$B165*'B. Andre input'!$B$65</f>
        <v>4576305.2006730177</v>
      </c>
      <c r="AX26" s="236">
        <f>'G. Modelsimulering_mænd'!AX28*'B. Andre input'!$B165*'B. Andre input'!$B$65</f>
        <v>4550800.2262572907</v>
      </c>
      <c r="AY26" s="236">
        <f>'G. Modelsimulering_mænd'!AY28*'B. Andre input'!$B165*'B. Andre input'!$B$65</f>
        <v>4504957.7098194994</v>
      </c>
      <c r="AZ26" s="236">
        <f>'G. Modelsimulering_mænd'!AZ28*'B. Andre input'!$B165*'B. Andre input'!$B$65</f>
        <v>4441571.1830120515</v>
      </c>
      <c r="BA26" s="236">
        <f>'G. Modelsimulering_mænd'!BA28*'B. Andre input'!$B165*'B. Andre input'!$B$65</f>
        <v>5906605.8426446607</v>
      </c>
      <c r="BB26" s="236">
        <f>'G. Modelsimulering_mænd'!BB28*'B. Andre input'!$B165*'B. Andre input'!$B$65</f>
        <v>5572017.1171832941</v>
      </c>
      <c r="BC26" s="236">
        <f>'G. Modelsimulering_mænd'!BC28*'B. Andre input'!$B165*'B. Andre input'!$B$65</f>
        <v>5254029.9549658429</v>
      </c>
      <c r="BD26" s="236">
        <f>'G. Modelsimulering_mænd'!BD28*'B. Andre input'!$B165*'B. Andre input'!$B$65</f>
        <v>4952020.4073548252</v>
      </c>
      <c r="BE26" s="236">
        <f>'G. Modelsimulering_mænd'!BE28*'B. Andre input'!$B165*'B. Andre input'!$B$65</f>
        <v>4665329.6413594531</v>
      </c>
      <c r="BF26" s="236">
        <f>'G. Modelsimulering_mænd'!BF28*'B. Andre input'!$B165*'B. Andre input'!$B$65</f>
        <v>4393300.326440936</v>
      </c>
      <c r="BG26" s="236">
        <f>'G. Modelsimulering_mænd'!BG28*'B. Andre input'!$B165*'B. Andre input'!$B$65</f>
        <v>4135294.4612078127</v>
      </c>
      <c r="BH26" s="236">
        <f>'G. Modelsimulering_mænd'!BH28*'B. Andre input'!$B165*'B. Andre input'!$B$65</f>
        <v>3890700.5325858034</v>
      </c>
      <c r="BI26" s="236">
        <f>'G. Modelsimulering_mænd'!BI28*'B. Andre input'!$B165*'B. Andre input'!$B$65</f>
        <v>3658934.8892958187</v>
      </c>
      <c r="BJ26" s="236">
        <f>'G. Modelsimulering_mænd'!BJ28*'B. Andre input'!$B165*'B. Andre input'!$B$65</f>
        <v>3439440.2717717756</v>
      </c>
      <c r="BK26" s="236">
        <f>'G. Modelsimulering_mænd'!BK28*'B. Andre input'!$B165*'B. Andre input'!$B$65</f>
        <v>3231683.2082116441</v>
      </c>
      <c r="BL26" s="236">
        <f>'G. Modelsimulering_mænd'!BL28*'B. Andre input'!$B165*'B. Andre input'!$B$65</f>
        <v>3035151.2171870293</v>
      </c>
      <c r="BM26" s="236">
        <f>'G. Modelsimulering_mænd'!BM28*'B. Andre input'!$B165*'B. Andre input'!$B$65</f>
        <v>2849350.2882393179</v>
      </c>
      <c r="BN26" s="236">
        <f>'G. Modelsimulering_mænd'!BN28*'B. Andre input'!$B165*'B. Andre input'!$B$65</f>
        <v>2673802.8351390455</v>
      </c>
      <c r="BO26" s="236">
        <f>'G. Modelsimulering_mænd'!BO28*'B. Andre input'!$B165*'B. Andre input'!$B$65</f>
        <v>2508046.1608822946</v>
      </c>
      <c r="BP26" s="236">
        <f>'G. Modelsimulering_mænd'!BP28*'B. Andre input'!$B165*'B. Andre input'!$B$65</f>
        <v>2351631.3926734487</v>
      </c>
      <c r="BQ26" s="236">
        <f>'G. Modelsimulering_mænd'!BQ28*'B. Andre input'!$B165*'B. Andre input'!$B$65</f>
        <v>2204122.8091900907</v>
      </c>
      <c r="BR26" s="236">
        <f>'G. Modelsimulering_mænd'!BR28*'B. Andre input'!$B165*'B. Andre input'!$B$65</f>
        <v>2065097.4723215536</v>
      </c>
      <c r="BS26" s="236">
        <f>'G. Modelsimulering_mænd'!BS28*'B. Andre input'!$B165*'B. Andre input'!$B$65</f>
        <v>1934145.0794353823</v>
      </c>
      <c r="BT26" s="236">
        <f>'G. Modelsimulering_mænd'!BT28*'B. Andre input'!$B165*'B. Andre input'!$B$65</f>
        <v>1810867.9628101753</v>
      </c>
      <c r="BU26" s="236">
        <f>'G. Modelsimulering_mænd'!BU28*'B. Andre input'!$B165*'B. Andre input'!$B$65</f>
        <v>0</v>
      </c>
      <c r="BV26" s="236">
        <f>'G. Modelsimulering_mænd'!BV28*'B. Andre input'!$B165*'B. Andre input'!$B$65</f>
        <v>0</v>
      </c>
      <c r="BW26" s="236">
        <f>'G. Modelsimulering_mænd'!BW28*'B. Andre input'!$B165*'B. Andre input'!$B$65</f>
        <v>0</v>
      </c>
      <c r="BX26" s="236">
        <f>'G. Modelsimulering_mænd'!BX28*'B. Andre input'!$B165*'B. Andre input'!$B$65</f>
        <v>0</v>
      </c>
      <c r="BY26" s="236">
        <f>'G. Modelsimulering_mænd'!BY28*'B. Andre input'!$B165*'B. Andre input'!$B$65</f>
        <v>0</v>
      </c>
      <c r="BZ26" s="236">
        <f>'G. Modelsimulering_mænd'!BZ28*'B. Andre input'!$B165*'B. Andre input'!$B$65</f>
        <v>0</v>
      </c>
      <c r="CA26" s="236">
        <f>'G. Modelsimulering_mænd'!CA28*'B. Andre input'!$B165*'B. Andre input'!$B$65</f>
        <v>0</v>
      </c>
      <c r="CB26" s="236">
        <f>'G. Modelsimulering_mænd'!CB28*'B. Andre input'!$B165*'B. Andre input'!$B$65</f>
        <v>0</v>
      </c>
      <c r="CC26" s="236">
        <f>'G. Modelsimulering_mænd'!CC28*'B. Andre input'!$B165*'B. Andre input'!$B$65</f>
        <v>0</v>
      </c>
      <c r="CD26" s="236">
        <f>'G. Modelsimulering_mænd'!CD28*'B. Andre input'!$B165*'B. Andre input'!$B$65</f>
        <v>0</v>
      </c>
      <c r="CE26" s="236">
        <f>'G. Modelsimulering_mænd'!CE28*'B. Andre input'!$B165*'B. Andre input'!$B$65</f>
        <v>0</v>
      </c>
      <c r="CF26" s="236">
        <f>'G. Modelsimulering_mænd'!CF28*'B. Andre input'!$B165*'B. Andre input'!$B$65</f>
        <v>0</v>
      </c>
      <c r="CG26" s="236">
        <f>'G. Modelsimulering_mænd'!CG28*'B. Andre input'!$B165*'B. Andre input'!$B$65</f>
        <v>0</v>
      </c>
      <c r="CH26" s="236">
        <f>'G. Modelsimulering_mænd'!CH28*'B. Andre input'!$B165*'B. Andre input'!$B$65</f>
        <v>0</v>
      </c>
      <c r="CI26" s="236">
        <f>'G. Modelsimulering_mænd'!CI28*'B. Andre input'!$B165*'B. Andre input'!$B$65</f>
        <v>0</v>
      </c>
      <c r="CJ26" s="236">
        <f>'G. Modelsimulering_mænd'!CJ28*'B. Andre input'!$B165*'B. Andre input'!$B$65</f>
        <v>0</v>
      </c>
    </row>
    <row r="27" spans="1:88" s="115" customFormat="1" ht="25.5" x14ac:dyDescent="0.2">
      <c r="A27" s="140" t="s">
        <v>218</v>
      </c>
      <c r="B27" s="192"/>
      <c r="C27" s="192"/>
      <c r="D27" s="236">
        <f>'G. Modelsimulering_mænd'!D29*'B. Andre input'!$B$165*'B. Andre input'!$B$65</f>
        <v>0</v>
      </c>
      <c r="E27" s="236">
        <f>'G. Modelsimulering_mænd'!E29*'B. Andre input'!$B165*'B. Andre input'!$B$65</f>
        <v>0</v>
      </c>
      <c r="F27" s="236">
        <f>'G. Modelsimulering_mænd'!F29*'B. Andre input'!$B165*'B. Andre input'!$B$65</f>
        <v>0</v>
      </c>
      <c r="G27" s="236">
        <f>'G. Modelsimulering_mænd'!G29*'B. Andre input'!$B165*'B. Andre input'!$B$65</f>
        <v>0</v>
      </c>
      <c r="H27" s="236">
        <f>'G. Modelsimulering_mænd'!H29*'B. Andre input'!$B165*'B. Andre input'!$B$65</f>
        <v>0</v>
      </c>
      <c r="I27" s="236">
        <f>'G. Modelsimulering_mænd'!I29*'B. Andre input'!$B165*'B. Andre input'!$B$65</f>
        <v>0</v>
      </c>
      <c r="J27" s="236">
        <f>'G. Modelsimulering_mænd'!J29*'B. Andre input'!$B165*'B. Andre input'!$B$65</f>
        <v>0</v>
      </c>
      <c r="K27" s="236">
        <f>'G. Modelsimulering_mænd'!K29*'B. Andre input'!$B165*'B. Andre input'!$B$65</f>
        <v>0</v>
      </c>
      <c r="L27" s="236">
        <f>'G. Modelsimulering_mænd'!L29*'B. Andre input'!$B165*'B. Andre input'!$B$65</f>
        <v>0</v>
      </c>
      <c r="M27" s="236">
        <f>'G. Modelsimulering_mænd'!M29*'B. Andre input'!$B165*'B. Andre input'!$B$65</f>
        <v>0</v>
      </c>
      <c r="N27" s="236">
        <f>'G. Modelsimulering_mænd'!N29*'B. Andre input'!$B165*'B. Andre input'!$B$65</f>
        <v>457006.80498289398</v>
      </c>
      <c r="O27" s="236">
        <f>'G. Modelsimulering_mænd'!O29*'B. Andre input'!$B165*'B. Andre input'!$B$65</f>
        <v>553944.40176854434</v>
      </c>
      <c r="P27" s="236">
        <f>'G. Modelsimulering_mænd'!P29*'B. Andre input'!$B165*'B. Andre input'!$B$65</f>
        <v>581432.6400510876</v>
      </c>
      <c r="Q27" s="236">
        <f>'G. Modelsimulering_mænd'!Q29*'B. Andre input'!$B165*'B. Andre input'!$B$65</f>
        <v>599753.15814785275</v>
      </c>
      <c r="R27" s="236">
        <f>'G. Modelsimulering_mænd'!R29*'B. Andre input'!$B165*'B. Andre input'!$B$65</f>
        <v>620324.47882663284</v>
      </c>
      <c r="S27" s="236">
        <f>'G. Modelsimulering_mænd'!S29*'B. Andre input'!$B165*'B. Andre input'!$B$65</f>
        <v>644441.93215381843</v>
      </c>
      <c r="T27" s="236">
        <f>'G. Modelsimulering_mænd'!T29*'B. Andre input'!$B165*'B. Andre input'!$B$65</f>
        <v>671456.36842200242</v>
      </c>
      <c r="U27" s="236">
        <f>'G. Modelsimulering_mænd'!U29*'B. Andre input'!$B165*'B. Andre input'!$B$65</f>
        <v>700471.88716328121</v>
      </c>
      <c r="V27" s="236">
        <f>'G. Modelsimulering_mænd'!V29*'B. Andre input'!$B165*'B. Andre input'!$B$65</f>
        <v>730679.0459225215</v>
      </c>
      <c r="W27" s="236">
        <f>'G. Modelsimulering_mænd'!W29*'B. Andre input'!$B165*'B. Andre input'!$B$65</f>
        <v>734320.81496832764</v>
      </c>
      <c r="X27" s="236">
        <f>'G. Modelsimulering_mænd'!X29*'B. Andre input'!$B165*'B. Andre input'!$B$65</f>
        <v>743708.7740784036</v>
      </c>
      <c r="Y27" s="236">
        <f>'G. Modelsimulering_mænd'!Y29*'B. Andre input'!$B165*'B. Andre input'!$B$65</f>
        <v>758456.18180804409</v>
      </c>
      <c r="Z27" s="236">
        <f>'G. Modelsimulering_mænd'!Z29*'B. Andre input'!$B165*'B. Andre input'!$B$65</f>
        <v>777133.31012982654</v>
      </c>
      <c r="AA27" s="236">
        <f>'G. Modelsimulering_mænd'!AA29*'B. Andre input'!$B165*'B. Andre input'!$B$65</f>
        <v>798530.48737782042</v>
      </c>
      <c r="AB27" s="236">
        <f>'G. Modelsimulering_mænd'!AB29*'B. Andre input'!$B165*'B. Andre input'!$B$65</f>
        <v>821631.97332951543</v>
      </c>
      <c r="AC27" s="236">
        <f>'G. Modelsimulering_mænd'!AC29*'B. Andre input'!$B165*'B. Andre input'!$B$65</f>
        <v>845592.41063278401</v>
      </c>
      <c r="AD27" s="236">
        <f>'G. Modelsimulering_mænd'!AD29*'B. Andre input'!$B165*'B. Andre input'!$B$65</f>
        <v>869715.65210996009</v>
      </c>
      <c r="AE27" s="236">
        <f>'G. Modelsimulering_mænd'!AE29*'B. Andre input'!$B165*'B. Andre input'!$B$65</f>
        <v>893435.69760998234</v>
      </c>
      <c r="AF27" s="236">
        <f>'G. Modelsimulering_mænd'!AF29*'B. Andre input'!$B165*'B. Andre input'!$B$65</f>
        <v>916299.5079353943</v>
      </c>
      <c r="AG27" s="236">
        <f>'G. Modelsimulering_mænd'!AG29*'B. Andre input'!$B165*'B. Andre input'!$B$65</f>
        <v>937951.51820237329</v>
      </c>
      <c r="AH27" s="236">
        <f>'G. Modelsimulering_mænd'!AH29*'B. Andre input'!$B165*'B. Andre input'!$B$65</f>
        <v>962665.65692440816</v>
      </c>
      <c r="AI27" s="236">
        <f>'G. Modelsimulering_mænd'!AI29*'B. Andre input'!$B165*'B. Andre input'!$B$65</f>
        <v>989088.98415089294</v>
      </c>
      <c r="AJ27" s="236">
        <f>'G. Modelsimulering_mænd'!AJ29*'B. Andre input'!$B165*'B. Andre input'!$B$65</f>
        <v>1016123.297933867</v>
      </c>
      <c r="AK27" s="236">
        <f>'G. Modelsimulering_mænd'!AK29*'B. Andre input'!$B165*'B. Andre input'!$B$65</f>
        <v>1042883.5007353399</v>
      </c>
      <c r="AL27" s="236">
        <f>'G. Modelsimulering_mænd'!AL29*'B. Andre input'!$B165*'B. Andre input'!$B$65</f>
        <v>1068662.4160244109</v>
      </c>
      <c r="AM27" s="236">
        <f>'G. Modelsimulering_mænd'!AM29*'B. Andre input'!$B165*'B. Andre input'!$B$65</f>
        <v>1092901.9449587879</v>
      </c>
      <c r="AN27" s="236">
        <f>'G. Modelsimulering_mænd'!AN29*'B. Andre input'!$B165*'B. Andre input'!$B$65</f>
        <v>1115169.6024458618</v>
      </c>
      <c r="AO27" s="236">
        <f>'G. Modelsimulering_mænd'!AO29*'B. Andre input'!$B165*'B. Andre input'!$B$65</f>
        <v>1135139.3043347558</v>
      </c>
      <c r="AP27" s="236">
        <f>'G. Modelsimulering_mænd'!AP29*'B. Andre input'!$B165*'B. Andre input'!$B$65</f>
        <v>1152575.400026215</v>
      </c>
      <c r="AQ27" s="236">
        <f>'G. Modelsimulering_mænd'!AQ29*'B. Andre input'!$B165*'B. Andre input'!$B$65</f>
        <v>1167319.1585973694</v>
      </c>
      <c r="AR27" s="236">
        <f>'G. Modelsimulering_mænd'!AR29*'B. Andre input'!$B165*'B. Andre input'!$B$65</f>
        <v>1189630.6398151673</v>
      </c>
      <c r="AS27" s="236">
        <f>'G. Modelsimulering_mænd'!AS29*'B. Andre input'!$B165*'B. Andre input'!$B$65</f>
        <v>1215899.8911423741</v>
      </c>
      <c r="AT27" s="236">
        <f>'G. Modelsimulering_mænd'!AT29*'B. Andre input'!$B165*'B. Andre input'!$B$65</f>
        <v>1243349.2947901846</v>
      </c>
      <c r="AU27" s="236">
        <f>'G. Modelsimulering_mænd'!AU29*'B. Andre input'!$B165*'B. Andre input'!$B$65</f>
        <v>1269883.118519438</v>
      </c>
      <c r="AV27" s="236">
        <f>'G. Modelsimulering_mænd'!AV29*'B. Andre input'!$B165*'B. Andre input'!$B$65</f>
        <v>1293959.2303450087</v>
      </c>
      <c r="AW27" s="236">
        <f>'G. Modelsimulering_mænd'!AW29*'B. Andre input'!$B165*'B. Andre input'!$B$65</f>
        <v>1314482.2500986394</v>
      </c>
      <c r="AX27" s="236">
        <f>'G. Modelsimulering_mænd'!AX29*'B. Andre input'!$B165*'B. Andre input'!$B$65</f>
        <v>1330715.5170624941</v>
      </c>
      <c r="AY27" s="236">
        <f>'G. Modelsimulering_mænd'!AY29*'B. Andre input'!$B165*'B. Andre input'!$B$65</f>
        <v>1342208.8145946627</v>
      </c>
      <c r="AZ27" s="236">
        <f>'G. Modelsimulering_mænd'!AZ29*'B. Andre input'!$B165*'B. Andre input'!$B$65</f>
        <v>1348739.0003668149</v>
      </c>
      <c r="BA27" s="236">
        <f>'G. Modelsimulering_mænd'!BA29*'B. Andre input'!$B165*'B. Andre input'!$B$65</f>
        <v>1350261.1273774533</v>
      </c>
      <c r="BB27" s="236">
        <f>'G. Modelsimulering_mænd'!BB29*'B. Andre input'!$B165*'B. Andre input'!$B$65</f>
        <v>1423521.330691546</v>
      </c>
      <c r="BC27" s="236">
        <f>'G. Modelsimulering_mænd'!BC29*'B. Andre input'!$B165*'B. Andre input'!$B$65</f>
        <v>1467248.4699922663</v>
      </c>
      <c r="BD27" s="236">
        <f>'G. Modelsimulering_mænd'!BD29*'B. Andre input'!$B165*'B. Andre input'!$B$65</f>
        <v>1487233.6915419903</v>
      </c>
      <c r="BE27" s="236">
        <f>'G. Modelsimulering_mænd'!BE29*'B. Andre input'!$B165*'B. Andre input'!$B$65</f>
        <v>1488261.4240890741</v>
      </c>
      <c r="BF27" s="236">
        <f>'G. Modelsimulering_mænd'!BF29*'B. Andre input'!$B165*'B. Andre input'!$B$65</f>
        <v>1474269.3521349363</v>
      </c>
      <c r="BG27" s="236">
        <f>'G. Modelsimulering_mænd'!BG29*'B. Andre input'!$B165*'B. Andre input'!$B$65</f>
        <v>1448494.9620702881</v>
      </c>
      <c r="BH27" s="236">
        <f>'G. Modelsimulering_mænd'!BH29*'B. Andre input'!$B165*'B. Andre input'!$B$65</f>
        <v>1413601.0074045493</v>
      </c>
      <c r="BI27" s="236">
        <f>'G. Modelsimulering_mænd'!BI29*'B. Andre input'!$B165*'B. Andre input'!$B$65</f>
        <v>1371779.1377433201</v>
      </c>
      <c r="BJ27" s="236">
        <f>'G. Modelsimulering_mænd'!BJ29*'B. Andre input'!$B165*'B. Andre input'!$B$65</f>
        <v>1324833.9303459984</v>
      </c>
      <c r="BK27" s="236">
        <f>'G. Modelsimulering_mænd'!BK29*'B. Andre input'!$B165*'B. Andre input'!$B$65</f>
        <v>1274250.5330146169</v>
      </c>
      <c r="BL27" s="236">
        <f>'G. Modelsimulering_mænd'!BL29*'B. Andre input'!$B165*'B. Andre input'!$B$65</f>
        <v>1221249.1245180694</v>
      </c>
      <c r="BM27" s="236">
        <f>'G. Modelsimulering_mænd'!BM29*'B. Andre input'!$B165*'B. Andre input'!$B$65</f>
        <v>1166828.9913719285</v>
      </c>
      <c r="BN27" s="236">
        <f>'G. Modelsimulering_mænd'!BN29*'B. Andre input'!$B165*'B. Andre input'!$B$65</f>
        <v>1111804.498096802</v>
      </c>
      <c r="BO27" s="236">
        <f>'G. Modelsimulering_mænd'!BO29*'B. Andre input'!$B165*'B. Andre input'!$B$65</f>
        <v>1056834.7283735643</v>
      </c>
      <c r="BP27" s="236">
        <f>'G. Modelsimulering_mænd'!BP29*'B. Andre input'!$B165*'B. Andre input'!$B$65</f>
        <v>1002448.1505648277</v>
      </c>
      <c r="BQ27" s="236">
        <f>'G. Modelsimulering_mænd'!BQ29*'B. Andre input'!$B165*'B. Andre input'!$B$65</f>
        <v>949063.32498150214</v>
      </c>
      <c r="BR27" s="236">
        <f>'G. Modelsimulering_mænd'!BR29*'B. Andre input'!$B165*'B. Andre input'!$B$65</f>
        <v>897006.41511808732</v>
      </c>
      <c r="BS27" s="236">
        <f>'G. Modelsimulering_mænd'!BS29*'B. Andre input'!$B165*'B. Andre input'!$B$65</f>
        <v>846526.07692449831</v>
      </c>
      <c r="BT27" s="236">
        <f>'G. Modelsimulering_mænd'!BT29*'B. Andre input'!$B165*'B. Andre input'!$B$65</f>
        <v>797806.16405162995</v>
      </c>
      <c r="BU27" s="236">
        <f>'G. Modelsimulering_mænd'!BU29*'B. Andre input'!$B165*'B. Andre input'!$B$65</f>
        <v>2445857.7654460585</v>
      </c>
      <c r="BV27" s="236">
        <f>'G. Modelsimulering_mænd'!BV29*'B. Andre input'!$B165*'B. Andre input'!$B$65</f>
        <v>2024197.9426431078</v>
      </c>
      <c r="BW27" s="236">
        <f>'G. Modelsimulering_mænd'!BW29*'B. Andre input'!$B165*'B. Andre input'!$B$65</f>
        <v>1675584.0911927959</v>
      </c>
      <c r="BX27" s="236">
        <f>'G. Modelsimulering_mænd'!BX29*'B. Andre input'!$B165*'B. Andre input'!$B$65</f>
        <v>1387323.7681889182</v>
      </c>
      <c r="BY27" s="236">
        <f>'G. Modelsimulering_mænd'!BY29*'B. Andre input'!$B165*'B. Andre input'!$B$65</f>
        <v>1148869.1213602875</v>
      </c>
      <c r="BZ27" s="236">
        <f>'G. Modelsimulering_mænd'!BZ29*'B. Andre input'!$B165*'B. Andre input'!$B$65</f>
        <v>951510.22211309453</v>
      </c>
      <c r="CA27" s="236">
        <f>'G. Modelsimulering_mænd'!CA29*'B. Andre input'!$B165*'B. Andre input'!$B$65</f>
        <v>788077.83472146909</v>
      </c>
      <c r="CB27" s="236">
        <f>'G. Modelsimulering_mænd'!CB29*'B. Andre input'!$B165*'B. Andre input'!$B$65</f>
        <v>652677.43764710322</v>
      </c>
      <c r="CC27" s="236">
        <f>'G. Modelsimulering_mænd'!CC29*'B. Andre input'!$B165*'B. Andre input'!$B$65</f>
        <v>540461.43801355606</v>
      </c>
      <c r="CD27" s="236">
        <f>'G. Modelsimulering_mænd'!CD29*'B. Andre input'!$B165*'B. Andre input'!$B$65</f>
        <v>447439.06454522518</v>
      </c>
      <c r="CE27" s="236">
        <f>'G. Modelsimulering_mænd'!CE29*'B. Andre input'!$B165*'B. Andre input'!$B$65</f>
        <v>370320.10466176708</v>
      </c>
      <c r="CF27" s="236">
        <f>'G. Modelsimulering_mænd'!CF29*'B. Andre input'!$B165*'B. Andre input'!$B$65</f>
        <v>306387.5445154584</v>
      </c>
      <c r="CG27" s="236">
        <f>'G. Modelsimulering_mænd'!CG29*'B. Andre input'!$B165*'B. Andre input'!$B$65</f>
        <v>253394.17389922476</v>
      </c>
      <c r="CH27" s="236">
        <f>'G. Modelsimulering_mænd'!CH29*'B. Andre input'!$B165*'B. Andre input'!$B$65</f>
        <v>209478.71711292191</v>
      </c>
      <c r="CI27" s="236">
        <f>'G. Modelsimulering_mænd'!CI29*'B. Andre input'!$B165*'B. Andre input'!$B$65</f>
        <v>173097.71805901153</v>
      </c>
      <c r="CJ27" s="236">
        <f>'G. Modelsimulering_mænd'!CJ29*'B. Andre input'!$B165*'B. Andre input'!$B$65</f>
        <v>0</v>
      </c>
    </row>
    <row r="28" spans="1:88" s="115" customFormat="1" ht="25.5" x14ac:dyDescent="0.2">
      <c r="A28" s="140" t="s">
        <v>195</v>
      </c>
      <c r="B28" s="192"/>
      <c r="C28" s="192"/>
      <c r="D28" s="236">
        <f>'G. Modelsimulering_mænd'!D30*'B. Andre input'!$B$165*'B. Andre input'!$B$65</f>
        <v>0</v>
      </c>
      <c r="E28" s="236">
        <f>'G. Modelsimulering_mænd'!E30*'B. Andre input'!$B165*'B. Andre input'!$B$65</f>
        <v>0</v>
      </c>
      <c r="F28" s="236">
        <f>'G. Modelsimulering_mænd'!F30*'B. Andre input'!$B165*'B. Andre input'!$B$65</f>
        <v>0</v>
      </c>
      <c r="G28" s="236">
        <f>'G. Modelsimulering_mænd'!G30*'B. Andre input'!$B165*'B. Andre input'!$B$65</f>
        <v>0</v>
      </c>
      <c r="H28" s="236">
        <f>'G. Modelsimulering_mænd'!H30*'B. Andre input'!$B165*'B. Andre input'!$B$65</f>
        <v>0</v>
      </c>
      <c r="I28" s="236">
        <f>'G. Modelsimulering_mænd'!I30*'B. Andre input'!$B165*'B. Andre input'!$B$65</f>
        <v>0</v>
      </c>
      <c r="J28" s="236">
        <f>'G. Modelsimulering_mænd'!J30*'B. Andre input'!$B165*'B. Andre input'!$B$65</f>
        <v>0</v>
      </c>
      <c r="K28" s="236">
        <f>'G. Modelsimulering_mænd'!K30*'B. Andre input'!$B165*'B. Andre input'!$B$65</f>
        <v>0</v>
      </c>
      <c r="L28" s="236">
        <f>'G. Modelsimulering_mænd'!L30*'B. Andre input'!$B165*'B. Andre input'!$B$65</f>
        <v>0</v>
      </c>
      <c r="M28" s="236">
        <f>'G. Modelsimulering_mænd'!M30*'B. Andre input'!$B165*'B. Andre input'!$B$65</f>
        <v>0</v>
      </c>
      <c r="N28" s="236">
        <f>'G. Modelsimulering_mænd'!N30*'B. Andre input'!$B165*'B. Andre input'!$B$65</f>
        <v>27257.939969150895</v>
      </c>
      <c r="O28" s="236">
        <f>'G. Modelsimulering_mænd'!O30*'B. Andre input'!$B165*'B. Andre input'!$B$65</f>
        <v>32981.437043675549</v>
      </c>
      <c r="P28" s="236">
        <f>'G. Modelsimulering_mænd'!P30*'B. Andre input'!$B165*'B. Andre input'!$B$65</f>
        <v>34521.77936601916</v>
      </c>
      <c r="Q28" s="236">
        <f>'G. Modelsimulering_mænd'!Q30*'B. Andre input'!$B165*'B. Andre input'!$B$65</f>
        <v>35516.950180341475</v>
      </c>
      <c r="R28" s="236">
        <f>'G. Modelsimulering_mænd'!R30*'B. Andre input'!$B165*'B. Andre input'!$B$65</f>
        <v>36662.559259805173</v>
      </c>
      <c r="S28" s="236">
        <f>'G. Modelsimulering_mænd'!S30*'B. Andre input'!$B165*'B. Andre input'!$B$65</f>
        <v>38038.386884131025</v>
      </c>
      <c r="T28" s="236">
        <f>'G. Modelsimulering_mænd'!T30*'B. Andre input'!$B165*'B. Andre input'!$B$65</f>
        <v>39604.534197380752</v>
      </c>
      <c r="U28" s="236">
        <f>'G. Modelsimulering_mænd'!U30*'B. Andre input'!$B165*'B. Andre input'!$B$65</f>
        <v>41305.474063421971</v>
      </c>
      <c r="V28" s="236">
        <f>'G. Modelsimulering_mænd'!V30*'B. Andre input'!$B165*'B. Andre input'!$B$65</f>
        <v>43090.771480472991</v>
      </c>
      <c r="W28" s="236">
        <f>'G. Modelsimulering_mænd'!W30*'B. Andre input'!$B165*'B. Andre input'!$B$65</f>
        <v>43295.910477612044</v>
      </c>
      <c r="X28" s="236">
        <f>'G. Modelsimulering_mænd'!X30*'B. Andre input'!$B165*'B. Andre input'!$B$65</f>
        <v>43859.059036168881</v>
      </c>
      <c r="Y28" s="236">
        <f>'G. Modelsimulering_mænd'!Y30*'B. Andre input'!$B165*'B. Andre input'!$B$65</f>
        <v>44702.367794544734</v>
      </c>
      <c r="Z28" s="236">
        <f>'G. Modelsimulering_mænd'!Z30*'B. Andre input'!$B165*'B. Andre input'!$B$65</f>
        <v>45809.447543580631</v>
      </c>
      <c r="AA28" s="236">
        <f>'G. Modelsimulering_mænd'!AA30*'B. Andre input'!$B165*'B. Andre input'!$B$65</f>
        <v>47101.900950668329</v>
      </c>
      <c r="AB28" s="236">
        <f>'G. Modelsimulering_mænd'!AB30*'B. Andre input'!$B165*'B. Andre input'!$B$65</f>
        <v>48514.028542007567</v>
      </c>
      <c r="AC28" s="236">
        <f>'G. Modelsimulering_mænd'!AC30*'B. Andre input'!$B165*'B. Andre input'!$B$65</f>
        <v>49991.176916978089</v>
      </c>
      <c r="AD28" s="236">
        <f>'G. Modelsimulering_mænd'!AD30*'B. Andre input'!$B165*'B. Andre input'!$B$65</f>
        <v>51488.301409959189</v>
      </c>
      <c r="AE28" s="236">
        <f>'G. Modelsimulering_mænd'!AE30*'B. Andre input'!$B165*'B. Andre input'!$B$65</f>
        <v>52968.703659371429</v>
      </c>
      <c r="AF28" s="236">
        <f>'G. Modelsimulering_mænd'!AF30*'B. Andre input'!$B165*'B. Andre input'!$B$65</f>
        <v>54402.913485066863</v>
      </c>
      <c r="AG28" s="236">
        <f>'G. Modelsimulering_mænd'!AG30*'B. Andre input'!$B165*'B. Andre input'!$B$65</f>
        <v>55767.693185770979</v>
      </c>
      <c r="AH28" s="236">
        <f>'G. Modelsimulering_mænd'!AH30*'B. Andre input'!$B165*'B. Andre input'!$B$65</f>
        <v>57045.149069938692</v>
      </c>
      <c r="AI28" s="236">
        <f>'G. Modelsimulering_mænd'!AI30*'B. Andre input'!$B165*'B. Andre input'!$B$65</f>
        <v>58497.024931665313</v>
      </c>
      <c r="AJ28" s="236">
        <f>'G. Modelsimulering_mænd'!AJ30*'B. Andre input'!$B165*'B. Andre input'!$B$65</f>
        <v>60044.180533121929</v>
      </c>
      <c r="AK28" s="236">
        <f>'G. Modelsimulering_mænd'!AK30*'B. Andre input'!$B165*'B. Andre input'!$B$65</f>
        <v>61622.344285297069</v>
      </c>
      <c r="AL28" s="236">
        <f>'G. Modelsimulering_mænd'!AL30*'B. Andre input'!$B165*'B. Andre input'!$B$65</f>
        <v>63179.643800486876</v>
      </c>
      <c r="AM28" s="236">
        <f>'G. Modelsimulering_mænd'!AM30*'B. Andre input'!$B165*'B. Andre input'!$B$65</f>
        <v>64674.589749170344</v>
      </c>
      <c r="AN28" s="236">
        <f>'G. Modelsimulering_mænd'!AN30*'B. Andre input'!$B165*'B. Andre input'!$B$65</f>
        <v>66074.443537874758</v>
      </c>
      <c r="AO28" s="236">
        <f>'G. Modelsimulering_mænd'!AO30*'B. Andre input'!$B165*'B. Andre input'!$B$65</f>
        <v>67353.887258713774</v>
      </c>
      <c r="AP28" s="236">
        <f>'G. Modelsimulering_mænd'!AP30*'B. Andre input'!$B165*'B. Andre input'!$B$65</f>
        <v>68493.923228119791</v>
      </c>
      <c r="AQ28" s="236">
        <f>'G. Modelsimulering_mænd'!AQ30*'B. Andre input'!$B165*'B. Andre input'!$B$65</f>
        <v>69480.945904507826</v>
      </c>
      <c r="AR28" s="236">
        <f>'G. Modelsimulering_mænd'!AR30*'B. Andre input'!$B165*'B. Andre input'!$B$65</f>
        <v>70305.944403559421</v>
      </c>
      <c r="AS28" s="236">
        <f>'G. Modelsimulering_mænd'!AS30*'B. Andre input'!$B165*'B. Andre input'!$B$65</f>
        <v>71584.649808631177</v>
      </c>
      <c r="AT28" s="236">
        <f>'G. Modelsimulering_mænd'!AT30*'B. Andre input'!$B165*'B. Andre input'!$B$65</f>
        <v>73101.07968923173</v>
      </c>
      <c r="AU28" s="236">
        <f>'G. Modelsimulering_mænd'!AU30*'B. Andre input'!$B165*'B. Andre input'!$B$65</f>
        <v>74689.137250899468</v>
      </c>
      <c r="AV28" s="236">
        <f>'G. Modelsimulering_mænd'!AV30*'B. Andre input'!$B165*'B. Andre input'!$B$65</f>
        <v>76223.438502415782</v>
      </c>
      <c r="AW28" s="236">
        <f>'G. Modelsimulering_mænd'!AW30*'B. Andre input'!$B165*'B. Andre input'!$B$65</f>
        <v>77611.649845299806</v>
      </c>
      <c r="AX28" s="236">
        <f>'G. Modelsimulering_mænd'!AX30*'B. Andre input'!$B165*'B. Andre input'!$B$65</f>
        <v>78788.157874886456</v>
      </c>
      <c r="AY28" s="236">
        <f>'G. Modelsimulering_mænd'!AY30*'B. Andre input'!$B165*'B. Andre input'!$B$65</f>
        <v>79708.858274033249</v>
      </c>
      <c r="AZ28" s="236">
        <f>'G. Modelsimulering_mænd'!AZ30*'B. Andre input'!$B165*'B. Andre input'!$B$65</f>
        <v>80346.863318000309</v>
      </c>
      <c r="BA28" s="236">
        <f>'G. Modelsimulering_mænd'!BA30*'B. Andre input'!$B165*'B. Andre input'!$B$65</f>
        <v>80688.957374768899</v>
      </c>
      <c r="BB28" s="236">
        <f>'G. Modelsimulering_mænd'!BB30*'B. Andre input'!$B165*'B. Andre input'!$B$65</f>
        <v>80732.662278030373</v>
      </c>
      <c r="BC28" s="236">
        <f>'G. Modelsimulering_mænd'!BC30*'B. Andre input'!$B165*'B. Andre input'!$B$65</f>
        <v>85051.469830403075</v>
      </c>
      <c r="BD28" s="236">
        <f>'G. Modelsimulering_mænd'!BD30*'B. Andre input'!$B165*'B. Andre input'!$B$65</f>
        <v>87614.359894522524</v>
      </c>
      <c r="BE28" s="236">
        <f>'G. Modelsimulering_mænd'!BE30*'B. Andre input'!$B165*'B. Andre input'!$B$65</f>
        <v>88765.554196740442</v>
      </c>
      <c r="BF28" s="236">
        <f>'G. Modelsimulering_mænd'!BF30*'B. Andre input'!$B165*'B. Andre input'!$B$65</f>
        <v>88788.787083168616</v>
      </c>
      <c r="BG28" s="236">
        <f>'G. Modelsimulering_mænd'!BG30*'B. Andre input'!$B165*'B. Andre input'!$B$65</f>
        <v>87917.706083186669</v>
      </c>
      <c r="BH28" s="236">
        <f>'G. Modelsimulering_mænd'!BH30*'B. Andre input'!$B165*'B. Andre input'!$B$65</f>
        <v>86344.806797370795</v>
      </c>
      <c r="BI28" s="236">
        <f>'G. Modelsimulering_mænd'!BI30*'B. Andre input'!$B165*'B. Andre input'!$B$65</f>
        <v>84228.829803861881</v>
      </c>
      <c r="BJ28" s="236">
        <f>'G. Modelsimulering_mænd'!BJ30*'B. Andre input'!$B165*'B. Andre input'!$B$65</f>
        <v>81700.768439106003</v>
      </c>
      <c r="BK28" s="236">
        <f>'G. Modelsimulering_mænd'!BK30*'B. Andre input'!$B165*'B. Andre input'!$B$65</f>
        <v>78868.710222052934</v>
      </c>
      <c r="BL28" s="236">
        <f>'G. Modelsimulering_mænd'!BL30*'B. Andre input'!$B165*'B. Andre input'!$B$65</f>
        <v>75821.737400963495</v>
      </c>
      <c r="BM28" s="236">
        <f>'G. Modelsimulering_mænd'!BM30*'B. Andre input'!$B165*'B. Andre input'!$B$65</f>
        <v>72633.084766268148</v>
      </c>
      <c r="BN28" s="236">
        <f>'G. Modelsimulering_mænd'!BN30*'B. Andre input'!$B165*'B. Andre input'!$B$65</f>
        <v>69362.716649248861</v>
      </c>
      <c r="BO28" s="236">
        <f>'G. Modelsimulering_mænd'!BO30*'B. Andre input'!$B165*'B. Andre input'!$B$65</f>
        <v>66059.449918103113</v>
      </c>
      <c r="BP28" s="236">
        <f>'G. Modelsimulering_mænd'!BP30*'B. Andre input'!$B165*'B. Andre input'!$B$65</f>
        <v>62762.719804730368</v>
      </c>
      <c r="BQ28" s="236">
        <f>'G. Modelsimulering_mænd'!BQ30*'B. Andre input'!$B165*'B. Andre input'!$B$65</f>
        <v>59504.061524279881</v>
      </c>
      <c r="BR28" s="236">
        <f>'G. Modelsimulering_mænd'!BR30*'B. Andre input'!$B165*'B. Andre input'!$B$65</f>
        <v>56308.362462113189</v>
      </c>
      <c r="BS28" s="236">
        <f>'G. Modelsimulering_mænd'!BS30*'B. Andre input'!$B165*'B. Andre input'!$B$65</f>
        <v>53194.92624860935</v>
      </c>
      <c r="BT28" s="236">
        <f>'G. Modelsimulering_mænd'!BT30*'B. Andre input'!$B165*'B. Andre input'!$B$65</f>
        <v>50178.380278837569</v>
      </c>
      <c r="BU28" s="236">
        <f>'G. Modelsimulering_mænd'!BU30*'B. Andre input'!$B165*'B. Andre input'!$B$65</f>
        <v>47269.451223040742</v>
      </c>
      <c r="BV28" s="236">
        <f>'G. Modelsimulering_mænd'!BV30*'B. Andre input'!$B165*'B. Andre input'!$B$65</f>
        <v>144585.56733165059</v>
      </c>
      <c r="BW28" s="236">
        <f>'G. Modelsimulering_mænd'!BW30*'B. Andre input'!$B165*'B. Andre input'!$B$65</f>
        <v>119684.57794234258</v>
      </c>
      <c r="BX28" s="236">
        <f>'G. Modelsimulering_mænd'!BX30*'B. Andre input'!$B165*'B. Andre input'!$B$65</f>
        <v>99094.554870637032</v>
      </c>
      <c r="BY28" s="236">
        <f>'G. Modelsimulering_mænd'!BY30*'B. Andre input'!$B165*'B. Andre input'!$B$65</f>
        <v>82062.080097163402</v>
      </c>
      <c r="BZ28" s="236">
        <f>'G. Modelsimulering_mænd'!BZ30*'B. Andre input'!$B165*'B. Andre input'!$B$65</f>
        <v>67965.015865221038</v>
      </c>
      <c r="CA28" s="236">
        <f>'G. Modelsimulering_mænd'!CA30*'B. Andre input'!$B165*'B. Andre input'!$B$65</f>
        <v>56291.273908676376</v>
      </c>
      <c r="CB28" s="236">
        <f>'G. Modelsimulering_mænd'!CB30*'B. Andre input'!$B165*'B. Andre input'!$B$65</f>
        <v>46619.816974793088</v>
      </c>
      <c r="CC28" s="236">
        <f>'G. Modelsimulering_mænd'!CC30*'B. Andre input'!$B165*'B. Andre input'!$B$65</f>
        <v>38604.388429539722</v>
      </c>
      <c r="CD28" s="236">
        <f>'G. Modelsimulering_mænd'!CD30*'B. Andre input'!$B165*'B. Andre input'!$B$65</f>
        <v>31959.9331818018</v>
      </c>
      <c r="CE28" s="236">
        <f>'G. Modelsimulering_mænd'!CE30*'B. Andre input'!$B165*'B. Andre input'!$B$65</f>
        <v>26451.436047269082</v>
      </c>
      <c r="CF28" s="236">
        <f>'G. Modelsimulering_mænd'!CF30*'B. Andre input'!$B165*'B. Andre input'!$B$65</f>
        <v>21884.824608247036</v>
      </c>
      <c r="CG28" s="236">
        <f>'G. Modelsimulering_mænd'!CG30*'B. Andre input'!$B165*'B. Andre input'!$B$65</f>
        <v>18099.583849944629</v>
      </c>
      <c r="CH28" s="236">
        <f>'G. Modelsimulering_mænd'!CH30*'B. Andre input'!$B165*'B. Andre input'!$B$65</f>
        <v>14962.765508065853</v>
      </c>
      <c r="CI28" s="236">
        <f>'G. Modelsimulering_mænd'!CI30*'B. Andre input'!$B165*'B. Andre input'!$B$65</f>
        <v>12364.122718500827</v>
      </c>
      <c r="CJ28" s="236">
        <f>'G. Modelsimulering_mænd'!CJ30*'B. Andre input'!$B165*'B. Andre input'!$B$65</f>
        <v>153182.22732265221</v>
      </c>
    </row>
    <row r="29" spans="1:88" s="115" customFormat="1" ht="12.75" x14ac:dyDescent="0.2">
      <c r="A29" s="140" t="s">
        <v>0</v>
      </c>
      <c r="B29" s="202"/>
      <c r="C29" s="192"/>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6"/>
      <c r="CE29" s="236"/>
      <c r="CF29" s="236"/>
      <c r="CG29" s="236"/>
      <c r="CH29" s="236"/>
      <c r="CI29" s="236"/>
      <c r="CJ29" s="236"/>
    </row>
    <row r="30" spans="1:88" s="115" customFormat="1" ht="12.75" x14ac:dyDescent="0.2">
      <c r="A30" s="140" t="s">
        <v>5</v>
      </c>
      <c r="B30" s="192"/>
      <c r="C30" s="192"/>
      <c r="D30" s="236">
        <f>SUM(D9:D29)</f>
        <v>59437945.550481513</v>
      </c>
      <c r="E30" s="236">
        <f t="shared" ref="E30:BP30" si="4">SUM(E9:E29)</f>
        <v>59403740.715399504</v>
      </c>
      <c r="F30" s="236">
        <f t="shared" si="4"/>
        <v>59188165.663611867</v>
      </c>
      <c r="G30" s="236">
        <f t="shared" si="4"/>
        <v>58831785.381549351</v>
      </c>
      <c r="H30" s="236">
        <f t="shared" si="4"/>
        <v>58364587.903159678</v>
      </c>
      <c r="I30" s="236">
        <f t="shared" si="4"/>
        <v>57629101.581561096</v>
      </c>
      <c r="J30" s="236">
        <f t="shared" si="4"/>
        <v>56983598.742897846</v>
      </c>
      <c r="K30" s="236">
        <f t="shared" si="4"/>
        <v>56309478.028304093</v>
      </c>
      <c r="L30" s="236">
        <f t="shared" si="4"/>
        <v>55592385.084988885</v>
      </c>
      <c r="M30" s="236">
        <f t="shared" si="4"/>
        <v>54835627.129054055</v>
      </c>
      <c r="N30" s="236">
        <f t="shared" si="4"/>
        <v>53989219.67401439</v>
      </c>
      <c r="O30" s="236">
        <f t="shared" si="4"/>
        <v>53227573.449047059</v>
      </c>
      <c r="P30" s="236">
        <f t="shared" si="4"/>
        <v>52447828.158629559</v>
      </c>
      <c r="Q30" s="236">
        <f t="shared" si="4"/>
        <v>51633358.27636081</v>
      </c>
      <c r="R30" s="236">
        <f t="shared" si="4"/>
        <v>50783921.616083071</v>
      </c>
      <c r="S30" s="236">
        <f t="shared" si="4"/>
        <v>49902329.880324729</v>
      </c>
      <c r="T30" s="236">
        <f t="shared" si="4"/>
        <v>48991931.045674667</v>
      </c>
      <c r="U30" s="236">
        <f t="shared" si="4"/>
        <v>48056140.490227543</v>
      </c>
      <c r="V30" s="236">
        <f t="shared" si="4"/>
        <v>47098347.672947288</v>
      </c>
      <c r="W30" s="236">
        <f t="shared" si="4"/>
        <v>47363806.69527784</v>
      </c>
      <c r="X30" s="236">
        <f t="shared" si="4"/>
        <v>46332929.001958981</v>
      </c>
      <c r="Y30" s="236">
        <f t="shared" si="4"/>
        <v>45285573.937469326</v>
      </c>
      <c r="Z30" s="236">
        <f t="shared" si="4"/>
        <v>44224304.366421647</v>
      </c>
      <c r="AA30" s="236">
        <f t="shared" si="4"/>
        <v>43151769.772032954</v>
      </c>
      <c r="AB30" s="236">
        <f t="shared" si="4"/>
        <v>42071065.664157622</v>
      </c>
      <c r="AC30" s="236">
        <f t="shared" si="4"/>
        <v>40985466.909923784</v>
      </c>
      <c r="AD30" s="236">
        <f t="shared" si="4"/>
        <v>39898248.863703035</v>
      </c>
      <c r="AE30" s="236">
        <f t="shared" si="4"/>
        <v>38812570.498730652</v>
      </c>
      <c r="AF30" s="236">
        <f t="shared" si="4"/>
        <v>37731401.157948978</v>
      </c>
      <c r="AG30" s="236">
        <f t="shared" si="4"/>
        <v>37000982.979981206</v>
      </c>
      <c r="AH30" s="236">
        <f t="shared" si="4"/>
        <v>36227182.283817075</v>
      </c>
      <c r="AI30" s="236">
        <f t="shared" si="4"/>
        <v>35413157.140985958</v>
      </c>
      <c r="AJ30" s="236">
        <f t="shared" si="4"/>
        <v>34562034.167544343</v>
      </c>
      <c r="AK30" s="236">
        <f t="shared" si="4"/>
        <v>33678378.865056172</v>
      </c>
      <c r="AL30" s="236">
        <f t="shared" si="4"/>
        <v>32767508.692395844</v>
      </c>
      <c r="AM30" s="236">
        <f t="shared" si="4"/>
        <v>31835027.818695411</v>
      </c>
      <c r="AN30" s="236">
        <f t="shared" si="4"/>
        <v>30886518.291644968</v>
      </c>
      <c r="AO30" s="236">
        <f t="shared" si="4"/>
        <v>29927341.126744252</v>
      </c>
      <c r="AP30" s="236">
        <f t="shared" si="4"/>
        <v>28962514.219716709</v>
      </c>
      <c r="AQ30" s="236">
        <f t="shared" si="4"/>
        <v>28573194.657115839</v>
      </c>
      <c r="AR30" s="236">
        <f t="shared" si="4"/>
        <v>28060941.38956926</v>
      </c>
      <c r="AS30" s="236">
        <f t="shared" si="4"/>
        <v>27440854.78444317</v>
      </c>
      <c r="AT30" s="236">
        <f t="shared" si="4"/>
        <v>26726691.875844885</v>
      </c>
      <c r="AU30" s="236">
        <f t="shared" si="4"/>
        <v>25933506.919025671</v>
      </c>
      <c r="AV30" s="236">
        <f t="shared" si="4"/>
        <v>25076478.133633148</v>
      </c>
      <c r="AW30" s="236">
        <f t="shared" si="4"/>
        <v>24170169.360033948</v>
      </c>
      <c r="AX30" s="236">
        <f t="shared" si="4"/>
        <v>23228091.526194286</v>
      </c>
      <c r="AY30" s="236">
        <f t="shared" si="4"/>
        <v>22262468.470569521</v>
      </c>
      <c r="AZ30" s="236">
        <f t="shared" si="4"/>
        <v>21284139.89819159</v>
      </c>
      <c r="BA30" s="236">
        <f t="shared" si="4"/>
        <v>23692879.278406013</v>
      </c>
      <c r="BB30" s="236">
        <f t="shared" si="4"/>
        <v>22171967.064332575</v>
      </c>
      <c r="BC30" s="236">
        <f t="shared" si="4"/>
        <v>20687242.637132473</v>
      </c>
      <c r="BD30" s="236">
        <f t="shared" si="4"/>
        <v>19242259.525274143</v>
      </c>
      <c r="BE30" s="236">
        <f t="shared" si="4"/>
        <v>17855037.761153072</v>
      </c>
      <c r="BF30" s="236">
        <f t="shared" si="4"/>
        <v>16536461.880577242</v>
      </c>
      <c r="BG30" s="236">
        <f t="shared" si="4"/>
        <v>15292402.883338068</v>
      </c>
      <c r="BH30" s="236">
        <f t="shared" si="4"/>
        <v>14125240.964613097</v>
      </c>
      <c r="BI30" s="236">
        <f t="shared" si="4"/>
        <v>13034957.416994231</v>
      </c>
      <c r="BJ30" s="236">
        <f t="shared" si="4"/>
        <v>12019916.566341296</v>
      </c>
      <c r="BK30" s="236">
        <f t="shared" si="4"/>
        <v>11077424.538823014</v>
      </c>
      <c r="BL30" s="236">
        <f t="shared" si="4"/>
        <v>10204127.240570515</v>
      </c>
      <c r="BM30" s="236">
        <f t="shared" si="4"/>
        <v>9396292.425802106</v>
      </c>
      <c r="BN30" s="236">
        <f t="shared" si="4"/>
        <v>8650008.1714672055</v>
      </c>
      <c r="BO30" s="236">
        <f t="shared" si="4"/>
        <v>7961321.0612755427</v>
      </c>
      <c r="BP30" s="236">
        <f t="shared" si="4"/>
        <v>7326330.9038980892</v>
      </c>
      <c r="BQ30" s="236">
        <f t="shared" ref="BQ30:CJ30" si="5">SUM(BQ9:BQ29)</f>
        <v>6741254.1497852914</v>
      </c>
      <c r="BR30" s="236">
        <f t="shared" si="5"/>
        <v>6202464.8138627587</v>
      </c>
      <c r="BS30" s="236">
        <f t="shared" si="5"/>
        <v>5706519.2892068615</v>
      </c>
      <c r="BT30" s="236">
        <f t="shared" si="5"/>
        <v>5250169.6862462778</v>
      </c>
      <c r="BU30" s="236">
        <f t="shared" si="5"/>
        <v>4830369.0644883793</v>
      </c>
      <c r="BV30" s="236">
        <f t="shared" si="5"/>
        <v>3988033.3077848651</v>
      </c>
      <c r="BW30" s="236">
        <f t="shared" si="5"/>
        <v>3136400.9895053902</v>
      </c>
      <c r="BX30" s="236">
        <f t="shared" si="5"/>
        <v>2476487.563745013</v>
      </c>
      <c r="BY30" s="236">
        <f t="shared" si="5"/>
        <v>1962718.9375832428</v>
      </c>
      <c r="BZ30" s="236">
        <f t="shared" si="5"/>
        <v>1560913.7967792298</v>
      </c>
      <c r="CA30" s="236">
        <f t="shared" si="5"/>
        <v>1245313.7760329877</v>
      </c>
      <c r="CB30" s="236">
        <f t="shared" si="5"/>
        <v>996412.69136378029</v>
      </c>
      <c r="CC30" s="236">
        <f t="shared" si="5"/>
        <v>799365.08903430216</v>
      </c>
      <c r="CD30" s="236">
        <f t="shared" si="5"/>
        <v>642815.62559941562</v>
      </c>
      <c r="CE30" s="236">
        <f t="shared" si="5"/>
        <v>518034.85273788794</v>
      </c>
      <c r="CF30" s="236">
        <f t="shared" si="5"/>
        <v>418278.67908171791</v>
      </c>
      <c r="CG30" s="236">
        <f t="shared" si="5"/>
        <v>338311.60005039297</v>
      </c>
      <c r="CH30" s="236">
        <f t="shared" si="5"/>
        <v>274050.22669934423</v>
      </c>
      <c r="CI30" s="236">
        <f t="shared" si="5"/>
        <v>222295.50170676471</v>
      </c>
      <c r="CJ30" s="236">
        <f t="shared" si="5"/>
        <v>180530.55393059689</v>
      </c>
    </row>
    <row r="32" spans="1:88" x14ac:dyDescent="0.25">
      <c r="A32" s="1" t="s">
        <v>349</v>
      </c>
    </row>
    <row r="33" spans="1:88" x14ac:dyDescent="0.25">
      <c r="A33" s="457"/>
      <c r="B33" s="519" t="s">
        <v>24</v>
      </c>
      <c r="C33" s="521" t="s">
        <v>20</v>
      </c>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c r="BE33" s="521"/>
      <c r="BF33" s="521"/>
      <c r="BG33" s="521"/>
      <c r="BH33" s="521"/>
      <c r="BI33" s="521"/>
      <c r="BJ33" s="521"/>
      <c r="BK33" s="521"/>
      <c r="BL33" s="521"/>
      <c r="BM33" s="521"/>
      <c r="BN33" s="521"/>
      <c r="BO33" s="521"/>
      <c r="BP33" s="521"/>
      <c r="BQ33" s="521"/>
      <c r="BR33" s="521"/>
      <c r="BS33" s="521"/>
      <c r="BT33" s="521"/>
      <c r="BU33" s="521"/>
      <c r="BV33" s="521"/>
      <c r="BW33" s="521"/>
      <c r="BX33" s="521"/>
      <c r="BY33" s="521"/>
      <c r="BZ33" s="521"/>
      <c r="CA33" s="521"/>
      <c r="CB33" s="521"/>
      <c r="CC33" s="521"/>
      <c r="CD33" s="521"/>
      <c r="CE33" s="521"/>
      <c r="CF33" s="521"/>
      <c r="CG33" s="521"/>
      <c r="CH33" s="521"/>
      <c r="CI33" s="521"/>
      <c r="CJ33" s="521"/>
    </row>
    <row r="34" spans="1:88" s="115" customFormat="1" ht="12.75" x14ac:dyDescent="0.2">
      <c r="A34" s="432"/>
      <c r="B34" s="520"/>
      <c r="C34" s="215">
        <v>0</v>
      </c>
      <c r="D34" s="204">
        <f>C34+1</f>
        <v>1</v>
      </c>
      <c r="E34" s="204">
        <f t="shared" ref="E34:AT34" si="6">D34+1</f>
        <v>2</v>
      </c>
      <c r="F34" s="204">
        <f t="shared" si="6"/>
        <v>3</v>
      </c>
      <c r="G34" s="204">
        <f t="shared" si="6"/>
        <v>4</v>
      </c>
      <c r="H34" s="204">
        <f t="shared" si="6"/>
        <v>5</v>
      </c>
      <c r="I34" s="204">
        <f t="shared" si="6"/>
        <v>6</v>
      </c>
      <c r="J34" s="204">
        <f t="shared" si="6"/>
        <v>7</v>
      </c>
      <c r="K34" s="204">
        <f t="shared" si="6"/>
        <v>8</v>
      </c>
      <c r="L34" s="204">
        <f t="shared" si="6"/>
        <v>9</v>
      </c>
      <c r="M34" s="204">
        <f t="shared" si="6"/>
        <v>10</v>
      </c>
      <c r="N34" s="204">
        <f t="shared" si="6"/>
        <v>11</v>
      </c>
      <c r="O34" s="204">
        <f t="shared" si="6"/>
        <v>12</v>
      </c>
      <c r="P34" s="204">
        <f t="shared" si="6"/>
        <v>13</v>
      </c>
      <c r="Q34" s="204">
        <f t="shared" si="6"/>
        <v>14</v>
      </c>
      <c r="R34" s="204">
        <f t="shared" si="6"/>
        <v>15</v>
      </c>
      <c r="S34" s="204">
        <f t="shared" si="6"/>
        <v>16</v>
      </c>
      <c r="T34" s="204">
        <f t="shared" si="6"/>
        <v>17</v>
      </c>
      <c r="U34" s="204">
        <f t="shared" si="6"/>
        <v>18</v>
      </c>
      <c r="V34" s="204">
        <f t="shared" si="6"/>
        <v>19</v>
      </c>
      <c r="W34" s="204">
        <f t="shared" si="6"/>
        <v>20</v>
      </c>
      <c r="X34" s="204">
        <f t="shared" si="6"/>
        <v>21</v>
      </c>
      <c r="Y34" s="204">
        <f t="shared" si="6"/>
        <v>22</v>
      </c>
      <c r="Z34" s="204">
        <f t="shared" si="6"/>
        <v>23</v>
      </c>
      <c r="AA34" s="204">
        <f t="shared" si="6"/>
        <v>24</v>
      </c>
      <c r="AB34" s="204">
        <f t="shared" si="6"/>
        <v>25</v>
      </c>
      <c r="AC34" s="204">
        <f t="shared" si="6"/>
        <v>26</v>
      </c>
      <c r="AD34" s="204">
        <f t="shared" si="6"/>
        <v>27</v>
      </c>
      <c r="AE34" s="204">
        <f t="shared" si="6"/>
        <v>28</v>
      </c>
      <c r="AF34" s="204">
        <f t="shared" si="6"/>
        <v>29</v>
      </c>
      <c r="AG34" s="204">
        <f t="shared" si="6"/>
        <v>30</v>
      </c>
      <c r="AH34" s="204">
        <f t="shared" si="6"/>
        <v>31</v>
      </c>
      <c r="AI34" s="204">
        <f t="shared" si="6"/>
        <v>32</v>
      </c>
      <c r="AJ34" s="204">
        <f t="shared" si="6"/>
        <v>33</v>
      </c>
      <c r="AK34" s="204">
        <f t="shared" si="6"/>
        <v>34</v>
      </c>
      <c r="AL34" s="204">
        <f t="shared" si="6"/>
        <v>35</v>
      </c>
      <c r="AM34" s="204">
        <f t="shared" si="6"/>
        <v>36</v>
      </c>
      <c r="AN34" s="204">
        <f t="shared" si="6"/>
        <v>37</v>
      </c>
      <c r="AO34" s="204">
        <f t="shared" si="6"/>
        <v>38</v>
      </c>
      <c r="AP34" s="204">
        <f t="shared" si="6"/>
        <v>39</v>
      </c>
      <c r="AQ34" s="204">
        <f t="shared" si="6"/>
        <v>40</v>
      </c>
      <c r="AR34" s="204">
        <f t="shared" si="6"/>
        <v>41</v>
      </c>
      <c r="AS34" s="204">
        <f t="shared" si="6"/>
        <v>42</v>
      </c>
      <c r="AT34" s="204">
        <f t="shared" si="6"/>
        <v>43</v>
      </c>
      <c r="AU34" s="204">
        <f>AT34+1</f>
        <v>44</v>
      </c>
      <c r="AV34" s="204">
        <f t="shared" ref="AV34:CB34" si="7">AU34+1</f>
        <v>45</v>
      </c>
      <c r="AW34" s="204">
        <f t="shared" si="7"/>
        <v>46</v>
      </c>
      <c r="AX34" s="204">
        <f t="shared" si="7"/>
        <v>47</v>
      </c>
      <c r="AY34" s="204">
        <f t="shared" si="7"/>
        <v>48</v>
      </c>
      <c r="AZ34" s="204">
        <f t="shared" si="7"/>
        <v>49</v>
      </c>
      <c r="BA34" s="204">
        <f t="shared" si="7"/>
        <v>50</v>
      </c>
      <c r="BB34" s="204">
        <f t="shared" si="7"/>
        <v>51</v>
      </c>
      <c r="BC34" s="204">
        <f t="shared" si="7"/>
        <v>52</v>
      </c>
      <c r="BD34" s="204">
        <f t="shared" si="7"/>
        <v>53</v>
      </c>
      <c r="BE34" s="204">
        <f t="shared" si="7"/>
        <v>54</v>
      </c>
      <c r="BF34" s="204">
        <f t="shared" si="7"/>
        <v>55</v>
      </c>
      <c r="BG34" s="204">
        <f t="shared" si="7"/>
        <v>56</v>
      </c>
      <c r="BH34" s="204">
        <f t="shared" si="7"/>
        <v>57</v>
      </c>
      <c r="BI34" s="204">
        <f t="shared" si="7"/>
        <v>58</v>
      </c>
      <c r="BJ34" s="204">
        <f t="shared" si="7"/>
        <v>59</v>
      </c>
      <c r="BK34" s="204">
        <f t="shared" si="7"/>
        <v>60</v>
      </c>
      <c r="BL34" s="204">
        <f t="shared" si="7"/>
        <v>61</v>
      </c>
      <c r="BM34" s="204">
        <f t="shared" si="7"/>
        <v>62</v>
      </c>
      <c r="BN34" s="204">
        <f t="shared" si="7"/>
        <v>63</v>
      </c>
      <c r="BO34" s="204">
        <f t="shared" si="7"/>
        <v>64</v>
      </c>
      <c r="BP34" s="204">
        <f t="shared" si="7"/>
        <v>65</v>
      </c>
      <c r="BQ34" s="204">
        <f t="shared" si="7"/>
        <v>66</v>
      </c>
      <c r="BR34" s="204">
        <f t="shared" si="7"/>
        <v>67</v>
      </c>
      <c r="BS34" s="204">
        <f t="shared" si="7"/>
        <v>68</v>
      </c>
      <c r="BT34" s="204">
        <f t="shared" si="7"/>
        <v>69</v>
      </c>
      <c r="BU34" s="204">
        <f t="shared" si="7"/>
        <v>70</v>
      </c>
      <c r="BV34" s="204">
        <f t="shared" si="7"/>
        <v>71</v>
      </c>
      <c r="BW34" s="204">
        <f t="shared" si="7"/>
        <v>72</v>
      </c>
      <c r="BX34" s="204">
        <f t="shared" si="7"/>
        <v>73</v>
      </c>
      <c r="BY34" s="204">
        <f t="shared" si="7"/>
        <v>74</v>
      </c>
      <c r="BZ34" s="204">
        <f t="shared" si="7"/>
        <v>75</v>
      </c>
      <c r="CA34" s="204">
        <f t="shared" si="7"/>
        <v>76</v>
      </c>
      <c r="CB34" s="204">
        <f t="shared" si="7"/>
        <v>77</v>
      </c>
      <c r="CC34" s="204">
        <f>CB34+1</f>
        <v>78</v>
      </c>
      <c r="CD34" s="204">
        <f t="shared" ref="CD34:CG34" si="8">CC34+1</f>
        <v>79</v>
      </c>
      <c r="CE34" s="204">
        <f t="shared" si="8"/>
        <v>80</v>
      </c>
      <c r="CF34" s="204">
        <f t="shared" si="8"/>
        <v>81</v>
      </c>
      <c r="CG34" s="204">
        <f t="shared" si="8"/>
        <v>82</v>
      </c>
      <c r="CH34" s="204">
        <f>CG34+1</f>
        <v>83</v>
      </c>
      <c r="CI34" s="204">
        <f t="shared" ref="CI34:CJ34" si="9">CH34+1</f>
        <v>84</v>
      </c>
      <c r="CJ34" s="204">
        <f t="shared" si="9"/>
        <v>85</v>
      </c>
    </row>
    <row r="35" spans="1:88" s="115" customFormat="1" ht="12.75" x14ac:dyDescent="0.2">
      <c r="A35" s="140" t="s">
        <v>17</v>
      </c>
      <c r="B35" s="192"/>
      <c r="C35" s="192"/>
      <c r="D35" s="236">
        <f>'G. Modelsimulering_mænd'!D40*'B. Andre input'!$B$135*'B. Andre input'!$B$65</f>
        <v>6070992.5612759786</v>
      </c>
      <c r="E35" s="236">
        <f>'G. Modelsimulering_mænd'!E40*'B. Andre input'!$B$135*'B. Andre input'!$B$65</f>
        <v>5697587.4905574378</v>
      </c>
      <c r="F35" s="236">
        <f>'G. Modelsimulering_mænd'!F40*'B. Andre input'!$B$135*'B. Andre input'!$B$65</f>
        <v>5350361.7712794784</v>
      </c>
      <c r="G35" s="236">
        <f>'G. Modelsimulering_mænd'!G40*'B. Andre input'!$B$135*'B. Andre input'!$B$65</f>
        <v>5027132.3349659191</v>
      </c>
      <c r="H35" s="236">
        <f>'G. Modelsimulering_mænd'!H40*'B. Andre input'!$B$135*'B. Andre input'!$B$65</f>
        <v>4725931.1598041207</v>
      </c>
      <c r="I35" s="236">
        <f>'G. Modelsimulering_mænd'!I40*'B. Andre input'!$B$135*'B. Andre input'!$B$65</f>
        <v>4356787.3765045963</v>
      </c>
      <c r="J35" s="236">
        <f>'G. Modelsimulering_mænd'!J40*'B. Andre input'!$B$135*'B. Andre input'!$B$65</f>
        <v>4009072.349998977</v>
      </c>
      <c r="K35" s="236">
        <f>'G. Modelsimulering_mænd'!K40*'B. Andre input'!$B$135*'B. Andre input'!$B$65</f>
        <v>3688066.2514562104</v>
      </c>
      <c r="L35" s="236">
        <f>'G. Modelsimulering_mænd'!L40*'B. Andre input'!$B$135*'B. Andre input'!$B$65</f>
        <v>3392798.2758080219</v>
      </c>
      <c r="M35" s="236">
        <f>'G. Modelsimulering_mænd'!M40*'B. Andre input'!$B$135*'B. Andre input'!$B$65</f>
        <v>3121373.59498377</v>
      </c>
      <c r="N35" s="236">
        <f>'G. Modelsimulering_mænd'!N40*'B. Andre input'!$B$135*'B. Andre input'!$B$65</f>
        <v>2749150.4116777414</v>
      </c>
      <c r="O35" s="236">
        <f>'G. Modelsimulering_mænd'!O40*'B. Andre input'!$B$135*'B. Andre input'!$B$65</f>
        <v>2421155.3096361309</v>
      </c>
      <c r="P35" s="236">
        <f>'G. Modelsimulering_mænd'!P40*'B. Andre input'!$B$135*'B. Andre input'!$B$65</f>
        <v>2132843.9986148155</v>
      </c>
      <c r="Q35" s="236">
        <f>'G. Modelsimulering_mænd'!Q40*'B. Andre input'!$B$135*'B. Andre input'!$B$65</f>
        <v>1879345.8731837659</v>
      </c>
      <c r="R35" s="236">
        <f>'G. Modelsimulering_mænd'!R40*'B. Andre input'!$B$135*'B. Andre input'!$B$65</f>
        <v>1656316.0791179629</v>
      </c>
      <c r="S35" s="236">
        <f>'G. Modelsimulering_mænd'!S40*'B. Andre input'!$B$135*'B. Andre input'!$B$65</f>
        <v>1459982.10672517</v>
      </c>
      <c r="T35" s="236">
        <f>'G. Modelsimulering_mænd'!T40*'B. Andre input'!$B$135*'B. Andre input'!$B$65</f>
        <v>1287072.3679507955</v>
      </c>
      <c r="U35" s="236">
        <f>'G. Modelsimulering_mænd'!U40*'B. Andre input'!$B$135*'B. Andre input'!$B$65</f>
        <v>1134741.1540403944</v>
      </c>
      <c r="V35" s="236">
        <f>'G. Modelsimulering_mænd'!V40*'B. Andre input'!$B$135*'B. Andre input'!$B$65</f>
        <v>1000505.4789145992</v>
      </c>
      <c r="W35" s="236">
        <f>'G. Modelsimulering_mænd'!W40*'B. Andre input'!$B$135*'B. Andre input'!$B$65</f>
        <v>0</v>
      </c>
      <c r="X35" s="236">
        <f>'G. Modelsimulering_mænd'!X40*'B. Andre input'!$B$135*'B. Andre input'!$B$65</f>
        <v>0</v>
      </c>
      <c r="Y35" s="236">
        <f>'G. Modelsimulering_mænd'!Y40*'B. Andre input'!$B$135*'B. Andre input'!$B$65</f>
        <v>0</v>
      </c>
      <c r="Z35" s="236">
        <f>'G. Modelsimulering_mænd'!Z40*'B. Andre input'!$B$135*'B. Andre input'!$B$65</f>
        <v>0</v>
      </c>
      <c r="AA35" s="236">
        <f>'G. Modelsimulering_mænd'!AA40*'B. Andre input'!$B$135*'B. Andre input'!$B$65</f>
        <v>0</v>
      </c>
      <c r="AB35" s="236">
        <f>'G. Modelsimulering_mænd'!AB40*'B. Andre input'!$B$135*'B. Andre input'!$B$65</f>
        <v>0</v>
      </c>
      <c r="AC35" s="236">
        <f>'G. Modelsimulering_mænd'!AC40*'B. Andre input'!$B$135*'B. Andre input'!$B$65</f>
        <v>0</v>
      </c>
      <c r="AD35" s="236">
        <f>'G. Modelsimulering_mænd'!AD40*'B. Andre input'!$B$135*'B. Andre input'!$B$65</f>
        <v>0</v>
      </c>
      <c r="AE35" s="236">
        <f>'G. Modelsimulering_mænd'!AE40*'B. Andre input'!$B$135*'B. Andre input'!$B$65</f>
        <v>0</v>
      </c>
      <c r="AF35" s="236">
        <f>'G. Modelsimulering_mænd'!AF40*'B. Andre input'!$B$135*'B. Andre input'!$B$65</f>
        <v>0</v>
      </c>
      <c r="AG35" s="236">
        <f>'G. Modelsimulering_mænd'!AG40*'B. Andre input'!$B$135*'B. Andre input'!$B$65</f>
        <v>0</v>
      </c>
      <c r="AH35" s="236">
        <f>'G. Modelsimulering_mænd'!AH40*'B. Andre input'!$B$135*'B. Andre input'!$B$65</f>
        <v>0</v>
      </c>
      <c r="AI35" s="236">
        <f>'G. Modelsimulering_mænd'!AI40*'B. Andre input'!$B$135*'B. Andre input'!$B$65</f>
        <v>0</v>
      </c>
      <c r="AJ35" s="236">
        <f>'G. Modelsimulering_mænd'!AJ40*'B. Andre input'!$B$135*'B. Andre input'!$B$65</f>
        <v>0</v>
      </c>
      <c r="AK35" s="236">
        <f>'G. Modelsimulering_mænd'!AK40*'B. Andre input'!$B$135*'B. Andre input'!$B$65</f>
        <v>0</v>
      </c>
      <c r="AL35" s="236">
        <f>'G. Modelsimulering_mænd'!AL40*'B. Andre input'!$B$135*'B. Andre input'!$B$65</f>
        <v>0</v>
      </c>
      <c r="AM35" s="236">
        <f>'G. Modelsimulering_mænd'!AM40*'B. Andre input'!$B$135*'B. Andre input'!$B$65</f>
        <v>0</v>
      </c>
      <c r="AN35" s="236">
        <f>'G. Modelsimulering_mænd'!AN40*'B. Andre input'!$B$135*'B. Andre input'!$B$65</f>
        <v>0</v>
      </c>
      <c r="AO35" s="236">
        <f>'G. Modelsimulering_mænd'!AO40*'B. Andre input'!$B$135*'B. Andre input'!$B$65</f>
        <v>0</v>
      </c>
      <c r="AP35" s="236">
        <f>'G. Modelsimulering_mænd'!AP40*'B. Andre input'!$B$135*'B. Andre input'!$B$65</f>
        <v>0</v>
      </c>
      <c r="AQ35" s="236">
        <f>'G. Modelsimulering_mænd'!AQ40*'B. Andre input'!$B$135*'B. Andre input'!$B$65</f>
        <v>0</v>
      </c>
      <c r="AR35" s="236">
        <f>'G. Modelsimulering_mænd'!AR40*'B. Andre input'!$B$135*'B. Andre input'!$B$65</f>
        <v>0</v>
      </c>
      <c r="AS35" s="236">
        <f>'G. Modelsimulering_mænd'!AS40*'B. Andre input'!$B$135*'B. Andre input'!$B$65</f>
        <v>0</v>
      </c>
      <c r="AT35" s="236">
        <f>'G. Modelsimulering_mænd'!AT40*'B. Andre input'!$B$135*'B. Andre input'!$B$65</f>
        <v>0</v>
      </c>
      <c r="AU35" s="236">
        <f>'G. Modelsimulering_mænd'!AU40*'B. Andre input'!$B$135*'B. Andre input'!$B$65</f>
        <v>0</v>
      </c>
      <c r="AV35" s="236">
        <f>'G. Modelsimulering_mænd'!AV40*'B. Andre input'!$B$135*'B. Andre input'!$B$65</f>
        <v>0</v>
      </c>
      <c r="AW35" s="236">
        <f>'G. Modelsimulering_mænd'!AW40*'B. Andre input'!$B$135*'B. Andre input'!$B$65</f>
        <v>0</v>
      </c>
      <c r="AX35" s="236">
        <f>'G. Modelsimulering_mænd'!AX40*'B. Andre input'!$B$135*'B. Andre input'!$B$65</f>
        <v>0</v>
      </c>
      <c r="AY35" s="236">
        <f>'G. Modelsimulering_mænd'!AY40*'B. Andre input'!$B$135*'B. Andre input'!$B$65</f>
        <v>0</v>
      </c>
      <c r="AZ35" s="236">
        <f>'G. Modelsimulering_mænd'!AZ40*'B. Andre input'!$B$135*'B. Andre input'!$B$65</f>
        <v>0</v>
      </c>
      <c r="BA35" s="236">
        <f>'G. Modelsimulering_mænd'!BA40*'B. Andre input'!$B$135*'B. Andre input'!$B$65</f>
        <v>0</v>
      </c>
      <c r="BB35" s="236">
        <f>'G. Modelsimulering_mænd'!BB40*'B. Andre input'!$B$135*'B. Andre input'!$B$65</f>
        <v>0</v>
      </c>
      <c r="BC35" s="236">
        <f>'G. Modelsimulering_mænd'!BC40*'B. Andre input'!$B$135*'B. Andre input'!$B$65</f>
        <v>0</v>
      </c>
      <c r="BD35" s="236">
        <f>'G. Modelsimulering_mænd'!BD40*'B. Andre input'!$B$135*'B. Andre input'!$B$65</f>
        <v>0</v>
      </c>
      <c r="BE35" s="236">
        <f>'G. Modelsimulering_mænd'!BE40*'B. Andre input'!$B$135*'B. Andre input'!$B$65</f>
        <v>0</v>
      </c>
      <c r="BF35" s="236">
        <f>'G. Modelsimulering_mænd'!BF40*'B. Andre input'!$B$135*'B. Andre input'!$B$65</f>
        <v>0</v>
      </c>
      <c r="BG35" s="236">
        <f>'G. Modelsimulering_mænd'!BG40*'B. Andre input'!$B$135*'B. Andre input'!$B$65</f>
        <v>0</v>
      </c>
      <c r="BH35" s="236">
        <f>'G. Modelsimulering_mænd'!BH40*'B. Andre input'!$B$135*'B. Andre input'!$B$65</f>
        <v>0</v>
      </c>
      <c r="BI35" s="236">
        <f>'G. Modelsimulering_mænd'!BI40*'B. Andre input'!$B$135*'B. Andre input'!$B$65</f>
        <v>0</v>
      </c>
      <c r="BJ35" s="236">
        <f>'G. Modelsimulering_mænd'!BJ40*'B. Andre input'!$B$135*'B. Andre input'!$B$65</f>
        <v>0</v>
      </c>
      <c r="BK35" s="236">
        <f>'G. Modelsimulering_mænd'!BK40*'B. Andre input'!$B$135*'B. Andre input'!$B$65</f>
        <v>0</v>
      </c>
      <c r="BL35" s="236">
        <f>'G. Modelsimulering_mænd'!BL40*'B. Andre input'!$B$135*'B. Andre input'!$B$65</f>
        <v>0</v>
      </c>
      <c r="BM35" s="236">
        <f>'G. Modelsimulering_mænd'!BM40*'B. Andre input'!$B$135*'B. Andre input'!$B$65</f>
        <v>0</v>
      </c>
      <c r="BN35" s="236">
        <f>'G. Modelsimulering_mænd'!BN40*'B. Andre input'!$B$135*'B. Andre input'!$B$65</f>
        <v>0</v>
      </c>
      <c r="BO35" s="236">
        <f>'G. Modelsimulering_mænd'!BO40*'B. Andre input'!$B$135*'B. Andre input'!$B$65</f>
        <v>0</v>
      </c>
      <c r="BP35" s="236">
        <f>'G. Modelsimulering_mænd'!BP40*'B. Andre input'!$B$135*'B. Andre input'!$B$65</f>
        <v>0</v>
      </c>
      <c r="BQ35" s="236">
        <f>'G. Modelsimulering_mænd'!BQ40*'B. Andre input'!$B$135*'B. Andre input'!$B$65</f>
        <v>0</v>
      </c>
      <c r="BR35" s="236">
        <f>'G. Modelsimulering_mænd'!BR40*'B. Andre input'!$B$135*'B. Andre input'!$B$65</f>
        <v>0</v>
      </c>
      <c r="BS35" s="236">
        <f>'G. Modelsimulering_mænd'!BS40*'B. Andre input'!$B$135*'B. Andre input'!$B$65</f>
        <v>0</v>
      </c>
      <c r="BT35" s="236">
        <f>'G. Modelsimulering_mænd'!BT40*'B. Andre input'!$B$135*'B. Andre input'!$B$65</f>
        <v>0</v>
      </c>
      <c r="BU35" s="236">
        <f>'G. Modelsimulering_mænd'!BU40*'B. Andre input'!$B$135*'B. Andre input'!$B$65</f>
        <v>0</v>
      </c>
      <c r="BV35" s="236">
        <f>'G. Modelsimulering_mænd'!BV40*'B. Andre input'!$B$135*'B. Andre input'!$B$65</f>
        <v>0</v>
      </c>
      <c r="BW35" s="236">
        <f>'G. Modelsimulering_mænd'!BW40*'B. Andre input'!$B$135*'B. Andre input'!$B$65</f>
        <v>0</v>
      </c>
      <c r="BX35" s="236">
        <f>'G. Modelsimulering_mænd'!BX40*'B. Andre input'!$B$135*'B. Andre input'!$B$65</f>
        <v>0</v>
      </c>
      <c r="BY35" s="236">
        <f>'G. Modelsimulering_mænd'!BY40*'B. Andre input'!$B$135*'B. Andre input'!$B$65</f>
        <v>0</v>
      </c>
      <c r="BZ35" s="236">
        <f>'G. Modelsimulering_mænd'!BZ40*'B. Andre input'!$B$135*'B. Andre input'!$B$65</f>
        <v>0</v>
      </c>
      <c r="CA35" s="236">
        <f>'G. Modelsimulering_mænd'!CA40*'B. Andre input'!$B$135*'B. Andre input'!$B$65</f>
        <v>0</v>
      </c>
      <c r="CB35" s="236">
        <f>'G. Modelsimulering_mænd'!CB40*'B. Andre input'!$B$135*'B. Andre input'!$B$65</f>
        <v>0</v>
      </c>
      <c r="CC35" s="236">
        <f>'G. Modelsimulering_mænd'!CC40*'B. Andre input'!$B$135*'B. Andre input'!$B$65</f>
        <v>0</v>
      </c>
      <c r="CD35" s="236">
        <f>'G. Modelsimulering_mænd'!CD40*'B. Andre input'!$B$135*'B. Andre input'!$B$65</f>
        <v>0</v>
      </c>
      <c r="CE35" s="236">
        <f>'G. Modelsimulering_mænd'!CE40*'B. Andre input'!$B$135*'B. Andre input'!$B$65</f>
        <v>0</v>
      </c>
      <c r="CF35" s="236">
        <f>'G. Modelsimulering_mænd'!CF40*'B. Andre input'!$B$135*'B. Andre input'!$B$65</f>
        <v>0</v>
      </c>
      <c r="CG35" s="236">
        <f>'G. Modelsimulering_mænd'!CG40*'B. Andre input'!$B$135*'B. Andre input'!$B$65</f>
        <v>0</v>
      </c>
      <c r="CH35" s="236">
        <f>'G. Modelsimulering_mænd'!CH40*'B. Andre input'!$B$135*'B. Andre input'!$B$65</f>
        <v>0</v>
      </c>
      <c r="CI35" s="236">
        <f>'G. Modelsimulering_mænd'!CI40*'B. Andre input'!$B$135*'B. Andre input'!$B$65</f>
        <v>0</v>
      </c>
      <c r="CJ35" s="236">
        <f>'G. Modelsimulering_mænd'!CJ40*'B. Andre input'!$B$135*'B. Andre input'!$B$65</f>
        <v>0</v>
      </c>
    </row>
    <row r="36" spans="1:88" s="115" customFormat="1" ht="12.75" x14ac:dyDescent="0.2">
      <c r="A36" s="140" t="s">
        <v>18</v>
      </c>
      <c r="B36" s="192"/>
      <c r="C36" s="192"/>
      <c r="D36" s="236">
        <f>'G. Modelsimulering_mænd'!D41*'B. Andre input'!$B$136*'B. Andre input'!$B$65</f>
        <v>28473949.14070696</v>
      </c>
      <c r="E36" s="236">
        <f>'G. Modelsimulering_mænd'!E41*'B. Andre input'!$B$136*'B. Andre input'!$B$65</f>
        <v>27777184.95170892</v>
      </c>
      <c r="F36" s="236">
        <f>'G. Modelsimulering_mænd'!F41*'B. Andre input'!$B$136*'B. Andre input'!$B$65</f>
        <v>27088645.580143992</v>
      </c>
      <c r="G36" s="236">
        <f>'G. Modelsimulering_mænd'!G41*'B. Andre input'!$B$136*'B. Andre input'!$B$65</f>
        <v>26409144.264470562</v>
      </c>
      <c r="H36" s="236">
        <f>'G. Modelsimulering_mænd'!H41*'B. Andre input'!$B$136*'B. Andre input'!$B$65</f>
        <v>25739328.89565669</v>
      </c>
      <c r="I36" s="236">
        <f>'G. Modelsimulering_mænd'!I41*'B. Andre input'!$B$136*'B. Andre input'!$B$65</f>
        <v>25271286.371300831</v>
      </c>
      <c r="J36" s="236">
        <f>'G. Modelsimulering_mænd'!J41*'B. Andre input'!$B$136*'B. Andre input'!$B$65</f>
        <v>24721264.938138008</v>
      </c>
      <c r="K36" s="236">
        <f>'G. Modelsimulering_mænd'!K41*'B. Andre input'!$B$136*'B. Andre input'!$B$65</f>
        <v>24137305.140097179</v>
      </c>
      <c r="L36" s="236">
        <f>'G. Modelsimulering_mænd'!L41*'B. Andre input'!$B$136*'B. Andre input'!$B$65</f>
        <v>23532613.028710723</v>
      </c>
      <c r="M36" s="236">
        <f>'G. Modelsimulering_mænd'!M41*'B. Andre input'!$B$136*'B. Andre input'!$B$65</f>
        <v>22913448.556600761</v>
      </c>
      <c r="N36" s="236">
        <f>'G. Modelsimulering_mænd'!N41*'B. Andre input'!$B$136*'B. Andre input'!$B$65</f>
        <v>22550933.182519291</v>
      </c>
      <c r="O36" s="236">
        <f>'G. Modelsimulering_mænd'!O41*'B. Andre input'!$B$136*'B. Andre input'!$B$65</f>
        <v>22115272.471061628</v>
      </c>
      <c r="P36" s="236">
        <f>'G. Modelsimulering_mænd'!P41*'B. Andre input'!$B$136*'B. Andre input'!$B$65</f>
        <v>21627987.949114878</v>
      </c>
      <c r="Q36" s="236">
        <f>'G. Modelsimulering_mænd'!Q41*'B. Andre input'!$B$136*'B. Andre input'!$B$65</f>
        <v>21100791.903185654</v>
      </c>
      <c r="R36" s="236">
        <f>'G. Modelsimulering_mænd'!R41*'B. Andre input'!$B$136*'B. Andre input'!$B$65</f>
        <v>20542582.602910515</v>
      </c>
      <c r="S36" s="236">
        <f>'G. Modelsimulering_mænd'!S41*'B. Andre input'!$B$136*'B. Andre input'!$B$65</f>
        <v>19960906.88207151</v>
      </c>
      <c r="T36" s="236">
        <f>'G. Modelsimulering_mænd'!T41*'B. Andre input'!$B$136*'B. Andre input'!$B$65</f>
        <v>19362318.525712147</v>
      </c>
      <c r="U36" s="236">
        <f>'G. Modelsimulering_mænd'!U41*'B. Andre input'!$B$136*'B. Andre input'!$B$65</f>
        <v>18752514.869304627</v>
      </c>
      <c r="V36" s="236">
        <f>'G. Modelsimulering_mænd'!V41*'B. Andre input'!$B$136*'B. Andre input'!$B$65</f>
        <v>18136426.672258329</v>
      </c>
      <c r="W36" s="236">
        <f>'G. Modelsimulering_mænd'!W41*'B. Andre input'!$B$136*'B. Andre input'!$B$65</f>
        <v>19434596.961248044</v>
      </c>
      <c r="X36" s="236">
        <f>'G. Modelsimulering_mænd'!X41*'B. Andre input'!$B$136*'B. Andre input'!$B$65</f>
        <v>18517019.043044366</v>
      </c>
      <c r="Y36" s="236">
        <f>'G. Modelsimulering_mænd'!Y41*'B. Andre input'!$B$136*'B. Andre input'!$B$65</f>
        <v>17643990.15410443</v>
      </c>
      <c r="Z36" s="236">
        <f>'G. Modelsimulering_mænd'!Z41*'B. Andre input'!$B$136*'B. Andre input'!$B$65</f>
        <v>16813045.843506634</v>
      </c>
      <c r="AA36" s="236">
        <f>'G. Modelsimulering_mænd'!AA41*'B. Andre input'!$B$136*'B. Andre input'!$B$65</f>
        <v>16021930.517180642</v>
      </c>
      <c r="AB36" s="236">
        <f>'G. Modelsimulering_mænd'!AB41*'B. Andre input'!$B$136*'B. Andre input'!$B$65</f>
        <v>15268564.313435504</v>
      </c>
      <c r="AC36" s="236">
        <f>'G. Modelsimulering_mænd'!AC41*'B. Andre input'!$B$136*'B. Andre input'!$B$65</f>
        <v>14551017.404556166</v>
      </c>
      <c r="AD36" s="236">
        <f>'G. Modelsimulering_mænd'!AD41*'B. Andre input'!$B$136*'B. Andre input'!$B$65</f>
        <v>13867489.88787902</v>
      </c>
      <c r="AE36" s="236">
        <f>'G. Modelsimulering_mænd'!AE41*'B. Andre input'!$B$136*'B. Andre input'!$B$65</f>
        <v>13216295.895728568</v>
      </c>
      <c r="AF36" s="236">
        <f>'G. Modelsimulering_mænd'!AF41*'B. Andre input'!$B$136*'B. Andre input'!$B$65</f>
        <v>12595850.900083886</v>
      </c>
      <c r="AG36" s="236">
        <f>'G. Modelsimulering_mænd'!AG41*'B. Andre input'!$B$136*'B. Andre input'!$B$65</f>
        <v>11797684.524245156</v>
      </c>
      <c r="AH36" s="236">
        <f>'G. Modelsimulering_mænd'!AH41*'B. Andre input'!$B$136*'B. Andre input'!$B$65</f>
        <v>11050189.67919522</v>
      </c>
      <c r="AI36" s="236">
        <f>'G. Modelsimulering_mænd'!AI41*'B. Andre input'!$B$136*'B. Andre input'!$B$65</f>
        <v>10350125.41842174</v>
      </c>
      <c r="AJ36" s="236">
        <f>'G. Modelsimulering_mænd'!AJ41*'B. Andre input'!$B$136*'B. Andre input'!$B$65</f>
        <v>9694464.2740582936</v>
      </c>
      <c r="AK36" s="236">
        <f>'G. Modelsimulering_mænd'!AK41*'B. Andre input'!$B$136*'B. Andre input'!$B$65</f>
        <v>9080376.6093451753</v>
      </c>
      <c r="AL36" s="236">
        <f>'G. Modelsimulering_mænd'!AL41*'B. Andre input'!$B$136*'B. Andre input'!$B$65</f>
        <v>8505216.5145763308</v>
      </c>
      <c r="AM36" s="236">
        <f>'G. Modelsimulering_mænd'!AM41*'B. Andre input'!$B$136*'B. Andre input'!$B$65</f>
        <v>7966509.0046326108</v>
      </c>
      <c r="AN36" s="236">
        <f>'G. Modelsimulering_mænd'!AN41*'B. Andre input'!$B$136*'B. Andre input'!$B$65</f>
        <v>7461938.3293238943</v>
      </c>
      <c r="AO36" s="236">
        <f>'G. Modelsimulering_mænd'!AO41*'B. Andre input'!$B$136*'B. Andre input'!$B$65</f>
        <v>6989337.2475525448</v>
      </c>
      <c r="AP36" s="236">
        <f>'G. Modelsimulering_mænd'!AP41*'B. Andre input'!$B$136*'B. Andre input'!$B$65</f>
        <v>6546677.1462561227</v>
      </c>
      <c r="AQ36" s="236">
        <f>'G. Modelsimulering_mænd'!AQ41*'B. Andre input'!$B$136*'B. Andre input'!$B$65</f>
        <v>5809318.965236905</v>
      </c>
      <c r="AR36" s="236">
        <f>'G. Modelsimulering_mænd'!AR41*'B. Andre input'!$B$136*'B. Andre input'!$B$65</f>
        <v>5155014.5169501575</v>
      </c>
      <c r="AS36" s="236">
        <f>'G. Modelsimulering_mænd'!AS41*'B. Andre input'!$B$136*'B. Andre input'!$B$65</f>
        <v>4574407.5935452646</v>
      </c>
      <c r="AT36" s="236">
        <f>'G. Modelsimulering_mænd'!AT41*'B. Andre input'!$B$136*'B. Andre input'!$B$65</f>
        <v>4059196.3669631337</v>
      </c>
      <c r="AU36" s="236">
        <f>'G. Modelsimulering_mænd'!AU41*'B. Andre input'!$B$136*'B. Andre input'!$B$65</f>
        <v>3602014.4558818</v>
      </c>
      <c r="AV36" s="236">
        <f>'G. Modelsimulering_mænd'!AV41*'B. Andre input'!$B$136*'B. Andre input'!$B$65</f>
        <v>3196325.441132592</v>
      </c>
      <c r="AW36" s="236">
        <f>'G. Modelsimulering_mænd'!AW41*'B. Andre input'!$B$136*'B. Andre input'!$B$65</f>
        <v>2836329.2991700969</v>
      </c>
      <c r="AX36" s="236">
        <f>'G. Modelsimulering_mænd'!AX41*'B. Andre input'!$B$136*'B. Andre input'!$B$65</f>
        <v>2516879.4002061142</v>
      </c>
      <c r="AY36" s="236">
        <f>'G. Modelsimulering_mænd'!AY41*'B. Andre input'!$B$136*'B. Andre input'!$B$65</f>
        <v>2233408.8733243765</v>
      </c>
      <c r="AZ36" s="236">
        <f>'G. Modelsimulering_mænd'!AZ41*'B. Andre input'!$B$136*'B. Andre input'!$B$65</f>
        <v>1981865.2780915331</v>
      </c>
      <c r="BA36" s="236">
        <f>'G. Modelsimulering_mænd'!BA41*'B. Andre input'!$B$136*'B. Andre input'!$B$65</f>
        <v>0</v>
      </c>
      <c r="BB36" s="236">
        <f>'G. Modelsimulering_mænd'!BB41*'B. Andre input'!$B$136*'B. Andre input'!$B$65</f>
        <v>0</v>
      </c>
      <c r="BC36" s="236">
        <f>'G. Modelsimulering_mænd'!BC41*'B. Andre input'!$B$136*'B. Andre input'!$B$65</f>
        <v>0</v>
      </c>
      <c r="BD36" s="236">
        <f>'G. Modelsimulering_mænd'!BD41*'B. Andre input'!$B$136*'B. Andre input'!$B$65</f>
        <v>0</v>
      </c>
      <c r="BE36" s="236">
        <f>'G. Modelsimulering_mænd'!BE41*'B. Andre input'!$B$136*'B. Andre input'!$B$65</f>
        <v>0</v>
      </c>
      <c r="BF36" s="236">
        <f>'G. Modelsimulering_mænd'!BF41*'B. Andre input'!$B$136*'B. Andre input'!$B$65</f>
        <v>0</v>
      </c>
      <c r="BG36" s="236">
        <f>'G. Modelsimulering_mænd'!BG41*'B. Andre input'!$B$136*'B. Andre input'!$B$65</f>
        <v>0</v>
      </c>
      <c r="BH36" s="236">
        <f>'G. Modelsimulering_mænd'!BH41*'B. Andre input'!$B$136*'B. Andre input'!$B$65</f>
        <v>0</v>
      </c>
      <c r="BI36" s="236">
        <f>'G. Modelsimulering_mænd'!BI41*'B. Andre input'!$B$136*'B. Andre input'!$B$65</f>
        <v>0</v>
      </c>
      <c r="BJ36" s="236">
        <f>'G. Modelsimulering_mænd'!BJ41*'B. Andre input'!$B$136*'B. Andre input'!$B$65</f>
        <v>0</v>
      </c>
      <c r="BK36" s="236">
        <f>'G. Modelsimulering_mænd'!BK41*'B. Andre input'!$B$136*'B. Andre input'!$B$65</f>
        <v>0</v>
      </c>
      <c r="BL36" s="236">
        <f>'G. Modelsimulering_mænd'!BL41*'B. Andre input'!$B$136*'B. Andre input'!$B$65</f>
        <v>0</v>
      </c>
      <c r="BM36" s="236">
        <f>'G. Modelsimulering_mænd'!BM41*'B. Andre input'!$B$136*'B. Andre input'!$B$65</f>
        <v>0</v>
      </c>
      <c r="BN36" s="236">
        <f>'G. Modelsimulering_mænd'!BN41*'B. Andre input'!$B$136*'B. Andre input'!$B$65</f>
        <v>0</v>
      </c>
      <c r="BO36" s="236">
        <f>'G. Modelsimulering_mænd'!BO41*'B. Andre input'!$B$136*'B. Andre input'!$B$65</f>
        <v>0</v>
      </c>
      <c r="BP36" s="236">
        <f>'G. Modelsimulering_mænd'!BP41*'B. Andre input'!$B$136*'B. Andre input'!$B$65</f>
        <v>0</v>
      </c>
      <c r="BQ36" s="236">
        <f>'G. Modelsimulering_mænd'!BQ41*'B. Andre input'!$B$136*'B. Andre input'!$B$65</f>
        <v>0</v>
      </c>
      <c r="BR36" s="236">
        <f>'G. Modelsimulering_mænd'!BR41*'B. Andre input'!$B$136*'B. Andre input'!$B$65</f>
        <v>0</v>
      </c>
      <c r="BS36" s="236">
        <f>'G. Modelsimulering_mænd'!BS41*'B. Andre input'!$B$136*'B. Andre input'!$B$65</f>
        <v>0</v>
      </c>
      <c r="BT36" s="236">
        <f>'G. Modelsimulering_mænd'!BT41*'B. Andre input'!$B$136*'B. Andre input'!$B$65</f>
        <v>0</v>
      </c>
      <c r="BU36" s="236">
        <f>'G. Modelsimulering_mænd'!BU41*'B. Andre input'!$B$136*'B. Andre input'!$B$65</f>
        <v>0</v>
      </c>
      <c r="BV36" s="236">
        <f>'G. Modelsimulering_mænd'!BV41*'B. Andre input'!$B$136*'B. Andre input'!$B$65</f>
        <v>0</v>
      </c>
      <c r="BW36" s="236">
        <f>'G. Modelsimulering_mænd'!BW41*'B. Andre input'!$B$136*'B. Andre input'!$B$65</f>
        <v>0</v>
      </c>
      <c r="BX36" s="236">
        <f>'G. Modelsimulering_mænd'!BX41*'B. Andre input'!$B$136*'B. Andre input'!$B$65</f>
        <v>0</v>
      </c>
      <c r="BY36" s="236">
        <f>'G. Modelsimulering_mænd'!BY41*'B. Andre input'!$B$136*'B. Andre input'!$B$65</f>
        <v>0</v>
      </c>
      <c r="BZ36" s="236">
        <f>'G. Modelsimulering_mænd'!BZ41*'B. Andre input'!$B$136*'B. Andre input'!$B$65</f>
        <v>0</v>
      </c>
      <c r="CA36" s="236">
        <f>'G. Modelsimulering_mænd'!CA41*'B. Andre input'!$B$136*'B. Andre input'!$B$65</f>
        <v>0</v>
      </c>
      <c r="CB36" s="236">
        <f>'G. Modelsimulering_mænd'!CB41*'B. Andre input'!$B$136*'B. Andre input'!$B$65</f>
        <v>0</v>
      </c>
      <c r="CC36" s="236">
        <f>'G. Modelsimulering_mænd'!CC41*'B. Andre input'!$B$136*'B. Andre input'!$B$65</f>
        <v>0</v>
      </c>
      <c r="CD36" s="236">
        <f>'G. Modelsimulering_mænd'!CD41*'B. Andre input'!$B$136*'B. Andre input'!$B$65</f>
        <v>0</v>
      </c>
      <c r="CE36" s="236">
        <f>'G. Modelsimulering_mænd'!CE41*'B. Andre input'!$B$136*'B. Andre input'!$B$65</f>
        <v>0</v>
      </c>
      <c r="CF36" s="236">
        <f>'G. Modelsimulering_mænd'!CF41*'B. Andre input'!$B$136*'B. Andre input'!$B$65</f>
        <v>0</v>
      </c>
      <c r="CG36" s="236">
        <f>'G. Modelsimulering_mænd'!CG41*'B. Andre input'!$B$136*'B. Andre input'!$B$65</f>
        <v>0</v>
      </c>
      <c r="CH36" s="236">
        <f>'G. Modelsimulering_mænd'!CH41*'B. Andre input'!$B$136*'B. Andre input'!$B$65</f>
        <v>0</v>
      </c>
      <c r="CI36" s="236">
        <f>'G. Modelsimulering_mænd'!CI41*'B. Andre input'!$B$136*'B. Andre input'!$B$65</f>
        <v>0</v>
      </c>
      <c r="CJ36" s="236">
        <f>'G. Modelsimulering_mænd'!CJ41*'B. Andre input'!$B$136*'B. Andre input'!$B$65</f>
        <v>0</v>
      </c>
    </row>
    <row r="37" spans="1:88" s="115" customFormat="1" ht="12.75" x14ac:dyDescent="0.2">
      <c r="A37" s="140" t="s">
        <v>211</v>
      </c>
      <c r="B37" s="192"/>
      <c r="C37" s="192"/>
      <c r="D37" s="236">
        <f>'G. Modelsimulering_mænd'!D42*'B. Andre input'!$B$137*'B. Andre input'!$B$65</f>
        <v>21838040.966502838</v>
      </c>
      <c r="E37" s="236">
        <f>'G. Modelsimulering_mænd'!E42*'B. Andre input'!$B$137*'B. Andre input'!$B$65</f>
        <v>21799536.367054831</v>
      </c>
      <c r="F37" s="236">
        <f>'G. Modelsimulering_mænd'!F42*'B. Andre input'!$B$137*'B. Andre input'!$B$65</f>
        <v>21727021.873692535</v>
      </c>
      <c r="G37" s="236">
        <f>'G. Modelsimulering_mænd'!G42*'B. Andre input'!$B$137*'B. Andre input'!$B$65</f>
        <v>21623889.713884749</v>
      </c>
      <c r="H37" s="236">
        <f>'G. Modelsimulering_mænd'!H42*'B. Andre input'!$B$137*'B. Andre input'!$B$65</f>
        <v>21493184.937647156</v>
      </c>
      <c r="I37" s="236">
        <f>'G. Modelsimulering_mænd'!I42*'B. Andre input'!$B$137*'B. Andre input'!$B$65</f>
        <v>21337646.557430618</v>
      </c>
      <c r="J37" s="236">
        <f>'G. Modelsimulering_mænd'!J42*'B. Andre input'!$B$137*'B. Andre input'!$B$65</f>
        <v>21116027.491046477</v>
      </c>
      <c r="K37" s="236">
        <f>'G. Modelsimulering_mænd'!K42*'B. Andre input'!$B$137*'B. Andre input'!$B$65</f>
        <v>20867817.196517754</v>
      </c>
      <c r="L37" s="236">
        <f>'G. Modelsimulering_mænd'!L42*'B. Andre input'!$B$137*'B. Andre input'!$B$65</f>
        <v>20600561.987169042</v>
      </c>
      <c r="M37" s="236">
        <f>'G. Modelsimulering_mænd'!M42*'B. Andre input'!$B$137*'B. Andre input'!$B$65</f>
        <v>20316006.131523255</v>
      </c>
      <c r="N37" s="236">
        <f>'G. Modelsimulering_mænd'!N42*'B. Andre input'!$B$137*'B. Andre input'!$B$65</f>
        <v>20015035.971080244</v>
      </c>
      <c r="O37" s="236">
        <f>'G. Modelsimulering_mænd'!O42*'B. Andre input'!$B$137*'B. Andre input'!$B$65</f>
        <v>19714195.667413775</v>
      </c>
      <c r="P37" s="236">
        <f>'G. Modelsimulering_mænd'!P42*'B. Andre input'!$B$137*'B. Andre input'!$B$65</f>
        <v>19416177.367396392</v>
      </c>
      <c r="Q37" s="236">
        <f>'G. Modelsimulering_mænd'!Q42*'B. Andre input'!$B$137*'B. Andre input'!$B$65</f>
        <v>19116865.127420899</v>
      </c>
      <c r="R37" s="236">
        <f>'G. Modelsimulering_mænd'!R42*'B. Andre input'!$B$137*'B. Andre input'!$B$65</f>
        <v>18812167.001334399</v>
      </c>
      <c r="S37" s="236">
        <f>'G. Modelsimulering_mænd'!S42*'B. Andre input'!$B$137*'B. Andre input'!$B$65</f>
        <v>18499101.769524276</v>
      </c>
      <c r="T37" s="236">
        <f>'G. Modelsimulering_mænd'!T42*'B. Andre input'!$B$137*'B. Andre input'!$B$65</f>
        <v>18175781.782364927</v>
      </c>
      <c r="U37" s="236">
        <f>'G. Modelsimulering_mænd'!U42*'B. Andre input'!$B$137*'B. Andre input'!$B$65</f>
        <v>17841217.304185763</v>
      </c>
      <c r="V37" s="236">
        <f>'G. Modelsimulering_mænd'!V42*'B. Andre input'!$B$137*'B. Andre input'!$B$65</f>
        <v>17495120.688020661</v>
      </c>
      <c r="W37" s="236">
        <f>'G. Modelsimulering_mænd'!W42*'B. Andre input'!$B$137*'B. Andre input'!$B$65</f>
        <v>17137739.841970194</v>
      </c>
      <c r="X37" s="236">
        <f>'G. Modelsimulering_mænd'!X42*'B. Andre input'!$B$137*'B. Andre input'!$B$65</f>
        <v>16916352.281646442</v>
      </c>
      <c r="Y37" s="236">
        <f>'G. Modelsimulering_mænd'!Y42*'B. Andre input'!$B$137*'B. Andre input'!$B$65</f>
        <v>16648522.588569695</v>
      </c>
      <c r="Z37" s="236">
        <f>'G. Modelsimulering_mænd'!Z42*'B. Andre input'!$B$137*'B. Andre input'!$B$65</f>
        <v>16341941.332396746</v>
      </c>
      <c r="AA37" s="236">
        <f>'G. Modelsimulering_mænd'!AA42*'B. Andre input'!$B$137*'B. Andre input'!$B$65</f>
        <v>16003402.709504357</v>
      </c>
      <c r="AB37" s="236">
        <f>'G. Modelsimulering_mænd'!AB42*'B. Andre input'!$B$137*'B. Andre input'!$B$65</f>
        <v>15638901.308329437</v>
      </c>
      <c r="AC37" s="236">
        <f>'G. Modelsimulering_mænd'!AC42*'B. Andre input'!$B$137*'B. Andre input'!$B$65</f>
        <v>15253717.432354657</v>
      </c>
      <c r="AD37" s="236">
        <f>'G. Modelsimulering_mænd'!AD42*'B. Andre input'!$B$137*'B. Andre input'!$B$65</f>
        <v>14852492.854760982</v>
      </c>
      <c r="AE37" s="236">
        <f>'G. Modelsimulering_mænd'!AE42*'B. Andre input'!$B$137*'B. Andre input'!$B$65</f>
        <v>14439298.417938815</v>
      </c>
      <c r="AF37" s="236">
        <f>'G. Modelsimulering_mænd'!AF42*'B. Andre input'!$B$137*'B. Andre input'!$B$65</f>
        <v>14017694.570317343</v>
      </c>
      <c r="AG37" s="236">
        <f>'G. Modelsimulering_mænd'!AG42*'B. Andre input'!$B$137*'B. Andre input'!$B$65</f>
        <v>14069874.676973371</v>
      </c>
      <c r="AH37" s="236">
        <f>'G. Modelsimulering_mænd'!AH42*'B. Andre input'!$B$137*'B. Andre input'!$B$65</f>
        <v>14025831.545980437</v>
      </c>
      <c r="AI37" s="236">
        <f>'G. Modelsimulering_mænd'!AI42*'B. Andre input'!$B$137*'B. Andre input'!$B$65</f>
        <v>13900897.612486292</v>
      </c>
      <c r="AJ37" s="236">
        <f>'G. Modelsimulering_mænd'!AJ42*'B. Andre input'!$B$137*'B. Andre input'!$B$65</f>
        <v>13708500.062062422</v>
      </c>
      <c r="AK37" s="236">
        <f>'G. Modelsimulering_mænd'!AK42*'B. Andre input'!$B$137*'B. Andre input'!$B$65</f>
        <v>13460380.547827467</v>
      </c>
      <c r="AL37" s="236">
        <f>'G. Modelsimulering_mænd'!AL42*'B. Andre input'!$B$137*'B. Andre input'!$B$65</f>
        <v>13166789.1817903</v>
      </c>
      <c r="AM37" s="236">
        <f>'G. Modelsimulering_mænd'!AM42*'B. Andre input'!$B$137*'B. Andre input'!$B$65</f>
        <v>12836656.192147477</v>
      </c>
      <c r="AN37" s="236">
        <f>'G. Modelsimulering_mænd'!AN42*'B. Andre input'!$B$137*'B. Andre input'!$B$65</f>
        <v>12477744.075511131</v>
      </c>
      <c r="AO37" s="236">
        <f>'G. Modelsimulering_mænd'!AO42*'B. Andre input'!$B$137*'B. Andre input'!$B$65</f>
        <v>12096782.630832883</v>
      </c>
      <c r="AP37" s="236">
        <f>'G. Modelsimulering_mænd'!AP42*'B. Andre input'!$B$137*'B. Andre input'!$B$65</f>
        <v>11699588.909442985</v>
      </c>
      <c r="AQ37" s="236">
        <f>'G. Modelsimulering_mænd'!AQ42*'B. Andre input'!$B$137*'B. Andre input'!$B$65</f>
        <v>12038219.179410489</v>
      </c>
      <c r="AR37" s="236">
        <f>'G. Modelsimulering_mænd'!AR42*'B. Andre input'!$B$137*'B. Andre input'!$B$65</f>
        <v>12174889.230132272</v>
      </c>
      <c r="AS37" s="236">
        <f>'G. Modelsimulering_mænd'!AS42*'B. Andre input'!$B$137*'B. Andre input'!$B$65</f>
        <v>12148640.326994244</v>
      </c>
      <c r="AT37" s="236">
        <f>'G. Modelsimulering_mænd'!AT42*'B. Andre input'!$B$137*'B. Andre input'!$B$65</f>
        <v>11992470.526797123</v>
      </c>
      <c r="AU37" s="236">
        <f>'G. Modelsimulering_mænd'!AU42*'B. Andre input'!$B$137*'B. Andre input'!$B$65</f>
        <v>11734188.518976096</v>
      </c>
      <c r="AV37" s="236">
        <f>'G. Modelsimulering_mænd'!AV42*'B. Andre input'!$B$137*'B. Andre input'!$B$65</f>
        <v>11397151.195573727</v>
      </c>
      <c r="AW37" s="236">
        <f>'G. Modelsimulering_mænd'!AW42*'B. Andre input'!$B$137*'B. Andre input'!$B$65</f>
        <v>11000900.871217947</v>
      </c>
      <c r="AX37" s="236">
        <f>'G. Modelsimulering_mænd'!AX42*'B. Andre input'!$B$137*'B. Andre input'!$B$65</f>
        <v>10561715.766396986</v>
      </c>
      <c r="AY37" s="236">
        <f>'G. Modelsimulering_mænd'!AY42*'B. Andre input'!$B$137*'B. Andre input'!$B$65</f>
        <v>10093085.43647908</v>
      </c>
      <c r="AZ37" s="236">
        <f>'G. Modelsimulering_mænd'!AZ42*'B. Andre input'!$B$137*'B. Andre input'!$B$65</f>
        <v>9606121.2024050932</v>
      </c>
      <c r="BA37" s="236">
        <f>'G. Modelsimulering_mænd'!BA42*'B. Andre input'!$B$137*'B. Andre input'!$B$65</f>
        <v>13180659.19384151</v>
      </c>
      <c r="BB37" s="236">
        <f>'G. Modelsimulering_mænd'!BB42*'B. Andre input'!$B$137*'B. Andre input'!$B$65</f>
        <v>11877597.826389853</v>
      </c>
      <c r="BC37" s="236">
        <f>'G. Modelsimulering_mænd'!BC42*'B. Andre input'!$B$137*'B. Andre input'!$B$65</f>
        <v>10703980.712774262</v>
      </c>
      <c r="BD37" s="236">
        <f>'G. Modelsimulering_mænd'!BD42*'B. Andre input'!$B$137*'B. Andre input'!$B$65</f>
        <v>9646779.8145041894</v>
      </c>
      <c r="BE37" s="236">
        <f>'G. Modelsimulering_mænd'!BE42*'B. Andre input'!$B$137*'B. Andre input'!$B$65</f>
        <v>8694324.3962658383</v>
      </c>
      <c r="BF37" s="236">
        <f>'G. Modelsimulering_mænd'!BF42*'B. Andre input'!$B$137*'B. Andre input'!$B$65</f>
        <v>7836147.1693223706</v>
      </c>
      <c r="BG37" s="236">
        <f>'G. Modelsimulering_mænd'!BG42*'B. Andre input'!$B$137*'B. Andre input'!$B$65</f>
        <v>7062851.1408307962</v>
      </c>
      <c r="BH37" s="236">
        <f>'G. Modelsimulering_mænd'!BH42*'B. Andre input'!$B$137*'B. Andre input'!$B$65</f>
        <v>6365993.5904436437</v>
      </c>
      <c r="BI37" s="236">
        <f>'G. Modelsimulering_mænd'!BI42*'B. Andre input'!$B$137*'B. Andre input'!$B$65</f>
        <v>5737984.3771576229</v>
      </c>
      <c r="BJ37" s="236">
        <f>'G. Modelsimulering_mænd'!BJ42*'B. Andre input'!$B$137*'B. Andre input'!$B$65</f>
        <v>5171996.3637610413</v>
      </c>
      <c r="BK37" s="236">
        <f>'G. Modelsimulering_mænd'!BK42*'B. Andre input'!$B$137*'B. Andre input'!$B$65</f>
        <v>4661886.186674756</v>
      </c>
      <c r="BL37" s="236">
        <f>'G. Modelsimulering_mænd'!BL42*'B. Andre input'!$B$137*'B. Andre input'!$B$65</f>
        <v>4202123.9339276701</v>
      </c>
      <c r="BM37" s="236">
        <f>'G. Modelsimulering_mænd'!BM42*'B. Andre input'!$B$137*'B. Andre input'!$B$65</f>
        <v>3787730.5512703205</v>
      </c>
      <c r="BN37" s="236">
        <f>'G. Modelsimulering_mænd'!BN42*'B. Andre input'!$B$137*'B. Andre input'!$B$65</f>
        <v>3414221.9961742358</v>
      </c>
      <c r="BO37" s="236">
        <f>'G. Modelsimulering_mænd'!BO42*'B. Andre input'!$B$137*'B. Andre input'!$B$65</f>
        <v>3077559.316350101</v>
      </c>
      <c r="BP37" s="236">
        <f>'G. Modelsimulering_mænd'!BP42*'B. Andre input'!$B$137*'B. Andre input'!$B$65</f>
        <v>2774103.9541340307</v>
      </c>
      <c r="BQ37" s="236">
        <f>'G. Modelsimulering_mænd'!BQ42*'B. Andre input'!$B$137*'B. Andre input'!$B$65</f>
        <v>2500577.678462653</v>
      </c>
      <c r="BR37" s="236">
        <f>'G. Modelsimulering_mænd'!BR42*'B. Andre input'!$B$137*'B. Andre input'!$B$65</f>
        <v>2254026.6279345285</v>
      </c>
      <c r="BS37" s="236">
        <f>'G. Modelsimulering_mænd'!BS42*'B. Andre input'!$B$137*'B. Andre input'!$B$65</f>
        <v>2031789.0158855002</v>
      </c>
      <c r="BT37" s="236">
        <f>'G. Modelsimulering_mænd'!BT42*'B. Andre input'!$B$137*'B. Andre input'!$B$65</f>
        <v>1831466.1046443204</v>
      </c>
      <c r="BU37" s="236">
        <f>'G. Modelsimulering_mænd'!BU42*'B. Andre input'!$B$137*'B. Andre input'!$B$65</f>
        <v>0</v>
      </c>
      <c r="BV37" s="236">
        <f>'G. Modelsimulering_mænd'!BV42*'B. Andre input'!$B$137*'B. Andre input'!$B$65</f>
        <v>0</v>
      </c>
      <c r="BW37" s="236">
        <f>'G. Modelsimulering_mænd'!BW42*'B. Andre input'!$B$137*'B. Andre input'!$B$65</f>
        <v>0</v>
      </c>
      <c r="BX37" s="236">
        <f>'G. Modelsimulering_mænd'!BX42*'B. Andre input'!$B$137*'B. Andre input'!$B$65</f>
        <v>0</v>
      </c>
      <c r="BY37" s="236">
        <f>'G. Modelsimulering_mænd'!BY42*'B. Andre input'!$B$137*'B. Andre input'!$B$65</f>
        <v>0</v>
      </c>
      <c r="BZ37" s="236">
        <f>'G. Modelsimulering_mænd'!BZ42*'B. Andre input'!$B$137*'B. Andre input'!$B$65</f>
        <v>0</v>
      </c>
      <c r="CA37" s="236">
        <f>'G. Modelsimulering_mænd'!CA42*'B. Andre input'!$B$137*'B. Andre input'!$B$65</f>
        <v>0</v>
      </c>
      <c r="CB37" s="236">
        <f>'G. Modelsimulering_mænd'!CB42*'B. Andre input'!$B$137*'B. Andre input'!$B$65</f>
        <v>0</v>
      </c>
      <c r="CC37" s="236">
        <f>'G. Modelsimulering_mænd'!CC42*'B. Andre input'!$B$137*'B. Andre input'!$B$65</f>
        <v>0</v>
      </c>
      <c r="CD37" s="236">
        <f>'G. Modelsimulering_mænd'!CD42*'B. Andre input'!$B$137*'B. Andre input'!$B$65</f>
        <v>0</v>
      </c>
      <c r="CE37" s="236">
        <f>'G. Modelsimulering_mænd'!CE42*'B. Andre input'!$B$137*'B. Andre input'!$B$65</f>
        <v>0</v>
      </c>
      <c r="CF37" s="236">
        <f>'G. Modelsimulering_mænd'!CF42*'B. Andre input'!$B$137*'B. Andre input'!$B$65</f>
        <v>0</v>
      </c>
      <c r="CG37" s="236">
        <f>'G. Modelsimulering_mænd'!CG42*'B. Andre input'!$B$137*'B. Andre input'!$B$65</f>
        <v>0</v>
      </c>
      <c r="CH37" s="236">
        <f>'G. Modelsimulering_mænd'!CH42*'B. Andre input'!$B$137*'B. Andre input'!$B$65</f>
        <v>0</v>
      </c>
      <c r="CI37" s="236">
        <f>'G. Modelsimulering_mænd'!CI42*'B. Andre input'!$B$137*'B. Andre input'!$B$65</f>
        <v>0</v>
      </c>
      <c r="CJ37" s="236">
        <f>'G. Modelsimulering_mænd'!CJ42*'B. Andre input'!$B$137*'B. Andre input'!$B$65</f>
        <v>0</v>
      </c>
    </row>
    <row r="38" spans="1:88" s="115" customFormat="1" ht="12.75" x14ac:dyDescent="0.2">
      <c r="A38" s="140" t="s">
        <v>212</v>
      </c>
      <c r="B38" s="192"/>
      <c r="C38" s="192"/>
      <c r="D38" s="236">
        <f>'G. Modelsimulering_mænd'!D43*'B. Andre input'!$B$137*'B. Andre input'!$B$65</f>
        <v>1911941.45220061</v>
      </c>
      <c r="E38" s="236">
        <f>'G. Modelsimulering_mænd'!E43*'B. Andre input'!$B$137*'B. Andre input'!$B$65</f>
        <v>2411944.5863745869</v>
      </c>
      <c r="F38" s="236">
        <f>'G. Modelsimulering_mænd'!F43*'B. Andre input'!$B$137*'B. Andre input'!$B$65</f>
        <v>2773237.4778479943</v>
      </c>
      <c r="G38" s="236">
        <f>'G. Modelsimulering_mænd'!G43*'B. Andre input'!$B$137*'B. Andre input'!$B$65</f>
        <v>3033623.4363115728</v>
      </c>
      <c r="H38" s="236">
        <f>'G. Modelsimulering_mænd'!H43*'B. Andre input'!$B$137*'B. Andre input'!$B$65</f>
        <v>3220272.5341452295</v>
      </c>
      <c r="I38" s="236">
        <f>'G. Modelsimulering_mænd'!I43*'B. Andre input'!$B$137*'B. Andre input'!$B$65</f>
        <v>3352734.8986857529</v>
      </c>
      <c r="J38" s="236">
        <f>'G. Modelsimulering_mænd'!J43*'B. Andre input'!$B$137*'B. Andre input'!$B$65</f>
        <v>3430111.8178645531</v>
      </c>
      <c r="K38" s="236">
        <f>'G. Modelsimulering_mænd'!K43*'B. Andre input'!$B$137*'B. Andre input'!$B$65</f>
        <v>3473640.488091893</v>
      </c>
      <c r="L38" s="236">
        <f>'G. Modelsimulering_mænd'!L43*'B. Andre input'!$B$137*'B. Andre input'!$B$65</f>
        <v>3493434.2567458036</v>
      </c>
      <c r="M38" s="236">
        <f>'G. Modelsimulering_mænd'!M43*'B. Andre input'!$B$137*'B. Andre input'!$B$65</f>
        <v>3495635.9610640681</v>
      </c>
      <c r="N38" s="236">
        <f>'G. Modelsimulering_mænd'!N43*'B. Andre input'!$B$137*'B. Andre input'!$B$65</f>
        <v>3484437.6280838163</v>
      </c>
      <c r="O38" s="236">
        <f>'G. Modelsimulering_mænd'!O43*'B. Andre input'!$B$137*'B. Andre input'!$B$65</f>
        <v>3460863.2173663913</v>
      </c>
      <c r="P38" s="236">
        <f>'G. Modelsimulering_mænd'!P43*'B. Andre input'!$B$137*'B. Andre input'!$B$65</f>
        <v>3431111.6917300085</v>
      </c>
      <c r="Q38" s="236">
        <f>'G. Modelsimulering_mænd'!Q43*'B. Andre input'!$B$137*'B. Andre input'!$B$65</f>
        <v>3397270.3474974823</v>
      </c>
      <c r="R38" s="236">
        <f>'G. Modelsimulering_mænd'!R43*'B. Andre input'!$B$137*'B. Andre input'!$B$65</f>
        <v>3360169.7872705595</v>
      </c>
      <c r="S38" s="236">
        <f>'G. Modelsimulering_mænd'!S43*'B. Andre input'!$B$137*'B. Andre input'!$B$65</f>
        <v>3320162.9014242426</v>
      </c>
      <c r="T38" s="236">
        <f>'G. Modelsimulering_mænd'!T43*'B. Andre input'!$B$137*'B. Andre input'!$B$65</f>
        <v>3277395.5601883209</v>
      </c>
      <c r="U38" s="236">
        <f>'G. Modelsimulering_mænd'!U43*'B. Andre input'!$B$137*'B. Andre input'!$B$65</f>
        <v>3231928.0535523361</v>
      </c>
      <c r="V38" s="236">
        <f>'G. Modelsimulering_mænd'!V43*'B. Andre input'!$B$137*'B. Andre input'!$B$65</f>
        <v>3183798.1218374069</v>
      </c>
      <c r="W38" s="236">
        <f>'G. Modelsimulering_mænd'!W43*'B. Andre input'!$B$137*'B. Andre input'!$B$65</f>
        <v>3133054.3840891109</v>
      </c>
      <c r="X38" s="236">
        <f>'G. Modelsimulering_mænd'!X43*'B. Andre input'!$B$137*'B. Andre input'!$B$65</f>
        <v>3080069.0695787864</v>
      </c>
      <c r="Y38" s="236">
        <f>'G. Modelsimulering_mænd'!Y43*'B. Andre input'!$B$137*'B. Andre input'!$B$65</f>
        <v>3031770.9444035329</v>
      </c>
      <c r="Z38" s="236">
        <f>'G. Modelsimulering_mænd'!Z43*'B. Andre input'!$B$137*'B. Andre input'!$B$65</f>
        <v>2984541.8801761228</v>
      </c>
      <c r="AA38" s="236">
        <f>'G. Modelsimulering_mænd'!AA43*'B. Andre input'!$B$137*'B. Andre input'!$B$65</f>
        <v>2936157.2638786063</v>
      </c>
      <c r="AB38" s="236">
        <f>'G. Modelsimulering_mænd'!AB43*'B. Andre input'!$B$137*'B. Andre input'!$B$65</f>
        <v>2885349.6106347283</v>
      </c>
      <c r="AC38" s="236">
        <f>'G. Modelsimulering_mænd'!AC43*'B. Andre input'!$B$137*'B. Andre input'!$B$65</f>
        <v>2831500.4221724593</v>
      </c>
      <c r="AD38" s="236">
        <f>'G. Modelsimulering_mænd'!AD43*'B. Andre input'!$B$137*'B. Andre input'!$B$65</f>
        <v>2774423.1934812586</v>
      </c>
      <c r="AE38" s="236">
        <f>'G. Modelsimulering_mænd'!AE43*'B. Andre input'!$B$137*'B. Andre input'!$B$65</f>
        <v>2714211.2163025783</v>
      </c>
      <c r="AF38" s="236">
        <f>'G. Modelsimulering_mænd'!AF43*'B. Andre input'!$B$137*'B. Andre input'!$B$65</f>
        <v>2651131.4373073662</v>
      </c>
      <c r="AG38" s="236">
        <f>'G. Modelsimulering_mænd'!AG43*'B. Andre input'!$B$137*'B. Andre input'!$B$65</f>
        <v>2585551.0258813873</v>
      </c>
      <c r="AH38" s="236">
        <f>'G. Modelsimulering_mænd'!AH43*'B. Andre input'!$B$137*'B. Andre input'!$B$65</f>
        <v>2540601.531467245</v>
      </c>
      <c r="AI38" s="236">
        <f>'G. Modelsimulering_mænd'!AI43*'B. Andre input'!$B$137*'B. Andre input'!$B$65</f>
        <v>2505975.1150603187</v>
      </c>
      <c r="AJ38" s="236">
        <f>'G. Modelsimulering_mænd'!AJ43*'B. Andre input'!$B$137*'B. Andre input'!$B$65</f>
        <v>2474968.4370870758</v>
      </c>
      <c r="AK38" s="236">
        <f>'G. Modelsimulering_mænd'!AK43*'B. Andre input'!$B$137*'B. Andre input'!$B$65</f>
        <v>2443381.0083782552</v>
      </c>
      <c r="AL38" s="236">
        <f>'G. Modelsimulering_mænd'!AL43*'B. Andre input'!$B$137*'B. Andre input'!$B$65</f>
        <v>2408735.1027036463</v>
      </c>
      <c r="AM38" s="236">
        <f>'G. Modelsimulering_mænd'!AM43*'B. Andre input'!$B$137*'B. Andre input'!$B$65</f>
        <v>2369724.4955997947</v>
      </c>
      <c r="AN38" s="236">
        <f>'G. Modelsimulering_mænd'!AN43*'B. Andre input'!$B$137*'B. Andre input'!$B$65</f>
        <v>2325826.0641116574</v>
      </c>
      <c r="AO38" s="236">
        <f>'G. Modelsimulering_mænd'!AO43*'B. Andre input'!$B$137*'B. Andre input'!$B$65</f>
        <v>2277027.279303526</v>
      </c>
      <c r="AP38" s="236">
        <f>'G. Modelsimulering_mænd'!AP43*'B. Andre input'!$B$137*'B. Andre input'!$B$65</f>
        <v>2223636.1215620316</v>
      </c>
      <c r="AQ38" s="236">
        <f>'G. Modelsimulering_mænd'!AQ43*'B. Andre input'!$B$137*'B. Andre input'!$B$65</f>
        <v>2166149.5511889486</v>
      </c>
      <c r="AR38" s="236">
        <f>'G. Modelsimulering_mænd'!AR43*'B. Andre input'!$B$137*'B. Andre input'!$B$65</f>
        <v>2140583.2327355547</v>
      </c>
      <c r="AS38" s="236">
        <f>'G. Modelsimulering_mænd'!AS43*'B. Andre input'!$B$137*'B. Andre input'!$B$65</f>
        <v>2128496.3449291191</v>
      </c>
      <c r="AT38" s="236">
        <f>'G. Modelsimulering_mænd'!AT43*'B. Andre input'!$B$137*'B. Andre input'!$B$65</f>
        <v>2118437.4641634305</v>
      </c>
      <c r="AU38" s="236">
        <f>'G. Modelsimulering_mænd'!AU43*'B. Andre input'!$B$137*'B. Andre input'!$B$65</f>
        <v>2103701.18412094</v>
      </c>
      <c r="AV38" s="236">
        <f>'G. Modelsimulering_mænd'!AV43*'B. Andre input'!$B$137*'B. Andre input'!$B$65</f>
        <v>2080757.111504046</v>
      </c>
      <c r="AW38" s="236">
        <f>'G. Modelsimulering_mænd'!AW43*'B. Andre input'!$B$137*'B. Andre input'!$B$65</f>
        <v>2048155.0030321346</v>
      </c>
      <c r="AX38" s="236">
        <f>'G. Modelsimulering_mænd'!AX43*'B. Andre input'!$B$137*'B. Andre input'!$B$65</f>
        <v>2005766.6565179902</v>
      </c>
      <c r="AY38" s="236">
        <f>'G. Modelsimulering_mænd'!AY43*'B. Andre input'!$B$137*'B. Andre input'!$B$65</f>
        <v>1954265.5258542225</v>
      </c>
      <c r="AZ38" s="236">
        <f>'G. Modelsimulering_mænd'!AZ43*'B. Andre input'!$B$137*'B. Andre input'!$B$65</f>
        <v>1894773.7048634936</v>
      </c>
      <c r="BA38" s="236">
        <f>'G. Modelsimulering_mænd'!BA43*'B. Andre input'!$B$137*'B. Andre input'!$B$65</f>
        <v>1828626.3151977013</v>
      </c>
      <c r="BB38" s="236">
        <f>'G. Modelsimulering_mænd'!BB43*'B. Andre input'!$B$137*'B. Andre input'!$B$65</f>
        <v>1950225.2241537846</v>
      </c>
      <c r="BC38" s="236">
        <f>'G. Modelsimulering_mænd'!BC43*'B. Andre input'!$B$137*'B. Andre input'!$B$65</f>
        <v>1976201.160807512</v>
      </c>
      <c r="BD38" s="236">
        <f>'G. Modelsimulering_mænd'!BD43*'B. Andre input'!$B$137*'B. Andre input'!$B$65</f>
        <v>1939326.8625235194</v>
      </c>
      <c r="BE38" s="236">
        <f>'G. Modelsimulering_mænd'!BE43*'B. Andre input'!$B$137*'B. Andre input'!$B$65</f>
        <v>1862575.7062206641</v>
      </c>
      <c r="BF38" s="236">
        <f>'G. Modelsimulering_mænd'!BF43*'B. Andre input'!$B$137*'B. Andre input'!$B$65</f>
        <v>1761951.0949259002</v>
      </c>
      <c r="BG38" s="236">
        <f>'G. Modelsimulering_mænd'!BG43*'B. Andre input'!$B$137*'B. Andre input'!$B$65</f>
        <v>1648503.8809142667</v>
      </c>
      <c r="BH38" s="236">
        <f>'G. Modelsimulering_mænd'!BH43*'B. Andre input'!$B$137*'B. Andre input'!$B$65</f>
        <v>1529771.6409607837</v>
      </c>
      <c r="BI38" s="236">
        <f>'G. Modelsimulering_mænd'!BI43*'B. Andre input'!$B$137*'B. Andre input'!$B$65</f>
        <v>1410805.840040772</v>
      </c>
      <c r="BJ38" s="236">
        <f>'G. Modelsimulering_mænd'!BJ43*'B. Andre input'!$B$137*'B. Andre input'!$B$65</f>
        <v>1294904.9384361503</v>
      </c>
      <c r="BK38" s="236">
        <f>'G. Modelsimulering_mænd'!BK43*'B. Andre input'!$B$137*'B. Andre input'!$B$65</f>
        <v>1184137.4862891992</v>
      </c>
      <c r="BL38" s="236">
        <f>'G. Modelsimulering_mænd'!BL43*'B. Andre input'!$B$137*'B. Andre input'!$B$65</f>
        <v>1079715.1098048138</v>
      </c>
      <c r="BM38" s="236">
        <f>'G. Modelsimulering_mænd'!BM43*'B. Andre input'!$B$137*'B. Andre input'!$B$65</f>
        <v>982258.13716212311</v>
      </c>
      <c r="BN38" s="236">
        <f>'G. Modelsimulering_mænd'!BN43*'B. Andre input'!$B$137*'B. Andre input'!$B$65</f>
        <v>891984.40348699281</v>
      </c>
      <c r="BO38" s="236">
        <f>'G. Modelsimulering_mænd'!BO43*'B. Andre input'!$B$137*'B. Andre input'!$B$65</f>
        <v>808843.07507054543</v>
      </c>
      <c r="BP38" s="236">
        <f>'G. Modelsimulering_mænd'!BP43*'B. Andre input'!$B$137*'B. Andre input'!$B$65</f>
        <v>732609.12672223116</v>
      </c>
      <c r="BQ38" s="236">
        <f>'G. Modelsimulering_mænd'!BQ43*'B. Andre input'!$B$137*'B. Andre input'!$B$65</f>
        <v>662949.67292048701</v>
      </c>
      <c r="BR38" s="236">
        <f>'G. Modelsimulering_mænd'!BR43*'B. Andre input'!$B$137*'B. Andre input'!$B$65</f>
        <v>599470.18297642504</v>
      </c>
      <c r="BS38" s="236">
        <f>'G. Modelsimulering_mænd'!BS43*'B. Andre input'!$B$137*'B. Andre input'!$B$65</f>
        <v>541746.34050436178</v>
      </c>
      <c r="BT38" s="236">
        <f>'G. Modelsimulering_mænd'!BT43*'B. Andre input'!$B$137*'B. Andre input'!$B$65</f>
        <v>489345.68059243978</v>
      </c>
      <c r="BU38" s="236">
        <f>'G. Modelsimulering_mænd'!BU43*'B. Andre input'!$B$137*'B. Andre input'!$B$65</f>
        <v>2092738.074437313</v>
      </c>
      <c r="BV38" s="236">
        <f>'G. Modelsimulering_mænd'!BV43*'B. Andre input'!$B$137*'B. Andre input'!$B$65</f>
        <v>1513884.9171589769</v>
      </c>
      <c r="BW38" s="236">
        <f>'G. Modelsimulering_mænd'!BW43*'B. Andre input'!$B$137*'B. Andre input'!$B$65</f>
        <v>1096198.0573984806</v>
      </c>
      <c r="BX38" s="236">
        <f>'G. Modelsimulering_mænd'!BX43*'B. Andre input'!$B$137*'B. Andre input'!$B$65</f>
        <v>794491.17637159757</v>
      </c>
      <c r="BY38" s="236">
        <f>'G. Modelsimulering_mænd'!BY43*'B. Andre input'!$B$137*'B. Andre input'!$B$65</f>
        <v>576339.62402105401</v>
      </c>
      <c r="BZ38" s="236">
        <f>'G. Modelsimulering_mænd'!BZ43*'B. Andre input'!$B$137*'B. Andre input'!$B$65</f>
        <v>418449.00982235977</v>
      </c>
      <c r="CA38" s="236">
        <f>'G. Modelsimulering_mænd'!CA43*'B. Andre input'!$B$137*'B. Andre input'!$B$65</f>
        <v>304065.0613552056</v>
      </c>
      <c r="CB38" s="236">
        <f>'G. Modelsimulering_mænd'!CB43*'B. Andre input'!$B$137*'B. Andre input'!$B$65</f>
        <v>221123.88597006127</v>
      </c>
      <c r="CC38" s="236">
        <f>'G. Modelsimulering_mænd'!CC43*'B. Andre input'!$B$137*'B. Andre input'!$B$65</f>
        <v>160929.36059236171</v>
      </c>
      <c r="CD38" s="236">
        <f>'G. Modelsimulering_mænd'!CD43*'B. Andre input'!$B$137*'B. Andre input'!$B$65</f>
        <v>117206.27748839946</v>
      </c>
      <c r="CE38" s="236">
        <f>'G. Modelsimulering_mænd'!CE43*'B. Andre input'!$B$137*'B. Andre input'!$B$65</f>
        <v>85421.675628623969</v>
      </c>
      <c r="CF38" s="236">
        <f>'G. Modelsimulering_mænd'!CF43*'B. Andre input'!$B$137*'B. Andre input'!$B$65</f>
        <v>62297.81893444711</v>
      </c>
      <c r="CG38" s="236">
        <f>'G. Modelsimulering_mænd'!CG43*'B. Andre input'!$B$137*'B. Andre input'!$B$65</f>
        <v>45462.294383865039</v>
      </c>
      <c r="CH38" s="236">
        <f>'G. Modelsimulering_mænd'!CH43*'B. Andre input'!$B$137*'B. Andre input'!$B$65</f>
        <v>33196.335906204375</v>
      </c>
      <c r="CI38" s="236">
        <f>'G. Modelsimulering_mænd'!CI43*'B. Andre input'!$B$137*'B. Andre input'!$B$65</f>
        <v>24253.596550040002</v>
      </c>
      <c r="CJ38" s="236">
        <f>'G. Modelsimulering_mænd'!CJ43*'B. Andre input'!$B$137*'B. Andre input'!$B$65</f>
        <v>0</v>
      </c>
    </row>
    <row r="39" spans="1:88" s="115" customFormat="1" ht="12.75" x14ac:dyDescent="0.2">
      <c r="A39" s="140" t="s">
        <v>191</v>
      </c>
      <c r="B39" s="192"/>
      <c r="C39" s="192"/>
      <c r="D39" s="236">
        <f>'G. Modelsimulering_mænd'!D44*'B. Andre input'!$B$137*'B. Andre input'!$B$65</f>
        <v>62793.531915150736</v>
      </c>
      <c r="E39" s="236">
        <f>'G. Modelsimulering_mænd'!E44*'B. Andre input'!$B$137*'B. Andre input'!$B$65</f>
        <v>98457.242857845922</v>
      </c>
      <c r="F39" s="236">
        <f>'G. Modelsimulering_mænd'!F44*'B. Andre input'!$B$137*'B. Andre input'!$B$65</f>
        <v>124342.45605762844</v>
      </c>
      <c r="G39" s="236">
        <f>'G. Modelsimulering_mænd'!G44*'B. Andre input'!$B$137*'B. Andre input'!$B$65</f>
        <v>143136.97826151276</v>
      </c>
      <c r="H39" s="236">
        <f>'G. Modelsimulering_mænd'!H44*'B. Andre input'!$B$137*'B. Andre input'!$B$65</f>
        <v>156770.34704213918</v>
      </c>
      <c r="I39" s="236">
        <f>'G. Modelsimulering_mænd'!I44*'B. Andre input'!$B$137*'B. Andre input'!$B$65</f>
        <v>166628.92088711596</v>
      </c>
      <c r="J39" s="236">
        <f>'G. Modelsimulering_mænd'!J44*'B. Andre input'!$B$137*'B. Andre input'!$B$65</f>
        <v>172841.3900739786</v>
      </c>
      <c r="K39" s="236">
        <f>'G. Modelsimulering_mænd'!K44*'B. Andre input'!$B$137*'B. Andre input'!$B$65</f>
        <v>176724.57137211636</v>
      </c>
      <c r="L39" s="236">
        <f>'G. Modelsimulering_mænd'!L44*'B. Andre input'!$B$137*'B. Andre input'!$B$65</f>
        <v>178976.48848005827</v>
      </c>
      <c r="M39" s="236">
        <f>'G. Modelsimulering_mænd'!M44*'B. Andre input'!$B$137*'B. Andre input'!$B$65</f>
        <v>180031.33147912094</v>
      </c>
      <c r="N39" s="236">
        <f>'G. Modelsimulering_mænd'!N44*'B. Andre input'!$B$137*'B. Andre input'!$B$65</f>
        <v>180186.65312136771</v>
      </c>
      <c r="O39" s="236">
        <f>'G. Modelsimulering_mænd'!O44*'B. Andre input'!$B$137*'B. Andre input'!$B$65</f>
        <v>179529.74233347306</v>
      </c>
      <c r="P39" s="236">
        <f>'G. Modelsimulering_mænd'!P44*'B. Andre input'!$B$137*'B. Andre input'!$B$65</f>
        <v>178402.27630327962</v>
      </c>
      <c r="Q39" s="236">
        <f>'G. Modelsimulering_mænd'!Q44*'B. Andre input'!$B$137*'B. Andre input'!$B$65</f>
        <v>176972.73237169173</v>
      </c>
      <c r="R39" s="236">
        <f>'G. Modelsimulering_mænd'!R44*'B. Andre input'!$B$137*'B. Andre input'!$B$65</f>
        <v>175318.84660423451</v>
      </c>
      <c r="S39" s="236">
        <f>'G. Modelsimulering_mænd'!S44*'B. Andre input'!$B$137*'B. Andre input'!$B$65</f>
        <v>173479.60495111486</v>
      </c>
      <c r="T39" s="236">
        <f>'G. Modelsimulering_mænd'!T44*'B. Andre input'!$B$137*'B. Andre input'!$B$65</f>
        <v>171474.75625265695</v>
      </c>
      <c r="U39" s="236">
        <f>'G. Modelsimulering_mænd'!U44*'B. Andre input'!$B$137*'B. Andre input'!$B$65</f>
        <v>169314.26916985941</v>
      </c>
      <c r="V39" s="236">
        <f>'G. Modelsimulering_mænd'!V44*'B. Andre input'!$B$137*'B. Andre input'!$B$65</f>
        <v>167003.60266678879</v>
      </c>
      <c r="W39" s="236">
        <f>'G. Modelsimulering_mænd'!W44*'B. Andre input'!$B$137*'B. Andre input'!$B$65</f>
        <v>164546.74729427023</v>
      </c>
      <c r="X39" s="236">
        <f>'G. Modelsimulering_mænd'!X44*'B. Andre input'!$B$137*'B. Andre input'!$B$65</f>
        <v>161965.92422258575</v>
      </c>
      <c r="Y39" s="236">
        <f>'G. Modelsimulering_mænd'!Y44*'B. Andre input'!$B$137*'B. Andre input'!$B$65</f>
        <v>159260.97170934774</v>
      </c>
      <c r="Z39" s="236">
        <f>'G. Modelsimulering_mænd'!Z44*'B. Andre input'!$B$137*'B. Andre input'!$B$65</f>
        <v>156790.6913482596</v>
      </c>
      <c r="AA39" s="236">
        <f>'G. Modelsimulering_mænd'!AA44*'B. Andre input'!$B$137*'B. Andre input'!$B$65</f>
        <v>154369.96329412496</v>
      </c>
      <c r="AB39" s="236">
        <f>'G. Modelsimulering_mænd'!AB44*'B. Andre input'!$B$137*'B. Andre input'!$B$65</f>
        <v>151885.09277351759</v>
      </c>
      <c r="AC39" s="236">
        <f>'G. Modelsimulering_mænd'!AC44*'B. Andre input'!$B$137*'B. Andre input'!$B$65</f>
        <v>149271.47150067982</v>
      </c>
      <c r="AD39" s="236">
        <f>'G. Modelsimulering_mænd'!AD44*'B. Andre input'!$B$137*'B. Andre input'!$B$65</f>
        <v>146497.7873271399</v>
      </c>
      <c r="AE39" s="236">
        <f>'G. Modelsimulering_mænd'!AE44*'B. Andre input'!$B$137*'B. Andre input'!$B$65</f>
        <v>143554.89416091845</v>
      </c>
      <c r="AF39" s="236">
        <f>'G. Modelsimulering_mænd'!AF44*'B. Andre input'!$B$137*'B. Andre input'!$B$65</f>
        <v>140447.9990162942</v>
      </c>
      <c r="AG39" s="236">
        <f>'G. Modelsimulering_mænd'!AG44*'B. Andre input'!$B$137*'B. Andre input'!$B$65</f>
        <v>137191.20948452232</v>
      </c>
      <c r="AH39" s="236">
        <f>'G. Modelsimulering_mænd'!AH44*'B. Andre input'!$B$137*'B. Andre input'!$B$65</f>
        <v>133803.75945131737</v>
      </c>
      <c r="AI39" s="236">
        <f>'G. Modelsimulering_mænd'!AI44*'B. Andre input'!$B$137*'B. Andre input'!$B$65</f>
        <v>131479.49577832283</v>
      </c>
      <c r="AJ39" s="236">
        <f>'G. Modelsimulering_mænd'!AJ44*'B. Andre input'!$B$137*'B. Andre input'!$B$65</f>
        <v>129687.74379511893</v>
      </c>
      <c r="AK39" s="236">
        <f>'G. Modelsimulering_mænd'!AK44*'B. Andre input'!$B$137*'B. Andre input'!$B$65</f>
        <v>128083.03105362832</v>
      </c>
      <c r="AL39" s="236">
        <f>'G. Modelsimulering_mænd'!AL44*'B. Andre input'!$B$137*'B. Andre input'!$B$65</f>
        <v>126448.63104456302</v>
      </c>
      <c r="AM39" s="236">
        <f>'G. Modelsimulering_mænd'!AM44*'B. Andre input'!$B$137*'B. Andre input'!$B$65</f>
        <v>124656.53620777476</v>
      </c>
      <c r="AN39" s="236">
        <f>'G. Modelsimulering_mænd'!AN44*'B. Andre input'!$B$137*'B. Andre input'!$B$65</f>
        <v>122639.13770201879</v>
      </c>
      <c r="AO39" s="236">
        <f>'G. Modelsimulering_mænd'!AO44*'B. Andre input'!$B$137*'B. Andre input'!$B$65</f>
        <v>120369.24802561481</v>
      </c>
      <c r="AP39" s="236">
        <f>'G. Modelsimulering_mænd'!AP44*'B. Andre input'!$B$137*'B. Andre input'!$B$65</f>
        <v>117846.06807263671</v>
      </c>
      <c r="AQ39" s="236">
        <f>'G. Modelsimulering_mænd'!AQ44*'B. Andre input'!$B$137*'B. Andre input'!$B$65</f>
        <v>115085.38718098734</v>
      </c>
      <c r="AR39" s="236">
        <f>'G. Modelsimulering_mænd'!AR44*'B. Andre input'!$B$137*'B. Andre input'!$B$65</f>
        <v>112112.79411340534</v>
      </c>
      <c r="AS39" s="236">
        <f>'G. Modelsimulering_mænd'!AS44*'B. Andre input'!$B$137*'B. Andre input'!$B$65</f>
        <v>110786.7510476372</v>
      </c>
      <c r="AT39" s="236">
        <f>'G. Modelsimulering_mænd'!AT44*'B. Andre input'!$B$137*'B. Andre input'!$B$65</f>
        <v>110157.21948377072</v>
      </c>
      <c r="AU39" s="236">
        <f>'G. Modelsimulering_mænd'!AU44*'B. Andre input'!$B$137*'B. Andre input'!$B$65</f>
        <v>109633.57551625665</v>
      </c>
      <c r="AV39" s="236">
        <f>'G. Modelsimulering_mænd'!AV44*'B. Andre input'!$B$137*'B. Andre input'!$B$65</f>
        <v>108869.5204334859</v>
      </c>
      <c r="AW39" s="236">
        <f>'G. Modelsimulering_mænd'!AW44*'B. Andre input'!$B$137*'B. Andre input'!$B$65</f>
        <v>107682.39018665993</v>
      </c>
      <c r="AX39" s="236">
        <f>'G. Modelsimulering_mænd'!AX44*'B. Andre input'!$B$137*'B. Andre input'!$B$65</f>
        <v>105996.85501400853</v>
      </c>
      <c r="AY39" s="236">
        <f>'G. Modelsimulering_mænd'!AY44*'B. Andre input'!$B$137*'B. Andre input'!$B$65</f>
        <v>103805.89055984342</v>
      </c>
      <c r="AZ39" s="236">
        <f>'G. Modelsimulering_mænd'!AZ44*'B. Andre input'!$B$137*'B. Andre input'!$B$65</f>
        <v>101143.95629840734</v>
      </c>
      <c r="BA39" s="236">
        <f>'G. Modelsimulering_mænd'!BA44*'B. Andre input'!$B$137*'B. Andre input'!$B$65</f>
        <v>98068.77881686679</v>
      </c>
      <c r="BB39" s="236">
        <f>'G. Modelsimulering_mænd'!BB44*'B. Andre input'!$B$137*'B. Andre input'!$B$65</f>
        <v>94649.178317789687</v>
      </c>
      <c r="BC39" s="236">
        <f>'G. Modelsimulering_mænd'!BC44*'B. Andre input'!$B$137*'B. Andre input'!$B$65</f>
        <v>100916.69677657317</v>
      </c>
      <c r="BD39" s="236">
        <f>'G. Modelsimulering_mænd'!BD44*'B. Andre input'!$B$137*'B. Andre input'!$B$65</f>
        <v>102257.25779489726</v>
      </c>
      <c r="BE39" s="236">
        <f>'G. Modelsimulering_mænd'!BE44*'B. Andre input'!$B$137*'B. Andre input'!$B$65</f>
        <v>100355.69181175483</v>
      </c>
      <c r="BF39" s="236">
        <f>'G. Modelsimulering_mænd'!BF44*'B. Andre input'!$B$137*'B. Andre input'!$B$65</f>
        <v>96394.449752893735</v>
      </c>
      <c r="BG39" s="236">
        <f>'G. Modelsimulering_mænd'!BG44*'B. Andre input'!$B$137*'B. Andre input'!$B$65</f>
        <v>91198.205250151383</v>
      </c>
      <c r="BH39" s="236">
        <f>'G. Modelsimulering_mænd'!BH44*'B. Andre input'!$B$137*'B. Andre input'!$B$65</f>
        <v>85337.096194779122</v>
      </c>
      <c r="BI39" s="236">
        <f>'G. Modelsimulering_mænd'!BI44*'B. Andre input'!$B$137*'B. Andre input'!$B$65</f>
        <v>79200.475878259545</v>
      </c>
      <c r="BJ39" s="236">
        <f>'G. Modelsimulering_mænd'!BJ44*'B. Andre input'!$B$137*'B. Andre input'!$B$65</f>
        <v>73049.614535811328</v>
      </c>
      <c r="BK39" s="236">
        <f>'G. Modelsimulering_mænd'!BK44*'B. Andre input'!$B$137*'B. Andre input'!$B$65</f>
        <v>67055.361100827155</v>
      </c>
      <c r="BL39" s="236">
        <f>'G. Modelsimulering_mænd'!BL44*'B. Andre input'!$B$137*'B. Andre input'!$B$65</f>
        <v>61325.049444976677</v>
      </c>
      <c r="BM39" s="236">
        <f>'G. Modelsimulering_mænd'!BM44*'B. Andre input'!$B$137*'B. Andre input'!$B$65</f>
        <v>55921.706972970002</v>
      </c>
      <c r="BN39" s="236">
        <f>'G. Modelsimulering_mænd'!BN44*'B. Andre input'!$B$137*'B. Andre input'!$B$65</f>
        <v>50877.750639393329</v>
      </c>
      <c r="BO39" s="236">
        <f>'G. Modelsimulering_mænd'!BO44*'B. Andre input'!$B$137*'B. Andre input'!$B$65</f>
        <v>46204.733496203997</v>
      </c>
      <c r="BP39" s="236">
        <f>'G. Modelsimulering_mænd'!BP44*'B. Andre input'!$B$137*'B. Andre input'!$B$65</f>
        <v>41900.261103715631</v>
      </c>
      <c r="BQ39" s="236">
        <f>'G. Modelsimulering_mænd'!BQ44*'B. Andre input'!$B$137*'B. Andre input'!$B$65</f>
        <v>37952.880101603754</v>
      </c>
      <c r="BR39" s="236">
        <f>'G. Modelsimulering_mænd'!BR44*'B. Andre input'!$B$137*'B. Andre input'!$B$65</f>
        <v>34345.514468487003</v>
      </c>
      <c r="BS39" s="236">
        <f>'G. Modelsimulering_mænd'!BS44*'B. Andre input'!$B$137*'B. Andre input'!$B$65</f>
        <v>31057.862607884876</v>
      </c>
      <c r="BT39" s="236">
        <f>'G. Modelsimulering_mænd'!BT44*'B. Andre input'!$B$137*'B. Andre input'!$B$65</f>
        <v>28068.051979744494</v>
      </c>
      <c r="BU39" s="236">
        <f>'G. Modelsimulering_mænd'!BU44*'B. Andre input'!$B$137*'B. Andre input'!$B$65</f>
        <v>25353.764449110855</v>
      </c>
      <c r="BV39" s="236">
        <f>'G. Modelsimulering_mænd'!BV44*'B. Andre input'!$B$137*'B. Andre input'!$B$65</f>
        <v>108134.63693992692</v>
      </c>
      <c r="BW39" s="236">
        <f>'G. Modelsimulering_mænd'!BW44*'B. Andre input'!$B$137*'B. Andre input'!$B$65</f>
        <v>78299.861242748622</v>
      </c>
      <c r="BX39" s="236">
        <f>'G. Modelsimulering_mænd'!BX44*'B. Andre input'!$B$137*'B. Andre input'!$B$65</f>
        <v>56749.369740828384</v>
      </c>
      <c r="BY39" s="236">
        <f>'G. Modelsimulering_mænd'!BY44*'B. Andre input'!$B$137*'B. Andre input'!$B$65</f>
        <v>41167.116001503848</v>
      </c>
      <c r="BZ39" s="236">
        <f>'G. Modelsimulering_mænd'!BZ44*'B. Andre input'!$B$137*'B. Andre input'!$B$65</f>
        <v>29889.214987311407</v>
      </c>
      <c r="CA39" s="236">
        <f>'G. Modelsimulering_mænd'!CA44*'B. Andre input'!$B$137*'B. Andre input'!$B$65</f>
        <v>21718.932953943251</v>
      </c>
      <c r="CB39" s="236">
        <f>'G. Modelsimulering_mænd'!CB44*'B. Andre input'!$B$137*'B. Andre input'!$B$65</f>
        <v>15794.563283575806</v>
      </c>
      <c r="CC39" s="236">
        <f>'G. Modelsimulering_mænd'!CC44*'B. Andre input'!$B$137*'B. Andre input'!$B$65</f>
        <v>11494.954328025839</v>
      </c>
      <c r="CD39" s="236">
        <f>'G. Modelsimulering_mænd'!CD44*'B. Andre input'!$B$137*'B. Andre input'!$B$65</f>
        <v>8371.8769634571036</v>
      </c>
      <c r="CE39" s="236">
        <f>'G. Modelsimulering_mænd'!CE44*'B. Andre input'!$B$137*'B. Andre input'!$B$65</f>
        <v>6101.5482591874252</v>
      </c>
      <c r="CF39" s="236">
        <f>'G. Modelsimulering_mænd'!CF44*'B. Andre input'!$B$137*'B. Andre input'!$B$65</f>
        <v>4449.844209603365</v>
      </c>
      <c r="CG39" s="236">
        <f>'G. Modelsimulering_mænd'!CG44*'B. Andre input'!$B$137*'B. Andre input'!$B$65</f>
        <v>3247.3067417046454</v>
      </c>
      <c r="CH39" s="236">
        <f>'G. Modelsimulering_mænd'!CH44*'B. Andre input'!$B$137*'B. Andre input'!$B$65</f>
        <v>2371.16685044317</v>
      </c>
      <c r="CI39" s="236">
        <f>'G. Modelsimulering_mænd'!CI44*'B. Andre input'!$B$137*'B. Andre input'!$B$65</f>
        <v>1732.3997535742858</v>
      </c>
      <c r="CJ39" s="236">
        <f>'G. Modelsimulering_mænd'!CJ44*'B. Andre input'!$B$137*'B. Andre input'!$B$65</f>
        <v>18995.899539042424</v>
      </c>
    </row>
    <row r="40" spans="1:88" s="115" customFormat="1" ht="25.5" x14ac:dyDescent="0.2">
      <c r="A40" s="140" t="s">
        <v>177</v>
      </c>
      <c r="B40" s="192"/>
      <c r="C40" s="192"/>
      <c r="D40" s="236">
        <f>'G. Modelsimulering_mænd'!D45*'B. Andre input'!$B$149*'B. Andre input'!$B$65</f>
        <v>102851.23598328042</v>
      </c>
      <c r="E40" s="236">
        <f>'G. Modelsimulering_mænd'!E45*'B. Andre input'!$B$149*'B. Andre input'!$B$65</f>
        <v>140594.34439092176</v>
      </c>
      <c r="F40" s="236">
        <f>'G. Modelsimulering_mænd'!F45*'B. Andre input'!$B$149*'B. Andre input'!$B$65</f>
        <v>170922.4241681766</v>
      </c>
      <c r="G40" s="236">
        <f>'G. Modelsimulering_mænd'!G45*'B. Andre input'!$B$149*'B. Andre input'!$B$65</f>
        <v>194906.53530170847</v>
      </c>
      <c r="H40" s="236">
        <f>'G. Modelsimulering_mænd'!H45*'B. Andre input'!$B$149*'B. Andre input'!$B$65</f>
        <v>213476.096068296</v>
      </c>
      <c r="I40" s="236">
        <f>'G. Modelsimulering_mænd'!I45*'B. Andre input'!$B$149*'B. Andre input'!$B$65</f>
        <v>74879.503718745662</v>
      </c>
      <c r="J40" s="236">
        <f>'G. Modelsimulering_mænd'!J45*'B. Andre input'!$B$149*'B. Andre input'!$B$65</f>
        <v>47892.547622500162</v>
      </c>
      <c r="K40" s="236">
        <f>'G. Modelsimulering_mænd'!K45*'B. Andre input'!$B$149*'B. Andre input'!$B$65</f>
        <v>40427.513133825523</v>
      </c>
      <c r="L40" s="236">
        <f>'G. Modelsimulering_mænd'!L45*'B. Andre input'!$B$149*'B. Andre input'!$B$65</f>
        <v>36561.088689346412</v>
      </c>
      <c r="M40" s="236">
        <f>'G. Modelsimulering_mænd'!M45*'B. Andre input'!$B$149*'B. Andre input'!$B$65</f>
        <v>33524.806187238959</v>
      </c>
      <c r="N40" s="236">
        <f>'G. Modelsimulering_mænd'!N45*'B. Andre input'!$B$149*'B. Andre input'!$B$65</f>
        <v>46198.082857466914</v>
      </c>
      <c r="O40" s="236">
        <f>'G. Modelsimulering_mænd'!O45*'B. Andre input'!$B$149*'B. Andre input'!$B$65</f>
        <v>51756.243272941312</v>
      </c>
      <c r="P40" s="236">
        <f>'G. Modelsimulering_mænd'!P45*'B. Andre input'!$B$149*'B. Andre input'!$B$65</f>
        <v>52930.214086967586</v>
      </c>
      <c r="Q40" s="236">
        <f>'G. Modelsimulering_mænd'!Q45*'B. Andre input'!$B$149*'B. Andre input'!$B$65</f>
        <v>51498.090583718425</v>
      </c>
      <c r="R40" s="236">
        <f>'G. Modelsimulering_mænd'!R45*'B. Andre input'!$B$149*'B. Andre input'!$B$65</f>
        <v>48602.918770002172</v>
      </c>
      <c r="S40" s="236">
        <f>'G. Modelsimulering_mænd'!S45*'B. Andre input'!$B$149*'B. Andre input'!$B$65</f>
        <v>44970.193808544042</v>
      </c>
      <c r="T40" s="236">
        <f>'G. Modelsimulering_mænd'!T45*'B. Andre input'!$B$149*'B. Andre input'!$B$65</f>
        <v>41052.605842368692</v>
      </c>
      <c r="U40" s="236">
        <f>'G. Modelsimulering_mænd'!U45*'B. Andre input'!$B$149*'B. Andre input'!$B$65</f>
        <v>37125.583061329118</v>
      </c>
      <c r="V40" s="236">
        <f>'G. Modelsimulering_mænd'!V45*'B. Andre input'!$B$149*'B. Andre input'!$B$65</f>
        <v>33350.143280496814</v>
      </c>
      <c r="W40" s="236">
        <f>'G. Modelsimulering_mænd'!W45*'B. Andre input'!$B$149*'B. Andre input'!$B$65</f>
        <v>0</v>
      </c>
      <c r="X40" s="236">
        <f>'G. Modelsimulering_mænd'!X45*'B. Andre input'!$B$149*'B. Andre input'!$B$65</f>
        <v>0</v>
      </c>
      <c r="Y40" s="236">
        <f>'G. Modelsimulering_mænd'!Y45*'B. Andre input'!$B$149*'B. Andre input'!$B$65</f>
        <v>0</v>
      </c>
      <c r="Z40" s="236">
        <f>'G. Modelsimulering_mænd'!Z45*'B. Andre input'!$B$149*'B. Andre input'!$B$65</f>
        <v>0</v>
      </c>
      <c r="AA40" s="236">
        <f>'G. Modelsimulering_mænd'!AA45*'B. Andre input'!$B$149*'B. Andre input'!$B$65</f>
        <v>0</v>
      </c>
      <c r="AB40" s="236">
        <f>'G. Modelsimulering_mænd'!AB45*'B. Andre input'!$B$149*'B. Andre input'!$B$65</f>
        <v>0</v>
      </c>
      <c r="AC40" s="236">
        <f>'G. Modelsimulering_mænd'!AC45*'B. Andre input'!$B$149*'B. Andre input'!$B$65</f>
        <v>0</v>
      </c>
      <c r="AD40" s="236">
        <f>'G. Modelsimulering_mænd'!AD45*'B. Andre input'!$B$149*'B. Andre input'!$B$65</f>
        <v>0</v>
      </c>
      <c r="AE40" s="236">
        <f>'G. Modelsimulering_mænd'!AE45*'B. Andre input'!$B$149*'B. Andre input'!$B$65</f>
        <v>0</v>
      </c>
      <c r="AF40" s="236">
        <f>'G. Modelsimulering_mænd'!AF45*'B. Andre input'!$B$149*'B. Andre input'!$B$65</f>
        <v>0</v>
      </c>
      <c r="AG40" s="236">
        <f>'G. Modelsimulering_mænd'!AG45*'B. Andre input'!$B$149*'B. Andre input'!$B$65</f>
        <v>0</v>
      </c>
      <c r="AH40" s="236">
        <f>'G. Modelsimulering_mænd'!AH45*'B. Andre input'!$B$149*'B. Andre input'!$B$65</f>
        <v>0</v>
      </c>
      <c r="AI40" s="236">
        <f>'G. Modelsimulering_mænd'!AI45*'B. Andre input'!$B$149*'B. Andre input'!$B$65</f>
        <v>0</v>
      </c>
      <c r="AJ40" s="236">
        <f>'G. Modelsimulering_mænd'!AJ45*'B. Andre input'!$B$149*'B. Andre input'!$B$65</f>
        <v>0</v>
      </c>
      <c r="AK40" s="236">
        <f>'G. Modelsimulering_mænd'!AK45*'B. Andre input'!$B$149*'B. Andre input'!$B$65</f>
        <v>0</v>
      </c>
      <c r="AL40" s="236">
        <f>'G. Modelsimulering_mænd'!AL45*'B. Andre input'!$B$149*'B. Andre input'!$B$65</f>
        <v>0</v>
      </c>
      <c r="AM40" s="236">
        <f>'G. Modelsimulering_mænd'!AM45*'B. Andre input'!$B$149*'B. Andre input'!$B$65</f>
        <v>0</v>
      </c>
      <c r="AN40" s="236">
        <f>'G. Modelsimulering_mænd'!AN45*'B. Andre input'!$B$149*'B. Andre input'!$B$65</f>
        <v>0</v>
      </c>
      <c r="AO40" s="236">
        <f>'G. Modelsimulering_mænd'!AO45*'B. Andre input'!$B$149*'B. Andre input'!$B$65</f>
        <v>0</v>
      </c>
      <c r="AP40" s="236">
        <f>'G. Modelsimulering_mænd'!AP45*'B. Andre input'!$B$149*'B. Andre input'!$B$65</f>
        <v>0</v>
      </c>
      <c r="AQ40" s="236">
        <f>'G. Modelsimulering_mænd'!AQ45*'B. Andre input'!$B$149*'B. Andre input'!$B$65</f>
        <v>0</v>
      </c>
      <c r="AR40" s="236">
        <f>'G. Modelsimulering_mænd'!AR45*'B. Andre input'!$B$149*'B. Andre input'!$B$65</f>
        <v>0</v>
      </c>
      <c r="AS40" s="236">
        <f>'G. Modelsimulering_mænd'!AS45*'B. Andre input'!$B$149*'B. Andre input'!$B$65</f>
        <v>0</v>
      </c>
      <c r="AT40" s="236">
        <f>'G. Modelsimulering_mænd'!AT45*'B. Andre input'!$B$149*'B. Andre input'!$B$65</f>
        <v>0</v>
      </c>
      <c r="AU40" s="236">
        <f>'G. Modelsimulering_mænd'!AU45*'B. Andre input'!$B$149*'B. Andre input'!$B$65</f>
        <v>0</v>
      </c>
      <c r="AV40" s="236">
        <f>'G. Modelsimulering_mænd'!AV45*'B. Andre input'!$B$149*'B. Andre input'!$B$65</f>
        <v>0</v>
      </c>
      <c r="AW40" s="236">
        <f>'G. Modelsimulering_mænd'!AW45*'B. Andre input'!$B$149*'B. Andre input'!$B$65</f>
        <v>0</v>
      </c>
      <c r="AX40" s="236">
        <f>'G. Modelsimulering_mænd'!AX45*'B. Andre input'!$B$149*'B. Andre input'!$B$65</f>
        <v>0</v>
      </c>
      <c r="AY40" s="236">
        <f>'G. Modelsimulering_mænd'!AY45*'B. Andre input'!$B$149*'B. Andre input'!$B$65</f>
        <v>0</v>
      </c>
      <c r="AZ40" s="236">
        <f>'G. Modelsimulering_mænd'!AZ45*'B. Andre input'!$B$149*'B. Andre input'!$B$65</f>
        <v>0</v>
      </c>
      <c r="BA40" s="236">
        <f>'G. Modelsimulering_mænd'!BA45*'B. Andre input'!$B$149*'B. Andre input'!$B$65</f>
        <v>0</v>
      </c>
      <c r="BB40" s="236">
        <f>'G. Modelsimulering_mænd'!BB45*'B. Andre input'!$B$149*'B. Andre input'!$B$65</f>
        <v>0</v>
      </c>
      <c r="BC40" s="236">
        <f>'G. Modelsimulering_mænd'!BC45*'B. Andre input'!$B$149*'B. Andre input'!$B$65</f>
        <v>0</v>
      </c>
      <c r="BD40" s="236">
        <f>'G. Modelsimulering_mænd'!BD45*'B. Andre input'!$B$149*'B. Andre input'!$B$65</f>
        <v>0</v>
      </c>
      <c r="BE40" s="236">
        <f>'G. Modelsimulering_mænd'!BE45*'B. Andre input'!$B$149*'B. Andre input'!$B$65</f>
        <v>0</v>
      </c>
      <c r="BF40" s="236">
        <f>'G. Modelsimulering_mænd'!BF45*'B. Andre input'!$B$149*'B. Andre input'!$B$65</f>
        <v>0</v>
      </c>
      <c r="BG40" s="236">
        <f>'G. Modelsimulering_mænd'!BG45*'B. Andre input'!$B$149*'B. Andre input'!$B$65</f>
        <v>0</v>
      </c>
      <c r="BH40" s="236">
        <f>'G. Modelsimulering_mænd'!BH45*'B. Andre input'!$B$149*'B. Andre input'!$B$65</f>
        <v>0</v>
      </c>
      <c r="BI40" s="236">
        <f>'G. Modelsimulering_mænd'!BI45*'B. Andre input'!$B$149*'B. Andre input'!$B$65</f>
        <v>0</v>
      </c>
      <c r="BJ40" s="236">
        <f>'G. Modelsimulering_mænd'!BJ45*'B. Andre input'!$B$149*'B. Andre input'!$B$65</f>
        <v>0</v>
      </c>
      <c r="BK40" s="236">
        <f>'G. Modelsimulering_mænd'!BK45*'B. Andre input'!$B$149*'B. Andre input'!$B$65</f>
        <v>0</v>
      </c>
      <c r="BL40" s="236">
        <f>'G. Modelsimulering_mænd'!BL45*'B. Andre input'!$B$149*'B. Andre input'!$B$65</f>
        <v>0</v>
      </c>
      <c r="BM40" s="236">
        <f>'G. Modelsimulering_mænd'!BM45*'B. Andre input'!$B$149*'B. Andre input'!$B$65</f>
        <v>0</v>
      </c>
      <c r="BN40" s="236">
        <f>'G. Modelsimulering_mænd'!BN45*'B. Andre input'!$B$149*'B. Andre input'!$B$65</f>
        <v>0</v>
      </c>
      <c r="BO40" s="236">
        <f>'G. Modelsimulering_mænd'!BO45*'B. Andre input'!$B$149*'B. Andre input'!$B$65</f>
        <v>0</v>
      </c>
      <c r="BP40" s="236">
        <f>'G. Modelsimulering_mænd'!BP45*'B. Andre input'!$B$149*'B. Andre input'!$B$65</f>
        <v>0</v>
      </c>
      <c r="BQ40" s="236">
        <f>'G. Modelsimulering_mænd'!BQ45*'B. Andre input'!$B$149*'B. Andre input'!$B$65</f>
        <v>0</v>
      </c>
      <c r="BR40" s="236">
        <f>'G. Modelsimulering_mænd'!BR45*'B. Andre input'!$B$149*'B. Andre input'!$B$65</f>
        <v>0</v>
      </c>
      <c r="BS40" s="236">
        <f>'G. Modelsimulering_mænd'!BS45*'B. Andre input'!$B$149*'B. Andre input'!$B$65</f>
        <v>0</v>
      </c>
      <c r="BT40" s="236">
        <f>'G. Modelsimulering_mænd'!BT45*'B. Andre input'!$B$149*'B. Andre input'!$B$65</f>
        <v>0</v>
      </c>
      <c r="BU40" s="236">
        <f>'G. Modelsimulering_mænd'!BU45*'B. Andre input'!$B$149*'B. Andre input'!$B$65</f>
        <v>0</v>
      </c>
      <c r="BV40" s="236">
        <f>'G. Modelsimulering_mænd'!BV45*'B. Andre input'!$B$149*'B. Andre input'!$B$65</f>
        <v>0</v>
      </c>
      <c r="BW40" s="236">
        <f>'G. Modelsimulering_mænd'!BW45*'B. Andre input'!$B$149*'B. Andre input'!$B$65</f>
        <v>0</v>
      </c>
      <c r="BX40" s="236">
        <f>'G. Modelsimulering_mænd'!BX45*'B. Andre input'!$B$149*'B. Andre input'!$B$65</f>
        <v>0</v>
      </c>
      <c r="BY40" s="236">
        <f>'G. Modelsimulering_mænd'!BY45*'B. Andre input'!$B$149*'B. Andre input'!$B$65</f>
        <v>0</v>
      </c>
      <c r="BZ40" s="236">
        <f>'G. Modelsimulering_mænd'!BZ45*'B. Andre input'!$B$149*'B. Andre input'!$B$65</f>
        <v>0</v>
      </c>
      <c r="CA40" s="236">
        <f>'G. Modelsimulering_mænd'!CA45*'B. Andre input'!$B$149*'B. Andre input'!$B$65</f>
        <v>0</v>
      </c>
      <c r="CB40" s="236">
        <f>'G. Modelsimulering_mænd'!CB45*'B. Andre input'!$B$149*'B. Andre input'!$B$65</f>
        <v>0</v>
      </c>
      <c r="CC40" s="236">
        <f>'G. Modelsimulering_mænd'!CC45*'B. Andre input'!$B$149*'B. Andre input'!$B$65</f>
        <v>0</v>
      </c>
      <c r="CD40" s="236">
        <f>'G. Modelsimulering_mænd'!CD45*'B. Andre input'!$B$149*'B. Andre input'!$B$65</f>
        <v>0</v>
      </c>
      <c r="CE40" s="236">
        <f>'G. Modelsimulering_mænd'!CE45*'B. Andre input'!$B$149*'B. Andre input'!$B$65</f>
        <v>0</v>
      </c>
      <c r="CF40" s="236">
        <f>'G. Modelsimulering_mænd'!CF45*'B. Andre input'!$B$149*'B. Andre input'!$B$65</f>
        <v>0</v>
      </c>
      <c r="CG40" s="236">
        <f>'G. Modelsimulering_mænd'!CG45*'B. Andre input'!$B$149*'B. Andre input'!$B$65</f>
        <v>0</v>
      </c>
      <c r="CH40" s="236">
        <f>'G. Modelsimulering_mænd'!CH45*'B. Andre input'!$B$149*'B. Andre input'!$B$65</f>
        <v>0</v>
      </c>
      <c r="CI40" s="236">
        <f>'G. Modelsimulering_mænd'!CI45*'B. Andre input'!$B$149*'B. Andre input'!$B$65</f>
        <v>0</v>
      </c>
      <c r="CJ40" s="236">
        <f>'G. Modelsimulering_mænd'!CJ45*'B. Andre input'!$B$149*'B. Andre input'!$B$65</f>
        <v>0</v>
      </c>
    </row>
    <row r="41" spans="1:88" s="115" customFormat="1" ht="25.5" x14ac:dyDescent="0.2">
      <c r="A41" s="140" t="s">
        <v>178</v>
      </c>
      <c r="B41" s="192"/>
      <c r="C41" s="192"/>
      <c r="D41" s="236">
        <f>'G. Modelsimulering_mænd'!D46*'B. Andre input'!$B$150*'B. Andre input'!$B$65</f>
        <v>528960.57683386095</v>
      </c>
      <c r="E41" s="236">
        <f>'G. Modelsimulering_mænd'!E46*'B. Andre input'!$B$150*'B. Andre input'!$B$65</f>
        <v>753452.24782055861</v>
      </c>
      <c r="F41" s="236">
        <f>'G. Modelsimulering_mænd'!F46*'B. Andre input'!$B$150*'B. Andre input'!$B$65</f>
        <v>953513.30802926491</v>
      </c>
      <c r="G41" s="236">
        <f>'G. Modelsimulering_mænd'!G46*'B. Andre input'!$B$150*'B. Andre input'!$B$65</f>
        <v>1130790.5448511203</v>
      </c>
      <c r="H41" s="236">
        <f>'G. Modelsimulering_mænd'!H46*'B. Andre input'!$B$150*'B. Andre input'!$B$65</f>
        <v>1286897.9430372408</v>
      </c>
      <c r="I41" s="236">
        <f>'G. Modelsimulering_mænd'!I46*'B. Andre input'!$B$150*'B. Andre input'!$B$65</f>
        <v>478967.50572671153</v>
      </c>
      <c r="J41" s="236">
        <f>'G. Modelsimulering_mænd'!J46*'B. Andre input'!$B$150*'B. Andre input'!$B$65</f>
        <v>324139.93478384684</v>
      </c>
      <c r="K41" s="236">
        <f>'G. Modelsimulering_mænd'!K46*'B. Andre input'!$B$150*'B. Andre input'!$B$65</f>
        <v>289880.41325787426</v>
      </c>
      <c r="L41" s="236">
        <f>'G. Modelsimulering_mænd'!L46*'B. Andre input'!$B$150*'B. Andre input'!$B$65</f>
        <v>277707.3069052326</v>
      </c>
      <c r="M41" s="236">
        <f>'G. Modelsimulering_mænd'!M46*'B. Andre input'!$B$150*'B. Andre input'!$B$65</f>
        <v>269479.58868535678</v>
      </c>
      <c r="N41" s="236">
        <f>'G. Modelsimulering_mænd'!N46*'B. Andre input'!$B$150*'B. Andre input'!$B$65</f>
        <v>415703.77254901384</v>
      </c>
      <c r="O41" s="236">
        <f>'G. Modelsimulering_mænd'!O46*'B. Andre input'!$B$150*'B. Andre input'!$B$65</f>
        <v>519525.29218174482</v>
      </c>
      <c r="P41" s="236">
        <f>'G. Modelsimulering_mænd'!P46*'B. Andre input'!$B$150*'B. Andre input'!$B$65</f>
        <v>590806.24463802378</v>
      </c>
      <c r="Q41" s="236">
        <f>'G. Modelsimulering_mænd'!Q46*'B. Andre input'!$B$150*'B. Andre input'!$B$65</f>
        <v>637379.63473138888</v>
      </c>
      <c r="R41" s="236">
        <f>'G. Modelsimulering_mænd'!R46*'B. Andre input'!$B$150*'B. Andre input'!$B$65</f>
        <v>665338.63950866926</v>
      </c>
      <c r="S41" s="236">
        <f>'G. Modelsimulering_mænd'!S46*'B. Andre input'!$B$150*'B. Andre input'!$B$65</f>
        <v>679372.83248644648</v>
      </c>
      <c r="T41" s="236">
        <f>'G. Modelsimulering_mænd'!T46*'B. Andre input'!$B$150*'B. Andre input'!$B$65</f>
        <v>683066.66026363859</v>
      </c>
      <c r="U41" s="236">
        <f>'G. Modelsimulering_mænd'!U46*'B. Andre input'!$B$150*'B. Andre input'!$B$65</f>
        <v>679146.16565823217</v>
      </c>
      <c r="V41" s="236">
        <f>'G. Modelsimulering_mænd'!V46*'B. Andre input'!$B$150*'B. Andre input'!$B$65</f>
        <v>669676.72594617889</v>
      </c>
      <c r="W41" s="236">
        <f>'G. Modelsimulering_mænd'!W46*'B. Andre input'!$B$150*'B. Andre input'!$B$65</f>
        <v>726595.0350512648</v>
      </c>
      <c r="X41" s="236">
        <f>'G. Modelsimulering_mænd'!X46*'B. Andre input'!$B$150*'B. Andre input'!$B$65</f>
        <v>700242.82286923728</v>
      </c>
      <c r="Y41" s="236">
        <f>'G. Modelsimulering_mænd'!Y46*'B. Andre input'!$B$150*'B. Andre input'!$B$65</f>
        <v>672918.08751330839</v>
      </c>
      <c r="Z41" s="236">
        <f>'G. Modelsimulering_mænd'!Z46*'B. Andre input'!$B$150*'B. Andre input'!$B$65</f>
        <v>645295.72150779411</v>
      </c>
      <c r="AA41" s="236">
        <f>'G. Modelsimulering_mænd'!AA46*'B. Andre input'!$B$150*'B. Andre input'!$B$65</f>
        <v>617840.16731423524</v>
      </c>
      <c r="AB41" s="236">
        <f>'G. Modelsimulering_mænd'!AB46*'B. Andre input'!$B$150*'B. Andre input'!$B$65</f>
        <v>590865.96859332069</v>
      </c>
      <c r="AC41" s="236">
        <f>'G. Modelsimulering_mænd'!AC46*'B. Andre input'!$B$150*'B. Andre input'!$B$65</f>
        <v>564581.14395461837</v>
      </c>
      <c r="AD41" s="236">
        <f>'G. Modelsimulering_mænd'!AD46*'B. Andre input'!$B$150*'B. Andre input'!$B$65</f>
        <v>539118.23833913414</v>
      </c>
      <c r="AE41" s="236">
        <f>'G. Modelsimulering_mænd'!AE46*'B. Andre input'!$B$150*'B. Andre input'!$B$65</f>
        <v>514556.5372734238</v>
      </c>
      <c r="AF41" s="236">
        <f>'G. Modelsimulering_mænd'!AF46*'B. Andre input'!$B$150*'B. Andre input'!$B$65</f>
        <v>490937.94538093259</v>
      </c>
      <c r="AG41" s="236">
        <f>'G. Modelsimulering_mænd'!AG46*'B. Andre input'!$B$150*'B. Andre input'!$B$65</f>
        <v>460204.55984225526</v>
      </c>
      <c r="AH41" s="236">
        <f>'G. Modelsimulering_mænd'!AH46*'B. Andre input'!$B$150*'B. Andre input'!$B$65</f>
        <v>431309.169495693</v>
      </c>
      <c r="AI41" s="236">
        <f>'G. Modelsimulering_mænd'!AI46*'B. Andre input'!$B$150*'B. Andre input'!$B$65</f>
        <v>404168.02314572129</v>
      </c>
      <c r="AJ41" s="236">
        <f>'G. Modelsimulering_mænd'!AJ46*'B. Andre input'!$B$150*'B. Andre input'!$B$65</f>
        <v>378692.88304499339</v>
      </c>
      <c r="AK41" s="236">
        <f>'G. Modelsimulering_mænd'!AK46*'B. Andre input'!$B$150*'B. Andre input'!$B$65</f>
        <v>354794.23296910251</v>
      </c>
      <c r="AL41" s="236">
        <f>'G. Modelsimulering_mænd'!AL46*'B. Andre input'!$B$150*'B. Andre input'!$B$65</f>
        <v>332383.41282570234</v>
      </c>
      <c r="AM41" s="236">
        <f>'G. Modelsimulering_mænd'!AM46*'B. Andre input'!$B$150*'B. Andre input'!$B$65</f>
        <v>311374.00610081473</v>
      </c>
      <c r="AN41" s="236">
        <f>'G. Modelsimulering_mænd'!AN46*'B. Andre input'!$B$150*'B. Andre input'!$B$65</f>
        <v>291682.70928310533</v>
      </c>
      <c r="AO41" s="236">
        <f>'G. Modelsimulering_mænd'!AO46*'B. Andre input'!$B$150*'B. Andre input'!$B$65</f>
        <v>273229.84400802664</v>
      </c>
      <c r="AP41" s="236">
        <f>'G. Modelsimulering_mænd'!AP46*'B. Andre input'!$B$150*'B. Andre input'!$B$65</f>
        <v>255939.62453449014</v>
      </c>
      <c r="AQ41" s="236">
        <f>'G. Modelsimulering_mænd'!AQ46*'B. Andre input'!$B$150*'B. Andre input'!$B$65</f>
        <v>227122.35093254311</v>
      </c>
      <c r="AR41" s="236">
        <f>'G. Modelsimulering_mænd'!AR46*'B. Andre input'!$B$150*'B. Andre input'!$B$65</f>
        <v>201547.69278288478</v>
      </c>
      <c r="AS41" s="236">
        <f>'G. Modelsimulering_mænd'!AS46*'B. Andre input'!$B$150*'B. Andre input'!$B$65</f>
        <v>178851.48692661599</v>
      </c>
      <c r="AT41" s="236">
        <f>'G. Modelsimulering_mænd'!AT46*'B. Andre input'!$B$150*'B. Andre input'!$B$65</f>
        <v>158710.22440025077</v>
      </c>
      <c r="AU41" s="236">
        <f>'G. Modelsimulering_mænd'!AU46*'B. Andre input'!$B$150*'B. Andre input'!$B$65</f>
        <v>140836.59527603377</v>
      </c>
      <c r="AV41" s="236">
        <f>'G. Modelsimulering_mænd'!AV46*'B. Andre input'!$B$150*'B. Andre input'!$B$65</f>
        <v>124975.49314343827</v>
      </c>
      <c r="AW41" s="236">
        <f>'G. Modelsimulering_mænd'!AW46*'B. Andre input'!$B$150*'B. Andre input'!$B$65</f>
        <v>110900.44175294196</v>
      </c>
      <c r="AX41" s="236">
        <f>'G. Modelsimulering_mænd'!AX46*'B. Andre input'!$B$150*'B. Andre input'!$B$65</f>
        <v>98410.405737805981</v>
      </c>
      <c r="AY41" s="236">
        <f>'G. Modelsimulering_mænd'!AY46*'B. Andre input'!$B$150*'B. Andre input'!$B$65</f>
        <v>87326.948417086009</v>
      </c>
      <c r="AZ41" s="236">
        <f>'G. Modelsimulering_mænd'!AZ46*'B. Andre input'!$B$150*'B. Andre input'!$B$65</f>
        <v>77491.701727492036</v>
      </c>
      <c r="BA41" s="236">
        <f>'G. Modelsimulering_mænd'!BA46*'B. Andre input'!$B$150*'B. Andre input'!$B$65</f>
        <v>0</v>
      </c>
      <c r="BB41" s="236">
        <f>'G. Modelsimulering_mænd'!BB46*'B. Andre input'!$B$150*'B. Andre input'!$B$65</f>
        <v>0</v>
      </c>
      <c r="BC41" s="236">
        <f>'G. Modelsimulering_mænd'!BC46*'B. Andre input'!$B$150*'B. Andre input'!$B$65</f>
        <v>0</v>
      </c>
      <c r="BD41" s="236">
        <f>'G. Modelsimulering_mænd'!BD46*'B. Andre input'!$B$150*'B. Andre input'!$B$65</f>
        <v>0</v>
      </c>
      <c r="BE41" s="236">
        <f>'G. Modelsimulering_mænd'!BE46*'B. Andre input'!$B$150*'B. Andre input'!$B$65</f>
        <v>0</v>
      </c>
      <c r="BF41" s="236">
        <f>'G. Modelsimulering_mænd'!BF46*'B. Andre input'!$B$150*'B. Andre input'!$B$65</f>
        <v>0</v>
      </c>
      <c r="BG41" s="236">
        <f>'G. Modelsimulering_mænd'!BG46*'B. Andre input'!$B$150*'B. Andre input'!$B$65</f>
        <v>0</v>
      </c>
      <c r="BH41" s="236">
        <f>'G. Modelsimulering_mænd'!BH46*'B. Andre input'!$B$150*'B. Andre input'!$B$65</f>
        <v>0</v>
      </c>
      <c r="BI41" s="236">
        <f>'G. Modelsimulering_mænd'!BI46*'B. Andre input'!$B$150*'B. Andre input'!$B$65</f>
        <v>0</v>
      </c>
      <c r="BJ41" s="236">
        <f>'G. Modelsimulering_mænd'!BJ46*'B. Andre input'!$B$150*'B. Andre input'!$B$65</f>
        <v>0</v>
      </c>
      <c r="BK41" s="236">
        <f>'G. Modelsimulering_mænd'!BK46*'B. Andre input'!$B$150*'B. Andre input'!$B$65</f>
        <v>0</v>
      </c>
      <c r="BL41" s="236">
        <f>'G. Modelsimulering_mænd'!BL46*'B. Andre input'!$B$150*'B. Andre input'!$B$65</f>
        <v>0</v>
      </c>
      <c r="BM41" s="236">
        <f>'G. Modelsimulering_mænd'!BM46*'B. Andre input'!$B$150*'B. Andre input'!$B$65</f>
        <v>0</v>
      </c>
      <c r="BN41" s="236">
        <f>'G. Modelsimulering_mænd'!BN46*'B. Andre input'!$B$150*'B. Andre input'!$B$65</f>
        <v>0</v>
      </c>
      <c r="BO41" s="236">
        <f>'G. Modelsimulering_mænd'!BO46*'B. Andre input'!$B$150*'B. Andre input'!$B$65</f>
        <v>0</v>
      </c>
      <c r="BP41" s="236">
        <f>'G. Modelsimulering_mænd'!BP46*'B. Andre input'!$B$150*'B. Andre input'!$B$65</f>
        <v>0</v>
      </c>
      <c r="BQ41" s="236">
        <f>'G. Modelsimulering_mænd'!BQ46*'B. Andre input'!$B$150*'B. Andre input'!$B$65</f>
        <v>0</v>
      </c>
      <c r="BR41" s="236">
        <f>'G. Modelsimulering_mænd'!BR46*'B. Andre input'!$B$150*'B. Andre input'!$B$65</f>
        <v>0</v>
      </c>
      <c r="BS41" s="236">
        <f>'G. Modelsimulering_mænd'!BS46*'B. Andre input'!$B$150*'B. Andre input'!$B$65</f>
        <v>0</v>
      </c>
      <c r="BT41" s="236">
        <f>'G. Modelsimulering_mænd'!BT46*'B. Andre input'!$B$150*'B. Andre input'!$B$65</f>
        <v>0</v>
      </c>
      <c r="BU41" s="236">
        <f>'G. Modelsimulering_mænd'!BU46*'B. Andre input'!$B$150*'B. Andre input'!$B$65</f>
        <v>0</v>
      </c>
      <c r="BV41" s="236">
        <f>'G. Modelsimulering_mænd'!BV46*'B. Andre input'!$B$150*'B. Andre input'!$B$65</f>
        <v>0</v>
      </c>
      <c r="BW41" s="236">
        <f>'G. Modelsimulering_mænd'!BW46*'B. Andre input'!$B$150*'B. Andre input'!$B$65</f>
        <v>0</v>
      </c>
      <c r="BX41" s="236">
        <f>'G. Modelsimulering_mænd'!BX46*'B. Andre input'!$B$150*'B. Andre input'!$B$65</f>
        <v>0</v>
      </c>
      <c r="BY41" s="236">
        <f>'G. Modelsimulering_mænd'!BY46*'B. Andre input'!$B$150*'B. Andre input'!$B$65</f>
        <v>0</v>
      </c>
      <c r="BZ41" s="236">
        <f>'G. Modelsimulering_mænd'!BZ46*'B. Andre input'!$B$150*'B. Andre input'!$B$65</f>
        <v>0</v>
      </c>
      <c r="CA41" s="236">
        <f>'G. Modelsimulering_mænd'!CA46*'B. Andre input'!$B$150*'B. Andre input'!$B$65</f>
        <v>0</v>
      </c>
      <c r="CB41" s="236">
        <f>'G. Modelsimulering_mænd'!CB46*'B. Andre input'!$B$150*'B. Andre input'!$B$65</f>
        <v>0</v>
      </c>
      <c r="CC41" s="236">
        <f>'G. Modelsimulering_mænd'!CC46*'B. Andre input'!$B$150*'B. Andre input'!$B$65</f>
        <v>0</v>
      </c>
      <c r="CD41" s="236">
        <f>'G. Modelsimulering_mænd'!CD46*'B. Andre input'!$B$150*'B. Andre input'!$B$65</f>
        <v>0</v>
      </c>
      <c r="CE41" s="236">
        <f>'G. Modelsimulering_mænd'!CE46*'B. Andre input'!$B$150*'B. Andre input'!$B$65</f>
        <v>0</v>
      </c>
      <c r="CF41" s="236">
        <f>'G. Modelsimulering_mænd'!CF46*'B. Andre input'!$B$150*'B. Andre input'!$B$65</f>
        <v>0</v>
      </c>
      <c r="CG41" s="236">
        <f>'G. Modelsimulering_mænd'!CG46*'B. Andre input'!$B$150*'B. Andre input'!$B$65</f>
        <v>0</v>
      </c>
      <c r="CH41" s="236">
        <f>'G. Modelsimulering_mænd'!CH46*'B. Andre input'!$B$150*'B. Andre input'!$B$65</f>
        <v>0</v>
      </c>
      <c r="CI41" s="236">
        <f>'G. Modelsimulering_mænd'!CI46*'B. Andre input'!$B$150*'B. Andre input'!$B$65</f>
        <v>0</v>
      </c>
      <c r="CJ41" s="236">
        <f>'G. Modelsimulering_mænd'!CJ46*'B. Andre input'!$B$150*'B. Andre input'!$B$65</f>
        <v>0</v>
      </c>
    </row>
    <row r="42" spans="1:88" s="115" customFormat="1" ht="25.5" x14ac:dyDescent="0.2">
      <c r="A42" s="140" t="s">
        <v>213</v>
      </c>
      <c r="B42" s="192"/>
      <c r="C42" s="192"/>
      <c r="D42" s="236">
        <f>'G. Modelsimulering_mænd'!D47*'B. Andre input'!$B$151*'B. Andre input'!$B$65</f>
        <v>434269.31478234008</v>
      </c>
      <c r="E42" s="236">
        <f>'G. Modelsimulering_mænd'!E47*'B. Andre input'!$B$151*'B. Andre input'!$B$65</f>
        <v>640968.27535805234</v>
      </c>
      <c r="F42" s="236">
        <f>'G. Modelsimulering_mænd'!F47*'B. Andre input'!$B$151*'B. Andre input'!$B$65</f>
        <v>839048.20489395631</v>
      </c>
      <c r="G42" s="236">
        <f>'G. Modelsimulering_mænd'!G47*'B. Andre input'!$B$151*'B. Andre input'!$B$65</f>
        <v>1027427.6111814231</v>
      </c>
      <c r="H42" s="236">
        <f>'G. Modelsimulering_mænd'!H47*'B. Andre input'!$B$151*'B. Andre input'!$B$65</f>
        <v>1205303.4085760419</v>
      </c>
      <c r="I42" s="236">
        <f>'G. Modelsimulering_mænd'!I47*'B. Andre input'!$B$151*'B. Andre input'!$B$65</f>
        <v>445355.66956432676</v>
      </c>
      <c r="J42" s="236">
        <f>'G. Modelsimulering_mænd'!J47*'B. Andre input'!$B$151*'B. Andre input'!$B$65</f>
        <v>297571.96309905162</v>
      </c>
      <c r="K42" s="236">
        <f>'G. Modelsimulering_mænd'!K47*'B. Andre input'!$B$151*'B. Andre input'!$B$65</f>
        <v>266795.02558167576</v>
      </c>
      <c r="L42" s="236">
        <f>'G. Modelsimulering_mænd'!L47*'B. Andre input'!$B$151*'B. Andre input'!$B$65</f>
        <v>258179.99449467388</v>
      </c>
      <c r="M42" s="236">
        <f>'G. Modelsimulering_mænd'!M47*'B. Andre input'!$B$151*'B. Andre input'!$B$65</f>
        <v>253614.16632130858</v>
      </c>
      <c r="N42" s="236">
        <f>'G. Modelsimulering_mænd'!N47*'B. Andre input'!$B$151*'B. Andre input'!$B$65</f>
        <v>395849.36619208794</v>
      </c>
      <c r="O42" s="236">
        <f>'G. Modelsimulering_mænd'!O47*'B. Andre input'!$B$151*'B. Andre input'!$B$65</f>
        <v>501890.19613859645</v>
      </c>
      <c r="P42" s="236">
        <f>'G. Modelsimulering_mænd'!P47*'B. Andre input'!$B$151*'B. Andre input'!$B$65</f>
        <v>579828.52159470518</v>
      </c>
      <c r="Q42" s="236">
        <f>'G. Modelsimulering_mænd'!Q47*'B. Andre input'!$B$151*'B. Andre input'!$B$65</f>
        <v>635997.97219079197</v>
      </c>
      <c r="R42" s="236">
        <f>'G. Modelsimulering_mænd'!R47*'B. Andre input'!$B$151*'B. Andre input'!$B$65</f>
        <v>675302.48295398511</v>
      </c>
      <c r="S42" s="236">
        <f>'G. Modelsimulering_mænd'!S47*'B. Andre input'!$B$151*'B. Andre input'!$B$65</f>
        <v>701532.35312449804</v>
      </c>
      <c r="T42" s="236">
        <f>'G. Modelsimulering_mænd'!T47*'B. Andre input'!$B$151*'B. Andre input'!$B$65</f>
        <v>717618.11341786827</v>
      </c>
      <c r="U42" s="236">
        <f>'G. Modelsimulering_mænd'!U47*'B. Andre input'!$B$151*'B. Andre input'!$B$65</f>
        <v>725827.43828881497</v>
      </c>
      <c r="V42" s="236">
        <f>'G. Modelsimulering_mænd'!V47*'B. Andre input'!$B$151*'B. Andre input'!$B$65</f>
        <v>727917.0154322926</v>
      </c>
      <c r="W42" s="236">
        <f>'G. Modelsimulering_mænd'!W47*'B. Andre input'!$B$151*'B. Andre input'!$B$65</f>
        <v>725249.69373974751</v>
      </c>
      <c r="X42" s="236">
        <f>'G. Modelsimulering_mænd'!X47*'B. Andre input'!$B$151*'B. Andre input'!$B$65</f>
        <v>724415.42573571182</v>
      </c>
      <c r="Y42" s="236">
        <f>'G. Modelsimulering_mænd'!Y47*'B. Andre input'!$B$151*'B. Andre input'!$B$65</f>
        <v>719602.28023254161</v>
      </c>
      <c r="Z42" s="236">
        <f>'G. Modelsimulering_mænd'!Z47*'B. Andre input'!$B$151*'B. Andre input'!$B$65</f>
        <v>711533.585830317</v>
      </c>
      <c r="AA42" s="236">
        <f>'G. Modelsimulering_mænd'!AA47*'B. Andre input'!$B$151*'B. Andre input'!$B$65</f>
        <v>700827.66921172559</v>
      </c>
      <c r="AB42" s="236">
        <f>'G. Modelsimulering_mænd'!AB47*'B. Andre input'!$B$151*'B. Andre input'!$B$65</f>
        <v>688008.39604673185</v>
      </c>
      <c r="AC42" s="236">
        <f>'G. Modelsimulering_mænd'!AC47*'B. Andre input'!$B$151*'B. Andre input'!$B$65</f>
        <v>673517.01448046567</v>
      </c>
      <c r="AD42" s="236">
        <f>'G. Modelsimulering_mænd'!AD47*'B. Andre input'!$B$151*'B. Andre input'!$B$65</f>
        <v>657723.81481889542</v>
      </c>
      <c r="AE42" s="236">
        <f>'G. Modelsimulering_mænd'!AE47*'B. Andre input'!$B$151*'B. Andre input'!$B$65</f>
        <v>640938.85534055973</v>
      </c>
      <c r="AF42" s="236">
        <f>'G. Modelsimulering_mænd'!AF47*'B. Andre input'!$B$151*'B. Andre input'!$B$65</f>
        <v>623421.44024595153</v>
      </c>
      <c r="AG42" s="236">
        <f>'G. Modelsimulering_mænd'!AG47*'B. Andre input'!$B$151*'B. Andre input'!$B$65</f>
        <v>624394.42789852119</v>
      </c>
      <c r="AH42" s="236">
        <f>'G. Modelsimulering_mænd'!AH47*'B. Andre input'!$B$151*'B. Andre input'!$B$65</f>
        <v>621974.40007016645</v>
      </c>
      <c r="AI42" s="236">
        <f>'G. Modelsimulering_mænd'!AI47*'B. Andre input'!$B$151*'B. Andre input'!$B$65</f>
        <v>616503.16248850105</v>
      </c>
      <c r="AJ42" s="236">
        <f>'G. Modelsimulering_mænd'!AJ47*'B. Andre input'!$B$151*'B. Andre input'!$B$65</f>
        <v>608350.14052055904</v>
      </c>
      <c r="AK42" s="236">
        <f>'G. Modelsimulering_mænd'!AK47*'B. Andre input'!$B$151*'B. Andre input'!$B$65</f>
        <v>597886.84984868742</v>
      </c>
      <c r="AL42" s="236">
        <f>'G. Modelsimulering_mænd'!AL47*'B. Andre input'!$B$151*'B. Andre input'!$B$65</f>
        <v>585471.11799044942</v>
      </c>
      <c r="AM42" s="236">
        <f>'G. Modelsimulering_mænd'!AM47*'B. Andre input'!$B$151*'B. Andre input'!$B$65</f>
        <v>571437.86803964828</v>
      </c>
      <c r="AN42" s="236">
        <f>'G. Modelsimulering_mænd'!AN47*'B. Andre input'!$B$151*'B. Andre input'!$B$65</f>
        <v>556094.27134651388</v>
      </c>
      <c r="AO42" s="236">
        <f>'G. Modelsimulering_mænd'!AO47*'B. Andre input'!$B$151*'B. Andre input'!$B$65</f>
        <v>539717.76537769148</v>
      </c>
      <c r="AP42" s="236">
        <f>'G. Modelsimulering_mænd'!AP47*'B. Andre input'!$B$151*'B. Andre input'!$B$65</f>
        <v>522555.91009677126</v>
      </c>
      <c r="AQ42" s="236">
        <f>'G. Modelsimulering_mænd'!AQ47*'B. Andre input'!$B$151*'B. Andre input'!$B$65</f>
        <v>534530.72891676752</v>
      </c>
      <c r="AR42" s="236">
        <f>'G. Modelsimulering_mænd'!AR47*'B. Andre input'!$B$151*'B. Andre input'!$B$65</f>
        <v>539368.17817402398</v>
      </c>
      <c r="AS42" s="236">
        <f>'G. Modelsimulering_mænd'!AS47*'B. Andre input'!$B$151*'B. Andre input'!$B$65</f>
        <v>538087.03354520013</v>
      </c>
      <c r="AT42" s="236">
        <f>'G. Modelsimulering_mænd'!AT47*'B. Andre input'!$B$151*'B. Andre input'!$B$65</f>
        <v>531676.03805002687</v>
      </c>
      <c r="AU42" s="236">
        <f>'G. Modelsimulering_mænd'!AU47*'B. Andre input'!$B$151*'B. Andre input'!$B$65</f>
        <v>521057.43729032966</v>
      </c>
      <c r="AV42" s="236">
        <f>'G. Modelsimulering_mænd'!AV47*'B. Andre input'!$B$151*'B. Andre input'!$B$65</f>
        <v>507067.9118917216</v>
      </c>
      <c r="AW42" s="236">
        <f>'G. Modelsimulering_mænd'!AW47*'B. Andre input'!$B$151*'B. Andre input'!$B$65</f>
        <v>490450.85611086374</v>
      </c>
      <c r="AX42" s="236">
        <f>'G. Modelsimulering_mænd'!AX47*'B. Andre input'!$B$151*'B. Andre input'!$B$65</f>
        <v>471855.8625199449</v>
      </c>
      <c r="AY42" s="236">
        <f>'G. Modelsimulering_mænd'!AY47*'B. Andre input'!$B$151*'B. Andre input'!$B$65</f>
        <v>451842.60192339035</v>
      </c>
      <c r="AZ42" s="236">
        <f>'G. Modelsimulering_mænd'!AZ47*'B. Andre input'!$B$151*'B. Andre input'!$B$65</f>
        <v>430887.20966311579</v>
      </c>
      <c r="BA42" s="236">
        <f>'G. Modelsimulering_mænd'!BA47*'B. Andre input'!$B$151*'B. Andre input'!$B$65</f>
        <v>571264.94294490828</v>
      </c>
      <c r="BB42" s="236">
        <f>'G. Modelsimulering_mænd'!BB47*'B. Andre input'!$B$151*'B. Andre input'!$B$65</f>
        <v>522949.85334117559</v>
      </c>
      <c r="BC42" s="236">
        <f>'G. Modelsimulering_mænd'!BC47*'B. Andre input'!$B$151*'B. Andre input'!$B$65</f>
        <v>477015.06766891544</v>
      </c>
      <c r="BD42" s="236">
        <f>'G. Modelsimulering_mænd'!BD47*'B. Andre input'!$B$151*'B. Andre input'!$B$65</f>
        <v>433934.45323080639</v>
      </c>
      <c r="BE42" s="236">
        <f>'G. Modelsimulering_mænd'!BE47*'B. Andre input'!$B$151*'B. Andre input'!$B$65</f>
        <v>393924.71046794142</v>
      </c>
      <c r="BF42" s="236">
        <f>'G. Modelsimulering_mænd'!BF47*'B. Andre input'!$B$151*'B. Andre input'!$B$65</f>
        <v>357033.17763412336</v>
      </c>
      <c r="BG42" s="236">
        <f>'G. Modelsimulering_mænd'!BG47*'B. Andre input'!$B$151*'B. Andre input'!$B$65</f>
        <v>323198.4609233354</v>
      </c>
      <c r="BH42" s="236">
        <f>'G. Modelsimulering_mænd'!BH47*'B. Andre input'!$B$151*'B. Andre input'!$B$65</f>
        <v>292292.05645182077</v>
      </c>
      <c r="BI42" s="236">
        <f>'G. Modelsimulering_mænd'!BI47*'B. Andre input'!$B$151*'B. Andre input'!$B$65</f>
        <v>264146.70031031151</v>
      </c>
      <c r="BJ42" s="236">
        <f>'G. Modelsimulering_mænd'!BJ47*'B. Andre input'!$B$151*'B. Andre input'!$B$65</f>
        <v>238575.4733320357</v>
      </c>
      <c r="BK42" s="236">
        <f>'G. Modelsimulering_mænd'!BK47*'B. Andre input'!$B$151*'B. Andre input'!$B$65</f>
        <v>215384.48489914846</v>
      </c>
      <c r="BL42" s="236">
        <f>'G. Modelsimulering_mænd'!BL47*'B. Andre input'!$B$151*'B. Andre input'!$B$65</f>
        <v>194381.11479559634</v>
      </c>
      <c r="BM42" s="236">
        <f>'G. Modelsimulering_mænd'!BM47*'B. Andre input'!$B$151*'B. Andre input'!$B$65</f>
        <v>175379.19802996726</v>
      </c>
      <c r="BN42" s="236">
        <f>'G. Modelsimulering_mænd'!BN47*'B. Andre input'!$B$151*'B. Andre input'!$B$65</f>
        <v>158202.12022927366</v>
      </c>
      <c r="BO42" s="236">
        <f>'G. Modelsimulering_mænd'!BO47*'B. Andre input'!$B$151*'B. Andre input'!$B$65</f>
        <v>142684.49822312931</v>
      </c>
      <c r="BP42" s="236">
        <f>'G. Modelsimulering_mænd'!BP47*'B. Andre input'!$B$151*'B. Andre input'!$B$65</f>
        <v>128672.91490091496</v>
      </c>
      <c r="BQ42" s="236">
        <f>'G. Modelsimulering_mænd'!BQ47*'B. Andre input'!$B$151*'B. Andre input'!$B$65</f>
        <v>116026.03336592964</v>
      </c>
      <c r="BR42" s="236">
        <f>'G. Modelsimulering_mænd'!BR47*'B. Andre input'!$B$151*'B. Andre input'!$B$65</f>
        <v>104614.31455880178</v>
      </c>
      <c r="BS42" s="236">
        <f>'G. Modelsimulering_mænd'!BS47*'B. Andre input'!$B$151*'B. Andre input'!$B$65</f>
        <v>94319.49202300304</v>
      </c>
      <c r="BT42" s="236">
        <f>'G. Modelsimulering_mænd'!BT47*'B. Andre input'!$B$151*'B. Andre input'!$B$65</f>
        <v>85033.908296360547</v>
      </c>
      <c r="BU42" s="236">
        <f>'G. Modelsimulering_mænd'!BU47*'B. Andre input'!$B$151*'B. Andre input'!$B$65</f>
        <v>0</v>
      </c>
      <c r="BV42" s="236">
        <f>'G. Modelsimulering_mænd'!BV47*'B. Andre input'!$B$151*'B. Andre input'!$B$65</f>
        <v>0</v>
      </c>
      <c r="BW42" s="236">
        <f>'G. Modelsimulering_mænd'!BW47*'B. Andre input'!$B$151*'B. Andre input'!$B$65</f>
        <v>0</v>
      </c>
      <c r="BX42" s="236">
        <f>'G. Modelsimulering_mænd'!BX47*'B. Andre input'!$B$151*'B. Andre input'!$B$65</f>
        <v>0</v>
      </c>
      <c r="BY42" s="236">
        <f>'G. Modelsimulering_mænd'!BY47*'B. Andre input'!$B$151*'B. Andre input'!$B$65</f>
        <v>0</v>
      </c>
      <c r="BZ42" s="236">
        <f>'G. Modelsimulering_mænd'!BZ47*'B. Andre input'!$B$151*'B. Andre input'!$B$65</f>
        <v>0</v>
      </c>
      <c r="CA42" s="236">
        <f>'G. Modelsimulering_mænd'!CA47*'B. Andre input'!$B$151*'B. Andre input'!$B$65</f>
        <v>0</v>
      </c>
      <c r="CB42" s="236">
        <f>'G. Modelsimulering_mænd'!CB47*'B. Andre input'!$B$151*'B. Andre input'!$B$65</f>
        <v>0</v>
      </c>
      <c r="CC42" s="236">
        <f>'G. Modelsimulering_mænd'!CC47*'B. Andre input'!$B$151*'B. Andre input'!$B$65</f>
        <v>0</v>
      </c>
      <c r="CD42" s="236">
        <f>'G. Modelsimulering_mænd'!CD47*'B. Andre input'!$B$151*'B. Andre input'!$B$65</f>
        <v>0</v>
      </c>
      <c r="CE42" s="236">
        <f>'G. Modelsimulering_mænd'!CE47*'B. Andre input'!$B$151*'B. Andre input'!$B$65</f>
        <v>0</v>
      </c>
      <c r="CF42" s="236">
        <f>'G. Modelsimulering_mænd'!CF47*'B. Andre input'!$B$151*'B. Andre input'!$B$65</f>
        <v>0</v>
      </c>
      <c r="CG42" s="236">
        <f>'G. Modelsimulering_mænd'!CG47*'B. Andre input'!$B$151*'B. Andre input'!$B$65</f>
        <v>0</v>
      </c>
      <c r="CH42" s="236">
        <f>'G. Modelsimulering_mænd'!CH47*'B. Andre input'!$B$151*'B. Andre input'!$B$65</f>
        <v>0</v>
      </c>
      <c r="CI42" s="236">
        <f>'G. Modelsimulering_mænd'!CI47*'B. Andre input'!$B$151*'B. Andre input'!$B$65</f>
        <v>0</v>
      </c>
      <c r="CJ42" s="236">
        <f>'G. Modelsimulering_mænd'!CJ47*'B. Andre input'!$B$151*'B. Andre input'!$B$65</f>
        <v>0</v>
      </c>
    </row>
    <row r="43" spans="1:88" s="115" customFormat="1" ht="25.5" x14ac:dyDescent="0.2">
      <c r="A43" s="140" t="s">
        <v>214</v>
      </c>
      <c r="B43" s="192"/>
      <c r="C43" s="192"/>
      <c r="D43" s="236">
        <f>'G. Modelsimulering_mænd'!D48*'B. Andre input'!$B$151*'B. Andre input'!$B$65</f>
        <v>44422.136065256105</v>
      </c>
      <c r="E43" s="236">
        <f>'G. Modelsimulering_mænd'!E48*'B. Andre input'!$B$151*'B. Andre input'!$B$65</f>
        <v>85570.852293087315</v>
      </c>
      <c r="F43" s="236">
        <f>'G. Modelsimulering_mænd'!F48*'B. Andre input'!$B$151*'B. Andre input'!$B$65</f>
        <v>134769.58199778839</v>
      </c>
      <c r="G43" s="236">
        <f>'G. Modelsimulering_mænd'!G48*'B. Andre input'!$B$151*'B. Andre input'!$B$65</f>
        <v>189195.4483288397</v>
      </c>
      <c r="H43" s="236">
        <f>'G. Modelsimulering_mænd'!H48*'B. Andre input'!$B$151*'B. Andre input'!$B$65</f>
        <v>246724.20837390085</v>
      </c>
      <c r="I43" s="236">
        <f>'G. Modelsimulering_mænd'!I48*'B. Andre input'!$B$151*'B. Andre input'!$B$65</f>
        <v>92279.244618469573</v>
      </c>
      <c r="J43" s="236">
        <f>'G. Modelsimulering_mænd'!J48*'B. Andre input'!$B$151*'B. Andre input'!$B$65</f>
        <v>59926.765943072758</v>
      </c>
      <c r="K43" s="236">
        <f>'G. Modelsimulering_mænd'!K48*'B. Andre input'!$B$151*'B. Andre input'!$B$65</f>
        <v>53607.336803522623</v>
      </c>
      <c r="L43" s="236">
        <f>'G. Modelsimulering_mænd'!L48*'B. Andre input'!$B$151*'B. Andre input'!$B$65</f>
        <v>52510.407382990248</v>
      </c>
      <c r="M43" s="236">
        <f>'G. Modelsimulering_mænd'!M48*'B. Andre input'!$B$151*'B. Andre input'!$B$65</f>
        <v>52291.620420704901</v>
      </c>
      <c r="N43" s="236">
        <f>'G. Modelsimulering_mænd'!N48*'B. Andre input'!$B$151*'B. Andre input'!$B$65</f>
        <v>85976.636392883171</v>
      </c>
      <c r="O43" s="236">
        <f>'G. Modelsimulering_mænd'!O48*'B. Andre input'!$B$151*'B. Andre input'!$B$65</f>
        <v>114047.99557971577</v>
      </c>
      <c r="P43" s="236">
        <f>'G. Modelsimulering_mænd'!P48*'B. Andre input'!$B$151*'B. Andre input'!$B$65</f>
        <v>136826.21548147107</v>
      </c>
      <c r="Q43" s="236">
        <f>'G. Modelsimulering_mænd'!Q48*'B. Andre input'!$B$151*'B. Andre input'!$B$65</f>
        <v>154887.69830276142</v>
      </c>
      <c r="R43" s="236">
        <f>'G. Modelsimulering_mænd'!R48*'B. Andre input'!$B$151*'B. Andre input'!$B$65</f>
        <v>168878.55222935407</v>
      </c>
      <c r="S43" s="236">
        <f>'G. Modelsimulering_mænd'!S48*'B. Andre input'!$B$151*'B. Andre input'!$B$65</f>
        <v>179428.20733661772</v>
      </c>
      <c r="T43" s="236">
        <f>'G. Modelsimulering_mænd'!T48*'B. Andre input'!$B$151*'B. Andre input'!$B$65</f>
        <v>187109.567330758</v>
      </c>
      <c r="U43" s="236">
        <f>'G. Modelsimulering_mænd'!U48*'B. Andre input'!$B$151*'B. Andre input'!$B$65</f>
        <v>192423.60955476109</v>
      </c>
      <c r="V43" s="236">
        <f>'G. Modelsimulering_mænd'!V48*'B. Andre input'!$B$151*'B. Andre input'!$B$65</f>
        <v>195797.16631083583</v>
      </c>
      <c r="W43" s="236">
        <f>'G. Modelsimulering_mænd'!W48*'B. Andre input'!$B$151*'B. Andre input'!$B$65</f>
        <v>197587.52211023759</v>
      </c>
      <c r="X43" s="236">
        <f>'G. Modelsimulering_mænd'!X48*'B. Andre input'!$B$151*'B. Andre input'!$B$65</f>
        <v>198090.12976560483</v>
      </c>
      <c r="Y43" s="236">
        <f>'G. Modelsimulering_mænd'!Y48*'B. Andre input'!$B$151*'B. Andre input'!$B$65</f>
        <v>197825.49940289865</v>
      </c>
      <c r="Z43" s="236">
        <f>'G. Modelsimulering_mænd'!Z48*'B. Andre input'!$B$151*'B. Andre input'!$B$65</f>
        <v>196908.04591919208</v>
      </c>
      <c r="AA43" s="236">
        <f>'G. Modelsimulering_mænd'!AA48*'B. Andre input'!$B$151*'B. Andre input'!$B$65</f>
        <v>195414.33570008873</v>
      </c>
      <c r="AB43" s="236">
        <f>'G. Modelsimulering_mænd'!AB48*'B. Andre input'!$B$151*'B. Andre input'!$B$65</f>
        <v>193403.13499127864</v>
      </c>
      <c r="AC43" s="236">
        <f>'G. Modelsimulering_mænd'!AC48*'B. Andre input'!$B$151*'B. Andre input'!$B$65</f>
        <v>190925.66837570857</v>
      </c>
      <c r="AD43" s="236">
        <f>'G. Modelsimulering_mænd'!AD48*'B. Andre input'!$B$151*'B. Andre input'!$B$65</f>
        <v>188030.36953306259</v>
      </c>
      <c r="AE43" s="236">
        <f>'G. Modelsimulering_mænd'!AE48*'B. Andre input'!$B$151*'B. Andre input'!$B$65</f>
        <v>184764.66693154135</v>
      </c>
      <c r="AF43" s="236">
        <f>'G. Modelsimulering_mænd'!AF48*'B. Andre input'!$B$151*'B. Andre input'!$B$65</f>
        <v>181175.28079787915</v>
      </c>
      <c r="AG43" s="236">
        <f>'G. Modelsimulering_mænd'!AG48*'B. Andre input'!$B$151*'B. Andre input'!$B$65</f>
        <v>177307.86259394119</v>
      </c>
      <c r="AH43" s="236">
        <f>'G. Modelsimulering_mænd'!AH48*'B. Andre input'!$B$151*'B. Andre input'!$B$65</f>
        <v>174141.48762894692</v>
      </c>
      <c r="AI43" s="236">
        <f>'G. Modelsimulering_mænd'!AI48*'B. Andre input'!$B$151*'B. Andre input'!$B$65</f>
        <v>171465.93985822226</v>
      </c>
      <c r="AJ43" s="236">
        <f>'G. Modelsimulering_mænd'!AJ48*'B. Andre input'!$B$151*'B. Andre input'!$B$65</f>
        <v>169065.78814120663</v>
      </c>
      <c r="AK43" s="236">
        <f>'G. Modelsimulering_mænd'!AK48*'B. Andre input'!$B$151*'B. Andre input'!$B$65</f>
        <v>166754.23833876755</v>
      </c>
      <c r="AL43" s="236">
        <f>'G. Modelsimulering_mænd'!AL48*'B. Andre input'!$B$151*'B. Andre input'!$B$65</f>
        <v>164385.62389288255</v>
      </c>
      <c r="AM43" s="236">
        <f>'G. Modelsimulering_mænd'!AM48*'B. Andre input'!$B$151*'B. Andre input'!$B$65</f>
        <v>161856.50650973004</v>
      </c>
      <c r="AN43" s="236">
        <f>'G. Modelsimulering_mænd'!AN48*'B. Andre input'!$B$151*'B. Andre input'!$B$65</f>
        <v>159101.26100832102</v>
      </c>
      <c r="AO43" s="236">
        <f>'G. Modelsimulering_mænd'!AO48*'B. Andre input'!$B$151*'B. Andre input'!$B$65</f>
        <v>156085.49239155833</v>
      </c>
      <c r="AP43" s="236">
        <f>'G. Modelsimulering_mænd'!AP48*'B. Andre input'!$B$151*'B. Andre input'!$B$65</f>
        <v>152799.10098163655</v>
      </c>
      <c r="AQ43" s="236">
        <f>'G. Modelsimulering_mænd'!AQ48*'B. Andre input'!$B$151*'B. Andre input'!$B$65</f>
        <v>149249.90178279474</v>
      </c>
      <c r="AR43" s="236">
        <f>'G. Modelsimulering_mænd'!AR48*'B. Andre input'!$B$151*'B. Andre input'!$B$65</f>
        <v>146918.71827648705</v>
      </c>
      <c r="AS43" s="236">
        <f>'G. Modelsimulering_mænd'!AS48*'B. Andre input'!$B$151*'B. Andre input'!$B$65</f>
        <v>145342.61359567483</v>
      </c>
      <c r="AT43" s="236">
        <f>'G. Modelsimulering_mænd'!AT48*'B. Andre input'!$B$151*'B. Andre input'!$B$65</f>
        <v>144097.48330413137</v>
      </c>
      <c r="AU43" s="236">
        <f>'G. Modelsimulering_mænd'!AU48*'B. Andre input'!$B$151*'B. Andre input'!$B$65</f>
        <v>142843.98247428806</v>
      </c>
      <c r="AV43" s="236">
        <f>'G. Modelsimulering_mænd'!AV48*'B. Andre input'!$B$151*'B. Andre input'!$B$65</f>
        <v>141338.00379474967</v>
      </c>
      <c r="AW43" s="236">
        <f>'G. Modelsimulering_mænd'!AW48*'B. Andre input'!$B$151*'B. Andre input'!$B$65</f>
        <v>139423.49954029289</v>
      </c>
      <c r="AX43" s="236">
        <f>'G. Modelsimulering_mænd'!AX48*'B. Andre input'!$B$151*'B. Andre input'!$B$65</f>
        <v>137017.84621824734</v>
      </c>
      <c r="AY43" s="236">
        <f>'G. Modelsimulering_mænd'!AY48*'B. Andre input'!$B$151*'B. Andre input'!$B$65</f>
        <v>134095.33551066418</v>
      </c>
      <c r="AZ43" s="236">
        <f>'G. Modelsimulering_mænd'!AZ48*'B. Andre input'!$B$151*'B. Andre input'!$B$65</f>
        <v>130671.62798008246</v>
      </c>
      <c r="BA43" s="236">
        <f>'G. Modelsimulering_mænd'!BA48*'B. Andre input'!$B$151*'B. Andre input'!$B$65</f>
        <v>126790.41684108936</v>
      </c>
      <c r="BB43" s="236">
        <f>'G. Modelsimulering_mænd'!BB48*'B. Andre input'!$B$151*'B. Andre input'!$B$65</f>
        <v>130471.98690443252</v>
      </c>
      <c r="BC43" s="236">
        <f>'G. Modelsimulering_mænd'!BC48*'B. Andre input'!$B$151*'B. Andre input'!$B$65</f>
        <v>131653.37429624045</v>
      </c>
      <c r="BD43" s="236">
        <f>'G. Modelsimulering_mænd'!BD48*'B. Andre input'!$B$151*'B. Andre input'!$B$65</f>
        <v>130424.7609421223</v>
      </c>
      <c r="BE43" s="236">
        <f>'G. Modelsimulering_mænd'!BE48*'B. Andre input'!$B$151*'B. Andre input'!$B$65</f>
        <v>127150.90859216127</v>
      </c>
      <c r="BF43" s="236">
        <f>'G. Modelsimulering_mænd'!BF48*'B. Andre input'!$B$151*'B. Andre input'!$B$65</f>
        <v>122288.13924647696</v>
      </c>
      <c r="BG43" s="236">
        <f>'G. Modelsimulering_mænd'!BG48*'B. Andre input'!$B$151*'B. Andre input'!$B$65</f>
        <v>116287.60153047628</v>
      </c>
      <c r="BH43" s="236">
        <f>'G. Modelsimulering_mænd'!BH48*'B. Andre input'!$B$151*'B. Andre input'!$B$65</f>
        <v>109549.29294831835</v>
      </c>
      <c r="BI43" s="236">
        <f>'G. Modelsimulering_mænd'!BI48*'B. Andre input'!$B$151*'B. Andre input'!$B$65</f>
        <v>102404.93336748666</v>
      </c>
      <c r="BJ43" s="236">
        <f>'G. Modelsimulering_mænd'!BJ48*'B. Andre input'!$B$151*'B. Andre input'!$B$65</f>
        <v>95116.405912643284</v>
      </c>
      <c r="BK43" s="236">
        <f>'G. Modelsimulering_mænd'!BK48*'B. Andre input'!$B$151*'B. Andre input'!$B$65</f>
        <v>87881.884132149615</v>
      </c>
      <c r="BL43" s="236">
        <f>'G. Modelsimulering_mænd'!BL48*'B. Andre input'!$B$151*'B. Andre input'!$B$65</f>
        <v>80845.110261806883</v>
      </c>
      <c r="BM43" s="236">
        <f>'G. Modelsimulering_mænd'!BM48*'B. Andre input'!$B$151*'B. Andre input'!$B$65</f>
        <v>74105.330515528447</v>
      </c>
      <c r="BN43" s="236">
        <f>'G. Modelsimulering_mænd'!BN48*'B. Andre input'!$B$151*'B. Andre input'!$B$65</f>
        <v>67726.613925905869</v>
      </c>
      <c r="BO43" s="236">
        <f>'G. Modelsimulering_mænd'!BO48*'B. Andre input'!$B$151*'B. Andre input'!$B$65</f>
        <v>61745.99154442484</v>
      </c>
      <c r="BP43" s="236">
        <f>'G. Modelsimulering_mænd'!BP48*'B. Andre input'!$B$151*'B. Andre input'!$B$65</f>
        <v>56180.250101957274</v>
      </c>
      <c r="BQ43" s="236">
        <f>'G. Modelsimulering_mænd'!BQ48*'B. Andre input'!$B$151*'B. Andre input'!$B$65</f>
        <v>51031.422987132544</v>
      </c>
      <c r="BR43" s="236">
        <f>'G. Modelsimulering_mænd'!BR48*'B. Andre input'!$B$151*'B. Andre input'!$B$65</f>
        <v>46291.11933478243</v>
      </c>
      <c r="BS43" s="236">
        <f>'G. Modelsimulering_mænd'!BS48*'B. Andre input'!$B$151*'B. Andre input'!$B$65</f>
        <v>41943.867032443042</v>
      </c>
      <c r="BT43" s="236">
        <f>'G. Modelsimulering_mænd'!BT48*'B. Andre input'!$B$151*'B. Andre input'!$B$65</f>
        <v>37969.646595651626</v>
      </c>
      <c r="BU43" s="236">
        <f>'G. Modelsimulering_mænd'!BU48*'B. Andre input'!$B$151*'B. Andre input'!$B$65</f>
        <v>111005.56053654134</v>
      </c>
      <c r="BV43" s="236">
        <f>'G. Modelsimulering_mænd'!BV48*'B. Andre input'!$B$151*'B. Andre input'!$B$65</f>
        <v>94508.910838946089</v>
      </c>
      <c r="BW43" s="236">
        <f>'G. Modelsimulering_mænd'!BW48*'B. Andre input'!$B$151*'B. Andre input'!$B$65</f>
        <v>78079.723113460408</v>
      </c>
      <c r="BX43" s="236">
        <f>'G. Modelsimulering_mænd'!BX48*'B. Andre input'!$B$151*'B. Andre input'!$B$65</f>
        <v>63131.190103692992</v>
      </c>
      <c r="BY43" s="236">
        <f>'G. Modelsimulering_mænd'!BY48*'B. Andre input'!$B$151*'B. Andre input'!$B$65</f>
        <v>50227.143136372848</v>
      </c>
      <c r="BZ43" s="236">
        <f>'G. Modelsimulering_mænd'!BZ48*'B. Andre input'!$B$151*'B. Andre input'!$B$65</f>
        <v>39464.396205485762</v>
      </c>
      <c r="CA43" s="236">
        <f>'G. Modelsimulering_mænd'!CA48*'B. Andre input'!$B$151*'B. Andre input'!$B$65</f>
        <v>30701.786648766985</v>
      </c>
      <c r="CB43" s="236">
        <f>'G. Modelsimulering_mænd'!CB48*'B. Andre input'!$B$151*'B. Andre input'!$B$65</f>
        <v>23693.688577874385</v>
      </c>
      <c r="CC43" s="236">
        <f>'G. Modelsimulering_mænd'!CC48*'B. Andre input'!$B$151*'B. Andre input'!$B$65</f>
        <v>18164.815853882956</v>
      </c>
      <c r="CD43" s="236">
        <f>'G. Modelsimulering_mænd'!CD48*'B. Andre input'!$B$151*'B. Andre input'!$B$65</f>
        <v>13849.583572219104</v>
      </c>
      <c r="CE43" s="236">
        <f>'G. Modelsimulering_mænd'!CE48*'B. Andre input'!$B$151*'B. Andre input'!$B$65</f>
        <v>10510.586956550625</v>
      </c>
      <c r="CF43" s="236">
        <f>'G. Modelsimulering_mænd'!CF48*'B. Andre input'!$B$151*'B. Andre input'!$B$65</f>
        <v>7945.1923910564947</v>
      </c>
      <c r="CG43" s="236">
        <f>'G. Modelsimulering_mænd'!CG48*'B. Andre input'!$B$151*'B. Andre input'!$B$65</f>
        <v>5985.7079624187572</v>
      </c>
      <c r="CH43" s="236">
        <f>'G. Modelsimulering_mænd'!CH48*'B. Andre input'!$B$151*'B. Andre input'!$B$65</f>
        <v>4496.3855676829999</v>
      </c>
      <c r="CI43" s="236">
        <f>'G. Modelsimulering_mænd'!CI48*'B. Andre input'!$B$151*'B. Andre input'!$B$65</f>
        <v>3369.1314417216677</v>
      </c>
      <c r="CJ43" s="236">
        <f>'G. Modelsimulering_mænd'!CJ48*'B. Andre input'!$B$151*'B. Andre input'!$B$65</f>
        <v>0</v>
      </c>
    </row>
    <row r="44" spans="1:88" s="115" customFormat="1" ht="25.5" x14ac:dyDescent="0.2">
      <c r="A44" s="140" t="s">
        <v>192</v>
      </c>
      <c r="B44" s="192"/>
      <c r="C44" s="192"/>
      <c r="D44" s="236">
        <f>'G. Modelsimulering_mænd'!D49*'B. Andre input'!$B$151*'B. Andre input'!$B$65</f>
        <v>1697.7238601474601</v>
      </c>
      <c r="E44" s="236">
        <f>'G. Modelsimulering_mænd'!E49*'B. Andre input'!$B$151*'B. Andre input'!$B$65</f>
        <v>3926.8512279547122</v>
      </c>
      <c r="F44" s="236">
        <f>'G. Modelsimulering_mænd'!F49*'B. Andre input'!$B$151*'B. Andre input'!$B$65</f>
        <v>6756.2232464594526</v>
      </c>
      <c r="G44" s="236">
        <f>'G. Modelsimulering_mænd'!G49*'B. Andre input'!$B$151*'B. Andre input'!$B$65</f>
        <v>9988.7312979662929</v>
      </c>
      <c r="H44" s="236">
        <f>'G. Modelsimulering_mænd'!H49*'B. Andre input'!$B$151*'B. Andre input'!$B$65</f>
        <v>13476.118205831444</v>
      </c>
      <c r="I44" s="236">
        <f>'G. Modelsimulering_mænd'!I49*'B. Andre input'!$B$151*'B. Andre input'!$B$65</f>
        <v>5059.1213299874526</v>
      </c>
      <c r="J44" s="236">
        <f>'G. Modelsimulering_mænd'!J49*'B. Andre input'!$B$151*'B. Andre input'!$B$65</f>
        <v>3258.0548788960132</v>
      </c>
      <c r="K44" s="236">
        <f>'G. Modelsimulering_mænd'!K49*'B. Andre input'!$B$151*'B. Andre input'!$B$65</f>
        <v>2912.3286106972341</v>
      </c>
      <c r="L44" s="236">
        <f>'G. Modelsimulering_mænd'!L49*'B. Andre input'!$B$151*'B. Andre input'!$B$65</f>
        <v>2862.8632515691579</v>
      </c>
      <c r="M44" s="236">
        <f>'G. Modelsimulering_mænd'!M49*'B. Andre input'!$B$151*'B. Andre input'!$B$65</f>
        <v>2862.0577913786292</v>
      </c>
      <c r="N44" s="236">
        <f>'G. Modelsimulering_mænd'!N49*'B. Andre input'!$B$151*'B. Andre input'!$B$65</f>
        <v>4775.7322531069358</v>
      </c>
      <c r="O44" s="236">
        <f>'G. Modelsimulering_mænd'!O49*'B. Andre input'!$B$151*'B. Andre input'!$B$65</f>
        <v>6413.3620812910822</v>
      </c>
      <c r="P44" s="236">
        <f>'G. Modelsimulering_mænd'!P49*'B. Andre input'!$B$151*'B. Andre input'!$B$65</f>
        <v>7769.0234888617742</v>
      </c>
      <c r="Q44" s="236">
        <f>'G. Modelsimulering_mænd'!Q49*'B. Andre input'!$B$151*'B. Andre input'!$B$65</f>
        <v>8862.3076967417092</v>
      </c>
      <c r="R44" s="236">
        <f>'G. Modelsimulering_mænd'!R49*'B. Andre input'!$B$151*'B. Andre input'!$B$65</f>
        <v>9722.6859594489706</v>
      </c>
      <c r="S44" s="236">
        <f>'G. Modelsimulering_mænd'!S49*'B. Andre input'!$B$151*'B. Andre input'!$B$65</f>
        <v>10382.234102174876</v>
      </c>
      <c r="T44" s="236">
        <f>'G. Modelsimulering_mænd'!T49*'B. Andre input'!$B$151*'B. Andre input'!$B$65</f>
        <v>10871.909880313444</v>
      </c>
      <c r="U44" s="236">
        <f>'G. Modelsimulering_mænd'!U49*'B. Andre input'!$B$151*'B. Andre input'!$B$65</f>
        <v>11219.779397062988</v>
      </c>
      <c r="V44" s="236">
        <f>'G. Modelsimulering_mænd'!V49*'B. Andre input'!$B$151*'B. Andre input'!$B$65</f>
        <v>11450.342372389534</v>
      </c>
      <c r="W44" s="236">
        <f>'G. Modelsimulering_mænd'!W49*'B. Andre input'!$B$151*'B. Andre input'!$B$65</f>
        <v>11584.463884786572</v>
      </c>
      <c r="X44" s="236">
        <f>'G. Modelsimulering_mænd'!X49*'B. Andre input'!$B$151*'B. Andre input'!$B$65</f>
        <v>11639.620095991941</v>
      </c>
      <c r="Y44" s="236">
        <f>'G. Modelsimulering_mænd'!Y49*'B. Andre input'!$B$151*'B. Andre input'!$B$65</f>
        <v>11630.473837109997</v>
      </c>
      <c r="Z44" s="236">
        <f>'G. Modelsimulering_mænd'!Z49*'B. Andre input'!$B$151*'B. Andre input'!$B$65</f>
        <v>11586.84543372386</v>
      </c>
      <c r="AA44" s="236">
        <f>'G. Modelsimulering_mænd'!AA49*'B. Andre input'!$B$151*'B. Andre input'!$B$65</f>
        <v>11512.021109735862</v>
      </c>
      <c r="AB44" s="236">
        <f>'G. Modelsimulering_mænd'!AB49*'B. Andre input'!$B$151*'B. Andre input'!$B$65</f>
        <v>11408.325022824987</v>
      </c>
      <c r="AC44" s="236">
        <f>'G. Modelsimulering_mænd'!AC49*'B. Andre input'!$B$151*'B. Andre input'!$B$65</f>
        <v>11277.820724685818</v>
      </c>
      <c r="AD44" s="236">
        <f>'G. Modelsimulering_mænd'!AD49*'B. Andre input'!$B$151*'B. Andre input'!$B$65</f>
        <v>11122.616143460471</v>
      </c>
      <c r="AE44" s="236">
        <f>'G. Modelsimulering_mænd'!AE49*'B. Andre input'!$B$151*'B. Andre input'!$B$65</f>
        <v>10944.957589620042</v>
      </c>
      <c r="AF44" s="236">
        <f>'G. Modelsimulering_mænd'!AF49*'B. Andre input'!$B$151*'B. Andre input'!$B$65</f>
        <v>10747.220182326135</v>
      </c>
      <c r="AG44" s="236">
        <f>'G. Modelsimulering_mænd'!AG49*'B. Andre input'!$B$151*'B. Andre input'!$B$65</f>
        <v>10531.854866340786</v>
      </c>
      <c r="AH44" s="236">
        <f>'G. Modelsimulering_mænd'!AH49*'B. Andre input'!$B$151*'B. Andre input'!$B$65</f>
        <v>10301.324121552423</v>
      </c>
      <c r="AI44" s="236">
        <f>'G. Modelsimulering_mænd'!AI49*'B. Andre input'!$B$151*'B. Andre input'!$B$65</f>
        <v>10118.140270747299</v>
      </c>
      <c r="AJ44" s="236">
        <f>'G. Modelsimulering_mænd'!AJ49*'B. Andre input'!$B$151*'B. Andre input'!$B$65</f>
        <v>9965.4854585880676</v>
      </c>
      <c r="AK44" s="236">
        <f>'G. Modelsimulering_mænd'!AK49*'B. Andre input'!$B$151*'B. Andre input'!$B$65</f>
        <v>9828.5788760194919</v>
      </c>
      <c r="AL44" s="236">
        <f>'G. Modelsimulering_mænd'!AL49*'B. Andre input'!$B$151*'B. Andre input'!$B$65</f>
        <v>9695.629256388389</v>
      </c>
      <c r="AM44" s="236">
        <f>'G. Modelsimulering_mænd'!AM49*'B. Andre input'!$B$151*'B. Andre input'!$B$65</f>
        <v>9557.9487895020447</v>
      </c>
      <c r="AN44" s="236">
        <f>'G. Modelsimulering_mænd'!AN49*'B. Andre input'!$B$151*'B. Andre input'!$B$65</f>
        <v>9409.6563816423895</v>
      </c>
      <c r="AO44" s="236">
        <f>'G. Modelsimulering_mænd'!AO49*'B. Andre input'!$B$151*'B. Andre input'!$B$65</f>
        <v>9247.2151365576374</v>
      </c>
      <c r="AP44" s="236">
        <f>'G. Modelsimulering_mænd'!AP49*'B. Andre input'!$B$151*'B. Andre input'!$B$65</f>
        <v>9068.9376724995036</v>
      </c>
      <c r="AQ44" s="236">
        <f>'G. Modelsimulering_mænd'!AQ49*'B. Andre input'!$B$151*'B. Andre input'!$B$65</f>
        <v>8874.5266583285884</v>
      </c>
      <c r="AR44" s="236">
        <f>'G. Modelsimulering_mænd'!AR49*'B. Andre input'!$B$151*'B. Andre input'!$B$65</f>
        <v>8664.6796396204882</v>
      </c>
      <c r="AS44" s="236">
        <f>'G. Modelsimulering_mænd'!AS49*'B. Andre input'!$B$151*'B. Andre input'!$B$65</f>
        <v>8534.5994882089035</v>
      </c>
      <c r="AT44" s="236">
        <f>'G. Modelsimulering_mænd'!AT49*'B. Andre input'!$B$151*'B. Andre input'!$B$65</f>
        <v>8449.9578389962808</v>
      </c>
      <c r="AU44" s="236">
        <f>'G. Modelsimulering_mænd'!AU49*'B. Andre input'!$B$151*'B. Andre input'!$B$65</f>
        <v>8382.766162945567</v>
      </c>
      <c r="AV44" s="236">
        <f>'G. Modelsimulering_mænd'!AV49*'B. Andre input'!$B$151*'B. Andre input'!$B$65</f>
        <v>8312.1919570176433</v>
      </c>
      <c r="AW44" s="236">
        <f>'G. Modelsimulering_mænd'!AW49*'B. Andre input'!$B$151*'B. Andre input'!$B$65</f>
        <v>8224.0715417908068</v>
      </c>
      <c r="AX44" s="236">
        <f>'G. Modelsimulering_mænd'!AX49*'B. Andre input'!$B$151*'B. Andre input'!$B$65</f>
        <v>8109.8634802623692</v>
      </c>
      <c r="AY44" s="236">
        <f>'G. Modelsimulering_mænd'!AY49*'B. Andre input'!$B$151*'B. Andre input'!$B$65</f>
        <v>7965.4519784967652</v>
      </c>
      <c r="AZ44" s="236">
        <f>'G. Modelsimulering_mænd'!AZ49*'B. Andre input'!$B$151*'B. Andre input'!$B$65</f>
        <v>7790.0099395105071</v>
      </c>
      <c r="BA44" s="236">
        <f>'G. Modelsimulering_mænd'!BA49*'B. Andre input'!$B$151*'B. Andre input'!$B$65</f>
        <v>7585.0154368971853</v>
      </c>
      <c r="BB44" s="236">
        <f>'G. Modelsimulering_mænd'!BB49*'B. Andre input'!$B$151*'B. Andre input'!$B$65</f>
        <v>7353.4507437708353</v>
      </c>
      <c r="BC44" s="236">
        <f>'G. Modelsimulering_mænd'!BC49*'B. Andre input'!$B$151*'B. Andre input'!$B$65</f>
        <v>7610.5227216528319</v>
      </c>
      <c r="BD44" s="236">
        <f>'G. Modelsimulering_mænd'!BD49*'B. Andre input'!$B$151*'B. Andre input'!$B$65</f>
        <v>7684.7218220658551</v>
      </c>
      <c r="BE44" s="236">
        <f>'G. Modelsimulering_mænd'!BE49*'B. Andre input'!$B$151*'B. Andre input'!$B$65</f>
        <v>7601.2877924177546</v>
      </c>
      <c r="BF44" s="236">
        <f>'G. Modelsimulering_mænd'!BF49*'B. Andre input'!$B$151*'B. Andre input'!$B$65</f>
        <v>7392.6370979283411</v>
      </c>
      <c r="BG44" s="236">
        <f>'G. Modelsimulering_mænd'!BG49*'B. Andre input'!$B$151*'B. Andre input'!$B$65</f>
        <v>7091.2254441944133</v>
      </c>
      <c r="BH44" s="236">
        <f>'G. Modelsimulering_mænd'!BH49*'B. Andre input'!$B$151*'B. Andre input'!$B$65</f>
        <v>6726.1071788204054</v>
      </c>
      <c r="BI44" s="236">
        <f>'G. Modelsimulering_mænd'!BI49*'B. Andre input'!$B$151*'B. Andre input'!$B$65</f>
        <v>6321.6053897441161</v>
      </c>
      <c r="BJ44" s="236">
        <f>'G. Modelsimulering_mænd'!BJ49*'B. Andre input'!$B$151*'B. Andre input'!$B$65</f>
        <v>5897.1287180758891</v>
      </c>
      <c r="BK44" s="236">
        <f>'G. Modelsimulering_mænd'!BK49*'B. Andre input'!$B$151*'B. Andre input'!$B$65</f>
        <v>5467.5613293672714</v>
      </c>
      <c r="BL44" s="236">
        <f>'G. Modelsimulering_mænd'!BL49*'B. Andre input'!$B$151*'B. Andre input'!$B$65</f>
        <v>5043.8946623260699</v>
      </c>
      <c r="BM44" s="236">
        <f>'G. Modelsimulering_mænd'!BM49*'B. Andre input'!$B$151*'B. Andre input'!$B$65</f>
        <v>4633.9176006205753</v>
      </c>
      <c r="BN44" s="236">
        <f>'G. Modelsimulering_mænd'!BN49*'B. Andre input'!$B$151*'B. Andre input'!$B$65</f>
        <v>4242.8704675298413</v>
      </c>
      <c r="BO44" s="236">
        <f>'G. Modelsimulering_mænd'!BO49*'B. Andre input'!$B$151*'B. Andre input'!$B$65</f>
        <v>3874.0200794020398</v>
      </c>
      <c r="BP44" s="236">
        <f>'G. Modelsimulering_mænd'!BP49*'B. Andre input'!$B$151*'B. Andre input'!$B$65</f>
        <v>3529.1422444972682</v>
      </c>
      <c r="BQ44" s="236">
        <f>'G. Modelsimulering_mænd'!BQ49*'B. Andre input'!$B$151*'B. Andre input'!$B$65</f>
        <v>3208.9135465774011</v>
      </c>
      <c r="BR44" s="236">
        <f>'G. Modelsimulering_mænd'!BR49*'B. Andre input'!$B$151*'B. Andre input'!$B$65</f>
        <v>2913.2216270754298</v>
      </c>
      <c r="BS44" s="236">
        <f>'G. Modelsimulering_mænd'!BS49*'B. Andre input'!$B$151*'B. Andre input'!$B$65</f>
        <v>2641.4059458399047</v>
      </c>
      <c r="BT44" s="236">
        <f>'G. Modelsimulering_mænd'!BT49*'B. Andre input'!$B$151*'B. Andre input'!$B$65</f>
        <v>2392.4412669963176</v>
      </c>
      <c r="BU44" s="236">
        <f>'G. Modelsimulering_mænd'!BU49*'B. Andre input'!$B$151*'B. Andre input'!$B$65</f>
        <v>2165.0751379064473</v>
      </c>
      <c r="BV44" s="236">
        <f>'G. Modelsimulering_mænd'!BV49*'B. Andre input'!$B$151*'B. Andre input'!$B$65</f>
        <v>6750.6364884961495</v>
      </c>
      <c r="BW44" s="236">
        <f>'G. Modelsimulering_mænd'!BW49*'B. Andre input'!$B$151*'B. Andre input'!$B$65</f>
        <v>5577.1230795328875</v>
      </c>
      <c r="BX44" s="236">
        <f>'G. Modelsimulering_mænd'!BX49*'B. Andre input'!$B$151*'B. Andre input'!$B$65</f>
        <v>4509.3707216923567</v>
      </c>
      <c r="BY44" s="236">
        <f>'G. Modelsimulering_mænd'!BY49*'B. Andre input'!$B$151*'B. Andre input'!$B$65</f>
        <v>3587.6530811694888</v>
      </c>
      <c r="BZ44" s="236">
        <f>'G. Modelsimulering_mænd'!BZ49*'B. Andre input'!$B$151*'B. Andre input'!$B$65</f>
        <v>2818.8854432489834</v>
      </c>
      <c r="CA44" s="236">
        <f>'G. Modelsimulering_mænd'!CA49*'B. Andre input'!$B$151*'B. Andre input'!$B$65</f>
        <v>2192.9847606262138</v>
      </c>
      <c r="CB44" s="236">
        <f>'G. Modelsimulering_mænd'!CB49*'B. Andre input'!$B$151*'B. Andre input'!$B$65</f>
        <v>1692.4063269910278</v>
      </c>
      <c r="CC44" s="236">
        <f>'G. Modelsimulering_mænd'!CC49*'B. Andre input'!$B$151*'B. Andre input'!$B$65</f>
        <v>1297.4868467059252</v>
      </c>
      <c r="CD44" s="236">
        <f>'G. Modelsimulering_mænd'!CD49*'B. Andre input'!$B$151*'B. Andre input'!$B$65</f>
        <v>989.25596944422171</v>
      </c>
      <c r="CE44" s="236">
        <f>'G. Modelsimulering_mænd'!CE49*'B. Andre input'!$B$151*'B. Andre input'!$B$65</f>
        <v>750.7562111821876</v>
      </c>
      <c r="CF44" s="236">
        <f>'G. Modelsimulering_mænd'!CF49*'B. Andre input'!$B$151*'B. Andre input'!$B$65</f>
        <v>567.51374221832111</v>
      </c>
      <c r="CG44" s="236">
        <f>'G. Modelsimulering_mænd'!CG49*'B. Andre input'!$B$151*'B. Andre input'!$B$65</f>
        <v>427.55056874419699</v>
      </c>
      <c r="CH44" s="236">
        <f>'G. Modelsimulering_mænd'!CH49*'B. Andre input'!$B$151*'B. Andre input'!$B$65</f>
        <v>321.17039769164279</v>
      </c>
      <c r="CI44" s="236">
        <f>'G. Modelsimulering_mænd'!CI49*'B. Andre input'!$B$151*'B. Andre input'!$B$65</f>
        <v>240.65224583726197</v>
      </c>
      <c r="CJ44" s="236">
        <f>'G. Modelsimulering_mænd'!CJ49*'B. Andre input'!$B$151*'B. Andre input'!$B$65</f>
        <v>2698.8866161665974</v>
      </c>
    </row>
    <row r="45" spans="1:88" s="115" customFormat="1" ht="25.5" x14ac:dyDescent="0.2">
      <c r="A45" s="140" t="s">
        <v>180</v>
      </c>
      <c r="B45" s="192"/>
      <c r="C45" s="192"/>
      <c r="D45" s="236">
        <f>'G. Modelsimulering_mænd'!D50*'B. Andre input'!$B$156*'B. Andre input'!$B$65</f>
        <v>0</v>
      </c>
      <c r="E45" s="236">
        <f>'G. Modelsimulering_mænd'!E50*'B. Andre input'!$B$156*'B. Andre input'!$B$65</f>
        <v>0</v>
      </c>
      <c r="F45" s="236">
        <f>'G. Modelsimulering_mænd'!F50*'B. Andre input'!$B$156*'B. Andre input'!$B$65</f>
        <v>0</v>
      </c>
      <c r="G45" s="236">
        <f>'G. Modelsimulering_mænd'!G50*'B. Andre input'!$B$156*'B. Andre input'!$B$65</f>
        <v>0</v>
      </c>
      <c r="H45" s="236">
        <f>'G. Modelsimulering_mænd'!H50*'B. Andre input'!$B$156*'B. Andre input'!$B$65</f>
        <v>0</v>
      </c>
      <c r="I45" s="236">
        <f>'G. Modelsimulering_mænd'!I50*'B. Andre input'!$B$156*'B. Andre input'!$B$65</f>
        <v>108850.10213199649</v>
      </c>
      <c r="J45" s="236">
        <f>'G. Modelsimulering_mænd'!J50*'B. Andre input'!$B$156*'B. Andre input'!$B$65</f>
        <v>138414.09269045386</v>
      </c>
      <c r="K45" s="236">
        <f>'G. Modelsimulering_mænd'!K50*'B. Andre input'!$B$156*'B. Andre input'!$B$65</f>
        <v>151877.3159147519</v>
      </c>
      <c r="L45" s="236">
        <f>'G. Modelsimulering_mænd'!L50*'B. Andre input'!$B$156*'B. Andre input'!$B$65</f>
        <v>160468.41466661473</v>
      </c>
      <c r="M45" s="236">
        <f>'G. Modelsimulering_mænd'!M50*'B. Andre input'!$B$156*'B. Andre input'!$B$65</f>
        <v>166407.97545212798</v>
      </c>
      <c r="N45" s="236">
        <f>'G. Modelsimulering_mænd'!N50*'B. Andre input'!$B$156*'B. Andre input'!$B$65</f>
        <v>33428.209199749464</v>
      </c>
      <c r="O45" s="236">
        <f>'G. Modelsimulering_mænd'!O50*'B. Andre input'!$B$156*'B. Andre input'!$B$65</f>
        <v>11530.670359445667</v>
      </c>
      <c r="P45" s="236">
        <f>'G. Modelsimulering_mænd'!P50*'B. Andre input'!$B$156*'B. Andre input'!$B$65</f>
        <v>8348.4272092792526</v>
      </c>
      <c r="Q45" s="236">
        <f>'G. Modelsimulering_mænd'!Q50*'B. Andre input'!$B$156*'B. Andre input'!$B$65</f>
        <v>7930.6603234642607</v>
      </c>
      <c r="R45" s="236">
        <f>'G. Modelsimulering_mænd'!R50*'B. Andre input'!$B$156*'B. Andre input'!$B$65</f>
        <v>7682.252994100767</v>
      </c>
      <c r="S45" s="236">
        <f>'G. Modelsimulering_mænd'!S50*'B. Andre input'!$B$156*'B. Andre input'!$B$65</f>
        <v>7285.1736587191144</v>
      </c>
      <c r="T45" s="236">
        <f>'G. Modelsimulering_mænd'!T50*'B. Andre input'!$B$156*'B. Andre input'!$B$65</f>
        <v>6771.8832815918959</v>
      </c>
      <c r="U45" s="236">
        <f>'G. Modelsimulering_mænd'!U50*'B. Andre input'!$B$156*'B. Andre input'!$B$65</f>
        <v>6203.3445398415879</v>
      </c>
      <c r="V45" s="236">
        <f>'G. Modelsimulering_mænd'!V50*'B. Andre input'!$B$156*'B. Andre input'!$B$65</f>
        <v>5623.9143561355413</v>
      </c>
      <c r="W45" s="236">
        <f>'G. Modelsimulering_mænd'!W50*'B. Andre input'!$B$156*'B. Andre input'!$B$65</f>
        <v>0</v>
      </c>
      <c r="X45" s="236">
        <f>'G. Modelsimulering_mænd'!X50*'B. Andre input'!$B$156*'B. Andre input'!$B$65</f>
        <v>0</v>
      </c>
      <c r="Y45" s="236">
        <f>'G. Modelsimulering_mænd'!Y50*'B. Andre input'!$B$156*'B. Andre input'!$B$65</f>
        <v>0</v>
      </c>
      <c r="Z45" s="236">
        <f>'G. Modelsimulering_mænd'!Z50*'B. Andre input'!$B$156*'B. Andre input'!$B$65</f>
        <v>0</v>
      </c>
      <c r="AA45" s="236">
        <f>'G. Modelsimulering_mænd'!AA50*'B. Andre input'!$B$156*'B. Andre input'!$B$65</f>
        <v>0</v>
      </c>
      <c r="AB45" s="236">
        <f>'G. Modelsimulering_mænd'!AB50*'B. Andre input'!$B$156*'B. Andre input'!$B$65</f>
        <v>0</v>
      </c>
      <c r="AC45" s="236">
        <f>'G. Modelsimulering_mænd'!AC50*'B. Andre input'!$B$156*'B. Andre input'!$B$65</f>
        <v>0</v>
      </c>
      <c r="AD45" s="236">
        <f>'G. Modelsimulering_mænd'!AD50*'B. Andre input'!$B$156*'B. Andre input'!$B$65</f>
        <v>0</v>
      </c>
      <c r="AE45" s="236">
        <f>'G. Modelsimulering_mænd'!AE50*'B. Andre input'!$B$156*'B. Andre input'!$B$65</f>
        <v>0</v>
      </c>
      <c r="AF45" s="236">
        <f>'G. Modelsimulering_mænd'!AF50*'B. Andre input'!$B$156*'B. Andre input'!$B$65</f>
        <v>0</v>
      </c>
      <c r="AG45" s="236">
        <f>'G. Modelsimulering_mænd'!AG50*'B. Andre input'!$B$156*'B. Andre input'!$B$65</f>
        <v>0</v>
      </c>
      <c r="AH45" s="236">
        <f>'G. Modelsimulering_mænd'!AH50*'B. Andre input'!$B$156*'B. Andre input'!$B$65</f>
        <v>0</v>
      </c>
      <c r="AI45" s="236">
        <f>'G. Modelsimulering_mænd'!AI50*'B. Andre input'!$B$156*'B. Andre input'!$B$65</f>
        <v>0</v>
      </c>
      <c r="AJ45" s="236">
        <f>'G. Modelsimulering_mænd'!AJ50*'B. Andre input'!$B$156*'B. Andre input'!$B$65</f>
        <v>0</v>
      </c>
      <c r="AK45" s="236">
        <f>'G. Modelsimulering_mænd'!AK50*'B. Andre input'!$B$156*'B. Andre input'!$B$65</f>
        <v>0</v>
      </c>
      <c r="AL45" s="236">
        <f>'G. Modelsimulering_mænd'!AL50*'B. Andre input'!$B$156*'B. Andre input'!$B$65</f>
        <v>0</v>
      </c>
      <c r="AM45" s="236">
        <f>'G. Modelsimulering_mænd'!AM50*'B. Andre input'!$B$156*'B. Andre input'!$B$65</f>
        <v>0</v>
      </c>
      <c r="AN45" s="236">
        <f>'G. Modelsimulering_mænd'!AN50*'B. Andre input'!$B$156*'B. Andre input'!$B$65</f>
        <v>0</v>
      </c>
      <c r="AO45" s="236">
        <f>'G. Modelsimulering_mænd'!AO50*'B. Andre input'!$B$156*'B. Andre input'!$B$65</f>
        <v>0</v>
      </c>
      <c r="AP45" s="236">
        <f>'G. Modelsimulering_mænd'!AP50*'B. Andre input'!$B$156*'B. Andre input'!$B$65</f>
        <v>0</v>
      </c>
      <c r="AQ45" s="236">
        <f>'G. Modelsimulering_mænd'!AQ50*'B. Andre input'!$B$156*'B. Andre input'!$B$65</f>
        <v>0</v>
      </c>
      <c r="AR45" s="236">
        <f>'G. Modelsimulering_mænd'!AR50*'B. Andre input'!$B$156*'B. Andre input'!$B$65</f>
        <v>0</v>
      </c>
      <c r="AS45" s="236">
        <f>'G. Modelsimulering_mænd'!AS50*'B. Andre input'!$B$156*'B. Andre input'!$B$65</f>
        <v>0</v>
      </c>
      <c r="AT45" s="236">
        <f>'G. Modelsimulering_mænd'!AT50*'B. Andre input'!$B$156*'B. Andre input'!$B$65</f>
        <v>0</v>
      </c>
      <c r="AU45" s="236">
        <f>'G. Modelsimulering_mænd'!AU50*'B. Andre input'!$B$156*'B. Andre input'!$B$65</f>
        <v>0</v>
      </c>
      <c r="AV45" s="236">
        <f>'G. Modelsimulering_mænd'!AV50*'B. Andre input'!$B$156*'B. Andre input'!$B$65</f>
        <v>0</v>
      </c>
      <c r="AW45" s="236">
        <f>'G. Modelsimulering_mænd'!AW50*'B. Andre input'!$B$156*'B. Andre input'!$B$65</f>
        <v>0</v>
      </c>
      <c r="AX45" s="236">
        <f>'G. Modelsimulering_mænd'!AX50*'B. Andre input'!$B$156*'B. Andre input'!$B$65</f>
        <v>0</v>
      </c>
      <c r="AY45" s="236">
        <f>'G. Modelsimulering_mænd'!AY50*'B. Andre input'!$B$156*'B. Andre input'!$B$65</f>
        <v>0</v>
      </c>
      <c r="AZ45" s="236">
        <f>'G. Modelsimulering_mænd'!AZ50*'B. Andre input'!$B$156*'B. Andre input'!$B$65</f>
        <v>0</v>
      </c>
      <c r="BA45" s="236">
        <f>'G. Modelsimulering_mænd'!BA50*'B. Andre input'!$B$156*'B. Andre input'!$B$65</f>
        <v>0</v>
      </c>
      <c r="BB45" s="236">
        <f>'G. Modelsimulering_mænd'!BB50*'B. Andre input'!$B$156*'B. Andre input'!$B$65</f>
        <v>0</v>
      </c>
      <c r="BC45" s="236">
        <f>'G. Modelsimulering_mænd'!BC50*'B. Andre input'!$B$156*'B. Andre input'!$B$65</f>
        <v>0</v>
      </c>
      <c r="BD45" s="236">
        <f>'G. Modelsimulering_mænd'!BD50*'B. Andre input'!$B$156*'B. Andre input'!$B$65</f>
        <v>0</v>
      </c>
      <c r="BE45" s="236">
        <f>'G. Modelsimulering_mænd'!BE50*'B. Andre input'!$B$156*'B. Andre input'!$B$65</f>
        <v>0</v>
      </c>
      <c r="BF45" s="236">
        <f>'G. Modelsimulering_mænd'!BF50*'B. Andre input'!$B$156*'B. Andre input'!$B$65</f>
        <v>0</v>
      </c>
      <c r="BG45" s="236">
        <f>'G. Modelsimulering_mænd'!BG50*'B. Andre input'!$B$156*'B. Andre input'!$B$65</f>
        <v>0</v>
      </c>
      <c r="BH45" s="236">
        <f>'G. Modelsimulering_mænd'!BH50*'B. Andre input'!$B$156*'B. Andre input'!$B$65</f>
        <v>0</v>
      </c>
      <c r="BI45" s="236">
        <f>'G. Modelsimulering_mænd'!BI50*'B. Andre input'!$B$156*'B. Andre input'!$B$65</f>
        <v>0</v>
      </c>
      <c r="BJ45" s="236">
        <f>'G. Modelsimulering_mænd'!BJ50*'B. Andre input'!$B$156*'B. Andre input'!$B$65</f>
        <v>0</v>
      </c>
      <c r="BK45" s="236">
        <f>'G. Modelsimulering_mænd'!BK50*'B. Andre input'!$B$156*'B. Andre input'!$B$65</f>
        <v>0</v>
      </c>
      <c r="BL45" s="236">
        <f>'G. Modelsimulering_mænd'!BL50*'B. Andre input'!$B$156*'B. Andre input'!$B$65</f>
        <v>0</v>
      </c>
      <c r="BM45" s="236">
        <f>'G. Modelsimulering_mænd'!BM50*'B. Andre input'!$B$156*'B. Andre input'!$B$65</f>
        <v>0</v>
      </c>
      <c r="BN45" s="236">
        <f>'G. Modelsimulering_mænd'!BN50*'B. Andre input'!$B$156*'B. Andre input'!$B$65</f>
        <v>0</v>
      </c>
      <c r="BO45" s="236">
        <f>'G. Modelsimulering_mænd'!BO50*'B. Andre input'!$B$156*'B. Andre input'!$B$65</f>
        <v>0</v>
      </c>
      <c r="BP45" s="236">
        <f>'G. Modelsimulering_mænd'!BP50*'B. Andre input'!$B$156*'B. Andre input'!$B$65</f>
        <v>0</v>
      </c>
      <c r="BQ45" s="236">
        <f>'G. Modelsimulering_mænd'!BQ50*'B. Andre input'!$B$156*'B. Andre input'!$B$65</f>
        <v>0</v>
      </c>
      <c r="BR45" s="236">
        <f>'G. Modelsimulering_mænd'!BR50*'B. Andre input'!$B$156*'B. Andre input'!$B$65</f>
        <v>0</v>
      </c>
      <c r="BS45" s="236">
        <f>'G. Modelsimulering_mænd'!BS50*'B. Andre input'!$B$156*'B. Andre input'!$B$65</f>
        <v>0</v>
      </c>
      <c r="BT45" s="236">
        <f>'G. Modelsimulering_mænd'!BT50*'B. Andre input'!$B$156*'B. Andre input'!$B$65</f>
        <v>0</v>
      </c>
      <c r="BU45" s="236">
        <f>'G. Modelsimulering_mænd'!BU50*'B. Andre input'!$B$156*'B. Andre input'!$B$65</f>
        <v>0</v>
      </c>
      <c r="BV45" s="236">
        <f>'G. Modelsimulering_mænd'!BV50*'B. Andre input'!$B$156*'B. Andre input'!$B$65</f>
        <v>0</v>
      </c>
      <c r="BW45" s="236">
        <f>'G. Modelsimulering_mænd'!BW50*'B. Andre input'!$B$156*'B. Andre input'!$B$65</f>
        <v>0</v>
      </c>
      <c r="BX45" s="236">
        <f>'G. Modelsimulering_mænd'!BX50*'B. Andre input'!$B$156*'B. Andre input'!$B$65</f>
        <v>0</v>
      </c>
      <c r="BY45" s="236">
        <f>'G. Modelsimulering_mænd'!BY50*'B. Andre input'!$B$156*'B. Andre input'!$B$65</f>
        <v>0</v>
      </c>
      <c r="BZ45" s="236">
        <f>'G. Modelsimulering_mænd'!BZ50*'B. Andre input'!$B$156*'B. Andre input'!$B$65</f>
        <v>0</v>
      </c>
      <c r="CA45" s="236">
        <f>'G. Modelsimulering_mænd'!CA50*'B. Andre input'!$B$156*'B. Andre input'!$B$65</f>
        <v>0</v>
      </c>
      <c r="CB45" s="236">
        <f>'G. Modelsimulering_mænd'!CB50*'B. Andre input'!$B$156*'B. Andre input'!$B$65</f>
        <v>0</v>
      </c>
      <c r="CC45" s="236">
        <f>'G. Modelsimulering_mænd'!CC50*'B. Andre input'!$B$156*'B. Andre input'!$B$65</f>
        <v>0</v>
      </c>
      <c r="CD45" s="236">
        <f>'G. Modelsimulering_mænd'!CD50*'B. Andre input'!$B$156*'B. Andre input'!$B$65</f>
        <v>0</v>
      </c>
      <c r="CE45" s="236">
        <f>'G. Modelsimulering_mænd'!CE50*'B. Andre input'!$B$156*'B. Andre input'!$B$65</f>
        <v>0</v>
      </c>
      <c r="CF45" s="236">
        <f>'G. Modelsimulering_mænd'!CF50*'B. Andre input'!$B$156*'B. Andre input'!$B$65</f>
        <v>0</v>
      </c>
      <c r="CG45" s="236">
        <f>'G. Modelsimulering_mænd'!CG50*'B. Andre input'!$B$156*'B. Andre input'!$B$65</f>
        <v>0</v>
      </c>
      <c r="CH45" s="236">
        <f>'G. Modelsimulering_mænd'!CH50*'B. Andre input'!$B$156*'B. Andre input'!$B$65</f>
        <v>0</v>
      </c>
      <c r="CI45" s="236">
        <f>'G. Modelsimulering_mænd'!CI50*'B. Andre input'!$B$156*'B. Andre input'!$B$65</f>
        <v>0</v>
      </c>
      <c r="CJ45" s="236">
        <f>'G. Modelsimulering_mænd'!CJ50*'B. Andre input'!$B$156*'B. Andre input'!$B$65</f>
        <v>0</v>
      </c>
    </row>
    <row r="46" spans="1:88" s="115" customFormat="1" ht="25.5" x14ac:dyDescent="0.2">
      <c r="A46" s="140" t="s">
        <v>181</v>
      </c>
      <c r="B46" s="192"/>
      <c r="C46" s="192"/>
      <c r="D46" s="236">
        <f>'G. Modelsimulering_mænd'!D51*'B. Andre input'!$B$157*'B. Andre input'!$B$65</f>
        <v>0</v>
      </c>
      <c r="E46" s="236">
        <f>'G. Modelsimulering_mænd'!E51*'B. Andre input'!$B$157*'B. Andre input'!$B$65</f>
        <v>0</v>
      </c>
      <c r="F46" s="236">
        <f>'G. Modelsimulering_mænd'!F51*'B. Andre input'!$B$157*'B. Andre input'!$B$65</f>
        <v>0</v>
      </c>
      <c r="G46" s="236">
        <f>'G. Modelsimulering_mænd'!G51*'B. Andre input'!$B$157*'B. Andre input'!$B$65</f>
        <v>0</v>
      </c>
      <c r="H46" s="236">
        <f>'G. Modelsimulering_mænd'!H51*'B. Andre input'!$B$157*'B. Andre input'!$B$65</f>
        <v>0</v>
      </c>
      <c r="I46" s="236">
        <f>'G. Modelsimulering_mænd'!I51*'B. Andre input'!$B$157*'B. Andre input'!$B$65</f>
        <v>849381.70877813885</v>
      </c>
      <c r="J46" s="236">
        <f>'G. Modelsimulering_mænd'!J51*'B. Andre input'!$B$157*'B. Andre input'!$B$65</f>
        <v>1149955.458752431</v>
      </c>
      <c r="K46" s="236">
        <f>'G. Modelsimulering_mænd'!K51*'B. Andre input'!$B$157*'B. Andre input'!$B$65</f>
        <v>1341058.9575160516</v>
      </c>
      <c r="L46" s="236">
        <f>'G. Modelsimulering_mænd'!L51*'B. Andre input'!$B$157*'B. Andre input'!$B$65</f>
        <v>1503736.0690010989</v>
      </c>
      <c r="M46" s="236">
        <f>'G. Modelsimulering_mænd'!M51*'B. Andre input'!$B$157*'B. Andre input'!$B$65</f>
        <v>1652811.8884352841</v>
      </c>
      <c r="N46" s="236">
        <f>'G. Modelsimulering_mænd'!N51*'B. Andre input'!$B$157*'B. Andre input'!$B$65</f>
        <v>371284.83310288086</v>
      </c>
      <c r="O46" s="236">
        <f>'G. Modelsimulering_mænd'!O51*'B. Andre input'!$B$157*'B. Andre input'!$B$65</f>
        <v>141795.31778031093</v>
      </c>
      <c r="P46" s="236">
        <f>'G. Modelsimulering_mænd'!P51*'B. Andre input'!$B$157*'B. Andre input'!$B$65</f>
        <v>113413.12681583365</v>
      </c>
      <c r="Q46" s="236">
        <f>'G. Modelsimulering_mænd'!Q51*'B. Andre input'!$B$157*'B. Andre input'!$B$65</f>
        <v>119265.96263612338</v>
      </c>
      <c r="R46" s="236">
        <f>'G. Modelsimulering_mænd'!R51*'B. Andre input'!$B$157*'B. Andre input'!$B$65</f>
        <v>127765.38070383178</v>
      </c>
      <c r="S46" s="236">
        <f>'G. Modelsimulering_mænd'!S51*'B. Andre input'!$B$157*'B. Andre input'!$B$65</f>
        <v>133732.93186838398</v>
      </c>
      <c r="T46" s="236">
        <f>'G. Modelsimulering_mænd'!T51*'B. Andre input'!$B$157*'B. Andre input'!$B$65</f>
        <v>136941.72404167539</v>
      </c>
      <c r="U46" s="236">
        <f>'G. Modelsimulering_mænd'!U51*'B. Andre input'!$B$157*'B. Andre input'!$B$65</f>
        <v>137944.92287504754</v>
      </c>
      <c r="V46" s="236">
        <f>'G. Modelsimulering_mænd'!V51*'B. Andre input'!$B$157*'B. Andre input'!$B$65</f>
        <v>137301.31761600336</v>
      </c>
      <c r="W46" s="236">
        <f>'G. Modelsimulering_mænd'!W51*'B. Andre input'!$B$157*'B. Andre input'!$B$65</f>
        <v>238249.58419624192</v>
      </c>
      <c r="X46" s="236">
        <f>'G. Modelsimulering_mænd'!X51*'B. Andre input'!$B$157*'B. Andre input'!$B$65</f>
        <v>298801.88247027219</v>
      </c>
      <c r="Y46" s="236">
        <f>'G. Modelsimulering_mænd'!Y51*'B. Andre input'!$B$157*'B. Andre input'!$B$65</f>
        <v>340904.38718956622</v>
      </c>
      <c r="Z46" s="236">
        <f>'G. Modelsimulering_mænd'!Z51*'B. Andre input'!$B$157*'B. Andre input'!$B$65</f>
        <v>368735.054403777</v>
      </c>
      <c r="AA46" s="236">
        <f>'G. Modelsimulering_mænd'!AA51*'B. Andre input'!$B$157*'B. Andre input'!$B$65</f>
        <v>385598.65262729872</v>
      </c>
      <c r="AB46" s="236">
        <f>'G. Modelsimulering_mænd'!AB51*'B. Andre input'!$B$157*'B. Andre input'!$B$65</f>
        <v>394098.12910633872</v>
      </c>
      <c r="AC46" s="236">
        <f>'G. Modelsimulering_mænd'!AC51*'B. Andre input'!$B$157*'B. Andre input'!$B$65</f>
        <v>396275.43172926165</v>
      </c>
      <c r="AD46" s="236">
        <f>'G. Modelsimulering_mænd'!AD51*'B. Andre input'!$B$157*'B. Andre input'!$B$65</f>
        <v>393726.20692952315</v>
      </c>
      <c r="AE46" s="236">
        <f>'G. Modelsimulering_mænd'!AE51*'B. Andre input'!$B$157*'B. Andre input'!$B$65</f>
        <v>387692.53415542637</v>
      </c>
      <c r="AF46" s="236">
        <f>'G. Modelsimulering_mænd'!AF51*'B. Andre input'!$B$157*'B. Andre input'!$B$65</f>
        <v>379137.43904762954</v>
      </c>
      <c r="AG46" s="236">
        <f>'G. Modelsimulering_mænd'!AG51*'B. Andre input'!$B$157*'B. Andre input'!$B$65</f>
        <v>362445.75214509625</v>
      </c>
      <c r="AH46" s="236">
        <f>'G. Modelsimulering_mænd'!AH51*'B. Andre input'!$B$157*'B. Andre input'!$B$65</f>
        <v>345051.70059903822</v>
      </c>
      <c r="AI46" s="236">
        <f>'G. Modelsimulering_mænd'!AI51*'B. Andre input'!$B$157*'B. Andre input'!$B$65</f>
        <v>327419.19885874417</v>
      </c>
      <c r="AJ46" s="236">
        <f>'G. Modelsimulering_mænd'!AJ51*'B. Andre input'!$B$157*'B. Andre input'!$B$65</f>
        <v>309883.86794109992</v>
      </c>
      <c r="AK46" s="236">
        <f>'G. Modelsimulering_mænd'!AK51*'B. Andre input'!$B$157*'B. Andre input'!$B$65</f>
        <v>292684.157234171</v>
      </c>
      <c r="AL46" s="236">
        <f>'G. Modelsimulering_mænd'!AL51*'B. Andre input'!$B$157*'B. Andre input'!$B$65</f>
        <v>275985.25074047962</v>
      </c>
      <c r="AM46" s="236">
        <f>'G. Modelsimulering_mænd'!AM51*'B. Andre input'!$B$157*'B. Andre input'!$B$65</f>
        <v>259897.37872480118</v>
      </c>
      <c r="AN46" s="236">
        <f>'G. Modelsimulering_mænd'!AN51*'B. Andre input'!$B$157*'B. Andre input'!$B$65</f>
        <v>244489.80500339609</v>
      </c>
      <c r="AO46" s="236">
        <f>'G. Modelsimulering_mænd'!AO51*'B. Andre input'!$B$157*'B. Andre input'!$B$65</f>
        <v>229801.481084864</v>
      </c>
      <c r="AP46" s="236">
        <f>'G. Modelsimulering_mænd'!AP51*'B. Andre input'!$B$157*'B. Andre input'!$B$65</f>
        <v>215849.13779159018</v>
      </c>
      <c r="AQ46" s="236">
        <f>'G. Modelsimulering_mænd'!AQ51*'B. Andre input'!$B$157*'B. Andre input'!$B$65</f>
        <v>191968.49515213212</v>
      </c>
      <c r="AR46" s="236">
        <f>'G. Modelsimulering_mænd'!AR51*'B. Andre input'!$B$157*'B. Andre input'!$B$65</f>
        <v>170655.07822491793</v>
      </c>
      <c r="AS46" s="236">
        <f>'G. Modelsimulering_mænd'!AS51*'B. Andre input'!$B$157*'B. Andre input'!$B$65</f>
        <v>151654.50670085158</v>
      </c>
      <c r="AT46" s="236">
        <f>'G. Modelsimulering_mænd'!AT51*'B. Andre input'!$B$157*'B. Andre input'!$B$65</f>
        <v>134731.20711494674</v>
      </c>
      <c r="AU46" s="236">
        <f>'G. Modelsimulering_mænd'!AU51*'B. Andre input'!$B$157*'B. Andre input'!$B$65</f>
        <v>119669.07246807766</v>
      </c>
      <c r="AV46" s="236">
        <f>'G. Modelsimulering_mænd'!AV51*'B. Andre input'!$B$157*'B. Andre input'!$B$65</f>
        <v>106271.26693205044</v>
      </c>
      <c r="AW46" s="236">
        <f>'G. Modelsimulering_mænd'!AW51*'B. Andre input'!$B$157*'B. Andre input'!$B$65</f>
        <v>94359.490195771446</v>
      </c>
      <c r="AX46" s="236">
        <f>'G. Modelsimulering_mænd'!AX51*'B. Andre input'!$B$157*'B. Andre input'!$B$65</f>
        <v>83772.919926318762</v>
      </c>
      <c r="AY46" s="236">
        <f>'G. Modelsimulering_mænd'!AY51*'B. Andre input'!$B$157*'B. Andre input'!$B$65</f>
        <v>74366.982284677986</v>
      </c>
      <c r="AZ46" s="236">
        <f>'G. Modelsimulering_mænd'!AZ51*'B. Andre input'!$B$157*'B. Andre input'!$B$65</f>
        <v>66012.051779297384</v>
      </c>
      <c r="BA46" s="236">
        <f>'G. Modelsimulering_mænd'!BA51*'B. Andre input'!$B$157*'B. Andre input'!$B$65</f>
        <v>0</v>
      </c>
      <c r="BB46" s="236">
        <f>'G. Modelsimulering_mænd'!BB51*'B. Andre input'!$B$157*'B. Andre input'!$B$65</f>
        <v>0</v>
      </c>
      <c r="BC46" s="236">
        <f>'G. Modelsimulering_mænd'!BC51*'B. Andre input'!$B$157*'B. Andre input'!$B$65</f>
        <v>0</v>
      </c>
      <c r="BD46" s="236">
        <f>'G. Modelsimulering_mænd'!BD51*'B. Andre input'!$B$157*'B. Andre input'!$B$65</f>
        <v>0</v>
      </c>
      <c r="BE46" s="236">
        <f>'G. Modelsimulering_mænd'!BE51*'B. Andre input'!$B$157*'B. Andre input'!$B$65</f>
        <v>0</v>
      </c>
      <c r="BF46" s="236">
        <f>'G. Modelsimulering_mænd'!BF51*'B. Andre input'!$B$157*'B. Andre input'!$B$65</f>
        <v>0</v>
      </c>
      <c r="BG46" s="236">
        <f>'G. Modelsimulering_mænd'!BG51*'B. Andre input'!$B$157*'B. Andre input'!$B$65</f>
        <v>0</v>
      </c>
      <c r="BH46" s="236">
        <f>'G. Modelsimulering_mænd'!BH51*'B. Andre input'!$B$157*'B. Andre input'!$B$65</f>
        <v>0</v>
      </c>
      <c r="BI46" s="236">
        <f>'G. Modelsimulering_mænd'!BI51*'B. Andre input'!$B$157*'B. Andre input'!$B$65</f>
        <v>0</v>
      </c>
      <c r="BJ46" s="236">
        <f>'G. Modelsimulering_mænd'!BJ51*'B. Andre input'!$B$157*'B. Andre input'!$B$65</f>
        <v>0</v>
      </c>
      <c r="BK46" s="236">
        <f>'G. Modelsimulering_mænd'!BK51*'B. Andre input'!$B$157*'B. Andre input'!$B$65</f>
        <v>0</v>
      </c>
      <c r="BL46" s="236">
        <f>'G. Modelsimulering_mænd'!BL51*'B. Andre input'!$B$157*'B. Andre input'!$B$65</f>
        <v>0</v>
      </c>
      <c r="BM46" s="236">
        <f>'G. Modelsimulering_mænd'!BM51*'B. Andre input'!$B$157*'B. Andre input'!$B$65</f>
        <v>0</v>
      </c>
      <c r="BN46" s="236">
        <f>'G. Modelsimulering_mænd'!BN51*'B. Andre input'!$B$157*'B. Andre input'!$B$65</f>
        <v>0</v>
      </c>
      <c r="BO46" s="236">
        <f>'G. Modelsimulering_mænd'!BO51*'B. Andre input'!$B$157*'B. Andre input'!$B$65</f>
        <v>0</v>
      </c>
      <c r="BP46" s="236">
        <f>'G. Modelsimulering_mænd'!BP51*'B. Andre input'!$B$157*'B. Andre input'!$B$65</f>
        <v>0</v>
      </c>
      <c r="BQ46" s="236">
        <f>'G. Modelsimulering_mænd'!BQ51*'B. Andre input'!$B$157*'B. Andre input'!$B$65</f>
        <v>0</v>
      </c>
      <c r="BR46" s="236">
        <f>'G. Modelsimulering_mænd'!BR51*'B. Andre input'!$B$157*'B. Andre input'!$B$65</f>
        <v>0</v>
      </c>
      <c r="BS46" s="236">
        <f>'G. Modelsimulering_mænd'!BS51*'B. Andre input'!$B$157*'B. Andre input'!$B$65</f>
        <v>0</v>
      </c>
      <c r="BT46" s="236">
        <f>'G. Modelsimulering_mænd'!BT51*'B. Andre input'!$B$157*'B. Andre input'!$B$65</f>
        <v>0</v>
      </c>
      <c r="BU46" s="236">
        <f>'G. Modelsimulering_mænd'!BU51*'B. Andre input'!$B$157*'B. Andre input'!$B$65</f>
        <v>0</v>
      </c>
      <c r="BV46" s="236">
        <f>'G. Modelsimulering_mænd'!BV51*'B. Andre input'!$B$157*'B. Andre input'!$B$65</f>
        <v>0</v>
      </c>
      <c r="BW46" s="236">
        <f>'G. Modelsimulering_mænd'!BW51*'B. Andre input'!$B$157*'B. Andre input'!$B$65</f>
        <v>0</v>
      </c>
      <c r="BX46" s="236">
        <f>'G. Modelsimulering_mænd'!BX51*'B. Andre input'!$B$157*'B. Andre input'!$B$65</f>
        <v>0</v>
      </c>
      <c r="BY46" s="236">
        <f>'G. Modelsimulering_mænd'!BY51*'B. Andre input'!$B$157*'B. Andre input'!$B$65</f>
        <v>0</v>
      </c>
      <c r="BZ46" s="236">
        <f>'G. Modelsimulering_mænd'!BZ51*'B. Andre input'!$B$157*'B. Andre input'!$B$65</f>
        <v>0</v>
      </c>
      <c r="CA46" s="236">
        <f>'G. Modelsimulering_mænd'!CA51*'B. Andre input'!$B$157*'B. Andre input'!$B$65</f>
        <v>0</v>
      </c>
      <c r="CB46" s="236">
        <f>'G. Modelsimulering_mænd'!CB51*'B. Andre input'!$B$157*'B. Andre input'!$B$65</f>
        <v>0</v>
      </c>
      <c r="CC46" s="236">
        <f>'G. Modelsimulering_mænd'!CC51*'B. Andre input'!$B$157*'B. Andre input'!$B$65</f>
        <v>0</v>
      </c>
      <c r="CD46" s="236">
        <f>'G. Modelsimulering_mænd'!CD51*'B. Andre input'!$B$157*'B. Andre input'!$B$65</f>
        <v>0</v>
      </c>
      <c r="CE46" s="236">
        <f>'G. Modelsimulering_mænd'!CE51*'B. Andre input'!$B$157*'B. Andre input'!$B$65</f>
        <v>0</v>
      </c>
      <c r="CF46" s="236">
        <f>'G. Modelsimulering_mænd'!CF51*'B. Andre input'!$B$157*'B. Andre input'!$B$65</f>
        <v>0</v>
      </c>
      <c r="CG46" s="236">
        <f>'G. Modelsimulering_mænd'!CG51*'B. Andre input'!$B$157*'B. Andre input'!$B$65</f>
        <v>0</v>
      </c>
      <c r="CH46" s="236">
        <f>'G. Modelsimulering_mænd'!CH51*'B. Andre input'!$B$157*'B. Andre input'!$B$65</f>
        <v>0</v>
      </c>
      <c r="CI46" s="236">
        <f>'G. Modelsimulering_mænd'!CI51*'B. Andre input'!$B$157*'B. Andre input'!$B$65</f>
        <v>0</v>
      </c>
      <c r="CJ46" s="236">
        <f>'G. Modelsimulering_mænd'!CJ51*'B. Andre input'!$B$157*'B. Andre input'!$B$65</f>
        <v>0</v>
      </c>
    </row>
    <row r="47" spans="1:88" s="115" customFormat="1" ht="25.5" x14ac:dyDescent="0.2">
      <c r="A47" s="140" t="s">
        <v>215</v>
      </c>
      <c r="B47" s="192"/>
      <c r="C47" s="192"/>
      <c r="D47" s="236">
        <f>'G. Modelsimulering_mænd'!D52*'B. Andre input'!$B$158*'B. Andre input'!$B$65</f>
        <v>0</v>
      </c>
      <c r="E47" s="236">
        <f>'G. Modelsimulering_mænd'!E52*'B. Andre input'!$B$158*'B. Andre input'!$B$65</f>
        <v>0</v>
      </c>
      <c r="F47" s="236">
        <f>'G. Modelsimulering_mænd'!F52*'B. Andre input'!$B$158*'B. Andre input'!$B$65</f>
        <v>0</v>
      </c>
      <c r="G47" s="236">
        <f>'G. Modelsimulering_mænd'!G52*'B. Andre input'!$B$158*'B. Andre input'!$B$65</f>
        <v>0</v>
      </c>
      <c r="H47" s="236">
        <f>'G. Modelsimulering_mænd'!H52*'B. Andre input'!$B$158*'B. Andre input'!$B$65</f>
        <v>0</v>
      </c>
      <c r="I47" s="236">
        <f>'G. Modelsimulering_mænd'!I52*'B. Andre input'!$B$158*'B. Andre input'!$B$65</f>
        <v>851731.34582133254</v>
      </c>
      <c r="J47" s="236">
        <f>'G. Modelsimulering_mænd'!J52*'B. Andre input'!$B$158*'B. Andre input'!$B$65</f>
        <v>1176610.7628544613</v>
      </c>
      <c r="K47" s="236">
        <f>'G. Modelsimulering_mænd'!K52*'B. Andre input'!$B$158*'B. Andre input'!$B$65</f>
        <v>1399146.7396120902</v>
      </c>
      <c r="L47" s="236">
        <f>'G. Modelsimulering_mænd'!L52*'B. Andre input'!$B$158*'B. Andre input'!$B$65</f>
        <v>1599994.1363795253</v>
      </c>
      <c r="M47" s="236">
        <f>'G. Modelsimulering_mænd'!M52*'B. Andre input'!$B$158*'B. Andre input'!$B$65</f>
        <v>1793929.4232068856</v>
      </c>
      <c r="N47" s="236">
        <f>'G. Modelsimulering_mænd'!N52*'B. Andre input'!$B$158*'B. Andre input'!$B$65</f>
        <v>405592.24667593604</v>
      </c>
      <c r="O47" s="236">
        <f>'G. Modelsimulering_mænd'!O52*'B. Andre input'!$B$158*'B. Andre input'!$B$65</f>
        <v>151375.16167149917</v>
      </c>
      <c r="P47" s="236">
        <f>'G. Modelsimulering_mænd'!P52*'B. Andre input'!$B$158*'B. Andre input'!$B$65</f>
        <v>118928.53874683195</v>
      </c>
      <c r="Q47" s="236">
        <f>'G. Modelsimulering_mænd'!Q52*'B. Andre input'!$B$158*'B. Andre input'!$B$65</f>
        <v>126035.25369357284</v>
      </c>
      <c r="R47" s="236">
        <f>'G. Modelsimulering_mænd'!R52*'B. Andre input'!$B$158*'B. Andre input'!$B$65</f>
        <v>137196.28594722849</v>
      </c>
      <c r="S47" s="236">
        <f>'G. Modelsimulering_mænd'!S52*'B. Andre input'!$B$158*'B. Andre input'!$B$65</f>
        <v>146167.68451518923</v>
      </c>
      <c r="T47" s="236">
        <f>'G. Modelsimulering_mænd'!T52*'B. Andre input'!$B$158*'B. Andre input'!$B$65</f>
        <v>152381.09744044099</v>
      </c>
      <c r="U47" s="236">
        <f>'G. Modelsimulering_mænd'!U52*'B. Andre input'!$B$158*'B. Andre input'!$B$65</f>
        <v>156250.8210583356</v>
      </c>
      <c r="V47" s="236">
        <f>'G. Modelsimulering_mænd'!V52*'B. Andre input'!$B$158*'B. Andre input'!$B$65</f>
        <v>158267.64797997972</v>
      </c>
      <c r="W47" s="236">
        <f>'G. Modelsimulering_mænd'!W52*'B. Andre input'!$B$158*'B. Andre input'!$B$65</f>
        <v>253930.06349107358</v>
      </c>
      <c r="X47" s="236">
        <f>'G. Modelsimulering_mænd'!X52*'B. Andre input'!$B$158*'B. Andre input'!$B$65</f>
        <v>332045.79182704177</v>
      </c>
      <c r="Y47" s="236">
        <f>'G. Modelsimulering_mænd'!Y52*'B. Andre input'!$B$158*'B. Andre input'!$B$65</f>
        <v>393667.37758973957</v>
      </c>
      <c r="Z47" s="236">
        <f>'G. Modelsimulering_mænd'!Z52*'B. Andre input'!$B$158*'B. Andre input'!$B$65</f>
        <v>441151.72455677472</v>
      </c>
      <c r="AA47" s="236">
        <f>'G. Modelsimulering_mænd'!AA52*'B. Andre input'!$B$158*'B. Andre input'!$B$65</f>
        <v>476650.22287841915</v>
      </c>
      <c r="AB47" s="236">
        <f>'G. Modelsimulering_mænd'!AB52*'B. Andre input'!$B$158*'B. Andre input'!$B$65</f>
        <v>502085.16322364</v>
      </c>
      <c r="AC47" s="236">
        <f>'G. Modelsimulering_mænd'!AC52*'B. Andre input'!$B$158*'B. Andre input'!$B$65</f>
        <v>519145.68056655052</v>
      </c>
      <c r="AD47" s="236">
        <f>'G. Modelsimulering_mænd'!AD52*'B. Andre input'!$B$158*'B. Andre input'!$B$65</f>
        <v>529296.27471543197</v>
      </c>
      <c r="AE47" s="236">
        <f>'G. Modelsimulering_mænd'!AE52*'B. Andre input'!$B$158*'B. Andre input'!$B$65</f>
        <v>533792.83288192144</v>
      </c>
      <c r="AF47" s="236">
        <f>'G. Modelsimulering_mænd'!AF52*'B. Andre input'!$B$158*'B. Andre input'!$B$65</f>
        <v>533702.56394111423</v>
      </c>
      <c r="AG47" s="236">
        <f>'G. Modelsimulering_mænd'!AG52*'B. Andre input'!$B$158*'B. Andre input'!$B$65</f>
        <v>545394.41174749087</v>
      </c>
      <c r="AH47" s="236">
        <f>'G. Modelsimulering_mænd'!AH52*'B. Andre input'!$B$158*'B. Andre input'!$B$65</f>
        <v>552039.96951930376</v>
      </c>
      <c r="AI47" s="236">
        <f>'G. Modelsimulering_mænd'!AI52*'B. Andre input'!$B$158*'B. Andre input'!$B$65</f>
        <v>554342.95596047014</v>
      </c>
      <c r="AJ47" s="236">
        <f>'G. Modelsimulering_mænd'!AJ52*'B. Andre input'!$B$158*'B. Andre input'!$B$65</f>
        <v>552926.34949390264</v>
      </c>
      <c r="AK47" s="236">
        <f>'G. Modelsimulering_mænd'!AK52*'B. Andre input'!$B$158*'B. Andre input'!$B$65</f>
        <v>548344.98811327748</v>
      </c>
      <c r="AL47" s="236">
        <f>'G. Modelsimulering_mænd'!AL52*'B. Andre input'!$B$158*'B. Andre input'!$B$65</f>
        <v>541093.87844041211</v>
      </c>
      <c r="AM47" s="236">
        <f>'G. Modelsimulering_mænd'!AM52*'B. Andre input'!$B$158*'B. Andre input'!$B$65</f>
        <v>531614.17279375787</v>
      </c>
      <c r="AN47" s="236">
        <f>'G. Modelsimulering_mænd'!AN52*'B. Andre input'!$B$158*'B. Andre input'!$B$65</f>
        <v>520297.91942779522</v>
      </c>
      <c r="AO47" s="236">
        <f>'G. Modelsimulering_mænd'!AO52*'B. Andre input'!$B$158*'B. Andre input'!$B$65</f>
        <v>507492.1806391672</v>
      </c>
      <c r="AP47" s="236">
        <f>'G. Modelsimulering_mænd'!AP52*'B. Andre input'!$B$158*'B. Andre input'!$B$65</f>
        <v>493502.81661767105</v>
      </c>
      <c r="AQ47" s="236">
        <f>'G. Modelsimulering_mænd'!AQ52*'B. Andre input'!$B$158*'B. Andre input'!$B$65</f>
        <v>504542.97374944575</v>
      </c>
      <c r="AR47" s="236">
        <f>'G. Modelsimulering_mænd'!AR52*'B. Andre input'!$B$158*'B. Andre input'!$B$65</f>
        <v>508954.39443011623</v>
      </c>
      <c r="AS47" s="236">
        <f>'G. Modelsimulering_mænd'!AS52*'B. Andre input'!$B$158*'B. Andre input'!$B$65</f>
        <v>507891.72770867607</v>
      </c>
      <c r="AT47" s="236">
        <f>'G. Modelsimulering_mænd'!AT52*'B. Andre input'!$B$158*'B. Andre input'!$B$65</f>
        <v>502317.28550768649</v>
      </c>
      <c r="AU47" s="236">
        <f>'G. Modelsimulering_mænd'!AU52*'B. Andre input'!$B$158*'B. Andre input'!$B$65</f>
        <v>493050.40498089505</v>
      </c>
      <c r="AV47" s="236">
        <f>'G. Modelsimulering_mænd'!AV52*'B. Andre input'!$B$158*'B. Andre input'!$B$65</f>
        <v>480798.27070226916</v>
      </c>
      <c r="AW47" s="236">
        <f>'G. Modelsimulering_mænd'!AW52*'B. Andre input'!$B$158*'B. Andre input'!$B$65</f>
        <v>466175.59508001211</v>
      </c>
      <c r="AX47" s="236">
        <f>'G. Modelsimulering_mænd'!AX52*'B. Andre input'!$B$158*'B. Andre input'!$B$65</f>
        <v>449717.74850521545</v>
      </c>
      <c r="AY47" s="236">
        <f>'G. Modelsimulering_mænd'!AY52*'B. Andre input'!$B$158*'B. Andre input'!$B$65</f>
        <v>431890.13020032959</v>
      </c>
      <c r="AZ47" s="236">
        <f>'G. Modelsimulering_mænd'!AZ52*'B. Andre input'!$B$158*'B. Andre input'!$B$65</f>
        <v>413095.43124536466</v>
      </c>
      <c r="BA47" s="236">
        <f>'G. Modelsimulering_mænd'!BA52*'B. Andre input'!$B$158*'B. Andre input'!$B$65</f>
        <v>536218.85297390772</v>
      </c>
      <c r="BB47" s="236">
        <f>'G. Modelsimulering_mænd'!BB52*'B. Andre input'!$B$158*'B. Andre input'!$B$65</f>
        <v>492397.90137482504</v>
      </c>
      <c r="BC47" s="236">
        <f>'G. Modelsimulering_mænd'!BC52*'B. Andre input'!$B$158*'B. Andre input'!$B$65</f>
        <v>451893.52652020939</v>
      </c>
      <c r="BD47" s="236">
        <f>'G. Modelsimulering_mænd'!BD52*'B. Andre input'!$B$158*'B. Andre input'!$B$65</f>
        <v>414247.55242135946</v>
      </c>
      <c r="BE47" s="236">
        <f>'G. Modelsimulering_mænd'!BE52*'B. Andre input'!$B$158*'B. Andre input'!$B$65</f>
        <v>379195.3772538965</v>
      </c>
      <c r="BF47" s="236">
        <f>'G. Modelsimulering_mænd'!BF52*'B. Andre input'!$B$158*'B. Andre input'!$B$65</f>
        <v>346574.94530702173</v>
      </c>
      <c r="BG47" s="236">
        <f>'G. Modelsimulering_mænd'!BG52*'B. Andre input'!$B$158*'B. Andre input'!$B$65</f>
        <v>316273.14813173888</v>
      </c>
      <c r="BH47" s="236">
        <f>'G. Modelsimulering_mænd'!BH52*'B. Andre input'!$B$158*'B. Andre input'!$B$65</f>
        <v>288195.71385335486</v>
      </c>
      <c r="BI47" s="236">
        <f>'G. Modelsimulering_mænd'!BI52*'B. Andre input'!$B$158*'B. Andre input'!$B$65</f>
        <v>262251.51882889174</v>
      </c>
      <c r="BJ47" s="236">
        <f>'G. Modelsimulering_mænd'!BJ52*'B. Andre input'!$B$158*'B. Andre input'!$B$65</f>
        <v>238345.49524929951</v>
      </c>
      <c r="BK47" s="236">
        <f>'G. Modelsimulering_mænd'!BK52*'B. Andre input'!$B$158*'B. Andre input'!$B$65</f>
        <v>216376.44538851391</v>
      </c>
      <c r="BL47" s="236">
        <f>'G. Modelsimulering_mænd'!BL52*'B. Andre input'!$B$158*'B. Andre input'!$B$65</f>
        <v>196237.47099581917</v>
      </c>
      <c r="BM47" s="236">
        <f>'G. Modelsimulering_mænd'!BM52*'B. Andre input'!$B$158*'B. Andre input'!$B$65</f>
        <v>177817.63100715354</v>
      </c>
      <c r="BN47" s="236">
        <f>'G. Modelsimulering_mænd'!BN52*'B. Andre input'!$B$158*'B. Andre input'!$B$65</f>
        <v>161004.0186516112</v>
      </c>
      <c r="BO47" s="236">
        <f>'G. Modelsimulering_mænd'!BO52*'B. Andre input'!$B$158*'B. Andre input'!$B$65</f>
        <v>145683.81204758398</v>
      </c>
      <c r="BP47" s="236">
        <f>'G. Modelsimulering_mænd'!BP52*'B. Andre input'!$B$158*'B. Andre input'!$B$65</f>
        <v>131746.07541486365</v>
      </c>
      <c r="BQ47" s="236">
        <f>'G. Modelsimulering_mænd'!BQ52*'B. Andre input'!$B$158*'B. Andre input'!$B$65</f>
        <v>119083.22091159802</v>
      </c>
      <c r="BR47" s="236">
        <f>'G. Modelsimulering_mænd'!BR52*'B. Andre input'!$B$158*'B. Andre input'!$B$65</f>
        <v>107592.11677092128</v>
      </c>
      <c r="BS47" s="236">
        <f>'G. Modelsimulering_mænd'!BS52*'B. Andre input'!$B$158*'B. Andre input'!$B$65</f>
        <v>97174.86744292581</v>
      </c>
      <c r="BT47" s="236">
        <f>'G. Modelsimulering_mænd'!BT52*'B. Andre input'!$B$158*'B. Andre input'!$B$65</f>
        <v>87739.309843355149</v>
      </c>
      <c r="BU47" s="236">
        <f>'G. Modelsimulering_mænd'!BU52*'B. Andre input'!$B$158*'B. Andre input'!$B$65</f>
        <v>0</v>
      </c>
      <c r="BV47" s="236">
        <f>'G. Modelsimulering_mænd'!BV52*'B. Andre input'!$B$158*'B. Andre input'!$B$65</f>
        <v>0</v>
      </c>
      <c r="BW47" s="236">
        <f>'G. Modelsimulering_mænd'!BW52*'B. Andre input'!$B$158*'B. Andre input'!$B$65</f>
        <v>0</v>
      </c>
      <c r="BX47" s="236">
        <f>'G. Modelsimulering_mænd'!BX52*'B. Andre input'!$B$158*'B. Andre input'!$B$65</f>
        <v>0</v>
      </c>
      <c r="BY47" s="236">
        <f>'G. Modelsimulering_mænd'!BY52*'B. Andre input'!$B$158*'B. Andre input'!$B$65</f>
        <v>0</v>
      </c>
      <c r="BZ47" s="236">
        <f>'G. Modelsimulering_mænd'!BZ52*'B. Andre input'!$B$158*'B. Andre input'!$B$65</f>
        <v>0</v>
      </c>
      <c r="CA47" s="236">
        <f>'G. Modelsimulering_mænd'!CA52*'B. Andre input'!$B$158*'B. Andre input'!$B$65</f>
        <v>0</v>
      </c>
      <c r="CB47" s="236">
        <f>'G. Modelsimulering_mænd'!CB52*'B. Andre input'!$B$158*'B. Andre input'!$B$65</f>
        <v>0</v>
      </c>
      <c r="CC47" s="236">
        <f>'G. Modelsimulering_mænd'!CC52*'B. Andre input'!$B$158*'B. Andre input'!$B$65</f>
        <v>0</v>
      </c>
      <c r="CD47" s="236">
        <f>'G. Modelsimulering_mænd'!CD52*'B. Andre input'!$B$158*'B. Andre input'!$B$65</f>
        <v>0</v>
      </c>
      <c r="CE47" s="236">
        <f>'G. Modelsimulering_mænd'!CE52*'B. Andre input'!$B$158*'B. Andre input'!$B$65</f>
        <v>0</v>
      </c>
      <c r="CF47" s="236">
        <f>'G. Modelsimulering_mænd'!CF52*'B. Andre input'!$B$158*'B. Andre input'!$B$65</f>
        <v>0</v>
      </c>
      <c r="CG47" s="236">
        <f>'G. Modelsimulering_mænd'!CG52*'B. Andre input'!$B$158*'B. Andre input'!$B$65</f>
        <v>0</v>
      </c>
      <c r="CH47" s="236">
        <f>'G. Modelsimulering_mænd'!CH52*'B. Andre input'!$B$158*'B. Andre input'!$B$65</f>
        <v>0</v>
      </c>
      <c r="CI47" s="236">
        <f>'G. Modelsimulering_mænd'!CI52*'B. Andre input'!$B$158*'B. Andre input'!$B$65</f>
        <v>0</v>
      </c>
      <c r="CJ47" s="236">
        <f>'G. Modelsimulering_mænd'!CJ52*'B. Andre input'!$B$158*'B. Andre input'!$B$65</f>
        <v>0</v>
      </c>
    </row>
    <row r="48" spans="1:88" s="115" customFormat="1" ht="25.5" x14ac:dyDescent="0.2">
      <c r="A48" s="140" t="s">
        <v>216</v>
      </c>
      <c r="B48" s="192"/>
      <c r="C48" s="192"/>
      <c r="D48" s="236">
        <f>'G. Modelsimulering_mænd'!D53*'B. Andre input'!$B$158*'B. Andre input'!$B$65</f>
        <v>0</v>
      </c>
      <c r="E48" s="236">
        <f>'G. Modelsimulering_mænd'!E53*'B. Andre input'!$B$158*'B. Andre input'!$B$65</f>
        <v>0</v>
      </c>
      <c r="F48" s="236">
        <f>'G. Modelsimulering_mænd'!F53*'B. Andre input'!$B$158*'B. Andre input'!$B$65</f>
        <v>0</v>
      </c>
      <c r="G48" s="236">
        <f>'G. Modelsimulering_mænd'!G53*'B. Andre input'!$B$158*'B. Andre input'!$B$65</f>
        <v>0</v>
      </c>
      <c r="H48" s="236">
        <f>'G. Modelsimulering_mænd'!H53*'B. Andre input'!$B$158*'B. Andre input'!$B$65</f>
        <v>0</v>
      </c>
      <c r="I48" s="236">
        <f>'G. Modelsimulering_mænd'!I53*'B. Andre input'!$B$158*'B. Andre input'!$B$65</f>
        <v>196186.19973047459</v>
      </c>
      <c r="J48" s="236">
        <f>'G. Modelsimulering_mænd'!J53*'B. Andre input'!$B$158*'B. Andre input'!$B$65</f>
        <v>287731.50100019824</v>
      </c>
      <c r="K48" s="236">
        <f>'G. Modelsimulering_mænd'!K53*'B. Andre input'!$B$158*'B. Andre input'!$B$65</f>
        <v>358908.4997691724</v>
      </c>
      <c r="L48" s="236">
        <f>'G. Modelsimulering_mænd'!L53*'B. Andre input'!$B$158*'B. Andre input'!$B$65</f>
        <v>427482.26680980099</v>
      </c>
      <c r="M48" s="236">
        <f>'G. Modelsimulering_mænd'!M53*'B. Andre input'!$B$158*'B. Andre input'!$B$65</f>
        <v>496738.1508656838</v>
      </c>
      <c r="N48" s="236">
        <f>'G. Modelsimulering_mænd'!N53*'B. Andre input'!$B$158*'B. Andre input'!$B$65</f>
        <v>115465.0412103595</v>
      </c>
      <c r="O48" s="236">
        <f>'G. Modelsimulering_mænd'!O53*'B. Andre input'!$B$158*'B. Andre input'!$B$65</f>
        <v>41199.940278895752</v>
      </c>
      <c r="P48" s="236">
        <f>'G. Modelsimulering_mænd'!P53*'B. Andre input'!$B$158*'B. Andre input'!$B$65</f>
        <v>30940.93526585383</v>
      </c>
      <c r="Q48" s="236">
        <f>'G. Modelsimulering_mænd'!Q53*'B. Andre input'!$B$158*'B. Andre input'!$B$65</f>
        <v>33059.095373703844</v>
      </c>
      <c r="R48" s="236">
        <f>'G. Modelsimulering_mænd'!R53*'B. Andre input'!$B$158*'B. Andre input'!$B$65</f>
        <v>36818.428483707285</v>
      </c>
      <c r="S48" s="236">
        <f>'G. Modelsimulering_mænd'!S53*'B. Andre input'!$B$158*'B. Andre input'!$B$65</f>
        <v>40123.18954430076</v>
      </c>
      <c r="T48" s="236">
        <f>'G. Modelsimulering_mænd'!T53*'B. Andre input'!$B$158*'B. Andre input'!$B$65</f>
        <v>42674.248265855749</v>
      </c>
      <c r="U48" s="236">
        <f>'G. Modelsimulering_mænd'!U53*'B. Andre input'!$B$158*'B. Andre input'!$B$65</f>
        <v>44528.357647434044</v>
      </c>
      <c r="V48" s="236">
        <f>'G. Modelsimulering_mænd'!V53*'B. Andre input'!$B$158*'B. Andre input'!$B$65</f>
        <v>45797.631599111526</v>
      </c>
      <c r="W48" s="236">
        <f>'G. Modelsimulering_mænd'!W53*'B. Andre input'!$B$158*'B. Andre input'!$B$65</f>
        <v>75444.653107423655</v>
      </c>
      <c r="X48" s="236">
        <f>'G. Modelsimulering_mænd'!X53*'B. Andre input'!$B$158*'B. Andre input'!$B$65</f>
        <v>100343.11092503954</v>
      </c>
      <c r="Y48" s="236">
        <f>'G. Modelsimulering_mænd'!Y53*'B. Andre input'!$B$158*'B. Andre input'!$B$65</f>
        <v>121021.11082815759</v>
      </c>
      <c r="Z48" s="236">
        <f>'G. Modelsimulering_mænd'!Z53*'B. Andre input'!$B$158*'B. Andre input'!$B$65</f>
        <v>137924.11593870362</v>
      </c>
      <c r="AA48" s="236">
        <f>'G. Modelsimulering_mænd'!AA53*'B. Andre input'!$B$158*'B. Andre input'!$B$65</f>
        <v>151482.57850575718</v>
      </c>
      <c r="AB48" s="236">
        <f>'G. Modelsimulering_mænd'!AB53*'B. Andre input'!$B$158*'B. Andre input'!$B$65</f>
        <v>162101.47141451665</v>
      </c>
      <c r="AC48" s="236">
        <f>'G. Modelsimulering_mænd'!AC53*'B. Andre input'!$B$158*'B. Andre input'!$B$65</f>
        <v>170155.22640404958</v>
      </c>
      <c r="AD48" s="236">
        <f>'G. Modelsimulering_mænd'!AD53*'B. Andre input'!$B$158*'B. Andre input'!$B$65</f>
        <v>175985.72113860113</v>
      </c>
      <c r="AE48" s="236">
        <f>'G. Modelsimulering_mænd'!AE53*'B. Andre input'!$B$158*'B. Andre input'!$B$65</f>
        <v>179902.0410561655</v>
      </c>
      <c r="AF48" s="236">
        <f>'G. Modelsimulering_mænd'!AF53*'B. Andre input'!$B$158*'B. Andre input'!$B$65</f>
        <v>182181.3122324342</v>
      </c>
      <c r="AG48" s="236">
        <f>'G. Modelsimulering_mænd'!AG53*'B. Andre input'!$B$158*'B. Andre input'!$B$65</f>
        <v>183070.19778343497</v>
      </c>
      <c r="AH48" s="236">
        <f>'G. Modelsimulering_mænd'!AH53*'B. Andre input'!$B$158*'B. Andre input'!$B$65</f>
        <v>183556.00691247798</v>
      </c>
      <c r="AI48" s="236">
        <f>'G. Modelsimulering_mænd'!AI53*'B. Andre input'!$B$158*'B. Andre input'!$B$65</f>
        <v>183640.99359155502</v>
      </c>
      <c r="AJ48" s="236">
        <f>'G. Modelsimulering_mænd'!AJ53*'B. Andre input'!$B$158*'B. Andre input'!$B$65</f>
        <v>183324.25573964108</v>
      </c>
      <c r="AK48" s="236">
        <f>'G. Modelsimulering_mænd'!AK53*'B. Andre input'!$B$158*'B. Andre input'!$B$65</f>
        <v>182598.91714420129</v>
      </c>
      <c r="AL48" s="236">
        <f>'G. Modelsimulering_mænd'!AL53*'B. Andre input'!$B$158*'B. Andre input'!$B$65</f>
        <v>181455.73509606943</v>
      </c>
      <c r="AM48" s="236">
        <f>'G. Modelsimulering_mænd'!AM53*'B. Andre input'!$B$158*'B. Andre input'!$B$65</f>
        <v>179887.79503899149</v>
      </c>
      <c r="AN48" s="236">
        <f>'G. Modelsimulering_mænd'!AN53*'B. Andre input'!$B$158*'B. Andre input'!$B$65</f>
        <v>177894.14671846991</v>
      </c>
      <c r="AO48" s="236">
        <f>'G. Modelsimulering_mænd'!AO53*'B. Andre input'!$B$158*'B. Andre input'!$B$65</f>
        <v>175481.81745538328</v>
      </c>
      <c r="AP48" s="236">
        <f>'G. Modelsimulering_mænd'!AP53*'B. Andre input'!$B$158*'B. Andre input'!$B$65</f>
        <v>172666.34125882183</v>
      </c>
      <c r="AQ48" s="236">
        <f>'G. Modelsimulering_mænd'!AQ53*'B. Andre input'!$B$158*'B. Andre input'!$B$65</f>
        <v>169471.18962010529</v>
      </c>
      <c r="AR48" s="236">
        <f>'G. Modelsimulering_mænd'!AR53*'B. Andre input'!$B$158*'B. Andre input'!$B$65</f>
        <v>167198.06557117822</v>
      </c>
      <c r="AS48" s="236">
        <f>'G. Modelsimulering_mænd'!AS53*'B. Andre input'!$B$158*'B. Andre input'!$B$65</f>
        <v>165444.82640022784</v>
      </c>
      <c r="AT48" s="236">
        <f>'G. Modelsimulering_mænd'!AT53*'B. Andre input'!$B$158*'B. Andre input'!$B$65</f>
        <v>163909.44071652679</v>
      </c>
      <c r="AU48" s="236">
        <f>'G. Modelsimulering_mænd'!AU53*'B. Andre input'!$B$158*'B. Andre input'!$B$65</f>
        <v>162358.70566711269</v>
      </c>
      <c r="AV48" s="236">
        <f>'G. Modelsimulering_mænd'!AV53*'B. Andre input'!$B$158*'B. Andre input'!$B$65</f>
        <v>160615.04562521382</v>
      </c>
      <c r="AW48" s="236">
        <f>'G. Modelsimulering_mænd'!AW53*'B. Andre input'!$B$158*'B. Andre input'!$B$65</f>
        <v>158549.90344941278</v>
      </c>
      <c r="AX48" s="236">
        <f>'G. Modelsimulering_mænd'!AX53*'B. Andre input'!$B$158*'B. Andre input'!$B$65</f>
        <v>156078.66314692091</v>
      </c>
      <c r="AY48" s="236">
        <f>'G. Modelsimulering_mænd'!AY53*'B. Andre input'!$B$158*'B. Andre input'!$B$65</f>
        <v>153155.28479176856</v>
      </c>
      <c r="AZ48" s="236">
        <f>'G. Modelsimulering_mænd'!AZ53*'B. Andre input'!$B$158*'B. Andre input'!$B$65</f>
        <v>149766.33249976891</v>
      </c>
      <c r="BA48" s="236">
        <f>'G. Modelsimulering_mænd'!BA53*'B. Andre input'!$B$158*'B. Andre input'!$B$65</f>
        <v>145924.66472630313</v>
      </c>
      <c r="BB48" s="236">
        <f>'G. Modelsimulering_mænd'!BB53*'B. Andre input'!$B$158*'B. Andre input'!$B$65</f>
        <v>148637.76422948149</v>
      </c>
      <c r="BC48" s="236">
        <f>'G. Modelsimulering_mænd'!BC53*'B. Andre input'!$B$158*'B. Andre input'!$B$65</f>
        <v>148995.64493561545</v>
      </c>
      <c r="BD48" s="236">
        <f>'G. Modelsimulering_mænd'!BD53*'B. Andre input'!$B$158*'B. Andre input'!$B$65</f>
        <v>147451.96516821341</v>
      </c>
      <c r="BE48" s="236">
        <f>'G. Modelsimulering_mænd'!BE53*'B. Andre input'!$B$158*'B. Andre input'!$B$65</f>
        <v>144326.57838606011</v>
      </c>
      <c r="BF48" s="236">
        <f>'G. Modelsimulering_mænd'!BF53*'B. Andre input'!$B$158*'B. Andre input'!$B$65</f>
        <v>139893.5914205515</v>
      </c>
      <c r="BG48" s="236">
        <f>'G. Modelsimulering_mænd'!BG53*'B. Andre input'!$B$158*'B. Andre input'!$B$65</f>
        <v>134411.83793739736</v>
      </c>
      <c r="BH48" s="236">
        <f>'G. Modelsimulering_mænd'!BH53*'B. Andre input'!$B$158*'B. Andre input'!$B$65</f>
        <v>128129.57006562545</v>
      </c>
      <c r="BI48" s="236">
        <f>'G. Modelsimulering_mænd'!BI53*'B. Andre input'!$B$158*'B. Andre input'!$B$65</f>
        <v>121279.71678607172</v>
      </c>
      <c r="BJ48" s="236">
        <f>'G. Modelsimulering_mænd'!BJ53*'B. Andre input'!$B$158*'B. Andre input'!$B$65</f>
        <v>114073.48013620137</v>
      </c>
      <c r="BK48" s="236">
        <f>'G. Modelsimulering_mænd'!BK53*'B. Andre input'!$B$158*'B. Andre input'!$B$65</f>
        <v>106695.46363134464</v>
      </c>
      <c r="BL48" s="236">
        <f>'G. Modelsimulering_mænd'!BL53*'B. Andre input'!$B$158*'B. Andre input'!$B$65</f>
        <v>99301.225029408335</v>
      </c>
      <c r="BM48" s="236">
        <f>'G. Modelsimulering_mænd'!BM53*'B. Andre input'!$B$158*'B. Andre input'!$B$65</f>
        <v>92017.09668013276</v>
      </c>
      <c r="BN48" s="236">
        <f>'G. Modelsimulering_mænd'!BN53*'B. Andre input'!$B$158*'B. Andre input'!$B$65</f>
        <v>84941.72872192919</v>
      </c>
      <c r="BO48" s="236">
        <f>'G. Modelsimulering_mænd'!BO53*'B. Andre input'!$B$158*'B. Andre input'!$B$65</f>
        <v>78148.747860810792</v>
      </c>
      <c r="BP48" s="236">
        <f>'G. Modelsimulering_mænd'!BP53*'B. Andre input'!$B$158*'B. Andre input'!$B$65</f>
        <v>71690.003709454832</v>
      </c>
      <c r="BQ48" s="236">
        <f>'G. Modelsimulering_mænd'!BQ53*'B. Andre input'!$B$158*'B. Andre input'!$B$65</f>
        <v>65598.999886506921</v>
      </c>
      <c r="BR48" s="236">
        <f>'G. Modelsimulering_mænd'!BR53*'B. Andre input'!$B$158*'B. Andre input'!$B$65</f>
        <v>59894.232068878686</v>
      </c>
      <c r="BS48" s="236">
        <f>'G. Modelsimulering_mænd'!BS53*'B. Andre input'!$B$158*'B. Andre input'!$B$65</f>
        <v>54582.260739409598</v>
      </c>
      <c r="BT48" s="236">
        <f>'G. Modelsimulering_mænd'!BT53*'B. Andre input'!$B$158*'B. Andre input'!$B$65</f>
        <v>49660.427202921193</v>
      </c>
      <c r="BU48" s="236">
        <f>'G. Modelsimulering_mænd'!BU53*'B. Andre input'!$B$158*'B. Andre input'!$B$65</f>
        <v>124318.45441090033</v>
      </c>
      <c r="BV48" s="236">
        <f>'G. Modelsimulering_mænd'!BV53*'B. Andre input'!$B$158*'B. Andre input'!$B$65</f>
        <v>105020.68313718836</v>
      </c>
      <c r="BW48" s="236">
        <f>'G. Modelsimulering_mænd'!BW53*'B. Andre input'!$B$158*'B. Andre input'!$B$65</f>
        <v>88833.850403253236</v>
      </c>
      <c r="BX48" s="236">
        <f>'G. Modelsimulering_mænd'!BX53*'B. Andre input'!$B$158*'B. Andre input'!$B$65</f>
        <v>74849.362323597263</v>
      </c>
      <c r="BY48" s="236">
        <f>'G. Modelsimulering_mænd'!BY53*'B. Andre input'!$B$158*'B. Andre input'!$B$65</f>
        <v>62649.044586100892</v>
      </c>
      <c r="BZ48" s="236">
        <f>'G. Modelsimulering_mænd'!BZ53*'B. Andre input'!$B$158*'B. Andre input'!$B$65</f>
        <v>52026.836712863398</v>
      </c>
      <c r="CA48" s="236">
        <f>'G. Modelsimulering_mænd'!CA53*'B. Andre input'!$B$158*'B. Andre input'!$B$65</f>
        <v>42852.768632794752</v>
      </c>
      <c r="CB48" s="236">
        <f>'G. Modelsimulering_mænd'!CB53*'B. Andre input'!$B$158*'B. Andre input'!$B$65</f>
        <v>35013.101431503841</v>
      </c>
      <c r="CC48" s="236">
        <f>'G. Modelsimulering_mænd'!CC53*'B. Andre input'!$B$158*'B. Andre input'!$B$65</f>
        <v>28389.124450397961</v>
      </c>
      <c r="CD48" s="236">
        <f>'G. Modelsimulering_mænd'!CD53*'B. Andre input'!$B$158*'B. Andre input'!$B$65</f>
        <v>22853.965825917196</v>
      </c>
      <c r="CE48" s="236">
        <f>'G. Modelsimulering_mænd'!CE53*'B. Andre input'!$B$158*'B. Andre input'!$B$65</f>
        <v>18276.527565772936</v>
      </c>
      <c r="CF48" s="236">
        <f>'G. Modelsimulering_mænd'!CF53*'B. Andre input'!$B$158*'B. Andre input'!$B$65</f>
        <v>14527.160237519998</v>
      </c>
      <c r="CG48" s="236">
        <f>'G. Modelsimulering_mænd'!CG53*'B. Andre input'!$B$158*'B. Andre input'!$B$65</f>
        <v>11482.696148806368</v>
      </c>
      <c r="CH48" s="236">
        <f>'G. Modelsimulering_mænd'!CH53*'B. Andre input'!$B$158*'B. Andre input'!$B$65</f>
        <v>9030.0221584971441</v>
      </c>
      <c r="CI48" s="236">
        <f>'G. Modelsimulering_mænd'!CI53*'B. Andre input'!$B$158*'B. Andre input'!$B$65</f>
        <v>7068.1259773607117</v>
      </c>
      <c r="CJ48" s="236">
        <f>'G. Modelsimulering_mænd'!CJ53*'B. Andre input'!$B$158*'B. Andre input'!$B$65</f>
        <v>0</v>
      </c>
    </row>
    <row r="49" spans="1:88" s="115" customFormat="1" ht="25.5" x14ac:dyDescent="0.2">
      <c r="A49" s="140" t="s">
        <v>194</v>
      </c>
      <c r="B49" s="192"/>
      <c r="C49" s="192"/>
      <c r="D49" s="236">
        <f>'G. Modelsimulering_mænd'!D54*'B. Andre input'!$B$158*'B. Andre input'!$B$65</f>
        <v>0</v>
      </c>
      <c r="E49" s="236">
        <f>'G. Modelsimulering_mænd'!E54*'B. Andre input'!$B$158*'B. Andre input'!$B$65</f>
        <v>0</v>
      </c>
      <c r="F49" s="236">
        <f>'G. Modelsimulering_mænd'!F54*'B. Andre input'!$B$158*'B. Andre input'!$B$65</f>
        <v>0</v>
      </c>
      <c r="G49" s="236">
        <f>'G. Modelsimulering_mænd'!G54*'B. Andre input'!$B$158*'B. Andre input'!$B$65</f>
        <v>0</v>
      </c>
      <c r="H49" s="236">
        <f>'G. Modelsimulering_mænd'!H54*'B. Andre input'!$B$158*'B. Andre input'!$B$65</f>
        <v>0</v>
      </c>
      <c r="I49" s="236">
        <f>'G. Modelsimulering_mænd'!I54*'B. Andre input'!$B$158*'B. Andre input'!$B$65</f>
        <v>11071.629369793363</v>
      </c>
      <c r="J49" s="236">
        <f>'G. Modelsimulering_mænd'!J54*'B. Andre input'!$B$158*'B. Andre input'!$B$65</f>
        <v>16481.971354917332</v>
      </c>
      <c r="K49" s="236">
        <f>'G. Modelsimulering_mænd'!K54*'B. Andre input'!$B$158*'B. Andre input'!$B$65</f>
        <v>20788.776344352809</v>
      </c>
      <c r="L49" s="236">
        <f>'G. Modelsimulering_mænd'!L54*'B. Andre input'!$B$158*'B. Andre input'!$B$65</f>
        <v>24982.544963747201</v>
      </c>
      <c r="M49" s="236">
        <f>'G. Modelsimulering_mænd'!M54*'B. Andre input'!$B$158*'B. Andre input'!$B$65</f>
        <v>29246.915869517714</v>
      </c>
      <c r="N49" s="236">
        <f>'G. Modelsimulering_mænd'!N54*'B. Andre input'!$B$158*'B. Andre input'!$B$65</f>
        <v>6836.0482948268782</v>
      </c>
      <c r="O49" s="236">
        <f>'G. Modelsimulering_mænd'!O54*'B. Andre input'!$B$158*'B. Andre input'!$B$65</f>
        <v>2417.1929568838655</v>
      </c>
      <c r="P49" s="236">
        <f>'G. Modelsimulering_mænd'!P54*'B. Andre input'!$B$158*'B. Andre input'!$B$65</f>
        <v>1797.7940574363199</v>
      </c>
      <c r="Q49" s="236">
        <f>'G. Modelsimulering_mænd'!Q54*'B. Andre input'!$B$158*'B. Andre input'!$B$65</f>
        <v>1924.2670412147952</v>
      </c>
      <c r="R49" s="236">
        <f>'G. Modelsimulering_mænd'!R54*'B. Andre input'!$B$158*'B. Andre input'!$B$65</f>
        <v>2153.5404541694802</v>
      </c>
      <c r="S49" s="236">
        <f>'G. Modelsimulering_mænd'!S54*'B. Andre input'!$B$158*'B. Andre input'!$B$65</f>
        <v>2357.7944089578386</v>
      </c>
      <c r="T49" s="236">
        <f>'G. Modelsimulering_mænd'!T54*'B. Andre input'!$B$158*'B. Andre input'!$B$65</f>
        <v>2517.7239101815876</v>
      </c>
      <c r="U49" s="236">
        <f>'G. Modelsimulering_mænd'!U54*'B. Andre input'!$B$158*'B. Andre input'!$B$65</f>
        <v>2635.9928266808438</v>
      </c>
      <c r="V49" s="236">
        <f>'G. Modelsimulering_mænd'!V54*'B. Andre input'!$B$158*'B. Andre input'!$B$65</f>
        <v>2718.93544060565</v>
      </c>
      <c r="W49" s="236">
        <f>'G. Modelsimulering_mænd'!W54*'B. Andre input'!$B$158*'B. Andre input'!$B$65</f>
        <v>4501.2756070248324</v>
      </c>
      <c r="X49" s="236">
        <f>'G. Modelsimulering_mænd'!X54*'B. Andre input'!$B$158*'B. Andre input'!$B$65</f>
        <v>6013.3046039301698</v>
      </c>
      <c r="Y49" s="236">
        <f>'G. Modelsimulering_mænd'!Y54*'B. Andre input'!$B$158*'B. Andre input'!$B$65</f>
        <v>7271.9222034330141</v>
      </c>
      <c r="Z49" s="236">
        <f>'G. Modelsimulering_mænd'!Z54*'B. Andre input'!$B$158*'B. Andre input'!$B$65</f>
        <v>8309.5439780973411</v>
      </c>
      <c r="AA49" s="236">
        <f>'G. Modelsimulering_mænd'!AA54*'B. Andre input'!$B$158*'B. Andre input'!$B$65</f>
        <v>9149.8707962492372</v>
      </c>
      <c r="AB49" s="236">
        <f>'G. Modelsimulering_mænd'!AB54*'B. Andre input'!$B$158*'B. Andre input'!$B$65</f>
        <v>9815.4235172517492</v>
      </c>
      <c r="AC49" s="236">
        <f>'G. Modelsimulering_mænd'!AC54*'B. Andre input'!$B$158*'B. Andre input'!$B$65</f>
        <v>10327.241095011545</v>
      </c>
      <c r="AD49" s="236">
        <f>'G. Modelsimulering_mænd'!AD54*'B. Andre input'!$B$158*'B. Andre input'!$B$65</f>
        <v>10704.740937125993</v>
      </c>
      <c r="AE49" s="236">
        <f>'G. Modelsimulering_mænd'!AE54*'B. Andre input'!$B$158*'B. Andre input'!$B$65</f>
        <v>10965.670904153583</v>
      </c>
      <c r="AF49" s="236">
        <f>'G. Modelsimulering_mænd'!AF54*'B. Andre input'!$B$158*'B. Andre input'!$B$65</f>
        <v>11126.117357999698</v>
      </c>
      <c r="AG49" s="236">
        <f>'G. Modelsimulering_mænd'!AG54*'B. Andre input'!$B$158*'B. Andre input'!$B$65</f>
        <v>11200.550406191758</v>
      </c>
      <c r="AH49" s="236">
        <f>'G. Modelsimulering_mænd'!AH54*'B. Andre input'!$B$158*'B. Andre input'!$B$65</f>
        <v>11201.895161608623</v>
      </c>
      <c r="AI49" s="236">
        <f>'G. Modelsimulering_mænd'!AI54*'B. Andre input'!$B$158*'B. Andre input'!$B$65</f>
        <v>11190.820420567723</v>
      </c>
      <c r="AJ49" s="236">
        <f>'G. Modelsimulering_mænd'!AJ54*'B. Andre input'!$B$158*'B. Andre input'!$B$65</f>
        <v>11165.081275162462</v>
      </c>
      <c r="AK49" s="236">
        <f>'G. Modelsimulering_mænd'!AK54*'B. Andre input'!$B$158*'B. Andre input'!$B$65</f>
        <v>11122.215487437956</v>
      </c>
      <c r="AL49" s="236">
        <f>'G. Modelsimulering_mænd'!AL54*'B. Andre input'!$B$158*'B. Andre input'!$B$65</f>
        <v>11059.781447767846</v>
      </c>
      <c r="AM49" s="236">
        <f>'G. Modelsimulering_mænd'!AM54*'B. Andre input'!$B$158*'B. Andre input'!$B$65</f>
        <v>10975.679851062407</v>
      </c>
      <c r="AN49" s="236">
        <f>'G. Modelsimulering_mænd'!AN54*'B. Andre input'!$B$158*'B. Andre input'!$B$65</f>
        <v>10868.402296400745</v>
      </c>
      <c r="AO49" s="236">
        <f>'G. Modelsimulering_mænd'!AO54*'B. Andre input'!$B$158*'B. Andre input'!$B$65</f>
        <v>10737.164739039683</v>
      </c>
      <c r="AP49" s="236">
        <f>'G. Modelsimulering_mænd'!AP54*'B. Andre input'!$B$158*'B. Andre input'!$B$65</f>
        <v>10581.934954072061</v>
      </c>
      <c r="AQ49" s="236">
        <f>'G. Modelsimulering_mænd'!AQ54*'B. Andre input'!$B$158*'B. Andre input'!$B$65</f>
        <v>10403.381363595503</v>
      </c>
      <c r="AR49" s="236">
        <f>'G. Modelsimulering_mænd'!AR54*'B. Andre input'!$B$158*'B. Andre input'!$B$65</f>
        <v>10202.772810239518</v>
      </c>
      <c r="AS49" s="236">
        <f>'G. Modelsimulering_mænd'!AS54*'B. Andre input'!$B$158*'B. Andre input'!$B$65</f>
        <v>10062.228433517052</v>
      </c>
      <c r="AT49" s="236">
        <f>'G. Modelsimulering_mænd'!AT54*'B. Andre input'!$B$158*'B. Andre input'!$B$65</f>
        <v>9956.3174636946442</v>
      </c>
      <c r="AU49" s="236">
        <f>'G. Modelsimulering_mænd'!AU54*'B. Andre input'!$B$158*'B. Andre input'!$B$65</f>
        <v>9865.0827357231883</v>
      </c>
      <c r="AV49" s="236">
        <f>'G. Modelsimulering_mænd'!AV54*'B. Andre input'!$B$158*'B. Andre input'!$B$65</f>
        <v>9772.9816670653454</v>
      </c>
      <c r="AW49" s="236">
        <f>'G. Modelsimulering_mænd'!AW54*'B. Andre input'!$B$158*'B. Andre input'!$B$65</f>
        <v>9668.3394707033403</v>
      </c>
      <c r="AX49" s="236">
        <f>'G. Modelsimulering_mænd'!AX54*'B. Andre input'!$B$158*'B. Andre input'!$B$65</f>
        <v>9542.9360521192775</v>
      </c>
      <c r="AY49" s="236">
        <f>'G. Modelsimulering_mænd'!AY54*'B. Andre input'!$B$158*'B. Andre input'!$B$65</f>
        <v>9391.5863110352893</v>
      </c>
      <c r="AZ49" s="236">
        <f>'G. Modelsimulering_mænd'!AZ54*'B. Andre input'!$B$158*'B. Andre input'!$B$65</f>
        <v>9211.6849424044649</v>
      </c>
      <c r="BA49" s="236">
        <f>'G. Modelsimulering_mænd'!BA54*'B. Andre input'!$B$158*'B. Andre input'!$B$65</f>
        <v>9002.731494745567</v>
      </c>
      <c r="BB49" s="236">
        <f>'G. Modelsimulering_mænd'!BB54*'B. Andre input'!$B$158*'B. Andre input'!$B$65</f>
        <v>8765.8632292681359</v>
      </c>
      <c r="BC49" s="236">
        <f>'G. Modelsimulering_mænd'!BC54*'B. Andre input'!$B$158*'B. Andre input'!$B$65</f>
        <v>8943.6982227687367</v>
      </c>
      <c r="BD49" s="236">
        <f>'G. Modelsimulering_mænd'!BD54*'B. Andre input'!$B$158*'B. Andre input'!$B$65</f>
        <v>8974.9616006567521</v>
      </c>
      <c r="BE49" s="236">
        <f>'G. Modelsimulering_mænd'!BE54*'B. Andre input'!$B$158*'B. Andre input'!$B$65</f>
        <v>8883.4947822603244</v>
      </c>
      <c r="BF49" s="236">
        <f>'G. Modelsimulering_mænd'!BF54*'B. Andre input'!$B$158*'B. Andre input'!$B$65</f>
        <v>8689.4860589603613</v>
      </c>
      <c r="BG49" s="236">
        <f>'G. Modelsimulering_mænd'!BG54*'B. Andre input'!$B$158*'B. Andre input'!$B$65</f>
        <v>8411.8487694692139</v>
      </c>
      <c r="BH49" s="236">
        <f>'G. Modelsimulering_mænd'!BH54*'B. Andre input'!$B$158*'B. Andre input'!$B$65</f>
        <v>8068.6696142613846</v>
      </c>
      <c r="BI49" s="236">
        <f>'G. Modelsimulering_mænd'!BI54*'B. Andre input'!$B$158*'B. Andre input'!$B$65</f>
        <v>7676.9289477686889</v>
      </c>
      <c r="BJ49" s="236">
        <f>'G. Modelsimulering_mænd'!BJ54*'B. Andre input'!$B$158*'B. Andre input'!$B$65</f>
        <v>7252.0700275884456</v>
      </c>
      <c r="BK49" s="236">
        <f>'G. Modelsimulering_mænd'!BK54*'B. Andre input'!$B$158*'B. Andre input'!$B$65</f>
        <v>6807.6592616805801</v>
      </c>
      <c r="BL49" s="236">
        <f>'G. Modelsimulering_mænd'!BL54*'B. Andre input'!$B$158*'B. Andre input'!$B$65</f>
        <v>6355.2097915899967</v>
      </c>
      <c r="BM49" s="236">
        <f>'G. Modelsimulering_mænd'!BM54*'B. Andre input'!$B$158*'B. Andre input'!$B$65</f>
        <v>5904.1624282532657</v>
      </c>
      <c r="BN49" s="236">
        <f>'G. Modelsimulering_mænd'!BN54*'B. Andre input'!$B$158*'B. Andre input'!$B$65</f>
        <v>5461.9880716730959</v>
      </c>
      <c r="BO49" s="236">
        <f>'G. Modelsimulering_mænd'!BO54*'B. Andre input'!$B$158*'B. Andre input'!$B$65</f>
        <v>5034.3699146910567</v>
      </c>
      <c r="BP49" s="236">
        <f>'G. Modelsimulering_mænd'!BP54*'B. Andre input'!$B$158*'B. Andre input'!$B$65</f>
        <v>4625.428552875107</v>
      </c>
      <c r="BQ49" s="236">
        <f>'G. Modelsimulering_mænd'!BQ54*'B. Andre input'!$B$158*'B. Andre input'!$B$65</f>
        <v>4237.9615674136594</v>
      </c>
      <c r="BR49" s="236">
        <f>'G. Modelsimulering_mænd'!BR54*'B. Andre input'!$B$158*'B. Andre input'!$B$65</f>
        <v>3873.67779149539</v>
      </c>
      <c r="BS49" s="236">
        <f>'G. Modelsimulering_mænd'!BS54*'B. Andre input'!$B$158*'B. Andre input'!$B$65</f>
        <v>3533.4138594205133</v>
      </c>
      <c r="BT49" s="236">
        <f>'G. Modelsimulering_mænd'!BT54*'B. Andre input'!$B$158*'B. Andre input'!$B$65</f>
        <v>3217.32634215093</v>
      </c>
      <c r="BU49" s="236">
        <f>'G. Modelsimulering_mænd'!BU54*'B. Andre input'!$B$158*'B. Andre input'!$B$65</f>
        <v>2925.056853513247</v>
      </c>
      <c r="BV49" s="236">
        <f>'G. Modelsimulering_mænd'!BV54*'B. Andre input'!$B$158*'B. Andre input'!$B$65</f>
        <v>7501.4773669420238</v>
      </c>
      <c r="BW49" s="236">
        <f>'G. Modelsimulering_mænd'!BW54*'B. Andre input'!$B$158*'B. Andre input'!$B$65</f>
        <v>6345.2750288038033</v>
      </c>
      <c r="BX49" s="236">
        <f>'G. Modelsimulering_mænd'!BX54*'B. Andre input'!$B$158*'B. Andre input'!$B$65</f>
        <v>5346.3830231140901</v>
      </c>
      <c r="BY49" s="236">
        <f>'G. Modelsimulering_mænd'!BY54*'B. Andre input'!$B$158*'B. Andre input'!$B$65</f>
        <v>4474.9317561500629</v>
      </c>
      <c r="BZ49" s="236">
        <f>'G. Modelsimulering_mænd'!BZ54*'B. Andre input'!$B$158*'B. Andre input'!$B$65</f>
        <v>3716.2026223473858</v>
      </c>
      <c r="CA49" s="236">
        <f>'G. Modelsimulering_mænd'!CA54*'B. Andre input'!$B$158*'B. Andre input'!$B$65</f>
        <v>3060.912045199625</v>
      </c>
      <c r="CB49" s="236">
        <f>'G. Modelsimulering_mænd'!CB54*'B. Andre input'!$B$158*'B. Andre input'!$B$65</f>
        <v>2500.935816535989</v>
      </c>
      <c r="CC49" s="236">
        <f>'G. Modelsimulering_mænd'!CC54*'B. Andre input'!$B$158*'B. Andre input'!$B$65</f>
        <v>2027.7946035998546</v>
      </c>
      <c r="CD49" s="236">
        <f>'G. Modelsimulering_mænd'!CD54*'B. Andre input'!$B$158*'B. Andre input'!$B$65</f>
        <v>1632.426130422657</v>
      </c>
      <c r="CE49" s="236">
        <f>'G. Modelsimulering_mænd'!CE54*'B. Andre input'!$B$158*'B. Andre input'!$B$65</f>
        <v>1305.4662546980669</v>
      </c>
      <c r="CF49" s="236">
        <f>'G. Modelsimulering_mænd'!CF54*'B. Andre input'!$B$158*'B. Andre input'!$B$65</f>
        <v>1037.65430268</v>
      </c>
      <c r="CG49" s="236">
        <f>'G. Modelsimulering_mænd'!CG54*'B. Andre input'!$B$158*'B. Andre input'!$B$65</f>
        <v>820.19258205759775</v>
      </c>
      <c r="CH49" s="236">
        <f>'G. Modelsimulering_mænd'!CH54*'B. Andre input'!$B$158*'B. Andre input'!$B$65</f>
        <v>645.00158274979594</v>
      </c>
      <c r="CI49" s="236">
        <f>'G. Modelsimulering_mænd'!CI54*'B. Andre input'!$B$158*'B. Andre input'!$B$65</f>
        <v>504.86614124005092</v>
      </c>
      <c r="CJ49" s="236">
        <f>'G. Modelsimulering_mænd'!CJ54*'B. Andre input'!$B$158*'B. Andre input'!$B$65</f>
        <v>5902.3544356585317</v>
      </c>
    </row>
    <row r="50" spans="1:88" s="115" customFormat="1" ht="25.5" x14ac:dyDescent="0.2">
      <c r="A50" s="140" t="s">
        <v>183</v>
      </c>
      <c r="B50" s="192"/>
      <c r="C50" s="192"/>
      <c r="D50" s="236">
        <f>'G. Modelsimulering_mænd'!D55*'B. Andre input'!$B$163*'B. Andre input'!$B$65</f>
        <v>0</v>
      </c>
      <c r="E50" s="236">
        <f>'G. Modelsimulering_mænd'!E55*'B. Andre input'!$B$163*'B. Andre input'!$B$65</f>
        <v>0</v>
      </c>
      <c r="F50" s="236">
        <f>'G. Modelsimulering_mænd'!F55*'B. Andre input'!$B$163*'B. Andre input'!$B$65</f>
        <v>0</v>
      </c>
      <c r="G50" s="236">
        <f>'G. Modelsimulering_mænd'!G55*'B. Andre input'!$B$163*'B. Andre input'!$B$65</f>
        <v>0</v>
      </c>
      <c r="H50" s="236">
        <f>'G. Modelsimulering_mænd'!H55*'B. Andre input'!$B$163*'B. Andre input'!$B$65</f>
        <v>0</v>
      </c>
      <c r="I50" s="236">
        <f>'G. Modelsimulering_mænd'!I55*'B. Andre input'!$B$163*'B. Andre input'!$B$65</f>
        <v>0</v>
      </c>
      <c r="J50" s="236">
        <f>'G. Modelsimulering_mænd'!J55*'B. Andre input'!$B$163*'B. Andre input'!$B$65</f>
        <v>0</v>
      </c>
      <c r="K50" s="236">
        <f>'G. Modelsimulering_mænd'!K55*'B. Andre input'!$B$163*'B. Andre input'!$B$65</f>
        <v>0</v>
      </c>
      <c r="L50" s="236">
        <f>'G. Modelsimulering_mænd'!L55*'B. Andre input'!$B$163*'B. Andre input'!$B$65</f>
        <v>0</v>
      </c>
      <c r="M50" s="236">
        <f>'G. Modelsimulering_mænd'!M55*'B. Andre input'!$B$163*'B. Andre input'!$B$65</f>
        <v>0</v>
      </c>
      <c r="N50" s="236">
        <f>'G. Modelsimulering_mænd'!N55*'B. Andre input'!$B$163*'B. Andre input'!$B$65</f>
        <v>91996.178834748847</v>
      </c>
      <c r="O50" s="236">
        <f>'G. Modelsimulering_mænd'!O55*'B. Andre input'!$B$163*'B. Andre input'!$B$65</f>
        <v>100222.10464201322</v>
      </c>
      <c r="P50" s="236">
        <f>'G. Modelsimulering_mænd'!P55*'B. Andre input'!$B$163*'B. Andre input'!$B$65</f>
        <v>95425.397525837165</v>
      </c>
      <c r="Q50" s="236">
        <f>'G. Modelsimulering_mænd'!Q55*'B. Andre input'!$B$163*'B. Andre input'!$B$65</f>
        <v>89404.099970417752</v>
      </c>
      <c r="R50" s="236">
        <f>'G. Modelsimulering_mænd'!R55*'B. Andre input'!$B$163*'B. Andre input'!$B$65</f>
        <v>83823.01073609633</v>
      </c>
      <c r="S50" s="236">
        <f>'G. Modelsimulering_mænd'!S55*'B. Andre input'!$B$163*'B. Andre input'!$B$65</f>
        <v>78726.689874339296</v>
      </c>
      <c r="T50" s="236">
        <f>'G. Modelsimulering_mænd'!T55*'B. Andre input'!$B$163*'B. Andre input'!$B$65</f>
        <v>73978.911517958491</v>
      </c>
      <c r="U50" s="236">
        <f>'G. Modelsimulering_mænd'!U55*'B. Andre input'!$B$163*'B. Andre input'!$B$65</f>
        <v>69476.579792054181</v>
      </c>
      <c r="V50" s="236">
        <f>'G. Modelsimulering_mænd'!V55*'B. Andre input'!$B$163*'B. Andre input'!$B$65</f>
        <v>65161.792724897845</v>
      </c>
      <c r="W50" s="236">
        <f>'G. Modelsimulering_mænd'!W55*'B. Andre input'!$B$163*'B. Andre input'!$B$65</f>
        <v>0</v>
      </c>
      <c r="X50" s="236">
        <f>'G. Modelsimulering_mænd'!X55*'B. Andre input'!$B$163*'B. Andre input'!$B$65</f>
        <v>0</v>
      </c>
      <c r="Y50" s="236">
        <f>'G. Modelsimulering_mænd'!Y55*'B. Andre input'!$B$163*'B. Andre input'!$B$65</f>
        <v>0</v>
      </c>
      <c r="Z50" s="236">
        <f>'G. Modelsimulering_mænd'!Z55*'B. Andre input'!$B$163*'B. Andre input'!$B$65</f>
        <v>0</v>
      </c>
      <c r="AA50" s="236">
        <f>'G. Modelsimulering_mænd'!AA55*'B. Andre input'!$B$163*'B. Andre input'!$B$65</f>
        <v>0</v>
      </c>
      <c r="AB50" s="236">
        <f>'G. Modelsimulering_mænd'!AB55*'B. Andre input'!$B$163*'B. Andre input'!$B$65</f>
        <v>0</v>
      </c>
      <c r="AC50" s="236">
        <f>'G. Modelsimulering_mænd'!AC55*'B. Andre input'!$B$163*'B. Andre input'!$B$65</f>
        <v>0</v>
      </c>
      <c r="AD50" s="236">
        <f>'G. Modelsimulering_mænd'!AD55*'B. Andre input'!$B$163*'B. Andre input'!$B$65</f>
        <v>0</v>
      </c>
      <c r="AE50" s="236">
        <f>'G. Modelsimulering_mænd'!AE55*'B. Andre input'!$B$163*'B. Andre input'!$B$65</f>
        <v>0</v>
      </c>
      <c r="AF50" s="236">
        <f>'G. Modelsimulering_mænd'!AF55*'B. Andre input'!$B$163*'B. Andre input'!$B$65</f>
        <v>0</v>
      </c>
      <c r="AG50" s="236">
        <f>'G. Modelsimulering_mænd'!AG55*'B. Andre input'!$B$163*'B. Andre input'!$B$65</f>
        <v>0</v>
      </c>
      <c r="AH50" s="236">
        <f>'G. Modelsimulering_mænd'!AH55*'B. Andre input'!$B$163*'B. Andre input'!$B$65</f>
        <v>0</v>
      </c>
      <c r="AI50" s="236">
        <f>'G. Modelsimulering_mænd'!AI55*'B. Andre input'!$B$163*'B. Andre input'!$B$65</f>
        <v>0</v>
      </c>
      <c r="AJ50" s="236">
        <f>'G. Modelsimulering_mænd'!AJ55*'B. Andre input'!$B$163*'B. Andre input'!$B$65</f>
        <v>0</v>
      </c>
      <c r="AK50" s="236">
        <f>'G. Modelsimulering_mænd'!AK55*'B. Andre input'!$B$163*'B. Andre input'!$B$65</f>
        <v>0</v>
      </c>
      <c r="AL50" s="236">
        <f>'G. Modelsimulering_mænd'!AL55*'B. Andre input'!$B$163*'B. Andre input'!$B$65</f>
        <v>0</v>
      </c>
      <c r="AM50" s="236">
        <f>'G. Modelsimulering_mænd'!AM55*'B. Andre input'!$B$163*'B. Andre input'!$B$65</f>
        <v>0</v>
      </c>
      <c r="AN50" s="236">
        <f>'G. Modelsimulering_mænd'!AN55*'B. Andre input'!$B$163*'B. Andre input'!$B$65</f>
        <v>0</v>
      </c>
      <c r="AO50" s="236">
        <f>'G. Modelsimulering_mænd'!AO55*'B. Andre input'!$B$163*'B. Andre input'!$B$65</f>
        <v>0</v>
      </c>
      <c r="AP50" s="236">
        <f>'G. Modelsimulering_mænd'!AP55*'B. Andre input'!$B$163*'B. Andre input'!$B$65</f>
        <v>0</v>
      </c>
      <c r="AQ50" s="236">
        <f>'G. Modelsimulering_mænd'!AQ55*'B. Andre input'!$B$163*'B. Andre input'!$B$65</f>
        <v>0</v>
      </c>
      <c r="AR50" s="236">
        <f>'G. Modelsimulering_mænd'!AR55*'B. Andre input'!$B$163*'B. Andre input'!$B$65</f>
        <v>0</v>
      </c>
      <c r="AS50" s="236">
        <f>'G. Modelsimulering_mænd'!AS55*'B. Andre input'!$B$163*'B. Andre input'!$B$65</f>
        <v>0</v>
      </c>
      <c r="AT50" s="236">
        <f>'G. Modelsimulering_mænd'!AT55*'B. Andre input'!$B$163*'B. Andre input'!$B$65</f>
        <v>0</v>
      </c>
      <c r="AU50" s="236">
        <f>'G. Modelsimulering_mænd'!AU55*'B. Andre input'!$B$163*'B. Andre input'!$B$65</f>
        <v>0</v>
      </c>
      <c r="AV50" s="236">
        <f>'G. Modelsimulering_mænd'!AV55*'B. Andre input'!$B$163*'B. Andre input'!$B$65</f>
        <v>0</v>
      </c>
      <c r="AW50" s="236">
        <f>'G. Modelsimulering_mænd'!AW55*'B. Andre input'!$B$163*'B. Andre input'!$B$65</f>
        <v>0</v>
      </c>
      <c r="AX50" s="236">
        <f>'G. Modelsimulering_mænd'!AX55*'B. Andre input'!$B$163*'B. Andre input'!$B$65</f>
        <v>0</v>
      </c>
      <c r="AY50" s="236">
        <f>'G. Modelsimulering_mænd'!AY55*'B. Andre input'!$B$163*'B. Andre input'!$B$65</f>
        <v>0</v>
      </c>
      <c r="AZ50" s="236">
        <f>'G. Modelsimulering_mænd'!AZ55*'B. Andre input'!$B$163*'B. Andre input'!$B$65</f>
        <v>0</v>
      </c>
      <c r="BA50" s="236">
        <f>'G. Modelsimulering_mænd'!BA55*'B. Andre input'!$B$163*'B. Andre input'!$B$65</f>
        <v>0</v>
      </c>
      <c r="BB50" s="236">
        <f>'G. Modelsimulering_mænd'!BB55*'B. Andre input'!$B$163*'B. Andre input'!$B$65</f>
        <v>0</v>
      </c>
      <c r="BC50" s="236">
        <f>'G. Modelsimulering_mænd'!BC55*'B. Andre input'!$B$163*'B. Andre input'!$B$65</f>
        <v>0</v>
      </c>
      <c r="BD50" s="236">
        <f>'G. Modelsimulering_mænd'!BD55*'B. Andre input'!$B$163*'B. Andre input'!$B$65</f>
        <v>0</v>
      </c>
      <c r="BE50" s="236">
        <f>'G. Modelsimulering_mænd'!BE55*'B. Andre input'!$B$163*'B. Andre input'!$B$65</f>
        <v>0</v>
      </c>
      <c r="BF50" s="236">
        <f>'G. Modelsimulering_mænd'!BF55*'B. Andre input'!$B$163*'B. Andre input'!$B$65</f>
        <v>0</v>
      </c>
      <c r="BG50" s="236">
        <f>'G. Modelsimulering_mænd'!BG55*'B. Andre input'!$B$163*'B. Andre input'!$B$65</f>
        <v>0</v>
      </c>
      <c r="BH50" s="236">
        <f>'G. Modelsimulering_mænd'!BH55*'B. Andre input'!$B$163*'B. Andre input'!$B$65</f>
        <v>0</v>
      </c>
      <c r="BI50" s="236">
        <f>'G. Modelsimulering_mænd'!BI55*'B. Andre input'!$B$163*'B. Andre input'!$B$65</f>
        <v>0</v>
      </c>
      <c r="BJ50" s="236">
        <f>'G. Modelsimulering_mænd'!BJ55*'B. Andre input'!$B$163*'B. Andre input'!$B$65</f>
        <v>0</v>
      </c>
      <c r="BK50" s="236">
        <f>'G. Modelsimulering_mænd'!BK55*'B. Andre input'!$B$163*'B. Andre input'!$B$65</f>
        <v>0</v>
      </c>
      <c r="BL50" s="236">
        <f>'G. Modelsimulering_mænd'!BL55*'B. Andre input'!$B$163*'B. Andre input'!$B$65</f>
        <v>0</v>
      </c>
      <c r="BM50" s="236">
        <f>'G. Modelsimulering_mænd'!BM55*'B. Andre input'!$B$163*'B. Andre input'!$B$65</f>
        <v>0</v>
      </c>
      <c r="BN50" s="236">
        <f>'G. Modelsimulering_mænd'!BN55*'B. Andre input'!$B$163*'B. Andre input'!$B$65</f>
        <v>0</v>
      </c>
      <c r="BO50" s="236">
        <f>'G. Modelsimulering_mænd'!BO55*'B. Andre input'!$B$163*'B. Andre input'!$B$65</f>
        <v>0</v>
      </c>
      <c r="BP50" s="236">
        <f>'G. Modelsimulering_mænd'!BP55*'B. Andre input'!$B$163*'B. Andre input'!$B$65</f>
        <v>0</v>
      </c>
      <c r="BQ50" s="236">
        <f>'G. Modelsimulering_mænd'!BQ55*'B. Andre input'!$B$163*'B. Andre input'!$B$65</f>
        <v>0</v>
      </c>
      <c r="BR50" s="236">
        <f>'G. Modelsimulering_mænd'!BR55*'B. Andre input'!$B$163*'B. Andre input'!$B$65</f>
        <v>0</v>
      </c>
      <c r="BS50" s="236">
        <f>'G. Modelsimulering_mænd'!BS55*'B. Andre input'!$B$163*'B. Andre input'!$B$65</f>
        <v>0</v>
      </c>
      <c r="BT50" s="236">
        <f>'G. Modelsimulering_mænd'!BT55*'B. Andre input'!$B$163*'B. Andre input'!$B$65</f>
        <v>0</v>
      </c>
      <c r="BU50" s="236">
        <f>'G. Modelsimulering_mænd'!BU55*'B. Andre input'!$B$163*'B. Andre input'!$B$65</f>
        <v>0</v>
      </c>
      <c r="BV50" s="236">
        <f>'G. Modelsimulering_mænd'!BV55*'B. Andre input'!$B$163*'B. Andre input'!$B$65</f>
        <v>0</v>
      </c>
      <c r="BW50" s="236">
        <f>'G. Modelsimulering_mænd'!BW55*'B. Andre input'!$B$163*'B. Andre input'!$B$65</f>
        <v>0</v>
      </c>
      <c r="BX50" s="236">
        <f>'G. Modelsimulering_mænd'!BX55*'B. Andre input'!$B$163*'B. Andre input'!$B$65</f>
        <v>0</v>
      </c>
      <c r="BY50" s="236">
        <f>'G. Modelsimulering_mænd'!BY55*'B. Andre input'!$B$163*'B. Andre input'!$B$65</f>
        <v>0</v>
      </c>
      <c r="BZ50" s="236">
        <f>'G. Modelsimulering_mænd'!BZ55*'B. Andre input'!$B$163*'B. Andre input'!$B$65</f>
        <v>0</v>
      </c>
      <c r="CA50" s="236">
        <f>'G. Modelsimulering_mænd'!CA55*'B. Andre input'!$B$163*'B. Andre input'!$B$65</f>
        <v>0</v>
      </c>
      <c r="CB50" s="236">
        <f>'G. Modelsimulering_mænd'!CB55*'B. Andre input'!$B$163*'B. Andre input'!$B$65</f>
        <v>0</v>
      </c>
      <c r="CC50" s="236">
        <f>'G. Modelsimulering_mænd'!CC55*'B. Andre input'!$B$163*'B. Andre input'!$B$65</f>
        <v>0</v>
      </c>
      <c r="CD50" s="236">
        <f>'G. Modelsimulering_mænd'!CD55*'B. Andre input'!$B$163*'B. Andre input'!$B$65</f>
        <v>0</v>
      </c>
      <c r="CE50" s="236">
        <f>'G. Modelsimulering_mænd'!CE55*'B. Andre input'!$B$163*'B. Andre input'!$B$65</f>
        <v>0</v>
      </c>
      <c r="CF50" s="236">
        <f>'G. Modelsimulering_mænd'!CF55*'B. Andre input'!$B$163*'B. Andre input'!$B$65</f>
        <v>0</v>
      </c>
      <c r="CG50" s="236">
        <f>'G. Modelsimulering_mænd'!CG55*'B. Andre input'!$B$163*'B. Andre input'!$B$65</f>
        <v>0</v>
      </c>
      <c r="CH50" s="236">
        <f>'G. Modelsimulering_mænd'!CH55*'B. Andre input'!$B$163*'B. Andre input'!$B$65</f>
        <v>0</v>
      </c>
      <c r="CI50" s="236">
        <f>'G. Modelsimulering_mænd'!CI55*'B. Andre input'!$B$163*'B. Andre input'!$B$65</f>
        <v>0</v>
      </c>
      <c r="CJ50" s="236">
        <f>'G. Modelsimulering_mænd'!CJ55*'B. Andre input'!$B$163*'B. Andre input'!$B$65</f>
        <v>0</v>
      </c>
    </row>
    <row r="51" spans="1:88" s="115" customFormat="1" ht="25.5" x14ac:dyDescent="0.2">
      <c r="A51" s="140" t="s">
        <v>184</v>
      </c>
      <c r="B51" s="192"/>
      <c r="C51" s="192"/>
      <c r="D51" s="236">
        <f>'G. Modelsimulering_mænd'!D56*'B. Andre input'!$B$164*'B. Andre input'!$B$65</f>
        <v>0</v>
      </c>
      <c r="E51" s="236">
        <f>'G. Modelsimulering_mænd'!E56*'B. Andre input'!$B$164*'B. Andre input'!$B$65</f>
        <v>0</v>
      </c>
      <c r="F51" s="236">
        <f>'G. Modelsimulering_mænd'!F56*'B. Andre input'!$B$164*'B. Andre input'!$B$65</f>
        <v>0</v>
      </c>
      <c r="G51" s="236">
        <f>'G. Modelsimulering_mænd'!G56*'B. Andre input'!$B$164*'B. Andre input'!$B$65</f>
        <v>0</v>
      </c>
      <c r="H51" s="236">
        <f>'G. Modelsimulering_mænd'!H56*'B. Andre input'!$B$164*'B. Andre input'!$B$65</f>
        <v>0</v>
      </c>
      <c r="I51" s="236">
        <f>'G. Modelsimulering_mænd'!I56*'B. Andre input'!$B$164*'B. Andre input'!$B$65</f>
        <v>0</v>
      </c>
      <c r="J51" s="236">
        <f>'G. Modelsimulering_mænd'!J56*'B. Andre input'!$B$164*'B. Andre input'!$B$65</f>
        <v>0</v>
      </c>
      <c r="K51" s="236">
        <f>'G. Modelsimulering_mænd'!K56*'B. Andre input'!$B$164*'B. Andre input'!$B$65</f>
        <v>0</v>
      </c>
      <c r="L51" s="236">
        <f>'G. Modelsimulering_mænd'!L56*'B. Andre input'!$B$164*'B. Andre input'!$B$65</f>
        <v>0</v>
      </c>
      <c r="M51" s="236">
        <f>'G. Modelsimulering_mænd'!M56*'B. Andre input'!$B$164*'B. Andre input'!$B$65</f>
        <v>0</v>
      </c>
      <c r="N51" s="236">
        <f>'G. Modelsimulering_mænd'!N56*'B. Andre input'!$B$164*'B. Andre input'!$B$65</f>
        <v>1208891.0599106853</v>
      </c>
      <c r="O51" s="236">
        <f>'G. Modelsimulering_mænd'!O56*'B. Andre input'!$B$164*'B. Andre input'!$B$65</f>
        <v>1470158.6928930145</v>
      </c>
      <c r="P51" s="236">
        <f>'G. Modelsimulering_mænd'!P56*'B. Andre input'!$B$164*'B. Andre input'!$B$65</f>
        <v>1557466.4533738752</v>
      </c>
      <c r="Q51" s="236">
        <f>'G. Modelsimulering_mænd'!Q56*'B. Andre input'!$B$164*'B. Andre input'!$B$65</f>
        <v>1618980.0763739552</v>
      </c>
      <c r="R51" s="236">
        <f>'G. Modelsimulering_mænd'!R56*'B. Andre input'!$B$164*'B. Andre input'!$B$65</f>
        <v>1680057.0455262051</v>
      </c>
      <c r="S51" s="236">
        <f>'G. Modelsimulering_mænd'!S56*'B. Andre input'!$B$164*'B. Andre input'!$B$65</f>
        <v>1742791.0908087676</v>
      </c>
      <c r="T51" s="236">
        <f>'G. Modelsimulering_mænd'!T56*'B. Andre input'!$B$164*'B. Andre input'!$B$65</f>
        <v>1805476.5075932192</v>
      </c>
      <c r="U51" s="236">
        <f>'G. Modelsimulering_mænd'!U56*'B. Andre input'!$B$164*'B. Andre input'!$B$65</f>
        <v>1866265.3424880714</v>
      </c>
      <c r="V51" s="236">
        <f>'G. Modelsimulering_mænd'!V56*'B. Andre input'!$B$164*'B. Andre input'!$B$65</f>
        <v>1923743.8420512241</v>
      </c>
      <c r="W51" s="236">
        <f>'G. Modelsimulering_mænd'!W56*'B. Andre input'!$B$164*'B. Andre input'!$B$65</f>
        <v>2100788.3296041056</v>
      </c>
      <c r="X51" s="236">
        <f>'G. Modelsimulering_mænd'!X56*'B. Andre input'!$B$164*'B. Andre input'!$B$65</f>
        <v>2066825.8052685538</v>
      </c>
      <c r="Y51" s="236">
        <f>'G. Modelsimulering_mænd'!Y56*'B. Andre input'!$B$164*'B. Andre input'!$B$65</f>
        <v>2044811.3181220226</v>
      </c>
      <c r="Z51" s="236">
        <f>'G. Modelsimulering_mænd'!Z56*'B. Andre input'!$B$164*'B. Andre input'!$B$65</f>
        <v>2031046.4181054917</v>
      </c>
      <c r="AA51" s="236">
        <f>'G. Modelsimulering_mænd'!AA56*'B. Andre input'!$B$164*'B. Andre input'!$B$65</f>
        <v>2022706.1480650117</v>
      </c>
      <c r="AB51" s="236">
        <f>'G. Modelsimulering_mænd'!AB56*'B. Andre input'!$B$164*'B. Andre input'!$B$65</f>
        <v>2017652.8420249026</v>
      </c>
      <c r="AC51" s="236">
        <f>'G. Modelsimulering_mænd'!AC56*'B. Andre input'!$B$164*'B. Andre input'!$B$65</f>
        <v>2014287.0016875535</v>
      </c>
      <c r="AD51" s="236">
        <f>'G. Modelsimulering_mænd'!AD56*'B. Andre input'!$B$164*'B. Andre input'!$B$65</f>
        <v>2011428.5013739406</v>
      </c>
      <c r="AE51" s="236">
        <f>'G. Modelsimulering_mænd'!AE56*'B. Andre input'!$B$164*'B. Andre input'!$B$65</f>
        <v>2008222.3985913151</v>
      </c>
      <c r="AF51" s="236">
        <f>'G. Modelsimulering_mænd'!AF56*'B. Andre input'!$B$164*'B. Andre input'!$B$65</f>
        <v>2004064.5711921758</v>
      </c>
      <c r="AG51" s="236">
        <f>'G. Modelsimulering_mænd'!AG56*'B. Andre input'!$B$164*'B. Andre input'!$B$65</f>
        <v>1964085.5955776311</v>
      </c>
      <c r="AH51" s="236">
        <f>'G. Modelsimulering_mænd'!AH56*'B. Andre input'!$B$164*'B. Andre input'!$B$65</f>
        <v>1923316.3802002228</v>
      </c>
      <c r="AI51" s="236">
        <f>'G. Modelsimulering_mænd'!AI56*'B. Andre input'!$B$164*'B. Andre input'!$B$65</f>
        <v>1881676.5242345878</v>
      </c>
      <c r="AJ51" s="236">
        <f>'G. Modelsimulering_mænd'!AJ56*'B. Andre input'!$B$164*'B. Andre input'!$B$65</f>
        <v>1839170.5699097677</v>
      </c>
      <c r="AK51" s="236">
        <f>'G. Modelsimulering_mænd'!AK56*'B. Andre input'!$B$164*'B. Andre input'!$B$65</f>
        <v>1795861.1973876909</v>
      </c>
      <c r="AL51" s="236">
        <f>'G. Modelsimulering_mænd'!AL56*'B. Andre input'!$B$164*'B. Andre input'!$B$65</f>
        <v>1751849.2497807234</v>
      </c>
      <c r="AM51" s="236">
        <f>'G. Modelsimulering_mænd'!AM56*'B. Andre input'!$B$164*'B. Andre input'!$B$65</f>
        <v>1707258.9722198313</v>
      </c>
      <c r="AN51" s="236">
        <f>'G. Modelsimulering_mænd'!AN56*'B. Andre input'!$B$164*'B. Andre input'!$B$65</f>
        <v>1662227.2162554828</v>
      </c>
      <c r="AO51" s="236">
        <f>'G. Modelsimulering_mænd'!AO56*'B. Andre input'!$B$164*'B. Andre input'!$B$65</f>
        <v>1616895.647820669</v>
      </c>
      <c r="AP51" s="236">
        <f>'G. Modelsimulering_mænd'!AP56*'B. Andre input'!$B$164*'B. Andre input'!$B$65</f>
        <v>1571405.2202318502</v>
      </c>
      <c r="AQ51" s="236">
        <f>'G. Modelsimulering_mænd'!AQ56*'B. Andre input'!$B$164*'B. Andre input'!$B$65</f>
        <v>1445582.2232674353</v>
      </c>
      <c r="AR51" s="236">
        <f>'G. Modelsimulering_mænd'!AR56*'B. Andre input'!$B$164*'B. Andre input'!$B$65</f>
        <v>1328746.7439422382</v>
      </c>
      <c r="AS51" s="236">
        <f>'G. Modelsimulering_mænd'!AS56*'B. Andre input'!$B$164*'B. Andre input'!$B$65</f>
        <v>1220398.7572608057</v>
      </c>
      <c r="AT51" s="236">
        <f>'G. Modelsimulering_mænd'!AT56*'B. Andre input'!$B$164*'B. Andre input'!$B$65</f>
        <v>1120047.6753031889</v>
      </c>
      <c r="AU51" s="236">
        <f>'G. Modelsimulering_mænd'!AU56*'B. Andre input'!$B$164*'B. Andre input'!$B$65</f>
        <v>1027214.4770821113</v>
      </c>
      <c r="AV51" s="236">
        <f>'G. Modelsimulering_mænd'!AV56*'B. Andre input'!$B$164*'B. Andre input'!$B$65</f>
        <v>941433.72834841616</v>
      </c>
      <c r="AW51" s="236">
        <f>'G. Modelsimulering_mænd'!AW56*'B. Andre input'!$B$164*'B. Andre input'!$B$65</f>
        <v>862255.36176979134</v>
      </c>
      <c r="AX51" s="236">
        <f>'G. Modelsimulering_mænd'!AX56*'B. Andre input'!$B$164*'B. Andre input'!$B$65</f>
        <v>789246.15305040835</v>
      </c>
      <c r="AY51" s="236">
        <f>'G. Modelsimulering_mænd'!AY56*'B. Andre input'!$B$164*'B. Andre input'!$B$65</f>
        <v>721990.87117797206</v>
      </c>
      <c r="AZ51" s="236">
        <f>'G. Modelsimulering_mænd'!AZ56*'B. Andre input'!$B$164*'B. Andre input'!$B$65</f>
        <v>660093.10793296166</v>
      </c>
      <c r="BA51" s="236">
        <f>'G. Modelsimulering_mænd'!BA56*'B. Andre input'!$B$164*'B. Andre input'!$B$65</f>
        <v>0</v>
      </c>
      <c r="BB51" s="236">
        <f>'G. Modelsimulering_mænd'!BB56*'B. Andre input'!$B$164*'B. Andre input'!$B$65</f>
        <v>0</v>
      </c>
      <c r="BC51" s="236">
        <f>'G. Modelsimulering_mænd'!BC56*'B. Andre input'!$B$164*'B. Andre input'!$B$65</f>
        <v>0</v>
      </c>
      <c r="BD51" s="236">
        <f>'G. Modelsimulering_mænd'!BD56*'B. Andre input'!$B$164*'B. Andre input'!$B$65</f>
        <v>0</v>
      </c>
      <c r="BE51" s="236">
        <f>'G. Modelsimulering_mænd'!BE56*'B. Andre input'!$B$164*'B. Andre input'!$B$65</f>
        <v>0</v>
      </c>
      <c r="BF51" s="236">
        <f>'G. Modelsimulering_mænd'!BF56*'B. Andre input'!$B$164*'B. Andre input'!$B$65</f>
        <v>0</v>
      </c>
      <c r="BG51" s="236">
        <f>'G. Modelsimulering_mænd'!BG56*'B. Andre input'!$B$164*'B. Andre input'!$B$65</f>
        <v>0</v>
      </c>
      <c r="BH51" s="236">
        <f>'G. Modelsimulering_mænd'!BH56*'B. Andre input'!$B$164*'B. Andre input'!$B$65</f>
        <v>0</v>
      </c>
      <c r="BI51" s="236">
        <f>'G. Modelsimulering_mænd'!BI56*'B. Andre input'!$B$164*'B. Andre input'!$B$65</f>
        <v>0</v>
      </c>
      <c r="BJ51" s="236">
        <f>'G. Modelsimulering_mænd'!BJ56*'B. Andre input'!$B$164*'B. Andre input'!$B$65</f>
        <v>0</v>
      </c>
      <c r="BK51" s="236">
        <f>'G. Modelsimulering_mænd'!BK56*'B. Andre input'!$B$164*'B. Andre input'!$B$65</f>
        <v>0</v>
      </c>
      <c r="BL51" s="236">
        <f>'G. Modelsimulering_mænd'!BL56*'B. Andre input'!$B$164*'B. Andre input'!$B$65</f>
        <v>0</v>
      </c>
      <c r="BM51" s="236">
        <f>'G. Modelsimulering_mænd'!BM56*'B. Andre input'!$B$164*'B. Andre input'!$B$65</f>
        <v>0</v>
      </c>
      <c r="BN51" s="236">
        <f>'G. Modelsimulering_mænd'!BN56*'B. Andre input'!$B$164*'B. Andre input'!$B$65</f>
        <v>0</v>
      </c>
      <c r="BO51" s="236">
        <f>'G. Modelsimulering_mænd'!BO56*'B. Andre input'!$B$164*'B. Andre input'!$B$65</f>
        <v>0</v>
      </c>
      <c r="BP51" s="236">
        <f>'G. Modelsimulering_mænd'!BP56*'B. Andre input'!$B$164*'B. Andre input'!$B$65</f>
        <v>0</v>
      </c>
      <c r="BQ51" s="236">
        <f>'G. Modelsimulering_mænd'!BQ56*'B. Andre input'!$B$164*'B. Andre input'!$B$65</f>
        <v>0</v>
      </c>
      <c r="BR51" s="236">
        <f>'G. Modelsimulering_mænd'!BR56*'B. Andre input'!$B$164*'B. Andre input'!$B$65</f>
        <v>0</v>
      </c>
      <c r="BS51" s="236">
        <f>'G. Modelsimulering_mænd'!BS56*'B. Andre input'!$B$164*'B. Andre input'!$B$65</f>
        <v>0</v>
      </c>
      <c r="BT51" s="236">
        <f>'G. Modelsimulering_mænd'!BT56*'B. Andre input'!$B$164*'B. Andre input'!$B$65</f>
        <v>0</v>
      </c>
      <c r="BU51" s="236">
        <f>'G. Modelsimulering_mænd'!BU56*'B. Andre input'!$B$164*'B. Andre input'!$B$65</f>
        <v>0</v>
      </c>
      <c r="BV51" s="236">
        <f>'G. Modelsimulering_mænd'!BV56*'B. Andre input'!$B$164*'B. Andre input'!$B$65</f>
        <v>0</v>
      </c>
      <c r="BW51" s="236">
        <f>'G. Modelsimulering_mænd'!BW56*'B. Andre input'!$B$164*'B. Andre input'!$B$65</f>
        <v>0</v>
      </c>
      <c r="BX51" s="236">
        <f>'G. Modelsimulering_mænd'!BX56*'B. Andre input'!$B$164*'B. Andre input'!$B$65</f>
        <v>0</v>
      </c>
      <c r="BY51" s="236">
        <f>'G. Modelsimulering_mænd'!BY56*'B. Andre input'!$B$164*'B. Andre input'!$B$65</f>
        <v>0</v>
      </c>
      <c r="BZ51" s="236">
        <f>'G. Modelsimulering_mænd'!BZ56*'B. Andre input'!$B$164*'B. Andre input'!$B$65</f>
        <v>0</v>
      </c>
      <c r="CA51" s="236">
        <f>'G. Modelsimulering_mænd'!CA56*'B. Andre input'!$B$164*'B. Andre input'!$B$65</f>
        <v>0</v>
      </c>
      <c r="CB51" s="236">
        <f>'G. Modelsimulering_mænd'!CB56*'B. Andre input'!$B$164*'B. Andre input'!$B$65</f>
        <v>0</v>
      </c>
      <c r="CC51" s="236">
        <f>'G. Modelsimulering_mænd'!CC56*'B. Andre input'!$B$164*'B. Andre input'!$B$65</f>
        <v>0</v>
      </c>
      <c r="CD51" s="236">
        <f>'G. Modelsimulering_mænd'!CD56*'B. Andre input'!$B$164*'B. Andre input'!$B$65</f>
        <v>0</v>
      </c>
      <c r="CE51" s="236">
        <f>'G. Modelsimulering_mænd'!CE56*'B. Andre input'!$B$164*'B. Andre input'!$B$65</f>
        <v>0</v>
      </c>
      <c r="CF51" s="236">
        <f>'G. Modelsimulering_mænd'!CF56*'B. Andre input'!$B$164*'B. Andre input'!$B$65</f>
        <v>0</v>
      </c>
      <c r="CG51" s="236">
        <f>'G. Modelsimulering_mænd'!CG56*'B. Andre input'!$B$164*'B. Andre input'!$B$65</f>
        <v>0</v>
      </c>
      <c r="CH51" s="236">
        <f>'G. Modelsimulering_mænd'!CH56*'B. Andre input'!$B$164*'B. Andre input'!$B$65</f>
        <v>0</v>
      </c>
      <c r="CI51" s="236">
        <f>'G. Modelsimulering_mænd'!CI56*'B. Andre input'!$B$164*'B. Andre input'!$B$65</f>
        <v>0</v>
      </c>
      <c r="CJ51" s="236">
        <f>'G. Modelsimulering_mænd'!CJ56*'B. Andre input'!$B$164*'B. Andre input'!$B$65</f>
        <v>0</v>
      </c>
    </row>
    <row r="52" spans="1:88" s="115" customFormat="1" ht="25.5" x14ac:dyDescent="0.2">
      <c r="A52" s="140" t="s">
        <v>217</v>
      </c>
      <c r="B52" s="192"/>
      <c r="C52" s="192"/>
      <c r="D52" s="236">
        <f>'G. Modelsimulering_mænd'!D57*'B. Andre input'!$B$165*'B. Andre input'!$B$65</f>
        <v>0</v>
      </c>
      <c r="E52" s="236">
        <f>'G. Modelsimulering_mænd'!E57*'B. Andre input'!$B$165*'B. Andre input'!$B$65</f>
        <v>0</v>
      </c>
      <c r="F52" s="236">
        <f>'G. Modelsimulering_mænd'!F57*'B. Andre input'!$B$165*'B. Andre input'!$B$65</f>
        <v>0</v>
      </c>
      <c r="G52" s="236">
        <f>'G. Modelsimulering_mænd'!G57*'B. Andre input'!$B$165*'B. Andre input'!$B$65</f>
        <v>0</v>
      </c>
      <c r="H52" s="236">
        <f>'G. Modelsimulering_mænd'!H57*'B. Andre input'!$B$165*'B. Andre input'!$B$65</f>
        <v>0</v>
      </c>
      <c r="I52" s="236">
        <f>'G. Modelsimulering_mænd'!I57*'B. Andre input'!$B$165*'B. Andre input'!$B$65</f>
        <v>0</v>
      </c>
      <c r="J52" s="236">
        <f>'G. Modelsimulering_mænd'!J57*'B. Andre input'!$B$165*'B. Andre input'!$B$65</f>
        <v>0</v>
      </c>
      <c r="K52" s="236">
        <f>'G. Modelsimulering_mænd'!K57*'B. Andre input'!$B$165*'B. Andre input'!$B$65</f>
        <v>0</v>
      </c>
      <c r="L52" s="236">
        <f>'G. Modelsimulering_mænd'!L57*'B. Andre input'!$B$165*'B. Andre input'!$B$65</f>
        <v>0</v>
      </c>
      <c r="M52" s="236">
        <f>'G. Modelsimulering_mænd'!M57*'B. Andre input'!$B$165*'B. Andre input'!$B$65</f>
        <v>0</v>
      </c>
      <c r="N52" s="236">
        <f>'G. Modelsimulering_mænd'!N57*'B. Andre input'!$B$165*'B. Andre input'!$B$65</f>
        <v>1366945.253042693</v>
      </c>
      <c r="O52" s="236">
        <f>'G. Modelsimulering_mænd'!O57*'B. Andre input'!$B$165*'B. Andre input'!$B$65</f>
        <v>1676756.8568669483</v>
      </c>
      <c r="P52" s="236">
        <f>'G. Modelsimulering_mænd'!P57*'B. Andre input'!$B$165*'B. Andre input'!$B$65</f>
        <v>1792298.5355540132</v>
      </c>
      <c r="Q52" s="236">
        <f>'G. Modelsimulering_mænd'!Q57*'B. Andre input'!$B$165*'B. Andre input'!$B$65</f>
        <v>1882053.7410393669</v>
      </c>
      <c r="R52" s="236">
        <f>'G. Modelsimulering_mænd'!R57*'B. Andre input'!$B$165*'B. Andre input'!$B$65</f>
        <v>1975762.9183369405</v>
      </c>
      <c r="S52" s="236">
        <f>'G. Modelsimulering_mænd'!S57*'B. Andre input'!$B$165*'B. Andre input'!$B$65</f>
        <v>2076126.3080968398</v>
      </c>
      <c r="T52" s="236">
        <f>'G. Modelsimulering_mænd'!T57*'B. Andre input'!$B$165*'B. Andre input'!$B$65</f>
        <v>2181098.7041635085</v>
      </c>
      <c r="U52" s="236">
        <f>'G. Modelsimulering_mænd'!U57*'B. Andre input'!$B$165*'B. Andre input'!$B$65</f>
        <v>2288227.0394733921</v>
      </c>
      <c r="V52" s="236">
        <f>'G. Modelsimulering_mænd'!V57*'B. Andre input'!$B$165*'B. Andre input'!$B$65</f>
        <v>2395409.3401078181</v>
      </c>
      <c r="W52" s="236">
        <f>'G. Modelsimulering_mænd'!W57*'B. Andre input'!$B$165*'B. Andre input'!$B$65</f>
        <v>2410899.7782920171</v>
      </c>
      <c r="X52" s="236">
        <f>'G. Modelsimulering_mænd'!X57*'B. Andre input'!$B$165*'B. Andre input'!$B$65</f>
        <v>2458335.8544518505</v>
      </c>
      <c r="Y52" s="236">
        <f>'G. Modelsimulering_mænd'!Y57*'B. Andre input'!$B$165*'B. Andre input'!$B$65</f>
        <v>2514228.3191638053</v>
      </c>
      <c r="Z52" s="236">
        <f>'G. Modelsimulering_mænd'!Z57*'B. Andre input'!$B$165*'B. Andre input'!$B$65</f>
        <v>2575761.1120741935</v>
      </c>
      <c r="AA52" s="236">
        <f>'G. Modelsimulering_mænd'!AA57*'B. Andre input'!$B$165*'B. Andre input'!$B$65</f>
        <v>2640495.8201709241</v>
      </c>
      <c r="AB52" s="236">
        <f>'G. Modelsimulering_mænd'!AB57*'B. Andre input'!$B$165*'B. Andre input'!$B$65</f>
        <v>2706367.0315980883</v>
      </c>
      <c r="AC52" s="236">
        <f>'G. Modelsimulering_mænd'!AC57*'B. Andre input'!$B$165*'B. Andre input'!$B$65</f>
        <v>2771661.0591324661</v>
      </c>
      <c r="AD52" s="236">
        <f>'G. Modelsimulering_mænd'!AD57*'B. Andre input'!$B$165*'B. Andre input'!$B$65</f>
        <v>2834985.2904579639</v>
      </c>
      <c r="AE52" s="236">
        <f>'G. Modelsimulering_mænd'!AE57*'B. Andre input'!$B$165*'B. Andre input'!$B$65</f>
        <v>2895233.1775164786</v>
      </c>
      <c r="AF52" s="236">
        <f>'G. Modelsimulering_mænd'!AF57*'B. Andre input'!$B$165*'B. Andre input'!$B$65</f>
        <v>2951548.2076917728</v>
      </c>
      <c r="AG52" s="236">
        <f>'G. Modelsimulering_mænd'!AG57*'B. Andre input'!$B$165*'B. Andre input'!$B$65</f>
        <v>3089091.7803332466</v>
      </c>
      <c r="AH52" s="236">
        <f>'G. Modelsimulering_mænd'!AH57*'B. Andre input'!$B$165*'B. Andre input'!$B$65</f>
        <v>3213380.4729662924</v>
      </c>
      <c r="AI52" s="236">
        <f>'G. Modelsimulering_mænd'!AI57*'B. Andre input'!$B$165*'B. Andre input'!$B$65</f>
        <v>3324370.8476651255</v>
      </c>
      <c r="AJ52" s="236">
        <f>'G. Modelsimulering_mænd'!AJ57*'B. Andre input'!$B$165*'B. Andre input'!$B$65</f>
        <v>3422147.4142406899</v>
      </c>
      <c r="AK52" s="236">
        <f>'G. Modelsimulering_mænd'!AK57*'B. Andre input'!$B$165*'B. Andre input'!$B$65</f>
        <v>3506906.7201161254</v>
      </c>
      <c r="AL52" s="236">
        <f>'G. Modelsimulering_mænd'!AL57*'B. Andre input'!$B$165*'B. Andre input'!$B$65</f>
        <v>3578942.200003434</v>
      </c>
      <c r="AM52" s="236">
        <f>'G. Modelsimulering_mænd'!AM57*'B. Andre input'!$B$165*'B. Andre input'!$B$65</f>
        <v>3638629.6563186618</v>
      </c>
      <c r="AN52" s="236">
        <f>'G. Modelsimulering_mænd'!AN57*'B. Andre input'!$B$165*'B. Andre input'!$B$65</f>
        <v>3686413.4326965353</v>
      </c>
      <c r="AO52" s="236">
        <f>'G. Modelsimulering_mænd'!AO57*'B. Andre input'!$B$165*'B. Andre input'!$B$65</f>
        <v>3722793.4074494718</v>
      </c>
      <c r="AP52" s="236">
        <f>'G. Modelsimulering_mænd'!AP57*'B. Andre input'!$B$165*'B. Andre input'!$B$65</f>
        <v>3748312.9327875362</v>
      </c>
      <c r="AQ52" s="236">
        <f>'G. Modelsimulering_mænd'!AQ57*'B. Andre input'!$B$165*'B. Andre input'!$B$65</f>
        <v>3963527.6364605459</v>
      </c>
      <c r="AR52" s="236">
        <f>'G. Modelsimulering_mænd'!AR57*'B. Andre input'!$B$165*'B. Andre input'!$B$65</f>
        <v>4132756.7692442923</v>
      </c>
      <c r="AS52" s="236">
        <f>'G. Modelsimulering_mænd'!AS57*'B. Andre input'!$B$165*'B. Andre input'!$B$65</f>
        <v>4260513.7838149006</v>
      </c>
      <c r="AT52" s="236">
        <f>'G. Modelsimulering_mænd'!AT57*'B. Andre input'!$B$165*'B. Andre input'!$B$65</f>
        <v>4351052.8502325555</v>
      </c>
      <c r="AU52" s="236">
        <f>'G. Modelsimulering_mænd'!AU57*'B. Andre input'!$B$165*'B. Andre input'!$B$65</f>
        <v>4408356.9142918214</v>
      </c>
      <c r="AV52" s="236">
        <f>'G. Modelsimulering_mænd'!AV57*'B. Andre input'!$B$165*'B. Andre input'!$B$65</f>
        <v>4436135.8929298734</v>
      </c>
      <c r="AW52" s="236">
        <f>'G. Modelsimulering_mænd'!AW57*'B. Andre input'!$B$165*'B. Andre input'!$B$65</f>
        <v>4437830.9329781225</v>
      </c>
      <c r="AX52" s="236">
        <f>'G. Modelsimulering_mænd'!AX57*'B. Andre input'!$B$165*'B. Andre input'!$B$65</f>
        <v>4416622.2429326549</v>
      </c>
      <c r="AY52" s="236">
        <f>'G. Modelsimulering_mænd'!AY57*'B. Andre input'!$B$165*'B. Andre input'!$B$65</f>
        <v>4375438.9923673952</v>
      </c>
      <c r="AZ52" s="236">
        <f>'G. Modelsimulering_mænd'!AZ57*'B. Andre input'!$B$165*'B. Andre input'!$B$65</f>
        <v>4316970.3768001776</v>
      </c>
      <c r="BA52" s="236">
        <f>'G. Modelsimulering_mænd'!BA57*'B. Andre input'!$B$165*'B. Andre input'!$B$65</f>
        <v>5745642.2556329416</v>
      </c>
      <c r="BB52" s="236">
        <f>'G. Modelsimulering_mænd'!BB57*'B. Andre input'!$B$165*'B. Andre input'!$B$65</f>
        <v>5423580.7571990406</v>
      </c>
      <c r="BC52" s="236">
        <f>'G. Modelsimulering_mænd'!BC57*'B. Andre input'!$B$165*'B. Andre input'!$B$65</f>
        <v>5117142.5333946664</v>
      </c>
      <c r="BD52" s="236">
        <f>'G. Modelsimulering_mænd'!BD57*'B. Andre input'!$B$165*'B. Andre input'!$B$65</f>
        <v>4825779.8669858174</v>
      </c>
      <c r="BE52" s="236">
        <f>'G. Modelsimulering_mænd'!BE57*'B. Andre input'!$B$165*'B. Andre input'!$B$65</f>
        <v>4548903.8984512966</v>
      </c>
      <c r="BF52" s="236">
        <f>'G. Modelsimulering_mænd'!BF57*'B. Andre input'!$B$165*'B. Andre input'!$B$65</f>
        <v>4285921.77449058</v>
      </c>
      <c r="BG52" s="236">
        <f>'G. Modelsimulering_mænd'!BG57*'B. Andre input'!$B$165*'B. Andre input'!$B$65</f>
        <v>4036255.0364440251</v>
      </c>
      <c r="BH52" s="236">
        <f>'G. Modelsimulering_mænd'!BH57*'B. Andre input'!$B$165*'B. Andre input'!$B$65</f>
        <v>3799347.2152235368</v>
      </c>
      <c r="BI52" s="236">
        <f>'G. Modelsimulering_mænd'!BI57*'B. Andre input'!$B$165*'B. Andre input'!$B$65</f>
        <v>3574665.5610679197</v>
      </c>
      <c r="BJ52" s="236">
        <f>'G. Modelsimulering_mænd'!BJ57*'B. Andre input'!$B$165*'B. Andre input'!$B$65</f>
        <v>3361699.8789501088</v>
      </c>
      <c r="BK52" s="236">
        <f>'G. Modelsimulering_mænd'!BK57*'B. Andre input'!$B$165*'B. Andre input'!$B$65</f>
        <v>3159960.1966805439</v>
      </c>
      <c r="BL52" s="236">
        <f>'G. Modelsimulering_mænd'!BL57*'B. Andre input'!$B$165*'B. Andre input'!$B$65</f>
        <v>2968974.2163587189</v>
      </c>
      <c r="BM52" s="236">
        <f>'G. Modelsimulering_mænd'!BM57*'B. Andre input'!$B$165*'B. Andre input'!$B$65</f>
        <v>2788285.0264425781</v>
      </c>
      <c r="BN52" s="236">
        <f>'G. Modelsimulering_mænd'!BN57*'B. Andre input'!$B$165*'B. Andre input'!$B$65</f>
        <v>2617449.2723254394</v>
      </c>
      <c r="BO52" s="236">
        <f>'G. Modelsimulering_mænd'!BO57*'B. Andre input'!$B$165*'B. Andre input'!$B$65</f>
        <v>2456035.8261880684</v>
      </c>
      <c r="BP52" s="236">
        <f>'G. Modelsimulering_mænd'!BP57*'B. Andre input'!$B$165*'B. Andre input'!$B$65</f>
        <v>2303624.9152372009</v>
      </c>
      <c r="BQ52" s="236">
        <f>'G. Modelsimulering_mænd'!BQ57*'B. Andre input'!$B$165*'B. Andre input'!$B$65</f>
        <v>2159807.6310714092</v>
      </c>
      <c r="BR52" s="236">
        <f>'G. Modelsimulering_mænd'!BR57*'B. Andre input'!$B$165*'B. Andre input'!$B$65</f>
        <v>2024185.7326354822</v>
      </c>
      <c r="BS52" s="236">
        <f>'G. Modelsimulering_mænd'!BS57*'B. Andre input'!$B$165*'B. Andre input'!$B$65</f>
        <v>1896371.6590449379</v>
      </c>
      <c r="BT52" s="236">
        <f>'G. Modelsimulering_mænd'!BT57*'B. Andre input'!$B$165*'B. Andre input'!$B$65</f>
        <v>1775988.6791708062</v>
      </c>
      <c r="BU52" s="236">
        <f>'G. Modelsimulering_mænd'!BU57*'B. Andre input'!$B$165*'B. Andre input'!$B$65</f>
        <v>0</v>
      </c>
      <c r="BV52" s="236">
        <f>'G. Modelsimulering_mænd'!BV57*'B. Andre input'!$B$165*'B. Andre input'!$B$65</f>
        <v>0</v>
      </c>
      <c r="BW52" s="236">
        <f>'G. Modelsimulering_mænd'!BW57*'B. Andre input'!$B$165*'B. Andre input'!$B$65</f>
        <v>0</v>
      </c>
      <c r="BX52" s="236">
        <f>'G. Modelsimulering_mænd'!BX57*'B. Andre input'!$B$165*'B. Andre input'!$B$65</f>
        <v>0</v>
      </c>
      <c r="BY52" s="236">
        <f>'G. Modelsimulering_mænd'!BY57*'B. Andre input'!$B$165*'B. Andre input'!$B$65</f>
        <v>0</v>
      </c>
      <c r="BZ52" s="236">
        <f>'G. Modelsimulering_mænd'!BZ57*'B. Andre input'!$B$165*'B. Andre input'!$B$65</f>
        <v>0</v>
      </c>
      <c r="CA52" s="236">
        <f>'G. Modelsimulering_mænd'!CA57*'B. Andre input'!$B$165*'B. Andre input'!$B$65</f>
        <v>0</v>
      </c>
      <c r="CB52" s="236">
        <f>'G. Modelsimulering_mænd'!CB57*'B. Andre input'!$B$165*'B. Andre input'!$B$65</f>
        <v>0</v>
      </c>
      <c r="CC52" s="236">
        <f>'G. Modelsimulering_mænd'!CC57*'B. Andre input'!$B$165*'B. Andre input'!$B$65</f>
        <v>0</v>
      </c>
      <c r="CD52" s="236">
        <f>'G. Modelsimulering_mænd'!CD57*'B. Andre input'!$B$165*'B. Andre input'!$B$65</f>
        <v>0</v>
      </c>
      <c r="CE52" s="236">
        <f>'G. Modelsimulering_mænd'!CE57*'B. Andre input'!$B$165*'B. Andre input'!$B$65</f>
        <v>0</v>
      </c>
      <c r="CF52" s="236">
        <f>'G. Modelsimulering_mænd'!CF57*'B. Andre input'!$B$165*'B. Andre input'!$B$65</f>
        <v>0</v>
      </c>
      <c r="CG52" s="236">
        <f>'G. Modelsimulering_mænd'!CG57*'B. Andre input'!$B$165*'B. Andre input'!$B$65</f>
        <v>0</v>
      </c>
      <c r="CH52" s="236">
        <f>'G. Modelsimulering_mænd'!CH57*'B. Andre input'!$B$165*'B. Andre input'!$B$65</f>
        <v>0</v>
      </c>
      <c r="CI52" s="236">
        <f>'G. Modelsimulering_mænd'!CI57*'B. Andre input'!$B$165*'B. Andre input'!$B$65</f>
        <v>0</v>
      </c>
      <c r="CJ52" s="236">
        <f>'G. Modelsimulering_mænd'!CJ57*'B. Andre input'!$B$165*'B. Andre input'!$B$65</f>
        <v>0</v>
      </c>
    </row>
    <row r="53" spans="1:88" s="115" customFormat="1" ht="25.5" x14ac:dyDescent="0.2">
      <c r="A53" s="140" t="s">
        <v>218</v>
      </c>
      <c r="B53" s="192"/>
      <c r="C53" s="192"/>
      <c r="D53" s="236">
        <f>'G. Modelsimulering_mænd'!D58*'B. Andre input'!$B$165*'B. Andre input'!$B$65</f>
        <v>0</v>
      </c>
      <c r="E53" s="236">
        <f>'G. Modelsimulering_mænd'!E58*'B. Andre input'!$B$165*'B. Andre input'!$B$65</f>
        <v>0</v>
      </c>
      <c r="F53" s="236">
        <f>'G. Modelsimulering_mænd'!F58*'B. Andre input'!$B$165*'B. Andre input'!$B$65</f>
        <v>0</v>
      </c>
      <c r="G53" s="236">
        <f>'G. Modelsimulering_mænd'!G58*'B. Andre input'!$B$165*'B. Andre input'!$B$65</f>
        <v>0</v>
      </c>
      <c r="H53" s="236">
        <f>'G. Modelsimulering_mænd'!H58*'B. Andre input'!$B$165*'B. Andre input'!$B$65</f>
        <v>0</v>
      </c>
      <c r="I53" s="236">
        <f>'G. Modelsimulering_mænd'!I58*'B. Andre input'!$B$165*'B. Andre input'!$B$65</f>
        <v>0</v>
      </c>
      <c r="J53" s="236">
        <f>'G. Modelsimulering_mænd'!J58*'B. Andre input'!$B$165*'B. Andre input'!$B$65</f>
        <v>0</v>
      </c>
      <c r="K53" s="236">
        <f>'G. Modelsimulering_mænd'!K58*'B. Andre input'!$B$165*'B. Andre input'!$B$65</f>
        <v>0</v>
      </c>
      <c r="L53" s="236">
        <f>'G. Modelsimulering_mænd'!L58*'B. Andre input'!$B$165*'B. Andre input'!$B$65</f>
        <v>0</v>
      </c>
      <c r="M53" s="236">
        <f>'G. Modelsimulering_mænd'!M58*'B. Andre input'!$B$165*'B. Andre input'!$B$65</f>
        <v>0</v>
      </c>
      <c r="N53" s="236">
        <f>'G. Modelsimulering_mænd'!N58*'B. Andre input'!$B$165*'B. Andre input'!$B$65</f>
        <v>398126.89888336806</v>
      </c>
      <c r="O53" s="236">
        <f>'G. Modelsimulering_mænd'!O58*'B. Andre input'!$B$165*'B. Andre input'!$B$65</f>
        <v>484991.73095749633</v>
      </c>
      <c r="P53" s="236">
        <f>'G. Modelsimulering_mænd'!P58*'B. Andre input'!$B$165*'B. Andre input'!$B$65</f>
        <v>512272.13405974105</v>
      </c>
      <c r="Q53" s="236">
        <f>'G. Modelsimulering_mænd'!Q58*'B. Andre input'!$B$165*'B. Andre input'!$B$65</f>
        <v>532208.95472162496</v>
      </c>
      <c r="R53" s="236">
        <f>'G. Modelsimulering_mænd'!R58*'B. Andre input'!$B$165*'B. Andre input'!$B$65</f>
        <v>554600.04235083971</v>
      </c>
      <c r="S53" s="236">
        <f>'G. Modelsimulering_mænd'!S58*'B. Andre input'!$B$165*'B. Andre input'!$B$65</f>
        <v>580440.46572106122</v>
      </c>
      <c r="T53" s="236">
        <f>'G. Modelsimulering_mænd'!T58*'B. Andre input'!$B$165*'B. Andre input'!$B$65</f>
        <v>609046.71277078101</v>
      </c>
      <c r="U53" s="236">
        <f>'G. Modelsimulering_mænd'!U58*'B. Andre input'!$B$165*'B. Andre input'!$B$65</f>
        <v>639538.28902787925</v>
      </c>
      <c r="V53" s="236">
        <f>'G. Modelsimulering_mænd'!V58*'B. Andre input'!$B$165*'B. Andre input'!$B$65</f>
        <v>671127.41337015934</v>
      </c>
      <c r="W53" s="236">
        <f>'G. Modelsimulering_mænd'!W58*'B. Andre input'!$B$165*'B. Andre input'!$B$65</f>
        <v>675828.28565248544</v>
      </c>
      <c r="X53" s="236">
        <f>'G. Modelsimulering_mænd'!X58*'B. Andre input'!$B$165*'B. Andre input'!$B$65</f>
        <v>686269.84136481583</v>
      </c>
      <c r="Y53" s="236">
        <f>'G. Modelsimulering_mænd'!Y58*'B. Andre input'!$B$165*'B. Andre input'!$B$65</f>
        <v>702018.40633669356</v>
      </c>
      <c r="Z53" s="236">
        <f>'G. Modelsimulering_mænd'!Z58*'B. Andre input'!$B$165*'B. Andre input'!$B$65</f>
        <v>721669.97687334323</v>
      </c>
      <c r="AA53" s="236">
        <f>'G. Modelsimulering_mænd'!AA58*'B. Andre input'!$B$165*'B. Andre input'!$B$65</f>
        <v>744033.13657066389</v>
      </c>
      <c r="AB53" s="236">
        <f>'G. Modelsimulering_mænd'!AB58*'B. Andre input'!$B$165*'B. Andre input'!$B$65</f>
        <v>768104.64189271163</v>
      </c>
      <c r="AC53" s="236">
        <f>'G. Modelsimulering_mænd'!AC58*'B. Andre input'!$B$165*'B. Andre input'!$B$65</f>
        <v>793047.22960182629</v>
      </c>
      <c r="AD53" s="236">
        <f>'G. Modelsimulering_mænd'!AD58*'B. Andre input'!$B$165*'B. Andre input'!$B$65</f>
        <v>818169.51590843045</v>
      </c>
      <c r="AE53" s="236">
        <f>'G. Modelsimulering_mænd'!AE58*'B. Andre input'!$B$165*'B. Andre input'!$B$65</f>
        <v>842907.777056625</v>
      </c>
      <c r="AF53" s="236">
        <f>'G. Modelsimulering_mænd'!AF58*'B. Andre input'!$B$165*'B. Andre input'!$B$65</f>
        <v>866809.42406726908</v>
      </c>
      <c r="AG53" s="236">
        <f>'G. Modelsimulering_mænd'!AG58*'B. Andre input'!$B$165*'B. Andre input'!$B$65</f>
        <v>889518.03063979896</v>
      </c>
      <c r="AH53" s="236">
        <f>'G. Modelsimulering_mænd'!AH58*'B. Andre input'!$B$165*'B. Andre input'!$B$65</f>
        <v>915091.92570398503</v>
      </c>
      <c r="AI53" s="236">
        <f>'G. Modelsimulering_mænd'!AI58*'B. Andre input'!$B$165*'B. Andre input'!$B$65</f>
        <v>942251.91528789466</v>
      </c>
      <c r="AJ53" s="236">
        <f>'G. Modelsimulering_mænd'!AJ58*'B. Andre input'!$B$165*'B. Andre input'!$B$65</f>
        <v>969954.87678237702</v>
      </c>
      <c r="AK53" s="236">
        <f>'G. Modelsimulering_mænd'!AK58*'B. Andre input'!$B$165*'B. Andre input'!$B$65</f>
        <v>997356.04633240215</v>
      </c>
      <c r="AL53" s="236">
        <f>'G. Modelsimulering_mænd'!AL58*'B. Andre input'!$B$165*'B. Andre input'!$B$65</f>
        <v>1023776.9949589501</v>
      </c>
      <c r="AM53" s="236">
        <f>'G. Modelsimulering_mænd'!AM58*'B. Andre input'!$B$165*'B. Andre input'!$B$65</f>
        <v>1048679.3340785294</v>
      </c>
      <c r="AN53" s="236">
        <f>'G. Modelsimulering_mænd'!AN58*'B. Andre input'!$B$165*'B. Andre input'!$B$65</f>
        <v>1071643.3050095276</v>
      </c>
      <c r="AO53" s="236">
        <f>'G. Modelsimulering_mænd'!AO58*'B. Andre input'!$B$165*'B. Andre input'!$B$65</f>
        <v>1092350.2152927953</v>
      </c>
      <c r="AP53" s="236">
        <f>'G. Modelsimulering_mænd'!AP58*'B. Andre input'!$B$165*'B. Andre input'!$B$65</f>
        <v>1110567.7897402192</v>
      </c>
      <c r="AQ53" s="236">
        <f>'G. Modelsimulering_mænd'!AQ58*'B. Andre input'!$B$165*'B. Andre input'!$B$65</f>
        <v>1126137.7046961579</v>
      </c>
      <c r="AR53" s="236">
        <f>'G. Modelsimulering_mænd'!AR58*'B. Andre input'!$B$165*'B. Andre input'!$B$65</f>
        <v>1148967.6958483469</v>
      </c>
      <c r="AS53" s="236">
        <f>'G. Modelsimulering_mænd'!AS58*'B. Andre input'!$B$165*'B. Andre input'!$B$65</f>
        <v>1175592.6168098561</v>
      </c>
      <c r="AT53" s="236">
        <f>'G. Modelsimulering_mænd'!AT58*'B. Andre input'!$B$165*'B. Andre input'!$B$65</f>
        <v>1203337.7818033432</v>
      </c>
      <c r="AU53" s="236">
        <f>'G. Modelsimulering_mænd'!AU58*'B. Andre input'!$B$165*'B. Andre input'!$B$65</f>
        <v>1230178.3075889058</v>
      </c>
      <c r="AV53" s="236">
        <f>'G. Modelsimulering_mænd'!AV58*'B. Andre input'!$B$165*'B. Andre input'!$B$65</f>
        <v>1254618.5433324806</v>
      </c>
      <c r="AW53" s="236">
        <f>'G. Modelsimulering_mænd'!AW58*'B. Andre input'!$B$165*'B. Andre input'!$B$65</f>
        <v>1275591.295535374</v>
      </c>
      <c r="AX53" s="236">
        <f>'G. Modelsimulering_mænd'!AX58*'B. Andre input'!$B$165*'B. Andre input'!$B$65</f>
        <v>1292374.5613472748</v>
      </c>
      <c r="AY53" s="236">
        <f>'G. Modelsimulering_mænd'!AY58*'B. Andre input'!$B$165*'B. Andre input'!$B$65</f>
        <v>1304522.9737828076</v>
      </c>
      <c r="AZ53" s="236">
        <f>'G. Modelsimulering_mænd'!AZ58*'B. Andre input'!$B$165*'B. Andre input'!$B$65</f>
        <v>1311811.3169309681</v>
      </c>
      <c r="BA53" s="236">
        <f>'G. Modelsimulering_mænd'!BA58*'B. Andre input'!$B$165*'B. Andre input'!$B$65</f>
        <v>1314187.8649564583</v>
      </c>
      <c r="BB53" s="236">
        <f>'G. Modelsimulering_mænd'!BB58*'B. Andre input'!$B$165*'B. Andre input'!$B$65</f>
        <v>1386377.4536372188</v>
      </c>
      <c r="BC53" s="236">
        <f>'G. Modelsimulering_mænd'!BC58*'B. Andre input'!$B$165*'B. Andre input'!$B$65</f>
        <v>1429839.4165221876</v>
      </c>
      <c r="BD53" s="236">
        <f>'G. Modelsimulering_mænd'!BD58*'B. Andre input'!$B$165*'B. Andre input'!$B$65</f>
        <v>1450168.2644902947</v>
      </c>
      <c r="BE53" s="236">
        <f>'G. Modelsimulering_mænd'!BE58*'B. Andre input'!$B$165*'B. Andre input'!$B$65</f>
        <v>1451991.7068593157</v>
      </c>
      <c r="BF53" s="236">
        <f>'G. Modelsimulering_mænd'!BF58*'B. Andre input'!$B$165*'B. Andre input'!$B$65</f>
        <v>1439122.9174995145</v>
      </c>
      <c r="BG53" s="236">
        <f>'G. Modelsimulering_mænd'!BG58*'B. Andre input'!$B$165*'B. Andre input'!$B$65</f>
        <v>1414700.9291728113</v>
      </c>
      <c r="BH53" s="236">
        <f>'G. Modelsimulering_mænd'!BH58*'B. Andre input'!$B$165*'B. Andre input'!$B$65</f>
        <v>1381311.1279428718</v>
      </c>
      <c r="BI53" s="236">
        <f>'G. Modelsimulering_mænd'!BI58*'B. Andre input'!$B$165*'B. Andre input'!$B$65</f>
        <v>1341084.8358606028</v>
      </c>
      <c r="BJ53" s="236">
        <f>'G. Modelsimulering_mænd'!BJ58*'B. Andre input'!$B$165*'B. Andre input'!$B$65</f>
        <v>1295780.0367524384</v>
      </c>
      <c r="BK53" s="236">
        <f>'G. Modelsimulering_mænd'!BK58*'B. Andre input'!$B$165*'B. Andre input'!$B$65</f>
        <v>1246846.3157176925</v>
      </c>
      <c r="BL53" s="236">
        <f>'G. Modelsimulering_mænd'!BL58*'B. Andre input'!$B$165*'B. Andre input'!$B$65</f>
        <v>1195477.1107099187</v>
      </c>
      <c r="BM53" s="236">
        <f>'G. Modelsimulering_mænd'!BM58*'B. Andre input'!$B$165*'B. Andre input'!$B$65</f>
        <v>1142651.9883370511</v>
      </c>
      <c r="BN53" s="236">
        <f>'G. Modelsimulering_mænd'!BN58*'B. Andre input'!$B$165*'B. Andre input'!$B$65</f>
        <v>1089171.1499241751</v>
      </c>
      <c r="BO53" s="236">
        <f>'G. Modelsimulering_mænd'!BO58*'B. Andre input'!$B$165*'B. Andre input'!$B$65</f>
        <v>1035683.8862998491</v>
      </c>
      <c r="BP53" s="236">
        <f>'G. Modelsimulering_mænd'!BP58*'B. Andre input'!$B$165*'B. Andre input'!$B$65</f>
        <v>982712.28561023017</v>
      </c>
      <c r="BQ53" s="236">
        <f>'G. Modelsimulering_mænd'!BQ58*'B. Andre input'!$B$165*'B. Andre input'!$B$65</f>
        <v>930671.1704937286</v>
      </c>
      <c r="BR53" s="236">
        <f>'G. Modelsimulering_mænd'!BR58*'B. Andre input'!$B$165*'B. Andre input'!$B$65</f>
        <v>879884.99262374034</v>
      </c>
      <c r="BS53" s="236">
        <f>'G. Modelsimulering_mænd'!BS58*'B. Andre input'!$B$165*'B. Andre input'!$B$65</f>
        <v>830602.23025192216</v>
      </c>
      <c r="BT53" s="236">
        <f>'G. Modelsimulering_mænd'!BT58*'B. Andre input'!$B$165*'B. Andre input'!$B$65</f>
        <v>783007.70314936771</v>
      </c>
      <c r="BU53" s="236">
        <f>'G. Modelsimulering_mænd'!BU58*'B. Andre input'!$B$165*'B. Andre input'!$B$65</f>
        <v>2399904.2439692519</v>
      </c>
      <c r="BV53" s="236">
        <f>'G. Modelsimulering_mænd'!BV58*'B. Andre input'!$B$165*'B. Andre input'!$B$65</f>
        <v>1986739.8230778384</v>
      </c>
      <c r="BW53" s="236">
        <f>'G. Modelsimulering_mænd'!BW58*'B. Andre input'!$B$165*'B. Andre input'!$B$65</f>
        <v>1645056.3754420623</v>
      </c>
      <c r="BX53" s="236">
        <f>'G. Modelsimulering_mænd'!BX58*'B. Andre input'!$B$165*'B. Andre input'!$B$65</f>
        <v>1362449.0897223358</v>
      </c>
      <c r="BY53" s="236">
        <f>'G. Modelsimulering_mænd'!BY58*'B. Andre input'!$B$165*'B. Andre input'!$B$65</f>
        <v>1128604.3746690282</v>
      </c>
      <c r="BZ53" s="236">
        <f>'G. Modelsimulering_mænd'!BZ58*'B. Andre input'!$B$165*'B. Andre input'!$B$65</f>
        <v>935003.57921890181</v>
      </c>
      <c r="CA53" s="236">
        <f>'G. Modelsimulering_mænd'!CA58*'B. Andre input'!$B$165*'B. Andre input'!$B$65</f>
        <v>774633.85216215439</v>
      </c>
      <c r="CB53" s="236">
        <f>'G. Modelsimulering_mænd'!CB58*'B. Andre input'!$B$165*'B. Andre input'!$B$65</f>
        <v>641728.58658609912</v>
      </c>
      <c r="CC53" s="236">
        <f>'G. Modelsimulering_mænd'!CC58*'B. Andre input'!$B$165*'B. Andre input'!$B$65</f>
        <v>531544.80613578646</v>
      </c>
      <c r="CD53" s="236">
        <f>'G. Modelsimulering_mænd'!CD58*'B. Andre input'!$B$165*'B. Andre input'!$B$65</f>
        <v>440177.26278616139</v>
      </c>
      <c r="CE53" s="236">
        <f>'G. Modelsimulering_mænd'!CE58*'B. Andre input'!$B$165*'B. Andre input'!$B$65</f>
        <v>364405.61373585463</v>
      </c>
      <c r="CF53" s="236">
        <f>'G. Modelsimulering_mænd'!CF58*'B. Andre input'!$B$165*'B. Andre input'!$B$65</f>
        <v>301569.88524458231</v>
      </c>
      <c r="CG53" s="236">
        <f>'G. Modelsimulering_mænd'!CG58*'B. Andre input'!$B$165*'B. Andre input'!$B$65</f>
        <v>249469.39933151763</v>
      </c>
      <c r="CH53" s="236">
        <f>'G. Modelsimulering_mænd'!CH58*'B. Andre input'!$B$165*'B. Andre input'!$B$65</f>
        <v>206280.81422105909</v>
      </c>
      <c r="CI53" s="236">
        <f>'G. Modelsimulering_mænd'!CI58*'B. Andre input'!$B$165*'B. Andre input'!$B$65</f>
        <v>170491.57913865225</v>
      </c>
      <c r="CJ53" s="236">
        <f>'G. Modelsimulering_mænd'!CJ58*'B. Andre input'!$B$165*'B. Andre input'!$B$65</f>
        <v>0</v>
      </c>
    </row>
    <row r="54" spans="1:88" s="115" customFormat="1" ht="25.5" x14ac:dyDescent="0.2">
      <c r="A54" s="140" t="s">
        <v>195</v>
      </c>
      <c r="B54" s="192"/>
      <c r="C54" s="192"/>
      <c r="D54" s="236">
        <f>'G. Modelsimulering_mænd'!D59*'B. Andre input'!$B$165*'B. Andre input'!$B$65</f>
        <v>0</v>
      </c>
      <c r="E54" s="236">
        <f>'G. Modelsimulering_mænd'!E59*'B. Andre input'!$B$165*'B. Andre input'!$B$65</f>
        <v>0</v>
      </c>
      <c r="F54" s="236">
        <f>'G. Modelsimulering_mænd'!F59*'B. Andre input'!$B$165*'B. Andre input'!$B$65</f>
        <v>0</v>
      </c>
      <c r="G54" s="236">
        <f>'G. Modelsimulering_mænd'!G59*'B. Andre input'!$B$165*'B. Andre input'!$B$65</f>
        <v>0</v>
      </c>
      <c r="H54" s="236">
        <f>'G. Modelsimulering_mænd'!H59*'B. Andre input'!$B$165*'B. Andre input'!$B$65</f>
        <v>0</v>
      </c>
      <c r="I54" s="236">
        <f>'G. Modelsimulering_mænd'!I59*'B. Andre input'!$B$165*'B. Andre input'!$B$65</f>
        <v>0</v>
      </c>
      <c r="J54" s="236">
        <f>'G. Modelsimulering_mænd'!J59*'B. Andre input'!$B$165*'B. Andre input'!$B$65</f>
        <v>0</v>
      </c>
      <c r="K54" s="236">
        <f>'G. Modelsimulering_mænd'!K59*'B. Andre input'!$B$165*'B. Andre input'!$B$65</f>
        <v>0</v>
      </c>
      <c r="L54" s="236">
        <f>'G. Modelsimulering_mænd'!L59*'B. Andre input'!$B$165*'B. Andre input'!$B$65</f>
        <v>0</v>
      </c>
      <c r="M54" s="236">
        <f>'G. Modelsimulering_mænd'!M59*'B. Andre input'!$B$165*'B. Andre input'!$B$65</f>
        <v>0</v>
      </c>
      <c r="N54" s="236">
        <f>'G. Modelsimulering_mænd'!N59*'B. Andre input'!$B$165*'B. Andre input'!$B$65</f>
        <v>23676.466318218711</v>
      </c>
      <c r="O54" s="236">
        <f>'G. Modelsimulering_mænd'!O59*'B. Andre input'!$B$165*'B. Andre input'!$B$65</f>
        <v>28799.611041941043</v>
      </c>
      <c r="P54" s="236">
        <f>'G. Modelsimulering_mænd'!P59*'B. Andre input'!$B$165*'B. Andre input'!$B$65</f>
        <v>30342.67944021977</v>
      </c>
      <c r="Q54" s="236">
        <f>'G. Modelsimulering_mænd'!Q59*'B. Andre input'!$B$165*'B. Andre input'!$B$65</f>
        <v>31449.987987259643</v>
      </c>
      <c r="R54" s="236">
        <f>'G. Modelsimulering_mænd'!R59*'B. Andre input'!$B$165*'B. Andre input'!$B$65</f>
        <v>32717.535948635417</v>
      </c>
      <c r="S54" s="236">
        <f>'G. Modelsimulering_mænd'!S59*'B. Andre input'!$B$165*'B. Andre input'!$B$65</f>
        <v>34206.918185571587</v>
      </c>
      <c r="T54" s="236">
        <f>'G. Modelsimulering_mænd'!T59*'B. Andre input'!$B$165*'B. Andre input'!$B$65</f>
        <v>35876.469072330838</v>
      </c>
      <c r="U54" s="236">
        <f>'G. Modelsimulering_mænd'!U59*'B. Andre input'!$B$165*'B. Andre input'!$B$65</f>
        <v>37671.935699386879</v>
      </c>
      <c r="V54" s="236">
        <f>'G. Modelsimulering_mænd'!V59*'B. Andre input'!$B$165*'B. Andre input'!$B$65</f>
        <v>39544.501655353466</v>
      </c>
      <c r="W54" s="236">
        <f>'G. Modelsimulering_mænd'!W59*'B. Andre input'!$B$165*'B. Andre input'!$B$65</f>
        <v>39816.244774257706</v>
      </c>
      <c r="X54" s="236">
        <f>'G. Modelsimulering_mænd'!X59*'B. Andre input'!$B$165*'B. Andre input'!$B$65</f>
        <v>40444.585820232052</v>
      </c>
      <c r="Y54" s="236">
        <f>'G. Modelsimulering_mænd'!Y59*'B. Andre input'!$B$165*'B. Andre input'!$B$65</f>
        <v>41352.254949443741</v>
      </c>
      <c r="Z54" s="236">
        <f>'G. Modelsimulering_mænd'!Z59*'B. Andre input'!$B$165*'B. Andre input'!$B$65</f>
        <v>42520.16893249334</v>
      </c>
      <c r="AA54" s="236">
        <f>'G. Modelsimulering_mænd'!AA59*'B. Andre input'!$B$165*'B. Andre input'!$B$65</f>
        <v>43871.48166198557</v>
      </c>
      <c r="AB54" s="236">
        <f>'G. Modelsimulering_mænd'!AB59*'B. Andre input'!$B$165*'B. Andre input'!$B$65</f>
        <v>45341.607548676351</v>
      </c>
      <c r="AC54" s="236">
        <f>'G. Modelsimulering_mænd'!AC59*'B. Andre input'!$B$165*'B. Andre input'!$B$65</f>
        <v>46876.668187473399</v>
      </c>
      <c r="AD54" s="236">
        <f>'G. Modelsimulering_mænd'!AD59*'B. Andre input'!$B$165*'B. Andre input'!$B$65</f>
        <v>48432.133459668526</v>
      </c>
      <c r="AE54" s="236">
        <f>'G. Modelsimulering_mænd'!AE59*'B. Andre input'!$B$165*'B. Andre input'!$B$65</f>
        <v>49971.621360636767</v>
      </c>
      <c r="AF54" s="236">
        <f>'G. Modelsimulering_mænd'!AF59*'B. Andre input'!$B$165*'B. Andre input'!$B$65</f>
        <v>51465.829066543825</v>
      </c>
      <c r="AG54" s="236">
        <f>'G. Modelsimulering_mænd'!AG59*'B. Andre input'!$B$165*'B. Andre input'!$B$65</f>
        <v>52891.575895605471</v>
      </c>
      <c r="AH54" s="236">
        <f>'G. Modelsimulering_mænd'!AH59*'B. Andre input'!$B$165*'B. Andre input'!$B$65</f>
        <v>54230.945057982339</v>
      </c>
      <c r="AI54" s="236">
        <f>'G. Modelsimulering_mænd'!AI59*'B. Andre input'!$B$165*'B. Andre input'!$B$65</f>
        <v>55733.171399774103</v>
      </c>
      <c r="AJ54" s="236">
        <f>'G. Modelsimulering_mænd'!AJ59*'B. Andre input'!$B$165*'B. Andre input'!$B$65</f>
        <v>57323.430695074458</v>
      </c>
      <c r="AK54" s="236">
        <f>'G. Modelsimulering_mænd'!AK59*'B. Andre input'!$B$165*'B. Andre input'!$B$65</f>
        <v>58940.674650816589</v>
      </c>
      <c r="AL54" s="236">
        <f>'G. Modelsimulering_mænd'!AL59*'B. Andre input'!$B$165*'B. Andre input'!$B$65</f>
        <v>60535.390601380408</v>
      </c>
      <c r="AM54" s="236">
        <f>'G. Modelsimulering_mænd'!AM59*'B. Andre input'!$B$165*'B. Andre input'!$B$65</f>
        <v>62067.770643641685</v>
      </c>
      <c r="AN54" s="236">
        <f>'G. Modelsimulering_mænd'!AN59*'B. Andre input'!$B$165*'B. Andre input'!$B$65</f>
        <v>63506.228976297127</v>
      </c>
      <c r="AO54" s="236">
        <f>'G. Modelsimulering_mænd'!AO59*'B. Andre input'!$B$165*'B. Andre input'!$B$65</f>
        <v>64826.192408985691</v>
      </c>
      <c r="AP54" s="236">
        <f>'G. Modelsimulering_mænd'!AP59*'B. Andre input'!$B$165*'B. Andre input'!$B$65</f>
        <v>66009.096626753133</v>
      </c>
      <c r="AQ54" s="236">
        <f>'G. Modelsimulering_mænd'!AQ59*'B. Andre input'!$B$165*'B. Andre input'!$B$65</f>
        <v>67041.535322443277</v>
      </c>
      <c r="AR54" s="236">
        <f>'G. Modelsimulering_mænd'!AR59*'B. Andre input'!$B$165*'B. Andre input'!$B$65</f>
        <v>67914.523990633446</v>
      </c>
      <c r="AS54" s="236">
        <f>'G. Modelsimulering_mænd'!AS59*'B. Andre input'!$B$165*'B. Andre input'!$B$65</f>
        <v>69223.317471967865</v>
      </c>
      <c r="AT54" s="236">
        <f>'G. Modelsimulering_mænd'!AT59*'B. Andre input'!$B$165*'B. Andre input'!$B$65</f>
        <v>70760.363381777017</v>
      </c>
      <c r="AU54" s="236">
        <f>'G. Modelsimulering_mænd'!AU59*'B. Andre input'!$B$165*'B. Andre input'!$B$65</f>
        <v>72365.555473675238</v>
      </c>
      <c r="AV54" s="236">
        <f>'G. Modelsimulering_mænd'!AV59*'B. Andre input'!$B$165*'B. Andre input'!$B$65</f>
        <v>73917.63037236339</v>
      </c>
      <c r="AW54" s="236">
        <f>'G. Modelsimulering_mænd'!AW59*'B. Andre input'!$B$165*'B. Andre input'!$B$65</f>
        <v>75326.955195599934</v>
      </c>
      <c r="AX54" s="236">
        <f>'G. Modelsimulering_mænd'!AX59*'B. Andre input'!$B$165*'B. Andre input'!$B$65</f>
        <v>76529.552026326768</v>
      </c>
      <c r="AY54" s="236">
        <f>'G. Modelsimulering_mænd'!AY59*'B. Andre input'!$B$165*'B. Andre input'!$B$65</f>
        <v>77482.165123001672</v>
      </c>
      <c r="AZ54" s="236">
        <f>'G. Modelsimulering_mænd'!AZ59*'B. Andre input'!$B$165*'B. Andre input'!$B$65</f>
        <v>78158.185557265853</v>
      </c>
      <c r="BA54" s="236">
        <f>'G. Modelsimulering_mænd'!BA59*'B. Andre input'!$B$165*'B. Andre input'!$B$65</f>
        <v>78544.274885954263</v>
      </c>
      <c r="BB54" s="236">
        <f>'G. Modelsimulering_mænd'!BB59*'B. Andre input'!$B$165*'B. Andre input'!$B$65</f>
        <v>78637.559631233526</v>
      </c>
      <c r="BC54" s="236">
        <f>'G. Modelsimulering_mænd'!BC59*'B. Andre input'!$B$165*'B. Andre input'!$B$65</f>
        <v>82894.008949349256</v>
      </c>
      <c r="BD54" s="236">
        <f>'G. Modelsimulering_mænd'!BD59*'B. Andre input'!$B$165*'B. Andre input'!$B$65</f>
        <v>85441.417888457814</v>
      </c>
      <c r="BE54" s="236">
        <f>'G. Modelsimulering_mænd'!BE59*'B. Andre input'!$B$165*'B. Andre input'!$B$65</f>
        <v>86612.550871713174</v>
      </c>
      <c r="BF54" s="236">
        <f>'G. Modelsimulering_mænd'!BF59*'B. Andre input'!$B$165*'B. Andre input'!$B$65</f>
        <v>86682.006233083448</v>
      </c>
      <c r="BG54" s="236">
        <f>'G. Modelsimulering_mænd'!BG59*'B. Andre input'!$B$165*'B. Andre input'!$B$65</f>
        <v>85876.175255035312</v>
      </c>
      <c r="BH54" s="236">
        <f>'G. Modelsimulering_mænd'!BH59*'B. Andre input'!$B$165*'B. Andre input'!$B$65</f>
        <v>84381.820359740712</v>
      </c>
      <c r="BI54" s="236">
        <f>'G. Modelsimulering_mænd'!BI59*'B. Andre input'!$B$165*'B. Andre input'!$B$65</f>
        <v>82353.181655201261</v>
      </c>
      <c r="BJ54" s="236">
        <f>'G. Modelsimulering_mænd'!BJ59*'B. Andre input'!$B$165*'B. Andre input'!$B$65</f>
        <v>79917.747441151194</v>
      </c>
      <c r="BK54" s="236">
        <f>'G. Modelsimulering_mænd'!BK59*'B. Andre input'!$B$165*'B. Andre input'!$B$65</f>
        <v>77180.901511111326</v>
      </c>
      <c r="BL54" s="236">
        <f>'G. Modelsimulering_mænd'!BL59*'B. Andre input'!$B$165*'B. Andre input'!$B$65</f>
        <v>74229.66498920953</v>
      </c>
      <c r="BM54" s="236">
        <f>'G. Modelsimulering_mænd'!BM59*'B. Andre input'!$B$165*'B. Andre input'!$B$65</f>
        <v>71135.724631433826</v>
      </c>
      <c r="BN54" s="236">
        <f>'G. Modelsimulering_mænd'!BN59*'B. Andre input'!$B$165*'B. Andre input'!$B$65</f>
        <v>67957.904421931933</v>
      </c>
      <c r="BO54" s="236">
        <f>'G. Modelsimulering_mænd'!BO59*'B. Andre input'!$B$165*'B. Andre input'!$B$65</f>
        <v>64744.20305830476</v>
      </c>
      <c r="BP54" s="236">
        <f>'G. Modelsimulering_mænd'!BP59*'B. Andre input'!$B$165*'B. Andre input'!$B$65</f>
        <v>61533.490644199905</v>
      </c>
      <c r="BQ54" s="236">
        <f>'G. Modelsimulering_mænd'!BQ59*'B. Andre input'!$B$165*'B. Andre input'!$B$65</f>
        <v>58356.934617704646</v>
      </c>
      <c r="BR54" s="236">
        <f>'G. Modelsimulering_mænd'!BR59*'B. Andre input'!$B$165*'B. Andre input'!$B$65</f>
        <v>55239.207245171376</v>
      </c>
      <c r="BS54" s="236">
        <f>'G. Modelsimulering_mænd'!BS59*'B. Andre input'!$B$165*'B. Andre input'!$B$65</f>
        <v>52199.513968953317</v>
      </c>
      <c r="BT54" s="236">
        <f>'G. Modelsimulering_mænd'!BT59*'B. Andre input'!$B$165*'B. Andre input'!$B$65</f>
        <v>49252.472483711201</v>
      </c>
      <c r="BU54" s="236">
        <f>'G. Modelsimulering_mænd'!BU59*'B. Andre input'!$B$165*'B. Andre input'!$B$65</f>
        <v>46408.865700004018</v>
      </c>
      <c r="BV54" s="236">
        <f>'G. Modelsimulering_mænd'!BV59*'B. Andre input'!$B$165*'B. Andre input'!$B$65</f>
        <v>141909.98736270276</v>
      </c>
      <c r="BW54" s="236">
        <f>'G. Modelsimulering_mænd'!BW59*'B. Andre input'!$B$165*'B. Andre input'!$B$65</f>
        <v>117504.02681729014</v>
      </c>
      <c r="BX54" s="236">
        <f>'G. Modelsimulering_mænd'!BX59*'B. Andre input'!$B$165*'B. Andre input'!$B$65</f>
        <v>97317.792123023988</v>
      </c>
      <c r="BY54" s="236">
        <f>'G. Modelsimulering_mænd'!BY59*'B. Andre input'!$B$165*'B. Andre input'!$B$65</f>
        <v>80614.598190644872</v>
      </c>
      <c r="BZ54" s="236">
        <f>'G. Modelsimulering_mænd'!BZ59*'B. Andre input'!$B$165*'B. Andre input'!$B$65</f>
        <v>66785.969944207274</v>
      </c>
      <c r="CA54" s="236">
        <f>'G. Modelsimulering_mænd'!CA59*'B. Andre input'!$B$165*'B. Andre input'!$B$65</f>
        <v>55330.989440153884</v>
      </c>
      <c r="CB54" s="236">
        <f>'G. Modelsimulering_mænd'!CB59*'B. Andre input'!$B$165*'B. Andre input'!$B$65</f>
        <v>45837.756184721366</v>
      </c>
      <c r="CC54" s="236">
        <f>'G. Modelsimulering_mænd'!CC59*'B. Andre input'!$B$165*'B. Andre input'!$B$65</f>
        <v>37967.486152556172</v>
      </c>
      <c r="CD54" s="236">
        <f>'G. Modelsimulering_mænd'!CD59*'B. Andre input'!$B$165*'B. Andre input'!$B$65</f>
        <v>31441.233056154382</v>
      </c>
      <c r="CE54" s="236">
        <f>'G. Modelsimulering_mænd'!CE59*'B. Andre input'!$B$165*'B. Andre input'!$B$65</f>
        <v>26028.9724097039</v>
      </c>
      <c r="CF54" s="236">
        <f>'G. Modelsimulering_mænd'!CF59*'B. Andre input'!$B$165*'B. Andre input'!$B$65</f>
        <v>21540.70608889874</v>
      </c>
      <c r="CG54" s="236">
        <f>'G. Modelsimulering_mænd'!CG59*'B. Andre input'!$B$165*'B. Andre input'!$B$65</f>
        <v>17819.24280939412</v>
      </c>
      <c r="CH54" s="236">
        <f>'G. Modelsimulering_mænd'!CH59*'B. Andre input'!$B$165*'B. Andre input'!$B$65</f>
        <v>14734.343872932794</v>
      </c>
      <c r="CI54" s="236">
        <f>'G. Modelsimulering_mænd'!CI59*'B. Andre input'!$B$165*'B. Andre input'!$B$65</f>
        <v>12177.96993847516</v>
      </c>
      <c r="CJ54" s="236">
        <f>'G. Modelsimulering_mænd'!CJ59*'B. Andre input'!$B$165*'B. Andre input'!$B$65</f>
        <v>150906.17344065645</v>
      </c>
    </row>
    <row r="55" spans="1:88" s="115" customFormat="1" ht="12.75" x14ac:dyDescent="0.2">
      <c r="A55" s="140" t="s">
        <v>0</v>
      </c>
      <c r="B55" s="202"/>
      <c r="C55" s="192"/>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row>
    <row r="56" spans="1:88" s="115" customFormat="1" ht="12.75" x14ac:dyDescent="0.2">
      <c r="A56" s="140" t="s">
        <v>5</v>
      </c>
      <c r="B56" s="192"/>
      <c r="C56" s="192"/>
      <c r="D56" s="236">
        <f>SUM(D35:D55)</f>
        <v>59469918.640126422</v>
      </c>
      <c r="E56" s="236">
        <f t="shared" ref="E56:BP56" si="10">SUM(E35:E55)</f>
        <v>59409223.209644198</v>
      </c>
      <c r="F56" s="236">
        <f t="shared" si="10"/>
        <v>59168618.901357278</v>
      </c>
      <c r="G56" s="236">
        <f t="shared" si="10"/>
        <v>58789235.598855376</v>
      </c>
      <c r="H56" s="236">
        <f t="shared" si="10"/>
        <v>58301365.648556642</v>
      </c>
      <c r="I56" s="236">
        <f t="shared" si="10"/>
        <v>57598846.155598894</v>
      </c>
      <c r="J56" s="236">
        <f t="shared" si="10"/>
        <v>56951301.040101826</v>
      </c>
      <c r="K56" s="236">
        <f t="shared" si="10"/>
        <v>56268956.554079153</v>
      </c>
      <c r="L56" s="236">
        <f t="shared" si="10"/>
        <v>55542869.129458249</v>
      </c>
      <c r="M56" s="236">
        <f t="shared" si="10"/>
        <v>54777402.16888646</v>
      </c>
      <c r="N56" s="236">
        <f t="shared" si="10"/>
        <v>53950489.672200486</v>
      </c>
      <c r="O56" s="236">
        <f t="shared" si="10"/>
        <v>53193896.77651412</v>
      </c>
      <c r="P56" s="236">
        <f t="shared" si="10"/>
        <v>52415917.524498321</v>
      </c>
      <c r="Q56" s="236">
        <f t="shared" si="10"/>
        <v>51602183.786325596</v>
      </c>
      <c r="R56" s="236">
        <f t="shared" si="10"/>
        <v>50752976.038140878</v>
      </c>
      <c r="S56" s="236">
        <f t="shared" si="10"/>
        <v>49871277.332236707</v>
      </c>
      <c r="T56" s="236">
        <f t="shared" si="10"/>
        <v>48960525.831261337</v>
      </c>
      <c r="U56" s="236">
        <f t="shared" si="10"/>
        <v>48024200.851641305</v>
      </c>
      <c r="V56" s="236">
        <f t="shared" si="10"/>
        <v>47065742.293941282</v>
      </c>
      <c r="W56" s="236">
        <f t="shared" si="10"/>
        <v>47330412.864112295</v>
      </c>
      <c r="X56" s="236">
        <f t="shared" si="10"/>
        <v>46298874.493690468</v>
      </c>
      <c r="Y56" s="236">
        <f t="shared" si="10"/>
        <v>45250796.096155725</v>
      </c>
      <c r="Z56" s="236">
        <f t="shared" si="10"/>
        <v>44188762.060981661</v>
      </c>
      <c r="AA56" s="236">
        <f t="shared" si="10"/>
        <v>43115442.55846981</v>
      </c>
      <c r="AB56" s="236">
        <f t="shared" si="10"/>
        <v>42033952.460153468</v>
      </c>
      <c r="AC56" s="236">
        <f t="shared" si="10"/>
        <v>40947583.916523643</v>
      </c>
      <c r="AD56" s="236">
        <f t="shared" si="10"/>
        <v>39859627.147203639</v>
      </c>
      <c r="AE56" s="236">
        <f t="shared" si="10"/>
        <v>38773253.494788744</v>
      </c>
      <c r="AF56" s="236">
        <f t="shared" si="10"/>
        <v>37691442.257928915</v>
      </c>
      <c r="AG56" s="236">
        <f t="shared" si="10"/>
        <v>36960438.036313988</v>
      </c>
      <c r="AH56" s="236">
        <f t="shared" si="10"/>
        <v>36186022.193531491</v>
      </c>
      <c r="AI56" s="236">
        <f t="shared" si="10"/>
        <v>35371359.334928587</v>
      </c>
      <c r="AJ56" s="236">
        <f t="shared" si="10"/>
        <v>34519590.660245962</v>
      </c>
      <c r="AK56" s="236">
        <f t="shared" si="10"/>
        <v>33635300.013103232</v>
      </c>
      <c r="AL56" s="236">
        <f t="shared" si="10"/>
        <v>32723823.695149481</v>
      </c>
      <c r="AM56" s="236">
        <f t="shared" si="10"/>
        <v>31790783.317696627</v>
      </c>
      <c r="AN56" s="236">
        <f t="shared" si="10"/>
        <v>30841775.961052191</v>
      </c>
      <c r="AO56" s="236">
        <f t="shared" si="10"/>
        <v>29882174.82951878</v>
      </c>
      <c r="AP56" s="236">
        <f t="shared" si="10"/>
        <v>28917007.088627692</v>
      </c>
      <c r="AQ56" s="236">
        <f t="shared" si="10"/>
        <v>28527225.730939627</v>
      </c>
      <c r="AR56" s="236">
        <f t="shared" si="10"/>
        <v>28014495.086866368</v>
      </c>
      <c r="AS56" s="236">
        <f t="shared" si="10"/>
        <v>27393928.514672764</v>
      </c>
      <c r="AT56" s="236">
        <f t="shared" si="10"/>
        <v>26679308.202524584</v>
      </c>
      <c r="AU56" s="236">
        <f t="shared" si="10"/>
        <v>25885717.035987012</v>
      </c>
      <c r="AV56" s="236">
        <f t="shared" si="10"/>
        <v>25028360.229340512</v>
      </c>
      <c r="AW56" s="236">
        <f t="shared" si="10"/>
        <v>24121824.306227513</v>
      </c>
      <c r="AX56" s="236">
        <f t="shared" si="10"/>
        <v>23179637.433078602</v>
      </c>
      <c r="AY56" s="236">
        <f t="shared" si="10"/>
        <v>22214035.050086148</v>
      </c>
      <c r="AZ56" s="236">
        <f t="shared" si="10"/>
        <v>21235863.178656936</v>
      </c>
      <c r="BA56" s="236">
        <f t="shared" si="10"/>
        <v>23642515.307749283</v>
      </c>
      <c r="BB56" s="236">
        <f t="shared" si="10"/>
        <v>22121644.819151871</v>
      </c>
      <c r="BC56" s="236">
        <f t="shared" si="10"/>
        <v>20637086.36358995</v>
      </c>
      <c r="BD56" s="236">
        <f t="shared" si="10"/>
        <v>19192471.899372403</v>
      </c>
      <c r="BE56" s="236">
        <f t="shared" si="10"/>
        <v>17805846.307755321</v>
      </c>
      <c r="BF56" s="236">
        <f t="shared" si="10"/>
        <v>16488091.388989404</v>
      </c>
      <c r="BG56" s="236">
        <f t="shared" si="10"/>
        <v>15245059.490603698</v>
      </c>
      <c r="BH56" s="236">
        <f t="shared" si="10"/>
        <v>14079103.901237559</v>
      </c>
      <c r="BI56" s="236">
        <f t="shared" si="10"/>
        <v>12990175.675290653</v>
      </c>
      <c r="BJ56" s="236">
        <f t="shared" si="10"/>
        <v>11976608.633252546</v>
      </c>
      <c r="BK56" s="236">
        <f t="shared" si="10"/>
        <v>11035679.946616335</v>
      </c>
      <c r="BL56" s="236">
        <f t="shared" si="10"/>
        <v>10164009.110771853</v>
      </c>
      <c r="BM56" s="236">
        <f t="shared" si="10"/>
        <v>9357840.4710781332</v>
      </c>
      <c r="BN56" s="236">
        <f t="shared" si="10"/>
        <v>8613241.8170400914</v>
      </c>
      <c r="BO56" s="236">
        <f t="shared" si="10"/>
        <v>7926242.4801331162</v>
      </c>
      <c r="BP56" s="236">
        <f t="shared" si="10"/>
        <v>7292927.8483761717</v>
      </c>
      <c r="BQ56" s="236">
        <f t="shared" ref="BQ56:CJ56" si="11">SUM(BQ35:BQ55)</f>
        <v>6709502.5199327432</v>
      </c>
      <c r="BR56" s="236">
        <f t="shared" si="11"/>
        <v>6172330.9400357883</v>
      </c>
      <c r="BS56" s="236">
        <f t="shared" si="11"/>
        <v>5677961.9293066021</v>
      </c>
      <c r="BT56" s="236">
        <f t="shared" si="11"/>
        <v>5223141.7515678266</v>
      </c>
      <c r="BU56" s="236">
        <f t="shared" si="11"/>
        <v>4804819.0954945413</v>
      </c>
      <c r="BV56" s="236">
        <f t="shared" si="11"/>
        <v>3964451.0723710177</v>
      </c>
      <c r="BW56" s="236">
        <f t="shared" si="11"/>
        <v>3115894.2925256323</v>
      </c>
      <c r="BX56" s="236">
        <f t="shared" si="11"/>
        <v>2458843.7341298824</v>
      </c>
      <c r="BY56" s="236">
        <f t="shared" si="11"/>
        <v>1947664.4854420242</v>
      </c>
      <c r="BZ56" s="236">
        <f t="shared" si="11"/>
        <v>1548154.0949567256</v>
      </c>
      <c r="CA56" s="236">
        <f t="shared" si="11"/>
        <v>1234557.2879988446</v>
      </c>
      <c r="CB56" s="236">
        <f t="shared" si="11"/>
        <v>987384.92417736282</v>
      </c>
      <c r="CC56" s="236">
        <f t="shared" si="11"/>
        <v>791815.82896331686</v>
      </c>
      <c r="CD56" s="236">
        <f t="shared" si="11"/>
        <v>636521.88179217547</v>
      </c>
      <c r="CE56" s="236">
        <f t="shared" si="11"/>
        <v>512801.14702157374</v>
      </c>
      <c r="CF56" s="236">
        <f t="shared" si="11"/>
        <v>413935.77515100635</v>
      </c>
      <c r="CG56" s="236">
        <f t="shared" si="11"/>
        <v>334714.3905285084</v>
      </c>
      <c r="CH56" s="236">
        <f t="shared" si="11"/>
        <v>271075.24055726099</v>
      </c>
      <c r="CI56" s="236">
        <f t="shared" si="11"/>
        <v>219838.32118690142</v>
      </c>
      <c r="CJ56" s="236">
        <f t="shared" si="11"/>
        <v>178503.314031524</v>
      </c>
    </row>
    <row r="58" spans="1:88" x14ac:dyDescent="0.25">
      <c r="A58" s="1" t="s">
        <v>350</v>
      </c>
    </row>
    <row r="59" spans="1:88" x14ac:dyDescent="0.25">
      <c r="A59" s="457"/>
      <c r="B59" s="519" t="s">
        <v>24</v>
      </c>
      <c r="C59" s="521" t="s">
        <v>20</v>
      </c>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c r="BK59" s="521"/>
      <c r="BL59" s="521"/>
      <c r="BM59" s="521"/>
      <c r="BN59" s="521"/>
      <c r="BO59" s="521"/>
      <c r="BP59" s="521"/>
      <c r="BQ59" s="521"/>
      <c r="BR59" s="521"/>
      <c r="BS59" s="521"/>
      <c r="BT59" s="521"/>
      <c r="BU59" s="521"/>
      <c r="BV59" s="521"/>
      <c r="BW59" s="521"/>
      <c r="BX59" s="521"/>
      <c r="BY59" s="521"/>
      <c r="BZ59" s="521"/>
      <c r="CA59" s="521"/>
      <c r="CB59" s="521"/>
      <c r="CC59" s="521"/>
      <c r="CD59" s="521"/>
      <c r="CE59" s="521"/>
      <c r="CF59" s="521"/>
      <c r="CG59" s="521"/>
      <c r="CH59" s="521"/>
      <c r="CI59" s="521"/>
      <c r="CJ59" s="521"/>
    </row>
    <row r="60" spans="1:88" s="115" customFormat="1" ht="12.75" x14ac:dyDescent="0.2">
      <c r="A60" s="432"/>
      <c r="B60" s="520"/>
      <c r="C60" s="215">
        <v>0</v>
      </c>
      <c r="D60" s="204">
        <f>C60+1</f>
        <v>1</v>
      </c>
      <c r="E60" s="204">
        <f t="shared" ref="E60:AT60" si="12">D60+1</f>
        <v>2</v>
      </c>
      <c r="F60" s="204">
        <f t="shared" si="12"/>
        <v>3</v>
      </c>
      <c r="G60" s="204">
        <f t="shared" si="12"/>
        <v>4</v>
      </c>
      <c r="H60" s="204">
        <f t="shared" si="12"/>
        <v>5</v>
      </c>
      <c r="I60" s="204">
        <f t="shared" si="12"/>
        <v>6</v>
      </c>
      <c r="J60" s="204">
        <f t="shared" si="12"/>
        <v>7</v>
      </c>
      <c r="K60" s="204">
        <f t="shared" si="12"/>
        <v>8</v>
      </c>
      <c r="L60" s="204">
        <f t="shared" si="12"/>
        <v>9</v>
      </c>
      <c r="M60" s="204">
        <f t="shared" si="12"/>
        <v>10</v>
      </c>
      <c r="N60" s="204">
        <f t="shared" si="12"/>
        <v>11</v>
      </c>
      <c r="O60" s="204">
        <f t="shared" si="12"/>
        <v>12</v>
      </c>
      <c r="P60" s="204">
        <f t="shared" si="12"/>
        <v>13</v>
      </c>
      <c r="Q60" s="204">
        <f t="shared" si="12"/>
        <v>14</v>
      </c>
      <c r="R60" s="204">
        <f t="shared" si="12"/>
        <v>15</v>
      </c>
      <c r="S60" s="204">
        <f t="shared" si="12"/>
        <v>16</v>
      </c>
      <c r="T60" s="204">
        <f t="shared" si="12"/>
        <v>17</v>
      </c>
      <c r="U60" s="204">
        <f t="shared" si="12"/>
        <v>18</v>
      </c>
      <c r="V60" s="204">
        <f t="shared" si="12"/>
        <v>19</v>
      </c>
      <c r="W60" s="204">
        <f t="shared" si="12"/>
        <v>20</v>
      </c>
      <c r="X60" s="204">
        <f t="shared" si="12"/>
        <v>21</v>
      </c>
      <c r="Y60" s="204">
        <f t="shared" si="12"/>
        <v>22</v>
      </c>
      <c r="Z60" s="204">
        <f t="shared" si="12"/>
        <v>23</v>
      </c>
      <c r="AA60" s="204">
        <f t="shared" si="12"/>
        <v>24</v>
      </c>
      <c r="AB60" s="204">
        <f t="shared" si="12"/>
        <v>25</v>
      </c>
      <c r="AC60" s="204">
        <f t="shared" si="12"/>
        <v>26</v>
      </c>
      <c r="AD60" s="204">
        <f t="shared" si="12"/>
        <v>27</v>
      </c>
      <c r="AE60" s="204">
        <f t="shared" si="12"/>
        <v>28</v>
      </c>
      <c r="AF60" s="204">
        <f t="shared" si="12"/>
        <v>29</v>
      </c>
      <c r="AG60" s="204">
        <f t="shared" si="12"/>
        <v>30</v>
      </c>
      <c r="AH60" s="204">
        <f t="shared" si="12"/>
        <v>31</v>
      </c>
      <c r="AI60" s="204">
        <f t="shared" si="12"/>
        <v>32</v>
      </c>
      <c r="AJ60" s="204">
        <f t="shared" si="12"/>
        <v>33</v>
      </c>
      <c r="AK60" s="204">
        <f t="shared" si="12"/>
        <v>34</v>
      </c>
      <c r="AL60" s="204">
        <f t="shared" si="12"/>
        <v>35</v>
      </c>
      <c r="AM60" s="204">
        <f t="shared" si="12"/>
        <v>36</v>
      </c>
      <c r="AN60" s="204">
        <f t="shared" si="12"/>
        <v>37</v>
      </c>
      <c r="AO60" s="204">
        <f t="shared" si="12"/>
        <v>38</v>
      </c>
      <c r="AP60" s="204">
        <f t="shared" si="12"/>
        <v>39</v>
      </c>
      <c r="AQ60" s="204">
        <f t="shared" si="12"/>
        <v>40</v>
      </c>
      <c r="AR60" s="204">
        <f t="shared" si="12"/>
        <v>41</v>
      </c>
      <c r="AS60" s="204">
        <f t="shared" si="12"/>
        <v>42</v>
      </c>
      <c r="AT60" s="204">
        <f t="shared" si="12"/>
        <v>43</v>
      </c>
      <c r="AU60" s="204">
        <f>AT60+1</f>
        <v>44</v>
      </c>
      <c r="AV60" s="204">
        <f t="shared" ref="AV60:CB60" si="13">AU60+1</f>
        <v>45</v>
      </c>
      <c r="AW60" s="204">
        <f t="shared" si="13"/>
        <v>46</v>
      </c>
      <c r="AX60" s="204">
        <f t="shared" si="13"/>
        <v>47</v>
      </c>
      <c r="AY60" s="204">
        <f t="shared" si="13"/>
        <v>48</v>
      </c>
      <c r="AZ60" s="204">
        <f t="shared" si="13"/>
        <v>49</v>
      </c>
      <c r="BA60" s="204">
        <f t="shared" si="13"/>
        <v>50</v>
      </c>
      <c r="BB60" s="204">
        <f t="shared" si="13"/>
        <v>51</v>
      </c>
      <c r="BC60" s="204">
        <f t="shared" si="13"/>
        <v>52</v>
      </c>
      <c r="BD60" s="204">
        <f t="shared" si="13"/>
        <v>53</v>
      </c>
      <c r="BE60" s="204">
        <f t="shared" si="13"/>
        <v>54</v>
      </c>
      <c r="BF60" s="204">
        <f t="shared" si="13"/>
        <v>55</v>
      </c>
      <c r="BG60" s="204">
        <f t="shared" si="13"/>
        <v>56</v>
      </c>
      <c r="BH60" s="204">
        <f t="shared" si="13"/>
        <v>57</v>
      </c>
      <c r="BI60" s="204">
        <f t="shared" si="13"/>
        <v>58</v>
      </c>
      <c r="BJ60" s="204">
        <f t="shared" si="13"/>
        <v>59</v>
      </c>
      <c r="BK60" s="204">
        <f t="shared" si="13"/>
        <v>60</v>
      </c>
      <c r="BL60" s="204">
        <f t="shared" si="13"/>
        <v>61</v>
      </c>
      <c r="BM60" s="204">
        <f t="shared" si="13"/>
        <v>62</v>
      </c>
      <c r="BN60" s="204">
        <f t="shared" si="13"/>
        <v>63</v>
      </c>
      <c r="BO60" s="204">
        <f t="shared" si="13"/>
        <v>64</v>
      </c>
      <c r="BP60" s="204">
        <f t="shared" si="13"/>
        <v>65</v>
      </c>
      <c r="BQ60" s="204">
        <f t="shared" si="13"/>
        <v>66</v>
      </c>
      <c r="BR60" s="204">
        <f t="shared" si="13"/>
        <v>67</v>
      </c>
      <c r="BS60" s="204">
        <f t="shared" si="13"/>
        <v>68</v>
      </c>
      <c r="BT60" s="204">
        <f t="shared" si="13"/>
        <v>69</v>
      </c>
      <c r="BU60" s="204">
        <f t="shared" si="13"/>
        <v>70</v>
      </c>
      <c r="BV60" s="204">
        <f t="shared" si="13"/>
        <v>71</v>
      </c>
      <c r="BW60" s="204">
        <f t="shared" si="13"/>
        <v>72</v>
      </c>
      <c r="BX60" s="204">
        <f t="shared" si="13"/>
        <v>73</v>
      </c>
      <c r="BY60" s="204">
        <f t="shared" si="13"/>
        <v>74</v>
      </c>
      <c r="BZ60" s="204">
        <f t="shared" si="13"/>
        <v>75</v>
      </c>
      <c r="CA60" s="204">
        <f t="shared" si="13"/>
        <v>76</v>
      </c>
      <c r="CB60" s="204">
        <f t="shared" si="13"/>
        <v>77</v>
      </c>
      <c r="CC60" s="204">
        <f>CB60+1</f>
        <v>78</v>
      </c>
      <c r="CD60" s="204">
        <f t="shared" ref="CD60:CG60" si="14">CC60+1</f>
        <v>79</v>
      </c>
      <c r="CE60" s="204">
        <f t="shared" si="14"/>
        <v>80</v>
      </c>
      <c r="CF60" s="204">
        <f t="shared" si="14"/>
        <v>81</v>
      </c>
      <c r="CG60" s="204">
        <f t="shared" si="14"/>
        <v>82</v>
      </c>
      <c r="CH60" s="204">
        <f>CG60+1</f>
        <v>83</v>
      </c>
      <c r="CI60" s="204">
        <f t="shared" ref="CI60:CJ60" si="15">CH60+1</f>
        <v>84</v>
      </c>
      <c r="CJ60" s="204">
        <f t="shared" si="15"/>
        <v>85</v>
      </c>
    </row>
    <row r="61" spans="1:88" s="115" customFormat="1" ht="12.75" x14ac:dyDescent="0.2">
      <c r="A61" s="140" t="s">
        <v>17</v>
      </c>
      <c r="B61" s="192"/>
      <c r="C61" s="192"/>
      <c r="D61" s="236">
        <f>D9-D35</f>
        <v>-77888.901795443147</v>
      </c>
      <c r="E61" s="236">
        <f t="shared" ref="E61:BP62" si="16">E9-E35</f>
        <v>-68099.106299300678</v>
      </c>
      <c r="F61" s="236">
        <f t="shared" si="16"/>
        <v>-59536.643634634092</v>
      </c>
      <c r="G61" s="236">
        <f t="shared" si="16"/>
        <v>-52047.811039960012</v>
      </c>
      <c r="H61" s="236">
        <f t="shared" si="16"/>
        <v>-45498.145610684529</v>
      </c>
      <c r="I61" s="236">
        <f t="shared" si="16"/>
        <v>-38980.928777712397</v>
      </c>
      <c r="J61" s="236">
        <f t="shared" si="16"/>
        <v>-35106.834456924815</v>
      </c>
      <c r="K61" s="236">
        <f t="shared" si="16"/>
        <v>-31931.788467301056</v>
      </c>
      <c r="L61" s="236">
        <f t="shared" si="16"/>
        <v>-29098.658269249834</v>
      </c>
      <c r="M61" s="236">
        <f t="shared" si="16"/>
        <v>-26526.254628197756</v>
      </c>
      <c r="N61" s="236">
        <f t="shared" si="16"/>
        <v>-23149.311718851328</v>
      </c>
      <c r="O61" s="236">
        <f t="shared" si="16"/>
        <v>-20349.911059468519</v>
      </c>
      <c r="P61" s="236">
        <f t="shared" si="16"/>
        <v>-17920.139330063481</v>
      </c>
      <c r="Q61" s="236">
        <f t="shared" si="16"/>
        <v>-15789.177424106048</v>
      </c>
      <c r="R61" s="236">
        <f t="shared" si="16"/>
        <v>-13915.270192990545</v>
      </c>
      <c r="S61" s="236">
        <f t="shared" si="16"/>
        <v>-12265.810221174499</v>
      </c>
      <c r="T61" s="236">
        <f t="shared" si="16"/>
        <v>-10813.159223102033</v>
      </c>
      <c r="U61" s="236">
        <f t="shared" si="16"/>
        <v>-9533.3880881720688</v>
      </c>
      <c r="V61" s="236">
        <f t="shared" si="16"/>
        <v>-8405.6362755262526</v>
      </c>
      <c r="W61" s="236">
        <f t="shared" si="16"/>
        <v>0</v>
      </c>
      <c r="X61" s="236">
        <f t="shared" si="16"/>
        <v>0</v>
      </c>
      <c r="Y61" s="236">
        <f t="shared" si="16"/>
        <v>0</v>
      </c>
      <c r="Z61" s="236">
        <f t="shared" si="16"/>
        <v>0</v>
      </c>
      <c r="AA61" s="236">
        <f t="shared" si="16"/>
        <v>0</v>
      </c>
      <c r="AB61" s="236">
        <f t="shared" si="16"/>
        <v>0</v>
      </c>
      <c r="AC61" s="236">
        <f t="shared" si="16"/>
        <v>0</v>
      </c>
      <c r="AD61" s="236">
        <f t="shared" si="16"/>
        <v>0</v>
      </c>
      <c r="AE61" s="236">
        <f t="shared" si="16"/>
        <v>0</v>
      </c>
      <c r="AF61" s="236">
        <f t="shared" si="16"/>
        <v>0</v>
      </c>
      <c r="AG61" s="236">
        <f t="shared" si="16"/>
        <v>0</v>
      </c>
      <c r="AH61" s="236">
        <f t="shared" si="16"/>
        <v>0</v>
      </c>
      <c r="AI61" s="236">
        <f t="shared" si="16"/>
        <v>0</v>
      </c>
      <c r="AJ61" s="236">
        <f t="shared" si="16"/>
        <v>0</v>
      </c>
      <c r="AK61" s="236">
        <f t="shared" si="16"/>
        <v>0</v>
      </c>
      <c r="AL61" s="236">
        <f t="shared" si="16"/>
        <v>0</v>
      </c>
      <c r="AM61" s="236">
        <f t="shared" si="16"/>
        <v>0</v>
      </c>
      <c r="AN61" s="236">
        <f t="shared" si="16"/>
        <v>0</v>
      </c>
      <c r="AO61" s="236">
        <f t="shared" si="16"/>
        <v>0</v>
      </c>
      <c r="AP61" s="236">
        <f t="shared" si="16"/>
        <v>0</v>
      </c>
      <c r="AQ61" s="236">
        <f t="shared" si="16"/>
        <v>0</v>
      </c>
      <c r="AR61" s="236">
        <f t="shared" si="16"/>
        <v>0</v>
      </c>
      <c r="AS61" s="236">
        <f t="shared" si="16"/>
        <v>0</v>
      </c>
      <c r="AT61" s="236">
        <f t="shared" si="16"/>
        <v>0</v>
      </c>
      <c r="AU61" s="236">
        <f t="shared" si="16"/>
        <v>0</v>
      </c>
      <c r="AV61" s="236">
        <f t="shared" si="16"/>
        <v>0</v>
      </c>
      <c r="AW61" s="236">
        <f t="shared" si="16"/>
        <v>0</v>
      </c>
      <c r="AX61" s="236">
        <f t="shared" si="16"/>
        <v>0</v>
      </c>
      <c r="AY61" s="236">
        <f t="shared" si="16"/>
        <v>0</v>
      </c>
      <c r="AZ61" s="236">
        <f t="shared" si="16"/>
        <v>0</v>
      </c>
      <c r="BA61" s="236">
        <f t="shared" si="16"/>
        <v>0</v>
      </c>
      <c r="BB61" s="236">
        <f t="shared" si="16"/>
        <v>0</v>
      </c>
      <c r="BC61" s="236">
        <f t="shared" si="16"/>
        <v>0</v>
      </c>
      <c r="BD61" s="236">
        <f t="shared" si="16"/>
        <v>0</v>
      </c>
      <c r="BE61" s="236">
        <f t="shared" si="16"/>
        <v>0</v>
      </c>
      <c r="BF61" s="236">
        <f t="shared" si="16"/>
        <v>0</v>
      </c>
      <c r="BG61" s="236">
        <f t="shared" si="16"/>
        <v>0</v>
      </c>
      <c r="BH61" s="236">
        <f t="shared" si="16"/>
        <v>0</v>
      </c>
      <c r="BI61" s="236">
        <f t="shared" si="16"/>
        <v>0</v>
      </c>
      <c r="BJ61" s="236">
        <f t="shared" si="16"/>
        <v>0</v>
      </c>
      <c r="BK61" s="236">
        <f t="shared" si="16"/>
        <v>0</v>
      </c>
      <c r="BL61" s="236">
        <f t="shared" si="16"/>
        <v>0</v>
      </c>
      <c r="BM61" s="236">
        <f t="shared" si="16"/>
        <v>0</v>
      </c>
      <c r="BN61" s="236">
        <f t="shared" si="16"/>
        <v>0</v>
      </c>
      <c r="BO61" s="236">
        <f t="shared" si="16"/>
        <v>0</v>
      </c>
      <c r="BP61" s="236">
        <f t="shared" si="16"/>
        <v>0</v>
      </c>
      <c r="BQ61" s="236">
        <f t="shared" ref="BQ61:CJ65" si="17">BQ9-BQ35</f>
        <v>0</v>
      </c>
      <c r="BR61" s="236">
        <f t="shared" si="17"/>
        <v>0</v>
      </c>
      <c r="BS61" s="236">
        <f t="shared" si="17"/>
        <v>0</v>
      </c>
      <c r="BT61" s="236">
        <f t="shared" si="17"/>
        <v>0</v>
      </c>
      <c r="BU61" s="236">
        <f t="shared" si="17"/>
        <v>0</v>
      </c>
      <c r="BV61" s="236">
        <f t="shared" si="17"/>
        <v>0</v>
      </c>
      <c r="BW61" s="236">
        <f t="shared" si="17"/>
        <v>0</v>
      </c>
      <c r="BX61" s="236">
        <f t="shared" si="17"/>
        <v>0</v>
      </c>
      <c r="BY61" s="236">
        <f t="shared" si="17"/>
        <v>0</v>
      </c>
      <c r="BZ61" s="236">
        <f t="shared" si="17"/>
        <v>0</v>
      </c>
      <c r="CA61" s="236">
        <f t="shared" si="17"/>
        <v>0</v>
      </c>
      <c r="CB61" s="236">
        <f t="shared" si="17"/>
        <v>0</v>
      </c>
      <c r="CC61" s="236">
        <f t="shared" si="17"/>
        <v>0</v>
      </c>
      <c r="CD61" s="236">
        <f t="shared" si="17"/>
        <v>0</v>
      </c>
      <c r="CE61" s="236">
        <f t="shared" si="17"/>
        <v>0</v>
      </c>
      <c r="CF61" s="236">
        <f t="shared" si="17"/>
        <v>0</v>
      </c>
      <c r="CG61" s="236">
        <f t="shared" si="17"/>
        <v>0</v>
      </c>
      <c r="CH61" s="236">
        <f t="shared" si="17"/>
        <v>0</v>
      </c>
      <c r="CI61" s="236">
        <f t="shared" si="17"/>
        <v>0</v>
      </c>
      <c r="CJ61" s="236">
        <f t="shared" si="17"/>
        <v>0</v>
      </c>
    </row>
    <row r="62" spans="1:88" s="115" customFormat="1" ht="12.75" x14ac:dyDescent="0.2">
      <c r="A62" s="140" t="s">
        <v>18</v>
      </c>
      <c r="B62" s="192"/>
      <c r="C62" s="192"/>
      <c r="D62" s="236">
        <f t="shared" ref="D62:S80" si="18">D10-D36</f>
        <v>-417001.91650607064</v>
      </c>
      <c r="E62" s="236">
        <f t="shared" si="18"/>
        <v>-377472.4739850685</v>
      </c>
      <c r="F62" s="236">
        <f t="shared" si="18"/>
        <v>-341263.80246741325</v>
      </c>
      <c r="G62" s="236">
        <f t="shared" si="18"/>
        <v>-308146.91280595213</v>
      </c>
      <c r="H62" s="236">
        <f t="shared" si="18"/>
        <v>-277900.79220080003</v>
      </c>
      <c r="I62" s="236">
        <f t="shared" si="18"/>
        <v>-252027.72871471569</v>
      </c>
      <c r="J62" s="236">
        <f t="shared" si="18"/>
        <v>-240380.68054703996</v>
      </c>
      <c r="K62" s="236">
        <f t="shared" si="18"/>
        <v>-231331.69954518974</v>
      </c>
      <c r="L62" s="236">
        <f t="shared" si="18"/>
        <v>-222775.0708948411</v>
      </c>
      <c r="M62" s="236">
        <f t="shared" si="18"/>
        <v>-214355.95447916538</v>
      </c>
      <c r="N62" s="236">
        <f t="shared" si="18"/>
        <v>-208281.95509300008</v>
      </c>
      <c r="O62" s="236">
        <f t="shared" si="18"/>
        <v>-203322.79768694192</v>
      </c>
      <c r="P62" s="236">
        <f t="shared" si="18"/>
        <v>-198309.21469582617</v>
      </c>
      <c r="Q62" s="236">
        <f t="shared" si="18"/>
        <v>-193069.85499669239</v>
      </c>
      <c r="R62" s="236">
        <f t="shared" si="18"/>
        <v>-187623.71936585382</v>
      </c>
      <c r="S62" s="236">
        <f t="shared" si="18"/>
        <v>-182021.00848391652</v>
      </c>
      <c r="T62" s="236">
        <f t="shared" si="16"/>
        <v>-176312.25123965368</v>
      </c>
      <c r="U62" s="236">
        <f t="shared" si="16"/>
        <v>-170542.72179194912</v>
      </c>
      <c r="V62" s="236">
        <f t="shared" si="16"/>
        <v>-164751.82167703658</v>
      </c>
      <c r="W62" s="236">
        <f t="shared" si="16"/>
        <v>-175073.03546702489</v>
      </c>
      <c r="X62" s="236">
        <f t="shared" si="16"/>
        <v>-166807.46337446943</v>
      </c>
      <c r="Y62" s="236">
        <f t="shared" si="16"/>
        <v>-158943.12325869501</v>
      </c>
      <c r="Z62" s="236">
        <f t="shared" si="16"/>
        <v>-151457.83587077819</v>
      </c>
      <c r="AA62" s="236">
        <f t="shared" si="16"/>
        <v>-144331.29781441204</v>
      </c>
      <c r="AB62" s="236">
        <f t="shared" si="16"/>
        <v>-137544.78462388553</v>
      </c>
      <c r="AC62" s="236">
        <f t="shared" si="16"/>
        <v>-131080.92034805939</v>
      </c>
      <c r="AD62" s="236">
        <f t="shared" si="16"/>
        <v>-124923.49719987065</v>
      </c>
      <c r="AE62" s="236">
        <f t="shared" si="16"/>
        <v>-119057.33300044574</v>
      </c>
      <c r="AF62" s="236">
        <f t="shared" si="16"/>
        <v>-113468.15724796243</v>
      </c>
      <c r="AG62" s="236">
        <f t="shared" si="16"/>
        <v>-106277.99276069179</v>
      </c>
      <c r="AH62" s="236">
        <f t="shared" si="16"/>
        <v>-99544.290510812774</v>
      </c>
      <c r="AI62" s="236">
        <f t="shared" si="16"/>
        <v>-93237.856493405998</v>
      </c>
      <c r="AJ62" s="236">
        <f t="shared" si="16"/>
        <v>-87331.419349983335</v>
      </c>
      <c r="AK62" s="236">
        <f t="shared" si="16"/>
        <v>-81799.489531110972</v>
      </c>
      <c r="AL62" s="236">
        <f t="shared" si="16"/>
        <v>-76618.232330303639</v>
      </c>
      <c r="AM62" s="236">
        <f t="shared" si="16"/>
        <v>-71765.352619146928</v>
      </c>
      <c r="AN62" s="236">
        <f t="shared" si="16"/>
        <v>-67219.989589541219</v>
      </c>
      <c r="AO62" s="236">
        <f t="shared" si="16"/>
        <v>-62962.620165707543</v>
      </c>
      <c r="AP62" s="236">
        <f t="shared" si="16"/>
        <v>-58974.970017029904</v>
      </c>
      <c r="AQ62" s="236">
        <f t="shared" si="16"/>
        <v>-52332.566500424407</v>
      </c>
      <c r="AR62" s="236">
        <f t="shared" si="16"/>
        <v>-46438.342418784276</v>
      </c>
      <c r="AS62" s="236">
        <f t="shared" si="16"/>
        <v>-41208.013586196117</v>
      </c>
      <c r="AT62" s="236">
        <f t="shared" si="16"/>
        <v>-36566.794038523454</v>
      </c>
      <c r="AU62" s="236">
        <f t="shared" si="16"/>
        <v>-32448.324649488088</v>
      </c>
      <c r="AV62" s="236">
        <f t="shared" si="16"/>
        <v>-28793.722892546095</v>
      </c>
      <c r="AW62" s="236">
        <f t="shared" si="16"/>
        <v>-25550.739962899126</v>
      </c>
      <c r="AX62" s="236">
        <f t="shared" si="16"/>
        <v>-22673.01306850696</v>
      </c>
      <c r="AY62" s="236">
        <f t="shared" si="16"/>
        <v>-20119.40210135607</v>
      </c>
      <c r="AZ62" s="236">
        <f t="shared" si="16"/>
        <v>-17853.401136079337</v>
      </c>
      <c r="BA62" s="236">
        <f t="shared" si="16"/>
        <v>0</v>
      </c>
      <c r="BB62" s="236">
        <f t="shared" si="16"/>
        <v>0</v>
      </c>
      <c r="BC62" s="236">
        <f t="shared" si="16"/>
        <v>0</v>
      </c>
      <c r="BD62" s="236">
        <f t="shared" si="16"/>
        <v>0</v>
      </c>
      <c r="BE62" s="236">
        <f t="shared" si="16"/>
        <v>0</v>
      </c>
      <c r="BF62" s="236">
        <f t="shared" si="16"/>
        <v>0</v>
      </c>
      <c r="BG62" s="236">
        <f t="shared" si="16"/>
        <v>0</v>
      </c>
      <c r="BH62" s="236">
        <f t="shared" si="16"/>
        <v>0</v>
      </c>
      <c r="BI62" s="236">
        <f t="shared" si="16"/>
        <v>0</v>
      </c>
      <c r="BJ62" s="236">
        <f t="shared" si="16"/>
        <v>0</v>
      </c>
      <c r="BK62" s="236">
        <f t="shared" si="16"/>
        <v>0</v>
      </c>
      <c r="BL62" s="236">
        <f t="shared" si="16"/>
        <v>0</v>
      </c>
      <c r="BM62" s="236">
        <f t="shared" si="16"/>
        <v>0</v>
      </c>
      <c r="BN62" s="236">
        <f t="shared" si="16"/>
        <v>0</v>
      </c>
      <c r="BO62" s="236">
        <f t="shared" si="16"/>
        <v>0</v>
      </c>
      <c r="BP62" s="236">
        <f t="shared" si="16"/>
        <v>0</v>
      </c>
      <c r="BQ62" s="236">
        <f t="shared" si="17"/>
        <v>0</v>
      </c>
      <c r="BR62" s="236">
        <f t="shared" si="17"/>
        <v>0</v>
      </c>
      <c r="BS62" s="236">
        <f t="shared" si="17"/>
        <v>0</v>
      </c>
      <c r="BT62" s="236">
        <f t="shared" si="17"/>
        <v>0</v>
      </c>
      <c r="BU62" s="236">
        <f t="shared" si="17"/>
        <v>0</v>
      </c>
      <c r="BV62" s="236">
        <f t="shared" si="17"/>
        <v>0</v>
      </c>
      <c r="BW62" s="236">
        <f t="shared" si="17"/>
        <v>0</v>
      </c>
      <c r="BX62" s="236">
        <f t="shared" si="17"/>
        <v>0</v>
      </c>
      <c r="BY62" s="236">
        <f t="shared" si="17"/>
        <v>0</v>
      </c>
      <c r="BZ62" s="236">
        <f t="shared" si="17"/>
        <v>0</v>
      </c>
      <c r="CA62" s="236">
        <f t="shared" si="17"/>
        <v>0</v>
      </c>
      <c r="CB62" s="236">
        <f t="shared" si="17"/>
        <v>0</v>
      </c>
      <c r="CC62" s="236">
        <f t="shared" si="17"/>
        <v>0</v>
      </c>
      <c r="CD62" s="236">
        <f t="shared" si="17"/>
        <v>0</v>
      </c>
      <c r="CE62" s="236">
        <f t="shared" si="17"/>
        <v>0</v>
      </c>
      <c r="CF62" s="236">
        <f t="shared" si="17"/>
        <v>0</v>
      </c>
      <c r="CG62" s="236">
        <f t="shared" si="17"/>
        <v>0</v>
      </c>
      <c r="CH62" s="236">
        <f t="shared" si="17"/>
        <v>0</v>
      </c>
      <c r="CI62" s="236">
        <f t="shared" si="17"/>
        <v>0</v>
      </c>
      <c r="CJ62" s="236">
        <f t="shared" si="17"/>
        <v>0</v>
      </c>
    </row>
    <row r="63" spans="1:88" s="115" customFormat="1" ht="12.75" x14ac:dyDescent="0.2">
      <c r="A63" s="140" t="s">
        <v>211</v>
      </c>
      <c r="B63" s="192"/>
      <c r="C63" s="192"/>
      <c r="D63" s="236">
        <f t="shared" si="18"/>
        <v>-337628.51655714959</v>
      </c>
      <c r="E63" s="236">
        <f t="shared" ref="E63:BP66" si="19">E11-E37</f>
        <v>-310430.28601749614</v>
      </c>
      <c r="F63" s="236">
        <f t="shared" si="19"/>
        <v>-284116.31920394301</v>
      </c>
      <c r="G63" s="236">
        <f t="shared" si="19"/>
        <v>-258875.91932703555</v>
      </c>
      <c r="H63" s="236">
        <f t="shared" si="19"/>
        <v>-234844.72047867626</v>
      </c>
      <c r="I63" s="236">
        <f t="shared" si="19"/>
        <v>-212113.85447518528</v>
      </c>
      <c r="J63" s="236">
        <f t="shared" si="19"/>
        <v>-204098.52151243761</v>
      </c>
      <c r="K63" s="236">
        <f t="shared" si="19"/>
        <v>-198748.67865016684</v>
      </c>
      <c r="L63" s="236">
        <f t="shared" si="19"/>
        <v>-193784.85071107</v>
      </c>
      <c r="M63" s="236">
        <f t="shared" si="19"/>
        <v>-188790.23403865099</v>
      </c>
      <c r="N63" s="236">
        <f t="shared" si="19"/>
        <v>-183702.65185322985</v>
      </c>
      <c r="O63" s="236">
        <f t="shared" si="19"/>
        <v>-180564.40651669726</v>
      </c>
      <c r="P63" s="236">
        <f t="shared" si="19"/>
        <v>-177799.96633080393</v>
      </c>
      <c r="Q63" s="236">
        <f t="shared" si="19"/>
        <v>-175061.2617370747</v>
      </c>
      <c r="R63" s="236">
        <f t="shared" si="19"/>
        <v>-172256.5131277591</v>
      </c>
      <c r="S63" s="236">
        <f t="shared" si="19"/>
        <v>-169353.85621586815</v>
      </c>
      <c r="T63" s="236">
        <f t="shared" si="19"/>
        <v>-166340.20891491696</v>
      </c>
      <c r="U63" s="236">
        <f t="shared" si="19"/>
        <v>-163211.49422808364</v>
      </c>
      <c r="V63" s="236">
        <f t="shared" si="19"/>
        <v>-159969.41394278407</v>
      </c>
      <c r="W63" s="236">
        <f t="shared" si="19"/>
        <v>-156619.77110598236</v>
      </c>
      <c r="X63" s="236">
        <f t="shared" si="19"/>
        <v>-154403.87682151236</v>
      </c>
      <c r="Y63" s="236">
        <f t="shared" si="19"/>
        <v>-151791.75176235661</v>
      </c>
      <c r="Z63" s="236">
        <f t="shared" si="19"/>
        <v>-148850.41078081354</v>
      </c>
      <c r="AA63" s="236">
        <f t="shared" si="19"/>
        <v>-145639.04005705006</v>
      </c>
      <c r="AB63" s="236">
        <f t="shared" si="19"/>
        <v>-142209.83811747283</v>
      </c>
      <c r="AC63" s="236">
        <f t="shared" si="19"/>
        <v>-138608.75859769434</v>
      </c>
      <c r="AD63" s="236">
        <f t="shared" si="19"/>
        <v>-134876.17065106705</v>
      </c>
      <c r="AE63" s="236">
        <f t="shared" si="19"/>
        <v>-131047.44899178296</v>
      </c>
      <c r="AF63" s="236">
        <f t="shared" si="19"/>
        <v>-127153.50284782425</v>
      </c>
      <c r="AG63" s="236">
        <f t="shared" si="19"/>
        <v>-127537.06536587887</v>
      </c>
      <c r="AH63" s="236">
        <f t="shared" si="19"/>
        <v>-127062.35671490058</v>
      </c>
      <c r="AI63" s="236">
        <f t="shared" si="19"/>
        <v>-125866.65002903529</v>
      </c>
      <c r="AJ63" s="236">
        <f t="shared" si="19"/>
        <v>-124070.14016761817</v>
      </c>
      <c r="AK63" s="236">
        <f t="shared" si="19"/>
        <v>-121777.9142336864</v>
      </c>
      <c r="AL63" s="236">
        <f t="shared" si="19"/>
        <v>-119081.69132567756</v>
      </c>
      <c r="AM63" s="236">
        <f t="shared" si="19"/>
        <v>-116061.36194651015</v>
      </c>
      <c r="AN63" s="236">
        <f t="shared" si="19"/>
        <v>-112786.35244700126</v>
      </c>
      <c r="AO63" s="236">
        <f t="shared" si="19"/>
        <v>-109316.83591442369</v>
      </c>
      <c r="AP63" s="236">
        <f t="shared" si="19"/>
        <v>-105704.80775659718</v>
      </c>
      <c r="AQ63" s="236">
        <f t="shared" si="19"/>
        <v>-108724.71181899123</v>
      </c>
      <c r="AR63" s="236">
        <f t="shared" si="19"/>
        <v>-109928.29916587658</v>
      </c>
      <c r="AS63" s="236">
        <f t="shared" si="19"/>
        <v>-109666.97064230777</v>
      </c>
      <c r="AT63" s="236">
        <f t="shared" si="19"/>
        <v>-108237.71700157039</v>
      </c>
      <c r="AU63" s="236">
        <f t="shared" si="19"/>
        <v>-105890.80770415068</v>
      </c>
      <c r="AV63" s="236">
        <f t="shared" si="19"/>
        <v>-102836.43259811029</v>
      </c>
      <c r="AW63" s="236">
        <f t="shared" si="19"/>
        <v>-99250.439873633906</v>
      </c>
      <c r="AX63" s="236">
        <f t="shared" si="19"/>
        <v>-95279.292897518724</v>
      </c>
      <c r="AY63" s="236">
        <f t="shared" si="19"/>
        <v>-91044.351142806932</v>
      </c>
      <c r="AZ63" s="236">
        <f t="shared" si="19"/>
        <v>-86645.565779469907</v>
      </c>
      <c r="BA63" s="236">
        <f t="shared" si="19"/>
        <v>-118835.53291481547</v>
      </c>
      <c r="BB63" s="236">
        <f t="shared" si="19"/>
        <v>-107087.28637820855</v>
      </c>
      <c r="BC63" s="236">
        <f t="shared" si="19"/>
        <v>-96506.086513577029</v>
      </c>
      <c r="BD63" s="236">
        <f t="shared" si="19"/>
        <v>-86974.476798448712</v>
      </c>
      <c r="BE63" s="236">
        <f t="shared" si="19"/>
        <v>-78387.237178409472</v>
      </c>
      <c r="BF63" s="236">
        <f t="shared" si="19"/>
        <v>-70649.997145263478</v>
      </c>
      <c r="BG63" s="236">
        <f t="shared" si="19"/>
        <v>-63678.035432942212</v>
      </c>
      <c r="BH63" s="236">
        <f t="shared" si="19"/>
        <v>-57395.234084477648</v>
      </c>
      <c r="BI63" s="236">
        <f t="shared" si="19"/>
        <v>-51733.161685227416</v>
      </c>
      <c r="BJ63" s="236">
        <f t="shared" si="19"/>
        <v>-46630.265822689049</v>
      </c>
      <c r="BK63" s="236">
        <f t="shared" si="19"/>
        <v>-42031.158801620826</v>
      </c>
      <c r="BL63" s="236">
        <f t="shared" si="19"/>
        <v>-37885.98366118269</v>
      </c>
      <c r="BM63" s="236">
        <f t="shared" si="19"/>
        <v>-34149.84985893406</v>
      </c>
      <c r="BN63" s="236">
        <f t="shared" si="19"/>
        <v>-30782.32978632953</v>
      </c>
      <c r="BO63" s="236">
        <f t="shared" si="19"/>
        <v>-27747.008694239892</v>
      </c>
      <c r="BP63" s="236">
        <f t="shared" si="19"/>
        <v>-25011.081730824895</v>
      </c>
      <c r="BQ63" s="236">
        <f t="shared" si="17"/>
        <v>-22544.992698735092</v>
      </c>
      <c r="BR63" s="236">
        <f t="shared" si="17"/>
        <v>-20322.109875596128</v>
      </c>
      <c r="BS63" s="236">
        <f t="shared" si="17"/>
        <v>-18318.434849518584</v>
      </c>
      <c r="BT63" s="236">
        <f t="shared" si="17"/>
        <v>-16512.34082822362</v>
      </c>
      <c r="BU63" s="236">
        <f t="shared" si="17"/>
        <v>0</v>
      </c>
      <c r="BV63" s="236">
        <f t="shared" si="17"/>
        <v>0</v>
      </c>
      <c r="BW63" s="236">
        <f t="shared" si="17"/>
        <v>0</v>
      </c>
      <c r="BX63" s="236">
        <f t="shared" si="17"/>
        <v>0</v>
      </c>
      <c r="BY63" s="236">
        <f t="shared" si="17"/>
        <v>0</v>
      </c>
      <c r="BZ63" s="236">
        <f t="shared" si="17"/>
        <v>0</v>
      </c>
      <c r="CA63" s="236">
        <f t="shared" si="17"/>
        <v>0</v>
      </c>
      <c r="CB63" s="236">
        <f t="shared" si="17"/>
        <v>0</v>
      </c>
      <c r="CC63" s="236">
        <f t="shared" si="17"/>
        <v>0</v>
      </c>
      <c r="CD63" s="236">
        <f t="shared" si="17"/>
        <v>0</v>
      </c>
      <c r="CE63" s="236">
        <f t="shared" si="17"/>
        <v>0</v>
      </c>
      <c r="CF63" s="236">
        <f t="shared" si="17"/>
        <v>0</v>
      </c>
      <c r="CG63" s="236">
        <f t="shared" si="17"/>
        <v>0</v>
      </c>
      <c r="CH63" s="236">
        <f t="shared" si="17"/>
        <v>0</v>
      </c>
      <c r="CI63" s="236">
        <f t="shared" si="17"/>
        <v>0</v>
      </c>
      <c r="CJ63" s="236">
        <f t="shared" si="17"/>
        <v>0</v>
      </c>
    </row>
    <row r="64" spans="1:88" s="115" customFormat="1" ht="12.75" x14ac:dyDescent="0.2">
      <c r="A64" s="140" t="s">
        <v>212</v>
      </c>
      <c r="B64" s="192"/>
      <c r="C64" s="192"/>
      <c r="D64" s="236">
        <f t="shared" si="18"/>
        <v>-32676.528925606748</v>
      </c>
      <c r="E64" s="236">
        <f t="shared" si="19"/>
        <v>-35930.660100293346</v>
      </c>
      <c r="F64" s="236">
        <f t="shared" si="19"/>
        <v>-36394.444181652274</v>
      </c>
      <c r="G64" s="236">
        <f t="shared" si="19"/>
        <v>-35030.802203931846</v>
      </c>
      <c r="H64" s="236">
        <f t="shared" si="19"/>
        <v>-32521.08533503022</v>
      </c>
      <c r="I64" s="236">
        <f t="shared" si="19"/>
        <v>-29344.266439082101</v>
      </c>
      <c r="J64" s="236">
        <f t="shared" si="19"/>
        <v>-29575.341565743554</v>
      </c>
      <c r="K64" s="236">
        <f t="shared" si="19"/>
        <v>-30080.30502402829</v>
      </c>
      <c r="L64" s="236">
        <f t="shared" si="19"/>
        <v>-30314.456045940518</v>
      </c>
      <c r="M64" s="236">
        <f t="shared" si="19"/>
        <v>-30253.604838191066</v>
      </c>
      <c r="N64" s="236">
        <f t="shared" si="19"/>
        <v>-29958.004196903203</v>
      </c>
      <c r="O64" s="236">
        <f t="shared" si="19"/>
        <v>-30138.890915520489</v>
      </c>
      <c r="P64" s="236">
        <f t="shared" si="19"/>
        <v>-30266.781678151805</v>
      </c>
      <c r="Q64" s="236">
        <f t="shared" si="19"/>
        <v>-30270.618792053312</v>
      </c>
      <c r="R64" s="236">
        <f t="shared" si="19"/>
        <v>-30162.524831013754</v>
      </c>
      <c r="S64" s="236">
        <f t="shared" si="19"/>
        <v>-29963.610795679968</v>
      </c>
      <c r="T64" s="236">
        <f t="shared" si="19"/>
        <v>-29691.32775917463</v>
      </c>
      <c r="U64" s="236">
        <f t="shared" si="19"/>
        <v>-29358.700431823265</v>
      </c>
      <c r="V64" s="236">
        <f t="shared" si="19"/>
        <v>-28975.410237601958</v>
      </c>
      <c r="W64" s="236">
        <f t="shared" si="19"/>
        <v>-28548.847474823706</v>
      </c>
      <c r="X64" s="236">
        <f t="shared" si="19"/>
        <v>-28087.574450420216</v>
      </c>
      <c r="Y64" s="236">
        <f t="shared" si="19"/>
        <v>-27653.690439601894</v>
      </c>
      <c r="Z64" s="236">
        <f t="shared" si="19"/>
        <v>-27219.746353003662</v>
      </c>
      <c r="AA64" s="236">
        <f t="shared" si="19"/>
        <v>-26769.307759719901</v>
      </c>
      <c r="AB64" s="236">
        <f t="shared" si="19"/>
        <v>-26293.466985716019</v>
      </c>
      <c r="AC64" s="236">
        <f t="shared" si="19"/>
        <v>-25788.383639252745</v>
      </c>
      <c r="AD64" s="236">
        <f t="shared" si="19"/>
        <v>-25253.555822046474</v>
      </c>
      <c r="AE64" s="236">
        <f t="shared" si="19"/>
        <v>-24690.610541742295</v>
      </c>
      <c r="AF64" s="236">
        <f t="shared" si="19"/>
        <v>-24102.462918215431</v>
      </c>
      <c r="AG64" s="236">
        <f t="shared" si="19"/>
        <v>-23492.737097632606</v>
      </c>
      <c r="AH64" s="236">
        <f t="shared" si="19"/>
        <v>-23069.99239574559</v>
      </c>
      <c r="AI64" s="236">
        <f t="shared" si="19"/>
        <v>-22741.46048469469</v>
      </c>
      <c r="AJ64" s="236">
        <f t="shared" si="19"/>
        <v>-22446.780481697526</v>
      </c>
      <c r="AK64" s="236">
        <f t="shared" si="19"/>
        <v>-22148.096082838718</v>
      </c>
      <c r="AL64" s="236">
        <f t="shared" si="19"/>
        <v>-21823.043210956268</v>
      </c>
      <c r="AM64" s="236">
        <f t="shared" si="19"/>
        <v>-21459.794554827735</v>
      </c>
      <c r="AN64" s="236">
        <f t="shared" si="19"/>
        <v>-21053.568029421847</v>
      </c>
      <c r="AO64" s="236">
        <f t="shared" si="19"/>
        <v>-20604.1769626881</v>
      </c>
      <c r="AP64" s="236">
        <f t="shared" si="19"/>
        <v>-20114.321153872181</v>
      </c>
      <c r="AQ64" s="236">
        <f t="shared" si="19"/>
        <v>-19588.404266490601</v>
      </c>
      <c r="AR64" s="236">
        <f t="shared" si="19"/>
        <v>-19350.798942433205</v>
      </c>
      <c r="AS64" s="236">
        <f t="shared" si="19"/>
        <v>-19235.316756331827</v>
      </c>
      <c r="AT64" s="236">
        <f t="shared" si="19"/>
        <v>-19138.736690954305</v>
      </c>
      <c r="AU64" s="236">
        <f t="shared" si="19"/>
        <v>-19000.596112336032</v>
      </c>
      <c r="AV64" s="236">
        <f t="shared" si="19"/>
        <v>-18789.038577483734</v>
      </c>
      <c r="AW64" s="236">
        <f t="shared" si="19"/>
        <v>-18490.950780817075</v>
      </c>
      <c r="AX64" s="236">
        <f t="shared" si="19"/>
        <v>-18105.133031808538</v>
      </c>
      <c r="AY64" s="236">
        <f t="shared" si="19"/>
        <v>-17637.611194093479</v>
      </c>
      <c r="AZ64" s="236">
        <f t="shared" si="19"/>
        <v>-17098.456322996179</v>
      </c>
      <c r="BA64" s="236">
        <f t="shared" si="19"/>
        <v>-16499.66191449482</v>
      </c>
      <c r="BB64" s="236">
        <f t="shared" si="19"/>
        <v>-17592.443763626274</v>
      </c>
      <c r="BC64" s="236">
        <f t="shared" si="19"/>
        <v>-17824.075219999067</v>
      </c>
      <c r="BD64" s="236">
        <f t="shared" si="19"/>
        <v>-17489.760507369181</v>
      </c>
      <c r="BE64" s="236">
        <f t="shared" si="19"/>
        <v>-16796.429861973738</v>
      </c>
      <c r="BF64" s="236">
        <f t="shared" si="19"/>
        <v>-15888.227512630168</v>
      </c>
      <c r="BG64" s="236">
        <f t="shared" si="19"/>
        <v>-14864.685199823929</v>
      </c>
      <c r="BH64" s="236">
        <f t="shared" si="19"/>
        <v>-13793.687533305027</v>
      </c>
      <c r="BI64" s="236">
        <f t="shared" si="19"/>
        <v>-12720.724906460382</v>
      </c>
      <c r="BJ64" s="236">
        <f t="shared" si="19"/>
        <v>-11675.497450943105</v>
      </c>
      <c r="BK64" s="236">
        <f t="shared" si="19"/>
        <v>-10676.62713155197</v>
      </c>
      <c r="BL64" s="236">
        <f t="shared" si="19"/>
        <v>-9735.0176203844603</v>
      </c>
      <c r="BM64" s="236">
        <f t="shared" si="19"/>
        <v>-8856.2470402080799</v>
      </c>
      <c r="BN64" s="236">
        <f t="shared" si="19"/>
        <v>-8042.2686862592818</v>
      </c>
      <c r="BO64" s="236">
        <f t="shared" si="19"/>
        <v>-7292.6164703278337</v>
      </c>
      <c r="BP64" s="236">
        <f t="shared" si="19"/>
        <v>-6605.2559223074932</v>
      </c>
      <c r="BQ64" s="236">
        <f t="shared" si="17"/>
        <v>-5977.181648265454</v>
      </c>
      <c r="BR64" s="236">
        <f t="shared" si="17"/>
        <v>-5404.8335835423786</v>
      </c>
      <c r="BS64" s="236">
        <f t="shared" si="17"/>
        <v>-4884.3839311095653</v>
      </c>
      <c r="BT64" s="236">
        <f t="shared" si="17"/>
        <v>-4411.9320197430789</v>
      </c>
      <c r="BU64" s="236">
        <f t="shared" si="17"/>
        <v>-18867.971110036597</v>
      </c>
      <c r="BV64" s="236">
        <f t="shared" si="17"/>
        <v>-13649.074368938105</v>
      </c>
      <c r="BW64" s="236">
        <f t="shared" si="17"/>
        <v>-9883.240799541818</v>
      </c>
      <c r="BX64" s="236">
        <f t="shared" si="17"/>
        <v>-7163.0739936337341</v>
      </c>
      <c r="BY64" s="236">
        <f t="shared" si="17"/>
        <v>-5196.2357671306236</v>
      </c>
      <c r="BZ64" s="236">
        <f t="shared" si="17"/>
        <v>-3772.7056565959938</v>
      </c>
      <c r="CA64" s="236">
        <f t="shared" si="17"/>
        <v>-2741.4284043654916</v>
      </c>
      <c r="CB64" s="236">
        <f t="shared" si="17"/>
        <v>-1993.6368601949071</v>
      </c>
      <c r="CC64" s="236">
        <f t="shared" si="17"/>
        <v>-1450.9274292179616</v>
      </c>
      <c r="CD64" s="236">
        <f t="shared" si="17"/>
        <v>-1056.7233065513865</v>
      </c>
      <c r="CE64" s="236">
        <f t="shared" si="17"/>
        <v>-770.15565255319234</v>
      </c>
      <c r="CF64" s="236">
        <f t="shared" si="17"/>
        <v>-561.67264165253437</v>
      </c>
      <c r="CG64" s="236">
        <f t="shared" si="17"/>
        <v>-409.88477332530601</v>
      </c>
      <c r="CH64" s="236">
        <f t="shared" si="17"/>
        <v>-299.29577929063817</v>
      </c>
      <c r="CI64" s="236">
        <f t="shared" si="17"/>
        <v>-218.66868698328472</v>
      </c>
      <c r="CJ64" s="236">
        <f t="shared" si="17"/>
        <v>0</v>
      </c>
    </row>
    <row r="65" spans="1:88" s="115" customFormat="1" ht="12.75" x14ac:dyDescent="0.2">
      <c r="A65" s="140" t="s">
        <v>191</v>
      </c>
      <c r="B65" s="192"/>
      <c r="C65" s="192"/>
      <c r="D65" s="236">
        <f t="shared" si="18"/>
        <v>-1187.0646678265402</v>
      </c>
      <c r="E65" s="236">
        <f t="shared" si="19"/>
        <v>-1510.2447131812078</v>
      </c>
      <c r="F65" s="236">
        <f t="shared" si="19"/>
        <v>-1631.7419545133889</v>
      </c>
      <c r="G65" s="236">
        <f t="shared" si="19"/>
        <v>-1619.5616537312744</v>
      </c>
      <c r="H65" s="236">
        <f t="shared" si="19"/>
        <v>-1521.800399757718</v>
      </c>
      <c r="I65" s="236">
        <f t="shared" si="19"/>
        <v>-1372.2686544152675</v>
      </c>
      <c r="J65" s="236">
        <f t="shared" si="19"/>
        <v>-1415.6062269000104</v>
      </c>
      <c r="K65" s="236">
        <f t="shared" si="19"/>
        <v>-1469.2311506542901</v>
      </c>
      <c r="L65" s="236">
        <f t="shared" si="19"/>
        <v>-1502.1917393492186</v>
      </c>
      <c r="M65" s="236">
        <f t="shared" si="19"/>
        <v>-1514.224677431077</v>
      </c>
      <c r="N65" s="236">
        <f t="shared" si="19"/>
        <v>-1509.8578982029576</v>
      </c>
      <c r="O65" s="236">
        <f t="shared" si="19"/>
        <v>-1533.3163071526797</v>
      </c>
      <c r="P65" s="236">
        <f t="shared" si="19"/>
        <v>-1551.5375614303339</v>
      </c>
      <c r="Q65" s="236">
        <f t="shared" si="19"/>
        <v>-1560.7089973309485</v>
      </c>
      <c r="R65" s="236">
        <f t="shared" si="19"/>
        <v>-1562.0506525631063</v>
      </c>
      <c r="S65" s="236">
        <f t="shared" si="19"/>
        <v>-1557.207966429909</v>
      </c>
      <c r="T65" s="236">
        <f t="shared" si="19"/>
        <v>-1547.4940386871749</v>
      </c>
      <c r="U65" s="236">
        <f t="shared" si="19"/>
        <v>-1533.8700676358421</v>
      </c>
      <c r="V65" s="236">
        <f t="shared" si="19"/>
        <v>-1517.0347084787209</v>
      </c>
      <c r="W65" s="236">
        <f t="shared" si="19"/>
        <v>-1497.5056740843575</v>
      </c>
      <c r="X65" s="236">
        <f t="shared" si="19"/>
        <v>-1475.842613194749</v>
      </c>
      <c r="Y65" s="236">
        <f t="shared" si="19"/>
        <v>-1452.3111078923394</v>
      </c>
      <c r="Z65" s="236">
        <f t="shared" si="19"/>
        <v>-1430.1267055724456</v>
      </c>
      <c r="AA65" s="236">
        <f t="shared" si="19"/>
        <v>-1407.8869215481973</v>
      </c>
      <c r="AB65" s="236">
        <f t="shared" si="19"/>
        <v>-1384.7536397795775</v>
      </c>
      <c r="AC65" s="236">
        <f t="shared" si="19"/>
        <v>-1360.2745746363362</v>
      </c>
      <c r="AD65" s="236">
        <f t="shared" si="19"/>
        <v>-1334.2572491250467</v>
      </c>
      <c r="AE65" s="236">
        <f t="shared" si="19"/>
        <v>-1306.6803347972455</v>
      </c>
      <c r="AF65" s="236">
        <f t="shared" si="19"/>
        <v>-1277.6315723251319</v>
      </c>
      <c r="AG65" s="236">
        <f t="shared" si="19"/>
        <v>-1247.2645939583017</v>
      </c>
      <c r="AH65" s="236">
        <f t="shared" si="19"/>
        <v>-1215.7691731049854</v>
      </c>
      <c r="AI65" s="236">
        <f t="shared" si="19"/>
        <v>-1193.9094421758346</v>
      </c>
      <c r="AJ65" s="236">
        <f t="shared" si="19"/>
        <v>-1176.9095590744255</v>
      </c>
      <c r="AK65" s="236">
        <f t="shared" si="19"/>
        <v>-1161.6587637551565</v>
      </c>
      <c r="AL65" s="236">
        <f t="shared" si="19"/>
        <v>-1146.2038973614253</v>
      </c>
      <c r="AM65" s="236">
        <f t="shared" si="19"/>
        <v>-1129.3896006954892</v>
      </c>
      <c r="AN65" s="236">
        <f t="shared" si="19"/>
        <v>-1110.6037408283446</v>
      </c>
      <c r="AO65" s="236">
        <f t="shared" si="19"/>
        <v>-1089.5978279927804</v>
      </c>
      <c r="AP65" s="236">
        <f t="shared" si="19"/>
        <v>-1066.3608640151942</v>
      </c>
      <c r="AQ65" s="236">
        <f t="shared" si="19"/>
        <v>-1041.0312388186721</v>
      </c>
      <c r="AR65" s="236">
        <f t="shared" si="19"/>
        <v>-1013.8356905847904</v>
      </c>
      <c r="AS65" s="236">
        <f t="shared" si="19"/>
        <v>-1001.5123295352241</v>
      </c>
      <c r="AT65" s="236">
        <f t="shared" si="19"/>
        <v>-995.49941063535516</v>
      </c>
      <c r="AU65" s="236">
        <f t="shared" si="19"/>
        <v>-990.47315073628852</v>
      </c>
      <c r="AV65" s="236">
        <f t="shared" si="19"/>
        <v>-983.31097021275491</v>
      </c>
      <c r="AW65" s="236">
        <f t="shared" si="19"/>
        <v>-972.36460292201082</v>
      </c>
      <c r="AX65" s="236">
        <f t="shared" si="19"/>
        <v>-956.95291552174604</v>
      </c>
      <c r="AY65" s="236">
        <f t="shared" si="19"/>
        <v>-937.01031090150354</v>
      </c>
      <c r="AZ65" s="236">
        <f t="shared" si="19"/>
        <v>-912.84509722990333</v>
      </c>
      <c r="BA65" s="236">
        <f t="shared" si="19"/>
        <v>-884.97537156572798</v>
      </c>
      <c r="BB65" s="236">
        <f t="shared" si="19"/>
        <v>-854.01934259658447</v>
      </c>
      <c r="BC65" s="236">
        <f t="shared" si="19"/>
        <v>-910.34339348271897</v>
      </c>
      <c r="BD65" s="236">
        <f t="shared" si="19"/>
        <v>-922.29689038178185</v>
      </c>
      <c r="BE65" s="236">
        <f t="shared" si="19"/>
        <v>-905.05612856805965</v>
      </c>
      <c r="BF65" s="236">
        <f t="shared" si="19"/>
        <v>-869.27190073196834</v>
      </c>
      <c r="BG65" s="236">
        <f t="shared" si="19"/>
        <v>-822.3721179087006</v>
      </c>
      <c r="BH65" s="236">
        <f t="shared" si="19"/>
        <v>-769.49183852750866</v>
      </c>
      <c r="BI65" s="236">
        <f t="shared" si="19"/>
        <v>-714.1376373590756</v>
      </c>
      <c r="BJ65" s="236">
        <f t="shared" si="19"/>
        <v>-658.66235242565745</v>
      </c>
      <c r="BK65" s="236">
        <f t="shared" si="19"/>
        <v>-604.60434848821023</v>
      </c>
      <c r="BL65" s="236">
        <f t="shared" si="19"/>
        <v>-552.92989145162574</v>
      </c>
      <c r="BM65" s="236">
        <f t="shared" si="19"/>
        <v>-504.20618009406462</v>
      </c>
      <c r="BN65" s="236">
        <f t="shared" si="19"/>
        <v>-458.72471899471566</v>
      </c>
      <c r="BO65" s="236">
        <f t="shared" si="19"/>
        <v>-416.58911369169073</v>
      </c>
      <c r="BP65" s="236">
        <f t="shared" si="19"/>
        <v>-377.77737140229874</v>
      </c>
      <c r="BQ65" s="236">
        <f t="shared" si="17"/>
        <v>-342.18593465530284</v>
      </c>
      <c r="BR65" s="236">
        <f t="shared" si="17"/>
        <v>-309.66063237484195</v>
      </c>
      <c r="BS65" s="236">
        <f t="shared" si="17"/>
        <v>-280.01827008108012</v>
      </c>
      <c r="BT65" s="236">
        <f t="shared" si="17"/>
        <v>-253.06153213118523</v>
      </c>
      <c r="BU65" s="236">
        <f t="shared" si="17"/>
        <v>-228.58911629924114</v>
      </c>
      <c r="BV65" s="236">
        <f t="shared" si="17"/>
        <v>-974.93388349558518</v>
      </c>
      <c r="BW65" s="236">
        <f t="shared" si="17"/>
        <v>-705.94577139586909</v>
      </c>
      <c r="BX65" s="236">
        <f t="shared" si="17"/>
        <v>-511.6481424024023</v>
      </c>
      <c r="BY65" s="236">
        <f t="shared" si="17"/>
        <v>-371.15969765217596</v>
      </c>
      <c r="BZ65" s="236">
        <f t="shared" si="17"/>
        <v>-269.47897547113826</v>
      </c>
      <c r="CA65" s="236">
        <f t="shared" si="17"/>
        <v>-195.81631459753044</v>
      </c>
      <c r="CB65" s="236">
        <f t="shared" si="17"/>
        <v>-142.40263287106791</v>
      </c>
      <c r="CC65" s="236">
        <f t="shared" si="17"/>
        <v>-103.63767351557362</v>
      </c>
      <c r="CD65" s="236">
        <f t="shared" si="17"/>
        <v>-75.480236182240333</v>
      </c>
      <c r="CE65" s="236">
        <f t="shared" si="17"/>
        <v>-55.01111803951153</v>
      </c>
      <c r="CF65" s="236">
        <f t="shared" si="17"/>
        <v>-40.119474403751155</v>
      </c>
      <c r="CG65" s="236">
        <f t="shared" si="17"/>
        <v>-29.277483808950365</v>
      </c>
      <c r="CH65" s="236">
        <f t="shared" si="17"/>
        <v>-21.378269949330843</v>
      </c>
      <c r="CI65" s="236">
        <f t="shared" si="17"/>
        <v>-15.619191927377415</v>
      </c>
      <c r="CJ65" s="236">
        <f t="shared" si="17"/>
        <v>-171.26567017718116</v>
      </c>
    </row>
    <row r="66" spans="1:88" s="115" customFormat="1" ht="25.5" x14ac:dyDescent="0.2">
      <c r="A66" s="140" t="s">
        <v>177</v>
      </c>
      <c r="B66" s="192"/>
      <c r="C66" s="192"/>
      <c r="D66" s="236">
        <f t="shared" si="18"/>
        <v>67257.716093341049</v>
      </c>
      <c r="E66" s="236">
        <f t="shared" si="19"/>
        <v>58847.205716077558</v>
      </c>
      <c r="F66" s="236">
        <f t="shared" si="19"/>
        <v>51488.828938580904</v>
      </c>
      <c r="G66" s="236">
        <f t="shared" si="19"/>
        <v>45050.944807780994</v>
      </c>
      <c r="H66" s="236">
        <f t="shared" si="19"/>
        <v>39418.384190488636</v>
      </c>
      <c r="I66" s="236">
        <f t="shared" si="19"/>
        <v>6469.5544159648125</v>
      </c>
      <c r="J66" s="236">
        <f t="shared" si="19"/>
        <v>809.30367810331518</v>
      </c>
      <c r="K66" s="236">
        <f t="shared" si="19"/>
        <v>-140.99434334044781</v>
      </c>
      <c r="L66" s="236">
        <f t="shared" si="19"/>
        <v>-280.31012850826664</v>
      </c>
      <c r="M66" s="236">
        <f t="shared" si="19"/>
        <v>-281.76235913811252</v>
      </c>
      <c r="N66" s="236">
        <f t="shared" si="19"/>
        <v>-390.51877263072674</v>
      </c>
      <c r="O66" s="236">
        <f t="shared" si="19"/>
        <v>-436.81512016421038</v>
      </c>
      <c r="P66" s="236">
        <f t="shared" si="19"/>
        <v>-446.07675507467502</v>
      </c>
      <c r="Q66" s="236">
        <f t="shared" si="19"/>
        <v>-433.58775624923874</v>
      </c>
      <c r="R66" s="236">
        <f t="shared" si="19"/>
        <v>-408.95139299912262</v>
      </c>
      <c r="S66" s="236">
        <f t="shared" si="19"/>
        <v>-378.22260782113153</v>
      </c>
      <c r="T66" s="236">
        <f t="shared" si="19"/>
        <v>-345.17091938999511</v>
      </c>
      <c r="U66" s="236">
        <f t="shared" si="19"/>
        <v>-312.08676115697017</v>
      </c>
      <c r="V66" s="236">
        <f t="shared" si="19"/>
        <v>-280.30711259381496</v>
      </c>
      <c r="W66" s="236">
        <f t="shared" si="19"/>
        <v>0</v>
      </c>
      <c r="X66" s="236">
        <f t="shared" si="19"/>
        <v>0</v>
      </c>
      <c r="Y66" s="236">
        <f t="shared" si="19"/>
        <v>0</v>
      </c>
      <c r="Z66" s="236">
        <f t="shared" si="19"/>
        <v>0</v>
      </c>
      <c r="AA66" s="236">
        <f t="shared" si="19"/>
        <v>0</v>
      </c>
      <c r="AB66" s="236">
        <f t="shared" si="19"/>
        <v>0</v>
      </c>
      <c r="AC66" s="236">
        <f t="shared" si="19"/>
        <v>0</v>
      </c>
      <c r="AD66" s="236">
        <f t="shared" si="19"/>
        <v>0</v>
      </c>
      <c r="AE66" s="236">
        <f t="shared" si="19"/>
        <v>0</v>
      </c>
      <c r="AF66" s="236">
        <f t="shared" si="19"/>
        <v>0</v>
      </c>
      <c r="AG66" s="236">
        <f t="shared" si="19"/>
        <v>0</v>
      </c>
      <c r="AH66" s="236">
        <f t="shared" si="19"/>
        <v>0</v>
      </c>
      <c r="AI66" s="236">
        <f t="shared" si="19"/>
        <v>0</v>
      </c>
      <c r="AJ66" s="236">
        <f t="shared" si="19"/>
        <v>0</v>
      </c>
      <c r="AK66" s="236">
        <f t="shared" si="19"/>
        <v>0</v>
      </c>
      <c r="AL66" s="236">
        <f t="shared" si="19"/>
        <v>0</v>
      </c>
      <c r="AM66" s="236">
        <f t="shared" si="19"/>
        <v>0</v>
      </c>
      <c r="AN66" s="236">
        <f t="shared" si="19"/>
        <v>0</v>
      </c>
      <c r="AO66" s="236">
        <f t="shared" si="19"/>
        <v>0</v>
      </c>
      <c r="AP66" s="236">
        <f t="shared" si="19"/>
        <v>0</v>
      </c>
      <c r="AQ66" s="236">
        <f t="shared" si="19"/>
        <v>0</v>
      </c>
      <c r="AR66" s="236">
        <f t="shared" si="19"/>
        <v>0</v>
      </c>
      <c r="AS66" s="236">
        <f t="shared" si="19"/>
        <v>0</v>
      </c>
      <c r="AT66" s="236">
        <f t="shared" si="19"/>
        <v>0</v>
      </c>
      <c r="AU66" s="236">
        <f t="shared" si="19"/>
        <v>0</v>
      </c>
      <c r="AV66" s="236">
        <f t="shared" si="19"/>
        <v>0</v>
      </c>
      <c r="AW66" s="236">
        <f t="shared" si="19"/>
        <v>0</v>
      </c>
      <c r="AX66" s="236">
        <f t="shared" si="19"/>
        <v>0</v>
      </c>
      <c r="AY66" s="236">
        <f t="shared" si="19"/>
        <v>0</v>
      </c>
      <c r="AZ66" s="236">
        <f t="shared" si="19"/>
        <v>0</v>
      </c>
      <c r="BA66" s="236">
        <f t="shared" si="19"/>
        <v>0</v>
      </c>
      <c r="BB66" s="236">
        <f t="shared" si="19"/>
        <v>0</v>
      </c>
      <c r="BC66" s="236">
        <f t="shared" si="19"/>
        <v>0</v>
      </c>
      <c r="BD66" s="236">
        <f t="shared" si="19"/>
        <v>0</v>
      </c>
      <c r="BE66" s="236">
        <f t="shared" si="19"/>
        <v>0</v>
      </c>
      <c r="BF66" s="236">
        <f t="shared" si="19"/>
        <v>0</v>
      </c>
      <c r="BG66" s="236">
        <f t="shared" si="19"/>
        <v>0</v>
      </c>
      <c r="BH66" s="236">
        <f t="shared" si="19"/>
        <v>0</v>
      </c>
      <c r="BI66" s="236">
        <f t="shared" si="19"/>
        <v>0</v>
      </c>
      <c r="BJ66" s="236">
        <f t="shared" si="19"/>
        <v>0</v>
      </c>
      <c r="BK66" s="236">
        <f t="shared" si="19"/>
        <v>0</v>
      </c>
      <c r="BL66" s="236">
        <f t="shared" si="19"/>
        <v>0</v>
      </c>
      <c r="BM66" s="236">
        <f t="shared" si="19"/>
        <v>0</v>
      </c>
      <c r="BN66" s="236">
        <f t="shared" si="19"/>
        <v>0</v>
      </c>
      <c r="BO66" s="236">
        <f t="shared" si="19"/>
        <v>0</v>
      </c>
      <c r="BP66" s="236">
        <f t="shared" ref="BP66:CJ69" si="20">BP14-BP40</f>
        <v>0</v>
      </c>
      <c r="BQ66" s="236">
        <f t="shared" si="20"/>
        <v>0</v>
      </c>
      <c r="BR66" s="236">
        <f t="shared" si="20"/>
        <v>0</v>
      </c>
      <c r="BS66" s="236">
        <f t="shared" si="20"/>
        <v>0</v>
      </c>
      <c r="BT66" s="236">
        <f t="shared" si="20"/>
        <v>0</v>
      </c>
      <c r="BU66" s="236">
        <f t="shared" si="20"/>
        <v>0</v>
      </c>
      <c r="BV66" s="236">
        <f t="shared" si="20"/>
        <v>0</v>
      </c>
      <c r="BW66" s="236">
        <f t="shared" si="20"/>
        <v>0</v>
      </c>
      <c r="BX66" s="236">
        <f t="shared" si="20"/>
        <v>0</v>
      </c>
      <c r="BY66" s="236">
        <f t="shared" si="20"/>
        <v>0</v>
      </c>
      <c r="BZ66" s="236">
        <f t="shared" si="20"/>
        <v>0</v>
      </c>
      <c r="CA66" s="236">
        <f t="shared" si="20"/>
        <v>0</v>
      </c>
      <c r="CB66" s="236">
        <f t="shared" si="20"/>
        <v>0</v>
      </c>
      <c r="CC66" s="236">
        <f t="shared" si="20"/>
        <v>0</v>
      </c>
      <c r="CD66" s="236">
        <f t="shared" si="20"/>
        <v>0</v>
      </c>
      <c r="CE66" s="236">
        <f t="shared" si="20"/>
        <v>0</v>
      </c>
      <c r="CF66" s="236">
        <f t="shared" si="20"/>
        <v>0</v>
      </c>
      <c r="CG66" s="236">
        <f t="shared" si="20"/>
        <v>0</v>
      </c>
      <c r="CH66" s="236">
        <f t="shared" si="20"/>
        <v>0</v>
      </c>
      <c r="CI66" s="236">
        <f t="shared" si="20"/>
        <v>0</v>
      </c>
      <c r="CJ66" s="236">
        <f t="shared" si="20"/>
        <v>0</v>
      </c>
    </row>
    <row r="67" spans="1:88" s="115" customFormat="1" ht="25.5" x14ac:dyDescent="0.2">
      <c r="A67" s="140" t="s">
        <v>178</v>
      </c>
      <c r="B67" s="192"/>
      <c r="C67" s="192"/>
      <c r="D67" s="236">
        <f t="shared" si="18"/>
        <v>393630.02583866962</v>
      </c>
      <c r="E67" s="236">
        <f t="shared" ref="E67:BP70" si="21">E15-E41</f>
        <v>358830.74160346726</v>
      </c>
      <c r="F67" s="236">
        <f t="shared" si="21"/>
        <v>326849.34700394748</v>
      </c>
      <c r="G67" s="236">
        <f t="shared" si="21"/>
        <v>297499.1491249369</v>
      </c>
      <c r="H67" s="236">
        <f t="shared" si="21"/>
        <v>270598.79972347221</v>
      </c>
      <c r="I67" s="236">
        <f t="shared" si="21"/>
        <v>47449.559238276735</v>
      </c>
      <c r="J67" s="236">
        <f t="shared" si="21"/>
        <v>6418.4166280818754</v>
      </c>
      <c r="K67" s="236">
        <f t="shared" si="21"/>
        <v>-1047.2264168686233</v>
      </c>
      <c r="L67" s="236">
        <f t="shared" si="21"/>
        <v>-2336.6889292971464</v>
      </c>
      <c r="M67" s="236">
        <f t="shared" si="21"/>
        <v>-2491.9029350101482</v>
      </c>
      <c r="N67" s="236">
        <f t="shared" si="21"/>
        <v>-3855.6474003541516</v>
      </c>
      <c r="O67" s="236">
        <f t="shared" si="21"/>
        <v>-4797.8812295123353</v>
      </c>
      <c r="P67" s="236">
        <f t="shared" si="21"/>
        <v>-5435.2688115610508</v>
      </c>
      <c r="Q67" s="236">
        <f t="shared" si="21"/>
        <v>-5845.867749277968</v>
      </c>
      <c r="R67" s="236">
        <f t="shared" si="21"/>
        <v>-6087.2592335620429</v>
      </c>
      <c r="S67" s="236">
        <f t="shared" si="21"/>
        <v>-6202.9338710042648</v>
      </c>
      <c r="T67" s="236">
        <f t="shared" si="21"/>
        <v>-6225.8275791550986</v>
      </c>
      <c r="U67" s="236">
        <f t="shared" si="21"/>
        <v>-6180.830011090613</v>
      </c>
      <c r="V67" s="236">
        <f t="shared" si="21"/>
        <v>-6086.6983018442988</v>
      </c>
      <c r="W67" s="236">
        <f t="shared" si="21"/>
        <v>-6548.9800275830785</v>
      </c>
      <c r="X67" s="236">
        <f t="shared" si="21"/>
        <v>-6310.5928825365845</v>
      </c>
      <c r="Y67" s="236">
        <f t="shared" si="21"/>
        <v>-6063.72549033619</v>
      </c>
      <c r="Z67" s="236">
        <f t="shared" si="21"/>
        <v>-5814.3785766899819</v>
      </c>
      <c r="AA67" s="236">
        <f t="shared" si="21"/>
        <v>-5566.6792566920631</v>
      </c>
      <c r="AB67" s="236">
        <f t="shared" si="21"/>
        <v>-5323.4202640414005</v>
      </c>
      <c r="AC67" s="236">
        <f t="shared" si="21"/>
        <v>-5086.4461912105326</v>
      </c>
      <c r="AD67" s="236">
        <f t="shared" si="21"/>
        <v>-4856.9299855441786</v>
      </c>
      <c r="AE67" s="236">
        <f t="shared" si="21"/>
        <v>-4635.5707437101519</v>
      </c>
      <c r="AF67" s="236">
        <f t="shared" si="21"/>
        <v>-4422.7350833438104</v>
      </c>
      <c r="AG67" s="236">
        <f t="shared" si="21"/>
        <v>-4145.824317935505</v>
      </c>
      <c r="AH67" s="236">
        <f t="shared" si="21"/>
        <v>-3885.4864622032037</v>
      </c>
      <c r="AI67" s="236">
        <f t="shared" si="21"/>
        <v>-3640.9624708787305</v>
      </c>
      <c r="AJ67" s="236">
        <f t="shared" si="21"/>
        <v>-3411.4542313343845</v>
      </c>
      <c r="AK67" s="236">
        <f t="shared" si="21"/>
        <v>-3196.1530662900768</v>
      </c>
      <c r="AL67" s="236">
        <f t="shared" si="21"/>
        <v>-2994.258682965592</v>
      </c>
      <c r="AM67" s="236">
        <f t="shared" si="21"/>
        <v>-2804.9914738833904</v>
      </c>
      <c r="AN67" s="236">
        <f t="shared" si="21"/>
        <v>-2627.6002093114657</v>
      </c>
      <c r="AO67" s="236">
        <f t="shared" si="21"/>
        <v>-2461.3665522757219</v>
      </c>
      <c r="AP67" s="236">
        <f t="shared" si="21"/>
        <v>-2305.6073985222611</v>
      </c>
      <c r="AQ67" s="236">
        <f t="shared" si="21"/>
        <v>-2046.0085980966105</v>
      </c>
      <c r="AR67" s="236">
        <f t="shared" si="21"/>
        <v>-1815.6211103132227</v>
      </c>
      <c r="AS67" s="236">
        <f t="shared" si="21"/>
        <v>-1611.1642165586236</v>
      </c>
      <c r="AT67" s="236">
        <f t="shared" si="21"/>
        <v>-1429.7234926177189</v>
      </c>
      <c r="AU67" s="236">
        <f t="shared" si="21"/>
        <v>-1268.7106529668672</v>
      </c>
      <c r="AV67" s="236">
        <f t="shared" si="21"/>
        <v>-1125.8275429810456</v>
      </c>
      <c r="AW67" s="236">
        <f t="shared" si="21"/>
        <v>-999.03393900877563</v>
      </c>
      <c r="AX67" s="236">
        <f t="shared" si="21"/>
        <v>-886.51881161966594</v>
      </c>
      <c r="AY67" s="236">
        <f t="shared" si="21"/>
        <v>-786.6747176622448</v>
      </c>
      <c r="AZ67" s="236">
        <f t="shared" si="21"/>
        <v>-698.07500554565922</v>
      </c>
      <c r="BA67" s="236">
        <f t="shared" si="21"/>
        <v>0</v>
      </c>
      <c r="BB67" s="236">
        <f t="shared" si="21"/>
        <v>0</v>
      </c>
      <c r="BC67" s="236">
        <f t="shared" si="21"/>
        <v>0</v>
      </c>
      <c r="BD67" s="236">
        <f t="shared" si="21"/>
        <v>0</v>
      </c>
      <c r="BE67" s="236">
        <f t="shared" si="21"/>
        <v>0</v>
      </c>
      <c r="BF67" s="236">
        <f t="shared" si="21"/>
        <v>0</v>
      </c>
      <c r="BG67" s="236">
        <f t="shared" si="21"/>
        <v>0</v>
      </c>
      <c r="BH67" s="236">
        <f t="shared" si="21"/>
        <v>0</v>
      </c>
      <c r="BI67" s="236">
        <f t="shared" si="21"/>
        <v>0</v>
      </c>
      <c r="BJ67" s="236">
        <f t="shared" si="21"/>
        <v>0</v>
      </c>
      <c r="BK67" s="236">
        <f t="shared" si="21"/>
        <v>0</v>
      </c>
      <c r="BL67" s="236">
        <f t="shared" si="21"/>
        <v>0</v>
      </c>
      <c r="BM67" s="236">
        <f t="shared" si="21"/>
        <v>0</v>
      </c>
      <c r="BN67" s="236">
        <f t="shared" si="21"/>
        <v>0</v>
      </c>
      <c r="BO67" s="236">
        <f t="shared" si="21"/>
        <v>0</v>
      </c>
      <c r="BP67" s="236">
        <f t="shared" si="21"/>
        <v>0</v>
      </c>
      <c r="BQ67" s="236">
        <f t="shared" si="20"/>
        <v>0</v>
      </c>
      <c r="BR67" s="236">
        <f t="shared" si="20"/>
        <v>0</v>
      </c>
      <c r="BS67" s="236">
        <f t="shared" si="20"/>
        <v>0</v>
      </c>
      <c r="BT67" s="236">
        <f t="shared" si="20"/>
        <v>0</v>
      </c>
      <c r="BU67" s="236">
        <f t="shared" si="20"/>
        <v>0</v>
      </c>
      <c r="BV67" s="236">
        <f t="shared" si="20"/>
        <v>0</v>
      </c>
      <c r="BW67" s="236">
        <f t="shared" si="20"/>
        <v>0</v>
      </c>
      <c r="BX67" s="236">
        <f t="shared" si="20"/>
        <v>0</v>
      </c>
      <c r="BY67" s="236">
        <f t="shared" si="20"/>
        <v>0</v>
      </c>
      <c r="BZ67" s="236">
        <f t="shared" si="20"/>
        <v>0</v>
      </c>
      <c r="CA67" s="236">
        <f t="shared" si="20"/>
        <v>0</v>
      </c>
      <c r="CB67" s="236">
        <f t="shared" si="20"/>
        <v>0</v>
      </c>
      <c r="CC67" s="236">
        <f t="shared" si="20"/>
        <v>0</v>
      </c>
      <c r="CD67" s="236">
        <f t="shared" si="20"/>
        <v>0</v>
      </c>
      <c r="CE67" s="236">
        <f t="shared" si="20"/>
        <v>0</v>
      </c>
      <c r="CF67" s="236">
        <f t="shared" si="20"/>
        <v>0</v>
      </c>
      <c r="CG67" s="236">
        <f t="shared" si="20"/>
        <v>0</v>
      </c>
      <c r="CH67" s="236">
        <f t="shared" si="20"/>
        <v>0</v>
      </c>
      <c r="CI67" s="236">
        <f t="shared" si="20"/>
        <v>0</v>
      </c>
      <c r="CJ67" s="236">
        <f t="shared" si="20"/>
        <v>0</v>
      </c>
    </row>
    <row r="68" spans="1:88" s="115" customFormat="1" ht="25.5" x14ac:dyDescent="0.2">
      <c r="A68" s="140" t="s">
        <v>213</v>
      </c>
      <c r="B68" s="192"/>
      <c r="C68" s="192"/>
      <c r="D68" s="236">
        <f t="shared" si="18"/>
        <v>335670.52326697309</v>
      </c>
      <c r="E68" s="236">
        <f t="shared" si="21"/>
        <v>321834.10866096069</v>
      </c>
      <c r="F68" s="236">
        <f t="shared" si="21"/>
        <v>307345.45332319231</v>
      </c>
      <c r="G68" s="236">
        <f t="shared" si="21"/>
        <v>292476.65631560725</v>
      </c>
      <c r="H68" s="236">
        <f t="shared" si="21"/>
        <v>277452.76665538526</v>
      </c>
      <c r="I68" s="236">
        <f t="shared" si="21"/>
        <v>50625.901401700976</v>
      </c>
      <c r="J68" s="236">
        <f t="shared" si="21"/>
        <v>7527.7128278162563</v>
      </c>
      <c r="K68" s="236">
        <f t="shared" si="21"/>
        <v>-602.67949632240925</v>
      </c>
      <c r="L68" s="236">
        <f t="shared" si="21"/>
        <v>-2092.6287392890663</v>
      </c>
      <c r="M68" s="236">
        <f t="shared" si="21"/>
        <v>-2323.3549190436024</v>
      </c>
      <c r="N68" s="236">
        <f t="shared" si="21"/>
        <v>-3655.2406766337808</v>
      </c>
      <c r="O68" s="236">
        <f t="shared" si="21"/>
        <v>-4625.3505179319764</v>
      </c>
      <c r="P68" s="236">
        <f t="shared" si="21"/>
        <v>-5333.708787062671</v>
      </c>
      <c r="Q68" s="236">
        <f t="shared" si="21"/>
        <v>-5842.667358573759</v>
      </c>
      <c r="R68" s="236">
        <f t="shared" si="21"/>
        <v>-6197.5613978396868</v>
      </c>
      <c r="S68" s="236">
        <f t="shared" si="21"/>
        <v>-6432.9688530351268</v>
      </c>
      <c r="T68" s="236">
        <f t="shared" si="21"/>
        <v>-6575.6097127393587</v>
      </c>
      <c r="U68" s="236">
        <f t="shared" si="21"/>
        <v>-6646.2056469733361</v>
      </c>
      <c r="V68" s="236">
        <f t="shared" si="21"/>
        <v>-6660.8478108327836</v>
      </c>
      <c r="W68" s="236">
        <f t="shared" si="21"/>
        <v>-6632.0454061148921</v>
      </c>
      <c r="X68" s="236">
        <f t="shared" si="21"/>
        <v>-6616.0129942601779</v>
      </c>
      <c r="Y68" s="236">
        <f t="shared" si="21"/>
        <v>-6564.5727073737653</v>
      </c>
      <c r="Z68" s="236">
        <f t="shared" si="21"/>
        <v>-6484.3296692027943</v>
      </c>
      <c r="AA68" s="236">
        <f t="shared" si="21"/>
        <v>-6380.8918183395872</v>
      </c>
      <c r="AB68" s="236">
        <f t="shared" si="21"/>
        <v>-6258.9834499408025</v>
      </c>
      <c r="AC68" s="236">
        <f t="shared" si="21"/>
        <v>-6122.564392539789</v>
      </c>
      <c r="AD68" s="236">
        <f t="shared" si="21"/>
        <v>-5974.9433667992707</v>
      </c>
      <c r="AE68" s="236">
        <f t="shared" si="21"/>
        <v>-5818.8800997646758</v>
      </c>
      <c r="AF68" s="236">
        <f t="shared" si="21"/>
        <v>-5656.6742785517126</v>
      </c>
      <c r="AG68" s="236">
        <f t="shared" si="21"/>
        <v>-5661.4611776571255</v>
      </c>
      <c r="AH68" s="236">
        <f t="shared" si="21"/>
        <v>-5636.0622854665853</v>
      </c>
      <c r="AI68" s="236">
        <f t="shared" si="21"/>
        <v>-5583.5239788342733</v>
      </c>
      <c r="AJ68" s="236">
        <f t="shared" si="21"/>
        <v>-5507.1429786235094</v>
      </c>
      <c r="AK68" s="236">
        <f t="shared" si="21"/>
        <v>-5410.2368084437912</v>
      </c>
      <c r="AL68" s="236">
        <f t="shared" si="21"/>
        <v>-5296.0018502718303</v>
      </c>
      <c r="AM68" s="236">
        <f t="shared" si="21"/>
        <v>-5167.4303629006026</v>
      </c>
      <c r="AN68" s="236">
        <f t="shared" si="21"/>
        <v>-5027.2667648908682</v>
      </c>
      <c r="AO68" s="236">
        <f t="shared" si="21"/>
        <v>-4877.989674595301</v>
      </c>
      <c r="AP68" s="236">
        <f t="shared" si="21"/>
        <v>-4721.8104839511798</v>
      </c>
      <c r="AQ68" s="236">
        <f t="shared" si="21"/>
        <v>-4828.2617480808403</v>
      </c>
      <c r="AR68" s="236">
        <f t="shared" si="21"/>
        <v>-4870.5569106962066</v>
      </c>
      <c r="AS68" s="236">
        <f t="shared" si="21"/>
        <v>-4857.8598190386547</v>
      </c>
      <c r="AT68" s="236">
        <f t="shared" si="21"/>
        <v>-4799.0650569124846</v>
      </c>
      <c r="AU68" s="236">
        <f t="shared" si="21"/>
        <v>-4702.4693579336745</v>
      </c>
      <c r="AV68" s="236">
        <f t="shared" si="21"/>
        <v>-4575.5997379082255</v>
      </c>
      <c r="AW68" s="236">
        <f t="shared" si="21"/>
        <v>-4425.1438407021924</v>
      </c>
      <c r="AX68" s="236">
        <f t="shared" si="21"/>
        <v>-4256.945204508258</v>
      </c>
      <c r="AY68" s="236">
        <f t="shared" si="21"/>
        <v>-4076.0381285026087</v>
      </c>
      <c r="AZ68" s="236">
        <f t="shared" si="21"/>
        <v>-3886.705124877335</v>
      </c>
      <c r="BA68" s="236">
        <f t="shared" si="21"/>
        <v>-5150.7779406745685</v>
      </c>
      <c r="BB68" s="236">
        <f t="shared" si="21"/>
        <v>-4715.0830547754304</v>
      </c>
      <c r="BC68" s="236">
        <f t="shared" si="21"/>
        <v>-4300.8756530748797</v>
      </c>
      <c r="BD68" s="236">
        <f t="shared" si="21"/>
        <v>-3912.4200884368038</v>
      </c>
      <c r="BE68" s="236">
        <f t="shared" si="21"/>
        <v>-3551.6644951154012</v>
      </c>
      <c r="BF68" s="236">
        <f t="shared" si="21"/>
        <v>-3219.0317228135536</v>
      </c>
      <c r="BG68" s="236">
        <f t="shared" si="21"/>
        <v>-2913.9654765978339</v>
      </c>
      <c r="BH68" s="236">
        <f t="shared" si="21"/>
        <v>-2635.3052282200661</v>
      </c>
      <c r="BI68" s="236">
        <f t="shared" si="21"/>
        <v>-2381.541572423157</v>
      </c>
      <c r="BJ68" s="236">
        <f t="shared" si="21"/>
        <v>-2150.988301404228</v>
      </c>
      <c r="BK68" s="236">
        <f t="shared" si="21"/>
        <v>-1941.8966396759788</v>
      </c>
      <c r="BL68" s="236">
        <f t="shared" si="21"/>
        <v>-1752.5294666856353</v>
      </c>
      <c r="BM68" s="236">
        <f t="shared" si="21"/>
        <v>-1581.2080028473283</v>
      </c>
      <c r="BN68" s="236">
        <f t="shared" si="21"/>
        <v>-1426.339675272262</v>
      </c>
      <c r="BO68" s="236">
        <f t="shared" si="21"/>
        <v>-1286.433240215556</v>
      </c>
      <c r="BP68" s="236">
        <f t="shared" si="21"/>
        <v>-1160.1053877283557</v>
      </c>
      <c r="BQ68" s="236">
        <f t="shared" si="20"/>
        <v>-1046.081756286876</v>
      </c>
      <c r="BR68" s="236">
        <f t="shared" si="20"/>
        <v>-943.19437667842431</v>
      </c>
      <c r="BS68" s="236">
        <f t="shared" si="20"/>
        <v>-850.37692935137602</v>
      </c>
      <c r="BT68" s="236">
        <f t="shared" si="20"/>
        <v>-766.65875634016993</v>
      </c>
      <c r="BU68" s="236">
        <f t="shared" si="20"/>
        <v>0</v>
      </c>
      <c r="BV68" s="236">
        <f t="shared" si="20"/>
        <v>0</v>
      </c>
      <c r="BW68" s="236">
        <f t="shared" si="20"/>
        <v>0</v>
      </c>
      <c r="BX68" s="236">
        <f t="shared" si="20"/>
        <v>0</v>
      </c>
      <c r="BY68" s="236">
        <f t="shared" si="20"/>
        <v>0</v>
      </c>
      <c r="BZ68" s="236">
        <f t="shared" si="20"/>
        <v>0</v>
      </c>
      <c r="CA68" s="236">
        <f t="shared" si="20"/>
        <v>0</v>
      </c>
      <c r="CB68" s="236">
        <f t="shared" si="20"/>
        <v>0</v>
      </c>
      <c r="CC68" s="236">
        <f t="shared" si="20"/>
        <v>0</v>
      </c>
      <c r="CD68" s="236">
        <f t="shared" si="20"/>
        <v>0</v>
      </c>
      <c r="CE68" s="236">
        <f t="shared" si="20"/>
        <v>0</v>
      </c>
      <c r="CF68" s="236">
        <f t="shared" si="20"/>
        <v>0</v>
      </c>
      <c r="CG68" s="236">
        <f t="shared" si="20"/>
        <v>0</v>
      </c>
      <c r="CH68" s="236">
        <f t="shared" si="20"/>
        <v>0</v>
      </c>
      <c r="CI68" s="236">
        <f t="shared" si="20"/>
        <v>0</v>
      </c>
      <c r="CJ68" s="236">
        <f t="shared" si="20"/>
        <v>0</v>
      </c>
    </row>
    <row r="69" spans="1:88" s="115" customFormat="1" ht="25.5" x14ac:dyDescent="0.2">
      <c r="A69" s="140" t="s">
        <v>214</v>
      </c>
      <c r="B69" s="192"/>
      <c r="C69" s="192"/>
      <c r="D69" s="236">
        <f t="shared" si="18"/>
        <v>36396.323952553743</v>
      </c>
      <c r="E69" s="236">
        <f t="shared" si="21"/>
        <v>46247.57675215503</v>
      </c>
      <c r="F69" s="236">
        <f t="shared" si="21"/>
        <v>54006.246194966341</v>
      </c>
      <c r="G69" s="236">
        <f t="shared" si="21"/>
        <v>59970.952167722164</v>
      </c>
      <c r="H69" s="236">
        <f t="shared" si="21"/>
        <v>64400.842897137743</v>
      </c>
      <c r="I69" s="236">
        <f t="shared" si="21"/>
        <v>13183.174671937086</v>
      </c>
      <c r="J69" s="236">
        <f t="shared" si="21"/>
        <v>2361.1561518884409</v>
      </c>
      <c r="K69" s="236">
        <f t="shared" si="21"/>
        <v>112.90644267411699</v>
      </c>
      <c r="L69" s="236">
        <f t="shared" si="21"/>
        <v>-348.82180272968981</v>
      </c>
      <c r="M69" s="236">
        <f t="shared" si="21"/>
        <v>-441.29481834309991</v>
      </c>
      <c r="N69" s="236">
        <f t="shared" si="21"/>
        <v>-747.34911970862595</v>
      </c>
      <c r="O69" s="236">
        <f t="shared" si="21"/>
        <v>-1001.0226309177961</v>
      </c>
      <c r="P69" s="236">
        <f t="shared" si="21"/>
        <v>-1210.6100714146742</v>
      </c>
      <c r="Q69" s="236">
        <f t="shared" si="21"/>
        <v>-1380.0361003360013</v>
      </c>
      <c r="R69" s="236">
        <f t="shared" si="21"/>
        <v>-1513.5032238158165</v>
      </c>
      <c r="S69" s="236">
        <f t="shared" si="21"/>
        <v>-1615.6338231912523</v>
      </c>
      <c r="T69" s="236">
        <f t="shared" si="21"/>
        <v>-1691.0459405036818</v>
      </c>
      <c r="U69" s="236">
        <f t="shared" si="21"/>
        <v>-1744.0388854589546</v>
      </c>
      <c r="V69" s="236">
        <f t="shared" si="21"/>
        <v>-1778.4359758541686</v>
      </c>
      <c r="W69" s="236">
        <f t="shared" si="21"/>
        <v>-1797.5359922215866</v>
      </c>
      <c r="X69" s="236">
        <f t="shared" si="21"/>
        <v>-1804.1275421079772</v>
      </c>
      <c r="Y69" s="236">
        <f t="shared" si="21"/>
        <v>-1802.8749462587293</v>
      </c>
      <c r="Z69" s="236">
        <f t="shared" si="21"/>
        <v>-1794.9986764825298</v>
      </c>
      <c r="AA69" s="236">
        <f t="shared" si="21"/>
        <v>-1781.3662244345469</v>
      </c>
      <c r="AB69" s="236">
        <f t="shared" si="21"/>
        <v>-1762.6610253520485</v>
      </c>
      <c r="AC69" s="236">
        <f t="shared" si="21"/>
        <v>-1739.4715079465241</v>
      </c>
      <c r="AD69" s="236">
        <f t="shared" si="21"/>
        <v>-1712.3348605839128</v>
      </c>
      <c r="AE69" s="236">
        <f t="shared" si="21"/>
        <v>-1681.7560905520222</v>
      </c>
      <c r="AF69" s="236">
        <f t="shared" si="21"/>
        <v>-1648.2143639087735</v>
      </c>
      <c r="AG69" s="236">
        <f t="shared" si="21"/>
        <v>-1612.1634147679433</v>
      </c>
      <c r="AH69" s="236">
        <f t="shared" si="21"/>
        <v>-1582.4533152294462</v>
      </c>
      <c r="AI69" s="236">
        <f t="shared" si="21"/>
        <v>-1557.2105153142475</v>
      </c>
      <c r="AJ69" s="236">
        <f t="shared" si="21"/>
        <v>-1534.5072752229171</v>
      </c>
      <c r="AK69" s="236">
        <f t="shared" si="21"/>
        <v>-1512.6684339054045</v>
      </c>
      <c r="AL69" s="236">
        <f t="shared" si="21"/>
        <v>-1490.3853711520496</v>
      </c>
      <c r="AM69" s="236">
        <f t="shared" si="21"/>
        <v>-1466.7270455994876</v>
      </c>
      <c r="AN69" s="236">
        <f t="shared" si="21"/>
        <v>-1441.1010805754922</v>
      </c>
      <c r="AO69" s="236">
        <f t="shared" si="21"/>
        <v>-1413.1951102079183</v>
      </c>
      <c r="AP69" s="236">
        <f t="shared" si="21"/>
        <v>-1382.9147885656566</v>
      </c>
      <c r="AQ69" s="236">
        <f t="shared" si="21"/>
        <v>-1350.3266623714007</v>
      </c>
      <c r="AR69" s="236">
        <f t="shared" si="21"/>
        <v>-1328.7664830598806</v>
      </c>
      <c r="AS69" s="236">
        <f t="shared" si="21"/>
        <v>-1314.0597730724839</v>
      </c>
      <c r="AT69" s="236">
        <f t="shared" si="21"/>
        <v>-1302.3819483029365</v>
      </c>
      <c r="AU69" s="236">
        <f t="shared" si="21"/>
        <v>-1290.672122169286</v>
      </c>
      <c r="AV69" s="236">
        <f t="shared" si="21"/>
        <v>-1276.7275447117863</v>
      </c>
      <c r="AW69" s="236">
        <f t="shared" si="21"/>
        <v>-1259.1389683382004</v>
      </c>
      <c r="AX69" s="236">
        <f t="shared" si="21"/>
        <v>-1237.1588205286535</v>
      </c>
      <c r="AY69" s="236">
        <f t="shared" si="21"/>
        <v>-1210.5524871163943</v>
      </c>
      <c r="AZ69" s="236">
        <f t="shared" si="21"/>
        <v>-1179.4582613447128</v>
      </c>
      <c r="BA69" s="236">
        <f t="shared" si="21"/>
        <v>-1144.2671972722019</v>
      </c>
      <c r="BB69" s="236">
        <f t="shared" si="21"/>
        <v>-1177.2267652564478</v>
      </c>
      <c r="BC69" s="236">
        <f t="shared" si="21"/>
        <v>-1187.6838012094377</v>
      </c>
      <c r="BD69" s="236">
        <f t="shared" si="21"/>
        <v>-1176.4487684839696</v>
      </c>
      <c r="BE69" s="236">
        <f t="shared" si="21"/>
        <v>-1146.8058276989468</v>
      </c>
      <c r="BF69" s="236">
        <f t="shared" si="21"/>
        <v>-1102.8641124835267</v>
      </c>
      <c r="BG69" s="236">
        <f t="shared" si="21"/>
        <v>-1048.6863024648483</v>
      </c>
      <c r="BH69" s="236">
        <f t="shared" si="21"/>
        <v>-987.87442525265214</v>
      </c>
      <c r="BI69" s="236">
        <f t="shared" si="21"/>
        <v>-923.41556211188436</v>
      </c>
      <c r="BJ69" s="236">
        <f t="shared" si="21"/>
        <v>-857.66779163913452</v>
      </c>
      <c r="BK69" s="236">
        <f t="shared" si="21"/>
        <v>-792.41537516855169</v>
      </c>
      <c r="BL69" s="236">
        <f t="shared" si="21"/>
        <v>-728.95232930200291</v>
      </c>
      <c r="BM69" s="236">
        <f t="shared" si="21"/>
        <v>-668.17191799481225</v>
      </c>
      <c r="BN69" s="236">
        <f t="shared" si="21"/>
        <v>-610.65059218760871</v>
      </c>
      <c r="BO69" s="236">
        <f t="shared" si="21"/>
        <v>-556.72130350422958</v>
      </c>
      <c r="BP69" s="236">
        <f t="shared" si="21"/>
        <v>-506.53469747969211</v>
      </c>
      <c r="BQ69" s="236">
        <f t="shared" si="20"/>
        <v>-460.10857234585274</v>
      </c>
      <c r="BR69" s="236">
        <f t="shared" si="20"/>
        <v>-417.36687163422903</v>
      </c>
      <c r="BS69" s="236">
        <f t="shared" si="20"/>
        <v>-378.16979429391358</v>
      </c>
      <c r="BT69" s="236">
        <f t="shared" si="20"/>
        <v>-342.33661631941504</v>
      </c>
      <c r="BU69" s="236">
        <f t="shared" si="20"/>
        <v>-1000.8209387065872</v>
      </c>
      <c r="BV69" s="236">
        <f t="shared" si="20"/>
        <v>-852.08740591171954</v>
      </c>
      <c r="BW69" s="236">
        <f t="shared" si="20"/>
        <v>-703.96241334537626</v>
      </c>
      <c r="BX69" s="236">
        <f t="shared" si="20"/>
        <v>-569.18710258589272</v>
      </c>
      <c r="BY69" s="236">
        <f t="shared" si="20"/>
        <v>-452.84486792545067</v>
      </c>
      <c r="BZ69" s="236">
        <f t="shared" si="20"/>
        <v>-355.80853176162782</v>
      </c>
      <c r="CA69" s="236">
        <f t="shared" si="20"/>
        <v>-276.8053512733859</v>
      </c>
      <c r="CB69" s="236">
        <f t="shared" si="20"/>
        <v>-213.62076084065848</v>
      </c>
      <c r="CC69" s="236">
        <f t="shared" si="20"/>
        <v>-163.7727869134651</v>
      </c>
      <c r="CD69" s="236">
        <f t="shared" si="20"/>
        <v>-124.86692607663281</v>
      </c>
      <c r="CE69" s="236">
        <f t="shared" si="20"/>
        <v>-94.762747926364682</v>
      </c>
      <c r="CF69" s="236">
        <f t="shared" si="20"/>
        <v>-71.633318342212988</v>
      </c>
      <c r="CG69" s="236">
        <f t="shared" si="20"/>
        <v>-53.966736414368825</v>
      </c>
      <c r="CH69" s="236">
        <f t="shared" si="20"/>
        <v>-40.539105219238991</v>
      </c>
      <c r="CI69" s="236">
        <f t="shared" si="20"/>
        <v>-30.375857947367876</v>
      </c>
      <c r="CJ69" s="236">
        <f t="shared" si="20"/>
        <v>0</v>
      </c>
    </row>
    <row r="70" spans="1:88" s="115" customFormat="1" ht="25.5" x14ac:dyDescent="0.2">
      <c r="A70" s="140" t="s">
        <v>192</v>
      </c>
      <c r="B70" s="192"/>
      <c r="C70" s="192"/>
      <c r="D70" s="236">
        <f t="shared" si="18"/>
        <v>1455.2496556541546</v>
      </c>
      <c r="E70" s="236">
        <f t="shared" si="21"/>
        <v>2200.644137984109</v>
      </c>
      <c r="F70" s="236">
        <f t="shared" si="21"/>
        <v>2799.8382360483502</v>
      </c>
      <c r="G70" s="236">
        <f t="shared" si="21"/>
        <v>3273.0873085271178</v>
      </c>
      <c r="H70" s="236">
        <f t="shared" si="21"/>
        <v>3638.005161509238</v>
      </c>
      <c r="I70" s="236">
        <f t="shared" si="21"/>
        <v>765.45397353345106</v>
      </c>
      <c r="J70" s="236">
        <f t="shared" si="21"/>
        <v>142.268186227152</v>
      </c>
      <c r="K70" s="236">
        <f t="shared" si="21"/>
        <v>10.018691498965836</v>
      </c>
      <c r="L70" s="236">
        <f t="shared" si="21"/>
        <v>-17.74636691659407</v>
      </c>
      <c r="M70" s="236">
        <f t="shared" si="21"/>
        <v>-23.531476469348036</v>
      </c>
      <c r="N70" s="236">
        <f t="shared" si="21"/>
        <v>-40.782028350844485</v>
      </c>
      <c r="O70" s="236">
        <f t="shared" si="21"/>
        <v>-55.537905868978669</v>
      </c>
      <c r="P70" s="236">
        <f t="shared" si="21"/>
        <v>-68.039112366071095</v>
      </c>
      <c r="Q70" s="236">
        <f t="shared" si="21"/>
        <v>-78.354019506206896</v>
      </c>
      <c r="R70" s="236">
        <f t="shared" si="21"/>
        <v>-86.62908054309446</v>
      </c>
      <c r="S70" s="236">
        <f t="shared" si="21"/>
        <v>-93.077199997955177</v>
      </c>
      <c r="T70" s="236">
        <f t="shared" si="21"/>
        <v>-97.937498483242962</v>
      </c>
      <c r="U70" s="236">
        <f t="shared" si="21"/>
        <v>-101.44655780934227</v>
      </c>
      <c r="V70" s="236">
        <f t="shared" si="21"/>
        <v>-103.82258272246145</v>
      </c>
      <c r="W70" s="236">
        <f t="shared" si="21"/>
        <v>-105.25841094224234</v>
      </c>
      <c r="X70" s="236">
        <f t="shared" si="21"/>
        <v>-105.91981176900117</v>
      </c>
      <c r="Y70" s="236">
        <f t="shared" si="21"/>
        <v>-105.94838926097327</v>
      </c>
      <c r="Z70" s="236">
        <f t="shared" si="21"/>
        <v>-105.61137153715754</v>
      </c>
      <c r="AA70" s="236">
        <f t="shared" si="21"/>
        <v>-104.9508992728297</v>
      </c>
      <c r="AB70" s="236">
        <f t="shared" si="21"/>
        <v>-103.99888101420038</v>
      </c>
      <c r="AC70" s="236">
        <f t="shared" si="21"/>
        <v>-102.78302371981408</v>
      </c>
      <c r="AD70" s="236">
        <f t="shared" si="21"/>
        <v>-101.32961713321311</v>
      </c>
      <c r="AE70" s="236">
        <f t="shared" si="21"/>
        <v>-99.664571631423314</v>
      </c>
      <c r="AF70" s="236">
        <f t="shared" si="21"/>
        <v>-97.813579800944353</v>
      </c>
      <c r="AG70" s="236">
        <f t="shared" si="21"/>
        <v>-95.801891431938202</v>
      </c>
      <c r="AH70" s="236">
        <f t="shared" si="21"/>
        <v>-93.653965328550839</v>
      </c>
      <c r="AI70" s="236">
        <f t="shared" si="21"/>
        <v>-91.934525743010454</v>
      </c>
      <c r="AJ70" s="236">
        <f t="shared" si="21"/>
        <v>-90.49311154140014</v>
      </c>
      <c r="AK70" s="236">
        <f t="shared" si="21"/>
        <v>-89.197219802377731</v>
      </c>
      <c r="AL70" s="236">
        <f t="shared" si="21"/>
        <v>-87.940988418253255</v>
      </c>
      <c r="AM70" s="236">
        <f t="shared" si="21"/>
        <v>-86.646302214130628</v>
      </c>
      <c r="AN70" s="236">
        <f t="shared" si="21"/>
        <v>-85.260181298257521</v>
      </c>
      <c r="AO70" s="236">
        <f t="shared" si="21"/>
        <v>-83.75066112006607</v>
      </c>
      <c r="AP70" s="236">
        <f t="shared" si="21"/>
        <v>-82.102371003262306</v>
      </c>
      <c r="AQ70" s="236">
        <f t="shared" si="21"/>
        <v>-80.312420778471278</v>
      </c>
      <c r="AR70" s="236">
        <f t="shared" si="21"/>
        <v>-78.386859526603075</v>
      </c>
      <c r="AS70" s="236">
        <f t="shared" si="21"/>
        <v>-77.183067605574252</v>
      </c>
      <c r="AT70" s="236">
        <f t="shared" si="21"/>
        <v>-76.39155634673989</v>
      </c>
      <c r="AU70" s="236">
        <f t="shared" si="21"/>
        <v>-75.759955159639503</v>
      </c>
      <c r="AV70" s="236">
        <f t="shared" si="21"/>
        <v>-75.100367893628572</v>
      </c>
      <c r="AW70" s="236">
        <f t="shared" si="21"/>
        <v>-74.284986300269338</v>
      </c>
      <c r="AX70" s="236">
        <f t="shared" si="21"/>
        <v>-73.236663336603669</v>
      </c>
      <c r="AY70" s="236">
        <f t="shared" si="21"/>
        <v>-71.918134283963809</v>
      </c>
      <c r="AZ70" s="236">
        <f t="shared" si="21"/>
        <v>-70.321774709635974</v>
      </c>
      <c r="BA70" s="236">
        <f t="shared" si="21"/>
        <v>-68.460740126812198</v>
      </c>
      <c r="BB70" s="236">
        <f t="shared" si="21"/>
        <v>-66.361749943974246</v>
      </c>
      <c r="BC70" s="236">
        <f t="shared" si="21"/>
        <v>-68.665851766559172</v>
      </c>
      <c r="BD70" s="236">
        <f t="shared" si="21"/>
        <v>-69.32370869458282</v>
      </c>
      <c r="BE70" s="236">
        <f t="shared" si="21"/>
        <v>-68.562579816409198</v>
      </c>
      <c r="BF70" s="236">
        <f t="shared" si="21"/>
        <v>-66.674385016442102</v>
      </c>
      <c r="BG70" s="236">
        <f t="shared" si="21"/>
        <v>-63.951407030956943</v>
      </c>
      <c r="BH70" s="236">
        <f t="shared" si="21"/>
        <v>-60.65529643451282</v>
      </c>
      <c r="BI70" s="236">
        <f t="shared" si="21"/>
        <v>-57.005090630461382</v>
      </c>
      <c r="BJ70" s="236">
        <f t="shared" si="21"/>
        <v>-53.175562931351124</v>
      </c>
      <c r="BK70" s="236">
        <f t="shared" si="21"/>
        <v>-49.300734919273054</v>
      </c>
      <c r="BL70" s="236">
        <f t="shared" si="21"/>
        <v>-45.479566879896083</v>
      </c>
      <c r="BM70" s="236">
        <f t="shared" si="21"/>
        <v>-41.782174582908738</v>
      </c>
      <c r="BN70" s="236">
        <f t="shared" si="21"/>
        <v>-38.255720211624975</v>
      </c>
      <c r="BO70" s="236">
        <f t="shared" si="21"/>
        <v>-34.929592204378878</v>
      </c>
      <c r="BP70" s="236">
        <f t="shared" ref="BP70:CJ73" si="22">BP18-BP44</f>
        <v>-31.819751369871938</v>
      </c>
      <c r="BQ70" s="236">
        <f t="shared" si="22"/>
        <v>-28.932259843174506</v>
      </c>
      <c r="BR70" s="236">
        <f t="shared" si="22"/>
        <v>-26.266075881097095</v>
      </c>
      <c r="BS70" s="236">
        <f t="shared" si="22"/>
        <v>-23.815222414409163</v>
      </c>
      <c r="BT70" s="236">
        <f t="shared" si="22"/>
        <v>-21.570439675672787</v>
      </c>
      <c r="BU70" s="236">
        <f t="shared" si="22"/>
        <v>-19.520423406333975</v>
      </c>
      <c r="BV70" s="236">
        <f t="shared" si="22"/>
        <v>-60.863386136551526</v>
      </c>
      <c r="BW70" s="236">
        <f t="shared" si="22"/>
        <v>-50.283029524670383</v>
      </c>
      <c r="BX70" s="236">
        <f t="shared" si="22"/>
        <v>-40.656221613277921</v>
      </c>
      <c r="BY70" s="236">
        <f t="shared" si="22"/>
        <v>-32.346061994674983</v>
      </c>
      <c r="BZ70" s="236">
        <f t="shared" si="22"/>
        <v>-25.414895125830299</v>
      </c>
      <c r="CA70" s="236">
        <f t="shared" si="22"/>
        <v>-19.771810805242694</v>
      </c>
      <c r="CB70" s="236">
        <f t="shared" si="22"/>
        <v>-15.258625774332586</v>
      </c>
      <c r="CC70" s="236">
        <f t="shared" si="22"/>
        <v>-11.698056208104617</v>
      </c>
      <c r="CD70" s="236">
        <f t="shared" si="22"/>
        <v>-8.9190661483310123</v>
      </c>
      <c r="CE70" s="236">
        <f t="shared" si="22"/>
        <v>-6.7687677090260649</v>
      </c>
      <c r="CF70" s="236">
        <f t="shared" si="22"/>
        <v>-5.116665595872405</v>
      </c>
      <c r="CG70" s="236">
        <f t="shared" si="22"/>
        <v>-3.8547668867407197</v>
      </c>
      <c r="CH70" s="236">
        <f t="shared" si="22"/>
        <v>-2.8956503728027201</v>
      </c>
      <c r="CI70" s="236">
        <f t="shared" si="22"/>
        <v>-2.1697041390976324</v>
      </c>
      <c r="CJ70" s="236">
        <f t="shared" si="22"/>
        <v>-24.332975859229009</v>
      </c>
    </row>
    <row r="71" spans="1:88" s="115" customFormat="1" ht="25.5" x14ac:dyDescent="0.2">
      <c r="A71" s="140" t="s">
        <v>180</v>
      </c>
      <c r="B71" s="192"/>
      <c r="C71" s="192"/>
      <c r="D71" s="236">
        <f t="shared" si="18"/>
        <v>0</v>
      </c>
      <c r="E71" s="236">
        <f t="shared" ref="E71:BP74" si="23">E19-E45</f>
        <v>0</v>
      </c>
      <c r="F71" s="236">
        <f t="shared" si="23"/>
        <v>0</v>
      </c>
      <c r="G71" s="236">
        <f t="shared" si="23"/>
        <v>0</v>
      </c>
      <c r="H71" s="236">
        <f t="shared" si="23"/>
        <v>0</v>
      </c>
      <c r="I71" s="236">
        <f t="shared" si="23"/>
        <v>20099.183112474915</v>
      </c>
      <c r="J71" s="236">
        <f t="shared" si="23"/>
        <v>21806.913144377788</v>
      </c>
      <c r="K71" s="236">
        <f t="shared" si="23"/>
        <v>20493.333180903632</v>
      </c>
      <c r="L71" s="236">
        <f t="shared" si="23"/>
        <v>18799.185508493887</v>
      </c>
      <c r="M71" s="236">
        <f t="shared" si="23"/>
        <v>17168.110606827482</v>
      </c>
      <c r="N71" s="236">
        <f t="shared" si="23"/>
        <v>2992.3134129099926</v>
      </c>
      <c r="O71" s="236">
        <f t="shared" si="23"/>
        <v>479.88412300494383</v>
      </c>
      <c r="P71" s="236">
        <f t="shared" si="23"/>
        <v>31.299665116337565</v>
      </c>
      <c r="Q71" s="236">
        <f t="shared" si="23"/>
        <v>-48.914830764714679</v>
      </c>
      <c r="R71" s="236">
        <f t="shared" si="23"/>
        <v>-61.532468801357027</v>
      </c>
      <c r="S71" s="236">
        <f t="shared" si="23"/>
        <v>-60.750654779717479</v>
      </c>
      <c r="T71" s="236">
        <f t="shared" si="23"/>
        <v>-56.863117476437765</v>
      </c>
      <c r="U71" s="236">
        <f t="shared" si="23"/>
        <v>-52.144594603348196</v>
      </c>
      <c r="V71" s="236">
        <f t="shared" si="23"/>
        <v>-47.275608862596528</v>
      </c>
      <c r="W71" s="236">
        <f t="shared" si="23"/>
        <v>0</v>
      </c>
      <c r="X71" s="236">
        <f t="shared" si="23"/>
        <v>0</v>
      </c>
      <c r="Y71" s="236">
        <f t="shared" si="23"/>
        <v>0</v>
      </c>
      <c r="Z71" s="236">
        <f t="shared" si="23"/>
        <v>0</v>
      </c>
      <c r="AA71" s="236">
        <f t="shared" si="23"/>
        <v>0</v>
      </c>
      <c r="AB71" s="236">
        <f t="shared" si="23"/>
        <v>0</v>
      </c>
      <c r="AC71" s="236">
        <f t="shared" si="23"/>
        <v>0</v>
      </c>
      <c r="AD71" s="236">
        <f t="shared" si="23"/>
        <v>0</v>
      </c>
      <c r="AE71" s="236">
        <f t="shared" si="23"/>
        <v>0</v>
      </c>
      <c r="AF71" s="236">
        <f t="shared" si="23"/>
        <v>0</v>
      </c>
      <c r="AG71" s="236">
        <f t="shared" si="23"/>
        <v>0</v>
      </c>
      <c r="AH71" s="236">
        <f t="shared" si="23"/>
        <v>0</v>
      </c>
      <c r="AI71" s="236">
        <f t="shared" si="23"/>
        <v>0</v>
      </c>
      <c r="AJ71" s="236">
        <f t="shared" si="23"/>
        <v>0</v>
      </c>
      <c r="AK71" s="236">
        <f t="shared" si="23"/>
        <v>0</v>
      </c>
      <c r="AL71" s="236">
        <f t="shared" si="23"/>
        <v>0</v>
      </c>
      <c r="AM71" s="236">
        <f t="shared" si="23"/>
        <v>0</v>
      </c>
      <c r="AN71" s="236">
        <f t="shared" si="23"/>
        <v>0</v>
      </c>
      <c r="AO71" s="236">
        <f t="shared" si="23"/>
        <v>0</v>
      </c>
      <c r="AP71" s="236">
        <f t="shared" si="23"/>
        <v>0</v>
      </c>
      <c r="AQ71" s="236">
        <f t="shared" si="23"/>
        <v>0</v>
      </c>
      <c r="AR71" s="236">
        <f t="shared" si="23"/>
        <v>0</v>
      </c>
      <c r="AS71" s="236">
        <f t="shared" si="23"/>
        <v>0</v>
      </c>
      <c r="AT71" s="236">
        <f t="shared" si="23"/>
        <v>0</v>
      </c>
      <c r="AU71" s="236">
        <f t="shared" si="23"/>
        <v>0</v>
      </c>
      <c r="AV71" s="236">
        <f t="shared" si="23"/>
        <v>0</v>
      </c>
      <c r="AW71" s="236">
        <f t="shared" si="23"/>
        <v>0</v>
      </c>
      <c r="AX71" s="236">
        <f t="shared" si="23"/>
        <v>0</v>
      </c>
      <c r="AY71" s="236">
        <f t="shared" si="23"/>
        <v>0</v>
      </c>
      <c r="AZ71" s="236">
        <f t="shared" si="23"/>
        <v>0</v>
      </c>
      <c r="BA71" s="236">
        <f t="shared" si="23"/>
        <v>0</v>
      </c>
      <c r="BB71" s="236">
        <f t="shared" si="23"/>
        <v>0</v>
      </c>
      <c r="BC71" s="236">
        <f t="shared" si="23"/>
        <v>0</v>
      </c>
      <c r="BD71" s="236">
        <f t="shared" si="23"/>
        <v>0</v>
      </c>
      <c r="BE71" s="236">
        <f t="shared" si="23"/>
        <v>0</v>
      </c>
      <c r="BF71" s="236">
        <f t="shared" si="23"/>
        <v>0</v>
      </c>
      <c r="BG71" s="236">
        <f t="shared" si="23"/>
        <v>0</v>
      </c>
      <c r="BH71" s="236">
        <f t="shared" si="23"/>
        <v>0</v>
      </c>
      <c r="BI71" s="236">
        <f t="shared" si="23"/>
        <v>0</v>
      </c>
      <c r="BJ71" s="236">
        <f t="shared" si="23"/>
        <v>0</v>
      </c>
      <c r="BK71" s="236">
        <f t="shared" si="23"/>
        <v>0</v>
      </c>
      <c r="BL71" s="236">
        <f t="shared" si="23"/>
        <v>0</v>
      </c>
      <c r="BM71" s="236">
        <f t="shared" si="23"/>
        <v>0</v>
      </c>
      <c r="BN71" s="236">
        <f t="shared" si="23"/>
        <v>0</v>
      </c>
      <c r="BO71" s="236">
        <f t="shared" si="23"/>
        <v>0</v>
      </c>
      <c r="BP71" s="236">
        <f t="shared" si="23"/>
        <v>0</v>
      </c>
      <c r="BQ71" s="236">
        <f t="shared" si="22"/>
        <v>0</v>
      </c>
      <c r="BR71" s="236">
        <f t="shared" si="22"/>
        <v>0</v>
      </c>
      <c r="BS71" s="236">
        <f t="shared" si="22"/>
        <v>0</v>
      </c>
      <c r="BT71" s="236">
        <f t="shared" si="22"/>
        <v>0</v>
      </c>
      <c r="BU71" s="236">
        <f t="shared" si="22"/>
        <v>0</v>
      </c>
      <c r="BV71" s="236">
        <f t="shared" si="22"/>
        <v>0</v>
      </c>
      <c r="BW71" s="236">
        <f t="shared" si="22"/>
        <v>0</v>
      </c>
      <c r="BX71" s="236">
        <f t="shared" si="22"/>
        <v>0</v>
      </c>
      <c r="BY71" s="236">
        <f t="shared" si="22"/>
        <v>0</v>
      </c>
      <c r="BZ71" s="236">
        <f t="shared" si="22"/>
        <v>0</v>
      </c>
      <c r="CA71" s="236">
        <f t="shared" si="22"/>
        <v>0</v>
      </c>
      <c r="CB71" s="236">
        <f t="shared" si="22"/>
        <v>0</v>
      </c>
      <c r="CC71" s="236">
        <f t="shared" si="22"/>
        <v>0</v>
      </c>
      <c r="CD71" s="236">
        <f t="shared" si="22"/>
        <v>0</v>
      </c>
      <c r="CE71" s="236">
        <f t="shared" si="22"/>
        <v>0</v>
      </c>
      <c r="CF71" s="236">
        <f t="shared" si="22"/>
        <v>0</v>
      </c>
      <c r="CG71" s="236">
        <f t="shared" si="22"/>
        <v>0</v>
      </c>
      <c r="CH71" s="236">
        <f t="shared" si="22"/>
        <v>0</v>
      </c>
      <c r="CI71" s="236">
        <f t="shared" si="22"/>
        <v>0</v>
      </c>
      <c r="CJ71" s="236">
        <f t="shared" si="22"/>
        <v>0</v>
      </c>
    </row>
    <row r="72" spans="1:88" s="115" customFormat="1" ht="25.5" x14ac:dyDescent="0.2">
      <c r="A72" s="140" t="s">
        <v>181</v>
      </c>
      <c r="B72" s="192"/>
      <c r="C72" s="192"/>
      <c r="D72" s="236">
        <f t="shared" si="18"/>
        <v>0</v>
      </c>
      <c r="E72" s="236">
        <f t="shared" si="23"/>
        <v>0</v>
      </c>
      <c r="F72" s="236">
        <f t="shared" si="23"/>
        <v>0</v>
      </c>
      <c r="G72" s="236">
        <f t="shared" si="23"/>
        <v>0</v>
      </c>
      <c r="H72" s="236">
        <f t="shared" si="23"/>
        <v>0</v>
      </c>
      <c r="I72" s="236">
        <f t="shared" si="23"/>
        <v>177988.78801889683</v>
      </c>
      <c r="J72" s="236">
        <f t="shared" si="23"/>
        <v>205449.07604860724</v>
      </c>
      <c r="K72" s="236">
        <f t="shared" si="23"/>
        <v>205103.55538453814</v>
      </c>
      <c r="L72" s="236">
        <f t="shared" si="23"/>
        <v>199612.22325301473</v>
      </c>
      <c r="M72" s="236">
        <f t="shared" si="23"/>
        <v>193175.122308166</v>
      </c>
      <c r="N72" s="236">
        <f t="shared" si="23"/>
        <v>37617.761789709504</v>
      </c>
      <c r="O72" s="236">
        <f t="shared" si="23"/>
        <v>6748.2800432710792</v>
      </c>
      <c r="P72" s="236">
        <f t="shared" si="23"/>
        <v>532.54773336893413</v>
      </c>
      <c r="Q72" s="236">
        <f t="shared" si="23"/>
        <v>-787.20232254402072</v>
      </c>
      <c r="R72" s="236">
        <f t="shared" si="23"/>
        <v>-1109.9839354890428</v>
      </c>
      <c r="S72" s="236">
        <f t="shared" si="23"/>
        <v>-1210.1546124609013</v>
      </c>
      <c r="T72" s="236">
        <f t="shared" si="23"/>
        <v>-1246.4769980000274</v>
      </c>
      <c r="U72" s="236">
        <f t="shared" si="23"/>
        <v>-1255.4117909025226</v>
      </c>
      <c r="V72" s="236">
        <f t="shared" si="23"/>
        <v>-1248.1671996020596</v>
      </c>
      <c r="W72" s="236">
        <f t="shared" si="23"/>
        <v>-2147.9920279463113</v>
      </c>
      <c r="X72" s="236">
        <f t="shared" si="23"/>
        <v>-2693.6262526624487</v>
      </c>
      <c r="Y72" s="236">
        <f t="shared" si="23"/>
        <v>-3072.8612701772945</v>
      </c>
      <c r="Z72" s="236">
        <f t="shared" si="23"/>
        <v>-3323.42484350421</v>
      </c>
      <c r="AA72" s="236">
        <f t="shared" si="23"/>
        <v>-3475.1446571989218</v>
      </c>
      <c r="AB72" s="236">
        <f t="shared" si="23"/>
        <v>-3551.5036143276375</v>
      </c>
      <c r="AC72" s="236">
        <f t="shared" si="23"/>
        <v>-3570.9162611395586</v>
      </c>
      <c r="AD72" s="236">
        <f t="shared" si="23"/>
        <v>-3547.7673138272366</v>
      </c>
      <c r="AE72" s="236">
        <f t="shared" si="23"/>
        <v>-3493.2505715839216</v>
      </c>
      <c r="AF72" s="236">
        <f t="shared" si="23"/>
        <v>-3416.0424850980635</v>
      </c>
      <c r="AG72" s="236">
        <f t="shared" si="23"/>
        <v>-3265.5498245703639</v>
      </c>
      <c r="AH72" s="236">
        <f t="shared" si="23"/>
        <v>-3108.7533405935392</v>
      </c>
      <c r="AI72" s="236">
        <f t="shared" si="23"/>
        <v>-2949.8288099748315</v>
      </c>
      <c r="AJ72" s="236">
        <f t="shared" si="23"/>
        <v>-2791.7964001608198</v>
      </c>
      <c r="AK72" s="236">
        <f t="shared" si="23"/>
        <v>-2636.8012124451925</v>
      </c>
      <c r="AL72" s="236">
        <f t="shared" si="23"/>
        <v>-2486.328715938027</v>
      </c>
      <c r="AM72" s="236">
        <f t="shared" si="23"/>
        <v>-2341.3697199166636</v>
      </c>
      <c r="AN72" s="236">
        <f t="shared" si="23"/>
        <v>-2202.5463560423232</v>
      </c>
      <c r="AO72" s="236">
        <f t="shared" si="23"/>
        <v>-2070.2080174102157</v>
      </c>
      <c r="AP72" s="236">
        <f t="shared" si="23"/>
        <v>-1944.5042072190263</v>
      </c>
      <c r="AQ72" s="236">
        <f t="shared" si="23"/>
        <v>-1729.363910088141</v>
      </c>
      <c r="AR72" s="236">
        <f t="shared" si="23"/>
        <v>-1537.3540222007723</v>
      </c>
      <c r="AS72" s="236">
        <f t="shared" si="23"/>
        <v>-1366.1819670281839</v>
      </c>
      <c r="AT72" s="236">
        <f t="shared" si="23"/>
        <v>-1213.724851612671</v>
      </c>
      <c r="AU72" s="236">
        <f t="shared" si="23"/>
        <v>-1078.0353424867499</v>
      </c>
      <c r="AV72" s="236">
        <f t="shared" si="23"/>
        <v>-957.33985594799742</v>
      </c>
      <c r="AW72" s="236">
        <f t="shared" si="23"/>
        <v>-850.03189289769216</v>
      </c>
      <c r="AX72" s="236">
        <f t="shared" si="23"/>
        <v>-754.662483520151</v>
      </c>
      <c r="AY72" s="236">
        <f t="shared" si="23"/>
        <v>-669.92909026931738</v>
      </c>
      <c r="AZ72" s="236">
        <f t="shared" si="23"/>
        <v>-594.66387979593856</v>
      </c>
      <c r="BA72" s="236">
        <f t="shared" si="23"/>
        <v>0</v>
      </c>
      <c r="BB72" s="236">
        <f t="shared" si="23"/>
        <v>0</v>
      </c>
      <c r="BC72" s="236">
        <f t="shared" si="23"/>
        <v>0</v>
      </c>
      <c r="BD72" s="236">
        <f t="shared" si="23"/>
        <v>0</v>
      </c>
      <c r="BE72" s="236">
        <f t="shared" si="23"/>
        <v>0</v>
      </c>
      <c r="BF72" s="236">
        <f t="shared" si="23"/>
        <v>0</v>
      </c>
      <c r="BG72" s="236">
        <f t="shared" si="23"/>
        <v>0</v>
      </c>
      <c r="BH72" s="236">
        <f t="shared" si="23"/>
        <v>0</v>
      </c>
      <c r="BI72" s="236">
        <f t="shared" si="23"/>
        <v>0</v>
      </c>
      <c r="BJ72" s="236">
        <f t="shared" si="23"/>
        <v>0</v>
      </c>
      <c r="BK72" s="236">
        <f t="shared" si="23"/>
        <v>0</v>
      </c>
      <c r="BL72" s="236">
        <f t="shared" si="23"/>
        <v>0</v>
      </c>
      <c r="BM72" s="236">
        <f t="shared" si="23"/>
        <v>0</v>
      </c>
      <c r="BN72" s="236">
        <f t="shared" si="23"/>
        <v>0</v>
      </c>
      <c r="BO72" s="236">
        <f t="shared" si="23"/>
        <v>0</v>
      </c>
      <c r="BP72" s="236">
        <f t="shared" si="23"/>
        <v>0</v>
      </c>
      <c r="BQ72" s="236">
        <f t="shared" si="22"/>
        <v>0</v>
      </c>
      <c r="BR72" s="236">
        <f t="shared" si="22"/>
        <v>0</v>
      </c>
      <c r="BS72" s="236">
        <f t="shared" si="22"/>
        <v>0</v>
      </c>
      <c r="BT72" s="236">
        <f t="shared" si="22"/>
        <v>0</v>
      </c>
      <c r="BU72" s="236">
        <f t="shared" si="22"/>
        <v>0</v>
      </c>
      <c r="BV72" s="236">
        <f t="shared" si="22"/>
        <v>0</v>
      </c>
      <c r="BW72" s="236">
        <f t="shared" si="22"/>
        <v>0</v>
      </c>
      <c r="BX72" s="236">
        <f t="shared" si="22"/>
        <v>0</v>
      </c>
      <c r="BY72" s="236">
        <f t="shared" si="22"/>
        <v>0</v>
      </c>
      <c r="BZ72" s="236">
        <f t="shared" si="22"/>
        <v>0</v>
      </c>
      <c r="CA72" s="236">
        <f t="shared" si="22"/>
        <v>0</v>
      </c>
      <c r="CB72" s="236">
        <f t="shared" si="22"/>
        <v>0</v>
      </c>
      <c r="CC72" s="236">
        <f t="shared" si="22"/>
        <v>0</v>
      </c>
      <c r="CD72" s="236">
        <f t="shared" si="22"/>
        <v>0</v>
      </c>
      <c r="CE72" s="236">
        <f t="shared" si="22"/>
        <v>0</v>
      </c>
      <c r="CF72" s="236">
        <f t="shared" si="22"/>
        <v>0</v>
      </c>
      <c r="CG72" s="236">
        <f t="shared" si="22"/>
        <v>0</v>
      </c>
      <c r="CH72" s="236">
        <f t="shared" si="22"/>
        <v>0</v>
      </c>
      <c r="CI72" s="236">
        <f t="shared" si="22"/>
        <v>0</v>
      </c>
      <c r="CJ72" s="236">
        <f t="shared" si="22"/>
        <v>0</v>
      </c>
    </row>
    <row r="73" spans="1:88" s="115" customFormat="1" ht="25.5" x14ac:dyDescent="0.2">
      <c r="A73" s="140" t="s">
        <v>215</v>
      </c>
      <c r="B73" s="192"/>
      <c r="C73" s="192"/>
      <c r="D73" s="236">
        <f t="shared" si="18"/>
        <v>0</v>
      </c>
      <c r="E73" s="236">
        <f t="shared" si="23"/>
        <v>0</v>
      </c>
      <c r="F73" s="236">
        <f t="shared" si="23"/>
        <v>0</v>
      </c>
      <c r="G73" s="236">
        <f t="shared" si="23"/>
        <v>0</v>
      </c>
      <c r="H73" s="236">
        <f t="shared" si="23"/>
        <v>0</v>
      </c>
      <c r="I73" s="236">
        <f t="shared" si="23"/>
        <v>194683.36859374982</v>
      </c>
      <c r="J73" s="236">
        <f t="shared" si="23"/>
        <v>231088.13351154048</v>
      </c>
      <c r="K73" s="236">
        <f t="shared" si="23"/>
        <v>237022.72906729626</v>
      </c>
      <c r="L73" s="236">
        <f t="shared" si="23"/>
        <v>236844.36493387609</v>
      </c>
      <c r="M73" s="236">
        <f t="shared" si="23"/>
        <v>235200.96331372531</v>
      </c>
      <c r="N73" s="236">
        <f t="shared" si="23"/>
        <v>46516.922085581871</v>
      </c>
      <c r="O73" s="236">
        <f t="shared" si="23"/>
        <v>8626.5610230641032</v>
      </c>
      <c r="P73" s="236">
        <f t="shared" si="23"/>
        <v>900.53611593456299</v>
      </c>
      <c r="Q73" s="236">
        <f t="shared" si="23"/>
        <v>-762.42623826618365</v>
      </c>
      <c r="R73" s="236">
        <f t="shared" si="23"/>
        <v>-1181.6104636670789</v>
      </c>
      <c r="S73" s="236">
        <f t="shared" si="23"/>
        <v>-1325.7481670349662</v>
      </c>
      <c r="T73" s="236">
        <f t="shared" si="23"/>
        <v>-1393.9772236054996</v>
      </c>
      <c r="U73" s="236">
        <f t="shared" si="23"/>
        <v>-1430.7326332656958</v>
      </c>
      <c r="V73" s="236">
        <f t="shared" si="23"/>
        <v>-1448.5775110321702</v>
      </c>
      <c r="W73" s="236">
        <f t="shared" si="23"/>
        <v>-2322.7736969151592</v>
      </c>
      <c r="X73" s="236">
        <f t="shared" si="23"/>
        <v>-3033.6699511685874</v>
      </c>
      <c r="Y73" s="236">
        <f t="shared" si="23"/>
        <v>-3592.7616450686473</v>
      </c>
      <c r="Z73" s="236">
        <f t="shared" si="23"/>
        <v>-4022.1621577154147</v>
      </c>
      <c r="AA73" s="236">
        <f t="shared" si="23"/>
        <v>-4341.9283179877093</v>
      </c>
      <c r="AB73" s="236">
        <f t="shared" si="23"/>
        <v>-4569.8899733961443</v>
      </c>
      <c r="AC73" s="236">
        <f t="shared" si="23"/>
        <v>-4721.6484596063965</v>
      </c>
      <c r="AD73" s="236">
        <f t="shared" si="23"/>
        <v>-4810.6819213955896</v>
      </c>
      <c r="AE73" s="236">
        <f t="shared" si="23"/>
        <v>-4848.5125881124986</v>
      </c>
      <c r="AF73" s="236">
        <f t="shared" si="23"/>
        <v>-4844.9045328571228</v>
      </c>
      <c r="AG73" s="236">
        <f t="shared" si="23"/>
        <v>-4947.4428345117485</v>
      </c>
      <c r="AH73" s="236">
        <f t="shared" si="23"/>
        <v>-5004.5727122997632</v>
      </c>
      <c r="AI73" s="236">
        <f t="shared" si="23"/>
        <v>-5022.6848792799283</v>
      </c>
      <c r="AJ73" s="236">
        <f t="shared" si="23"/>
        <v>-5007.4239070899785</v>
      </c>
      <c r="AK73" s="236">
        <f t="shared" si="23"/>
        <v>-4963.8068045787513</v>
      </c>
      <c r="AL73" s="236">
        <f t="shared" si="23"/>
        <v>-4896.3017320152139</v>
      </c>
      <c r="AM73" s="236">
        <f t="shared" si="23"/>
        <v>-4808.8847575207474</v>
      </c>
      <c r="AN73" s="236">
        <f t="shared" si="23"/>
        <v>-4705.0848242695793</v>
      </c>
      <c r="AO73" s="236">
        <f t="shared" si="23"/>
        <v>-4588.0224563061493</v>
      </c>
      <c r="AP73" s="236">
        <f t="shared" si="23"/>
        <v>-4460.4450212356169</v>
      </c>
      <c r="AQ73" s="236">
        <f t="shared" si="23"/>
        <v>-4558.486661153438</v>
      </c>
      <c r="AR73" s="236">
        <f t="shared" si="23"/>
        <v>-4596.9400250390754</v>
      </c>
      <c r="AS73" s="236">
        <f t="shared" si="23"/>
        <v>-4586.1980683180154</v>
      </c>
      <c r="AT73" s="236">
        <f t="shared" si="23"/>
        <v>-4534.9208569903276</v>
      </c>
      <c r="AU73" s="236">
        <f t="shared" si="23"/>
        <v>-4450.4805661674473</v>
      </c>
      <c r="AV73" s="236">
        <f t="shared" si="23"/>
        <v>-4339.2393497203011</v>
      </c>
      <c r="AW73" s="236">
        <f t="shared" si="23"/>
        <v>-4206.7267601885833</v>
      </c>
      <c r="AX73" s="236">
        <f t="shared" si="23"/>
        <v>-4057.758104529581</v>
      </c>
      <c r="AY73" s="236">
        <f t="shared" si="23"/>
        <v>-3896.5188950882875</v>
      </c>
      <c r="AZ73" s="236">
        <f t="shared" si="23"/>
        <v>-3726.6302855414688</v>
      </c>
      <c r="BA73" s="236">
        <f t="shared" si="23"/>
        <v>-4835.2545370280277</v>
      </c>
      <c r="BB73" s="236">
        <f t="shared" si="23"/>
        <v>-4440.0263288123533</v>
      </c>
      <c r="BC73" s="236">
        <f t="shared" si="23"/>
        <v>-4074.7216809745878</v>
      </c>
      <c r="BD73" s="236">
        <f t="shared" si="23"/>
        <v>-3735.2085816155304</v>
      </c>
      <c r="BE73" s="236">
        <f t="shared" si="23"/>
        <v>-3419.0992588370573</v>
      </c>
      <c r="BF73" s="236">
        <f t="shared" si="23"/>
        <v>-3124.9301219140762</v>
      </c>
      <c r="BG73" s="236">
        <f t="shared" si="23"/>
        <v>-2851.6788828916033</v>
      </c>
      <c r="BH73" s="236">
        <f t="shared" si="23"/>
        <v>-2598.493272189924</v>
      </c>
      <c r="BI73" s="236">
        <f t="shared" si="23"/>
        <v>-2364.5496795778454</v>
      </c>
      <c r="BJ73" s="236">
        <f t="shared" si="23"/>
        <v>-2148.9892338018399</v>
      </c>
      <c r="BK73" s="236">
        <f t="shared" si="23"/>
        <v>-1950.8980859960429</v>
      </c>
      <c r="BL73" s="236">
        <f t="shared" si="23"/>
        <v>-1769.3112538792775</v>
      </c>
      <c r="BM73" s="236">
        <f t="shared" si="23"/>
        <v>-1603.2275334573642</v>
      </c>
      <c r="BN73" s="236">
        <f t="shared" si="23"/>
        <v>-1451.6281909144309</v>
      </c>
      <c r="BO73" s="236">
        <f t="shared" si="23"/>
        <v>-1313.4954176041065</v>
      </c>
      <c r="BP73" s="236">
        <f t="shared" si="23"/>
        <v>-1187.8285402233014</v>
      </c>
      <c r="BQ73" s="236">
        <f t="shared" si="22"/>
        <v>-1073.6571753258904</v>
      </c>
      <c r="BR73" s="236">
        <f t="shared" si="22"/>
        <v>-970.05119897708937</v>
      </c>
      <c r="BS73" s="236">
        <f t="shared" si="22"/>
        <v>-876.12776297621895</v>
      </c>
      <c r="BT73" s="236">
        <f t="shared" si="22"/>
        <v>-791.05575480536208</v>
      </c>
      <c r="BU73" s="236">
        <f t="shared" si="22"/>
        <v>0</v>
      </c>
      <c r="BV73" s="236">
        <f t="shared" si="22"/>
        <v>0</v>
      </c>
      <c r="BW73" s="236">
        <f t="shared" si="22"/>
        <v>0</v>
      </c>
      <c r="BX73" s="236">
        <f t="shared" si="22"/>
        <v>0</v>
      </c>
      <c r="BY73" s="236">
        <f t="shared" si="22"/>
        <v>0</v>
      </c>
      <c r="BZ73" s="236">
        <f t="shared" si="22"/>
        <v>0</v>
      </c>
      <c r="CA73" s="236">
        <f t="shared" si="22"/>
        <v>0</v>
      </c>
      <c r="CB73" s="236">
        <f t="shared" si="22"/>
        <v>0</v>
      </c>
      <c r="CC73" s="236">
        <f t="shared" si="22"/>
        <v>0</v>
      </c>
      <c r="CD73" s="236">
        <f t="shared" si="22"/>
        <v>0</v>
      </c>
      <c r="CE73" s="236">
        <f t="shared" si="22"/>
        <v>0</v>
      </c>
      <c r="CF73" s="236">
        <f t="shared" si="22"/>
        <v>0</v>
      </c>
      <c r="CG73" s="236">
        <f t="shared" si="22"/>
        <v>0</v>
      </c>
      <c r="CH73" s="236">
        <f t="shared" si="22"/>
        <v>0</v>
      </c>
      <c r="CI73" s="236">
        <f t="shared" si="22"/>
        <v>0</v>
      </c>
      <c r="CJ73" s="236">
        <f t="shared" si="22"/>
        <v>0</v>
      </c>
    </row>
    <row r="74" spans="1:88" s="115" customFormat="1" ht="25.5" x14ac:dyDescent="0.2">
      <c r="A74" s="140" t="s">
        <v>216</v>
      </c>
      <c r="B74" s="192"/>
      <c r="C74" s="192"/>
      <c r="D74" s="236">
        <f t="shared" si="18"/>
        <v>0</v>
      </c>
      <c r="E74" s="236">
        <f t="shared" si="23"/>
        <v>0</v>
      </c>
      <c r="F74" s="236">
        <f t="shared" si="23"/>
        <v>0</v>
      </c>
      <c r="G74" s="236">
        <f t="shared" si="23"/>
        <v>0</v>
      </c>
      <c r="H74" s="236">
        <f t="shared" si="23"/>
        <v>0</v>
      </c>
      <c r="I74" s="236">
        <f t="shared" si="23"/>
        <v>49939.532959140168</v>
      </c>
      <c r="J74" s="236">
        <f t="shared" si="23"/>
        <v>63538.699508139514</v>
      </c>
      <c r="K74" s="236">
        <f t="shared" si="23"/>
        <v>69028.711883231415</v>
      </c>
      <c r="L74" s="236">
        <f t="shared" si="23"/>
        <v>72464.325703208393</v>
      </c>
      <c r="M74" s="236">
        <f t="shared" si="23"/>
        <v>75140.207783847349</v>
      </c>
      <c r="N74" s="236">
        <f t="shared" si="23"/>
        <v>15452.206466255026</v>
      </c>
      <c r="O74" s="236">
        <f t="shared" si="23"/>
        <v>3029.2470640911488</v>
      </c>
      <c r="P74" s="236">
        <f t="shared" si="23"/>
        <v>421.42200729081742</v>
      </c>
      <c r="Q74" s="236">
        <f t="shared" si="23"/>
        <v>-152.64247418822924</v>
      </c>
      <c r="R74" s="236">
        <f t="shared" si="23"/>
        <v>-301.02113990236103</v>
      </c>
      <c r="S74" s="236">
        <f t="shared" si="23"/>
        <v>-355.26058992639446</v>
      </c>
      <c r="T74" s="236">
        <f t="shared" si="23"/>
        <v>-384.27914117441105</v>
      </c>
      <c r="U74" s="236">
        <f t="shared" si="23"/>
        <v>-403.12214971156209</v>
      </c>
      <c r="V74" s="236">
        <f t="shared" si="23"/>
        <v>-415.72764739920967</v>
      </c>
      <c r="W74" s="236">
        <f t="shared" si="23"/>
        <v>-685.94057745498139</v>
      </c>
      <c r="X74" s="236">
        <f t="shared" si="23"/>
        <v>-913.36219469168282</v>
      </c>
      <c r="Y74" s="236">
        <f t="shared" si="23"/>
        <v>-1102.3742921632074</v>
      </c>
      <c r="Z74" s="236">
        <f t="shared" si="23"/>
        <v>-1256.8359780282481</v>
      </c>
      <c r="AA74" s="236">
        <f t="shared" si="23"/>
        <v>-1380.5817270132829</v>
      </c>
      <c r="AB74" s="236">
        <f t="shared" si="23"/>
        <v>-1477.2840229709982</v>
      </c>
      <c r="AC74" s="236">
        <f t="shared" si="23"/>
        <v>-1550.3774016360694</v>
      </c>
      <c r="AD74" s="236">
        <f t="shared" si="23"/>
        <v>-1603.0198807095003</v>
      </c>
      <c r="AE74" s="236">
        <f t="shared" si="23"/>
        <v>-1638.0777602193411</v>
      </c>
      <c r="AF74" s="236">
        <f t="shared" si="23"/>
        <v>-1658.1253418734414</v>
      </c>
      <c r="AG74" s="236">
        <f t="shared" si="23"/>
        <v>-1665.4542450221197</v>
      </c>
      <c r="AH74" s="236">
        <f t="shared" si="23"/>
        <v>-1669.018952587794</v>
      </c>
      <c r="AI74" s="236">
        <f t="shared" si="23"/>
        <v>-1668.8883479114447</v>
      </c>
      <c r="AJ74" s="236">
        <f t="shared" si="23"/>
        <v>-1665.0934302780952</v>
      </c>
      <c r="AK74" s="236">
        <f t="shared" si="23"/>
        <v>-1657.6028647700732</v>
      </c>
      <c r="AL74" s="236">
        <f t="shared" si="23"/>
        <v>-1646.356628797861</v>
      </c>
      <c r="AM74" s="236">
        <f t="shared" si="23"/>
        <v>-1631.3094915150432</v>
      </c>
      <c r="AN74" s="236">
        <f t="shared" si="23"/>
        <v>-1612.4648977177276</v>
      </c>
      <c r="AO74" s="236">
        <f t="shared" si="23"/>
        <v>-1589.8941188016906</v>
      </c>
      <c r="AP74" s="236">
        <f t="shared" si="23"/>
        <v>-1563.7418979678478</v>
      </c>
      <c r="AQ74" s="236">
        <f t="shared" si="23"/>
        <v>-1534.2220622765017</v>
      </c>
      <c r="AR74" s="236">
        <f t="shared" si="23"/>
        <v>-1513.0616328675824</v>
      </c>
      <c r="AS74" s="236">
        <f t="shared" si="23"/>
        <v>-1496.6370356642583</v>
      </c>
      <c r="AT74" s="236">
        <f t="shared" si="23"/>
        <v>-1482.225702123862</v>
      </c>
      <c r="AU74" s="236">
        <f t="shared" si="23"/>
        <v>-1467.7245222027123</v>
      </c>
      <c r="AV74" s="236">
        <f t="shared" si="23"/>
        <v>-1451.5311289337114</v>
      </c>
      <c r="AW74" s="236">
        <f t="shared" si="23"/>
        <v>-1432.4845252624946</v>
      </c>
      <c r="AX74" s="236">
        <f t="shared" si="23"/>
        <v>-1409.8194675621926</v>
      </c>
      <c r="AY74" s="236">
        <f t="shared" si="23"/>
        <v>-1383.1182252177096</v>
      </c>
      <c r="AZ74" s="236">
        <f t="shared" si="23"/>
        <v>-1352.2568470921542</v>
      </c>
      <c r="BA74" s="236">
        <f t="shared" si="23"/>
        <v>-1317.3483659494086</v>
      </c>
      <c r="BB74" s="236">
        <f t="shared" si="23"/>
        <v>-1341.5163531115395</v>
      </c>
      <c r="BC74" s="236">
        <f t="shared" si="23"/>
        <v>-1344.49351703914</v>
      </c>
      <c r="BD74" s="236">
        <f t="shared" si="23"/>
        <v>-1330.3642978487769</v>
      </c>
      <c r="BE74" s="236">
        <f t="shared" si="23"/>
        <v>-1302.0079252918076</v>
      </c>
      <c r="BF74" s="236">
        <f t="shared" si="23"/>
        <v>-1261.891684456059</v>
      </c>
      <c r="BG74" s="236">
        <f t="shared" si="23"/>
        <v>-1212.3454305088962</v>
      </c>
      <c r="BH74" s="236">
        <f t="shared" si="23"/>
        <v>-1155.6038473712833</v>
      </c>
      <c r="BI74" s="236">
        <f t="shared" si="23"/>
        <v>-1093.7637259912735</v>
      </c>
      <c r="BJ74" s="236">
        <f t="shared" si="23"/>
        <v>-1028.726267792008</v>
      </c>
      <c r="BK74" s="236">
        <f t="shared" si="23"/>
        <v>-962.15319031639956</v>
      </c>
      <c r="BL74" s="236">
        <f t="shared" si="23"/>
        <v>-895.44467213470489</v>
      </c>
      <c r="BM74" s="236">
        <f t="shared" si="23"/>
        <v>-829.73772516917961</v>
      </c>
      <c r="BN74" s="236">
        <f t="shared" si="23"/>
        <v>-765.92008743074257</v>
      </c>
      <c r="BO74" s="236">
        <f t="shared" si="23"/>
        <v>-704.65416580846068</v>
      </c>
      <c r="BP74" s="236">
        <f t="shared" ref="BP74:CJ77" si="24">BP22-BP48</f>
        <v>-646.40627235396823</v>
      </c>
      <c r="BQ74" s="236">
        <f t="shared" si="24"/>
        <v>-591.47752551717713</v>
      </c>
      <c r="BR74" s="236">
        <f t="shared" si="24"/>
        <v>-540.03391374381317</v>
      </c>
      <c r="BS74" s="236">
        <f t="shared" si="24"/>
        <v>-492.1339696615978</v>
      </c>
      <c r="BT74" s="236">
        <f t="shared" si="24"/>
        <v>-447.75323122348345</v>
      </c>
      <c r="BU74" s="236">
        <f t="shared" si="24"/>
        <v>-1120.8633335835912</v>
      </c>
      <c r="BV74" s="236">
        <f t="shared" si="24"/>
        <v>-946.87140416209877</v>
      </c>
      <c r="BW74" s="236">
        <f t="shared" si="24"/>
        <v>-800.928690071858</v>
      </c>
      <c r="BX74" s="236">
        <f t="shared" si="24"/>
        <v>-674.84306290773384</v>
      </c>
      <c r="BY74" s="236">
        <f t="shared" si="24"/>
        <v>-564.84405773258186</v>
      </c>
      <c r="BZ74" s="236">
        <f t="shared" si="24"/>
        <v>-469.07367149843049</v>
      </c>
      <c r="CA74" s="236">
        <f t="shared" si="24"/>
        <v>-386.35997180909908</v>
      </c>
      <c r="CB74" s="236">
        <f t="shared" si="24"/>
        <v>-315.67739931221877</v>
      </c>
      <c r="CC74" s="236">
        <f t="shared" si="24"/>
        <v>-255.95559538526868</v>
      </c>
      <c r="CD74" s="236">
        <f t="shared" si="24"/>
        <v>-206.05063967835667</v>
      </c>
      <c r="CE74" s="236">
        <f t="shared" si="24"/>
        <v>-164.78052353966996</v>
      </c>
      <c r="CF74" s="236">
        <f t="shared" si="24"/>
        <v>-130.97630888389722</v>
      </c>
      <c r="CG74" s="236">
        <f t="shared" si="24"/>
        <v>-103.52750420847769</v>
      </c>
      <c r="CH74" s="236">
        <f t="shared" si="24"/>
        <v>-81.414274741975532</v>
      </c>
      <c r="CI74" s="236">
        <f t="shared" si="24"/>
        <v>-63.725890222864109</v>
      </c>
      <c r="CJ74" s="236">
        <f t="shared" si="24"/>
        <v>0</v>
      </c>
    </row>
    <row r="75" spans="1:88" s="115" customFormat="1" ht="25.5" x14ac:dyDescent="0.2">
      <c r="A75" s="140" t="s">
        <v>194</v>
      </c>
      <c r="B75" s="192"/>
      <c r="C75" s="192"/>
      <c r="D75" s="236">
        <f t="shared" si="18"/>
        <v>0</v>
      </c>
      <c r="E75" s="236">
        <f t="shared" ref="E75:BP78" si="25">E23-E49</f>
        <v>0</v>
      </c>
      <c r="F75" s="236">
        <f t="shared" si="25"/>
        <v>0</v>
      </c>
      <c r="G75" s="236">
        <f t="shared" si="25"/>
        <v>0</v>
      </c>
      <c r="H75" s="236">
        <f t="shared" si="25"/>
        <v>0</v>
      </c>
      <c r="I75" s="236">
        <f t="shared" si="25"/>
        <v>2889.956637651223</v>
      </c>
      <c r="J75" s="236">
        <f t="shared" si="25"/>
        <v>3733.0074202753422</v>
      </c>
      <c r="K75" s="236">
        <f t="shared" si="25"/>
        <v>4102.8226686515845</v>
      </c>
      <c r="L75" s="236">
        <f t="shared" si="25"/>
        <v>4347.2797592315146</v>
      </c>
      <c r="M75" s="236">
        <f t="shared" si="25"/>
        <v>4542.6753246855696</v>
      </c>
      <c r="N75" s="236">
        <f t="shared" si="25"/>
        <v>940.37996198545989</v>
      </c>
      <c r="O75" s="236">
        <f t="shared" si="25"/>
        <v>186.01827654938097</v>
      </c>
      <c r="P75" s="236">
        <f t="shared" si="25"/>
        <v>26.880522489339455</v>
      </c>
      <c r="Q75" s="236">
        <f t="shared" si="25"/>
        <v>-8.2795212779153644</v>
      </c>
      <c r="R75" s="236">
        <f t="shared" si="25"/>
        <v>-17.402491092490436</v>
      </c>
      <c r="S75" s="236">
        <f t="shared" si="25"/>
        <v>-20.766544889506804</v>
      </c>
      <c r="T75" s="236">
        <f t="shared" si="25"/>
        <v>-22.594690738163081</v>
      </c>
      <c r="U75" s="236">
        <f t="shared" si="25"/>
        <v>-23.805790499020077</v>
      </c>
      <c r="V75" s="236">
        <f t="shared" si="25"/>
        <v>-24.637360501218154</v>
      </c>
      <c r="W75" s="236">
        <f t="shared" si="25"/>
        <v>-40.872508414749973</v>
      </c>
      <c r="X75" s="236">
        <f t="shared" si="25"/>
        <v>-54.684860953271709</v>
      </c>
      <c r="Y75" s="236">
        <f t="shared" si="25"/>
        <v>-66.20347445859079</v>
      </c>
      <c r="Z75" s="236">
        <f t="shared" si="25"/>
        <v>-75.701183639113879</v>
      </c>
      <c r="AA75" s="236">
        <f t="shared" si="25"/>
        <v>-83.385884575356613</v>
      </c>
      <c r="AB75" s="236">
        <f t="shared" si="25"/>
        <v>-89.460273752467401</v>
      </c>
      <c r="AC75" s="236">
        <f t="shared" si="25"/>
        <v>-94.116830837519956</v>
      </c>
      <c r="AD75" s="236">
        <f t="shared" si="25"/>
        <v>-97.534995258287381</v>
      </c>
      <c r="AE75" s="236">
        <f t="shared" si="25"/>
        <v>-99.879716224311778</v>
      </c>
      <c r="AF75" s="236">
        <f t="shared" si="25"/>
        <v>-101.30090164581088</v>
      </c>
      <c r="AG75" s="236">
        <f t="shared" si="25"/>
        <v>-101.93347513489607</v>
      </c>
      <c r="AH75" s="236">
        <f t="shared" si="25"/>
        <v>-101.89784940963</v>
      </c>
      <c r="AI75" s="236">
        <f t="shared" si="25"/>
        <v>-101.74393160168256</v>
      </c>
      <c r="AJ75" s="236">
        <f t="shared" si="25"/>
        <v>-101.45416950396975</v>
      </c>
      <c r="AK75" s="236">
        <f t="shared" si="25"/>
        <v>-101.00849651339013</v>
      </c>
      <c r="AL75" s="236">
        <f t="shared" si="25"/>
        <v>-100.38654273511202</v>
      </c>
      <c r="AM75" s="236">
        <f t="shared" si="25"/>
        <v>-99.570606694211165</v>
      </c>
      <c r="AN75" s="236">
        <f t="shared" si="25"/>
        <v>-98.547967205913665</v>
      </c>
      <c r="AO75" s="236">
        <f t="shared" si="25"/>
        <v>-97.312151970550985</v>
      </c>
      <c r="AP75" s="236">
        <f t="shared" si="25"/>
        <v>-95.863243301651892</v>
      </c>
      <c r="AQ75" s="236">
        <f t="shared" si="25"/>
        <v>-94.207466760355601</v>
      </c>
      <c r="AR75" s="236">
        <f t="shared" si="25"/>
        <v>-92.356329448502947</v>
      </c>
      <c r="AS75" s="236">
        <f t="shared" si="25"/>
        <v>-91.049585662496611</v>
      </c>
      <c r="AT75" s="236">
        <f t="shared" si="25"/>
        <v>-90.058052340902577</v>
      </c>
      <c r="AU75" s="236">
        <f t="shared" si="25"/>
        <v>-89.201813552968815</v>
      </c>
      <c r="AV75" s="236">
        <f t="shared" si="25"/>
        <v>-88.34069436388927</v>
      </c>
      <c r="AW75" s="236">
        <f t="shared" si="25"/>
        <v>-87.369346129362384</v>
      </c>
      <c r="AX75" s="236">
        <f t="shared" si="25"/>
        <v>-86.213533518883196</v>
      </c>
      <c r="AY75" s="236">
        <f t="shared" si="25"/>
        <v>-84.826360010349163</v>
      </c>
      <c r="AZ75" s="236">
        <f t="shared" si="25"/>
        <v>-83.184171862892981</v>
      </c>
      <c r="BA75" s="236">
        <f t="shared" si="25"/>
        <v>-81.282282874637531</v>
      </c>
      <c r="BB75" s="236">
        <f t="shared" si="25"/>
        <v>-79.130768347024059</v>
      </c>
      <c r="BC75" s="236">
        <f t="shared" si="25"/>
        <v>-80.716748657028802</v>
      </c>
      <c r="BD75" s="236">
        <f t="shared" si="25"/>
        <v>-80.983883750046516</v>
      </c>
      <c r="BE75" s="236">
        <f t="shared" si="25"/>
        <v>-80.146809480107549</v>
      </c>
      <c r="BF75" s="236">
        <f t="shared" si="25"/>
        <v>-78.38726271710766</v>
      </c>
      <c r="BG75" s="236">
        <f t="shared" si="25"/>
        <v>-75.875504875100887</v>
      </c>
      <c r="BH75" s="236">
        <f t="shared" si="25"/>
        <v>-72.774360255128158</v>
      </c>
      <c r="BI75" s="236">
        <f t="shared" si="25"/>
        <v>-69.236695918259102</v>
      </c>
      <c r="BJ75" s="236">
        <f t="shared" si="25"/>
        <v>-65.401540805436525</v>
      </c>
      <c r="BK75" s="236">
        <f t="shared" si="25"/>
        <v>-61.391024548931455</v>
      </c>
      <c r="BL75" s="236">
        <f t="shared" si="25"/>
        <v>-57.308787656692402</v>
      </c>
      <c r="BM75" s="236">
        <f t="shared" si="25"/>
        <v>-53.239809190814412</v>
      </c>
      <c r="BN75" s="236">
        <f t="shared" si="25"/>
        <v>-49.25132883560218</v>
      </c>
      <c r="BO75" s="236">
        <f t="shared" si="25"/>
        <v>-45.394487717129778</v>
      </c>
      <c r="BP75" s="236">
        <f t="shared" si="25"/>
        <v>-41.706355768806134</v>
      </c>
      <c r="BQ75" s="236">
        <f t="shared" si="24"/>
        <v>-38.212089509399448</v>
      </c>
      <c r="BR75" s="236">
        <f t="shared" si="24"/>
        <v>-34.927041962989733</v>
      </c>
      <c r="BS75" s="236">
        <f t="shared" si="24"/>
        <v>-31.858713009752137</v>
      </c>
      <c r="BT75" s="236">
        <f t="shared" si="24"/>
        <v>-29.008479843761506</v>
      </c>
      <c r="BU75" s="236">
        <f t="shared" si="24"/>
        <v>-26.373083972175664</v>
      </c>
      <c r="BV75" s="236">
        <f t="shared" si="24"/>
        <v>-67.633671725862769</v>
      </c>
      <c r="BW75" s="236">
        <f t="shared" si="24"/>
        <v>-57.209192147990507</v>
      </c>
      <c r="BX75" s="236">
        <f t="shared" si="24"/>
        <v>-48.203075921980599</v>
      </c>
      <c r="BY75" s="236">
        <f t="shared" si="24"/>
        <v>-40.346004123754028</v>
      </c>
      <c r="BZ75" s="236">
        <f t="shared" si="24"/>
        <v>-33.505262249887892</v>
      </c>
      <c r="CA75" s="236">
        <f t="shared" si="24"/>
        <v>-27.597140843506168</v>
      </c>
      <c r="CB75" s="236">
        <f t="shared" si="24"/>
        <v>-22.548385665159003</v>
      </c>
      <c r="CC75" s="236">
        <f t="shared" si="24"/>
        <v>-18.282542527518899</v>
      </c>
      <c r="CD75" s="236">
        <f t="shared" si="24"/>
        <v>-14.717902834168626</v>
      </c>
      <c r="CE75" s="236">
        <f t="shared" si="24"/>
        <v>-11.770037395690679</v>
      </c>
      <c r="CF75" s="236">
        <f t="shared" si="24"/>
        <v>-9.3554506345642494</v>
      </c>
      <c r="CG75" s="236">
        <f t="shared" si="24"/>
        <v>-7.3948217291771243</v>
      </c>
      <c r="CH75" s="236">
        <f t="shared" si="24"/>
        <v>-5.8153053387123919</v>
      </c>
      <c r="CI75" s="236">
        <f t="shared" si="24"/>
        <v>-4.5518493016333537</v>
      </c>
      <c r="CJ75" s="236">
        <f t="shared" si="24"/>
        <v>-53.215336886465593</v>
      </c>
    </row>
    <row r="76" spans="1:88" s="115" customFormat="1" ht="25.5" x14ac:dyDescent="0.2">
      <c r="A76" s="140" t="s">
        <v>183</v>
      </c>
      <c r="B76" s="192"/>
      <c r="C76" s="192"/>
      <c r="D76" s="236">
        <f t="shared" si="18"/>
        <v>0</v>
      </c>
      <c r="E76" s="236">
        <f t="shared" si="25"/>
        <v>0</v>
      </c>
      <c r="F76" s="236">
        <f t="shared" si="25"/>
        <v>0</v>
      </c>
      <c r="G76" s="236">
        <f t="shared" si="25"/>
        <v>0</v>
      </c>
      <c r="H76" s="236">
        <f t="shared" si="25"/>
        <v>0</v>
      </c>
      <c r="I76" s="236">
        <f t="shared" si="25"/>
        <v>0</v>
      </c>
      <c r="J76" s="236">
        <f t="shared" si="25"/>
        <v>0</v>
      </c>
      <c r="K76" s="236">
        <f t="shared" si="25"/>
        <v>0</v>
      </c>
      <c r="L76" s="236">
        <f t="shared" si="25"/>
        <v>0</v>
      </c>
      <c r="M76" s="236">
        <f t="shared" si="25"/>
        <v>0</v>
      </c>
      <c r="N76" s="236">
        <f t="shared" si="25"/>
        <v>9491.1350814120669</v>
      </c>
      <c r="O76" s="236">
        <f t="shared" si="25"/>
        <v>10087.460796283718</v>
      </c>
      <c r="P76" s="236">
        <f t="shared" si="25"/>
        <v>9228.3577700453607</v>
      </c>
      <c r="Q76" s="236">
        <f t="shared" si="25"/>
        <v>8217.0214915326942</v>
      </c>
      <c r="R76" s="236">
        <f t="shared" si="25"/>
        <v>7274.0685205266927</v>
      </c>
      <c r="S76" s="236">
        <f t="shared" si="25"/>
        <v>6429.2464240850531</v>
      </c>
      <c r="T76" s="236">
        <f t="shared" si="25"/>
        <v>5679.024722483402</v>
      </c>
      <c r="U76" s="236">
        <f t="shared" si="25"/>
        <v>5014.5757261379476</v>
      </c>
      <c r="V76" s="236">
        <f t="shared" si="25"/>
        <v>4426.798169804104</v>
      </c>
      <c r="W76" s="236">
        <f t="shared" si="25"/>
        <v>0</v>
      </c>
      <c r="X76" s="236">
        <f t="shared" si="25"/>
        <v>0</v>
      </c>
      <c r="Y76" s="236">
        <f t="shared" si="25"/>
        <v>0</v>
      </c>
      <c r="Z76" s="236">
        <f t="shared" si="25"/>
        <v>0</v>
      </c>
      <c r="AA76" s="236">
        <f t="shared" si="25"/>
        <v>0</v>
      </c>
      <c r="AB76" s="236">
        <f t="shared" si="25"/>
        <v>0</v>
      </c>
      <c r="AC76" s="236">
        <f t="shared" si="25"/>
        <v>0</v>
      </c>
      <c r="AD76" s="236">
        <f t="shared" si="25"/>
        <v>0</v>
      </c>
      <c r="AE76" s="236">
        <f t="shared" si="25"/>
        <v>0</v>
      </c>
      <c r="AF76" s="236">
        <f t="shared" si="25"/>
        <v>0</v>
      </c>
      <c r="AG76" s="236">
        <f t="shared" si="25"/>
        <v>0</v>
      </c>
      <c r="AH76" s="236">
        <f t="shared" si="25"/>
        <v>0</v>
      </c>
      <c r="AI76" s="236">
        <f t="shared" si="25"/>
        <v>0</v>
      </c>
      <c r="AJ76" s="236">
        <f t="shared" si="25"/>
        <v>0</v>
      </c>
      <c r="AK76" s="236">
        <f t="shared" si="25"/>
        <v>0</v>
      </c>
      <c r="AL76" s="236">
        <f t="shared" si="25"/>
        <v>0</v>
      </c>
      <c r="AM76" s="236">
        <f t="shared" si="25"/>
        <v>0</v>
      </c>
      <c r="AN76" s="236">
        <f t="shared" si="25"/>
        <v>0</v>
      </c>
      <c r="AO76" s="236">
        <f t="shared" si="25"/>
        <v>0</v>
      </c>
      <c r="AP76" s="236">
        <f t="shared" si="25"/>
        <v>0</v>
      </c>
      <c r="AQ76" s="236">
        <f t="shared" si="25"/>
        <v>0</v>
      </c>
      <c r="AR76" s="236">
        <f t="shared" si="25"/>
        <v>0</v>
      </c>
      <c r="AS76" s="236">
        <f t="shared" si="25"/>
        <v>0</v>
      </c>
      <c r="AT76" s="236">
        <f t="shared" si="25"/>
        <v>0</v>
      </c>
      <c r="AU76" s="236">
        <f t="shared" si="25"/>
        <v>0</v>
      </c>
      <c r="AV76" s="236">
        <f t="shared" si="25"/>
        <v>0</v>
      </c>
      <c r="AW76" s="236">
        <f t="shared" si="25"/>
        <v>0</v>
      </c>
      <c r="AX76" s="236">
        <f t="shared" si="25"/>
        <v>0</v>
      </c>
      <c r="AY76" s="236">
        <f t="shared" si="25"/>
        <v>0</v>
      </c>
      <c r="AZ76" s="236">
        <f t="shared" si="25"/>
        <v>0</v>
      </c>
      <c r="BA76" s="236">
        <f t="shared" si="25"/>
        <v>0</v>
      </c>
      <c r="BB76" s="236">
        <f t="shared" si="25"/>
        <v>0</v>
      </c>
      <c r="BC76" s="236">
        <f t="shared" si="25"/>
        <v>0</v>
      </c>
      <c r="BD76" s="236">
        <f t="shared" si="25"/>
        <v>0</v>
      </c>
      <c r="BE76" s="236">
        <f t="shared" si="25"/>
        <v>0</v>
      </c>
      <c r="BF76" s="236">
        <f t="shared" si="25"/>
        <v>0</v>
      </c>
      <c r="BG76" s="236">
        <f t="shared" si="25"/>
        <v>0</v>
      </c>
      <c r="BH76" s="236">
        <f t="shared" si="25"/>
        <v>0</v>
      </c>
      <c r="BI76" s="236">
        <f t="shared" si="25"/>
        <v>0</v>
      </c>
      <c r="BJ76" s="236">
        <f t="shared" si="25"/>
        <v>0</v>
      </c>
      <c r="BK76" s="236">
        <f t="shared" si="25"/>
        <v>0</v>
      </c>
      <c r="BL76" s="236">
        <f t="shared" si="25"/>
        <v>0</v>
      </c>
      <c r="BM76" s="236">
        <f t="shared" si="25"/>
        <v>0</v>
      </c>
      <c r="BN76" s="236">
        <f t="shared" si="25"/>
        <v>0</v>
      </c>
      <c r="BO76" s="236">
        <f t="shared" si="25"/>
        <v>0</v>
      </c>
      <c r="BP76" s="236">
        <f t="shared" si="25"/>
        <v>0</v>
      </c>
      <c r="BQ76" s="236">
        <f t="shared" si="24"/>
        <v>0</v>
      </c>
      <c r="BR76" s="236">
        <f t="shared" si="24"/>
        <v>0</v>
      </c>
      <c r="BS76" s="236">
        <f t="shared" si="24"/>
        <v>0</v>
      </c>
      <c r="BT76" s="236">
        <f t="shared" si="24"/>
        <v>0</v>
      </c>
      <c r="BU76" s="236">
        <f t="shared" si="24"/>
        <v>0</v>
      </c>
      <c r="BV76" s="236">
        <f t="shared" si="24"/>
        <v>0</v>
      </c>
      <c r="BW76" s="236">
        <f t="shared" si="24"/>
        <v>0</v>
      </c>
      <c r="BX76" s="236">
        <f t="shared" si="24"/>
        <v>0</v>
      </c>
      <c r="BY76" s="236">
        <f t="shared" si="24"/>
        <v>0</v>
      </c>
      <c r="BZ76" s="236">
        <f t="shared" si="24"/>
        <v>0</v>
      </c>
      <c r="CA76" s="236">
        <f t="shared" si="24"/>
        <v>0</v>
      </c>
      <c r="CB76" s="236">
        <f t="shared" si="24"/>
        <v>0</v>
      </c>
      <c r="CC76" s="236">
        <f t="shared" si="24"/>
        <v>0</v>
      </c>
      <c r="CD76" s="236">
        <f t="shared" si="24"/>
        <v>0</v>
      </c>
      <c r="CE76" s="236">
        <f t="shared" si="24"/>
        <v>0</v>
      </c>
      <c r="CF76" s="236">
        <f t="shared" si="24"/>
        <v>0</v>
      </c>
      <c r="CG76" s="236">
        <f t="shared" si="24"/>
        <v>0</v>
      </c>
      <c r="CH76" s="236">
        <f t="shared" si="24"/>
        <v>0</v>
      </c>
      <c r="CI76" s="236">
        <f t="shared" si="24"/>
        <v>0</v>
      </c>
      <c r="CJ76" s="236">
        <f t="shared" si="24"/>
        <v>0</v>
      </c>
    </row>
    <row r="77" spans="1:88" s="115" customFormat="1" ht="25.5" x14ac:dyDescent="0.2">
      <c r="A77" s="140" t="s">
        <v>184</v>
      </c>
      <c r="B77" s="192"/>
      <c r="C77" s="192"/>
      <c r="D77" s="236">
        <f t="shared" si="18"/>
        <v>0</v>
      </c>
      <c r="E77" s="236">
        <f t="shared" si="25"/>
        <v>0</v>
      </c>
      <c r="F77" s="236">
        <f t="shared" si="25"/>
        <v>0</v>
      </c>
      <c r="G77" s="236">
        <f t="shared" si="25"/>
        <v>0</v>
      </c>
      <c r="H77" s="236">
        <f t="shared" si="25"/>
        <v>0</v>
      </c>
      <c r="I77" s="236">
        <f t="shared" si="25"/>
        <v>0</v>
      </c>
      <c r="J77" s="236">
        <f t="shared" si="25"/>
        <v>0</v>
      </c>
      <c r="K77" s="236">
        <f t="shared" si="25"/>
        <v>0</v>
      </c>
      <c r="L77" s="236">
        <f t="shared" si="25"/>
        <v>0</v>
      </c>
      <c r="M77" s="236">
        <f t="shared" si="25"/>
        <v>0</v>
      </c>
      <c r="N77" s="236">
        <f t="shared" si="25"/>
        <v>140759.90728398855</v>
      </c>
      <c r="O77" s="236">
        <f t="shared" si="25"/>
        <v>166540.450201564</v>
      </c>
      <c r="P77" s="236">
        <f t="shared" si="25"/>
        <v>169170.23643739661</v>
      </c>
      <c r="Q77" s="236">
        <f t="shared" si="25"/>
        <v>166878.15310609853</v>
      </c>
      <c r="R77" s="236">
        <f t="shared" si="25"/>
        <v>163337.56766268192</v>
      </c>
      <c r="S77" s="236">
        <f t="shared" si="25"/>
        <v>159340.88426060346</v>
      </c>
      <c r="T77" s="236">
        <f t="shared" si="25"/>
        <v>155102.08383775107</v>
      </c>
      <c r="U77" s="236">
        <f t="shared" si="25"/>
        <v>150711.27533533005</v>
      </c>
      <c r="V77" s="236">
        <f t="shared" si="25"/>
        <v>146225.6552672761</v>
      </c>
      <c r="W77" s="236">
        <f t="shared" si="25"/>
        <v>155593.47658233624</v>
      </c>
      <c r="X77" s="236">
        <f t="shared" si="25"/>
        <v>149574.7255768578</v>
      </c>
      <c r="Y77" s="236">
        <f t="shared" si="25"/>
        <v>143677.51611385937</v>
      </c>
      <c r="Z77" s="236">
        <f t="shared" si="25"/>
        <v>137926.89493910759</v>
      </c>
      <c r="AA77" s="236">
        <f t="shared" si="25"/>
        <v>132340.32361850771</v>
      </c>
      <c r="AB77" s="236">
        <f t="shared" si="25"/>
        <v>126929.35166816064</v>
      </c>
      <c r="AC77" s="236">
        <f t="shared" si="25"/>
        <v>121700.95377670671</v>
      </c>
      <c r="AD77" s="236">
        <f t="shared" si="25"/>
        <v>116658.59265109152</v>
      </c>
      <c r="AE77" s="236">
        <f t="shared" si="25"/>
        <v>111803.05953491968</v>
      </c>
      <c r="AF77" s="236">
        <f t="shared" si="25"/>
        <v>107133.13578635943</v>
      </c>
      <c r="AG77" s="236">
        <f t="shared" si="25"/>
        <v>100876.35072583123</v>
      </c>
      <c r="AH77" s="236">
        <f t="shared" si="25"/>
        <v>94976.44920072821</v>
      </c>
      <c r="AI77" s="236">
        <f t="shared" si="25"/>
        <v>89415.664368259255</v>
      </c>
      <c r="AJ77" s="236">
        <f t="shared" si="25"/>
        <v>84176.442128859228</v>
      </c>
      <c r="AK77" s="236">
        <f t="shared" si="25"/>
        <v>79241.630888523301</v>
      </c>
      <c r="AL77" s="236">
        <f t="shared" si="25"/>
        <v>74594.612493342254</v>
      </c>
      <c r="AM77" s="236">
        <f t="shared" si="25"/>
        <v>70219.388770762132</v>
      </c>
      <c r="AN77" s="236">
        <f t="shared" si="25"/>
        <v>66100.634801306529</v>
      </c>
      <c r="AO77" s="236">
        <f t="shared" si="25"/>
        <v>62223.727461194387</v>
      </c>
      <c r="AP77" s="236">
        <f t="shared" si="25"/>
        <v>58574.75576865836</v>
      </c>
      <c r="AQ77" s="236">
        <f t="shared" si="25"/>
        <v>52238.385485129897</v>
      </c>
      <c r="AR77" s="236">
        <f t="shared" si="25"/>
        <v>46588.246697947849</v>
      </c>
      <c r="AS77" s="236">
        <f t="shared" si="25"/>
        <v>41550.048165283399</v>
      </c>
      <c r="AT77" s="236">
        <f t="shared" si="25"/>
        <v>37057.506540968083</v>
      </c>
      <c r="AU77" s="236">
        <f t="shared" si="25"/>
        <v>33051.495958915795</v>
      </c>
      <c r="AV77" s="236">
        <f t="shared" si="25"/>
        <v>29479.283991553821</v>
      </c>
      <c r="AW77" s="236">
        <f t="shared" si="25"/>
        <v>26293.84637767321</v>
      </c>
      <c r="AX77" s="236">
        <f t="shared" si="25"/>
        <v>23453.253229752765</v>
      </c>
      <c r="AY77" s="236">
        <f t="shared" si="25"/>
        <v>20920.119855691562</v>
      </c>
      <c r="AZ77" s="236">
        <f t="shared" si="25"/>
        <v>18661.115812744363</v>
      </c>
      <c r="BA77" s="236">
        <f t="shared" si="25"/>
        <v>0</v>
      </c>
      <c r="BB77" s="236">
        <f t="shared" si="25"/>
        <v>0</v>
      </c>
      <c r="BC77" s="236">
        <f t="shared" si="25"/>
        <v>0</v>
      </c>
      <c r="BD77" s="236">
        <f t="shared" si="25"/>
        <v>0</v>
      </c>
      <c r="BE77" s="236">
        <f t="shared" si="25"/>
        <v>0</v>
      </c>
      <c r="BF77" s="236">
        <f t="shared" si="25"/>
        <v>0</v>
      </c>
      <c r="BG77" s="236">
        <f t="shared" si="25"/>
        <v>0</v>
      </c>
      <c r="BH77" s="236">
        <f t="shared" si="25"/>
        <v>0</v>
      </c>
      <c r="BI77" s="236">
        <f t="shared" si="25"/>
        <v>0</v>
      </c>
      <c r="BJ77" s="236">
        <f t="shared" si="25"/>
        <v>0</v>
      </c>
      <c r="BK77" s="236">
        <f t="shared" si="25"/>
        <v>0</v>
      </c>
      <c r="BL77" s="236">
        <f t="shared" si="25"/>
        <v>0</v>
      </c>
      <c r="BM77" s="236">
        <f t="shared" si="25"/>
        <v>0</v>
      </c>
      <c r="BN77" s="236">
        <f t="shared" si="25"/>
        <v>0</v>
      </c>
      <c r="BO77" s="236">
        <f t="shared" si="25"/>
        <v>0</v>
      </c>
      <c r="BP77" s="236">
        <f t="shared" si="25"/>
        <v>0</v>
      </c>
      <c r="BQ77" s="236">
        <f t="shared" si="24"/>
        <v>0</v>
      </c>
      <c r="BR77" s="236">
        <f t="shared" si="24"/>
        <v>0</v>
      </c>
      <c r="BS77" s="236">
        <f t="shared" si="24"/>
        <v>0</v>
      </c>
      <c r="BT77" s="236">
        <f t="shared" si="24"/>
        <v>0</v>
      </c>
      <c r="BU77" s="236">
        <f t="shared" si="24"/>
        <v>0</v>
      </c>
      <c r="BV77" s="236">
        <f t="shared" si="24"/>
        <v>0</v>
      </c>
      <c r="BW77" s="236">
        <f t="shared" si="24"/>
        <v>0</v>
      </c>
      <c r="BX77" s="236">
        <f t="shared" si="24"/>
        <v>0</v>
      </c>
      <c r="BY77" s="236">
        <f t="shared" si="24"/>
        <v>0</v>
      </c>
      <c r="BZ77" s="236">
        <f t="shared" si="24"/>
        <v>0</v>
      </c>
      <c r="CA77" s="236">
        <f t="shared" si="24"/>
        <v>0</v>
      </c>
      <c r="CB77" s="236">
        <f t="shared" si="24"/>
        <v>0</v>
      </c>
      <c r="CC77" s="236">
        <f t="shared" si="24"/>
        <v>0</v>
      </c>
      <c r="CD77" s="236">
        <f t="shared" si="24"/>
        <v>0</v>
      </c>
      <c r="CE77" s="236">
        <f t="shared" si="24"/>
        <v>0</v>
      </c>
      <c r="CF77" s="236">
        <f t="shared" si="24"/>
        <v>0</v>
      </c>
      <c r="CG77" s="236">
        <f t="shared" si="24"/>
        <v>0</v>
      </c>
      <c r="CH77" s="236">
        <f t="shared" si="24"/>
        <v>0</v>
      </c>
      <c r="CI77" s="236">
        <f t="shared" si="24"/>
        <v>0</v>
      </c>
      <c r="CJ77" s="236">
        <f t="shared" si="24"/>
        <v>0</v>
      </c>
    </row>
    <row r="78" spans="1:88" s="115" customFormat="1" ht="25.5" x14ac:dyDescent="0.2">
      <c r="A78" s="140" t="s">
        <v>217</v>
      </c>
      <c r="B78" s="192"/>
      <c r="C78" s="192"/>
      <c r="D78" s="236">
        <f t="shared" si="18"/>
        <v>0</v>
      </c>
      <c r="E78" s="236">
        <f t="shared" si="25"/>
        <v>0</v>
      </c>
      <c r="F78" s="236">
        <f t="shared" si="25"/>
        <v>0</v>
      </c>
      <c r="G78" s="236">
        <f t="shared" si="25"/>
        <v>0</v>
      </c>
      <c r="H78" s="236">
        <f t="shared" si="25"/>
        <v>0</v>
      </c>
      <c r="I78" s="236">
        <f t="shared" si="25"/>
        <v>0</v>
      </c>
      <c r="J78" s="236">
        <f t="shared" si="25"/>
        <v>0</v>
      </c>
      <c r="K78" s="236">
        <f t="shared" si="25"/>
        <v>0</v>
      </c>
      <c r="L78" s="236">
        <f t="shared" si="25"/>
        <v>0</v>
      </c>
      <c r="M78" s="236">
        <f t="shared" si="25"/>
        <v>0</v>
      </c>
      <c r="N78" s="236">
        <f t="shared" si="25"/>
        <v>177789.31473946269</v>
      </c>
      <c r="O78" s="236">
        <f t="shared" si="25"/>
        <v>211670.20408248645</v>
      </c>
      <c r="P78" s="236">
        <f t="shared" si="25"/>
        <v>216601.0910961933</v>
      </c>
      <c r="Q78" s="236">
        <f t="shared" si="25"/>
        <v>215559.75013652211</v>
      </c>
      <c r="R78" s="236">
        <f t="shared" si="25"/>
        <v>213150.01496989373</v>
      </c>
      <c r="S78" s="236">
        <f t="shared" si="25"/>
        <v>210306.49287920841</v>
      </c>
      <c r="T78" s="236">
        <f t="shared" si="25"/>
        <v>207230.60907361144</v>
      </c>
      <c r="U78" s="236">
        <f t="shared" si="25"/>
        <v>203976.6504544788</v>
      </c>
      <c r="V78" s="236">
        <f t="shared" si="25"/>
        <v>200568.83714413596</v>
      </c>
      <c r="W78" s="236">
        <f t="shared" si="25"/>
        <v>197848.71793352766</v>
      </c>
      <c r="X78" s="236">
        <f t="shared" si="25"/>
        <v>195933.13051189575</v>
      </c>
      <c r="Y78" s="236">
        <f t="shared" si="25"/>
        <v>193524.63566693664</v>
      </c>
      <c r="Z78" s="236">
        <f t="shared" si="25"/>
        <v>190698.36080026161</v>
      </c>
      <c r="AA78" s="236">
        <f t="shared" si="25"/>
        <v>187521.58118701912</v>
      </c>
      <c r="AB78" s="236">
        <f t="shared" si="25"/>
        <v>184054.14477749867</v>
      </c>
      <c r="AC78" s="236">
        <f t="shared" si="25"/>
        <v>180349.01109125745</v>
      </c>
      <c r="AD78" s="236">
        <f t="shared" si="25"/>
        <v>176452.84255984519</v>
      </c>
      <c r="AE78" s="236">
        <f t="shared" si="25"/>
        <v>172406.60656546429</v>
      </c>
      <c r="AF78" s="236">
        <f t="shared" si="25"/>
        <v>168246.16110045975</v>
      </c>
      <c r="AG78" s="236">
        <f t="shared" si="25"/>
        <v>168409.67908784095</v>
      </c>
      <c r="AH78" s="236">
        <f t="shared" si="25"/>
        <v>167770.01353015332</v>
      </c>
      <c r="AI78" s="236">
        <f t="shared" si="25"/>
        <v>166437.87320308434</v>
      </c>
      <c r="AJ78" s="236">
        <f t="shared" si="25"/>
        <v>164512.50924210856</v>
      </c>
      <c r="AK78" s="236">
        <f t="shared" si="25"/>
        <v>162082.73054515244</v>
      </c>
      <c r="AL78" s="236">
        <f t="shared" si="25"/>
        <v>159227.84176504472</v>
      </c>
      <c r="AM78" s="236">
        <f t="shared" si="25"/>
        <v>156018.51072366582</v>
      </c>
      <c r="AN78" s="236">
        <f t="shared" si="25"/>
        <v>152517.5698816618</v>
      </c>
      <c r="AO78" s="236">
        <f t="shared" si="25"/>
        <v>148780.75548609719</v>
      </c>
      <c r="AP78" s="236">
        <f t="shared" si="25"/>
        <v>144857.38763628202</v>
      </c>
      <c r="AQ78" s="236">
        <f t="shared" si="25"/>
        <v>148017.57956214808</v>
      </c>
      <c r="AR78" s="236">
        <f t="shared" si="25"/>
        <v>149368.01121602813</v>
      </c>
      <c r="AS78" s="236">
        <f t="shared" si="25"/>
        <v>149219.76178325713</v>
      </c>
      <c r="AT78" s="236">
        <f t="shared" si="25"/>
        <v>147841.17614397407</v>
      </c>
      <c r="AU78" s="236">
        <f t="shared" si="25"/>
        <v>145463.25032133795</v>
      </c>
      <c r="AV78" s="236">
        <f t="shared" si="25"/>
        <v>142284.3364193216</v>
      </c>
      <c r="AW78" s="236">
        <f t="shared" si="25"/>
        <v>138474.26769489516</v>
      </c>
      <c r="AX78" s="236">
        <f t="shared" si="25"/>
        <v>134177.98332463577</v>
      </c>
      <c r="AY78" s="236">
        <f t="shared" si="25"/>
        <v>129518.7174521042</v>
      </c>
      <c r="AZ78" s="236">
        <f t="shared" si="25"/>
        <v>124600.80621187389</v>
      </c>
      <c r="BA78" s="236">
        <f t="shared" si="25"/>
        <v>160963.58701171912</v>
      </c>
      <c r="BB78" s="236">
        <f t="shared" si="25"/>
        <v>148436.35998425353</v>
      </c>
      <c r="BC78" s="236">
        <f t="shared" si="25"/>
        <v>136887.4215711765</v>
      </c>
      <c r="BD78" s="236">
        <f t="shared" si="25"/>
        <v>126240.54036900774</v>
      </c>
      <c r="BE78" s="236">
        <f t="shared" si="25"/>
        <v>116425.74290815648</v>
      </c>
      <c r="BF78" s="236">
        <f t="shared" si="25"/>
        <v>107378.55195035599</v>
      </c>
      <c r="BG78" s="236">
        <f t="shared" si="25"/>
        <v>99039.424763787538</v>
      </c>
      <c r="BH78" s="236">
        <f t="shared" si="25"/>
        <v>91353.317362266593</v>
      </c>
      <c r="BI78" s="236">
        <f t="shared" si="25"/>
        <v>84269.328227899037</v>
      </c>
      <c r="BJ78" s="236">
        <f t="shared" si="25"/>
        <v>77740.392821666785</v>
      </c>
      <c r="BK78" s="236">
        <f t="shared" si="25"/>
        <v>71723.011531100143</v>
      </c>
      <c r="BL78" s="236">
        <f t="shared" si="25"/>
        <v>66177.000828310382</v>
      </c>
      <c r="BM78" s="236">
        <f t="shared" si="25"/>
        <v>61065.261796739884</v>
      </c>
      <c r="BN78" s="236">
        <f t="shared" si="25"/>
        <v>56353.562813606113</v>
      </c>
      <c r="BO78" s="236">
        <f t="shared" si="25"/>
        <v>52010.334694226272</v>
      </c>
      <c r="BP78" s="236">
        <f t="shared" ref="BP78:CJ80" si="26">BP26-BP52</f>
        <v>48006.477436247747</v>
      </c>
      <c r="BQ78" s="236">
        <f t="shared" si="26"/>
        <v>44315.178118681535</v>
      </c>
      <c r="BR78" s="236">
        <f t="shared" si="26"/>
        <v>40911.739686071407</v>
      </c>
      <c r="BS78" s="236">
        <f t="shared" si="26"/>
        <v>37773.420390444342</v>
      </c>
      <c r="BT78" s="236">
        <f t="shared" si="26"/>
        <v>34879.283639369067</v>
      </c>
      <c r="BU78" s="236">
        <f t="shared" si="26"/>
        <v>0</v>
      </c>
      <c r="BV78" s="236">
        <f t="shared" si="26"/>
        <v>0</v>
      </c>
      <c r="BW78" s="236">
        <f t="shared" si="26"/>
        <v>0</v>
      </c>
      <c r="BX78" s="236">
        <f t="shared" si="26"/>
        <v>0</v>
      </c>
      <c r="BY78" s="236">
        <f t="shared" si="26"/>
        <v>0</v>
      </c>
      <c r="BZ78" s="236">
        <f t="shared" si="26"/>
        <v>0</v>
      </c>
      <c r="CA78" s="236">
        <f t="shared" si="26"/>
        <v>0</v>
      </c>
      <c r="CB78" s="236">
        <f t="shared" si="26"/>
        <v>0</v>
      </c>
      <c r="CC78" s="236">
        <f t="shared" si="26"/>
        <v>0</v>
      </c>
      <c r="CD78" s="236">
        <f t="shared" si="26"/>
        <v>0</v>
      </c>
      <c r="CE78" s="236">
        <f t="shared" si="26"/>
        <v>0</v>
      </c>
      <c r="CF78" s="236">
        <f t="shared" si="26"/>
        <v>0</v>
      </c>
      <c r="CG78" s="236">
        <f t="shared" si="26"/>
        <v>0</v>
      </c>
      <c r="CH78" s="236">
        <f t="shared" si="26"/>
        <v>0</v>
      </c>
      <c r="CI78" s="236">
        <f t="shared" si="26"/>
        <v>0</v>
      </c>
      <c r="CJ78" s="236">
        <f t="shared" si="26"/>
        <v>0</v>
      </c>
    </row>
    <row r="79" spans="1:88" s="115" customFormat="1" ht="25.5" x14ac:dyDescent="0.2">
      <c r="A79" s="140" t="s">
        <v>218</v>
      </c>
      <c r="B79" s="192"/>
      <c r="C79" s="192"/>
      <c r="D79" s="236">
        <f t="shared" si="18"/>
        <v>0</v>
      </c>
      <c r="E79" s="236">
        <f t="shared" ref="E79:BP80" si="27">E27-E53</f>
        <v>0</v>
      </c>
      <c r="F79" s="236">
        <f t="shared" si="27"/>
        <v>0</v>
      </c>
      <c r="G79" s="236">
        <f t="shared" si="27"/>
        <v>0</v>
      </c>
      <c r="H79" s="236">
        <f t="shared" si="27"/>
        <v>0</v>
      </c>
      <c r="I79" s="236">
        <f t="shared" si="27"/>
        <v>0</v>
      </c>
      <c r="J79" s="236">
        <f t="shared" si="27"/>
        <v>0</v>
      </c>
      <c r="K79" s="236">
        <f t="shared" si="27"/>
        <v>0</v>
      </c>
      <c r="L79" s="236">
        <f t="shared" si="27"/>
        <v>0</v>
      </c>
      <c r="M79" s="236">
        <f t="shared" si="27"/>
        <v>0</v>
      </c>
      <c r="N79" s="236">
        <f t="shared" si="27"/>
        <v>58879.906099525921</v>
      </c>
      <c r="O79" s="236">
        <f t="shared" si="27"/>
        <v>68952.67081104801</v>
      </c>
      <c r="P79" s="236">
        <f t="shared" si="27"/>
        <v>69160.505991346552</v>
      </c>
      <c r="Q79" s="236">
        <f t="shared" si="27"/>
        <v>67544.203426227788</v>
      </c>
      <c r="R79" s="236">
        <f t="shared" si="27"/>
        <v>65724.436475793133</v>
      </c>
      <c r="S79" s="236">
        <f t="shared" si="27"/>
        <v>64001.46643275721</v>
      </c>
      <c r="T79" s="236">
        <f t="shared" si="27"/>
        <v>62409.655651221401</v>
      </c>
      <c r="U79" s="236">
        <f t="shared" si="27"/>
        <v>60933.59813540196</v>
      </c>
      <c r="V79" s="236">
        <f t="shared" si="27"/>
        <v>59551.632552362164</v>
      </c>
      <c r="W79" s="236">
        <f t="shared" si="27"/>
        <v>58492.529315842199</v>
      </c>
      <c r="X79" s="236">
        <f t="shared" si="27"/>
        <v>57438.932713587768</v>
      </c>
      <c r="Y79" s="236">
        <f t="shared" si="27"/>
        <v>56437.775471350527</v>
      </c>
      <c r="Z79" s="236">
        <f t="shared" si="27"/>
        <v>55463.333256483311</v>
      </c>
      <c r="AA79" s="236">
        <f t="shared" si="27"/>
        <v>54497.35080715653</v>
      </c>
      <c r="AB79" s="236">
        <f t="shared" si="27"/>
        <v>53527.331436803797</v>
      </c>
      <c r="AC79" s="236">
        <f t="shared" si="27"/>
        <v>52545.181030957727</v>
      </c>
      <c r="AD79" s="236">
        <f t="shared" si="27"/>
        <v>51546.136201529647</v>
      </c>
      <c r="AE79" s="236">
        <f t="shared" si="27"/>
        <v>50527.92055335734</v>
      </c>
      <c r="AF79" s="236">
        <f t="shared" si="27"/>
        <v>49490.083868125221</v>
      </c>
      <c r="AG79" s="236">
        <f t="shared" si="27"/>
        <v>48433.48756257433</v>
      </c>
      <c r="AH79" s="236">
        <f t="shared" si="27"/>
        <v>47573.731220423128</v>
      </c>
      <c r="AI79" s="236">
        <f t="shared" si="27"/>
        <v>46837.068862998276</v>
      </c>
      <c r="AJ79" s="236">
        <f t="shared" si="27"/>
        <v>46168.421151489951</v>
      </c>
      <c r="AK79" s="236">
        <f t="shared" si="27"/>
        <v>45527.454402937787</v>
      </c>
      <c r="AL79" s="236">
        <f t="shared" si="27"/>
        <v>44885.421065460774</v>
      </c>
      <c r="AM79" s="236">
        <f t="shared" si="27"/>
        <v>44222.610880258493</v>
      </c>
      <c r="AN79" s="236">
        <f t="shared" si="27"/>
        <v>43526.297436334193</v>
      </c>
      <c r="AO79" s="236">
        <f t="shared" si="27"/>
        <v>42789.089041960426</v>
      </c>
      <c r="AP79" s="236">
        <f t="shared" si="27"/>
        <v>42007.610285995761</v>
      </c>
      <c r="AQ79" s="236">
        <f t="shared" si="27"/>
        <v>41181.453901211498</v>
      </c>
      <c r="AR79" s="236">
        <f t="shared" si="27"/>
        <v>40662.94396682037</v>
      </c>
      <c r="AS79" s="236">
        <f t="shared" si="27"/>
        <v>40307.274332517991</v>
      </c>
      <c r="AT79" s="236">
        <f t="shared" si="27"/>
        <v>40011.512986841379</v>
      </c>
      <c r="AU79" s="236">
        <f t="shared" si="27"/>
        <v>39704.81093053217</v>
      </c>
      <c r="AV79" s="236">
        <f t="shared" si="27"/>
        <v>39340.687012528069</v>
      </c>
      <c r="AW79" s="236">
        <f t="shared" si="27"/>
        <v>38890.954563265434</v>
      </c>
      <c r="AX79" s="236">
        <f t="shared" si="27"/>
        <v>38340.955715219257</v>
      </c>
      <c r="AY79" s="236">
        <f t="shared" si="27"/>
        <v>37685.84081185516</v>
      </c>
      <c r="AZ79" s="236">
        <f t="shared" si="27"/>
        <v>36927.683435846819</v>
      </c>
      <c r="BA79" s="236">
        <f t="shared" si="27"/>
        <v>36073.262420994928</v>
      </c>
      <c r="BB79" s="236">
        <f t="shared" si="27"/>
        <v>37143.877054327168</v>
      </c>
      <c r="BC79" s="236">
        <f t="shared" si="27"/>
        <v>37409.053470078623</v>
      </c>
      <c r="BD79" s="236">
        <f t="shared" si="27"/>
        <v>37065.427051695529</v>
      </c>
      <c r="BE79" s="236">
        <f t="shared" si="27"/>
        <v>36269.717229758389</v>
      </c>
      <c r="BF79" s="236">
        <f t="shared" si="27"/>
        <v>35146.434635421727</v>
      </c>
      <c r="BG79" s="236">
        <f t="shared" si="27"/>
        <v>33794.032897476805</v>
      </c>
      <c r="BH79" s="236">
        <f t="shared" si="27"/>
        <v>32289.879461677512</v>
      </c>
      <c r="BI79" s="236">
        <f t="shared" si="27"/>
        <v>30694.301882717293</v>
      </c>
      <c r="BJ79" s="236">
        <f t="shared" si="27"/>
        <v>29053.893593559973</v>
      </c>
      <c r="BK79" s="236">
        <f t="shared" si="27"/>
        <v>27404.217296924442</v>
      </c>
      <c r="BL79" s="236">
        <f t="shared" si="27"/>
        <v>25772.013808150776</v>
      </c>
      <c r="BM79" s="236">
        <f t="shared" si="27"/>
        <v>24177.003034877358</v>
      </c>
      <c r="BN79" s="236">
        <f t="shared" si="27"/>
        <v>22633.348172626924</v>
      </c>
      <c r="BO79" s="236">
        <f t="shared" si="27"/>
        <v>21150.842073715176</v>
      </c>
      <c r="BP79" s="236">
        <f t="shared" si="27"/>
        <v>19735.86495459755</v>
      </c>
      <c r="BQ79" s="236">
        <f t="shared" si="26"/>
        <v>18392.154487773543</v>
      </c>
      <c r="BR79" s="236">
        <f t="shared" si="26"/>
        <v>17121.422494346974</v>
      </c>
      <c r="BS79" s="236">
        <f t="shared" si="26"/>
        <v>15923.846672576154</v>
      </c>
      <c r="BT79" s="236">
        <f t="shared" si="26"/>
        <v>14798.460902262246</v>
      </c>
      <c r="BU79" s="236">
        <f t="shared" si="26"/>
        <v>45953.521476806607</v>
      </c>
      <c r="BV79" s="236">
        <f t="shared" si="26"/>
        <v>37458.119565269444</v>
      </c>
      <c r="BW79" s="236">
        <f t="shared" si="26"/>
        <v>30527.715750733623</v>
      </c>
      <c r="BX79" s="236">
        <f t="shared" si="26"/>
        <v>24874.678466582438</v>
      </c>
      <c r="BY79" s="236">
        <f t="shared" si="26"/>
        <v>20264.746691259323</v>
      </c>
      <c r="BZ79" s="236">
        <f t="shared" si="26"/>
        <v>16506.642894192715</v>
      </c>
      <c r="CA79" s="236">
        <f t="shared" si="26"/>
        <v>13443.982559314696</v>
      </c>
      <c r="CB79" s="236">
        <f t="shared" si="26"/>
        <v>10948.851061004098</v>
      </c>
      <c r="CC79" s="236">
        <f t="shared" si="26"/>
        <v>8916.6318777695997</v>
      </c>
      <c r="CD79" s="236">
        <f t="shared" si="26"/>
        <v>7261.8017590637901</v>
      </c>
      <c r="CE79" s="236">
        <f t="shared" si="26"/>
        <v>5914.4909259124543</v>
      </c>
      <c r="CF79" s="236">
        <f t="shared" si="26"/>
        <v>4817.6592708760872</v>
      </c>
      <c r="CG79" s="236">
        <f t="shared" si="26"/>
        <v>3924.7745677071216</v>
      </c>
      <c r="CH79" s="236">
        <f t="shared" si="26"/>
        <v>3197.9028918628173</v>
      </c>
      <c r="CI79" s="236">
        <f t="shared" si="26"/>
        <v>2606.1389203592844</v>
      </c>
      <c r="CJ79" s="236">
        <f t="shared" si="26"/>
        <v>0</v>
      </c>
    </row>
    <row r="80" spans="1:88" s="115" customFormat="1" ht="25.5" x14ac:dyDescent="0.2">
      <c r="A80" s="140" t="s">
        <v>195</v>
      </c>
      <c r="B80" s="192"/>
      <c r="C80" s="192"/>
      <c r="D80" s="236">
        <f t="shared" si="18"/>
        <v>0</v>
      </c>
      <c r="E80" s="236">
        <f t="shared" si="27"/>
        <v>0</v>
      </c>
      <c r="F80" s="236">
        <f t="shared" si="27"/>
        <v>0</v>
      </c>
      <c r="G80" s="236">
        <f t="shared" si="27"/>
        <v>0</v>
      </c>
      <c r="H80" s="236">
        <f t="shared" si="27"/>
        <v>0</v>
      </c>
      <c r="I80" s="236">
        <f t="shared" si="27"/>
        <v>0</v>
      </c>
      <c r="J80" s="236">
        <f t="shared" si="27"/>
        <v>0</v>
      </c>
      <c r="K80" s="236">
        <f t="shared" si="27"/>
        <v>0</v>
      </c>
      <c r="L80" s="236">
        <f t="shared" si="27"/>
        <v>0</v>
      </c>
      <c r="M80" s="236">
        <f t="shared" si="27"/>
        <v>0</v>
      </c>
      <c r="N80" s="236">
        <f t="shared" si="27"/>
        <v>3581.4736509321847</v>
      </c>
      <c r="O80" s="236">
        <f t="shared" si="27"/>
        <v>4181.8260017345056</v>
      </c>
      <c r="P80" s="236">
        <f t="shared" si="27"/>
        <v>4179.0999257993899</v>
      </c>
      <c r="Q80" s="236">
        <f t="shared" si="27"/>
        <v>4066.9621930818321</v>
      </c>
      <c r="R80" s="236">
        <f t="shared" si="27"/>
        <v>3945.0233111697562</v>
      </c>
      <c r="S80" s="236">
        <f t="shared" si="27"/>
        <v>3831.4686985594381</v>
      </c>
      <c r="T80" s="236">
        <f t="shared" si="27"/>
        <v>3728.0651250499141</v>
      </c>
      <c r="U80" s="236">
        <f t="shared" si="27"/>
        <v>3633.5383640350919</v>
      </c>
      <c r="V80" s="236">
        <f t="shared" si="27"/>
        <v>3546.2698251195252</v>
      </c>
      <c r="W80" s="236">
        <f t="shared" si="27"/>
        <v>3479.6657033543379</v>
      </c>
      <c r="X80" s="236">
        <f t="shared" si="27"/>
        <v>3414.4732159368286</v>
      </c>
      <c r="Y80" s="236">
        <f t="shared" si="27"/>
        <v>3350.1128451009936</v>
      </c>
      <c r="Z80" s="236">
        <f t="shared" si="27"/>
        <v>3289.2786110872912</v>
      </c>
      <c r="AA80" s="236">
        <f t="shared" si="27"/>
        <v>3230.4192886827586</v>
      </c>
      <c r="AB80" s="236">
        <f t="shared" si="27"/>
        <v>3172.4209933312159</v>
      </c>
      <c r="AC80" s="236">
        <f t="shared" si="27"/>
        <v>3114.5087295046906</v>
      </c>
      <c r="AD80" s="236">
        <f t="shared" si="27"/>
        <v>3056.1679502906627</v>
      </c>
      <c r="AE80" s="236">
        <f t="shared" si="27"/>
        <v>2997.0822987346619</v>
      </c>
      <c r="AF80" s="236">
        <f t="shared" si="27"/>
        <v>2937.084418523038</v>
      </c>
      <c r="AG80" s="236">
        <f t="shared" si="27"/>
        <v>2876.1172901655082</v>
      </c>
      <c r="AH80" s="236">
        <f t="shared" si="27"/>
        <v>2814.2040119563535</v>
      </c>
      <c r="AI80" s="236">
        <f t="shared" si="27"/>
        <v>2763.8535318912109</v>
      </c>
      <c r="AJ80" s="236">
        <f t="shared" si="27"/>
        <v>2720.7498380474717</v>
      </c>
      <c r="AK80" s="236">
        <f t="shared" si="27"/>
        <v>2681.6696344804805</v>
      </c>
      <c r="AL80" s="236">
        <f t="shared" si="27"/>
        <v>2644.2531991064679</v>
      </c>
      <c r="AM80" s="236">
        <f t="shared" si="27"/>
        <v>2606.8191055286588</v>
      </c>
      <c r="AN80" s="236">
        <f t="shared" si="27"/>
        <v>2568.2145615776317</v>
      </c>
      <c r="AO80" s="236">
        <f t="shared" si="27"/>
        <v>2527.6948497280828</v>
      </c>
      <c r="AP80" s="236">
        <f t="shared" si="27"/>
        <v>2484.826601366658</v>
      </c>
      <c r="AQ80" s="236">
        <f t="shared" si="27"/>
        <v>2439.4105820645491</v>
      </c>
      <c r="AR80" s="236">
        <f t="shared" si="27"/>
        <v>2391.4204129259742</v>
      </c>
      <c r="AS80" s="236">
        <f t="shared" si="27"/>
        <v>2361.3323366633122</v>
      </c>
      <c r="AT80" s="236">
        <f t="shared" si="27"/>
        <v>2340.7163074547134</v>
      </c>
      <c r="AU80" s="236">
        <f t="shared" si="27"/>
        <v>2323.5817772242299</v>
      </c>
      <c r="AV80" s="236">
        <f t="shared" si="27"/>
        <v>2305.8081300523918</v>
      </c>
      <c r="AW80" s="236">
        <f t="shared" si="27"/>
        <v>2284.6946496998717</v>
      </c>
      <c r="AX80" s="236">
        <f t="shared" si="27"/>
        <v>2258.6058485596877</v>
      </c>
      <c r="AY80" s="236">
        <f t="shared" si="27"/>
        <v>2226.6931510315771</v>
      </c>
      <c r="AZ80" s="236">
        <f t="shared" si="27"/>
        <v>2188.6777607344557</v>
      </c>
      <c r="BA80" s="236">
        <f t="shared" si="27"/>
        <v>2144.6824888146366</v>
      </c>
      <c r="BB80" s="236">
        <f t="shared" si="27"/>
        <v>2095.1026467968477</v>
      </c>
      <c r="BC80" s="236">
        <f t="shared" si="27"/>
        <v>2157.4608810538193</v>
      </c>
      <c r="BD80" s="236">
        <f t="shared" si="27"/>
        <v>2172.9420060647099</v>
      </c>
      <c r="BE80" s="236">
        <f t="shared" si="27"/>
        <v>2153.0033250272681</v>
      </c>
      <c r="BF80" s="236">
        <f t="shared" si="27"/>
        <v>2106.7808500851679</v>
      </c>
      <c r="BG80" s="236">
        <f t="shared" si="27"/>
        <v>2041.5308281513571</v>
      </c>
      <c r="BH80" s="236">
        <f t="shared" si="27"/>
        <v>1962.9864376300829</v>
      </c>
      <c r="BI80" s="236">
        <f t="shared" si="27"/>
        <v>1875.6481486606208</v>
      </c>
      <c r="BJ80" s="236">
        <f t="shared" si="27"/>
        <v>1783.020997954809</v>
      </c>
      <c r="BK80" s="236">
        <f t="shared" si="27"/>
        <v>1687.8087109416083</v>
      </c>
      <c r="BL80" s="236">
        <f t="shared" si="27"/>
        <v>1592.0724117539648</v>
      </c>
      <c r="BM80" s="236">
        <f t="shared" si="27"/>
        <v>1497.3601348343218</v>
      </c>
      <c r="BN80" s="236">
        <f t="shared" si="27"/>
        <v>1404.8122273169283</v>
      </c>
      <c r="BO80" s="236">
        <f t="shared" si="27"/>
        <v>1315.2468597983534</v>
      </c>
      <c r="BP80" s="236">
        <f t="shared" si="27"/>
        <v>1229.2291605304636</v>
      </c>
      <c r="BQ80" s="236">
        <f t="shared" si="26"/>
        <v>1147.1269065752349</v>
      </c>
      <c r="BR80" s="236">
        <f t="shared" si="26"/>
        <v>1069.1552169418137</v>
      </c>
      <c r="BS80" s="236">
        <f t="shared" si="26"/>
        <v>995.41227965603321</v>
      </c>
      <c r="BT80" s="236">
        <f t="shared" si="26"/>
        <v>925.907795126368</v>
      </c>
      <c r="BU80" s="236">
        <f t="shared" si="26"/>
        <v>860.58552303672332</v>
      </c>
      <c r="BV80" s="236">
        <f t="shared" si="26"/>
        <v>2675.5799689478299</v>
      </c>
      <c r="BW80" s="236">
        <f t="shared" si="26"/>
        <v>2180.5511250524432</v>
      </c>
      <c r="BX80" s="236">
        <f t="shared" si="26"/>
        <v>1776.7627476130438</v>
      </c>
      <c r="BY80" s="236">
        <f t="shared" si="26"/>
        <v>1447.4819065185293</v>
      </c>
      <c r="BZ80" s="236">
        <f t="shared" si="26"/>
        <v>1179.0459210137633</v>
      </c>
      <c r="CA80" s="236">
        <f t="shared" si="26"/>
        <v>960.28446852249181</v>
      </c>
      <c r="CB80" s="236">
        <f t="shared" si="26"/>
        <v>782.06079007172229</v>
      </c>
      <c r="CC80" s="236">
        <f t="shared" si="26"/>
        <v>636.90227698355011</v>
      </c>
      <c r="CD80" s="236">
        <f t="shared" si="26"/>
        <v>518.70012564741774</v>
      </c>
      <c r="CE80" s="236">
        <f t="shared" si="26"/>
        <v>422.46363756518258</v>
      </c>
      <c r="CF80" s="236">
        <f t="shared" si="26"/>
        <v>344.1185193482961</v>
      </c>
      <c r="CG80" s="236">
        <f t="shared" si="26"/>
        <v>280.34104055050921</v>
      </c>
      <c r="CH80" s="236">
        <f t="shared" si="26"/>
        <v>228.42163513305968</v>
      </c>
      <c r="CI80" s="236">
        <f t="shared" si="26"/>
        <v>186.15278002566629</v>
      </c>
      <c r="CJ80" s="236">
        <f t="shared" si="26"/>
        <v>2276.0538819957583</v>
      </c>
    </row>
    <row r="81" spans="1:88" s="115" customFormat="1" ht="12.75" x14ac:dyDescent="0.2">
      <c r="A81" s="140" t="s">
        <v>0</v>
      </c>
      <c r="B81" s="202"/>
      <c r="C81" s="192"/>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row>
    <row r="82" spans="1:88" s="115" customFormat="1" ht="12.75" x14ac:dyDescent="0.2">
      <c r="A82" s="140" t="s">
        <v>5</v>
      </c>
      <c r="B82" s="192"/>
      <c r="C82" s="192"/>
      <c r="D82" s="236">
        <f>SUM(D61:D81)</f>
        <v>-31973.089644905031</v>
      </c>
      <c r="E82" s="236">
        <f t="shared" ref="E82:BP82" si="28">SUM(E61:E81)</f>
        <v>-5482.49424469515</v>
      </c>
      <c r="F82" s="236">
        <f t="shared" si="28"/>
        <v>19546.762254579429</v>
      </c>
      <c r="G82" s="236">
        <f t="shared" si="28"/>
        <v>42549.782693963643</v>
      </c>
      <c r="H82" s="236">
        <f t="shared" si="28"/>
        <v>63222.254603044334</v>
      </c>
      <c r="I82" s="236">
        <f t="shared" si="28"/>
        <v>30255.425962215348</v>
      </c>
      <c r="J82" s="236">
        <f t="shared" si="28"/>
        <v>32297.702796011446</v>
      </c>
      <c r="K82" s="236">
        <f t="shared" si="28"/>
        <v>40521.474224922422</v>
      </c>
      <c r="L82" s="236">
        <f t="shared" si="28"/>
        <v>49515.955530633189</v>
      </c>
      <c r="M82" s="236">
        <f t="shared" si="28"/>
        <v>58224.96016761112</v>
      </c>
      <c r="N82" s="236">
        <f t="shared" si="28"/>
        <v>38730.001813897674</v>
      </c>
      <c r="O82" s="236">
        <f t="shared" si="28"/>
        <v>33676.672532921279</v>
      </c>
      <c r="P82" s="236">
        <f t="shared" si="28"/>
        <v>31910.634131226259</v>
      </c>
      <c r="Q82" s="236">
        <f t="shared" si="28"/>
        <v>31174.490035221308</v>
      </c>
      <c r="R82" s="236">
        <f t="shared" si="28"/>
        <v>30945.57794217276</v>
      </c>
      <c r="S82" s="236">
        <f t="shared" si="28"/>
        <v>31052.548088003408</v>
      </c>
      <c r="T82" s="236">
        <f t="shared" si="28"/>
        <v>31405.214413316811</v>
      </c>
      <c r="U82" s="236">
        <f t="shared" si="28"/>
        <v>31939.638586248577</v>
      </c>
      <c r="V82" s="236">
        <f t="shared" si="28"/>
        <v>32605.379006025556</v>
      </c>
      <c r="W82" s="236">
        <f t="shared" si="28"/>
        <v>33393.831165552132</v>
      </c>
      <c r="X82" s="236">
        <f t="shared" si="28"/>
        <v>34054.50826853179</v>
      </c>
      <c r="Y82" s="236">
        <f t="shared" si="28"/>
        <v>34777.841313604273</v>
      </c>
      <c r="Z82" s="236">
        <f t="shared" si="28"/>
        <v>35542.305439972486</v>
      </c>
      <c r="AA82" s="236">
        <f t="shared" si="28"/>
        <v>36327.21356312163</v>
      </c>
      <c r="AB82" s="236">
        <f t="shared" si="28"/>
        <v>37113.20400414474</v>
      </c>
      <c r="AC82" s="236">
        <f t="shared" si="28"/>
        <v>37882.993400147629</v>
      </c>
      <c r="AD82" s="236">
        <f t="shared" si="28"/>
        <v>38621.716499396716</v>
      </c>
      <c r="AE82" s="236">
        <f t="shared" si="28"/>
        <v>39317.003941909381</v>
      </c>
      <c r="AF82" s="236">
        <f t="shared" si="28"/>
        <v>39958.900020060566</v>
      </c>
      <c r="AG82" s="236">
        <f t="shared" si="28"/>
        <v>40544.943667218904</v>
      </c>
      <c r="AH82" s="236">
        <f t="shared" si="28"/>
        <v>41160.090285578575</v>
      </c>
      <c r="AI82" s="236">
        <f t="shared" si="28"/>
        <v>41797.806057383095</v>
      </c>
      <c r="AJ82" s="236">
        <f t="shared" si="28"/>
        <v>42443.507298376659</v>
      </c>
      <c r="AK82" s="236">
        <f t="shared" si="28"/>
        <v>43078.851952953686</v>
      </c>
      <c r="AL82" s="236">
        <f t="shared" si="28"/>
        <v>43684.997246361374</v>
      </c>
      <c r="AM82" s="236">
        <f t="shared" si="28"/>
        <v>44244.500998790536</v>
      </c>
      <c r="AN82" s="236">
        <f t="shared" si="28"/>
        <v>44742.33059277587</v>
      </c>
      <c r="AO82" s="236">
        <f t="shared" si="28"/>
        <v>45166.297225480375</v>
      </c>
      <c r="AP82" s="236">
        <f t="shared" si="28"/>
        <v>45507.13108902183</v>
      </c>
      <c r="AQ82" s="236">
        <f t="shared" si="28"/>
        <v>45968.926176223365</v>
      </c>
      <c r="AR82" s="236">
        <f t="shared" si="28"/>
        <v>46446.30270289164</v>
      </c>
      <c r="AS82" s="236">
        <f t="shared" si="28"/>
        <v>46926.269770402621</v>
      </c>
      <c r="AT82" s="236">
        <f t="shared" si="28"/>
        <v>47383.673320307105</v>
      </c>
      <c r="AU82" s="236">
        <f t="shared" si="28"/>
        <v>47789.883038659696</v>
      </c>
      <c r="AV82" s="236">
        <f t="shared" si="28"/>
        <v>48117.904292642415</v>
      </c>
      <c r="AW82" s="236">
        <f t="shared" si="28"/>
        <v>48345.053806434007</v>
      </c>
      <c r="AX82" s="236">
        <f t="shared" si="28"/>
        <v>48454.09311568753</v>
      </c>
      <c r="AY82" s="236">
        <f t="shared" si="28"/>
        <v>48433.420483373644</v>
      </c>
      <c r="AZ82" s="236">
        <f t="shared" si="28"/>
        <v>48276.719534654403</v>
      </c>
      <c r="BA82" s="236">
        <f t="shared" si="28"/>
        <v>50363.970656727004</v>
      </c>
      <c r="BB82" s="236">
        <f t="shared" si="28"/>
        <v>50322.245180699363</v>
      </c>
      <c r="BC82" s="236">
        <f t="shared" si="28"/>
        <v>50156.273542528492</v>
      </c>
      <c r="BD82" s="236">
        <f t="shared" si="28"/>
        <v>49787.625901738589</v>
      </c>
      <c r="BE82" s="236">
        <f t="shared" si="28"/>
        <v>49191.453397751131</v>
      </c>
      <c r="BF82" s="236">
        <f t="shared" si="28"/>
        <v>48370.491587836514</v>
      </c>
      <c r="BG82" s="236">
        <f t="shared" si="28"/>
        <v>47343.39273437162</v>
      </c>
      <c r="BH82" s="236">
        <f t="shared" si="28"/>
        <v>46137.063375540427</v>
      </c>
      <c r="BI82" s="236">
        <f t="shared" si="28"/>
        <v>44781.741703577194</v>
      </c>
      <c r="BJ82" s="236">
        <f t="shared" si="28"/>
        <v>43307.933088749764</v>
      </c>
      <c r="BK82" s="236">
        <f t="shared" si="28"/>
        <v>41744.592206680012</v>
      </c>
      <c r="BL82" s="236">
        <f t="shared" si="28"/>
        <v>40118.129798658134</v>
      </c>
      <c r="BM82" s="236">
        <f t="shared" si="28"/>
        <v>38451.954723972958</v>
      </c>
      <c r="BN82" s="236">
        <f t="shared" si="28"/>
        <v>36766.354427114173</v>
      </c>
      <c r="BO82" s="236">
        <f t="shared" si="28"/>
        <v>35078.581142426519</v>
      </c>
      <c r="BP82" s="236">
        <f t="shared" si="28"/>
        <v>33403.055521917078</v>
      </c>
      <c r="BQ82" s="236">
        <f t="shared" ref="BQ82:CJ82" si="29">SUM(BQ61:BQ81)</f>
        <v>31751.629852546095</v>
      </c>
      <c r="BR82" s="236">
        <f t="shared" si="29"/>
        <v>30133.873826969204</v>
      </c>
      <c r="BS82" s="236">
        <f t="shared" si="29"/>
        <v>28557.359900260031</v>
      </c>
      <c r="BT82" s="236">
        <f t="shared" si="29"/>
        <v>27027.934678451933</v>
      </c>
      <c r="BU82" s="236">
        <f t="shared" si="29"/>
        <v>25549.968993838804</v>
      </c>
      <c r="BV82" s="236">
        <f t="shared" si="29"/>
        <v>23582.235413847349</v>
      </c>
      <c r="BW82" s="236">
        <f t="shared" si="29"/>
        <v>20506.696979758482</v>
      </c>
      <c r="BX82" s="236">
        <f t="shared" si="29"/>
        <v>17643.82961513046</v>
      </c>
      <c r="BY82" s="236">
        <f t="shared" si="29"/>
        <v>15054.452141218591</v>
      </c>
      <c r="BZ82" s="236">
        <f t="shared" si="29"/>
        <v>12759.70182250357</v>
      </c>
      <c r="CA82" s="236">
        <f t="shared" si="29"/>
        <v>10756.488034142933</v>
      </c>
      <c r="CB82" s="236">
        <f t="shared" si="29"/>
        <v>9027.7671864174772</v>
      </c>
      <c r="CC82" s="236">
        <f t="shared" si="29"/>
        <v>7549.2600709852577</v>
      </c>
      <c r="CD82" s="236">
        <f t="shared" si="29"/>
        <v>6293.7438072400919</v>
      </c>
      <c r="CE82" s="236">
        <f t="shared" si="29"/>
        <v>5233.7057163141817</v>
      </c>
      <c r="CF82" s="236">
        <f t="shared" si="29"/>
        <v>4342.9039307115509</v>
      </c>
      <c r="CG82" s="236">
        <f t="shared" si="29"/>
        <v>3597.2095218846102</v>
      </c>
      <c r="CH82" s="236">
        <f t="shared" si="29"/>
        <v>2974.9861420831785</v>
      </c>
      <c r="CI82" s="236">
        <f t="shared" si="29"/>
        <v>2457.1805198633256</v>
      </c>
      <c r="CJ82" s="236">
        <f t="shared" si="29"/>
        <v>2027.2398990728825</v>
      </c>
    </row>
    <row r="83" spans="1:88" s="118" customFormat="1" ht="12.75" x14ac:dyDescent="0.2">
      <c r="A83" s="116" t="s">
        <v>186</v>
      </c>
      <c r="B83" s="203"/>
      <c r="C83" s="203"/>
      <c r="D83" s="237">
        <f>D30-D56-D82</f>
        <v>-3.8744474295526743E-9</v>
      </c>
      <c r="E83" s="237">
        <f t="shared" ref="E83:BP83" si="30">E30-E56-E82</f>
        <v>4.4019543565809727E-10</v>
      </c>
      <c r="F83" s="237">
        <f t="shared" si="30"/>
        <v>8.8766682893037796E-9</v>
      </c>
      <c r="G83" s="237">
        <f t="shared" si="30"/>
        <v>1.1030351743102074E-8</v>
      </c>
      <c r="H83" s="237">
        <f t="shared" si="30"/>
        <v>-8.5856299847364426E-9</v>
      </c>
      <c r="I83" s="237">
        <f t="shared" si="30"/>
        <v>-1.3096723705530167E-8</v>
      </c>
      <c r="J83" s="237">
        <f t="shared" si="30"/>
        <v>8.1672624219208956E-9</v>
      </c>
      <c r="K83" s="237">
        <f t="shared" si="30"/>
        <v>1.752050593495369E-8</v>
      </c>
      <c r="L83" s="237">
        <f t="shared" si="30"/>
        <v>2.8230715543031693E-9</v>
      </c>
      <c r="M83" s="237">
        <f t="shared" si="30"/>
        <v>-1.6865669749677181E-8</v>
      </c>
      <c r="N83" s="237">
        <f t="shared" si="30"/>
        <v>5.7771103456616402E-9</v>
      </c>
      <c r="O83" s="237">
        <f t="shared" si="30"/>
        <v>1.7142156139016151E-8</v>
      </c>
      <c r="P83" s="237">
        <f t="shared" si="30"/>
        <v>1.1605152394622564E-8</v>
      </c>
      <c r="Q83" s="237">
        <f t="shared" si="30"/>
        <v>-7.7779986895620823E-9</v>
      </c>
      <c r="R83" s="237">
        <f t="shared" si="30"/>
        <v>1.979424268938601E-8</v>
      </c>
      <c r="S83" s="237">
        <f t="shared" si="30"/>
        <v>1.8168066162616014E-8</v>
      </c>
      <c r="T83" s="237">
        <f t="shared" si="30"/>
        <v>1.3147655408829451E-8</v>
      </c>
      <c r="U83" s="237">
        <f t="shared" si="30"/>
        <v>-1.0550138540565968E-8</v>
      </c>
      <c r="V83" s="237">
        <f t="shared" si="30"/>
        <v>-1.9732397049665451E-8</v>
      </c>
      <c r="W83" s="237">
        <f t="shared" si="30"/>
        <v>-7.4433046393096447E-9</v>
      </c>
      <c r="X83" s="237">
        <f t="shared" si="30"/>
        <v>-1.9004801288247108E-8</v>
      </c>
      <c r="Y83" s="237">
        <f t="shared" si="30"/>
        <v>-3.7325662560760975E-9</v>
      </c>
      <c r="Z83" s="237">
        <f t="shared" si="30"/>
        <v>1.3802491594105959E-8</v>
      </c>
      <c r="AA83" s="237">
        <f t="shared" si="30"/>
        <v>2.2577296476811171E-8</v>
      </c>
      <c r="AB83" s="237">
        <f t="shared" si="30"/>
        <v>8.8693923316895962E-9</v>
      </c>
      <c r="AC83" s="237">
        <f t="shared" si="30"/>
        <v>-6.0317688621580601E-9</v>
      </c>
      <c r="AD83" s="237">
        <f t="shared" si="30"/>
        <v>-1.0477378964424133E-9</v>
      </c>
      <c r="AE83" s="237">
        <f t="shared" si="30"/>
        <v>-9.0221874415874481E-10</v>
      </c>
      <c r="AF83" s="237">
        <f t="shared" si="30"/>
        <v>2.35741026699543E-9</v>
      </c>
      <c r="AG83" s="237">
        <f t="shared" si="30"/>
        <v>-8.149072527885437E-10</v>
      </c>
      <c r="AH83" s="237">
        <f t="shared" si="30"/>
        <v>5.7552824728190899E-9</v>
      </c>
      <c r="AI83" s="237">
        <f t="shared" si="30"/>
        <v>-1.1896190699189901E-8</v>
      </c>
      <c r="AJ83" s="237">
        <f t="shared" si="30"/>
        <v>3.4779077395796776E-9</v>
      </c>
      <c r="AK83" s="237">
        <f t="shared" si="30"/>
        <v>-1.3460521586239338E-8</v>
      </c>
      <c r="AL83" s="237">
        <f t="shared" si="30"/>
        <v>8.9494278654456139E-10</v>
      </c>
      <c r="AM83" s="237">
        <f t="shared" si="30"/>
        <v>-6.679329089820385E-9</v>
      </c>
      <c r="AN83" s="237">
        <f t="shared" si="30"/>
        <v>1.7098500393331051E-9</v>
      </c>
      <c r="AO83" s="237">
        <f t="shared" si="30"/>
        <v>-8.7893567979335785E-9</v>
      </c>
      <c r="AP83" s="237">
        <f t="shared" si="30"/>
        <v>-5.0349626690149307E-9</v>
      </c>
      <c r="AQ83" s="237">
        <f t="shared" si="30"/>
        <v>-1.0637450031936169E-8</v>
      </c>
      <c r="AR83" s="237">
        <f t="shared" si="30"/>
        <v>9.3132257461547852E-10</v>
      </c>
      <c r="AS83" s="237">
        <f t="shared" si="30"/>
        <v>3.5652192309498787E-9</v>
      </c>
      <c r="AT83" s="237">
        <f t="shared" si="30"/>
        <v>-6.2282197177410126E-9</v>
      </c>
      <c r="AU83" s="237">
        <f t="shared" si="30"/>
        <v>-1.0477378964424133E-9</v>
      </c>
      <c r="AV83" s="237">
        <f t="shared" si="30"/>
        <v>-6.7957444116473198E-9</v>
      </c>
      <c r="AW83" s="237">
        <f t="shared" si="30"/>
        <v>1.3096723705530167E-9</v>
      </c>
      <c r="AX83" s="237">
        <f t="shared" si="30"/>
        <v>-3.8853613659739494E-9</v>
      </c>
      <c r="AY83" s="237">
        <f t="shared" si="30"/>
        <v>-5.3842086344957352E-10</v>
      </c>
      <c r="AZ83" s="237">
        <f t="shared" si="30"/>
        <v>-2.3283064365386963E-10</v>
      </c>
      <c r="BA83" s="237">
        <f t="shared" si="30"/>
        <v>3.2305251806974411E-9</v>
      </c>
      <c r="BB83" s="237">
        <f t="shared" si="30"/>
        <v>4.3364707380533218E-9</v>
      </c>
      <c r="BC83" s="237">
        <f t="shared" si="30"/>
        <v>-5.107722245156765E-9</v>
      </c>
      <c r="BD83" s="237">
        <f t="shared" si="30"/>
        <v>1.4551915228366852E-9</v>
      </c>
      <c r="BE83" s="237">
        <f t="shared" si="30"/>
        <v>-2.7648638933897018E-10</v>
      </c>
      <c r="BF83" s="237">
        <f t="shared" si="30"/>
        <v>1.6443664208054543E-9</v>
      </c>
      <c r="BG83" s="237">
        <f t="shared" si="30"/>
        <v>-2.35741026699543E-9</v>
      </c>
      <c r="BH83" s="237">
        <f t="shared" si="30"/>
        <v>-2.2118911147117615E-9</v>
      </c>
      <c r="BI83" s="237">
        <f t="shared" si="30"/>
        <v>1.4551915228366852E-10</v>
      </c>
      <c r="BJ83" s="237">
        <f t="shared" si="30"/>
        <v>-1.1641532182693481E-10</v>
      </c>
      <c r="BK83" s="237">
        <f t="shared" si="30"/>
        <v>-7.2759576141834259E-10</v>
      </c>
      <c r="BL83" s="237">
        <f t="shared" si="30"/>
        <v>3.7834979593753815E-9</v>
      </c>
      <c r="BM83" s="237">
        <f t="shared" si="30"/>
        <v>-1.3096723705530167E-10</v>
      </c>
      <c r="BN83" s="237">
        <f t="shared" si="30"/>
        <v>0</v>
      </c>
      <c r="BO83" s="237">
        <f t="shared" si="30"/>
        <v>0</v>
      </c>
      <c r="BP83" s="237">
        <f t="shared" si="30"/>
        <v>4.5110937207937241E-10</v>
      </c>
      <c r="BQ83" s="237">
        <f t="shared" ref="BQ83:CJ83" si="31">BQ30-BQ56-BQ82</f>
        <v>2.1464074961841106E-9</v>
      </c>
      <c r="BR83" s="237">
        <f t="shared" si="31"/>
        <v>1.1423253454267979E-9</v>
      </c>
      <c r="BS83" s="237">
        <f t="shared" si="31"/>
        <v>-6.184563972055912E-10</v>
      </c>
      <c r="BT83" s="237">
        <f t="shared" si="31"/>
        <v>-7.7488948591053486E-10</v>
      </c>
      <c r="BU83" s="237">
        <f t="shared" si="31"/>
        <v>-8.5856299847364426E-10</v>
      </c>
      <c r="BV83" s="237">
        <f t="shared" si="31"/>
        <v>1.4188117347657681E-10</v>
      </c>
      <c r="BW83" s="237">
        <f t="shared" si="31"/>
        <v>-6.184563972055912E-10</v>
      </c>
      <c r="BX83" s="237">
        <f t="shared" si="31"/>
        <v>9.4587448984384537E-11</v>
      </c>
      <c r="BY83" s="237">
        <f t="shared" si="31"/>
        <v>0</v>
      </c>
      <c r="BZ83" s="237">
        <f t="shared" si="31"/>
        <v>5.9844751376658678E-10</v>
      </c>
      <c r="CA83" s="237">
        <f t="shared" si="31"/>
        <v>1.8007995095103979E-10</v>
      </c>
      <c r="CB83" s="237">
        <f t="shared" si="31"/>
        <v>0</v>
      </c>
      <c r="CC83" s="237">
        <f t="shared" si="31"/>
        <v>4.1836756281554699E-11</v>
      </c>
      <c r="CD83" s="237">
        <f t="shared" si="31"/>
        <v>6.4574123825877905E-11</v>
      </c>
      <c r="CE83" s="237">
        <f t="shared" si="31"/>
        <v>2.0008883439004421E-11</v>
      </c>
      <c r="CF83" s="237">
        <f t="shared" si="31"/>
        <v>9.0949470177292824E-12</v>
      </c>
      <c r="CG83" s="237">
        <f t="shared" si="31"/>
        <v>-4.5929482439532876E-11</v>
      </c>
      <c r="CH83" s="237">
        <f t="shared" si="31"/>
        <v>6.730260793119669E-11</v>
      </c>
      <c r="CI83" s="237">
        <f t="shared" si="31"/>
        <v>-3.1832314562052488E-11</v>
      </c>
      <c r="CJ83" s="237">
        <f t="shared" si="31"/>
        <v>0</v>
      </c>
    </row>
    <row r="85" spans="1:88" x14ac:dyDescent="0.25">
      <c r="A85" s="1" t="s">
        <v>351</v>
      </c>
    </row>
    <row r="86" spans="1:88" x14ac:dyDescent="0.25">
      <c r="A86" s="457"/>
      <c r="B86" s="519" t="s">
        <v>24</v>
      </c>
      <c r="C86" s="521" t="s">
        <v>20</v>
      </c>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521"/>
      <c r="BF86" s="521"/>
      <c r="BG86" s="521"/>
      <c r="BH86" s="521"/>
      <c r="BI86" s="521"/>
      <c r="BJ86" s="521"/>
      <c r="BK86" s="521"/>
      <c r="BL86" s="521"/>
      <c r="BM86" s="521"/>
      <c r="BN86" s="521"/>
      <c r="BO86" s="521"/>
      <c r="BP86" s="521"/>
      <c r="BQ86" s="521"/>
      <c r="BR86" s="521"/>
      <c r="BS86" s="521"/>
      <c r="BT86" s="521"/>
      <c r="BU86" s="521"/>
      <c r="BV86" s="521"/>
      <c r="BW86" s="521"/>
      <c r="BX86" s="521"/>
      <c r="BY86" s="521"/>
      <c r="BZ86" s="521"/>
      <c r="CA86" s="521"/>
      <c r="CB86" s="521"/>
      <c r="CC86" s="521"/>
      <c r="CD86" s="521"/>
      <c r="CE86" s="521"/>
      <c r="CF86" s="521"/>
      <c r="CG86" s="521"/>
      <c r="CH86" s="521"/>
      <c r="CI86" s="521"/>
      <c r="CJ86" s="521"/>
    </row>
    <row r="87" spans="1:88" s="115" customFormat="1" ht="12.75" x14ac:dyDescent="0.2">
      <c r="A87" s="432"/>
      <c r="B87" s="520"/>
      <c r="C87" s="215">
        <v>0</v>
      </c>
      <c r="D87" s="204">
        <f>C87+1</f>
        <v>1</v>
      </c>
      <c r="E87" s="204">
        <f t="shared" ref="E87:AT87" si="32">D87+1</f>
        <v>2</v>
      </c>
      <c r="F87" s="204">
        <f t="shared" si="32"/>
        <v>3</v>
      </c>
      <c r="G87" s="204">
        <f t="shared" si="32"/>
        <v>4</v>
      </c>
      <c r="H87" s="204">
        <f t="shared" si="32"/>
        <v>5</v>
      </c>
      <c r="I87" s="204">
        <f t="shared" si="32"/>
        <v>6</v>
      </c>
      <c r="J87" s="204">
        <f t="shared" si="32"/>
        <v>7</v>
      </c>
      <c r="K87" s="204">
        <f t="shared" si="32"/>
        <v>8</v>
      </c>
      <c r="L87" s="204">
        <f t="shared" si="32"/>
        <v>9</v>
      </c>
      <c r="M87" s="204">
        <f t="shared" si="32"/>
        <v>10</v>
      </c>
      <c r="N87" s="204">
        <f t="shared" si="32"/>
        <v>11</v>
      </c>
      <c r="O87" s="204">
        <f t="shared" si="32"/>
        <v>12</v>
      </c>
      <c r="P87" s="204">
        <f t="shared" si="32"/>
        <v>13</v>
      </c>
      <c r="Q87" s="204">
        <f t="shared" si="32"/>
        <v>14</v>
      </c>
      <c r="R87" s="204">
        <f t="shared" si="32"/>
        <v>15</v>
      </c>
      <c r="S87" s="204">
        <f t="shared" si="32"/>
        <v>16</v>
      </c>
      <c r="T87" s="204">
        <f t="shared" si="32"/>
        <v>17</v>
      </c>
      <c r="U87" s="204">
        <f t="shared" si="32"/>
        <v>18</v>
      </c>
      <c r="V87" s="204">
        <f t="shared" si="32"/>
        <v>19</v>
      </c>
      <c r="W87" s="204">
        <f t="shared" si="32"/>
        <v>20</v>
      </c>
      <c r="X87" s="204">
        <f t="shared" si="32"/>
        <v>21</v>
      </c>
      <c r="Y87" s="204">
        <f t="shared" si="32"/>
        <v>22</v>
      </c>
      <c r="Z87" s="204">
        <f t="shared" si="32"/>
        <v>23</v>
      </c>
      <c r="AA87" s="204">
        <f t="shared" si="32"/>
        <v>24</v>
      </c>
      <c r="AB87" s="204">
        <f t="shared" si="32"/>
        <v>25</v>
      </c>
      <c r="AC87" s="204">
        <f t="shared" si="32"/>
        <v>26</v>
      </c>
      <c r="AD87" s="204">
        <f t="shared" si="32"/>
        <v>27</v>
      </c>
      <c r="AE87" s="204">
        <f t="shared" si="32"/>
        <v>28</v>
      </c>
      <c r="AF87" s="204">
        <f t="shared" si="32"/>
        <v>29</v>
      </c>
      <c r="AG87" s="204">
        <f t="shared" si="32"/>
        <v>30</v>
      </c>
      <c r="AH87" s="204">
        <f t="shared" si="32"/>
        <v>31</v>
      </c>
      <c r="AI87" s="204">
        <f t="shared" si="32"/>
        <v>32</v>
      </c>
      <c r="AJ87" s="204">
        <f t="shared" si="32"/>
        <v>33</v>
      </c>
      <c r="AK87" s="204">
        <f t="shared" si="32"/>
        <v>34</v>
      </c>
      <c r="AL87" s="204">
        <f t="shared" si="32"/>
        <v>35</v>
      </c>
      <c r="AM87" s="204">
        <f t="shared" si="32"/>
        <v>36</v>
      </c>
      <c r="AN87" s="204">
        <f t="shared" si="32"/>
        <v>37</v>
      </c>
      <c r="AO87" s="204">
        <f t="shared" si="32"/>
        <v>38</v>
      </c>
      <c r="AP87" s="204">
        <f t="shared" si="32"/>
        <v>39</v>
      </c>
      <c r="AQ87" s="204">
        <f t="shared" si="32"/>
        <v>40</v>
      </c>
      <c r="AR87" s="204">
        <f t="shared" si="32"/>
        <v>41</v>
      </c>
      <c r="AS87" s="204">
        <f t="shared" si="32"/>
        <v>42</v>
      </c>
      <c r="AT87" s="204">
        <f t="shared" si="32"/>
        <v>43</v>
      </c>
      <c r="AU87" s="204">
        <f>AT87+1</f>
        <v>44</v>
      </c>
      <c r="AV87" s="204">
        <f t="shared" ref="AV87:CB87" si="33">AU87+1</f>
        <v>45</v>
      </c>
      <c r="AW87" s="204">
        <f t="shared" si="33"/>
        <v>46</v>
      </c>
      <c r="AX87" s="204">
        <f t="shared" si="33"/>
        <v>47</v>
      </c>
      <c r="AY87" s="204">
        <f t="shared" si="33"/>
        <v>48</v>
      </c>
      <c r="AZ87" s="204">
        <f t="shared" si="33"/>
        <v>49</v>
      </c>
      <c r="BA87" s="204">
        <f t="shared" si="33"/>
        <v>50</v>
      </c>
      <c r="BB87" s="204">
        <f t="shared" si="33"/>
        <v>51</v>
      </c>
      <c r="BC87" s="204">
        <f t="shared" si="33"/>
        <v>52</v>
      </c>
      <c r="BD87" s="204">
        <f t="shared" si="33"/>
        <v>53</v>
      </c>
      <c r="BE87" s="204">
        <f t="shared" si="33"/>
        <v>54</v>
      </c>
      <c r="BF87" s="204">
        <f t="shared" si="33"/>
        <v>55</v>
      </c>
      <c r="BG87" s="204">
        <f t="shared" si="33"/>
        <v>56</v>
      </c>
      <c r="BH87" s="204">
        <f t="shared" si="33"/>
        <v>57</v>
      </c>
      <c r="BI87" s="204">
        <f t="shared" si="33"/>
        <v>58</v>
      </c>
      <c r="BJ87" s="204">
        <f t="shared" si="33"/>
        <v>59</v>
      </c>
      <c r="BK87" s="204">
        <f t="shared" si="33"/>
        <v>60</v>
      </c>
      <c r="BL87" s="204">
        <f t="shared" si="33"/>
        <v>61</v>
      </c>
      <c r="BM87" s="204">
        <f t="shared" si="33"/>
        <v>62</v>
      </c>
      <c r="BN87" s="204">
        <f t="shared" si="33"/>
        <v>63</v>
      </c>
      <c r="BO87" s="204">
        <f t="shared" si="33"/>
        <v>64</v>
      </c>
      <c r="BP87" s="204">
        <f t="shared" si="33"/>
        <v>65</v>
      </c>
      <c r="BQ87" s="204">
        <f t="shared" si="33"/>
        <v>66</v>
      </c>
      <c r="BR87" s="204">
        <f t="shared" si="33"/>
        <v>67</v>
      </c>
      <c r="BS87" s="204">
        <f t="shared" si="33"/>
        <v>68</v>
      </c>
      <c r="BT87" s="204">
        <f t="shared" si="33"/>
        <v>69</v>
      </c>
      <c r="BU87" s="204">
        <f t="shared" si="33"/>
        <v>70</v>
      </c>
      <c r="BV87" s="204">
        <f t="shared" si="33"/>
        <v>71</v>
      </c>
      <c r="BW87" s="204">
        <f t="shared" si="33"/>
        <v>72</v>
      </c>
      <c r="BX87" s="204">
        <f t="shared" si="33"/>
        <v>73</v>
      </c>
      <c r="BY87" s="204">
        <f t="shared" si="33"/>
        <v>74</v>
      </c>
      <c r="BZ87" s="204">
        <f t="shared" si="33"/>
        <v>75</v>
      </c>
      <c r="CA87" s="204">
        <f t="shared" si="33"/>
        <v>76</v>
      </c>
      <c r="CB87" s="204">
        <f t="shared" si="33"/>
        <v>77</v>
      </c>
      <c r="CC87" s="204">
        <f>CB87+1</f>
        <v>78</v>
      </c>
      <c r="CD87" s="204">
        <f t="shared" ref="CD87:CG87" si="34">CC87+1</f>
        <v>79</v>
      </c>
      <c r="CE87" s="204">
        <f t="shared" si="34"/>
        <v>80</v>
      </c>
      <c r="CF87" s="204">
        <f t="shared" si="34"/>
        <v>81</v>
      </c>
      <c r="CG87" s="204">
        <f t="shared" si="34"/>
        <v>82</v>
      </c>
      <c r="CH87" s="204">
        <f>CG87+1</f>
        <v>83</v>
      </c>
      <c r="CI87" s="204">
        <f t="shared" ref="CI87:CJ87" si="35">CH87+1</f>
        <v>84</v>
      </c>
      <c r="CJ87" s="204">
        <f t="shared" si="35"/>
        <v>85</v>
      </c>
    </row>
    <row r="88" spans="1:88" s="115" customFormat="1" ht="12.75" x14ac:dyDescent="0.2">
      <c r="A88" s="140" t="s">
        <v>17</v>
      </c>
      <c r="B88" s="192"/>
      <c r="C88" s="192"/>
      <c r="D88" s="236">
        <f>'I. Modelsimulering_kvinder'!D11*'B. Andre input'!$B$138*'B. Andre input'!$B$65</f>
        <v>7458276.140861569</v>
      </c>
      <c r="E88" s="236">
        <f>'I. Modelsimulering_kvinder'!E11*'B. Andre input'!$B$138*'B. Andre input'!$B$65</f>
        <v>7008279.1804324649</v>
      </c>
      <c r="F88" s="236">
        <f>'I. Modelsimulering_kvinder'!F11*'B. Andre input'!$B$138*'B. Andre input'!$B$65</f>
        <v>6589025.8816745747</v>
      </c>
      <c r="G88" s="236">
        <f>'I. Modelsimulering_kvinder'!G11*'B. Andre input'!$B$138*'B. Andre input'!$B$65</f>
        <v>6198021.8982161013</v>
      </c>
      <c r="H88" s="236">
        <f>'I. Modelsimulering_kvinder'!H11*'B. Andre input'!$B$138*'B. Andre input'!$B$65</f>
        <v>5833013.4051445359</v>
      </c>
      <c r="I88" s="236">
        <f>'I. Modelsimulering_kvinder'!I11*'B. Andre input'!$B$138*'B. Andre input'!$B$65</f>
        <v>5382993.3199138567</v>
      </c>
      <c r="J88" s="236">
        <f>'I. Modelsimulering_kvinder'!J11*'B. Andre input'!$B$138*'B. Andre input'!$B$65</f>
        <v>4956102.2758829249</v>
      </c>
      <c r="K88" s="236">
        <f>'I. Modelsimulering_kvinder'!K11*'B. Andre input'!$B$138*'B. Andre input'!$B$65</f>
        <v>4561357.742393977</v>
      </c>
      <c r="L88" s="236">
        <f>'I. Modelsimulering_kvinder'!L11*'B. Andre input'!$B$138*'B. Andre input'!$B$65</f>
        <v>4198024.52831282</v>
      </c>
      <c r="M88" s="236">
        <f>'I. Modelsimulering_kvinder'!M11*'B. Andre input'!$B$138*'B. Andre input'!$B$65</f>
        <v>3863871.62506558</v>
      </c>
      <c r="N88" s="236">
        <f>'I. Modelsimulering_kvinder'!N11*'B. Andre input'!$B$138*'B. Andre input'!$B$65</f>
        <v>3404591.8190428847</v>
      </c>
      <c r="O88" s="236">
        <f>'I. Modelsimulering_kvinder'!O11*'B. Andre input'!$B$138*'B. Andre input'!$B$65</f>
        <v>2999521.4691834529</v>
      </c>
      <c r="P88" s="236">
        <f>'I. Modelsimulering_kvinder'!P11*'B. Andre input'!$B$138*'B. Andre input'!$B$65</f>
        <v>2643295.1388011933</v>
      </c>
      <c r="Q88" s="236">
        <f>'I. Modelsimulering_kvinder'!Q11*'B. Andre input'!$B$138*'B. Andre input'!$B$65</f>
        <v>2329964.2153774668</v>
      </c>
      <c r="R88" s="236">
        <f>'I. Modelsimulering_kvinder'!R11*'B. Andre input'!$B$138*'B. Andre input'!$B$65</f>
        <v>2054193.3803506892</v>
      </c>
      <c r="S88" s="236">
        <f>'I. Modelsimulering_kvinder'!S11*'B. Andre input'!$B$138*'B. Andre input'!$B$65</f>
        <v>1811344.288871112</v>
      </c>
      <c r="T88" s="236">
        <f>'I. Modelsimulering_kvinder'!T11*'B. Andre input'!$B$138*'B. Andre input'!$B$65</f>
        <v>1597392.5588024671</v>
      </c>
      <c r="U88" s="236">
        <f>'I. Modelsimulering_kvinder'!U11*'B. Andre input'!$B$138*'B. Andre input'!$B$65</f>
        <v>1408836.5000265297</v>
      </c>
      <c r="V88" s="236">
        <f>'I. Modelsimulering_kvinder'!V11*'B. Andre input'!$B$138*'B. Andre input'!$B$65</f>
        <v>1242619.7753894764</v>
      </c>
      <c r="W88" s="236">
        <f>'I. Modelsimulering_kvinder'!W11*'B. Andre input'!$B$138*'B. Andre input'!$B$65</f>
        <v>0</v>
      </c>
      <c r="X88" s="236">
        <f>'I. Modelsimulering_kvinder'!X11*'B. Andre input'!$B$138*'B. Andre input'!$B$65</f>
        <v>0</v>
      </c>
      <c r="Y88" s="236">
        <f>'I. Modelsimulering_kvinder'!Y11*'B. Andre input'!$B$138*'B. Andre input'!$B$65</f>
        <v>0</v>
      </c>
      <c r="Z88" s="236">
        <f>'I. Modelsimulering_kvinder'!Z11*'B. Andre input'!$B$138*'B. Andre input'!$B$65</f>
        <v>0</v>
      </c>
      <c r="AA88" s="236">
        <f>'I. Modelsimulering_kvinder'!AA11*'B. Andre input'!$B$138*'B. Andre input'!$B$65</f>
        <v>0</v>
      </c>
      <c r="AB88" s="236">
        <f>'I. Modelsimulering_kvinder'!AB11*'B. Andre input'!$B$138*'B. Andre input'!$B$65</f>
        <v>0</v>
      </c>
      <c r="AC88" s="236">
        <f>'I. Modelsimulering_kvinder'!AC11*'B. Andre input'!$B$138*'B. Andre input'!$B$65</f>
        <v>0</v>
      </c>
      <c r="AD88" s="236">
        <f>'I. Modelsimulering_kvinder'!AD11*'B. Andre input'!$B$138*'B. Andre input'!$B$65</f>
        <v>0</v>
      </c>
      <c r="AE88" s="236">
        <f>'I. Modelsimulering_kvinder'!AE11*'B. Andre input'!$B$138*'B. Andre input'!$B$65</f>
        <v>0</v>
      </c>
      <c r="AF88" s="236">
        <f>'I. Modelsimulering_kvinder'!AF11*'B. Andre input'!$B$138*'B. Andre input'!$B$65</f>
        <v>0</v>
      </c>
      <c r="AG88" s="236">
        <f>'I. Modelsimulering_kvinder'!AG11*'B. Andre input'!$B$138*'B. Andre input'!$B$65</f>
        <v>0</v>
      </c>
      <c r="AH88" s="236">
        <f>'I. Modelsimulering_kvinder'!AH11*'B. Andre input'!$B$138*'B. Andre input'!$B$65</f>
        <v>0</v>
      </c>
      <c r="AI88" s="236">
        <f>'I. Modelsimulering_kvinder'!AI11*'B. Andre input'!$B$138*'B. Andre input'!$B$65</f>
        <v>0</v>
      </c>
      <c r="AJ88" s="236">
        <f>'I. Modelsimulering_kvinder'!AJ11*'B. Andre input'!$B$138*'B. Andre input'!$B$65</f>
        <v>0</v>
      </c>
      <c r="AK88" s="236">
        <f>'I. Modelsimulering_kvinder'!AK11*'B. Andre input'!$B$138*'B. Andre input'!$B$65</f>
        <v>0</v>
      </c>
      <c r="AL88" s="236">
        <f>'I. Modelsimulering_kvinder'!AL11*'B. Andre input'!$B$138*'B. Andre input'!$B$65</f>
        <v>0</v>
      </c>
      <c r="AM88" s="236">
        <f>'I. Modelsimulering_kvinder'!AM11*'B. Andre input'!$B$138*'B. Andre input'!$B$65</f>
        <v>0</v>
      </c>
      <c r="AN88" s="236">
        <f>'I. Modelsimulering_kvinder'!AN11*'B. Andre input'!$B$138*'B. Andre input'!$B$65</f>
        <v>0</v>
      </c>
      <c r="AO88" s="236">
        <f>'I. Modelsimulering_kvinder'!AO11*'B. Andre input'!$B$138*'B. Andre input'!$B$65</f>
        <v>0</v>
      </c>
      <c r="AP88" s="236">
        <f>'I. Modelsimulering_kvinder'!AP11*'B. Andre input'!$B$138*'B. Andre input'!$B$65</f>
        <v>0</v>
      </c>
      <c r="AQ88" s="236">
        <f>'I. Modelsimulering_kvinder'!AQ11*'B. Andre input'!$B$138*'B. Andre input'!$B$65</f>
        <v>0</v>
      </c>
      <c r="AR88" s="236">
        <f>'I. Modelsimulering_kvinder'!AR11*'B. Andre input'!$B$138*'B. Andre input'!$B$65</f>
        <v>0</v>
      </c>
      <c r="AS88" s="236">
        <f>'I. Modelsimulering_kvinder'!AS11*'B. Andre input'!$B$138*'B. Andre input'!$B$65</f>
        <v>0</v>
      </c>
      <c r="AT88" s="236">
        <f>'I. Modelsimulering_kvinder'!AT11*'B. Andre input'!$B$138*'B. Andre input'!$B$65</f>
        <v>0</v>
      </c>
      <c r="AU88" s="236">
        <f>'I. Modelsimulering_kvinder'!AU11*'B. Andre input'!$B$138*'B. Andre input'!$B$65</f>
        <v>0</v>
      </c>
      <c r="AV88" s="236">
        <f>'I. Modelsimulering_kvinder'!AV11*'B. Andre input'!$B$138*'B. Andre input'!$B$65</f>
        <v>0</v>
      </c>
      <c r="AW88" s="236">
        <f>'I. Modelsimulering_kvinder'!AW11*'B. Andre input'!$B$138*'B. Andre input'!$B$65</f>
        <v>0</v>
      </c>
      <c r="AX88" s="236">
        <f>'I. Modelsimulering_kvinder'!AX11*'B. Andre input'!$B$138*'B. Andre input'!$B$65</f>
        <v>0</v>
      </c>
      <c r="AY88" s="236">
        <f>'I. Modelsimulering_kvinder'!AY11*'B. Andre input'!$B$138*'B. Andre input'!$B$65</f>
        <v>0</v>
      </c>
      <c r="AZ88" s="236">
        <f>'I. Modelsimulering_kvinder'!AZ11*'B. Andre input'!$B$138*'B. Andre input'!$B$65</f>
        <v>0</v>
      </c>
      <c r="BA88" s="236">
        <f>'I. Modelsimulering_kvinder'!BA11*'B. Andre input'!$B$138*'B. Andre input'!$B$65</f>
        <v>0</v>
      </c>
      <c r="BB88" s="236">
        <f>'I. Modelsimulering_kvinder'!BB11*'B. Andre input'!$B$138*'B. Andre input'!$B$65</f>
        <v>0</v>
      </c>
      <c r="BC88" s="236">
        <f>'I. Modelsimulering_kvinder'!BC11*'B. Andre input'!$B$138*'B. Andre input'!$B$65</f>
        <v>0</v>
      </c>
      <c r="BD88" s="236">
        <f>'I. Modelsimulering_kvinder'!BD11*'B. Andre input'!$B$138*'B. Andre input'!$B$65</f>
        <v>0</v>
      </c>
      <c r="BE88" s="236">
        <f>'I. Modelsimulering_kvinder'!BE11*'B. Andre input'!$B$138*'B. Andre input'!$B$65</f>
        <v>0</v>
      </c>
      <c r="BF88" s="236">
        <f>'I. Modelsimulering_kvinder'!BF11*'B. Andre input'!$B$138*'B. Andre input'!$B$65</f>
        <v>0</v>
      </c>
      <c r="BG88" s="236">
        <f>'I. Modelsimulering_kvinder'!BG11*'B. Andre input'!$B$138*'B. Andre input'!$B$65</f>
        <v>0</v>
      </c>
      <c r="BH88" s="236">
        <f>'I. Modelsimulering_kvinder'!BH11*'B. Andre input'!$B$138*'B. Andre input'!$B$65</f>
        <v>0</v>
      </c>
      <c r="BI88" s="236">
        <f>'I. Modelsimulering_kvinder'!BI11*'B. Andre input'!$B$138*'B. Andre input'!$B$65</f>
        <v>0</v>
      </c>
      <c r="BJ88" s="236">
        <f>'I. Modelsimulering_kvinder'!BJ11*'B. Andre input'!$B$138*'B. Andre input'!$B$65</f>
        <v>0</v>
      </c>
      <c r="BK88" s="236">
        <f>'I. Modelsimulering_kvinder'!BK11*'B. Andre input'!$B$138*'B. Andre input'!$B$65</f>
        <v>0</v>
      </c>
      <c r="BL88" s="236">
        <f>'I. Modelsimulering_kvinder'!BL11*'B. Andre input'!$B$138*'B. Andre input'!$B$65</f>
        <v>0</v>
      </c>
      <c r="BM88" s="236">
        <f>'I. Modelsimulering_kvinder'!BM11*'B. Andre input'!$B$138*'B. Andre input'!$B$65</f>
        <v>0</v>
      </c>
      <c r="BN88" s="236">
        <f>'I. Modelsimulering_kvinder'!BN11*'B. Andre input'!$B$138*'B. Andre input'!$B$65</f>
        <v>0</v>
      </c>
      <c r="BO88" s="236">
        <f>'I. Modelsimulering_kvinder'!BO11*'B. Andre input'!$B$138*'B. Andre input'!$B$65</f>
        <v>0</v>
      </c>
      <c r="BP88" s="236">
        <f>'I. Modelsimulering_kvinder'!BP11*'B. Andre input'!$B$138*'B. Andre input'!$B$65</f>
        <v>0</v>
      </c>
      <c r="BQ88" s="236">
        <f>'I. Modelsimulering_kvinder'!BQ11*'B. Andre input'!$B$138*'B. Andre input'!$B$65</f>
        <v>0</v>
      </c>
      <c r="BR88" s="236">
        <f>'I. Modelsimulering_kvinder'!BR11*'B. Andre input'!$B$138*'B. Andre input'!$B$65</f>
        <v>0</v>
      </c>
      <c r="BS88" s="236">
        <f>'I. Modelsimulering_kvinder'!BS11*'B. Andre input'!$B$138*'B. Andre input'!$B$65</f>
        <v>0</v>
      </c>
      <c r="BT88" s="236">
        <f>'I. Modelsimulering_kvinder'!BT11*'B. Andre input'!$B$138*'B. Andre input'!$B$65</f>
        <v>0</v>
      </c>
      <c r="BU88" s="236">
        <f>'I. Modelsimulering_kvinder'!BU11*'B. Andre input'!$B$138*'B. Andre input'!$B$65</f>
        <v>0</v>
      </c>
      <c r="BV88" s="236">
        <f>'I. Modelsimulering_kvinder'!BV11*'B. Andre input'!$B$138*'B. Andre input'!$B$65</f>
        <v>0</v>
      </c>
      <c r="BW88" s="236">
        <f>'I. Modelsimulering_kvinder'!BW11*'B. Andre input'!$B$138*'B. Andre input'!$B$65</f>
        <v>0</v>
      </c>
      <c r="BX88" s="236">
        <f>'I. Modelsimulering_kvinder'!BX11*'B. Andre input'!$B$138*'B. Andre input'!$B$65</f>
        <v>0</v>
      </c>
      <c r="BY88" s="236">
        <f>'I. Modelsimulering_kvinder'!BY11*'B. Andre input'!$B$138*'B. Andre input'!$B$65</f>
        <v>0</v>
      </c>
      <c r="BZ88" s="236">
        <f>'I. Modelsimulering_kvinder'!BZ11*'B. Andre input'!$B$138*'B. Andre input'!$B$65</f>
        <v>0</v>
      </c>
      <c r="CA88" s="236">
        <f>'I. Modelsimulering_kvinder'!CA11*'B. Andre input'!$B$138*'B. Andre input'!$B$65</f>
        <v>0</v>
      </c>
      <c r="CB88" s="236">
        <f>'I. Modelsimulering_kvinder'!CB11*'B. Andre input'!$B$138*'B. Andre input'!$B$65</f>
        <v>0</v>
      </c>
      <c r="CC88" s="236">
        <f>'I. Modelsimulering_kvinder'!CC11*'B. Andre input'!$B$138*'B. Andre input'!$B$65</f>
        <v>0</v>
      </c>
      <c r="CD88" s="236">
        <f>'I. Modelsimulering_kvinder'!CD11*'B. Andre input'!$B$138*'B. Andre input'!$B$65</f>
        <v>0</v>
      </c>
      <c r="CE88" s="236">
        <f>'I. Modelsimulering_kvinder'!CE11*'B. Andre input'!$B$138*'B. Andre input'!$B$65</f>
        <v>0</v>
      </c>
      <c r="CF88" s="236">
        <f>'I. Modelsimulering_kvinder'!CF11*'B. Andre input'!$B$138*'B. Andre input'!$B$65</f>
        <v>0</v>
      </c>
      <c r="CG88" s="236">
        <f>'I. Modelsimulering_kvinder'!CG11*'B. Andre input'!$B$138*'B. Andre input'!$B$65</f>
        <v>0</v>
      </c>
      <c r="CH88" s="236">
        <f>'I. Modelsimulering_kvinder'!CH11*'B. Andre input'!$B$138*'B. Andre input'!$B$65</f>
        <v>0</v>
      </c>
      <c r="CI88" s="236">
        <f>'I. Modelsimulering_kvinder'!CI11*'B. Andre input'!$B$138*'B. Andre input'!$B$65</f>
        <v>0</v>
      </c>
      <c r="CJ88" s="236">
        <f>'I. Modelsimulering_kvinder'!CJ11*'B. Andre input'!$B$138*'B. Andre input'!$B$65</f>
        <v>0</v>
      </c>
    </row>
    <row r="89" spans="1:88" s="115" customFormat="1" ht="12.75" x14ac:dyDescent="0.2">
      <c r="A89" s="140" t="s">
        <v>18</v>
      </c>
      <c r="B89" s="192"/>
      <c r="C89" s="192"/>
      <c r="D89" s="236">
        <f>'I. Modelsimulering_kvinder'!D12*'B. Andre input'!$B$139*'B. Andre input'!$B$65</f>
        <v>27427666.188024919</v>
      </c>
      <c r="E89" s="236">
        <f>'I. Modelsimulering_kvinder'!E12*'B. Andre input'!$B$139*'B. Andre input'!$B$65</f>
        <v>26755392.564810939</v>
      </c>
      <c r="F89" s="236">
        <f>'I. Modelsimulering_kvinder'!F12*'B. Andre input'!$B$139*'B. Andre input'!$B$65</f>
        <v>26093608.869073495</v>
      </c>
      <c r="G89" s="236">
        <f>'I. Modelsimulering_kvinder'!G12*'B. Andre input'!$B$139*'B. Andre input'!$B$65</f>
        <v>25442628.393742256</v>
      </c>
      <c r="H89" s="236">
        <f>'I. Modelsimulering_kvinder'!H12*'B. Andre input'!$B$139*'B. Andre input'!$B$65</f>
        <v>24802677.974630237</v>
      </c>
      <c r="I89" s="236">
        <f>'I. Modelsimulering_kvinder'!I12*'B. Andre input'!$B$139*'B. Andre input'!$B$65</f>
        <v>24332184.421792313</v>
      </c>
      <c r="J89" s="236">
        <f>'I. Modelsimulering_kvinder'!J12*'B. Andre input'!$B$139*'B. Andre input'!$B$65</f>
        <v>23777491.709444694</v>
      </c>
      <c r="K89" s="236">
        <f>'I. Modelsimulering_kvinder'!K12*'B. Andre input'!$B$139*'B. Andre input'!$B$65</f>
        <v>23195018.920207135</v>
      </c>
      <c r="L89" s="236">
        <f>'I. Modelsimulering_kvinder'!L12*'B. Andre input'!$B$139*'B. Andre input'!$B$65</f>
        <v>22598499.571293961</v>
      </c>
      <c r="M89" s="236">
        <f>'I. Modelsimulering_kvinder'!M12*'B. Andre input'!$B$139*'B. Andre input'!$B$65</f>
        <v>21993413.610597439</v>
      </c>
      <c r="N89" s="236">
        <f>'I. Modelsimulering_kvinder'!N12*'B. Andre input'!$B$139*'B. Andre input'!$B$65</f>
        <v>21604130.841669135</v>
      </c>
      <c r="O89" s="236">
        <f>'I. Modelsimulering_kvinder'!O12*'B. Andre input'!$B$139*'B. Andre input'!$B$65</f>
        <v>21156171.440267317</v>
      </c>
      <c r="P89" s="236">
        <f>'I. Modelsimulering_kvinder'!P12*'B. Andre input'!$B$139*'B. Andre input'!$B$65</f>
        <v>20669104.239144702</v>
      </c>
      <c r="Q89" s="236">
        <f>'I. Modelsimulering_kvinder'!Q12*'B. Andre input'!$B$139*'B. Andre input'!$B$65</f>
        <v>20152491.435339533</v>
      </c>
      <c r="R89" s="236">
        <f>'I. Modelsimulering_kvinder'!R12*'B. Andre input'!$B$139*'B. Andre input'!$B$65</f>
        <v>19613303.545025215</v>
      </c>
      <c r="S89" s="236">
        <f>'I. Modelsimulering_kvinder'!S12*'B. Andre input'!$B$139*'B. Andre input'!$B$65</f>
        <v>19057421.20882538</v>
      </c>
      <c r="T89" s="236">
        <f>'I. Modelsimulering_kvinder'!T12*'B. Andre input'!$B$139*'B. Andre input'!$B$65</f>
        <v>18489969.779635254</v>
      </c>
      <c r="U89" s="236">
        <f>'I. Modelsimulering_kvinder'!U12*'B. Andre input'!$B$139*'B. Andre input'!$B$65</f>
        <v>17915425.757908583</v>
      </c>
      <c r="V89" s="236">
        <f>'I. Modelsimulering_kvinder'!V12*'B. Andre input'!$B$139*'B. Andre input'!$B$65</f>
        <v>17337679.323698871</v>
      </c>
      <c r="W89" s="236">
        <f>'I. Modelsimulering_kvinder'!W12*'B. Andre input'!$B$139*'B. Andre input'!$B$65</f>
        <v>18352070.072370887</v>
      </c>
      <c r="X89" s="236">
        <f>'I. Modelsimulering_kvinder'!X12*'B. Andre input'!$B$139*'B. Andre input'!$B$65</f>
        <v>17531457.661993355</v>
      </c>
      <c r="Y89" s="236">
        <f>'I. Modelsimulering_kvinder'!Y12*'B. Andre input'!$B$139*'B. Andre input'!$B$65</f>
        <v>16748663.593227966</v>
      </c>
      <c r="Z89" s="236">
        <f>'I. Modelsimulering_kvinder'!Z12*'B. Andre input'!$B$139*'B. Andre input'!$B$65</f>
        <v>16001669.351059182</v>
      </c>
      <c r="AA89" s="236">
        <f>'I. Modelsimulering_kvinder'!AA12*'B. Andre input'!$B$139*'B. Andre input'!$B$65</f>
        <v>15288630.106712073</v>
      </c>
      <c r="AB89" s="236">
        <f>'I. Modelsimulering_kvinder'!AB12*'B. Andre input'!$B$139*'B. Andre input'!$B$65</f>
        <v>14607846.039399721</v>
      </c>
      <c r="AC89" s="236">
        <f>'I. Modelsimulering_kvinder'!AC12*'B. Andre input'!$B$139*'B. Andre input'!$B$65</f>
        <v>13957740.195986858</v>
      </c>
      <c r="AD89" s="236">
        <f>'I. Modelsimulering_kvinder'!AD12*'B. Andre input'!$B$139*'B. Andre input'!$B$65</f>
        <v>13336841.26716866</v>
      </c>
      <c r="AE89" s="236">
        <f>'I. Modelsimulering_kvinder'!AE12*'B. Andre input'!$B$139*'B. Andre input'!$B$65</f>
        <v>12743770.069730872</v>
      </c>
      <c r="AF89" s="236">
        <f>'I. Modelsimulering_kvinder'!AF12*'B. Andre input'!$B$139*'B. Andre input'!$B$65</f>
        <v>12177228.830225473</v>
      </c>
      <c r="AG89" s="236">
        <f>'I. Modelsimulering_kvinder'!AG12*'B. Andre input'!$B$139*'B. Andre input'!$B$65</f>
        <v>11435372.031153291</v>
      </c>
      <c r="AH89" s="236">
        <f>'I. Modelsimulering_kvinder'!AH12*'B. Andre input'!$B$139*'B. Andre input'!$B$65</f>
        <v>10738797.086060641</v>
      </c>
      <c r="AI89" s="236">
        <f>'I. Modelsimulering_kvinder'!AI12*'B. Andre input'!$B$139*'B. Andre input'!$B$65</f>
        <v>10084717.866864201</v>
      </c>
      <c r="AJ89" s="236">
        <f>'I. Modelsimulering_kvinder'!AJ12*'B. Andre input'!$B$139*'B. Andre input'!$B$65</f>
        <v>9470525.3611327279</v>
      </c>
      <c r="AK89" s="236">
        <f>'I. Modelsimulering_kvinder'!AK12*'B. Andre input'!$B$139*'B. Andre input'!$B$65</f>
        <v>8893774.959520774</v>
      </c>
      <c r="AL89" s="236">
        <f>'I. Modelsimulering_kvinder'!AL12*'B. Andre input'!$B$139*'B. Andre input'!$B$65</f>
        <v>8352175.0167070702</v>
      </c>
      <c r="AM89" s="236">
        <f>'I. Modelsimulering_kvinder'!AM12*'B. Andre input'!$B$139*'B. Andre input'!$B$65</f>
        <v>7843576.4783146465</v>
      </c>
      <c r="AN89" s="236">
        <f>'I. Modelsimulering_kvinder'!AN12*'B. Andre input'!$B$139*'B. Andre input'!$B$65</f>
        <v>7365963.412929981</v>
      </c>
      <c r="AO89" s="236">
        <f>'I. Modelsimulering_kvinder'!AO12*'B. Andre input'!$B$139*'B. Andre input'!$B$65</f>
        <v>6917444.3231928479</v>
      </c>
      <c r="AP89" s="236">
        <f>'I. Modelsimulering_kvinder'!AP12*'B. Andre input'!$B$139*'B. Andre input'!$B$65</f>
        <v>6496244.1360824089</v>
      </c>
      <c r="AQ89" s="236">
        <f>'I. Modelsimulering_kvinder'!AQ12*'B. Andre input'!$B$139*'B. Andre input'!$B$65</f>
        <v>5779607.4873898895</v>
      </c>
      <c r="AR89" s="236">
        <f>'I. Modelsimulering_kvinder'!AR12*'B. Andre input'!$B$139*'B. Andre input'!$B$65</f>
        <v>5142031.112488471</v>
      </c>
      <c r="AS89" s="236">
        <f>'I. Modelsimulering_kvinder'!AS12*'B. Andre input'!$B$139*'B. Andre input'!$B$65</f>
        <v>4574791.775950864</v>
      </c>
      <c r="AT89" s="236">
        <f>'I. Modelsimulering_kvinder'!AT12*'B. Andre input'!$B$139*'B. Andre input'!$B$65</f>
        <v>4070129.086747956</v>
      </c>
      <c r="AU89" s="236">
        <f>'I. Modelsimulering_kvinder'!AU12*'B. Andre input'!$B$139*'B. Andre input'!$B$65</f>
        <v>3621139.1187921395</v>
      </c>
      <c r="AV89" s="236">
        <f>'I. Modelsimulering_kvinder'!AV12*'B. Andre input'!$B$139*'B. Andre input'!$B$65</f>
        <v>3221679.8152291309</v>
      </c>
      <c r="AW89" s="236">
        <f>'I. Modelsimulering_kvinder'!AW12*'B. Andre input'!$B$139*'B. Andre input'!$B$65</f>
        <v>2866286.8622146351</v>
      </c>
      <c r="AX89" s="236">
        <f>'I. Modelsimulering_kvinder'!AX12*'B. Andre input'!$B$139*'B. Andre input'!$B$65</f>
        <v>2550098.8671342656</v>
      </c>
      <c r="AY89" s="236">
        <f>'I. Modelsimulering_kvinder'!AY12*'B. Andre input'!$B$139*'B. Andre input'!$B$65</f>
        <v>2268790.8077305141</v>
      </c>
      <c r="AZ89" s="236">
        <f>'I. Modelsimulering_kvinder'!AZ12*'B. Andre input'!$B$139*'B. Andre input'!$B$65</f>
        <v>2018514.8347162926</v>
      </c>
      <c r="BA89" s="236">
        <f>'I. Modelsimulering_kvinder'!BA12*'B. Andre input'!$B$139*'B. Andre input'!$B$65</f>
        <v>0</v>
      </c>
      <c r="BB89" s="236">
        <f>'I. Modelsimulering_kvinder'!BB12*'B. Andre input'!$B$139*'B. Andre input'!$B$65</f>
        <v>0</v>
      </c>
      <c r="BC89" s="236">
        <f>'I. Modelsimulering_kvinder'!BC12*'B. Andre input'!$B$139*'B. Andre input'!$B$65</f>
        <v>0</v>
      </c>
      <c r="BD89" s="236">
        <f>'I. Modelsimulering_kvinder'!BD12*'B. Andre input'!$B$139*'B. Andre input'!$B$65</f>
        <v>0</v>
      </c>
      <c r="BE89" s="236">
        <f>'I. Modelsimulering_kvinder'!BE12*'B. Andre input'!$B$139*'B. Andre input'!$B$65</f>
        <v>0</v>
      </c>
      <c r="BF89" s="236">
        <f>'I. Modelsimulering_kvinder'!BF12*'B. Andre input'!$B$139*'B. Andre input'!$B$65</f>
        <v>0</v>
      </c>
      <c r="BG89" s="236">
        <f>'I. Modelsimulering_kvinder'!BG12*'B. Andre input'!$B$139*'B. Andre input'!$B$65</f>
        <v>0</v>
      </c>
      <c r="BH89" s="236">
        <f>'I. Modelsimulering_kvinder'!BH12*'B. Andre input'!$B$139*'B. Andre input'!$B$65</f>
        <v>0</v>
      </c>
      <c r="BI89" s="236">
        <f>'I. Modelsimulering_kvinder'!BI12*'B. Andre input'!$B$139*'B. Andre input'!$B$65</f>
        <v>0</v>
      </c>
      <c r="BJ89" s="236">
        <f>'I. Modelsimulering_kvinder'!BJ12*'B. Andre input'!$B$139*'B. Andre input'!$B$65</f>
        <v>0</v>
      </c>
      <c r="BK89" s="236">
        <f>'I. Modelsimulering_kvinder'!BK12*'B. Andre input'!$B$139*'B. Andre input'!$B$65</f>
        <v>0</v>
      </c>
      <c r="BL89" s="236">
        <f>'I. Modelsimulering_kvinder'!BL12*'B. Andre input'!$B$139*'B. Andre input'!$B$65</f>
        <v>0</v>
      </c>
      <c r="BM89" s="236">
        <f>'I. Modelsimulering_kvinder'!BM12*'B. Andre input'!$B$139*'B. Andre input'!$B$65</f>
        <v>0</v>
      </c>
      <c r="BN89" s="236">
        <f>'I. Modelsimulering_kvinder'!BN12*'B. Andre input'!$B$139*'B. Andre input'!$B$65</f>
        <v>0</v>
      </c>
      <c r="BO89" s="236">
        <f>'I. Modelsimulering_kvinder'!BO12*'B. Andre input'!$B$139*'B. Andre input'!$B$65</f>
        <v>0</v>
      </c>
      <c r="BP89" s="236">
        <f>'I. Modelsimulering_kvinder'!BP12*'B. Andre input'!$B$139*'B. Andre input'!$B$65</f>
        <v>0</v>
      </c>
      <c r="BQ89" s="236">
        <f>'I. Modelsimulering_kvinder'!BQ12*'B. Andre input'!$B$139*'B. Andre input'!$B$65</f>
        <v>0</v>
      </c>
      <c r="BR89" s="236">
        <f>'I. Modelsimulering_kvinder'!BR12*'B. Andre input'!$B$139*'B. Andre input'!$B$65</f>
        <v>0</v>
      </c>
      <c r="BS89" s="236">
        <f>'I. Modelsimulering_kvinder'!BS12*'B. Andre input'!$B$139*'B. Andre input'!$B$65</f>
        <v>0</v>
      </c>
      <c r="BT89" s="236">
        <f>'I. Modelsimulering_kvinder'!BT12*'B. Andre input'!$B$139*'B. Andre input'!$B$65</f>
        <v>0</v>
      </c>
      <c r="BU89" s="236">
        <f>'I. Modelsimulering_kvinder'!BU12*'B. Andre input'!$B$139*'B. Andre input'!$B$65</f>
        <v>0</v>
      </c>
      <c r="BV89" s="236">
        <f>'I. Modelsimulering_kvinder'!BV12*'B. Andre input'!$B$139*'B. Andre input'!$B$65</f>
        <v>0</v>
      </c>
      <c r="BW89" s="236">
        <f>'I. Modelsimulering_kvinder'!BW12*'B. Andre input'!$B$139*'B. Andre input'!$B$65</f>
        <v>0</v>
      </c>
      <c r="BX89" s="236">
        <f>'I. Modelsimulering_kvinder'!BX12*'B. Andre input'!$B$139*'B. Andre input'!$B$65</f>
        <v>0</v>
      </c>
      <c r="BY89" s="236">
        <f>'I. Modelsimulering_kvinder'!BY12*'B. Andre input'!$B$139*'B. Andre input'!$B$65</f>
        <v>0</v>
      </c>
      <c r="BZ89" s="236">
        <f>'I. Modelsimulering_kvinder'!BZ12*'B. Andre input'!$B$139*'B. Andre input'!$B$65</f>
        <v>0</v>
      </c>
      <c r="CA89" s="236">
        <f>'I. Modelsimulering_kvinder'!CA12*'B. Andre input'!$B$139*'B. Andre input'!$B$65</f>
        <v>0</v>
      </c>
      <c r="CB89" s="236">
        <f>'I. Modelsimulering_kvinder'!CB12*'B. Andre input'!$B$139*'B. Andre input'!$B$65</f>
        <v>0</v>
      </c>
      <c r="CC89" s="236">
        <f>'I. Modelsimulering_kvinder'!CC12*'B. Andre input'!$B$139*'B. Andre input'!$B$65</f>
        <v>0</v>
      </c>
      <c r="CD89" s="236">
        <f>'I. Modelsimulering_kvinder'!CD12*'B. Andre input'!$B$139*'B. Andre input'!$B$65</f>
        <v>0</v>
      </c>
      <c r="CE89" s="236">
        <f>'I. Modelsimulering_kvinder'!CE12*'B. Andre input'!$B$139*'B. Andre input'!$B$65</f>
        <v>0</v>
      </c>
      <c r="CF89" s="236">
        <f>'I. Modelsimulering_kvinder'!CF12*'B. Andre input'!$B$139*'B. Andre input'!$B$65</f>
        <v>0</v>
      </c>
      <c r="CG89" s="236">
        <f>'I. Modelsimulering_kvinder'!CG12*'B. Andre input'!$B$139*'B. Andre input'!$B$65</f>
        <v>0</v>
      </c>
      <c r="CH89" s="236">
        <f>'I. Modelsimulering_kvinder'!CH12*'B. Andre input'!$B$139*'B. Andre input'!$B$65</f>
        <v>0</v>
      </c>
      <c r="CI89" s="236">
        <f>'I. Modelsimulering_kvinder'!CI12*'B. Andre input'!$B$139*'B. Andre input'!$B$65</f>
        <v>0</v>
      </c>
      <c r="CJ89" s="236">
        <f>'I. Modelsimulering_kvinder'!CJ12*'B. Andre input'!$B$139*'B. Andre input'!$B$65</f>
        <v>0</v>
      </c>
    </row>
    <row r="90" spans="1:88" s="115" customFormat="1" ht="12.75" x14ac:dyDescent="0.2">
      <c r="A90" s="140" t="s">
        <v>211</v>
      </c>
      <c r="B90" s="192"/>
      <c r="C90" s="192"/>
      <c r="D90" s="236">
        <f>'I. Modelsimulering_kvinder'!D13*'B. Andre input'!$B$140*'B. Andre input'!$B$65</f>
        <v>17946632.409853823</v>
      </c>
      <c r="E90" s="236">
        <f>'I. Modelsimulering_kvinder'!E13*'B. Andre input'!$B$140*'B. Andre input'!$B$65</f>
        <v>18017518.230139956</v>
      </c>
      <c r="F90" s="236">
        <f>'I. Modelsimulering_kvinder'!F13*'B. Andre input'!$B$140*'B. Andre input'!$B$65</f>
        <v>18050723.113631576</v>
      </c>
      <c r="G90" s="236">
        <f>'I. Modelsimulering_kvinder'!G13*'B. Andre input'!$B$140*'B. Andre input'!$B$65</f>
        <v>18049894.55049295</v>
      </c>
      <c r="H90" s="236">
        <f>'I. Modelsimulering_kvinder'!H13*'B. Andre input'!$B$140*'B. Andre input'!$B$65</f>
        <v>18018310.246294059</v>
      </c>
      <c r="I90" s="236">
        <f>'I. Modelsimulering_kvinder'!I13*'B. Andre input'!$B$140*'B. Andre input'!$B$65</f>
        <v>17958922.06446781</v>
      </c>
      <c r="J90" s="236">
        <f>'I. Modelsimulering_kvinder'!J13*'B. Andre input'!$B$140*'B. Andre input'!$B$65</f>
        <v>17825611.191969804</v>
      </c>
      <c r="K90" s="236">
        <f>'I. Modelsimulering_kvinder'!K13*'B. Andre input'!$B$140*'B. Andre input'!$B$65</f>
        <v>17661665.83558286</v>
      </c>
      <c r="L90" s="236">
        <f>'I. Modelsimulering_kvinder'!L13*'B. Andre input'!$B$140*'B. Andre input'!$B$65</f>
        <v>17476115.991584625</v>
      </c>
      <c r="M90" s="236">
        <f>'I. Modelsimulering_kvinder'!M13*'B. Andre input'!$B$140*'B. Andre input'!$B$65</f>
        <v>17271581.504364911</v>
      </c>
      <c r="N90" s="236">
        <f>'I. Modelsimulering_kvinder'!N13*'B. Andre input'!$B$140*'B. Andre input'!$B$65</f>
        <v>17049556.791880332</v>
      </c>
      <c r="O90" s="236">
        <f>'I. Modelsimulering_kvinder'!O13*'B. Andre input'!$B$140*'B. Andre input'!$B$65</f>
        <v>16820224.281079691</v>
      </c>
      <c r="P90" s="236">
        <f>'I. Modelsimulering_kvinder'!P13*'B. Andre input'!$B$140*'B. Andre input'!$B$65</f>
        <v>16588484.89246635</v>
      </c>
      <c r="Q90" s="236">
        <f>'I. Modelsimulering_kvinder'!Q13*'B. Andre input'!$B$140*'B. Andre input'!$B$65</f>
        <v>16352366.748423487</v>
      </c>
      <c r="R90" s="236">
        <f>'I. Modelsimulering_kvinder'!R13*'B. Andre input'!$B$140*'B. Andre input'!$B$65</f>
        <v>16109461.45298822</v>
      </c>
      <c r="S90" s="236">
        <f>'I. Modelsimulering_kvinder'!S13*'B. Andre input'!$B$140*'B. Andre input'!$B$65</f>
        <v>15858017.126706988</v>
      </c>
      <c r="T90" s="236">
        <f>'I. Modelsimulering_kvinder'!T13*'B. Andre input'!$B$140*'B. Andre input'!$B$65</f>
        <v>15596996.414505586</v>
      </c>
      <c r="U90" s="236">
        <f>'I. Modelsimulering_kvinder'!U13*'B. Andre input'!$B$140*'B. Andre input'!$B$65</f>
        <v>15325957.219646167</v>
      </c>
      <c r="V90" s="236">
        <f>'I. Modelsimulering_kvinder'!V13*'B. Andre input'!$B$140*'B. Andre input'!$B$65</f>
        <v>15044922.563098695</v>
      </c>
      <c r="W90" s="236">
        <f>'I. Modelsimulering_kvinder'!W13*'B. Andre input'!$B$140*'B. Andre input'!$B$65</f>
        <v>14754268.40787516</v>
      </c>
      <c r="X90" s="236">
        <f>'I. Modelsimulering_kvinder'!X13*'B. Andre input'!$B$140*'B. Andre input'!$B$65</f>
        <v>14555891.750835555</v>
      </c>
      <c r="Y90" s="236">
        <f>'I. Modelsimulering_kvinder'!Y13*'B. Andre input'!$B$140*'B. Andre input'!$B$65</f>
        <v>14325087.078551019</v>
      </c>
      <c r="Z90" s="236">
        <f>'I. Modelsimulering_kvinder'!Z13*'B. Andre input'!$B$140*'B. Andre input'!$B$65</f>
        <v>14066968.851970062</v>
      </c>
      <c r="AA90" s="236">
        <f>'I. Modelsimulering_kvinder'!AA13*'B. Andre input'!$B$140*'B. Andre input'!$B$65</f>
        <v>13786102.305503428</v>
      </c>
      <c r="AB90" s="236">
        <f>'I. Modelsimulering_kvinder'!AB13*'B. Andre input'!$B$140*'B. Andre input'!$B$65</f>
        <v>13486556.538543794</v>
      </c>
      <c r="AC90" s="236">
        <f>'I. Modelsimulering_kvinder'!AC13*'B. Andre input'!$B$140*'B. Andre input'!$B$65</f>
        <v>13171952.08630888</v>
      </c>
      <c r="AD90" s="236">
        <f>'I. Modelsimulering_kvinder'!AD13*'B. Andre input'!$B$140*'B. Andre input'!$B$65</f>
        <v>12845503.835265897</v>
      </c>
      <c r="AE90" s="236">
        <f>'I. Modelsimulering_kvinder'!AE13*'B. Andre input'!$B$140*'B. Andre input'!$B$65</f>
        <v>12510059.91682083</v>
      </c>
      <c r="AF90" s="236">
        <f>'I. Modelsimulering_kvinder'!AF13*'B. Andre input'!$B$140*'B. Andre input'!$B$65</f>
        <v>12168137.058352035</v>
      </c>
      <c r="AG90" s="236">
        <f>'I. Modelsimulering_kvinder'!AG13*'B. Andre input'!$B$140*'B. Andre input'!$B$65</f>
        <v>12206480.930055309</v>
      </c>
      <c r="AH90" s="236">
        <f>'I. Modelsimulering_kvinder'!AH13*'B. Andre input'!$B$140*'B. Andre input'!$B$65</f>
        <v>12171057.127480526</v>
      </c>
      <c r="AI90" s="236">
        <f>'I. Modelsimulering_kvinder'!AI13*'B. Andre input'!$B$140*'B. Andre input'!$B$65</f>
        <v>12072939.445015825</v>
      </c>
      <c r="AJ90" s="236">
        <f>'I. Modelsimulering_kvinder'!AJ13*'B. Andre input'!$B$140*'B. Andre input'!$B$65</f>
        <v>11921910.624144252</v>
      </c>
      <c r="AK90" s="236">
        <f>'I. Modelsimulering_kvinder'!AK13*'B. Andre input'!$B$140*'B. Andre input'!$B$65</f>
        <v>11726601.811386149</v>
      </c>
      <c r="AL90" s="236">
        <f>'I. Modelsimulering_kvinder'!AL13*'B. Andre input'!$B$140*'B. Andre input'!$B$65</f>
        <v>11494616.639650129</v>
      </c>
      <c r="AM90" s="236">
        <f>'I. Modelsimulering_kvinder'!AM13*'B. Andre input'!$B$140*'B. Andre input'!$B$65</f>
        <v>11232641.888749355</v>
      </c>
      <c r="AN90" s="236">
        <f>'I. Modelsimulering_kvinder'!AN13*'B. Andre input'!$B$140*'B. Andre input'!$B$65</f>
        <v>10946546.354099436</v>
      </c>
      <c r="AO90" s="236">
        <f>'I. Modelsimulering_kvinder'!AO13*'B. Andre input'!$B$140*'B. Andre input'!$B$65</f>
        <v>10641469.298205888</v>
      </c>
      <c r="AP90" s="236">
        <f>'I. Modelsimulering_kvinder'!AP13*'B. Andre input'!$B$140*'B. Andre input'!$B$65</f>
        <v>10321899.658523008</v>
      </c>
      <c r="AQ90" s="236">
        <f>'I. Modelsimulering_kvinder'!AQ13*'B. Andre input'!$B$140*'B. Andre input'!$B$65</f>
        <v>10607176.865033813</v>
      </c>
      <c r="AR90" s="236">
        <f>'I. Modelsimulering_kvinder'!AR13*'B. Andre input'!$B$140*'B. Andre input'!$B$65</f>
        <v>10730377.689274967</v>
      </c>
      <c r="AS90" s="236">
        <f>'I. Modelsimulering_kvinder'!AS13*'B. Andre input'!$B$140*'B. Andre input'!$B$65</f>
        <v>10721423.967824314</v>
      </c>
      <c r="AT90" s="236">
        <f>'I. Modelsimulering_kvinder'!AT13*'B. Andre input'!$B$140*'B. Andre input'!$B$65</f>
        <v>10605809.029271679</v>
      </c>
      <c r="AU90" s="236">
        <f>'I. Modelsimulering_kvinder'!AU13*'B. Andre input'!$B$140*'B. Andre input'!$B$65</f>
        <v>10405196.588126052</v>
      </c>
      <c r="AV90" s="236">
        <f>'I. Modelsimulering_kvinder'!AV13*'B. Andre input'!$B$140*'B. Andre input'!$B$65</f>
        <v>10137941.474806743</v>
      </c>
      <c r="AW90" s="236">
        <f>'I. Modelsimulering_kvinder'!AW13*'B. Andre input'!$B$140*'B. Andre input'!$B$65</f>
        <v>9819542.4894196112</v>
      </c>
      <c r="AX90" s="236">
        <f>'I. Modelsimulering_kvinder'!AX13*'B. Andre input'!$B$140*'B. Andre input'!$B$65</f>
        <v>9463036.2232435662</v>
      </c>
      <c r="AY90" s="236">
        <f>'I. Modelsimulering_kvinder'!AY13*'B. Andre input'!$B$140*'B. Andre input'!$B$65</f>
        <v>9079339.4797037393</v>
      </c>
      <c r="AZ90" s="236">
        <f>'I. Modelsimulering_kvinder'!AZ13*'B. Andre input'!$B$140*'B. Andre input'!$B$65</f>
        <v>8677546.9014380649</v>
      </c>
      <c r="BA90" s="236">
        <f>'I. Modelsimulering_kvinder'!BA13*'B. Andre input'!$B$140*'B. Andre input'!$B$65</f>
        <v>11707279.306162169</v>
      </c>
      <c r="BB90" s="236">
        <f>'I. Modelsimulering_kvinder'!BB13*'B. Andre input'!$B$140*'B. Andre input'!$B$65</f>
        <v>10633856.654996675</v>
      </c>
      <c r="BC90" s="236">
        <f>'I. Modelsimulering_kvinder'!BC13*'B. Andre input'!$B$140*'B. Andre input'!$B$65</f>
        <v>9659290.5661460329</v>
      </c>
      <c r="BD90" s="236">
        <f>'I. Modelsimulering_kvinder'!BD13*'B. Andre input'!$B$140*'B. Andre input'!$B$65</f>
        <v>8774358.0200356022</v>
      </c>
      <c r="BE90" s="236">
        <f>'I. Modelsimulering_kvinder'!BE13*'B. Andre input'!$B$140*'B. Andre input'!$B$65</f>
        <v>7970728.882676498</v>
      </c>
      <c r="BF90" s="236">
        <f>'I. Modelsimulering_kvinder'!BF13*'B. Andre input'!$B$140*'B. Andre input'!$B$65</f>
        <v>7240870.7001015842</v>
      </c>
      <c r="BG90" s="236">
        <f>'I. Modelsimulering_kvinder'!BG13*'B. Andre input'!$B$140*'B. Andre input'!$B$65</f>
        <v>6577965.9407767225</v>
      </c>
      <c r="BH90" s="236">
        <f>'I. Modelsimulering_kvinder'!BH13*'B. Andre input'!$B$140*'B. Andre input'!$B$65</f>
        <v>5975839.5088394228</v>
      </c>
      <c r="BI90" s="236">
        <f>'I. Modelsimulering_kvinder'!BI13*'B. Andre input'!$B$140*'B. Andre input'!$B$65</f>
        <v>5428894.8399571637</v>
      </c>
      <c r="BJ90" s="236">
        <f>'I. Modelsimulering_kvinder'!BJ13*'B. Andre input'!$B$140*'B. Andre input'!$B$65</f>
        <v>4932057.2545774663</v>
      </c>
      <c r="BK90" s="236">
        <f>'I. Modelsimulering_kvinder'!BK13*'B. Andre input'!$B$140*'B. Andre input'!$B$65</f>
        <v>4480723.5147557855</v>
      </c>
      <c r="BL90" s="236">
        <f>'I. Modelsimulering_kvinder'!BL13*'B. Andre input'!$B$140*'B. Andre input'!$B$65</f>
        <v>4070716.7353768903</v>
      </c>
      <c r="BM90" s="236">
        <f>'I. Modelsimulering_kvinder'!BM13*'B. Andre input'!$B$140*'B. Andre input'!$B$65</f>
        <v>3698245.9563139249</v>
      </c>
      <c r="BN90" s="236">
        <f>'I. Modelsimulering_kvinder'!BN13*'B. Andre input'!$B$140*'B. Andre input'!$B$65</f>
        <v>3359869.8018254517</v>
      </c>
      <c r="BO90" s="236">
        <f>'I. Modelsimulering_kvinder'!BO13*'B. Andre input'!$B$140*'B. Andre input'!$B$65</f>
        <v>3052463.7466417132</v>
      </c>
      <c r="BP90" s="236">
        <f>'I. Modelsimulering_kvinder'!BP13*'B. Andre input'!$B$140*'B. Andre input'!$B$65</f>
        <v>2773190.5815397543</v>
      </c>
      <c r="BQ90" s="236">
        <f>'I. Modelsimulering_kvinder'!BQ13*'B. Andre input'!$B$140*'B. Andre input'!$B$65</f>
        <v>2519473.7297086772</v>
      </c>
      <c r="BR90" s="236">
        <f>'I. Modelsimulering_kvinder'!BR13*'B. Andre input'!$B$140*'B. Andre input'!$B$65</f>
        <v>2288973.1124828169</v>
      </c>
      <c r="BS90" s="236">
        <f>'I. Modelsimulering_kvinder'!BS13*'B. Andre input'!$B$140*'B. Andre input'!$B$65</f>
        <v>2079563.3017299816</v>
      </c>
      <c r="BT90" s="236">
        <f>'I. Modelsimulering_kvinder'!BT13*'B. Andre input'!$B$140*'B. Andre input'!$B$65</f>
        <v>1889313.7282837727</v>
      </c>
      <c r="BU90" s="236">
        <f>'I. Modelsimulering_kvinder'!BU13*'B. Andre input'!$B$140*'B. Andre input'!$B$65</f>
        <v>0</v>
      </c>
      <c r="BV90" s="236">
        <f>'I. Modelsimulering_kvinder'!BV13*'B. Andre input'!$B$140*'B. Andre input'!$B$65</f>
        <v>0</v>
      </c>
      <c r="BW90" s="236">
        <f>'I. Modelsimulering_kvinder'!BW13*'B. Andre input'!$B$140*'B. Andre input'!$B$65</f>
        <v>0</v>
      </c>
      <c r="BX90" s="236">
        <f>'I. Modelsimulering_kvinder'!BX13*'B. Andre input'!$B$140*'B. Andre input'!$B$65</f>
        <v>0</v>
      </c>
      <c r="BY90" s="236">
        <f>'I. Modelsimulering_kvinder'!BY13*'B. Andre input'!$B$140*'B. Andre input'!$B$65</f>
        <v>0</v>
      </c>
      <c r="BZ90" s="236">
        <f>'I. Modelsimulering_kvinder'!BZ13*'B. Andre input'!$B$140*'B. Andre input'!$B$65</f>
        <v>0</v>
      </c>
      <c r="CA90" s="236">
        <f>'I. Modelsimulering_kvinder'!CA13*'B. Andre input'!$B$140*'B. Andre input'!$B$65</f>
        <v>0</v>
      </c>
      <c r="CB90" s="236">
        <f>'I. Modelsimulering_kvinder'!CB13*'B. Andre input'!$B$140*'B. Andre input'!$B$65</f>
        <v>0</v>
      </c>
      <c r="CC90" s="236">
        <f>'I. Modelsimulering_kvinder'!CC13*'B. Andre input'!$B$140*'B. Andre input'!$B$65</f>
        <v>0</v>
      </c>
      <c r="CD90" s="236">
        <f>'I. Modelsimulering_kvinder'!CD13*'B. Andre input'!$B$140*'B. Andre input'!$B$65</f>
        <v>0</v>
      </c>
      <c r="CE90" s="236">
        <f>'I. Modelsimulering_kvinder'!CE13*'B. Andre input'!$B$140*'B. Andre input'!$B$65</f>
        <v>0</v>
      </c>
      <c r="CF90" s="236">
        <f>'I. Modelsimulering_kvinder'!CF13*'B. Andre input'!$B$140*'B. Andre input'!$B$65</f>
        <v>0</v>
      </c>
      <c r="CG90" s="236">
        <f>'I. Modelsimulering_kvinder'!CG13*'B. Andre input'!$B$140*'B. Andre input'!$B$65</f>
        <v>0</v>
      </c>
      <c r="CH90" s="236">
        <f>'I. Modelsimulering_kvinder'!CH13*'B. Andre input'!$B$140*'B. Andre input'!$B$65</f>
        <v>0</v>
      </c>
      <c r="CI90" s="236">
        <f>'I. Modelsimulering_kvinder'!CI13*'B. Andre input'!$B$140*'B. Andre input'!$B$65</f>
        <v>0</v>
      </c>
      <c r="CJ90" s="236">
        <f>'I. Modelsimulering_kvinder'!CJ13*'B. Andre input'!$B$140*'B. Andre input'!$B$65</f>
        <v>0</v>
      </c>
    </row>
    <row r="91" spans="1:88" s="115" customFormat="1" ht="12.75" x14ac:dyDescent="0.2">
      <c r="A91" s="140" t="s">
        <v>212</v>
      </c>
      <c r="B91" s="192"/>
      <c r="C91" s="192"/>
      <c r="D91" s="236">
        <f>'I. Modelsimulering_kvinder'!D14*'B. Andre input'!$B$140*'B. Andre input'!$B$65</f>
        <v>2138515.2921236716</v>
      </c>
      <c r="E91" s="236">
        <f>'I. Modelsimulering_kvinder'!E14*'B. Andre input'!$B$140*'B. Andre input'!$B$65</f>
        <v>2411034.9265606003</v>
      </c>
      <c r="F91" s="236">
        <f>'I. Modelsimulering_kvinder'!F14*'B. Andre input'!$B$140*'B. Andre input'!$B$65</f>
        <v>2614970.5310614049</v>
      </c>
      <c r="G91" s="236">
        <f>'I. Modelsimulering_kvinder'!G14*'B. Andre input'!$B$140*'B. Andre input'!$B$65</f>
        <v>2767673.9342658208</v>
      </c>
      <c r="H91" s="236">
        <f>'I. Modelsimulering_kvinder'!H14*'B. Andre input'!$B$140*'B. Andre input'!$B$65</f>
        <v>2881777.1106530298</v>
      </c>
      <c r="I91" s="236">
        <f>'I. Modelsimulering_kvinder'!I14*'B. Andre input'!$B$140*'B. Andre input'!$B$65</f>
        <v>2966501.7629427738</v>
      </c>
      <c r="J91" s="236">
        <f>'I. Modelsimulering_kvinder'!J14*'B. Andre input'!$B$140*'B. Andre input'!$B$65</f>
        <v>3012257.8142137472</v>
      </c>
      <c r="K91" s="236">
        <f>'I. Modelsimulering_kvinder'!K14*'B. Andre input'!$B$140*'B. Andre input'!$B$65</f>
        <v>3036849.1342506376</v>
      </c>
      <c r="L91" s="236">
        <f>'I. Modelsimulering_kvinder'!L14*'B. Andre input'!$B$140*'B. Andre input'!$B$65</f>
        <v>3046835.1396644027</v>
      </c>
      <c r="M91" s="236">
        <f>'I. Modelsimulering_kvinder'!M14*'B. Andre input'!$B$140*'B. Andre input'!$B$65</f>
        <v>3045658.4029994318</v>
      </c>
      <c r="N91" s="236">
        <f>'I. Modelsimulering_kvinder'!N14*'B. Andre input'!$B$140*'B. Andre input'!$B$65</f>
        <v>3035580.7976745656</v>
      </c>
      <c r="O91" s="236">
        <f>'I. Modelsimulering_kvinder'!O14*'B. Andre input'!$B$140*'B. Andre input'!$B$65</f>
        <v>3016199.1935756113</v>
      </c>
      <c r="P91" s="236">
        <f>'I. Modelsimulering_kvinder'!P14*'B. Andre input'!$B$140*'B. Andre input'!$B$65</f>
        <v>2992376.8843506258</v>
      </c>
      <c r="Q91" s="236">
        <f>'I. Modelsimulering_kvinder'!Q14*'B. Andre input'!$B$140*'B. Andre input'!$B$65</f>
        <v>2965469.399819708</v>
      </c>
      <c r="R91" s="236">
        <f>'I. Modelsimulering_kvinder'!R14*'B. Andre input'!$B$140*'B. Andre input'!$B$65</f>
        <v>2935912.0695964894</v>
      </c>
      <c r="S91" s="236">
        <f>'I. Modelsimulering_kvinder'!S14*'B. Andre input'!$B$140*'B. Andre input'!$B$65</f>
        <v>2903855.0772395981</v>
      </c>
      <c r="T91" s="236">
        <f>'I. Modelsimulering_kvinder'!T14*'B. Andre input'!$B$140*'B. Andre input'!$B$65</f>
        <v>2869351.5236913972</v>
      </c>
      <c r="U91" s="236">
        <f>'I. Modelsimulering_kvinder'!U14*'B. Andre input'!$B$140*'B. Andre input'!$B$65</f>
        <v>2832428.8380407398</v>
      </c>
      <c r="V91" s="236">
        <f>'I. Modelsimulering_kvinder'!V14*'B. Andre input'!$B$140*'B. Andre input'!$B$65</f>
        <v>2793121.0913294544</v>
      </c>
      <c r="W91" s="236">
        <f>'I. Modelsimulering_kvinder'!W14*'B. Andre input'!$B$140*'B. Andre input'!$B$65</f>
        <v>2751483.8953170902</v>
      </c>
      <c r="X91" s="236">
        <f>'I. Modelsimulering_kvinder'!X14*'B. Andre input'!$B$140*'B. Andre input'!$B$65</f>
        <v>2707846.1273875637</v>
      </c>
      <c r="Y91" s="236">
        <f>'I. Modelsimulering_kvinder'!Y14*'B. Andre input'!$B$140*'B. Andre input'!$B$65</f>
        <v>2667046.8849637429</v>
      </c>
      <c r="Z91" s="236">
        <f>'I. Modelsimulering_kvinder'!Z14*'B. Andre input'!$B$140*'B. Andre input'!$B$65</f>
        <v>2626664.6702919034</v>
      </c>
      <c r="AA91" s="236">
        <f>'I. Modelsimulering_kvinder'!AA14*'B. Andre input'!$B$140*'B. Andre input'!$B$65</f>
        <v>2585204.626895627</v>
      </c>
      <c r="AB91" s="236">
        <f>'I. Modelsimulering_kvinder'!AB14*'B. Andre input'!$B$140*'B. Andre input'!$B$65</f>
        <v>2541813.5585558028</v>
      </c>
      <c r="AC91" s="236">
        <f>'I. Modelsimulering_kvinder'!AC14*'B. Andre input'!$B$140*'B. Andre input'!$B$65</f>
        <v>2496077.163404461</v>
      </c>
      <c r="AD91" s="236">
        <f>'I. Modelsimulering_kvinder'!AD14*'B. Andre input'!$B$140*'B. Andre input'!$B$65</f>
        <v>2447876.1112541859</v>
      </c>
      <c r="AE91" s="236">
        <f>'I. Modelsimulering_kvinder'!AE14*'B. Andre input'!$B$140*'B. Andre input'!$B$65</f>
        <v>2397284.253225632</v>
      </c>
      <c r="AF91" s="236">
        <f>'I. Modelsimulering_kvinder'!AF14*'B. Andre input'!$B$140*'B. Andre input'!$B$65</f>
        <v>2344496.9984081197</v>
      </c>
      <c r="AG91" s="236">
        <f>'I. Modelsimulering_kvinder'!AG14*'B. Andre input'!$B$140*'B. Andre input'!$B$65</f>
        <v>2289781.2796087777</v>
      </c>
      <c r="AH91" s="236">
        <f>'I. Modelsimulering_kvinder'!AH14*'B. Andre input'!$B$140*'B. Andre input'!$B$65</f>
        <v>2251818.206716008</v>
      </c>
      <c r="AI91" s="236">
        <f>'I. Modelsimulering_kvinder'!AI14*'B. Andre input'!$B$140*'B. Andre input'!$B$65</f>
        <v>2222488.1505505508</v>
      </c>
      <c r="AJ91" s="236">
        <f>'I. Modelsimulering_kvinder'!AJ14*'B. Andre input'!$B$140*'B. Andre input'!$B$65</f>
        <v>2196432.8533853795</v>
      </c>
      <c r="AK91" s="236">
        <f>'I. Modelsimulering_kvinder'!AK14*'B. Andre input'!$B$140*'B. Andre input'!$B$65</f>
        <v>2170230.7113941796</v>
      </c>
      <c r="AL91" s="236">
        <f>'I. Modelsimulering_kvinder'!AL14*'B. Andre input'!$B$140*'B. Andre input'!$B$65</f>
        <v>2141808.1709849648</v>
      </c>
      <c r="AM91" s="236">
        <f>'I. Modelsimulering_kvinder'!AM14*'B. Andre input'!$B$140*'B. Andre input'!$B$65</f>
        <v>2110020.2839285391</v>
      </c>
      <c r="AN91" s="236">
        <f>'I. Modelsimulering_kvinder'!AN14*'B. Andre input'!$B$140*'B. Andre input'!$B$65</f>
        <v>2074352.5036732573</v>
      </c>
      <c r="AO91" s="236">
        <f>'I. Modelsimulering_kvinder'!AO14*'B. Andre input'!$B$140*'B. Andre input'!$B$65</f>
        <v>2034709.390920629</v>
      </c>
      <c r="AP91" s="236">
        <f>'I. Modelsimulering_kvinder'!AP14*'B. Andre input'!$B$140*'B. Andre input'!$B$65</f>
        <v>1991265.6052123355</v>
      </c>
      <c r="AQ91" s="236">
        <f>'I. Modelsimulering_kvinder'!AQ14*'B. Andre input'!$B$140*'B. Andre input'!$B$65</f>
        <v>1944361.5067609535</v>
      </c>
      <c r="AR91" s="236">
        <f>'I. Modelsimulering_kvinder'!AR14*'B. Andre input'!$B$140*'B. Andre input'!$B$65</f>
        <v>1923843.9573158827</v>
      </c>
      <c r="AS91" s="236">
        <f>'I. Modelsimulering_kvinder'!AS14*'B. Andre input'!$B$140*'B. Andre input'!$B$65</f>
        <v>1914750.1084357954</v>
      </c>
      <c r="AT91" s="236">
        <f>'I. Modelsimulering_kvinder'!AT14*'B. Andre input'!$B$140*'B. Andre input'!$B$65</f>
        <v>1907652.5995648436</v>
      </c>
      <c r="AU91" s="236">
        <f>'I. Modelsimulering_kvinder'!AU14*'B. Andre input'!$B$140*'B. Andre input'!$B$65</f>
        <v>1896921.8089262645</v>
      </c>
      <c r="AV91" s="236">
        <f>'I. Modelsimulering_kvinder'!AV14*'B. Andre input'!$B$140*'B. Andre input'!$B$65</f>
        <v>1879498.7805387143</v>
      </c>
      <c r="AW91" s="236">
        <f>'I. Modelsimulering_kvinder'!AW14*'B. Andre input'!$B$140*'B. Andre input'!$B$65</f>
        <v>1854032.3878502157</v>
      </c>
      <c r="AX91" s="236">
        <f>'I. Modelsimulering_kvinder'!AX14*'B. Andre input'!$B$140*'B. Andre input'!$B$65</f>
        <v>1820276.04434953</v>
      </c>
      <c r="AY91" s="236">
        <f>'I. Modelsimulering_kvinder'!AY14*'B. Andre input'!$B$140*'B. Andre input'!$B$65</f>
        <v>1778669.0860694039</v>
      </c>
      <c r="AZ91" s="236">
        <f>'I. Modelsimulering_kvinder'!AZ14*'B. Andre input'!$B$140*'B. Andre input'!$B$65</f>
        <v>1730049.2643132927</v>
      </c>
      <c r="BA91" s="236">
        <f>'I. Modelsimulering_kvinder'!BA14*'B. Andre input'!$B$140*'B. Andre input'!$B$65</f>
        <v>1675458.0373777365</v>
      </c>
      <c r="BB91" s="236">
        <f>'I. Modelsimulering_kvinder'!BB14*'B. Andre input'!$B$140*'B. Andre input'!$B$65</f>
        <v>1780519.8129631435</v>
      </c>
      <c r="BC91" s="236">
        <f>'I. Modelsimulering_kvinder'!BC14*'B. Andre input'!$B$140*'B. Andre input'!$B$65</f>
        <v>1805494.4062687131</v>
      </c>
      <c r="BD91" s="236">
        <f>'I. Modelsimulering_kvinder'!BD14*'B. Andre input'!$B$140*'B. Andre input'!$B$65</f>
        <v>1777073.1048672209</v>
      </c>
      <c r="BE91" s="236">
        <f>'I. Modelsimulering_kvinder'!BE14*'B. Andre input'!$B$140*'B. Andre input'!$B$65</f>
        <v>1714142.7921236292</v>
      </c>
      <c r="BF91" s="236">
        <f>'I. Modelsimulering_kvinder'!BF14*'B. Andre input'!$B$140*'B. Andre input'!$B$65</f>
        <v>1629997.4593665334</v>
      </c>
      <c r="BG91" s="236">
        <f>'I. Modelsimulering_kvinder'!BG14*'B. Andre input'!$B$140*'B. Andre input'!$B$65</f>
        <v>1533925.5038677864</v>
      </c>
      <c r="BH91" s="236">
        <f>'I. Modelsimulering_kvinder'!BH14*'B. Andre input'!$B$140*'B. Andre input'!$B$65</f>
        <v>1432349.8628441331</v>
      </c>
      <c r="BI91" s="236">
        <f>'I. Modelsimulering_kvinder'!BI14*'B. Andre input'!$B$140*'B. Andre input'!$B$65</f>
        <v>1329647.4217138926</v>
      </c>
      <c r="BJ91" s="236">
        <f>'I. Modelsimulering_kvinder'!BJ14*'B. Andre input'!$B$140*'B. Andre input'!$B$65</f>
        <v>1228738.1175565175</v>
      </c>
      <c r="BK91" s="236">
        <f>'I. Modelsimulering_kvinder'!BK14*'B. Andre input'!$B$140*'B. Andre input'!$B$65</f>
        <v>1131508.4902705122</v>
      </c>
      <c r="BL91" s="236">
        <f>'I. Modelsimulering_kvinder'!BL14*'B. Andre input'!$B$140*'B. Andre input'!$B$65</f>
        <v>1039116.1142378935</v>
      </c>
      <c r="BM91" s="236">
        <f>'I. Modelsimulering_kvinder'!BM14*'B. Andre input'!$B$140*'B. Andre input'!$B$65</f>
        <v>952208.24962111225</v>
      </c>
      <c r="BN91" s="236">
        <f>'I. Modelsimulering_kvinder'!BN14*'B. Andre input'!$B$140*'B. Andre input'!$B$65</f>
        <v>871078.68060557032</v>
      </c>
      <c r="BO91" s="236">
        <f>'I. Modelsimulering_kvinder'!BO14*'B. Andre input'!$B$140*'B. Andre input'!$B$65</f>
        <v>795779.99062724027</v>
      </c>
      <c r="BP91" s="236">
        <f>'I. Modelsimulering_kvinder'!BP14*'B. Andre input'!$B$140*'B. Andre input'!$B$65</f>
        <v>726203.70341125096</v>
      </c>
      <c r="BQ91" s="236">
        <f>'I. Modelsimulering_kvinder'!BQ14*'B. Andre input'!$B$140*'B. Andre input'!$B$65</f>
        <v>662137.25370163785</v>
      </c>
      <c r="BR91" s="236">
        <f>'I. Modelsimulering_kvinder'!BR14*'B. Andre input'!$B$140*'B. Andre input'!$B$65</f>
        <v>603304.25816045166</v>
      </c>
      <c r="BS91" s="236">
        <f>'I. Modelsimulering_kvinder'!BS14*'B. Andre input'!$B$140*'B. Andre input'!$B$65</f>
        <v>549392.76044792426</v>
      </c>
      <c r="BT91" s="236">
        <f>'I. Modelsimulering_kvinder'!BT14*'B. Andre input'!$B$140*'B. Andre input'!$B$65</f>
        <v>500074.82866670872</v>
      </c>
      <c r="BU91" s="236">
        <f>'I. Modelsimulering_kvinder'!BU14*'B. Andre input'!$B$140*'B. Andre input'!$B$65</f>
        <v>2171490.6903946833</v>
      </c>
      <c r="BV91" s="236">
        <f>'I. Modelsimulering_kvinder'!BV14*'B. Andre input'!$B$140*'B. Andre input'!$B$65</f>
        <v>1579710.6635533276</v>
      </c>
      <c r="BW91" s="236">
        <f>'I. Modelsimulering_kvinder'!BW14*'B. Andre input'!$B$140*'B. Andre input'!$B$65</f>
        <v>1150234.6873019612</v>
      </c>
      <c r="BX91" s="236">
        <f>'I. Modelsimulering_kvinder'!BX14*'B. Andre input'!$B$140*'B. Andre input'!$B$65</f>
        <v>838237.29631139815</v>
      </c>
      <c r="BY91" s="236">
        <f>'I. Modelsimulering_kvinder'!BY14*'B. Andre input'!$B$140*'B. Andre input'!$B$65</f>
        <v>611366.30955963873</v>
      </c>
      <c r="BZ91" s="236">
        <f>'I. Modelsimulering_kvinder'!BZ14*'B. Andre input'!$B$140*'B. Andre input'!$B$65</f>
        <v>446244.24334328994</v>
      </c>
      <c r="CA91" s="236">
        <f>'I. Modelsimulering_kvinder'!CA14*'B. Andre input'!$B$140*'B. Andre input'!$B$65</f>
        <v>325959.19775299425</v>
      </c>
      <c r="CB91" s="236">
        <f>'I. Modelsimulering_kvinder'!CB14*'B. Andre input'!$B$140*'B. Andre input'!$B$65</f>
        <v>238262.99047157442</v>
      </c>
      <c r="CC91" s="236">
        <f>'I. Modelsimulering_kvinder'!CC14*'B. Andre input'!$B$140*'B. Andre input'!$B$65</f>
        <v>174275.49856816951</v>
      </c>
      <c r="CD91" s="236">
        <f>'I. Modelsimulering_kvinder'!CD14*'B. Andre input'!$B$140*'B. Andre input'!$B$65</f>
        <v>127551.80463055137</v>
      </c>
      <c r="CE91" s="236">
        <f>'I. Modelsimulering_kvinder'!CE14*'B. Andre input'!$B$140*'B. Andre input'!$B$65</f>
        <v>93409.715453536715</v>
      </c>
      <c r="CF91" s="236">
        <f>'I. Modelsimulering_kvinder'!CF14*'B. Andre input'!$B$140*'B. Andre input'!$B$65</f>
        <v>68444.387285062825</v>
      </c>
      <c r="CG91" s="236">
        <f>'I. Modelsimulering_kvinder'!CG14*'B. Andre input'!$B$140*'B. Andre input'!$B$65</f>
        <v>50177.581772857156</v>
      </c>
      <c r="CH91" s="236">
        <f>'I. Modelsimulering_kvinder'!CH14*'B. Andre input'!$B$140*'B. Andre input'!$B$65</f>
        <v>36803.916893948277</v>
      </c>
      <c r="CI91" s="236">
        <f>'I. Modelsimulering_kvinder'!CI14*'B. Andre input'!$B$140*'B. Andre input'!$B$65</f>
        <v>27007.084674681038</v>
      </c>
      <c r="CJ91" s="236">
        <f>'I. Modelsimulering_kvinder'!CJ14*'B. Andre input'!$B$140*'B. Andre input'!$B$65</f>
        <v>0</v>
      </c>
    </row>
    <row r="92" spans="1:88" s="115" customFormat="1" ht="12.75" x14ac:dyDescent="0.2">
      <c r="A92" s="140" t="s">
        <v>191</v>
      </c>
      <c r="B92" s="192"/>
      <c r="C92" s="192"/>
      <c r="D92" s="236">
        <f>'I. Modelsimulering_kvinder'!D15*'B. Andre input'!$B$140*'B. Andre input'!$B$65</f>
        <v>91947.953839330105</v>
      </c>
      <c r="E92" s="236">
        <f>'I. Modelsimulering_kvinder'!E15*'B. Andre input'!$B$140*'B. Andre input'!$B$65</f>
        <v>110989.13664588166</v>
      </c>
      <c r="F92" s="236">
        <f>'I. Modelsimulering_kvinder'!F15*'B. Andre input'!$B$140*'B. Andre input'!$B$65</f>
        <v>125275.10786362675</v>
      </c>
      <c r="G92" s="236">
        <f>'I. Modelsimulering_kvinder'!G15*'B. Andre input'!$B$140*'B. Andre input'!$B$65</f>
        <v>136031.69930880252</v>
      </c>
      <c r="H92" s="236">
        <f>'I. Modelsimulering_kvinder'!H15*'B. Andre input'!$B$140*'B. Andre input'!$B$65</f>
        <v>144148.97422098924</v>
      </c>
      <c r="I92" s="236">
        <f>'I. Modelsimulering_kvinder'!I15*'B. Andre input'!$B$140*'B. Andre input'!$B$65</f>
        <v>150274.60837151241</v>
      </c>
      <c r="J92" s="236">
        <f>'I. Modelsimulering_kvinder'!J15*'B. Andre input'!$B$140*'B. Andre input'!$B$65</f>
        <v>153918.09301718089</v>
      </c>
      <c r="K92" s="236">
        <f>'I. Modelsimulering_kvinder'!K15*'B. Andre input'!$B$140*'B. Andre input'!$B$65</f>
        <v>156157.18346757058</v>
      </c>
      <c r="L92" s="236">
        <f>'I. Modelsimulering_kvinder'!L15*'B. Andre input'!$B$140*'B. Andre input'!$B$65</f>
        <v>157429.8948956758</v>
      </c>
      <c r="M92" s="236">
        <f>'I. Modelsimulering_kvinder'!M15*'B. Andre input'!$B$140*'B. Andre input'!$B$65</f>
        <v>157973.69983555903</v>
      </c>
      <c r="N92" s="236">
        <f>'I. Modelsimulering_kvinder'!N15*'B. Andre input'!$B$140*'B. Andre input'!$B$65</f>
        <v>157945.50413616159</v>
      </c>
      <c r="O92" s="236">
        <f>'I. Modelsimulering_kvinder'!O15*'B. Andre input'!$B$140*'B. Andre input'!$B$65</f>
        <v>157330.22507654139</v>
      </c>
      <c r="P92" s="236">
        <f>'I. Modelsimulering_kvinder'!P15*'B. Andre input'!$B$140*'B. Andre input'!$B$65</f>
        <v>156394.88070213213</v>
      </c>
      <c r="Q92" s="236">
        <f>'I. Modelsimulering_kvinder'!Q15*'B. Andre input'!$B$140*'B. Andre input'!$B$65</f>
        <v>155246.35190817926</v>
      </c>
      <c r="R92" s="236">
        <f>'I. Modelsimulering_kvinder'!R15*'B. Andre input'!$B$140*'B. Andre input'!$B$65</f>
        <v>153926.76043014557</v>
      </c>
      <c r="S92" s="236">
        <f>'I. Modelsimulering_kvinder'!S15*'B. Andre input'!$B$140*'B. Andre input'!$B$65</f>
        <v>152455.09007885773</v>
      </c>
      <c r="T92" s="236">
        <f>'I. Modelsimulering_kvinder'!T15*'B. Andre input'!$B$140*'B. Andre input'!$B$65</f>
        <v>150840.48864816022</v>
      </c>
      <c r="U92" s="236">
        <f>'I. Modelsimulering_kvinder'!U15*'B. Andre input'!$B$140*'B. Andre input'!$B$65</f>
        <v>149087.84761551334</v>
      </c>
      <c r="V92" s="236">
        <f>'I. Modelsimulering_kvinder'!V15*'B. Andre input'!$B$140*'B. Andre input'!$B$65</f>
        <v>147200.61854766789</v>
      </c>
      <c r="W92" s="236">
        <f>'I. Modelsimulering_kvinder'!W15*'B. Andre input'!$B$140*'B. Andre input'!$B$65</f>
        <v>145182.31524594125</v>
      </c>
      <c r="X92" s="236">
        <f>'I. Modelsimulering_kvinder'!X15*'B. Andre input'!$B$140*'B. Andre input'!$B$65</f>
        <v>143052.21538790964</v>
      </c>
      <c r="Y92" s="236">
        <f>'I. Modelsimulering_kvinder'!Y15*'B. Andre input'!$B$140*'B. Andre input'!$B$65</f>
        <v>140811.17007770648</v>
      </c>
      <c r="Z92" s="236">
        <f>'I. Modelsimulering_kvinder'!Z15*'B. Andre input'!$B$140*'B. Andre input'!$B$65</f>
        <v>138711.49016383311</v>
      </c>
      <c r="AA92" s="236">
        <f>'I. Modelsimulering_kvinder'!AA15*'B. Andre input'!$B$140*'B. Andre input'!$B$65</f>
        <v>136628.77926463669</v>
      </c>
      <c r="AB92" s="236">
        <f>'I. Modelsimulering_kvinder'!AB15*'B. Andre input'!$B$140*'B. Andre input'!$B$65</f>
        <v>134486.37507328877</v>
      </c>
      <c r="AC92" s="236">
        <f>'I. Modelsimulering_kvinder'!AC15*'B. Andre input'!$B$140*'B. Andre input'!$B$65</f>
        <v>132240.6817398188</v>
      </c>
      <c r="AD92" s="236">
        <f>'I. Modelsimulering_kvinder'!AD15*'B. Andre input'!$B$140*'B. Andre input'!$B$65</f>
        <v>129870.72406458206</v>
      </c>
      <c r="AE92" s="236">
        <f>'I. Modelsimulering_kvinder'!AE15*'B. Andre input'!$B$140*'B. Andre input'!$B$65</f>
        <v>127370.72718174469</v>
      </c>
      <c r="AF92" s="236">
        <f>'I. Modelsimulering_kvinder'!AF15*'B. Andre input'!$B$140*'B. Andre input'!$B$65</f>
        <v>124744.86504516717</v>
      </c>
      <c r="AG92" s="236">
        <f>'I. Modelsimulering_kvinder'!AG15*'B. Andre input'!$B$140*'B. Andre input'!$B$65</f>
        <v>122003.56342657287</v>
      </c>
      <c r="AH92" s="236">
        <f>'I. Modelsimulering_kvinder'!AH15*'B. Andre input'!$B$140*'B. Andre input'!$B$65</f>
        <v>119160.91644207697</v>
      </c>
      <c r="AI92" s="236">
        <f>'I. Modelsimulering_kvinder'!AI15*'B. Andre input'!$B$140*'B. Andre input'!$B$65</f>
        <v>117186.72099016556</v>
      </c>
      <c r="AJ92" s="236">
        <f>'I. Modelsimulering_kvinder'!AJ15*'B. Andre input'!$B$140*'B. Andre input'!$B$65</f>
        <v>115660.47770295775</v>
      </c>
      <c r="AK92" s="236">
        <f>'I. Modelsimulering_kvinder'!AK15*'B. Andre input'!$B$140*'B. Andre input'!$B$65</f>
        <v>114304.41128712812</v>
      </c>
      <c r="AL92" s="236">
        <f>'I. Modelsimulering_kvinder'!AL15*'B. Andre input'!$B$140*'B. Andre input'!$B$65</f>
        <v>112940.95659545225</v>
      </c>
      <c r="AM92" s="236">
        <f>'I. Modelsimulering_kvinder'!AM15*'B. Andre input'!$B$140*'B. Andre input'!$B$65</f>
        <v>111462.37832794385</v>
      </c>
      <c r="AN92" s="236">
        <f>'I. Modelsimulering_kvinder'!AN15*'B. Andre input'!$B$140*'B. Andre input'!$B$65</f>
        <v>109809.09549112491</v>
      </c>
      <c r="AO92" s="236">
        <f>'I. Modelsimulering_kvinder'!AO15*'B. Andre input'!$B$140*'B. Andre input'!$B$65</f>
        <v>107954.25311954341</v>
      </c>
      <c r="AP92" s="236">
        <f>'I. Modelsimulering_kvinder'!AP15*'B. Andre input'!$B$140*'B. Andre input'!$B$65</f>
        <v>105892.77800617057</v>
      </c>
      <c r="AQ92" s="236">
        <f>'I. Modelsimulering_kvinder'!AQ15*'B. Andre input'!$B$140*'B. Andre input'!$B$65</f>
        <v>103633.65205076602</v>
      </c>
      <c r="AR92" s="236">
        <f>'I. Modelsimulering_kvinder'!AR15*'B. Andre input'!$B$140*'B. Andre input'!$B$65</f>
        <v>101194.49291083719</v>
      </c>
      <c r="AS92" s="236">
        <f>'I. Modelsimulering_kvinder'!AS15*'B. Andre input'!$B$140*'B. Andre input'!$B$65</f>
        <v>100124.44749884336</v>
      </c>
      <c r="AT92" s="236">
        <f>'I. Modelsimulering_kvinder'!AT15*'B. Andre input'!$B$140*'B. Andre input'!$B$65</f>
        <v>99648.080182039688</v>
      </c>
      <c r="AU92" s="236">
        <f>'I. Modelsimulering_kvinder'!AU15*'B. Andre input'!$B$140*'B. Andre input'!$B$65</f>
        <v>99276.305135070928</v>
      </c>
      <c r="AV92" s="236">
        <f>'I. Modelsimulering_kvinder'!AV15*'B. Andre input'!$B$140*'B. Andre input'!$B$65</f>
        <v>98716.70490257669</v>
      </c>
      <c r="AW92" s="236">
        <f>'I. Modelsimulering_kvinder'!AW15*'B. Andre input'!$B$140*'B. Andre input'!$B$65</f>
        <v>97810.129418915094</v>
      </c>
      <c r="AX92" s="236">
        <f>'I. Modelsimulering_kvinder'!AX15*'B. Andre input'!$B$140*'B. Andre input'!$B$65</f>
        <v>96486.063472963418</v>
      </c>
      <c r="AY92" s="236">
        <f>'I. Modelsimulering_kvinder'!AY15*'B. Andre input'!$B$140*'B. Andre input'!$B$65</f>
        <v>94731.384879237419</v>
      </c>
      <c r="AZ92" s="236">
        <f>'I. Modelsimulering_kvinder'!AZ15*'B. Andre input'!$B$140*'B. Andre input'!$B$65</f>
        <v>92568.661950495167</v>
      </c>
      <c r="BA92" s="236">
        <f>'I. Modelsimulering_kvinder'!BA15*'B. Andre input'!$B$140*'B. Andre input'!$B$65</f>
        <v>90041.231546917799</v>
      </c>
      <c r="BB92" s="236">
        <f>'I. Modelsimulering_kvinder'!BB15*'B. Andre input'!$B$140*'B. Andre input'!$B$65</f>
        <v>87203.081922191937</v>
      </c>
      <c r="BC92" s="236">
        <f>'I. Modelsimulering_kvinder'!BC15*'B. Andre input'!$B$140*'B. Andre input'!$B$65</f>
        <v>92650.763732930529</v>
      </c>
      <c r="BD92" s="236">
        <f>'I. Modelsimulering_kvinder'!BD15*'B. Andre input'!$B$140*'B. Andre input'!$B$65</f>
        <v>93947.484858803</v>
      </c>
      <c r="BE92" s="236">
        <f>'I. Modelsimulering_kvinder'!BE15*'B. Andre input'!$B$140*'B. Andre input'!$B$65</f>
        <v>92473.624690497963</v>
      </c>
      <c r="BF92" s="236">
        <f>'I. Modelsimulering_kvinder'!BF15*'B. Andre input'!$B$140*'B. Andre input'!$B$65</f>
        <v>89207.071533317867</v>
      </c>
      <c r="BG92" s="236">
        <f>'I. Modelsimulering_kvinder'!BG15*'B. Andre input'!$B$140*'B. Andre input'!$B$65</f>
        <v>84836.912153049707</v>
      </c>
      <c r="BH92" s="236">
        <f>'I. Modelsimulering_kvinder'!BH15*'B. Andre input'!$B$140*'B. Andre input'!$B$65</f>
        <v>79845.142425560553</v>
      </c>
      <c r="BI92" s="236">
        <f>'I. Modelsimulering_kvinder'!BI15*'B. Andre input'!$B$140*'B. Andre input'!$B$65</f>
        <v>74565.436739123281</v>
      </c>
      <c r="BJ92" s="236">
        <f>'I. Modelsimulering_kvinder'!BJ15*'B. Andre input'!$B$140*'B. Andre input'!$B$65</f>
        <v>69225.439770663012</v>
      </c>
      <c r="BK92" s="236">
        <f>'I. Modelsimulering_kvinder'!BK15*'B. Andre input'!$B$140*'B. Andre input'!$B$65</f>
        <v>63977.209775879492</v>
      </c>
      <c r="BL92" s="236">
        <f>'I. Modelsimulering_kvinder'!BL15*'B. Andre input'!$B$140*'B. Andre input'!$B$65</f>
        <v>58919.13321482364</v>
      </c>
      <c r="BM92" s="236">
        <f>'I. Modelsimulering_kvinder'!BM15*'B. Andre input'!$B$140*'B. Andre input'!$B$65</f>
        <v>54111.69468604213</v>
      </c>
      <c r="BN92" s="236">
        <f>'I. Modelsimulering_kvinder'!BN15*'B. Andre input'!$B$140*'B. Andre input'!$B$65</f>
        <v>49588.816276993923</v>
      </c>
      <c r="BO92" s="236">
        <f>'I. Modelsimulering_kvinder'!BO15*'B. Andre input'!$B$140*'B. Andre input'!$B$65</f>
        <v>45366.000282991932</v>
      </c>
      <c r="BP92" s="236">
        <f>'I. Modelsimulering_kvinder'!BP15*'B. Andre input'!$B$140*'B. Andre input'!$B$65</f>
        <v>41446.164598774492</v>
      </c>
      <c r="BQ92" s="236">
        <f>'I. Modelsimulering_kvinder'!BQ15*'B. Andre input'!$B$140*'B. Andre input'!$B$65</f>
        <v>37823.812370761058</v>
      </c>
      <c r="BR92" s="236">
        <f>'I. Modelsimulering_kvinder'!BR15*'B. Andre input'!$B$140*'B. Andre input'!$B$65</f>
        <v>34487.999220172045</v>
      </c>
      <c r="BS92" s="236">
        <f>'I. Modelsimulering_kvinder'!BS15*'B. Andre input'!$B$140*'B. Andre input'!$B$65</f>
        <v>31424.43288263377</v>
      </c>
      <c r="BT92" s="236">
        <f>'I. Modelsimulering_kvinder'!BT15*'B. Andre input'!$B$140*'B. Andre input'!$B$65</f>
        <v>28616.947430013883</v>
      </c>
      <c r="BU92" s="236">
        <f>'I. Modelsimulering_kvinder'!BU15*'B. Andre input'!$B$140*'B. Andre input'!$B$65</f>
        <v>26048.527302154729</v>
      </c>
      <c r="BV92" s="236">
        <f>'I. Modelsimulering_kvinder'!BV15*'B. Andre input'!$B$140*'B. Andre input'!$B$65</f>
        <v>112836.47596809482</v>
      </c>
      <c r="BW92" s="236">
        <f>'I. Modelsimulering_kvinder'!BW15*'B. Andre input'!$B$140*'B. Andre input'!$B$65</f>
        <v>82159.620521568664</v>
      </c>
      <c r="BX92" s="236">
        <f>'I. Modelsimulering_kvinder'!BX15*'B. Andre input'!$B$140*'B. Andre input'!$B$65</f>
        <v>59874.09259367131</v>
      </c>
      <c r="BY92" s="236">
        <f>'I. Modelsimulering_kvinder'!BY15*'B. Andre input'!$B$140*'B. Andre input'!$B$65</f>
        <v>43669.022111402774</v>
      </c>
      <c r="BZ92" s="236">
        <f>'I. Modelsimulering_kvinder'!BZ15*'B. Andre input'!$B$140*'B. Andre input'!$B$65</f>
        <v>31874.588810235</v>
      </c>
      <c r="CA92" s="236">
        <f>'I. Modelsimulering_kvinder'!CA15*'B. Andre input'!$B$140*'B. Andre input'!$B$65</f>
        <v>23282.799839499588</v>
      </c>
      <c r="CB92" s="236">
        <f>'I. Modelsimulering_kvinder'!CB15*'B. Andre input'!$B$140*'B. Andre input'!$B$65</f>
        <v>17018.785033683886</v>
      </c>
      <c r="CC92" s="236">
        <f>'I. Modelsimulering_kvinder'!CC15*'B. Andre input'!$B$140*'B. Andre input'!$B$65</f>
        <v>12448.249897726393</v>
      </c>
      <c r="CD92" s="236">
        <f>'I. Modelsimulering_kvinder'!CD15*'B. Andre input'!$B$140*'B. Andre input'!$B$65</f>
        <v>9110.8431878965275</v>
      </c>
      <c r="CE92" s="236">
        <f>'I. Modelsimulering_kvinder'!CE15*'B. Andre input'!$B$140*'B. Andre input'!$B$65</f>
        <v>6672.1225323954804</v>
      </c>
      <c r="CF92" s="236">
        <f>'I. Modelsimulering_kvinder'!CF15*'B. Andre input'!$B$140*'B. Andre input'!$B$65</f>
        <v>4888.8848060759174</v>
      </c>
      <c r="CG92" s="236">
        <f>'I. Modelsimulering_kvinder'!CG15*'B. Andre input'!$B$140*'B. Andre input'!$B$65</f>
        <v>3584.1129837755111</v>
      </c>
      <c r="CH92" s="236">
        <f>'I. Modelsimulering_kvinder'!CH15*'B. Andre input'!$B$140*'B. Andre input'!$B$65</f>
        <v>2628.8512067105912</v>
      </c>
      <c r="CI92" s="236">
        <f>'I. Modelsimulering_kvinder'!CI15*'B. Andre input'!$B$140*'B. Andre input'!$B$65</f>
        <v>1929.0774767629314</v>
      </c>
      <c r="CJ92" s="236">
        <f>'I. Modelsimulering_kvinder'!CJ15*'B. Andre input'!$B$140*'B. Andre input'!$B$65</f>
        <v>21242.785684012943</v>
      </c>
    </row>
    <row r="93" spans="1:88" s="115" customFormat="1" ht="25.5" x14ac:dyDescent="0.2">
      <c r="A93" s="140" t="s">
        <v>177</v>
      </c>
      <c r="B93" s="192"/>
      <c r="C93" s="192"/>
      <c r="D93" s="236">
        <f>'I. Modelsimulering_kvinder'!D16*'B. Andre input'!$B$152*'B. Andre input'!$B$65</f>
        <v>226563.14700317371</v>
      </c>
      <c r="E93" s="236">
        <f>'I. Modelsimulering_kvinder'!E16*'B. Andre input'!$B$152*'B. Andre input'!$B$65</f>
        <v>265674.15148086654</v>
      </c>
      <c r="F93" s="236">
        <f>'I. Modelsimulering_kvinder'!F16*'B. Andre input'!$B$152*'B. Andre input'!$B$65</f>
        <v>296326.02010032296</v>
      </c>
      <c r="G93" s="236">
        <f>'I. Modelsimulering_kvinder'!G16*'B. Andre input'!$B$152*'B. Andre input'!$B$65</f>
        <v>319765.4361465628</v>
      </c>
      <c r="H93" s="236">
        <f>'I. Modelsimulering_kvinder'!H16*'B. Andre input'!$B$152*'B. Andre input'!$B$65</f>
        <v>337073.17920070945</v>
      </c>
      <c r="I93" s="236">
        <f>'I. Modelsimulering_kvinder'!I16*'B. Andre input'!$B$152*'B. Andre input'!$B$65</f>
        <v>108492.49970511501</v>
      </c>
      <c r="J93" s="236">
        <f>'I. Modelsimulering_kvinder'!J16*'B. Andre input'!$B$152*'B. Andre input'!$B$65</f>
        <v>65000.095472315574</v>
      </c>
      <c r="K93" s="236">
        <f>'I. Modelsimulering_kvinder'!K16*'B. Andre input'!$B$152*'B. Andre input'!$B$65</f>
        <v>53796.434437282893</v>
      </c>
      <c r="L93" s="236">
        <f>'I. Modelsimulering_kvinder'!L16*'B. Andre input'!$B$152*'B. Andre input'!$B$65</f>
        <v>48466.778537029109</v>
      </c>
      <c r="M93" s="236">
        <f>'I. Modelsimulering_kvinder'!M16*'B. Andre input'!$B$152*'B. Andre input'!$B$65</f>
        <v>44425.078463788595</v>
      </c>
      <c r="N93" s="236">
        <f>'I. Modelsimulering_kvinder'!N16*'B. Andre input'!$B$152*'B. Andre input'!$B$65</f>
        <v>61230.58711439748</v>
      </c>
      <c r="O93" s="236">
        <f>'I. Modelsimulering_kvinder'!O16*'B. Andre input'!$B$152*'B. Andre input'!$B$65</f>
        <v>68614.828928674557</v>
      </c>
      <c r="P93" s="236">
        <f>'I. Modelsimulering_kvinder'!P16*'B. Andre input'!$B$152*'B. Andre input'!$B$65</f>
        <v>70189.797696714304</v>
      </c>
      <c r="Q93" s="236">
        <f>'I. Modelsimulering_kvinder'!Q16*'B. Andre input'!$B$152*'B. Andre input'!$B$65</f>
        <v>68309.336467235858</v>
      </c>
      <c r="R93" s="236">
        <f>'I. Modelsimulering_kvinder'!R16*'B. Andre input'!$B$152*'B. Andre input'!$B$65</f>
        <v>64487.242423398231</v>
      </c>
      <c r="S93" s="236">
        <f>'I. Modelsimulering_kvinder'!S16*'B. Andre input'!$B$152*'B. Andre input'!$B$65</f>
        <v>59684.664342311313</v>
      </c>
      <c r="T93" s="236">
        <f>'I. Modelsimulering_kvinder'!T16*'B. Andre input'!$B$152*'B. Andre input'!$B$65</f>
        <v>54501.586119683852</v>
      </c>
      <c r="U93" s="236">
        <f>'I. Modelsimulering_kvinder'!U16*'B. Andre input'!$B$152*'B. Andre input'!$B$65</f>
        <v>49303.266168854403</v>
      </c>
      <c r="V93" s="236">
        <f>'I. Modelsimulering_kvinder'!V16*'B. Andre input'!$B$152*'B. Andre input'!$B$65</f>
        <v>44303.427762662475</v>
      </c>
      <c r="W93" s="236">
        <f>'I. Modelsimulering_kvinder'!W16*'B. Andre input'!$B$152*'B. Andre input'!$B$65</f>
        <v>0</v>
      </c>
      <c r="X93" s="236">
        <f>'I. Modelsimulering_kvinder'!X16*'B. Andre input'!$B$152*'B. Andre input'!$B$65</f>
        <v>0</v>
      </c>
      <c r="Y93" s="236">
        <f>'I. Modelsimulering_kvinder'!Y16*'B. Andre input'!$B$152*'B. Andre input'!$B$65</f>
        <v>0</v>
      </c>
      <c r="Z93" s="236">
        <f>'I. Modelsimulering_kvinder'!Z16*'B. Andre input'!$B$152*'B. Andre input'!$B$65</f>
        <v>0</v>
      </c>
      <c r="AA93" s="236">
        <f>'I. Modelsimulering_kvinder'!AA16*'B. Andre input'!$B$152*'B. Andre input'!$B$65</f>
        <v>0</v>
      </c>
      <c r="AB93" s="236">
        <f>'I. Modelsimulering_kvinder'!AB16*'B. Andre input'!$B$152*'B. Andre input'!$B$65</f>
        <v>0</v>
      </c>
      <c r="AC93" s="236">
        <f>'I. Modelsimulering_kvinder'!AC16*'B. Andre input'!$B$152*'B. Andre input'!$B$65</f>
        <v>0</v>
      </c>
      <c r="AD93" s="236">
        <f>'I. Modelsimulering_kvinder'!AD16*'B. Andre input'!$B$152*'B. Andre input'!$B$65</f>
        <v>0</v>
      </c>
      <c r="AE93" s="236">
        <f>'I. Modelsimulering_kvinder'!AE16*'B. Andre input'!$B$152*'B. Andre input'!$B$65</f>
        <v>0</v>
      </c>
      <c r="AF93" s="236">
        <f>'I. Modelsimulering_kvinder'!AF16*'B. Andre input'!$B$152*'B. Andre input'!$B$65</f>
        <v>0</v>
      </c>
      <c r="AG93" s="236">
        <f>'I. Modelsimulering_kvinder'!AG16*'B. Andre input'!$B$152*'B. Andre input'!$B$65</f>
        <v>0</v>
      </c>
      <c r="AH93" s="236">
        <f>'I. Modelsimulering_kvinder'!AH16*'B. Andre input'!$B$152*'B. Andre input'!$B$65</f>
        <v>0</v>
      </c>
      <c r="AI93" s="236">
        <f>'I. Modelsimulering_kvinder'!AI16*'B. Andre input'!$B$152*'B. Andre input'!$B$65</f>
        <v>0</v>
      </c>
      <c r="AJ93" s="236">
        <f>'I. Modelsimulering_kvinder'!AJ16*'B. Andre input'!$B$152*'B. Andre input'!$B$65</f>
        <v>0</v>
      </c>
      <c r="AK93" s="236">
        <f>'I. Modelsimulering_kvinder'!AK16*'B. Andre input'!$B$152*'B. Andre input'!$B$65</f>
        <v>0</v>
      </c>
      <c r="AL93" s="236">
        <f>'I. Modelsimulering_kvinder'!AL16*'B. Andre input'!$B$152*'B. Andre input'!$B$65</f>
        <v>0</v>
      </c>
      <c r="AM93" s="236">
        <f>'I. Modelsimulering_kvinder'!AM16*'B. Andre input'!$B$152*'B. Andre input'!$B$65</f>
        <v>0</v>
      </c>
      <c r="AN93" s="236">
        <f>'I. Modelsimulering_kvinder'!AN16*'B. Andre input'!$B$152*'B. Andre input'!$B$65</f>
        <v>0</v>
      </c>
      <c r="AO93" s="236">
        <f>'I. Modelsimulering_kvinder'!AO16*'B. Andre input'!$B$152*'B. Andre input'!$B$65</f>
        <v>0</v>
      </c>
      <c r="AP93" s="236">
        <f>'I. Modelsimulering_kvinder'!AP16*'B. Andre input'!$B$152*'B. Andre input'!$B$65</f>
        <v>0</v>
      </c>
      <c r="AQ93" s="236">
        <f>'I. Modelsimulering_kvinder'!AQ16*'B. Andre input'!$B$152*'B. Andre input'!$B$65</f>
        <v>0</v>
      </c>
      <c r="AR93" s="236">
        <f>'I. Modelsimulering_kvinder'!AR16*'B. Andre input'!$B$152*'B. Andre input'!$B$65</f>
        <v>0</v>
      </c>
      <c r="AS93" s="236">
        <f>'I. Modelsimulering_kvinder'!AS16*'B. Andre input'!$B$152*'B. Andre input'!$B$65</f>
        <v>0</v>
      </c>
      <c r="AT93" s="236">
        <f>'I. Modelsimulering_kvinder'!AT16*'B. Andre input'!$B$152*'B. Andre input'!$B$65</f>
        <v>0</v>
      </c>
      <c r="AU93" s="236">
        <f>'I. Modelsimulering_kvinder'!AU16*'B. Andre input'!$B$152*'B. Andre input'!$B$65</f>
        <v>0</v>
      </c>
      <c r="AV93" s="236">
        <f>'I. Modelsimulering_kvinder'!AV16*'B. Andre input'!$B$152*'B. Andre input'!$B$65</f>
        <v>0</v>
      </c>
      <c r="AW93" s="236">
        <f>'I. Modelsimulering_kvinder'!AW16*'B. Andre input'!$B$152*'B. Andre input'!$B$65</f>
        <v>0</v>
      </c>
      <c r="AX93" s="236">
        <f>'I. Modelsimulering_kvinder'!AX16*'B. Andre input'!$B$152*'B. Andre input'!$B$65</f>
        <v>0</v>
      </c>
      <c r="AY93" s="236">
        <f>'I. Modelsimulering_kvinder'!AY16*'B. Andre input'!$B$152*'B. Andre input'!$B$65</f>
        <v>0</v>
      </c>
      <c r="AZ93" s="236">
        <f>'I. Modelsimulering_kvinder'!AZ16*'B. Andre input'!$B$152*'B. Andre input'!$B$65</f>
        <v>0</v>
      </c>
      <c r="BA93" s="236">
        <f>'I. Modelsimulering_kvinder'!BA16*'B. Andre input'!$B$152*'B. Andre input'!$B$65</f>
        <v>0</v>
      </c>
      <c r="BB93" s="236">
        <f>'I. Modelsimulering_kvinder'!BB16*'B. Andre input'!$B$152*'B. Andre input'!$B$65</f>
        <v>0</v>
      </c>
      <c r="BC93" s="236">
        <f>'I. Modelsimulering_kvinder'!BC16*'B. Andre input'!$B$152*'B. Andre input'!$B$65</f>
        <v>0</v>
      </c>
      <c r="BD93" s="236">
        <f>'I. Modelsimulering_kvinder'!BD16*'B. Andre input'!$B$152*'B. Andre input'!$B$65</f>
        <v>0</v>
      </c>
      <c r="BE93" s="236">
        <f>'I. Modelsimulering_kvinder'!BE16*'B. Andre input'!$B$152*'B. Andre input'!$B$65</f>
        <v>0</v>
      </c>
      <c r="BF93" s="236">
        <f>'I. Modelsimulering_kvinder'!BF16*'B. Andre input'!$B$152*'B. Andre input'!$B$65</f>
        <v>0</v>
      </c>
      <c r="BG93" s="236">
        <f>'I. Modelsimulering_kvinder'!BG16*'B. Andre input'!$B$152*'B. Andre input'!$B$65</f>
        <v>0</v>
      </c>
      <c r="BH93" s="236">
        <f>'I. Modelsimulering_kvinder'!BH16*'B. Andre input'!$B$152*'B. Andre input'!$B$65</f>
        <v>0</v>
      </c>
      <c r="BI93" s="236">
        <f>'I. Modelsimulering_kvinder'!BI16*'B. Andre input'!$B$152*'B. Andre input'!$B$65</f>
        <v>0</v>
      </c>
      <c r="BJ93" s="236">
        <f>'I. Modelsimulering_kvinder'!BJ16*'B. Andre input'!$B$152*'B. Andre input'!$B$65</f>
        <v>0</v>
      </c>
      <c r="BK93" s="236">
        <f>'I. Modelsimulering_kvinder'!BK16*'B. Andre input'!$B$152*'B. Andre input'!$B$65</f>
        <v>0</v>
      </c>
      <c r="BL93" s="236">
        <f>'I. Modelsimulering_kvinder'!BL16*'B. Andre input'!$B$152*'B. Andre input'!$B$65</f>
        <v>0</v>
      </c>
      <c r="BM93" s="236">
        <f>'I. Modelsimulering_kvinder'!BM16*'B. Andre input'!$B$152*'B. Andre input'!$B$65</f>
        <v>0</v>
      </c>
      <c r="BN93" s="236">
        <f>'I. Modelsimulering_kvinder'!BN16*'B. Andre input'!$B$152*'B. Andre input'!$B$65</f>
        <v>0</v>
      </c>
      <c r="BO93" s="236">
        <f>'I. Modelsimulering_kvinder'!BO16*'B. Andre input'!$B$152*'B. Andre input'!$B$65</f>
        <v>0</v>
      </c>
      <c r="BP93" s="236">
        <f>'I. Modelsimulering_kvinder'!BP16*'B. Andre input'!$B$152*'B. Andre input'!$B$65</f>
        <v>0</v>
      </c>
      <c r="BQ93" s="236">
        <f>'I. Modelsimulering_kvinder'!BQ16*'B. Andre input'!$B$152*'B. Andre input'!$B$65</f>
        <v>0</v>
      </c>
      <c r="BR93" s="236">
        <f>'I. Modelsimulering_kvinder'!BR16*'B. Andre input'!$B$152*'B. Andre input'!$B$65</f>
        <v>0</v>
      </c>
      <c r="BS93" s="236">
        <f>'I. Modelsimulering_kvinder'!BS16*'B. Andre input'!$B$152*'B. Andre input'!$B$65</f>
        <v>0</v>
      </c>
      <c r="BT93" s="236">
        <f>'I. Modelsimulering_kvinder'!BT16*'B. Andre input'!$B$152*'B. Andre input'!$B$65</f>
        <v>0</v>
      </c>
      <c r="BU93" s="236">
        <f>'I. Modelsimulering_kvinder'!BU16*'B. Andre input'!$B$152*'B. Andre input'!$B$65</f>
        <v>0</v>
      </c>
      <c r="BV93" s="236">
        <f>'I. Modelsimulering_kvinder'!BV16*'B. Andre input'!$B$152*'B. Andre input'!$B$65</f>
        <v>0</v>
      </c>
      <c r="BW93" s="236">
        <f>'I. Modelsimulering_kvinder'!BW16*'B. Andre input'!$B$152*'B. Andre input'!$B$65</f>
        <v>0</v>
      </c>
      <c r="BX93" s="236">
        <f>'I. Modelsimulering_kvinder'!BX16*'B. Andre input'!$B$152*'B. Andre input'!$B$65</f>
        <v>0</v>
      </c>
      <c r="BY93" s="236">
        <f>'I. Modelsimulering_kvinder'!BY16*'B. Andre input'!$B$152*'B. Andre input'!$B$65</f>
        <v>0</v>
      </c>
      <c r="BZ93" s="236">
        <f>'I. Modelsimulering_kvinder'!BZ16*'B. Andre input'!$B$152*'B. Andre input'!$B$65</f>
        <v>0</v>
      </c>
      <c r="CA93" s="236">
        <f>'I. Modelsimulering_kvinder'!CA16*'B. Andre input'!$B$152*'B. Andre input'!$B$65</f>
        <v>0</v>
      </c>
      <c r="CB93" s="236">
        <f>'I. Modelsimulering_kvinder'!CB16*'B. Andre input'!$B$152*'B. Andre input'!$B$65</f>
        <v>0</v>
      </c>
      <c r="CC93" s="236">
        <f>'I. Modelsimulering_kvinder'!CC16*'B. Andre input'!$B$152*'B. Andre input'!$B$65</f>
        <v>0</v>
      </c>
      <c r="CD93" s="236">
        <f>'I. Modelsimulering_kvinder'!CD16*'B. Andre input'!$B$152*'B. Andre input'!$B$65</f>
        <v>0</v>
      </c>
      <c r="CE93" s="236">
        <f>'I. Modelsimulering_kvinder'!CE16*'B. Andre input'!$B$152*'B. Andre input'!$B$65</f>
        <v>0</v>
      </c>
      <c r="CF93" s="236">
        <f>'I. Modelsimulering_kvinder'!CF16*'B. Andre input'!$B$152*'B. Andre input'!$B$65</f>
        <v>0</v>
      </c>
      <c r="CG93" s="236">
        <f>'I. Modelsimulering_kvinder'!CG16*'B. Andre input'!$B$152*'B. Andre input'!$B$65</f>
        <v>0</v>
      </c>
      <c r="CH93" s="236">
        <f>'I. Modelsimulering_kvinder'!CH16*'B. Andre input'!$B$152*'B. Andre input'!$B$65</f>
        <v>0</v>
      </c>
      <c r="CI93" s="236">
        <f>'I. Modelsimulering_kvinder'!CI16*'B. Andre input'!$B$152*'B. Andre input'!$B$65</f>
        <v>0</v>
      </c>
      <c r="CJ93" s="236">
        <f>'I. Modelsimulering_kvinder'!CJ16*'B. Andre input'!$B$152*'B. Andre input'!$B$65</f>
        <v>0</v>
      </c>
    </row>
    <row r="94" spans="1:88" s="115" customFormat="1" ht="25.5" x14ac:dyDescent="0.2">
      <c r="A94" s="140" t="s">
        <v>178</v>
      </c>
      <c r="B94" s="192"/>
      <c r="C94" s="192"/>
      <c r="D94" s="236">
        <f>'I. Modelsimulering_kvinder'!D17*'B. Andre input'!$B$153*'B. Andre input'!$B$65</f>
        <v>916549.76020499296</v>
      </c>
      <c r="E94" s="236">
        <f>'I. Modelsimulering_kvinder'!E17*'B. Andre input'!$B$153*'B. Andre input'!$B$65</f>
        <v>1102490.5422862964</v>
      </c>
      <c r="F94" s="236">
        <f>'I. Modelsimulering_kvinder'!F17*'B. Andre input'!$B$153*'B. Andre input'!$B$65</f>
        <v>1266529.9577192578</v>
      </c>
      <c r="G94" s="236">
        <f>'I. Modelsimulering_kvinder'!G17*'B. Andre input'!$B$153*'B. Andre input'!$B$65</f>
        <v>1410311.3997436743</v>
      </c>
      <c r="H94" s="236">
        <f>'I. Modelsimulering_kvinder'!H17*'B. Andre input'!$B$153*'B. Andre input'!$B$65</f>
        <v>1535410.2065151867</v>
      </c>
      <c r="I94" s="236">
        <f>'I. Modelsimulering_kvinder'!I17*'B. Andre input'!$B$153*'B. Andre input'!$B$65</f>
        <v>518899.47349640005</v>
      </c>
      <c r="J94" s="236">
        <f>'I. Modelsimulering_kvinder'!J17*'B. Andre input'!$B$153*'B. Andre input'!$B$65</f>
        <v>326162.46823160077</v>
      </c>
      <c r="K94" s="236">
        <f>'I. Modelsimulering_kvinder'!K17*'B. Andre input'!$B$153*'B. Andre input'!$B$65</f>
        <v>284970.97146967356</v>
      </c>
      <c r="L94" s="236">
        <f>'I. Modelsimulering_kvinder'!L17*'B. Andre input'!$B$153*'B. Andre input'!$B$65</f>
        <v>271537.23281350394</v>
      </c>
      <c r="M94" s="236">
        <f>'I. Modelsimulering_kvinder'!M17*'B. Andre input'!$B$153*'B. Andre input'!$B$65</f>
        <v>263129.40614253131</v>
      </c>
      <c r="N94" s="236">
        <f>'I. Modelsimulering_kvinder'!N17*'B. Andre input'!$B$153*'B. Andre input'!$B$65</f>
        <v>404774.29061433295</v>
      </c>
      <c r="O94" s="236">
        <f>'I. Modelsimulering_kvinder'!O17*'B. Andre input'!$B$153*'B. Andre input'!$B$65</f>
        <v>504759.33623746905</v>
      </c>
      <c r="P94" s="236">
        <f>'I. Modelsimulering_kvinder'!P17*'B. Andre input'!$B$153*'B. Andre input'!$B$65</f>
        <v>573051.8978981144</v>
      </c>
      <c r="Q94" s="236">
        <f>'I. Modelsimulering_kvinder'!Q17*'B. Andre input'!$B$153*'B. Andre input'!$B$65</f>
        <v>617466.93514849269</v>
      </c>
      <c r="R94" s="236">
        <f>'I. Modelsimulering_kvinder'!R17*'B. Andre input'!$B$153*'B. Andre input'!$B$65</f>
        <v>644015.98107355891</v>
      </c>
      <c r="S94" s="236">
        <f>'I. Modelsimulering_kvinder'!S17*'B. Andre input'!$B$153*'B. Andre input'!$B$65</f>
        <v>657281.53065802623</v>
      </c>
      <c r="T94" s="236">
        <f>'I. Modelsimulering_kvinder'!T17*'B. Andre input'!$B$153*'B. Andre input'!$B$65</f>
        <v>660737.04913508508</v>
      </c>
      <c r="U94" s="236">
        <f>'I. Modelsimulering_kvinder'!U17*'B. Andre input'!$B$153*'B. Andre input'!$B$65</f>
        <v>657004.72229338333</v>
      </c>
      <c r="V94" s="236">
        <f>'I. Modelsimulering_kvinder'!V17*'B. Andre input'!$B$153*'B. Andre input'!$B$65</f>
        <v>648058.04712709284</v>
      </c>
      <c r="W94" s="236">
        <f>'I. Modelsimulering_kvinder'!W17*'B. Andre input'!$B$153*'B. Andre input'!$B$65</f>
        <v>694959.97981875448</v>
      </c>
      <c r="X94" s="236">
        <f>'I. Modelsimulering_kvinder'!X17*'B. Andre input'!$B$153*'B. Andre input'!$B$65</f>
        <v>671153.1484899323</v>
      </c>
      <c r="Y94" s="236">
        <f>'I. Modelsimulering_kvinder'!Y17*'B. Andre input'!$B$153*'B. Andre input'!$B$65</f>
        <v>646386.65118437633</v>
      </c>
      <c r="Z94" s="236">
        <f>'I. Modelsimulering_kvinder'!Z17*'B. Andre input'!$B$153*'B. Andre input'!$B$65</f>
        <v>621277.52919515781</v>
      </c>
      <c r="AA94" s="236">
        <f>'I. Modelsimulering_kvinder'!AA17*'B. Andre input'!$B$153*'B. Andre input'!$B$65</f>
        <v>596252.31134923291</v>
      </c>
      <c r="AB94" s="236">
        <f>'I. Modelsimulering_kvinder'!AB17*'B. Andre input'!$B$153*'B. Andre input'!$B$65</f>
        <v>571601.67733664101</v>
      </c>
      <c r="AC94" s="236">
        <f>'I. Modelsimulering_kvinder'!AC17*'B. Andre input'!$B$153*'B. Andre input'!$B$65</f>
        <v>547519.63228973059</v>
      </c>
      <c r="AD94" s="236">
        <f>'I. Modelsimulering_kvinder'!AD17*'B. Andre input'!$B$153*'B. Andre input'!$B$65</f>
        <v>524131.56663277472</v>
      </c>
      <c r="AE94" s="236">
        <f>'I. Modelsimulering_kvinder'!AE17*'B. Andre input'!$B$153*'B. Andre input'!$B$65</f>
        <v>501514.34207985608</v>
      </c>
      <c r="AF94" s="236">
        <f>'I. Modelsimulering_kvinder'!AF17*'B. Andre input'!$B$153*'B. Andre input'!$B$65</f>
        <v>479710.65874242398</v>
      </c>
      <c r="AG94" s="236">
        <f>'I. Modelsimulering_kvinder'!AG17*'B. Andre input'!$B$153*'B. Andre input'!$B$65</f>
        <v>450830.02328928089</v>
      </c>
      <c r="AH94" s="236">
        <f>'I. Modelsimulering_kvinder'!AH17*'B. Andre input'!$B$153*'B. Andre input'!$B$65</f>
        <v>423608.72500310175</v>
      </c>
      <c r="AI94" s="236">
        <f>'I. Modelsimulering_kvinder'!AI17*'B. Andre input'!$B$153*'B. Andre input'!$B$65</f>
        <v>397975.59062025993</v>
      </c>
      <c r="AJ94" s="236">
        <f>'I. Modelsimulering_kvinder'!AJ17*'B. Andre input'!$B$153*'B. Andre input'!$B$65</f>
        <v>373854.8293533547</v>
      </c>
      <c r="AK94" s="236">
        <f>'I. Modelsimulering_kvinder'!AK17*'B. Andre input'!$B$153*'B. Andre input'!$B$65</f>
        <v>351168.98617567855</v>
      </c>
      <c r="AL94" s="236">
        <f>'I. Modelsimulering_kvinder'!AL17*'B. Andre input'!$B$153*'B. Andre input'!$B$65</f>
        <v>329840.92034016107</v>
      </c>
      <c r="AM94" s="236">
        <f>'I. Modelsimulering_kvinder'!AM17*'B. Andre input'!$B$153*'B. Andre input'!$B$65</f>
        <v>309795.10430215765</v>
      </c>
      <c r="AN94" s="236">
        <f>'I. Modelsimulering_kvinder'!AN17*'B. Andre input'!$B$153*'B. Andre input'!$B$65</f>
        <v>290958.45045392733</v>
      </c>
      <c r="AO94" s="236">
        <f>'I. Modelsimulering_kvinder'!AO17*'B. Andre input'!$B$153*'B. Andre input'!$B$65</f>
        <v>273260.81127400202</v>
      </c>
      <c r="AP94" s="236">
        <f>'I. Modelsimulering_kvinder'!AP17*'B. Andre input'!$B$153*'B. Andre input'!$B$65</f>
        <v>256635.25498797538</v>
      </c>
      <c r="AQ94" s="236">
        <f>'I. Modelsimulering_kvinder'!AQ17*'B. Andre input'!$B$153*'B. Andre input'!$B$65</f>
        <v>228333.0204245669</v>
      </c>
      <c r="AR94" s="236">
        <f>'I. Modelsimulering_kvinder'!AR17*'B. Andre input'!$B$153*'B. Andre input'!$B$65</f>
        <v>203150.1321493857</v>
      </c>
      <c r="AS94" s="236">
        <f>'I. Modelsimulering_kvinder'!AS17*'B. Andre input'!$B$153*'B. Andre input'!$B$65</f>
        <v>180743.4421869755</v>
      </c>
      <c r="AT94" s="236">
        <f>'I. Modelsimulering_kvinder'!AT17*'B. Andre input'!$B$153*'B. Andre input'!$B$65</f>
        <v>160807.32626640465</v>
      </c>
      <c r="AU94" s="236">
        <f>'I. Modelsimulering_kvinder'!AU17*'B. Andre input'!$B$153*'B. Andre input'!$B$65</f>
        <v>143069.65759178458</v>
      </c>
      <c r="AV94" s="236">
        <f>'I. Modelsimulering_kvinder'!AV17*'B. Andre input'!$B$153*'B. Andre input'!$B$65</f>
        <v>127288.18620253688</v>
      </c>
      <c r="AW94" s="236">
        <f>'I. Modelsimulering_kvinder'!AW17*'B. Andre input'!$B$153*'B. Andre input'!$B$65</f>
        <v>113247.29225713533</v>
      </c>
      <c r="AX94" s="236">
        <f>'I. Modelsimulering_kvinder'!AX17*'B. Andre input'!$B$153*'B. Andre input'!$B$65</f>
        <v>100755.08065146102</v>
      </c>
      <c r="AY94" s="236">
        <f>'I. Modelsimulering_kvinder'!AY17*'B. Andre input'!$B$153*'B. Andre input'!$B$65</f>
        <v>89640.785048120932</v>
      </c>
      <c r="AZ94" s="236">
        <f>'I. Modelsimulering_kvinder'!AZ17*'B. Andre input'!$B$153*'B. Andre input'!$B$65</f>
        <v>79752.450972335544</v>
      </c>
      <c r="BA94" s="236">
        <f>'I. Modelsimulering_kvinder'!BA17*'B. Andre input'!$B$153*'B. Andre input'!$B$65</f>
        <v>0</v>
      </c>
      <c r="BB94" s="236">
        <f>'I. Modelsimulering_kvinder'!BB17*'B. Andre input'!$B$153*'B. Andre input'!$B$65</f>
        <v>0</v>
      </c>
      <c r="BC94" s="236">
        <f>'I. Modelsimulering_kvinder'!BC17*'B. Andre input'!$B$153*'B. Andre input'!$B$65</f>
        <v>0</v>
      </c>
      <c r="BD94" s="236">
        <f>'I. Modelsimulering_kvinder'!BD17*'B. Andre input'!$B$153*'B. Andre input'!$B$65</f>
        <v>0</v>
      </c>
      <c r="BE94" s="236">
        <f>'I. Modelsimulering_kvinder'!BE17*'B. Andre input'!$B$153*'B. Andre input'!$B$65</f>
        <v>0</v>
      </c>
      <c r="BF94" s="236">
        <f>'I. Modelsimulering_kvinder'!BF17*'B. Andre input'!$B$153*'B. Andre input'!$B$65</f>
        <v>0</v>
      </c>
      <c r="BG94" s="236">
        <f>'I. Modelsimulering_kvinder'!BG17*'B. Andre input'!$B$153*'B. Andre input'!$B$65</f>
        <v>0</v>
      </c>
      <c r="BH94" s="236">
        <f>'I. Modelsimulering_kvinder'!BH17*'B. Andre input'!$B$153*'B. Andre input'!$B$65</f>
        <v>0</v>
      </c>
      <c r="BI94" s="236">
        <f>'I. Modelsimulering_kvinder'!BI17*'B. Andre input'!$B$153*'B. Andre input'!$B$65</f>
        <v>0</v>
      </c>
      <c r="BJ94" s="236">
        <f>'I. Modelsimulering_kvinder'!BJ17*'B. Andre input'!$B$153*'B. Andre input'!$B$65</f>
        <v>0</v>
      </c>
      <c r="BK94" s="236">
        <f>'I. Modelsimulering_kvinder'!BK17*'B. Andre input'!$B$153*'B. Andre input'!$B$65</f>
        <v>0</v>
      </c>
      <c r="BL94" s="236">
        <f>'I. Modelsimulering_kvinder'!BL17*'B. Andre input'!$B$153*'B. Andre input'!$B$65</f>
        <v>0</v>
      </c>
      <c r="BM94" s="236">
        <f>'I. Modelsimulering_kvinder'!BM17*'B. Andre input'!$B$153*'B. Andre input'!$B$65</f>
        <v>0</v>
      </c>
      <c r="BN94" s="236">
        <f>'I. Modelsimulering_kvinder'!BN17*'B. Andre input'!$B$153*'B. Andre input'!$B$65</f>
        <v>0</v>
      </c>
      <c r="BO94" s="236">
        <f>'I. Modelsimulering_kvinder'!BO17*'B. Andre input'!$B$153*'B. Andre input'!$B$65</f>
        <v>0</v>
      </c>
      <c r="BP94" s="236">
        <f>'I. Modelsimulering_kvinder'!BP17*'B. Andre input'!$B$153*'B. Andre input'!$B$65</f>
        <v>0</v>
      </c>
      <c r="BQ94" s="236">
        <f>'I. Modelsimulering_kvinder'!BQ17*'B. Andre input'!$B$153*'B. Andre input'!$B$65</f>
        <v>0</v>
      </c>
      <c r="BR94" s="236">
        <f>'I. Modelsimulering_kvinder'!BR17*'B. Andre input'!$B$153*'B. Andre input'!$B$65</f>
        <v>0</v>
      </c>
      <c r="BS94" s="236">
        <f>'I. Modelsimulering_kvinder'!BS17*'B. Andre input'!$B$153*'B. Andre input'!$B$65</f>
        <v>0</v>
      </c>
      <c r="BT94" s="236">
        <f>'I. Modelsimulering_kvinder'!BT17*'B. Andre input'!$B$153*'B. Andre input'!$B$65</f>
        <v>0</v>
      </c>
      <c r="BU94" s="236">
        <f>'I. Modelsimulering_kvinder'!BU17*'B. Andre input'!$B$153*'B. Andre input'!$B$65</f>
        <v>0</v>
      </c>
      <c r="BV94" s="236">
        <f>'I. Modelsimulering_kvinder'!BV17*'B. Andre input'!$B$153*'B. Andre input'!$B$65</f>
        <v>0</v>
      </c>
      <c r="BW94" s="236">
        <f>'I. Modelsimulering_kvinder'!BW17*'B. Andre input'!$B$153*'B. Andre input'!$B$65</f>
        <v>0</v>
      </c>
      <c r="BX94" s="236">
        <f>'I. Modelsimulering_kvinder'!BX17*'B. Andre input'!$B$153*'B. Andre input'!$B$65</f>
        <v>0</v>
      </c>
      <c r="BY94" s="236">
        <f>'I. Modelsimulering_kvinder'!BY17*'B. Andre input'!$B$153*'B. Andre input'!$B$65</f>
        <v>0</v>
      </c>
      <c r="BZ94" s="236">
        <f>'I. Modelsimulering_kvinder'!BZ17*'B. Andre input'!$B$153*'B. Andre input'!$B$65</f>
        <v>0</v>
      </c>
      <c r="CA94" s="236">
        <f>'I. Modelsimulering_kvinder'!CA17*'B. Andre input'!$B$153*'B. Andre input'!$B$65</f>
        <v>0</v>
      </c>
      <c r="CB94" s="236">
        <f>'I. Modelsimulering_kvinder'!CB17*'B. Andre input'!$B$153*'B. Andre input'!$B$65</f>
        <v>0</v>
      </c>
      <c r="CC94" s="236">
        <f>'I. Modelsimulering_kvinder'!CC17*'B. Andre input'!$B$153*'B. Andre input'!$B$65</f>
        <v>0</v>
      </c>
      <c r="CD94" s="236">
        <f>'I. Modelsimulering_kvinder'!CD17*'B. Andre input'!$B$153*'B. Andre input'!$B$65</f>
        <v>0</v>
      </c>
      <c r="CE94" s="236">
        <f>'I. Modelsimulering_kvinder'!CE17*'B. Andre input'!$B$153*'B. Andre input'!$B$65</f>
        <v>0</v>
      </c>
      <c r="CF94" s="236">
        <f>'I. Modelsimulering_kvinder'!CF17*'B. Andre input'!$B$153*'B. Andre input'!$B$65</f>
        <v>0</v>
      </c>
      <c r="CG94" s="236">
        <f>'I. Modelsimulering_kvinder'!CG17*'B. Andre input'!$B$153*'B. Andre input'!$B$65</f>
        <v>0</v>
      </c>
      <c r="CH94" s="236">
        <f>'I. Modelsimulering_kvinder'!CH17*'B. Andre input'!$B$153*'B. Andre input'!$B$65</f>
        <v>0</v>
      </c>
      <c r="CI94" s="236">
        <f>'I. Modelsimulering_kvinder'!CI17*'B. Andre input'!$B$153*'B. Andre input'!$B$65</f>
        <v>0</v>
      </c>
      <c r="CJ94" s="236">
        <f>'I. Modelsimulering_kvinder'!CJ17*'B. Andre input'!$B$153*'B. Andre input'!$B$65</f>
        <v>0</v>
      </c>
    </row>
    <row r="95" spans="1:88" s="115" customFormat="1" ht="25.5" x14ac:dyDescent="0.2">
      <c r="A95" s="140" t="s">
        <v>213</v>
      </c>
      <c r="B95" s="192"/>
      <c r="C95" s="192"/>
      <c r="D95" s="236">
        <f>'I. Modelsimulering_kvinder'!D18*'B. Andre input'!$B$154*'B. Andre input'!$B$65</f>
        <v>621901.48224084487</v>
      </c>
      <c r="E95" s="236">
        <f>'I. Modelsimulering_kvinder'!E18*'B. Andre input'!$B$154*'B. Andre input'!$B$65</f>
        <v>778182.17242556158</v>
      </c>
      <c r="F95" s="236">
        <f>'I. Modelsimulering_kvinder'!F18*'B. Andre input'!$B$154*'B. Andre input'!$B$65</f>
        <v>927208.43732685747</v>
      </c>
      <c r="G95" s="236">
        <f>'I. Modelsimulering_kvinder'!G18*'B. Andre input'!$B$154*'B. Andre input'!$B$65</f>
        <v>1068226.3376755016</v>
      </c>
      <c r="H95" s="236">
        <f>'I. Modelsimulering_kvinder'!H18*'B. Andre input'!$B$154*'B. Andre input'!$B$65</f>
        <v>1200698.5722556182</v>
      </c>
      <c r="I95" s="236">
        <f>'I. Modelsimulering_kvinder'!I18*'B. Andre input'!$B$154*'B. Andre input'!$B$65</f>
        <v>404724.96381002624</v>
      </c>
      <c r="J95" s="236">
        <f>'I. Modelsimulering_kvinder'!J18*'B. Andre input'!$B$154*'B. Andre input'!$B$65</f>
        <v>251534.5115639568</v>
      </c>
      <c r="K95" s="236">
        <f>'I. Modelsimulering_kvinder'!K18*'B. Andre input'!$B$154*'B. Andre input'!$B$65</f>
        <v>220726.05729928229</v>
      </c>
      <c r="L95" s="236">
        <f>'I. Modelsimulering_kvinder'!L18*'B. Andre input'!$B$154*'B. Andre input'!$B$65</f>
        <v>213002.60953236482</v>
      </c>
      <c r="M95" s="236">
        <f>'I. Modelsimulering_kvinder'!M18*'B. Andre input'!$B$154*'B. Andre input'!$B$65</f>
        <v>209478.24160497743</v>
      </c>
      <c r="N95" s="236">
        <f>'I. Modelsimulering_kvinder'!N18*'B. Andre input'!$B$154*'B. Andre input'!$B$65</f>
        <v>326734.94532405859</v>
      </c>
      <c r="O95" s="236">
        <f>'I. Modelsimulering_kvinder'!O18*'B. Andre input'!$B$154*'B. Andre input'!$B$65</f>
        <v>413944.16735118418</v>
      </c>
      <c r="P95" s="236">
        <f>'I. Modelsimulering_kvinder'!P18*'B. Andre input'!$B$154*'B. Andre input'!$B$65</f>
        <v>477890.99499997695</v>
      </c>
      <c r="Q95" s="236">
        <f>'I. Modelsimulering_kvinder'!Q18*'B. Andre input'!$B$154*'B. Andre input'!$B$65</f>
        <v>523887.09987604996</v>
      </c>
      <c r="R95" s="236">
        <f>'I. Modelsimulering_kvinder'!R18*'B. Andre input'!$B$154*'B. Andre input'!$B$65</f>
        <v>556036.2342714346</v>
      </c>
      <c r="S95" s="236">
        <f>'I. Modelsimulering_kvinder'!S18*'B. Andre input'!$B$154*'B. Andre input'!$B$65</f>
        <v>577499.59127603774</v>
      </c>
      <c r="T95" s="236">
        <f>'I. Modelsimulering_kvinder'!T18*'B. Andre input'!$B$154*'B. Andre input'!$B$65</f>
        <v>590711.26682770147</v>
      </c>
      <c r="U95" s="236">
        <f>'I. Modelsimulering_kvinder'!U18*'B. Andre input'!$B$154*'B. Andre input'!$B$65</f>
        <v>597546.05751841713</v>
      </c>
      <c r="V95" s="236">
        <f>'I. Modelsimulering_kvinder'!V18*'B. Andre input'!$B$154*'B. Andre input'!$B$65</f>
        <v>599448.9835038844</v>
      </c>
      <c r="W95" s="236">
        <f>'I. Modelsimulering_kvinder'!W18*'B. Andre input'!$B$154*'B. Andre input'!$B$65</f>
        <v>597535.08645762189</v>
      </c>
      <c r="X95" s="236">
        <f>'I. Modelsimulering_kvinder'!X18*'B. Andre input'!$B$154*'B. Andre input'!$B$65</f>
        <v>596393.23377558484</v>
      </c>
      <c r="Y95" s="236">
        <f>'I. Modelsimulering_kvinder'!Y18*'B. Andre input'!$B$154*'B. Andre input'!$B$65</f>
        <v>592225.58092453529</v>
      </c>
      <c r="Z95" s="236">
        <f>'I. Modelsimulering_kvinder'!Z18*'B. Andre input'!$B$154*'B. Andre input'!$B$65</f>
        <v>585610.79837253375</v>
      </c>
      <c r="AA95" s="236">
        <f>'I. Modelsimulering_kvinder'!AA18*'B. Andre input'!$B$154*'B. Andre input'!$B$65</f>
        <v>577030.54553376045</v>
      </c>
      <c r="AB95" s="236">
        <f>'I. Modelsimulering_kvinder'!AB18*'B. Andre input'!$B$154*'B. Andre input'!$B$65</f>
        <v>566884.31598370778</v>
      </c>
      <c r="AC95" s="236">
        <f>'I. Modelsimulering_kvinder'!AC18*'B. Andre input'!$B$154*'B. Andre input'!$B$65</f>
        <v>555502.92340842786</v>
      </c>
      <c r="AD95" s="236">
        <f>'I. Modelsimulering_kvinder'!AD18*'B. Andre input'!$B$154*'B. Andre input'!$B$65</f>
        <v>543160.2607535898</v>
      </c>
      <c r="AE95" s="236">
        <f>'I. Modelsimulering_kvinder'!AE18*'B. Andre input'!$B$154*'B. Andre input'!$B$65</f>
        <v>530083.28351636021</v>
      </c>
      <c r="AF95" s="236">
        <f>'I. Modelsimulering_kvinder'!AF18*'B. Andre input'!$B$154*'B. Andre input'!$B$65</f>
        <v>516460.33378320799</v>
      </c>
      <c r="AG95" s="236">
        <f>'I. Modelsimulering_kvinder'!AG18*'B. Andre input'!$B$154*'B. Andre input'!$B$65</f>
        <v>517260.369121489</v>
      </c>
      <c r="AH95" s="236">
        <f>'I. Modelsimulering_kvinder'!AH18*'B. Andre input'!$B$154*'B. Andre input'!$B$65</f>
        <v>515482.81087904406</v>
      </c>
      <c r="AI95" s="236">
        <f>'I. Modelsimulering_kvinder'!AI18*'B. Andre input'!$B$154*'B. Andre input'!$B$65</f>
        <v>511386.1955528867</v>
      </c>
      <c r="AJ95" s="236">
        <f>'I. Modelsimulering_kvinder'!AJ18*'B. Andre input'!$B$154*'B. Andre input'!$B$65</f>
        <v>505243.99533397082</v>
      </c>
      <c r="AK95" s="236">
        <f>'I. Modelsimulering_kvinder'!AK18*'B. Andre input'!$B$154*'B. Andre input'!$B$65</f>
        <v>497328.60077992844</v>
      </c>
      <c r="AL95" s="236">
        <f>'I. Modelsimulering_kvinder'!AL18*'B. Andre input'!$B$154*'B. Andre input'!$B$65</f>
        <v>487901.44197485084</v>
      </c>
      <c r="AM95" s="236">
        <f>'I. Modelsimulering_kvinder'!AM18*'B. Andre input'!$B$154*'B. Andre input'!$B$65</f>
        <v>477207.24151338253</v>
      </c>
      <c r="AN95" s="236">
        <f>'I. Modelsimulering_kvinder'!AN18*'B. Andre input'!$B$154*'B. Andre input'!$B$65</f>
        <v>465471.01989499846</v>
      </c>
      <c r="AO95" s="236">
        <f>'I. Modelsimulering_kvinder'!AO18*'B. Andre input'!$B$154*'B. Andre input'!$B$65</f>
        <v>452896.90792166244</v>
      </c>
      <c r="AP95" s="236">
        <f>'I. Modelsimulering_kvinder'!AP18*'B. Andre input'!$B$154*'B. Andre input'!$B$65</f>
        <v>439668.12066664948</v>
      </c>
      <c r="AQ95" s="236">
        <f>'I. Modelsimulering_kvinder'!AQ18*'B. Andre input'!$B$154*'B. Andre input'!$B$65</f>
        <v>449704.17780697485</v>
      </c>
      <c r="AR95" s="236">
        <f>'I. Modelsimulering_kvinder'!AR18*'B. Andre input'!$B$154*'B. Andre input'!$B$65</f>
        <v>454085.63111287658</v>
      </c>
      <c r="AS95" s="236">
        <f>'I. Modelsimulering_kvinder'!AS18*'B. Andre input'!$B$154*'B. Andre input'!$B$65</f>
        <v>453611.71763947979</v>
      </c>
      <c r="AT95" s="236">
        <f>'I. Modelsimulering_kvinder'!AT18*'B. Andre input'!$B$154*'B. Andre input'!$B$65</f>
        <v>449049.05244394182</v>
      </c>
      <c r="AU95" s="236">
        <f>'I. Modelsimulering_kvinder'!AU18*'B. Andre input'!$B$154*'B. Andre input'!$B$65</f>
        <v>441108.85089144146</v>
      </c>
      <c r="AV95" s="236">
        <f>'I. Modelsimulering_kvinder'!AV18*'B. Andre input'!$B$154*'B. Andre input'!$B$65</f>
        <v>430435.40714793769</v>
      </c>
      <c r="AW95" s="236">
        <f>'I. Modelsimulering_kvinder'!AW18*'B. Andre input'!$B$154*'B. Andre input'!$B$65</f>
        <v>417601.90609610965</v>
      </c>
      <c r="AX95" s="236">
        <f>'I. Modelsimulering_kvinder'!AX18*'B. Andre input'!$B$154*'B. Andre input'!$B$65</f>
        <v>403110.8827660784</v>
      </c>
      <c r="AY95" s="236">
        <f>'I. Modelsimulering_kvinder'!AY18*'B. Andre input'!$B$154*'B. Andre input'!$B$65</f>
        <v>387397.50423081039</v>
      </c>
      <c r="AZ95" s="236">
        <f>'I. Modelsimulering_kvinder'!AZ18*'B. Andre input'!$B$154*'B. Andre input'!$B$65</f>
        <v>370834.44646986981</v>
      </c>
      <c r="BA95" s="236">
        <f>'I. Modelsimulering_kvinder'!BA18*'B. Andre input'!$B$154*'B. Andre input'!$B$65</f>
        <v>486620.38277935149</v>
      </c>
      <c r="BB95" s="236">
        <f>'I. Modelsimulering_kvinder'!BB18*'B. Andre input'!$B$154*'B. Andre input'!$B$65</f>
        <v>447655.49635191564</v>
      </c>
      <c r="BC95" s="236">
        <f>'I. Modelsimulering_kvinder'!BC18*'B. Andre input'!$B$154*'B. Andre input'!$B$65</f>
        <v>410602.85180591658</v>
      </c>
      <c r="BD95" s="236">
        <f>'I. Modelsimulering_kvinder'!BD18*'B. Andre input'!$B$154*'B. Andre input'!$B$65</f>
        <v>375778.71285509394</v>
      </c>
      <c r="BE95" s="236">
        <f>'I. Modelsimulering_kvinder'!BE18*'B. Andre input'!$B$154*'B. Andre input'!$B$65</f>
        <v>343324.53275442217</v>
      </c>
      <c r="BF95" s="236">
        <f>'I. Modelsimulering_kvinder'!BF18*'B. Andre input'!$B$154*'B. Andre input'!$B$65</f>
        <v>313266.23287296318</v>
      </c>
      <c r="BG95" s="236">
        <f>'I. Modelsimulering_kvinder'!BG18*'B. Andre input'!$B$154*'B. Andre input'!$B$65</f>
        <v>285555.22328719578</v>
      </c>
      <c r="BH95" s="236">
        <f>'I. Modelsimulering_kvinder'!BH18*'B. Andre input'!$B$154*'B. Andre input'!$B$65</f>
        <v>260096.63903199622</v>
      </c>
      <c r="BI95" s="236">
        <f>'I. Modelsimulering_kvinder'!BI18*'B. Andre input'!$B$154*'B. Andre input'!$B$65</f>
        <v>236768.63848896822</v>
      </c>
      <c r="BJ95" s="236">
        <f>'I. Modelsimulering_kvinder'!BJ18*'B. Andre input'!$B$154*'B. Andre input'!$B$65</f>
        <v>215435.46553664948</v>
      </c>
      <c r="BK95" s="236">
        <f>'I. Modelsimulering_kvinder'!BK18*'B. Andre input'!$B$154*'B. Andre input'!$B$65</f>
        <v>195956.17174448774</v>
      </c>
      <c r="BL95" s="236">
        <f>'I. Modelsimulering_kvinder'!BL18*'B. Andre input'!$B$154*'B. Andre input'!$B$65</f>
        <v>178190.32852102793</v>
      </c>
      <c r="BM95" s="236">
        <f>'I. Modelsimulering_kvinder'!BM18*'B. Andre input'!$B$154*'B. Andre input'!$B$65</f>
        <v>162001.66093815275</v>
      </c>
      <c r="BN95" s="236">
        <f>'I. Modelsimulering_kvinder'!BN18*'B. Andre input'!$B$154*'B. Andre input'!$B$65</f>
        <v>147260.25511127413</v>
      </c>
      <c r="BO95" s="236">
        <f>'I. Modelsimulering_kvinder'!BO18*'B. Andre input'!$B$154*'B. Andre input'!$B$65</f>
        <v>133843.79443755682</v>
      </c>
      <c r="BP95" s="236">
        <f>'I. Modelsimulering_kvinder'!BP18*'B. Andre input'!$B$154*'B. Andre input'!$B$65</f>
        <v>121638.14198633934</v>
      </c>
      <c r="BQ95" s="236">
        <f>'I. Modelsimulering_kvinder'!BQ18*'B. Andre input'!$B$154*'B. Andre input'!$B$65</f>
        <v>110537.48951775811</v>
      </c>
      <c r="BR95" s="236">
        <f>'I. Modelsimulering_kvinder'!BR18*'B. Andre input'!$B$154*'B. Andre input'!$B$65</f>
        <v>100444.2257462753</v>
      </c>
      <c r="BS95" s="236">
        <f>'I. Modelsimulering_kvinder'!BS18*'B. Andre input'!$B$154*'B. Andre input'!$B$65</f>
        <v>91268.628959313792</v>
      </c>
      <c r="BT95" s="236">
        <f>'I. Modelsimulering_kvinder'!BT18*'B. Andre input'!$B$154*'B. Andre input'!$B$65</f>
        <v>82928.455893012608</v>
      </c>
      <c r="BU95" s="236">
        <f>'I. Modelsimulering_kvinder'!BU18*'B. Andre input'!$B$154*'B. Andre input'!$B$65</f>
        <v>0</v>
      </c>
      <c r="BV95" s="236">
        <f>'I. Modelsimulering_kvinder'!BV18*'B. Andre input'!$B$154*'B. Andre input'!$B$65</f>
        <v>0</v>
      </c>
      <c r="BW95" s="236">
        <f>'I. Modelsimulering_kvinder'!BW18*'B. Andre input'!$B$154*'B. Andre input'!$B$65</f>
        <v>0</v>
      </c>
      <c r="BX95" s="236">
        <f>'I. Modelsimulering_kvinder'!BX18*'B. Andre input'!$B$154*'B. Andre input'!$B$65</f>
        <v>0</v>
      </c>
      <c r="BY95" s="236">
        <f>'I. Modelsimulering_kvinder'!BY18*'B. Andre input'!$B$154*'B. Andre input'!$B$65</f>
        <v>0</v>
      </c>
      <c r="BZ95" s="236">
        <f>'I. Modelsimulering_kvinder'!BZ18*'B. Andre input'!$B$154*'B. Andre input'!$B$65</f>
        <v>0</v>
      </c>
      <c r="CA95" s="236">
        <f>'I. Modelsimulering_kvinder'!CA18*'B. Andre input'!$B$154*'B. Andre input'!$B$65</f>
        <v>0</v>
      </c>
      <c r="CB95" s="236">
        <f>'I. Modelsimulering_kvinder'!CB18*'B. Andre input'!$B$154*'B. Andre input'!$B$65</f>
        <v>0</v>
      </c>
      <c r="CC95" s="236">
        <f>'I. Modelsimulering_kvinder'!CC18*'B. Andre input'!$B$154*'B. Andre input'!$B$65</f>
        <v>0</v>
      </c>
      <c r="CD95" s="236">
        <f>'I. Modelsimulering_kvinder'!CD18*'B. Andre input'!$B$154*'B. Andre input'!$B$65</f>
        <v>0</v>
      </c>
      <c r="CE95" s="236">
        <f>'I. Modelsimulering_kvinder'!CE18*'B. Andre input'!$B$154*'B. Andre input'!$B$65</f>
        <v>0</v>
      </c>
      <c r="CF95" s="236">
        <f>'I. Modelsimulering_kvinder'!CF18*'B. Andre input'!$B$154*'B. Andre input'!$B$65</f>
        <v>0</v>
      </c>
      <c r="CG95" s="236">
        <f>'I. Modelsimulering_kvinder'!CG18*'B. Andre input'!$B$154*'B. Andre input'!$B$65</f>
        <v>0</v>
      </c>
      <c r="CH95" s="236">
        <f>'I. Modelsimulering_kvinder'!CH18*'B. Andre input'!$B$154*'B. Andre input'!$B$65</f>
        <v>0</v>
      </c>
      <c r="CI95" s="236">
        <f>'I. Modelsimulering_kvinder'!CI18*'B. Andre input'!$B$154*'B. Andre input'!$B$65</f>
        <v>0</v>
      </c>
      <c r="CJ95" s="236">
        <f>'I. Modelsimulering_kvinder'!CJ18*'B. Andre input'!$B$154*'B. Andre input'!$B$65</f>
        <v>0</v>
      </c>
    </row>
    <row r="96" spans="1:88" s="115" customFormat="1" ht="25.5" x14ac:dyDescent="0.2">
      <c r="A96" s="140" t="s">
        <v>214</v>
      </c>
      <c r="B96" s="192"/>
      <c r="C96" s="192"/>
      <c r="D96" s="236">
        <f>'I. Modelsimulering_kvinder'!D19*'B. Andre input'!$B$154*'B. Andre input'!$B$65</f>
        <v>93318.288207317499</v>
      </c>
      <c r="E96" s="236">
        <f>'I. Modelsimulering_kvinder'!E19*'B. Andre input'!$B$154*'B. Andre input'!$B$65</f>
        <v>135236.52733383709</v>
      </c>
      <c r="F96" s="236">
        <f>'I. Modelsimulering_kvinder'!F19*'B. Andre input'!$B$154*'B. Andre input'!$B$65</f>
        <v>180526.68509771637</v>
      </c>
      <c r="G96" s="236">
        <f>'I. Modelsimulering_kvinder'!G19*'B. Andre input'!$B$154*'B. Andre input'!$B$65</f>
        <v>227728.83347633088</v>
      </c>
      <c r="H96" s="236">
        <f>'I. Modelsimulering_kvinder'!H19*'B. Andre input'!$B$154*'B. Andre input'!$B$65</f>
        <v>275720.55519409111</v>
      </c>
      <c r="I96" s="236">
        <f>'I. Modelsimulering_kvinder'!I19*'B. Andre input'!$B$154*'B. Andre input'!$B$65</f>
        <v>91580.524774740465</v>
      </c>
      <c r="J96" s="236">
        <f>'I. Modelsimulering_kvinder'!J19*'B. Andre input'!$B$154*'B. Andre input'!$B$65</f>
        <v>53602.575642958414</v>
      </c>
      <c r="K96" s="236">
        <f>'I. Modelsimulering_kvinder'!K19*'B. Andre input'!$B$154*'B. Andre input'!$B$65</f>
        <v>46061.98932237718</v>
      </c>
      <c r="L96" s="236">
        <f>'I. Modelsimulering_kvinder'!L19*'B. Andre input'!$B$154*'B. Andre input'!$B$65</f>
        <v>44632.186527350466</v>
      </c>
      <c r="M96" s="236">
        <f>'I. Modelsimulering_kvinder'!M19*'B. Andre input'!$B$154*'B. Andre input'!$B$65</f>
        <v>44317.834209306318</v>
      </c>
      <c r="N96" s="236">
        <f>'I. Modelsimulering_kvinder'!N19*'B. Andre input'!$B$154*'B. Andre input'!$B$65</f>
        <v>72559.732467083086</v>
      </c>
      <c r="O96" s="236">
        <f>'I. Modelsimulering_kvinder'!O19*'B. Andre input'!$B$154*'B. Andre input'!$B$65</f>
        <v>95924.219836408767</v>
      </c>
      <c r="P96" s="236">
        <f>'I. Modelsimulering_kvinder'!P19*'B. Andre input'!$B$154*'B. Andre input'!$B$65</f>
        <v>114771.75124636547</v>
      </c>
      <c r="Q96" s="236">
        <f>'I. Modelsimulering_kvinder'!Q19*'B. Andre input'!$B$154*'B. Andre input'!$B$65</f>
        <v>129644.28544785577</v>
      </c>
      <c r="R96" s="236">
        <f>'I. Modelsimulering_kvinder'!R19*'B. Andre input'!$B$154*'B. Andre input'!$B$65</f>
        <v>141118.57097412291</v>
      </c>
      <c r="S96" s="236">
        <f>'I. Modelsimulering_kvinder'!S19*'B. Andre input'!$B$154*'B. Andre input'!$B$65</f>
        <v>149741.87143543747</v>
      </c>
      <c r="T96" s="236">
        <f>'I. Modelsimulering_kvinder'!T19*'B. Andre input'!$B$154*'B. Andre input'!$B$65</f>
        <v>156004.19032636724</v>
      </c>
      <c r="U96" s="236">
        <f>'I. Modelsimulering_kvinder'!U19*'B. Andre input'!$B$154*'B. Andre input'!$B$65</f>
        <v>160329.06780708843</v>
      </c>
      <c r="V96" s="236">
        <f>'I. Modelsimulering_kvinder'!V19*'B. Andre input'!$B$154*'B. Andre input'!$B$65</f>
        <v>163074.12942136932</v>
      </c>
      <c r="W96" s="236">
        <f>'I. Modelsimulering_kvinder'!W19*'B. Andre input'!$B$154*'B. Andre input'!$B$65</f>
        <v>164536.4947854997</v>
      </c>
      <c r="X96" s="236">
        <f>'I. Modelsimulering_kvinder'!X19*'B. Andre input'!$B$154*'B. Andre input'!$B$65</f>
        <v>164960.24138757336</v>
      </c>
      <c r="Y96" s="236">
        <f>'I. Modelsimulering_kvinder'!Y19*'B. Andre input'!$B$154*'B. Andre input'!$B$65</f>
        <v>164732.35722677616</v>
      </c>
      <c r="Z96" s="236">
        <f>'I. Modelsimulering_kvinder'!Z19*'B. Andre input'!$B$154*'B. Andre input'!$B$65</f>
        <v>163958.65910812016</v>
      </c>
      <c r="AA96" s="236">
        <f>'I. Modelsimulering_kvinder'!AA19*'B. Andre input'!$B$154*'B. Andre input'!$B$65</f>
        <v>162713.84884309198</v>
      </c>
      <c r="AB96" s="236">
        <f>'I. Modelsimulering_kvinder'!AB19*'B. Andre input'!$B$154*'B. Andre input'!$B$65</f>
        <v>161055.70017891406</v>
      </c>
      <c r="AC96" s="236">
        <f>'I. Modelsimulering_kvinder'!AC19*'B. Andre input'!$B$154*'B. Andre input'!$B$65</f>
        <v>159032.79250697992</v>
      </c>
      <c r="AD96" s="236">
        <f>'I. Modelsimulering_kvinder'!AD19*'B. Andre input'!$B$154*'B. Andre input'!$B$65</f>
        <v>156688.52221232184</v>
      </c>
      <c r="AE96" s="236">
        <f>'I. Modelsimulering_kvinder'!AE19*'B. Andre input'!$B$154*'B. Andre input'!$B$65</f>
        <v>154063.03079576819</v>
      </c>
      <c r="AF96" s="236">
        <f>'I. Modelsimulering_kvinder'!AF19*'B. Andre input'!$B$154*'B. Andre input'!$B$65</f>
        <v>151194.01664046457</v>
      </c>
      <c r="AG96" s="236">
        <f>'I. Modelsimulering_kvinder'!AG19*'B. Andre input'!$B$154*'B. Andre input'!$B$65</f>
        <v>148116.98781558598</v>
      </c>
      <c r="AH96" s="236">
        <f>'I. Modelsimulering_kvinder'!AH19*'B. Andre input'!$B$154*'B. Andre input'!$B$65</f>
        <v>145595.60760230475</v>
      </c>
      <c r="AI96" s="236">
        <f>'I. Modelsimulering_kvinder'!AI19*'B. Andre input'!$B$154*'B. Andre input'!$B$65</f>
        <v>143467.81102298608</v>
      </c>
      <c r="AJ96" s="236">
        <f>'I. Modelsimulering_kvinder'!AJ19*'B. Andre input'!$B$154*'B. Andre input'!$B$65</f>
        <v>141567.37315629589</v>
      </c>
      <c r="AK96" s="236">
        <f>'I. Modelsimulering_kvinder'!AK19*'B. Andre input'!$B$154*'B. Andre input'!$B$65</f>
        <v>139749.28706289566</v>
      </c>
      <c r="AL96" s="236">
        <f>'I. Modelsimulering_kvinder'!AL19*'B. Andre input'!$B$154*'B. Andre input'!$B$65</f>
        <v>137899.2883845375</v>
      </c>
      <c r="AM96" s="236">
        <f>'I. Modelsimulering_kvinder'!AM19*'B. Andre input'!$B$154*'B. Andre input'!$B$65</f>
        <v>135934.88473538696</v>
      </c>
      <c r="AN96" s="236">
        <f>'I. Modelsimulering_kvinder'!AN19*'B. Andre input'!$B$154*'B. Andre input'!$B$65</f>
        <v>133802.23371983386</v>
      </c>
      <c r="AO96" s="236">
        <f>'I. Modelsimulering_kvinder'!AO19*'B. Andre input'!$B$154*'B. Andre input'!$B$65</f>
        <v>131471.35370778543</v>
      </c>
      <c r="AP96" s="236">
        <f>'I. Modelsimulering_kvinder'!AP19*'B. Andre input'!$B$154*'B. Andre input'!$B$65</f>
        <v>128931.02190953871</v>
      </c>
      <c r="AQ96" s="236">
        <f>'I. Modelsimulering_kvinder'!AQ19*'B. Andre input'!$B$154*'B. Andre input'!$B$65</f>
        <v>126184.0422168541</v>
      </c>
      <c r="AR96" s="236">
        <f>'I. Modelsimulering_kvinder'!AR19*'B. Andre input'!$B$154*'B. Andre input'!$B$65</f>
        <v>124413.91623128743</v>
      </c>
      <c r="AS96" s="236">
        <f>'I. Modelsimulering_kvinder'!AS19*'B. Andre input'!$B$154*'B. Andre input'!$B$65</f>
        <v>123252.09402386607</v>
      </c>
      <c r="AT96" s="236">
        <f>'I. Modelsimulering_kvinder'!AT19*'B. Andre input'!$B$154*'B. Andre input'!$B$65</f>
        <v>122361.19062771357</v>
      </c>
      <c r="AU96" s="236">
        <f>'I. Modelsimulering_kvinder'!AU19*'B. Andre input'!$B$154*'B. Andre input'!$B$65</f>
        <v>121470.02223106376</v>
      </c>
      <c r="AV96" s="236">
        <f>'I. Modelsimulering_kvinder'!AV19*'B. Andre input'!$B$154*'B. Andre input'!$B$65</f>
        <v>120381.69294611113</v>
      </c>
      <c r="AW96" s="236">
        <f>'I. Modelsimulering_kvinder'!AW19*'B. Andre input'!$B$154*'B. Andre input'!$B$65</f>
        <v>118968.20028457543</v>
      </c>
      <c r="AX96" s="236">
        <f>'I. Modelsimulering_kvinder'!AX19*'B. Andre input'!$B$154*'B. Andre input'!$B$65</f>
        <v>117159.29562502263</v>
      </c>
      <c r="AY96" s="236">
        <f>'I. Modelsimulering_kvinder'!AY19*'B. Andre input'!$B$154*'B. Andre input'!$B$65</f>
        <v>114929.84928939291</v>
      </c>
      <c r="AZ96" s="236">
        <f>'I. Modelsimulering_kvinder'!AZ19*'B. Andre input'!$B$154*'B. Andre input'!$B$65</f>
        <v>112287.89134195387</v>
      </c>
      <c r="BA96" s="236">
        <f>'I. Modelsimulering_kvinder'!BA19*'B. Andre input'!$B$154*'B. Andre input'!$B$65</f>
        <v>109264.29405033309</v>
      </c>
      <c r="BB96" s="236">
        <f>'I. Modelsimulering_kvinder'!BB19*'B. Andre input'!$B$154*'B. Andre input'!$B$65</f>
        <v>112452.80098601576</v>
      </c>
      <c r="BC96" s="236">
        <f>'I. Modelsimulering_kvinder'!BC19*'B. Andre input'!$B$154*'B. Andre input'!$B$65</f>
        <v>113586.7701326196</v>
      </c>
      <c r="BD96" s="236">
        <f>'I. Modelsimulering_kvinder'!BD19*'B. Andre input'!$B$154*'B. Andre input'!$B$65</f>
        <v>112742.65502264047</v>
      </c>
      <c r="BE96" s="236">
        <f>'I. Modelsimulering_kvinder'!BE19*'B. Andre input'!$B$154*'B. Andre input'!$B$65</f>
        <v>110212.7619235976</v>
      </c>
      <c r="BF96" s="236">
        <f>'I. Modelsimulering_kvinder'!BF19*'B. Andre input'!$B$154*'B. Andre input'!$B$65</f>
        <v>106361.94709598526</v>
      </c>
      <c r="BG96" s="236">
        <f>'I. Modelsimulering_kvinder'!BG19*'B. Andre input'!$B$154*'B. Andre input'!$B$65</f>
        <v>101551.66127229432</v>
      </c>
      <c r="BH96" s="236">
        <f>'I. Modelsimulering_kvinder'!BH19*'B. Andre input'!$B$154*'B. Andre input'!$B$65</f>
        <v>96103.654394101191</v>
      </c>
      <c r="BI96" s="236">
        <f>'I. Modelsimulering_kvinder'!BI19*'B. Andre input'!$B$154*'B. Andre input'!$B$65</f>
        <v>90286.267526512369</v>
      </c>
      <c r="BJ96" s="236">
        <f>'I. Modelsimulering_kvinder'!BJ19*'B. Andre input'!$B$154*'B. Andre input'!$B$65</f>
        <v>84312.951846787691</v>
      </c>
      <c r="BK96" s="236">
        <f>'I. Modelsimulering_kvinder'!BK19*'B. Andre input'!$B$154*'B. Andre input'!$B$65</f>
        <v>78346.861134491104</v>
      </c>
      <c r="BL96" s="236">
        <f>'I. Modelsimulering_kvinder'!BL19*'B. Andre input'!$B$154*'B. Andre input'!$B$65</f>
        <v>72507.969825544031</v>
      </c>
      <c r="BM96" s="236">
        <f>'I. Modelsimulering_kvinder'!BM19*'B. Andre input'!$B$154*'B. Andre input'!$B$65</f>
        <v>66880.759083016426</v>
      </c>
      <c r="BN96" s="236">
        <f>'I. Modelsimulering_kvinder'!BN19*'B. Andre input'!$B$154*'B. Andre input'!$B$65</f>
        <v>61521.465437812491</v>
      </c>
      <c r="BO96" s="236">
        <f>'I. Modelsimulering_kvinder'!BO19*'B. Andre input'!$B$154*'B. Andre input'!$B$65</f>
        <v>56464.441628730638</v>
      </c>
      <c r="BP96" s="236">
        <f>'I. Modelsimulering_kvinder'!BP19*'B. Andre input'!$B$154*'B. Andre input'!$B$65</f>
        <v>51727.490713055922</v>
      </c>
      <c r="BQ96" s="236">
        <f>'I. Modelsimulering_kvinder'!BQ19*'B. Andre input'!$B$154*'B. Andre input'!$B$65</f>
        <v>47316.199060328421</v>
      </c>
      <c r="BR96" s="236">
        <f>'I. Modelsimulering_kvinder'!BR19*'B. Andre input'!$B$154*'B. Andre input'!$B$65</f>
        <v>43227.37188535001</v>
      </c>
      <c r="BS96" s="236">
        <f>'I. Modelsimulering_kvinder'!BS19*'B. Andre input'!$B$154*'B. Andre input'!$B$65</f>
        <v>39451.703770686931</v>
      </c>
      <c r="BT96" s="236">
        <f>'I. Modelsimulering_kvinder'!BT19*'B. Andre input'!$B$154*'B. Andre input'!$B$65</f>
        <v>35975.81877927504</v>
      </c>
      <c r="BU96" s="236">
        <f>'I. Modelsimulering_kvinder'!BU19*'B. Andre input'!$B$154*'B. Andre input'!$B$65</f>
        <v>108132.27929202482</v>
      </c>
      <c r="BV96" s="236">
        <f>'I. Modelsimulering_kvinder'!BV19*'B. Andre input'!$B$154*'B. Andre input'!$B$65</f>
        <v>92450.566663018035</v>
      </c>
      <c r="BW96" s="236">
        <f>'I. Modelsimulering_kvinder'!BW19*'B. Andre input'!$B$154*'B. Andre input'!$B$65</f>
        <v>76627.334002770527</v>
      </c>
      <c r="BX96" s="236">
        <f>'I. Modelsimulering_kvinder'!BX19*'B. Andre input'!$B$154*'B. Andre input'!$B$65</f>
        <v>62124.067150245202</v>
      </c>
      <c r="BY96" s="236">
        <f>'I. Modelsimulering_kvinder'!BY19*'B. Andre input'!$B$154*'B. Andre input'!$B$65</f>
        <v>49543.099443874264</v>
      </c>
      <c r="BZ96" s="236">
        <f>'I. Modelsimulering_kvinder'!BZ19*'B. Andre input'!$B$154*'B. Andre input'!$B$65</f>
        <v>39011.58498899269</v>
      </c>
      <c r="CA96" s="236">
        <f>'I. Modelsimulering_kvinder'!CA19*'B. Andre input'!$B$154*'B. Andre input'!$B$65</f>
        <v>30411.9799849843</v>
      </c>
      <c r="CB96" s="236">
        <f>'I. Modelsimulering_kvinder'!CB19*'B. Andre input'!$B$154*'B. Andre input'!$B$65</f>
        <v>23516.820637996025</v>
      </c>
      <c r="CC96" s="236">
        <f>'I. Modelsimulering_kvinder'!CC19*'B. Andre input'!$B$154*'B. Andre input'!$B$65</f>
        <v>18064.61718068437</v>
      </c>
      <c r="CD96" s="236">
        <f>'I. Modelsimulering_kvinder'!CD19*'B. Andre input'!$B$154*'B. Andre input'!$B$65</f>
        <v>13800.138116151846</v>
      </c>
      <c r="CE96" s="236">
        <f>'I. Modelsimulering_kvinder'!CE19*'B. Andre input'!$B$154*'B. Andre input'!$B$65</f>
        <v>10493.65413711833</v>
      </c>
      <c r="CF96" s="236">
        <f>'I. Modelsimulering_kvinder'!CF19*'B. Andre input'!$B$154*'B. Andre input'!$B$65</f>
        <v>7948.1516243737788</v>
      </c>
      <c r="CG96" s="236">
        <f>'I. Modelsimulering_kvinder'!CG19*'B. Andre input'!$B$154*'B. Andre input'!$B$65</f>
        <v>6000.000980044405</v>
      </c>
      <c r="CH96" s="236">
        <f>'I. Modelsimulering_kvinder'!CH19*'B. Andre input'!$B$154*'B. Andre input'!$B$65</f>
        <v>4516.3505548869016</v>
      </c>
      <c r="CI96" s="236">
        <f>'I. Modelsimulering_kvinder'!CI19*'B. Andre input'!$B$154*'B. Andre input'!$B$65</f>
        <v>3391.1410992672786</v>
      </c>
      <c r="CJ96" s="236">
        <f>'I. Modelsimulering_kvinder'!CJ19*'B. Andre input'!$B$154*'B. Andre input'!$B$65</f>
        <v>0</v>
      </c>
    </row>
    <row r="97" spans="1:88" s="115" customFormat="1" ht="25.5" x14ac:dyDescent="0.2">
      <c r="A97" s="140" t="s">
        <v>192</v>
      </c>
      <c r="B97" s="192"/>
      <c r="C97" s="192"/>
      <c r="D97" s="236">
        <f>'I. Modelsimulering_kvinder'!D20*'B. Andre input'!$B$154*'B. Andre input'!$B$65</f>
        <v>4545.5379790265742</v>
      </c>
      <c r="E97" s="236">
        <f>'I. Modelsimulering_kvinder'!E20*'B. Andre input'!$B$154*'B. Andre input'!$B$65</f>
        <v>6996.525311743133</v>
      </c>
      <c r="F97" s="236">
        <f>'I. Modelsimulering_kvinder'!F20*'B. Andre input'!$B$154*'B. Andre input'!$B$65</f>
        <v>9710.4906896661942</v>
      </c>
      <c r="G97" s="236">
        <f>'I. Modelsimulering_kvinder'!G20*'B. Andre input'!$B$154*'B. Andre input'!$B$65</f>
        <v>12586.361588502592</v>
      </c>
      <c r="H97" s="236">
        <f>'I. Modelsimulering_kvinder'!H20*'B. Andre input'!$B$154*'B. Andre input'!$B$65</f>
        <v>15546.345808596308</v>
      </c>
      <c r="I97" s="236">
        <f>'I. Modelsimulering_kvinder'!I20*'B. Andre input'!$B$154*'B. Andre input'!$B$65</f>
        <v>5142.8733594488531</v>
      </c>
      <c r="J97" s="236">
        <f>'I. Modelsimulering_kvinder'!J20*'B. Andre input'!$B$154*'B. Andre input'!$B$65</f>
        <v>2960.4960794499307</v>
      </c>
      <c r="K97" s="236">
        <f>'I. Modelsimulering_kvinder'!K20*'B. Andre input'!$B$154*'B. Andre input'!$B$65</f>
        <v>2528.0183432561466</v>
      </c>
      <c r="L97" s="236">
        <f>'I. Modelsimulering_kvinder'!L20*'B. Andre input'!$B$154*'B. Andre input'!$B$65</f>
        <v>2451.8133732295091</v>
      </c>
      <c r="M97" s="236">
        <f>'I. Modelsimulering_kvinder'!M20*'B. Andre input'!$B$154*'B. Andre input'!$B$65</f>
        <v>2440.6814253187122</v>
      </c>
      <c r="N97" s="236">
        <f>'I. Modelsimulering_kvinder'!N20*'B. Andre input'!$B$154*'B. Andre input'!$B$65</f>
        <v>4049.9865191831741</v>
      </c>
      <c r="O97" s="236">
        <f>'I. Modelsimulering_kvinder'!O20*'B. Andre input'!$B$154*'B. Andre input'!$B$65</f>
        <v>5414.9612968933561</v>
      </c>
      <c r="P97" s="236">
        <f>'I. Modelsimulering_kvinder'!P20*'B. Andre input'!$B$154*'B. Andre input'!$B$65</f>
        <v>6537.3198985160407</v>
      </c>
      <c r="Q97" s="236">
        <f>'I. Modelsimulering_kvinder'!Q20*'B. Andre input'!$B$154*'B. Andre input'!$B$65</f>
        <v>7437.5948393269573</v>
      </c>
      <c r="R97" s="236">
        <f>'I. Modelsimulering_kvinder'!R20*'B. Andre input'!$B$154*'B. Andre input'!$B$65</f>
        <v>8142.9451769318393</v>
      </c>
      <c r="S97" s="236">
        <f>'I. Modelsimulering_kvinder'!S20*'B. Andre input'!$B$154*'B. Andre input'!$B$65</f>
        <v>8681.6456430956368</v>
      </c>
      <c r="T97" s="236">
        <f>'I. Modelsimulering_kvinder'!T20*'B. Andre input'!$B$154*'B. Andre input'!$B$65</f>
        <v>9080.3616454015682</v>
      </c>
      <c r="U97" s="236">
        <f>'I. Modelsimulering_kvinder'!U20*'B. Andre input'!$B$154*'B. Andre input'!$B$65</f>
        <v>9362.9178810339818</v>
      </c>
      <c r="V97" s="236">
        <f>'I. Modelsimulering_kvinder'!V20*'B. Andre input'!$B$154*'B. Andre input'!$B$65</f>
        <v>9549.8959903634313</v>
      </c>
      <c r="W97" s="236">
        <f>'I. Modelsimulering_kvinder'!W20*'B. Andre input'!$B$154*'B. Andre input'!$B$65</f>
        <v>9658.6813386759495</v>
      </c>
      <c r="X97" s="236">
        <f>'I. Modelsimulering_kvinder'!X20*'B. Andre input'!$B$154*'B. Andre input'!$B$65</f>
        <v>9703.7349148842513</v>
      </c>
      <c r="Y97" s="236">
        <f>'I. Modelsimulering_kvinder'!Y20*'B. Andre input'!$B$154*'B. Andre input'!$B$65</f>
        <v>9697.1126138441759</v>
      </c>
      <c r="Z97" s="236">
        <f>'I. Modelsimulering_kvinder'!Z20*'B. Andre input'!$B$154*'B. Andre input'!$B$65</f>
        <v>9660.6201559513484</v>
      </c>
      <c r="AA97" s="236">
        <f>'I. Modelsimulering_kvinder'!AA20*'B. Andre input'!$B$154*'B. Andre input'!$B$65</f>
        <v>9597.8861864732426</v>
      </c>
      <c r="AB97" s="236">
        <f>'I. Modelsimulering_kvinder'!AB20*'B. Andre input'!$B$154*'B. Andre input'!$B$65</f>
        <v>9511.6061163531722</v>
      </c>
      <c r="AC97" s="236">
        <f>'I. Modelsimulering_kvinder'!AC20*'B. Andre input'!$B$154*'B. Andre input'!$B$65</f>
        <v>9404.0533415739828</v>
      </c>
      <c r="AD97" s="236">
        <f>'I. Modelsimulering_kvinder'!AD20*'B. Andre input'!$B$154*'B. Andre input'!$B$65</f>
        <v>9277.328373070839</v>
      </c>
      <c r="AE97" s="236">
        <f>'I. Modelsimulering_kvinder'!AE20*'B. Andre input'!$B$154*'B. Andre input'!$B$65</f>
        <v>9133.4639049825691</v>
      </c>
      <c r="AF97" s="236">
        <f>'I. Modelsimulering_kvinder'!AF20*'B. Andre input'!$B$154*'B. Andre input'!$B$65</f>
        <v>8974.454992598532</v>
      </c>
      <c r="AG97" s="236">
        <f>'I. Modelsimulering_kvinder'!AG20*'B. Andre input'!$B$154*'B. Andre input'!$B$65</f>
        <v>8802.2538281843135</v>
      </c>
      <c r="AH97" s="236">
        <f>'I. Modelsimulering_kvinder'!AH20*'B. Andre input'!$B$154*'B. Andre input'!$B$65</f>
        <v>8618.7508321751757</v>
      </c>
      <c r="AI97" s="236">
        <f>'I. Modelsimulering_kvinder'!AI20*'B. Andre input'!$B$154*'B. Andre input'!$B$65</f>
        <v>8472.6677129708114</v>
      </c>
      <c r="AJ97" s="236">
        <f>'I. Modelsimulering_kvinder'!AJ20*'B. Andre input'!$B$154*'B. Andre input'!$B$65</f>
        <v>8351.0750863867452</v>
      </c>
      <c r="AK97" s="236">
        <f>'I. Modelsimulering_kvinder'!AK20*'B. Andre input'!$B$154*'B. Andre input'!$B$65</f>
        <v>8242.5625879812978</v>
      </c>
      <c r="AL97" s="236">
        <f>'I. Modelsimulering_kvinder'!AL20*'B. Andre input'!$B$154*'B. Andre input'!$B$65</f>
        <v>8137.9570732074244</v>
      </c>
      <c r="AM97" s="236">
        <f>'I. Modelsimulering_kvinder'!AM20*'B. Andre input'!$B$154*'B. Andre input'!$B$65</f>
        <v>8030.4182320082527</v>
      </c>
      <c r="AN97" s="236">
        <f>'I. Modelsimulering_kvinder'!AN20*'B. Andre input'!$B$154*'B. Andre input'!$B$65</f>
        <v>7915.2271543552306</v>
      </c>
      <c r="AO97" s="236">
        <f>'I. Modelsimulering_kvinder'!AO20*'B. Andre input'!$B$154*'B. Andre input'!$B$65</f>
        <v>7789.4488927718512</v>
      </c>
      <c r="AP97" s="236">
        <f>'I. Modelsimulering_kvinder'!AP20*'B. Andre input'!$B$154*'B. Andre input'!$B$65</f>
        <v>7651.568239119013</v>
      </c>
      <c r="AQ97" s="236">
        <f>'I. Modelsimulering_kvinder'!AQ20*'B. Andre input'!$B$154*'B. Andre input'!$B$65</f>
        <v>7501.1491377716657</v>
      </c>
      <c r="AR97" s="236">
        <f>'I. Modelsimulering_kvinder'!AR20*'B. Andre input'!$B$154*'B. Andre input'!$B$65</f>
        <v>7338.5398553604055</v>
      </c>
      <c r="AS97" s="236">
        <f>'I. Modelsimulering_kvinder'!AS20*'B. Andre input'!$B$154*'B. Andre input'!$B$65</f>
        <v>7239.8058672572188</v>
      </c>
      <c r="AT97" s="236">
        <f>'I. Modelsimulering_kvinder'!AT20*'B. Andre input'!$B$154*'B. Andre input'!$B$65</f>
        <v>7177.7271518486641</v>
      </c>
      <c r="AU97" s="236">
        <f>'I. Modelsimulering_kvinder'!AU20*'B. Andre input'!$B$154*'B. Andre input'!$B$65</f>
        <v>7130.0468153987986</v>
      </c>
      <c r="AV97" s="236">
        <f>'I. Modelsimulering_kvinder'!AV20*'B. Andre input'!$B$154*'B. Andre input'!$B$65</f>
        <v>7080.0891999766882</v>
      </c>
      <c r="AW97" s="236">
        <f>'I. Modelsimulering_kvinder'!AW20*'B. Andre input'!$B$154*'B. Andre input'!$B$65</f>
        <v>7016.3877651164803</v>
      </c>
      <c r="AX97" s="236">
        <f>'I. Modelsimulering_kvinder'!AX20*'B. Andre input'!$B$154*'B. Andre input'!$B$65</f>
        <v>6931.8854069050976</v>
      </c>
      <c r="AY97" s="236">
        <f>'I. Modelsimulering_kvinder'!AY20*'B. Andre input'!$B$154*'B. Andre input'!$B$65</f>
        <v>6823.0175947185962</v>
      </c>
      <c r="AZ97" s="236">
        <f>'I. Modelsimulering_kvinder'!AZ20*'B. Andre input'!$B$154*'B. Andre input'!$B$65</f>
        <v>6688.837996032722</v>
      </c>
      <c r="BA97" s="236">
        <f>'I. Modelsimulering_kvinder'!BA20*'B. Andre input'!$B$154*'B. Andre input'!$B$65</f>
        <v>6530.2586235612307</v>
      </c>
      <c r="BB97" s="236">
        <f>'I. Modelsimulering_kvinder'!BB20*'B. Andre input'!$B$154*'B. Andre input'!$B$65</f>
        <v>6349.4275277533234</v>
      </c>
      <c r="BC97" s="236">
        <f>'I. Modelsimulering_kvinder'!BC20*'B. Andre input'!$B$154*'B. Andre input'!$B$65</f>
        <v>6569.7209801272766</v>
      </c>
      <c r="BD97" s="236">
        <f>'I. Modelsimulering_kvinder'!BD20*'B. Andre input'!$B$154*'B. Andre input'!$B$65</f>
        <v>6640.3448593047933</v>
      </c>
      <c r="BE97" s="236">
        <f>'I. Modelsimulering_kvinder'!BE20*'B. Andre input'!$B$154*'B. Andre input'!$B$65</f>
        <v>6581.6464052403462</v>
      </c>
      <c r="BF97" s="236">
        <f>'I. Modelsimulering_kvinder'!BF20*'B. Andre input'!$B$154*'B. Andre input'!$B$65</f>
        <v>6419.5893306419439</v>
      </c>
      <c r="BG97" s="236">
        <f>'I. Modelsimulering_kvinder'!BG20*'B. Andre input'!$B$154*'B. Andre input'!$B$65</f>
        <v>6180.1742138586324</v>
      </c>
      <c r="BH97" s="236">
        <f>'I. Modelsimulering_kvinder'!BH20*'B. Andre input'!$B$154*'B. Andre input'!$B$65</f>
        <v>5886.7398287816777</v>
      </c>
      <c r="BI97" s="236">
        <f>'I. Modelsimulering_kvinder'!BI20*'B. Andre input'!$B$154*'B. Andre input'!$B$65</f>
        <v>5558.911445544235</v>
      </c>
      <c r="BJ97" s="236">
        <f>'I. Modelsimulering_kvinder'!BJ20*'B. Andre input'!$B$154*'B. Andre input'!$B$65</f>
        <v>5212.4459381666047</v>
      </c>
      <c r="BK97" s="236">
        <f>'I. Modelsimulering_kvinder'!BK20*'B. Andre input'!$B$154*'B. Andre input'!$B$65</f>
        <v>4859.5270293640724</v>
      </c>
      <c r="BL97" s="236">
        <f>'I. Modelsimulering_kvinder'!BL20*'B. Andre input'!$B$154*'B. Andre input'!$B$65</f>
        <v>4509.2522487380029</v>
      </c>
      <c r="BM97" s="236">
        <f>'I. Modelsimulering_kvinder'!BM20*'B. Andre input'!$B$154*'B. Andre input'!$B$65</f>
        <v>4168.1682768389464</v>
      </c>
      <c r="BN97" s="236">
        <f>'I. Modelsimulering_kvinder'!BN20*'B. Andre input'!$B$154*'B. Andre input'!$B$65</f>
        <v>3840.7804067938464</v>
      </c>
      <c r="BO97" s="236">
        <f>'I. Modelsimulering_kvinder'!BO20*'B. Andre input'!$B$154*'B. Andre input'!$B$65</f>
        <v>3530.0022425125012</v>
      </c>
      <c r="BP97" s="236">
        <f>'I. Modelsimulering_kvinder'!BP20*'B. Andre input'!$B$154*'B. Andre input'!$B$65</f>
        <v>3237.5345171493359</v>
      </c>
      <c r="BQ97" s="236">
        <f>'I. Modelsimulering_kvinder'!BQ20*'B. Andre input'!$B$154*'B. Andre input'!$B$65</f>
        <v>2964.1740324379025</v>
      </c>
      <c r="BR97" s="236">
        <f>'I. Modelsimulering_kvinder'!BR20*'B. Andre input'!$B$154*'B. Andre input'!$B$65</f>
        <v>2710.0595491555446</v>
      </c>
      <c r="BS97" s="236">
        <f>'I. Modelsimulering_kvinder'!BS20*'B. Andre input'!$B$154*'B. Andre input'!$B$65</f>
        <v>2474.8636942997668</v>
      </c>
      <c r="BT97" s="236">
        <f>'I. Modelsimulering_kvinder'!BT20*'B. Andre input'!$B$154*'B. Andre input'!$B$65</f>
        <v>2257.9402289970412</v>
      </c>
      <c r="BU97" s="236">
        <f>'I. Modelsimulering_kvinder'!BU20*'B. Andre input'!$B$154*'B. Andre input'!$B$65</f>
        <v>2058.4353179584646</v>
      </c>
      <c r="BV97" s="236">
        <f>'I. Modelsimulering_kvinder'!BV20*'B. Andre input'!$B$154*'B. Andre input'!$B$65</f>
        <v>6603.6119045012883</v>
      </c>
      <c r="BW97" s="236">
        <f>'I. Modelsimulering_kvinder'!BW20*'B. Andre input'!$B$154*'B. Andre input'!$B$65</f>
        <v>5473.3810001978954</v>
      </c>
      <c r="BX97" s="236">
        <f>'I. Modelsimulering_kvinder'!BX20*'B. Andre input'!$B$154*'B. Andre input'!$B$65</f>
        <v>4437.4333678746571</v>
      </c>
      <c r="BY97" s="236">
        <f>'I. Modelsimulering_kvinder'!BY20*'B. Andre input'!$B$154*'B. Andre input'!$B$65</f>
        <v>3538.7928174195913</v>
      </c>
      <c r="BZ97" s="236">
        <f>'I. Modelsimulering_kvinder'!BZ20*'B. Andre input'!$B$154*'B. Andre input'!$B$65</f>
        <v>2786.5417849280489</v>
      </c>
      <c r="CA97" s="236">
        <f>'I. Modelsimulering_kvinder'!CA20*'B. Andre input'!$B$154*'B. Andre input'!$B$65</f>
        <v>2172.2842846417361</v>
      </c>
      <c r="CB97" s="236">
        <f>'I. Modelsimulering_kvinder'!CB20*'B. Andre input'!$B$154*'B. Andre input'!$B$65</f>
        <v>1679.7729027140019</v>
      </c>
      <c r="CC97" s="236">
        <f>'I. Modelsimulering_kvinder'!CC20*'B. Andre input'!$B$154*'B. Andre input'!$B$65</f>
        <v>1290.329798620312</v>
      </c>
      <c r="CD97" s="236">
        <f>'I. Modelsimulering_kvinder'!CD20*'B. Andre input'!$B$154*'B. Andre input'!$B$65</f>
        <v>985.72415115370336</v>
      </c>
      <c r="CE97" s="236">
        <f>'I. Modelsimulering_kvinder'!CE20*'B. Andre input'!$B$154*'B. Andre input'!$B$65</f>
        <v>749.54672407988073</v>
      </c>
      <c r="CF97" s="236">
        <f>'I. Modelsimulering_kvinder'!CF20*'B. Andre input'!$B$154*'B. Andre input'!$B$65</f>
        <v>567.72511602669863</v>
      </c>
      <c r="CG97" s="236">
        <f>'I. Modelsimulering_kvinder'!CG20*'B. Andre input'!$B$154*'B. Andre input'!$B$65</f>
        <v>428.57149857460035</v>
      </c>
      <c r="CH97" s="236">
        <f>'I. Modelsimulering_kvinder'!CH20*'B. Andre input'!$B$154*'B. Andre input'!$B$65</f>
        <v>322.59646820620725</v>
      </c>
      <c r="CI97" s="236">
        <f>'I. Modelsimulering_kvinder'!CI20*'B. Andre input'!$B$154*'B. Andre input'!$B$65</f>
        <v>242.224364233377</v>
      </c>
      <c r="CJ97" s="236">
        <f>'I. Modelsimulering_kvinder'!CJ20*'B. Andre input'!$B$154*'B. Andre input'!$B$65</f>
        <v>2722.2782087797482</v>
      </c>
    </row>
    <row r="98" spans="1:88" s="115" customFormat="1" ht="25.5" x14ac:dyDescent="0.2">
      <c r="A98" s="140" t="s">
        <v>180</v>
      </c>
      <c r="B98" s="192"/>
      <c r="C98" s="192"/>
      <c r="D98" s="236">
        <f>'I. Modelsimulering_kvinder'!D21*'B. Andre input'!$B$159*'B. Andre input'!$B$65</f>
        <v>0</v>
      </c>
      <c r="E98" s="236">
        <f>'I. Modelsimulering_kvinder'!E21*'B. Andre input'!$B$159*'B. Andre input'!$B$65</f>
        <v>0</v>
      </c>
      <c r="F98" s="236">
        <f>'I. Modelsimulering_kvinder'!F21*'B. Andre input'!$B$159*'B. Andre input'!$B$65</f>
        <v>0</v>
      </c>
      <c r="G98" s="236">
        <f>'I. Modelsimulering_kvinder'!G21*'B. Andre input'!$B$159*'B. Andre input'!$B$65</f>
        <v>0</v>
      </c>
      <c r="H98" s="236">
        <f>'I. Modelsimulering_kvinder'!H21*'B. Andre input'!$B$159*'B. Andre input'!$B$65</f>
        <v>0</v>
      </c>
      <c r="I98" s="236">
        <f>'I. Modelsimulering_kvinder'!I21*'B. Andre input'!$B$159*'B. Andre input'!$B$65</f>
        <v>201753.41683054849</v>
      </c>
      <c r="J98" s="236">
        <f>'I. Modelsimulering_kvinder'!J21*'B. Andre input'!$B$159*'B. Andre input'!$B$65</f>
        <v>250731.46320026668</v>
      </c>
      <c r="K98" s="236">
        <f>'I. Modelsimulering_kvinder'!K21*'B. Andre input'!$B$159*'B. Andre input'!$B$65</f>
        <v>269802.97633321036</v>
      </c>
      <c r="L98" s="236">
        <f>'I. Modelsimulering_kvinder'!L21*'B. Andre input'!$B$159*'B. Andre input'!$B$65</f>
        <v>280659.95538956631</v>
      </c>
      <c r="M98" s="236">
        <f>'I. Modelsimulering_kvinder'!M21*'B. Andre input'!$B$159*'B. Andre input'!$B$65</f>
        <v>287468.06162468856</v>
      </c>
      <c r="N98" s="236">
        <f>'I. Modelsimulering_kvinder'!N21*'B. Andre input'!$B$159*'B. Andre input'!$B$65</f>
        <v>57046.497082750509</v>
      </c>
      <c r="O98" s="236">
        <f>'I. Modelsimulering_kvinder'!O21*'B. Andre input'!$B$159*'B. Andre input'!$B$65</f>
        <v>18828.527677446567</v>
      </c>
      <c r="P98" s="236">
        <f>'I. Modelsimulering_kvinder'!P21*'B. Andre input'!$B$159*'B. Andre input'!$B$65</f>
        <v>13148.115446314279</v>
      </c>
      <c r="Q98" s="236">
        <f>'I. Modelsimulering_kvinder'!Q21*'B. Andre input'!$B$159*'B. Andre input'!$B$65</f>
        <v>12372.212975306385</v>
      </c>
      <c r="R98" s="236">
        <f>'I. Modelsimulering_kvinder'!R21*'B. Andre input'!$B$159*'B. Andre input'!$B$65</f>
        <v>11966.054898473247</v>
      </c>
      <c r="S98" s="236">
        <f>'I. Modelsimulering_kvinder'!S21*'B. Andre input'!$B$159*'B. Andre input'!$B$65</f>
        <v>11346.9633937586</v>
      </c>
      <c r="T98" s="236">
        <f>'I. Modelsimulering_kvinder'!T21*'B. Andre input'!$B$159*'B. Andre input'!$B$65</f>
        <v>10549.883967872245</v>
      </c>
      <c r="U98" s="236">
        <f>'I. Modelsimulering_kvinder'!U21*'B. Andre input'!$B$159*'B. Andre input'!$B$65</f>
        <v>9666.9203961839012</v>
      </c>
      <c r="V98" s="236">
        <f>'I. Modelsimulering_kvinder'!V21*'B. Andre input'!$B$159*'B. Andre input'!$B$65</f>
        <v>8766.6314956195311</v>
      </c>
      <c r="W98" s="236">
        <f>'I. Modelsimulering_kvinder'!W21*'B. Andre input'!$B$159*'B. Andre input'!$B$65</f>
        <v>0</v>
      </c>
      <c r="X98" s="236">
        <f>'I. Modelsimulering_kvinder'!X21*'B. Andre input'!$B$159*'B. Andre input'!$B$65</f>
        <v>0</v>
      </c>
      <c r="Y98" s="236">
        <f>'I. Modelsimulering_kvinder'!Y21*'B. Andre input'!$B$159*'B. Andre input'!$B$65</f>
        <v>0</v>
      </c>
      <c r="Z98" s="236">
        <f>'I. Modelsimulering_kvinder'!Z21*'B. Andre input'!$B$159*'B. Andre input'!$B$65</f>
        <v>0</v>
      </c>
      <c r="AA98" s="236">
        <f>'I. Modelsimulering_kvinder'!AA21*'B. Andre input'!$B$159*'B. Andre input'!$B$65</f>
        <v>0</v>
      </c>
      <c r="AB98" s="236">
        <f>'I. Modelsimulering_kvinder'!AB21*'B. Andre input'!$B$159*'B. Andre input'!$B$65</f>
        <v>0</v>
      </c>
      <c r="AC98" s="236">
        <f>'I. Modelsimulering_kvinder'!AC21*'B. Andre input'!$B$159*'B. Andre input'!$B$65</f>
        <v>0</v>
      </c>
      <c r="AD98" s="236">
        <f>'I. Modelsimulering_kvinder'!AD21*'B. Andre input'!$B$159*'B. Andre input'!$B$65</f>
        <v>0</v>
      </c>
      <c r="AE98" s="236">
        <f>'I. Modelsimulering_kvinder'!AE21*'B. Andre input'!$B$159*'B. Andre input'!$B$65</f>
        <v>0</v>
      </c>
      <c r="AF98" s="236">
        <f>'I. Modelsimulering_kvinder'!AF21*'B. Andre input'!$B$159*'B. Andre input'!$B$65</f>
        <v>0</v>
      </c>
      <c r="AG98" s="236">
        <f>'I. Modelsimulering_kvinder'!AG21*'B. Andre input'!$B$159*'B. Andre input'!$B$65</f>
        <v>0</v>
      </c>
      <c r="AH98" s="236">
        <f>'I. Modelsimulering_kvinder'!AH21*'B. Andre input'!$B$159*'B. Andre input'!$B$65</f>
        <v>0</v>
      </c>
      <c r="AI98" s="236">
        <f>'I. Modelsimulering_kvinder'!AI21*'B. Andre input'!$B$159*'B. Andre input'!$B$65</f>
        <v>0</v>
      </c>
      <c r="AJ98" s="236">
        <f>'I. Modelsimulering_kvinder'!AJ21*'B. Andre input'!$B$159*'B. Andre input'!$B$65</f>
        <v>0</v>
      </c>
      <c r="AK98" s="236">
        <f>'I. Modelsimulering_kvinder'!AK21*'B. Andre input'!$B$159*'B. Andre input'!$B$65</f>
        <v>0</v>
      </c>
      <c r="AL98" s="236">
        <f>'I. Modelsimulering_kvinder'!AL21*'B. Andre input'!$B$159*'B. Andre input'!$B$65</f>
        <v>0</v>
      </c>
      <c r="AM98" s="236">
        <f>'I. Modelsimulering_kvinder'!AM21*'B. Andre input'!$B$159*'B. Andre input'!$B$65</f>
        <v>0</v>
      </c>
      <c r="AN98" s="236">
        <f>'I. Modelsimulering_kvinder'!AN21*'B. Andre input'!$B$159*'B. Andre input'!$B$65</f>
        <v>0</v>
      </c>
      <c r="AO98" s="236">
        <f>'I. Modelsimulering_kvinder'!AO21*'B. Andre input'!$B$159*'B. Andre input'!$B$65</f>
        <v>0</v>
      </c>
      <c r="AP98" s="236">
        <f>'I. Modelsimulering_kvinder'!AP21*'B. Andre input'!$B$159*'B. Andre input'!$B$65</f>
        <v>0</v>
      </c>
      <c r="AQ98" s="236">
        <f>'I. Modelsimulering_kvinder'!AQ21*'B. Andre input'!$B$159*'B. Andre input'!$B$65</f>
        <v>0</v>
      </c>
      <c r="AR98" s="236">
        <f>'I. Modelsimulering_kvinder'!AR21*'B. Andre input'!$B$159*'B. Andre input'!$B$65</f>
        <v>0</v>
      </c>
      <c r="AS98" s="236">
        <f>'I. Modelsimulering_kvinder'!AS21*'B. Andre input'!$B$159*'B. Andre input'!$B$65</f>
        <v>0</v>
      </c>
      <c r="AT98" s="236">
        <f>'I. Modelsimulering_kvinder'!AT21*'B. Andre input'!$B$159*'B. Andre input'!$B$65</f>
        <v>0</v>
      </c>
      <c r="AU98" s="236">
        <f>'I. Modelsimulering_kvinder'!AU21*'B. Andre input'!$B$159*'B. Andre input'!$B$65</f>
        <v>0</v>
      </c>
      <c r="AV98" s="236">
        <f>'I. Modelsimulering_kvinder'!AV21*'B. Andre input'!$B$159*'B. Andre input'!$B$65</f>
        <v>0</v>
      </c>
      <c r="AW98" s="236">
        <f>'I. Modelsimulering_kvinder'!AW21*'B. Andre input'!$B$159*'B. Andre input'!$B$65</f>
        <v>0</v>
      </c>
      <c r="AX98" s="236">
        <f>'I. Modelsimulering_kvinder'!AX21*'B. Andre input'!$B$159*'B. Andre input'!$B$65</f>
        <v>0</v>
      </c>
      <c r="AY98" s="236">
        <f>'I. Modelsimulering_kvinder'!AY21*'B. Andre input'!$B$159*'B. Andre input'!$B$65</f>
        <v>0</v>
      </c>
      <c r="AZ98" s="236">
        <f>'I. Modelsimulering_kvinder'!AZ21*'B. Andre input'!$B$159*'B. Andre input'!$B$65</f>
        <v>0</v>
      </c>
      <c r="BA98" s="236">
        <f>'I. Modelsimulering_kvinder'!BA21*'B. Andre input'!$B$159*'B. Andre input'!$B$65</f>
        <v>0</v>
      </c>
      <c r="BB98" s="236">
        <f>'I. Modelsimulering_kvinder'!BB21*'B. Andre input'!$B$159*'B. Andre input'!$B$65</f>
        <v>0</v>
      </c>
      <c r="BC98" s="236">
        <f>'I. Modelsimulering_kvinder'!BC21*'B. Andre input'!$B$159*'B. Andre input'!$B$65</f>
        <v>0</v>
      </c>
      <c r="BD98" s="236">
        <f>'I. Modelsimulering_kvinder'!BD21*'B. Andre input'!$B$159*'B. Andre input'!$B$65</f>
        <v>0</v>
      </c>
      <c r="BE98" s="236">
        <f>'I. Modelsimulering_kvinder'!BE21*'B. Andre input'!$B$159*'B. Andre input'!$B$65</f>
        <v>0</v>
      </c>
      <c r="BF98" s="236">
        <f>'I. Modelsimulering_kvinder'!BF21*'B. Andre input'!$B$159*'B. Andre input'!$B$65</f>
        <v>0</v>
      </c>
      <c r="BG98" s="236">
        <f>'I. Modelsimulering_kvinder'!BG21*'B. Andre input'!$B$159*'B. Andre input'!$B$65</f>
        <v>0</v>
      </c>
      <c r="BH98" s="236">
        <f>'I. Modelsimulering_kvinder'!BH21*'B. Andre input'!$B$159*'B. Andre input'!$B$65</f>
        <v>0</v>
      </c>
      <c r="BI98" s="236">
        <f>'I. Modelsimulering_kvinder'!BI21*'B. Andre input'!$B$159*'B. Andre input'!$B$65</f>
        <v>0</v>
      </c>
      <c r="BJ98" s="236">
        <f>'I. Modelsimulering_kvinder'!BJ21*'B. Andre input'!$B$159*'B. Andre input'!$B$65</f>
        <v>0</v>
      </c>
      <c r="BK98" s="236">
        <f>'I. Modelsimulering_kvinder'!BK21*'B. Andre input'!$B$159*'B. Andre input'!$B$65</f>
        <v>0</v>
      </c>
      <c r="BL98" s="236">
        <f>'I. Modelsimulering_kvinder'!BL21*'B. Andre input'!$B$159*'B. Andre input'!$B$65</f>
        <v>0</v>
      </c>
      <c r="BM98" s="236">
        <f>'I. Modelsimulering_kvinder'!BM21*'B. Andre input'!$B$159*'B. Andre input'!$B$65</f>
        <v>0</v>
      </c>
      <c r="BN98" s="236">
        <f>'I. Modelsimulering_kvinder'!BN21*'B. Andre input'!$B$159*'B. Andre input'!$B$65</f>
        <v>0</v>
      </c>
      <c r="BO98" s="236">
        <f>'I. Modelsimulering_kvinder'!BO21*'B. Andre input'!$B$159*'B. Andre input'!$B$65</f>
        <v>0</v>
      </c>
      <c r="BP98" s="236">
        <f>'I. Modelsimulering_kvinder'!BP21*'B. Andre input'!$B$159*'B. Andre input'!$B$65</f>
        <v>0</v>
      </c>
      <c r="BQ98" s="236">
        <f>'I. Modelsimulering_kvinder'!BQ21*'B. Andre input'!$B$159*'B. Andre input'!$B$65</f>
        <v>0</v>
      </c>
      <c r="BR98" s="236">
        <f>'I. Modelsimulering_kvinder'!BR21*'B. Andre input'!$B$159*'B. Andre input'!$B$65</f>
        <v>0</v>
      </c>
      <c r="BS98" s="236">
        <f>'I. Modelsimulering_kvinder'!BS21*'B. Andre input'!$B$159*'B. Andre input'!$B$65</f>
        <v>0</v>
      </c>
      <c r="BT98" s="236">
        <f>'I. Modelsimulering_kvinder'!BT21*'B. Andre input'!$B$159*'B. Andre input'!$B$65</f>
        <v>0</v>
      </c>
      <c r="BU98" s="236">
        <f>'I. Modelsimulering_kvinder'!BU21*'B. Andre input'!$B$159*'B. Andre input'!$B$65</f>
        <v>0</v>
      </c>
      <c r="BV98" s="236">
        <f>'I. Modelsimulering_kvinder'!BV21*'B. Andre input'!$B$159*'B. Andre input'!$B$65</f>
        <v>0</v>
      </c>
      <c r="BW98" s="236">
        <f>'I. Modelsimulering_kvinder'!BW21*'B. Andre input'!$B$159*'B. Andre input'!$B$65</f>
        <v>0</v>
      </c>
      <c r="BX98" s="236">
        <f>'I. Modelsimulering_kvinder'!BX21*'B. Andre input'!$B$159*'B. Andre input'!$B$65</f>
        <v>0</v>
      </c>
      <c r="BY98" s="236">
        <f>'I. Modelsimulering_kvinder'!BY21*'B. Andre input'!$B$159*'B. Andre input'!$B$65</f>
        <v>0</v>
      </c>
      <c r="BZ98" s="236">
        <f>'I. Modelsimulering_kvinder'!BZ21*'B. Andre input'!$B$159*'B. Andre input'!$B$65</f>
        <v>0</v>
      </c>
      <c r="CA98" s="236">
        <f>'I. Modelsimulering_kvinder'!CA21*'B. Andre input'!$B$159*'B. Andre input'!$B$65</f>
        <v>0</v>
      </c>
      <c r="CB98" s="236">
        <f>'I. Modelsimulering_kvinder'!CB21*'B. Andre input'!$B$159*'B. Andre input'!$B$65</f>
        <v>0</v>
      </c>
      <c r="CC98" s="236">
        <f>'I. Modelsimulering_kvinder'!CC21*'B. Andre input'!$B$159*'B. Andre input'!$B$65</f>
        <v>0</v>
      </c>
      <c r="CD98" s="236">
        <f>'I. Modelsimulering_kvinder'!CD21*'B. Andre input'!$B$159*'B. Andre input'!$B$65</f>
        <v>0</v>
      </c>
      <c r="CE98" s="236">
        <f>'I. Modelsimulering_kvinder'!CE21*'B. Andre input'!$B$159*'B. Andre input'!$B$65</f>
        <v>0</v>
      </c>
      <c r="CF98" s="236">
        <f>'I. Modelsimulering_kvinder'!CF21*'B. Andre input'!$B$159*'B. Andre input'!$B$65</f>
        <v>0</v>
      </c>
      <c r="CG98" s="236">
        <f>'I. Modelsimulering_kvinder'!CG21*'B. Andre input'!$B$159*'B. Andre input'!$B$65</f>
        <v>0</v>
      </c>
      <c r="CH98" s="236">
        <f>'I. Modelsimulering_kvinder'!CH21*'B. Andre input'!$B$159*'B. Andre input'!$B$65</f>
        <v>0</v>
      </c>
      <c r="CI98" s="236">
        <f>'I. Modelsimulering_kvinder'!CI21*'B. Andre input'!$B$159*'B. Andre input'!$B$65</f>
        <v>0</v>
      </c>
      <c r="CJ98" s="236">
        <f>'I. Modelsimulering_kvinder'!CJ21*'B. Andre input'!$B$159*'B. Andre input'!$B$65</f>
        <v>0</v>
      </c>
    </row>
    <row r="99" spans="1:88" s="115" customFormat="1" ht="25.5" x14ac:dyDescent="0.2">
      <c r="A99" s="140" t="s">
        <v>181</v>
      </c>
      <c r="B99" s="192"/>
      <c r="C99" s="192"/>
      <c r="D99" s="236">
        <f>'I. Modelsimulering_kvinder'!D22*'B. Andre input'!$B$160*'B. Andre input'!$B$65</f>
        <v>0</v>
      </c>
      <c r="E99" s="236">
        <f>'I. Modelsimulering_kvinder'!E22*'B. Andre input'!$B$160*'B. Andre input'!$B$65</f>
        <v>0</v>
      </c>
      <c r="F99" s="236">
        <f>'I. Modelsimulering_kvinder'!F22*'B. Andre input'!$B$160*'B. Andre input'!$B$65</f>
        <v>0</v>
      </c>
      <c r="G99" s="236">
        <f>'I. Modelsimulering_kvinder'!G22*'B. Andre input'!$B$160*'B. Andre input'!$B$65</f>
        <v>0</v>
      </c>
      <c r="H99" s="236">
        <f>'I. Modelsimulering_kvinder'!H22*'B. Andre input'!$B$160*'B. Andre input'!$B$65</f>
        <v>0</v>
      </c>
      <c r="I99" s="236">
        <f>'I. Modelsimulering_kvinder'!I22*'B. Andre input'!$B$160*'B. Andre input'!$B$65</f>
        <v>1049414.9669327</v>
      </c>
      <c r="J99" s="236">
        <f>'I. Modelsimulering_kvinder'!J22*'B. Andre input'!$B$160*'B. Andre input'!$B$65</f>
        <v>1381718.7479503257</v>
      </c>
      <c r="K99" s="236">
        <f>'I. Modelsimulering_kvinder'!K22*'B. Andre input'!$B$160*'B. Andre input'!$B$65</f>
        <v>1573552.0715425913</v>
      </c>
      <c r="L99" s="236">
        <f>'I. Modelsimulering_kvinder'!L22*'B. Andre input'!$B$160*'B. Andre input'!$B$65</f>
        <v>1731026.718142157</v>
      </c>
      <c r="M99" s="236">
        <f>'I. Modelsimulering_kvinder'!M22*'B. Andre input'!$B$160*'B. Andre input'!$B$65</f>
        <v>1873633.1028044706</v>
      </c>
      <c r="N99" s="236">
        <f>'I. Modelsimulering_kvinder'!N22*'B. Andre input'!$B$160*'B. Andre input'!$B$65</f>
        <v>414045.17107429064</v>
      </c>
      <c r="O99" s="236">
        <f>'I. Modelsimulering_kvinder'!O22*'B. Andre input'!$B$160*'B. Andre input'!$B$65</f>
        <v>150567.39980274154</v>
      </c>
      <c r="P99" s="236">
        <f>'I. Modelsimulering_kvinder'!P22*'B. Andre input'!$B$160*'B. Andre input'!$B$65</f>
        <v>115663.46583856453</v>
      </c>
      <c r="Q99" s="236">
        <f>'I. Modelsimulering_kvinder'!Q22*'B. Andre input'!$B$160*'B. Andre input'!$B$65</f>
        <v>120216.60323705927</v>
      </c>
      <c r="R99" s="236">
        <f>'I. Modelsimulering_kvinder'!R22*'B. Andre input'!$B$160*'B. Andre input'!$B$65</f>
        <v>128414.7007980404</v>
      </c>
      <c r="S99" s="236">
        <f>'I. Modelsimulering_kvinder'!S22*'B. Andre input'!$B$160*'B. Andre input'!$B$65</f>
        <v>134287.66163474831</v>
      </c>
      <c r="T99" s="236">
        <f>'I. Modelsimulering_kvinder'!T22*'B. Andre input'!$B$160*'B. Andre input'!$B$65</f>
        <v>137464.02701070154</v>
      </c>
      <c r="U99" s="236">
        <f>'I. Modelsimulering_kvinder'!U22*'B. Andre input'!$B$160*'B. Andre input'!$B$65</f>
        <v>138470.60433322008</v>
      </c>
      <c r="V99" s="236">
        <f>'I. Modelsimulering_kvinder'!V22*'B. Andre input'!$B$160*'B. Andre input'!$B$65</f>
        <v>137859.42116259536</v>
      </c>
      <c r="W99" s="236">
        <f>'I. Modelsimulering_kvinder'!W22*'B. Andre input'!$B$160*'B. Andre input'!$B$65</f>
        <v>236365.62746852235</v>
      </c>
      <c r="X99" s="236">
        <f>'I. Modelsimulering_kvinder'!X22*'B. Andre input'!$B$160*'B. Andre input'!$B$65</f>
        <v>296905.50522754021</v>
      </c>
      <c r="Y99" s="236">
        <f>'I. Modelsimulering_kvinder'!Y22*'B. Andre input'!$B$160*'B. Andre input'!$B$65</f>
        <v>339290.73593685008</v>
      </c>
      <c r="Z99" s="236">
        <f>'I. Modelsimulering_kvinder'!Z22*'B. Andre input'!$B$160*'B. Andre input'!$B$65</f>
        <v>367614.65614171838</v>
      </c>
      <c r="AA99" s="236">
        <f>'I. Modelsimulering_kvinder'!AA22*'B. Andre input'!$B$160*'B. Andre input'!$B$65</f>
        <v>385114.50572644203</v>
      </c>
      <c r="AB99" s="236">
        <f>'I. Modelsimulering_kvinder'!AB22*'B. Andre input'!$B$160*'B. Andre input'!$B$65</f>
        <v>394340.22368026822</v>
      </c>
      <c r="AC99" s="236">
        <f>'I. Modelsimulering_kvinder'!AC22*'B. Andre input'!$B$160*'B. Andre input'!$B$65</f>
        <v>397292.81482242327</v>
      </c>
      <c r="AD99" s="236">
        <f>'I. Modelsimulering_kvinder'!AD22*'B. Andre input'!$B$160*'B. Andre input'!$B$65</f>
        <v>395536.8331487918</v>
      </c>
      <c r="AE99" s="236">
        <f>'I. Modelsimulering_kvinder'!AE22*'B. Andre input'!$B$160*'B. Andre input'!$B$65</f>
        <v>390291.1920454147</v>
      </c>
      <c r="AF99" s="236">
        <f>'I. Modelsimulering_kvinder'!AF22*'B. Andre input'!$B$160*'B. Andre input'!$B$65</f>
        <v>382502.04909597139</v>
      </c>
      <c r="AG99" s="236">
        <f>'I. Modelsimulering_kvinder'!AG22*'B. Andre input'!$B$160*'B. Andre input'!$B$65</f>
        <v>366471.68350538902</v>
      </c>
      <c r="AH99" s="236">
        <f>'I. Modelsimulering_kvinder'!AH22*'B. Andre input'!$B$160*'B. Andre input'!$B$65</f>
        <v>349674.50962293253</v>
      </c>
      <c r="AI99" s="236">
        <f>'I. Modelsimulering_kvinder'!AI22*'B. Andre input'!$B$160*'B. Andre input'!$B$65</f>
        <v>332572.30522511335</v>
      </c>
      <c r="AJ99" s="236">
        <f>'I. Modelsimulering_kvinder'!AJ22*'B. Andre input'!$B$160*'B. Andre input'!$B$65</f>
        <v>315500.896163236</v>
      </c>
      <c r="AK99" s="236">
        <f>'I. Modelsimulering_kvinder'!AK22*'B. Andre input'!$B$160*'B. Andre input'!$B$65</f>
        <v>298700.5712189374</v>
      </c>
      <c r="AL99" s="236">
        <f>'I. Modelsimulering_kvinder'!AL22*'B. Andre input'!$B$160*'B. Andre input'!$B$65</f>
        <v>282339.4537118554</v>
      </c>
      <c r="AM99" s="236">
        <f>'I. Modelsimulering_kvinder'!AM22*'B. Andre input'!$B$160*'B. Andre input'!$B$65</f>
        <v>266531.41320370213</v>
      </c>
      <c r="AN99" s="236">
        <f>'I. Modelsimulering_kvinder'!AN22*'B. Andre input'!$B$160*'B. Andre input'!$B$65</f>
        <v>251349.75716666289</v>
      </c>
      <c r="AO99" s="236">
        <f>'I. Modelsimulering_kvinder'!AO22*'B. Andre input'!$B$160*'B. Andre input'!$B$65</f>
        <v>236837.66962845618</v>
      </c>
      <c r="AP99" s="236">
        <f>'I. Modelsimulering_kvinder'!AP22*'B. Andre input'!$B$160*'B. Andre input'!$B$65</f>
        <v>223016.14834856603</v>
      </c>
      <c r="AQ99" s="236">
        <f>'I. Modelsimulering_kvinder'!AQ22*'B. Andre input'!$B$160*'B. Andre input'!$B$65</f>
        <v>198843.17950817736</v>
      </c>
      <c r="AR99" s="236">
        <f>'I. Modelsimulering_kvinder'!AR22*'B. Andre input'!$B$160*'B. Andre input'!$B$65</f>
        <v>177214.98879914888</v>
      </c>
      <c r="AS99" s="236">
        <f>'I. Modelsimulering_kvinder'!AS22*'B. Andre input'!$B$160*'B. Andre input'!$B$65</f>
        <v>157885.39817710806</v>
      </c>
      <c r="AT99" s="236">
        <f>'I. Modelsimulering_kvinder'!AT22*'B. Andre input'!$B$160*'B. Andre input'!$B$65</f>
        <v>140625.61733437533</v>
      </c>
      <c r="AU99" s="236">
        <f>'I. Modelsimulering_kvinder'!AU22*'B. Andre input'!$B$160*'B. Andre input'!$B$65</f>
        <v>125225.0789680248</v>
      </c>
      <c r="AV99" s="236">
        <f>'I. Modelsimulering_kvinder'!AV22*'B. Andre input'!$B$160*'B. Andre input'!$B$65</f>
        <v>111491.40899740861</v>
      </c>
      <c r="AW99" s="236">
        <f>'I. Modelsimulering_kvinder'!AW22*'B. Andre input'!$B$160*'B. Andre input'!$B$65</f>
        <v>99249.843068653572</v>
      </c>
      <c r="AX99" s="236">
        <f>'I. Modelsimulering_kvinder'!AX22*'B. Andre input'!$B$160*'B. Andre input'!$B$65</f>
        <v>88342.306382546609</v>
      </c>
      <c r="AY99" s="236">
        <f>'I. Modelsimulering_kvinder'!AY22*'B. Andre input'!$B$160*'B. Andre input'!$B$65</f>
        <v>78626.306511254326</v>
      </c>
      <c r="AZ99" s="236">
        <f>'I. Modelsimulering_kvinder'!AZ22*'B. Andre input'!$B$160*'B. Andre input'!$B$65</f>
        <v>69973.740943538607</v>
      </c>
      <c r="BA99" s="236">
        <f>'I. Modelsimulering_kvinder'!BA22*'B. Andre input'!$B$160*'B. Andre input'!$B$65</f>
        <v>0</v>
      </c>
      <c r="BB99" s="236">
        <f>'I. Modelsimulering_kvinder'!BB22*'B. Andre input'!$B$160*'B. Andre input'!$B$65</f>
        <v>0</v>
      </c>
      <c r="BC99" s="236">
        <f>'I. Modelsimulering_kvinder'!BC22*'B. Andre input'!$B$160*'B. Andre input'!$B$65</f>
        <v>0</v>
      </c>
      <c r="BD99" s="236">
        <f>'I. Modelsimulering_kvinder'!BD22*'B. Andre input'!$B$160*'B. Andre input'!$B$65</f>
        <v>0</v>
      </c>
      <c r="BE99" s="236">
        <f>'I. Modelsimulering_kvinder'!BE22*'B. Andre input'!$B$160*'B. Andre input'!$B$65</f>
        <v>0</v>
      </c>
      <c r="BF99" s="236">
        <f>'I. Modelsimulering_kvinder'!BF22*'B. Andre input'!$B$160*'B. Andre input'!$B$65</f>
        <v>0</v>
      </c>
      <c r="BG99" s="236">
        <f>'I. Modelsimulering_kvinder'!BG22*'B. Andre input'!$B$160*'B. Andre input'!$B$65</f>
        <v>0</v>
      </c>
      <c r="BH99" s="236">
        <f>'I. Modelsimulering_kvinder'!BH22*'B. Andre input'!$B$160*'B. Andre input'!$B$65</f>
        <v>0</v>
      </c>
      <c r="BI99" s="236">
        <f>'I. Modelsimulering_kvinder'!BI22*'B. Andre input'!$B$160*'B. Andre input'!$B$65</f>
        <v>0</v>
      </c>
      <c r="BJ99" s="236">
        <f>'I. Modelsimulering_kvinder'!BJ22*'B. Andre input'!$B$160*'B. Andre input'!$B$65</f>
        <v>0</v>
      </c>
      <c r="BK99" s="236">
        <f>'I. Modelsimulering_kvinder'!BK22*'B. Andre input'!$B$160*'B. Andre input'!$B$65</f>
        <v>0</v>
      </c>
      <c r="BL99" s="236">
        <f>'I. Modelsimulering_kvinder'!BL22*'B. Andre input'!$B$160*'B. Andre input'!$B$65</f>
        <v>0</v>
      </c>
      <c r="BM99" s="236">
        <f>'I. Modelsimulering_kvinder'!BM22*'B. Andre input'!$B$160*'B. Andre input'!$B$65</f>
        <v>0</v>
      </c>
      <c r="BN99" s="236">
        <f>'I. Modelsimulering_kvinder'!BN22*'B. Andre input'!$B$160*'B. Andre input'!$B$65</f>
        <v>0</v>
      </c>
      <c r="BO99" s="236">
        <f>'I. Modelsimulering_kvinder'!BO22*'B. Andre input'!$B$160*'B. Andre input'!$B$65</f>
        <v>0</v>
      </c>
      <c r="BP99" s="236">
        <f>'I. Modelsimulering_kvinder'!BP22*'B. Andre input'!$B$160*'B. Andre input'!$B$65</f>
        <v>0</v>
      </c>
      <c r="BQ99" s="236">
        <f>'I. Modelsimulering_kvinder'!BQ22*'B. Andre input'!$B$160*'B. Andre input'!$B$65</f>
        <v>0</v>
      </c>
      <c r="BR99" s="236">
        <f>'I. Modelsimulering_kvinder'!BR22*'B. Andre input'!$B$160*'B. Andre input'!$B$65</f>
        <v>0</v>
      </c>
      <c r="BS99" s="236">
        <f>'I. Modelsimulering_kvinder'!BS22*'B. Andre input'!$B$160*'B. Andre input'!$B$65</f>
        <v>0</v>
      </c>
      <c r="BT99" s="236">
        <f>'I. Modelsimulering_kvinder'!BT22*'B. Andre input'!$B$160*'B. Andre input'!$B$65</f>
        <v>0</v>
      </c>
      <c r="BU99" s="236">
        <f>'I. Modelsimulering_kvinder'!BU22*'B. Andre input'!$B$160*'B. Andre input'!$B$65</f>
        <v>0</v>
      </c>
      <c r="BV99" s="236">
        <f>'I. Modelsimulering_kvinder'!BV22*'B. Andre input'!$B$160*'B. Andre input'!$B$65</f>
        <v>0</v>
      </c>
      <c r="BW99" s="236">
        <f>'I. Modelsimulering_kvinder'!BW22*'B. Andre input'!$B$160*'B. Andre input'!$B$65</f>
        <v>0</v>
      </c>
      <c r="BX99" s="236">
        <f>'I. Modelsimulering_kvinder'!BX22*'B. Andre input'!$B$160*'B. Andre input'!$B$65</f>
        <v>0</v>
      </c>
      <c r="BY99" s="236">
        <f>'I. Modelsimulering_kvinder'!BY22*'B. Andre input'!$B$160*'B. Andre input'!$B$65</f>
        <v>0</v>
      </c>
      <c r="BZ99" s="236">
        <f>'I. Modelsimulering_kvinder'!BZ22*'B. Andre input'!$B$160*'B. Andre input'!$B$65</f>
        <v>0</v>
      </c>
      <c r="CA99" s="236">
        <f>'I. Modelsimulering_kvinder'!CA22*'B. Andre input'!$B$160*'B. Andre input'!$B$65</f>
        <v>0</v>
      </c>
      <c r="CB99" s="236">
        <f>'I. Modelsimulering_kvinder'!CB22*'B. Andre input'!$B$160*'B. Andre input'!$B$65</f>
        <v>0</v>
      </c>
      <c r="CC99" s="236">
        <f>'I. Modelsimulering_kvinder'!CC22*'B. Andre input'!$B$160*'B. Andre input'!$B$65</f>
        <v>0</v>
      </c>
      <c r="CD99" s="236">
        <f>'I. Modelsimulering_kvinder'!CD22*'B. Andre input'!$B$160*'B. Andre input'!$B$65</f>
        <v>0</v>
      </c>
      <c r="CE99" s="236">
        <f>'I. Modelsimulering_kvinder'!CE22*'B. Andre input'!$B$160*'B. Andre input'!$B$65</f>
        <v>0</v>
      </c>
      <c r="CF99" s="236">
        <f>'I. Modelsimulering_kvinder'!CF22*'B. Andre input'!$B$160*'B. Andre input'!$B$65</f>
        <v>0</v>
      </c>
      <c r="CG99" s="236">
        <f>'I. Modelsimulering_kvinder'!CG22*'B. Andre input'!$B$160*'B. Andre input'!$B$65</f>
        <v>0</v>
      </c>
      <c r="CH99" s="236">
        <f>'I. Modelsimulering_kvinder'!CH22*'B. Andre input'!$B$160*'B. Andre input'!$B$65</f>
        <v>0</v>
      </c>
      <c r="CI99" s="236">
        <f>'I. Modelsimulering_kvinder'!CI22*'B. Andre input'!$B$160*'B. Andre input'!$B$65</f>
        <v>0</v>
      </c>
      <c r="CJ99" s="236">
        <f>'I. Modelsimulering_kvinder'!CJ22*'B. Andre input'!$B$160*'B. Andre input'!$B$65</f>
        <v>0</v>
      </c>
    </row>
    <row r="100" spans="1:88" s="115" customFormat="1" ht="25.5" x14ac:dyDescent="0.2">
      <c r="A100" s="140" t="s">
        <v>215</v>
      </c>
      <c r="B100" s="192"/>
      <c r="C100" s="192"/>
      <c r="D100" s="236">
        <f>'I. Modelsimulering_kvinder'!D23*'B. Andre input'!$B$161*'B. Andre input'!$B$65</f>
        <v>0</v>
      </c>
      <c r="E100" s="236">
        <f>'I. Modelsimulering_kvinder'!E23*'B. Andre input'!$B$161*'B. Andre input'!$B$65</f>
        <v>0</v>
      </c>
      <c r="F100" s="236">
        <f>'I. Modelsimulering_kvinder'!F23*'B. Andre input'!$B$161*'B. Andre input'!$B$65</f>
        <v>0</v>
      </c>
      <c r="G100" s="236">
        <f>'I. Modelsimulering_kvinder'!G23*'B. Andre input'!$B$161*'B. Andre input'!$B$65</f>
        <v>0</v>
      </c>
      <c r="H100" s="236">
        <f>'I. Modelsimulering_kvinder'!H23*'B. Andre input'!$B$161*'B. Andre input'!$B$65</f>
        <v>0</v>
      </c>
      <c r="I100" s="236">
        <f>'I. Modelsimulering_kvinder'!I23*'B. Andre input'!$B$161*'B. Andre input'!$B$65</f>
        <v>812762.57612820691</v>
      </c>
      <c r="J100" s="236">
        <f>'I. Modelsimulering_kvinder'!J23*'B. Andre input'!$B$161*'B. Andre input'!$B$65</f>
        <v>1092937.088757267</v>
      </c>
      <c r="K100" s="236">
        <f>'I. Modelsimulering_kvinder'!K23*'B. Andre input'!$B$161*'B. Andre input'!$B$65</f>
        <v>1269928.4174999192</v>
      </c>
      <c r="L100" s="236">
        <f>'I. Modelsimulering_kvinder'!L23*'B. Andre input'!$B$161*'B. Andre input'!$B$65</f>
        <v>1425164.3531862509</v>
      </c>
      <c r="M100" s="236">
        <f>'I. Modelsimulering_kvinder'!M23*'B. Andre input'!$B$161*'B. Andre input'!$B$65</f>
        <v>1573663.5639285629</v>
      </c>
      <c r="N100" s="236">
        <f>'I. Modelsimulering_kvinder'!N23*'B. Andre input'!$B$161*'B. Andre input'!$B$65</f>
        <v>350647.85214042477</v>
      </c>
      <c r="O100" s="236">
        <f>'I. Modelsimulering_kvinder'!O23*'B. Andre input'!$B$161*'B. Andre input'!$B$65</f>
        <v>125361.65471089227</v>
      </c>
      <c r="P100" s="236">
        <f>'I. Modelsimulering_kvinder'!P23*'B. Andre input'!$B$161*'B. Andre input'!$B$65</f>
        <v>94926.29266753752</v>
      </c>
      <c r="Q100" s="236">
        <f>'I. Modelsimulering_kvinder'!Q23*'B. Andre input'!$B$161*'B. Andre input'!$B$65</f>
        <v>99527.759355013506</v>
      </c>
      <c r="R100" s="236">
        <f>'I. Modelsimulering_kvinder'!R23*'B. Andre input'!$B$161*'B. Andre input'!$B$65</f>
        <v>108074.11519338684</v>
      </c>
      <c r="S100" s="236">
        <f>'I. Modelsimulering_kvinder'!S23*'B. Andre input'!$B$161*'B. Andre input'!$B$65</f>
        <v>115053.391106425</v>
      </c>
      <c r="T100" s="236">
        <f>'I. Modelsimulering_kvinder'!T23*'B. Andre input'!$B$161*'B. Andre input'!$B$65</f>
        <v>119908.91228267879</v>
      </c>
      <c r="U100" s="236">
        <f>'I. Modelsimulering_kvinder'!U23*'B. Andre input'!$B$161*'B. Andre input'!$B$65</f>
        <v>122948.23391845371</v>
      </c>
      <c r="V100" s="236">
        <f>'I. Modelsimulering_kvinder'!V23*'B. Andre input'!$B$161*'B. Andre input'!$B$65</f>
        <v>124554.44595334043</v>
      </c>
      <c r="W100" s="236">
        <f>'I. Modelsimulering_kvinder'!W23*'B. Andre input'!$B$161*'B. Andre input'!$B$65</f>
        <v>199536.12495888828</v>
      </c>
      <c r="X100" s="236">
        <f>'I. Modelsimulering_kvinder'!X23*'B. Andre input'!$B$161*'B. Andre input'!$B$65</f>
        <v>260240.07908231151</v>
      </c>
      <c r="Y100" s="236">
        <f>'I. Modelsimulering_kvinder'!Y23*'B. Andre input'!$B$161*'B. Andre input'!$B$65</f>
        <v>307904.67157383444</v>
      </c>
      <c r="Z100" s="236">
        <f>'I. Modelsimulering_kvinder'!Z23*'B. Andre input'!$B$161*'B. Andre input'!$B$65</f>
        <v>344514.33515317016</v>
      </c>
      <c r="AA100" s="236">
        <f>'I. Modelsimulering_kvinder'!AA23*'B. Andre input'!$B$161*'B. Andre input'!$B$65</f>
        <v>371837.67003206885</v>
      </c>
      <c r="AB100" s="236">
        <f>'I. Modelsimulering_kvinder'!AB23*'B. Andre input'!$B$161*'B. Andre input'!$B$65</f>
        <v>391424.90979238116</v>
      </c>
      <c r="AC100" s="236">
        <f>'I. Modelsimulering_kvinder'!AC23*'B. Andre input'!$B$161*'B. Andre input'!$B$65</f>
        <v>404616.89097501361</v>
      </c>
      <c r="AD100" s="236">
        <f>'I. Modelsimulering_kvinder'!AD23*'B. Andre input'!$B$161*'B. Andre input'!$B$65</f>
        <v>412560.78351822961</v>
      </c>
      <c r="AE100" s="236">
        <f>'I. Modelsimulering_kvinder'!AE23*'B. Andre input'!$B$161*'B. Andre input'!$B$65</f>
        <v>416229.25097561779</v>
      </c>
      <c r="AF100" s="236">
        <f>'I. Modelsimulering_kvinder'!AF23*'B. Andre input'!$B$161*'B. Andre input'!$B$65</f>
        <v>416440.78242970153</v>
      </c>
      <c r="AG100" s="236">
        <f>'I. Modelsimulering_kvinder'!AG23*'B. Andre input'!$B$161*'B. Andre input'!$B$65</f>
        <v>425388.58920745458</v>
      </c>
      <c r="AH100" s="236">
        <f>'I. Modelsimulering_kvinder'!AH23*'B. Andre input'!$B$161*'B. Andre input'!$B$65</f>
        <v>430597.34501262073</v>
      </c>
      <c r="AI100" s="236">
        <f>'I. Modelsimulering_kvinder'!AI23*'B. Andre input'!$B$161*'B. Andre input'!$B$65</f>
        <v>432589.37988109031</v>
      </c>
      <c r="AJ100" s="236">
        <f>'I. Modelsimulering_kvinder'!AJ23*'B. Andre input'!$B$161*'B. Andre input'!$B$65</f>
        <v>431825.83435481071</v>
      </c>
      <c r="AK100" s="236">
        <f>'I. Modelsimulering_kvinder'!AK23*'B. Andre input'!$B$161*'B. Andre input'!$B$65</f>
        <v>428715.59071739001</v>
      </c>
      <c r="AL100" s="236">
        <f>'I. Modelsimulering_kvinder'!AL23*'B. Andre input'!$B$161*'B. Andre input'!$B$65</f>
        <v>423621.62930642505</v>
      </c>
      <c r="AM100" s="236">
        <f>'I. Modelsimulering_kvinder'!AM23*'B. Andre input'!$B$161*'B. Andre input'!$B$65</f>
        <v>416865.9100033007</v>
      </c>
      <c r="AN100" s="236">
        <f>'I. Modelsimulering_kvinder'!AN23*'B. Andre input'!$B$161*'B. Andre input'!$B$65</f>
        <v>408733.40216312674</v>
      </c>
      <c r="AO100" s="236">
        <f>'I. Modelsimulering_kvinder'!AO23*'B. Andre input'!$B$161*'B. Andre input'!$B$65</f>
        <v>399475.6031693297</v>
      </c>
      <c r="AP100" s="236">
        <f>'I. Modelsimulering_kvinder'!AP23*'B. Andre input'!$B$161*'B. Andre input'!$B$65</f>
        <v>389313.72232721501</v>
      </c>
      <c r="AQ100" s="236">
        <f>'I. Modelsimulering_kvinder'!AQ23*'B. Andre input'!$B$161*'B. Andre input'!$B$65</f>
        <v>398216.08426541754</v>
      </c>
      <c r="AR100" s="236">
        <f>'I. Modelsimulering_kvinder'!AR23*'B. Andre input'!$B$161*'B. Andre input'!$B$65</f>
        <v>402113.14548077964</v>
      </c>
      <c r="AS100" s="236">
        <f>'I. Modelsimulering_kvinder'!AS23*'B. Andre input'!$B$161*'B. Andre input'!$B$65</f>
        <v>401855.80285873066</v>
      </c>
      <c r="AT100" s="236">
        <f>'I. Modelsimulering_kvinder'!AT23*'B. Andre input'!$B$161*'B. Andre input'!$B$65</f>
        <v>398157.22824452328</v>
      </c>
      <c r="AU100" s="236">
        <f>'I. Modelsimulering_kvinder'!AU23*'B. Andre input'!$B$161*'B. Andre input'!$B$65</f>
        <v>391626.51706610154</v>
      </c>
      <c r="AV100" s="236">
        <f>'I. Modelsimulering_kvinder'!AV23*'B. Andre input'!$B$161*'B. Andre input'!$B$65</f>
        <v>382790.19706862106</v>
      </c>
      <c r="AW100" s="236">
        <f>'I. Modelsimulering_kvinder'!AW23*'B. Andre input'!$B$161*'B. Andre input'!$B$65</f>
        <v>372106.33894106408</v>
      </c>
      <c r="AX100" s="236">
        <f>'I. Modelsimulering_kvinder'!AX23*'B. Andre input'!$B$161*'B. Andre input'!$B$65</f>
        <v>359974.23259949131</v>
      </c>
      <c r="AY100" s="236">
        <f>'I. Modelsimulering_kvinder'!AY23*'B. Andre input'!$B$161*'B. Andre input'!$B$65</f>
        <v>346741.4478342901</v>
      </c>
      <c r="AZ100" s="236">
        <f>'I. Modelsimulering_kvinder'!AZ23*'B. Andre input'!$B$161*'B. Andre input'!$B$65</f>
        <v>332709.3697364828</v>
      </c>
      <c r="BA100" s="236">
        <f>'I. Modelsimulering_kvinder'!BA23*'B. Andre input'!$B$161*'B. Andre input'!$B$65</f>
        <v>429604.07171008305</v>
      </c>
      <c r="BB100" s="236">
        <f>'I. Modelsimulering_kvinder'!BB23*'B. Andre input'!$B$161*'B. Andre input'!$B$65</f>
        <v>396012.2595519569</v>
      </c>
      <c r="BC100" s="236">
        <f>'I. Modelsimulering_kvinder'!BC23*'B. Andre input'!$B$161*'B. Andre input'!$B$65</f>
        <v>364904.30584345647</v>
      </c>
      <c r="BD100" s="236">
        <f>'I. Modelsimulering_kvinder'!BD23*'B. Andre input'!$B$161*'B. Andre input'!$B$65</f>
        <v>335945.33822854009</v>
      </c>
      <c r="BE100" s="236">
        <f>'I. Modelsimulering_kvinder'!BE23*'B. Andre input'!$B$161*'B. Andre input'!$B$65</f>
        <v>308935.2218688585</v>
      </c>
      <c r="BF100" s="236">
        <f>'I. Modelsimulering_kvinder'!BF23*'B. Andre input'!$B$161*'B. Andre input'!$B$65</f>
        <v>283746.92484455003</v>
      </c>
      <c r="BG100" s="236">
        <f>'I. Modelsimulering_kvinder'!BG23*'B. Andre input'!$B$161*'B. Andre input'!$B$65</f>
        <v>260289.84935972281</v>
      </c>
      <c r="BH100" s="236">
        <f>'I. Modelsimulering_kvinder'!BH23*'B. Andre input'!$B$161*'B. Andre input'!$B$65</f>
        <v>238488.91396224211</v>
      </c>
      <c r="BI100" s="236">
        <f>'I. Modelsimulering_kvinder'!BI23*'B. Andre input'!$B$161*'B. Andre input'!$B$65</f>
        <v>218273.37566689099</v>
      </c>
      <c r="BJ100" s="236">
        <f>'I. Modelsimulering_kvinder'!BJ23*'B. Andre input'!$B$161*'B. Andre input'!$B$65</f>
        <v>199571.51378535861</v>
      </c>
      <c r="BK100" s="236">
        <f>'I. Modelsimulering_kvinder'!BK23*'B. Andre input'!$B$161*'B. Andre input'!$B$65</f>
        <v>182308.70769304066</v>
      </c>
      <c r="BL100" s="236">
        <f>'I. Modelsimulering_kvinder'!BL23*'B. Andre input'!$B$161*'B. Andre input'!$B$65</f>
        <v>166407.36589580268</v>
      </c>
      <c r="BM100" s="236">
        <f>'I. Modelsimulering_kvinder'!BM23*'B. Andre input'!$B$161*'B. Andre input'!$B$65</f>
        <v>151787.76462702846</v>
      </c>
      <c r="BN100" s="236">
        <f>'I. Modelsimulering_kvinder'!BN23*'B. Andre input'!$B$161*'B. Andre input'!$B$65</f>
        <v>138369.2397300333</v>
      </c>
      <c r="BO100" s="236">
        <f>'I. Modelsimulering_kvinder'!BO23*'B. Andre input'!$B$161*'B. Andre input'!$B$65</f>
        <v>126071.41913755532</v>
      </c>
      <c r="BP100" s="236">
        <f>'I. Modelsimulering_kvinder'!BP23*'B. Andre input'!$B$161*'B. Andre input'!$B$65</f>
        <v>114815.33403986844</v>
      </c>
      <c r="BQ100" s="236">
        <f>'I. Modelsimulering_kvinder'!BQ23*'B. Andre input'!$B$161*'B. Andre input'!$B$65</f>
        <v>104524.33763150299</v>
      </c>
      <c r="BR100" s="236">
        <f>'I. Modelsimulering_kvinder'!BR23*'B. Andre input'!$B$161*'B. Andre input'!$B$65</f>
        <v>95124.81286493587</v>
      </c>
      <c r="BS100" s="236">
        <f>'I. Modelsimulering_kvinder'!BS23*'B. Andre input'!$B$161*'B. Andre input'!$B$65</f>
        <v>86546.679192293464</v>
      </c>
      <c r="BT100" s="236">
        <f>'I. Modelsimulering_kvinder'!BT23*'B. Andre input'!$B$161*'B. Andre input'!$B$65</f>
        <v>78723.722134909258</v>
      </c>
      <c r="BU100" s="236">
        <f>'I. Modelsimulering_kvinder'!BU23*'B. Andre input'!$B$161*'B. Andre input'!$B$65</f>
        <v>0</v>
      </c>
      <c r="BV100" s="236">
        <f>'I. Modelsimulering_kvinder'!BV23*'B. Andre input'!$B$161*'B. Andre input'!$B$65</f>
        <v>0</v>
      </c>
      <c r="BW100" s="236">
        <f>'I. Modelsimulering_kvinder'!BW23*'B. Andre input'!$B$161*'B. Andre input'!$B$65</f>
        <v>0</v>
      </c>
      <c r="BX100" s="236">
        <f>'I. Modelsimulering_kvinder'!BX23*'B. Andre input'!$B$161*'B. Andre input'!$B$65</f>
        <v>0</v>
      </c>
      <c r="BY100" s="236">
        <f>'I. Modelsimulering_kvinder'!BY23*'B. Andre input'!$B$161*'B. Andre input'!$B$65</f>
        <v>0</v>
      </c>
      <c r="BZ100" s="236">
        <f>'I. Modelsimulering_kvinder'!BZ23*'B. Andre input'!$B$161*'B. Andre input'!$B$65</f>
        <v>0</v>
      </c>
      <c r="CA100" s="236">
        <f>'I. Modelsimulering_kvinder'!CA23*'B. Andre input'!$B$161*'B. Andre input'!$B$65</f>
        <v>0</v>
      </c>
      <c r="CB100" s="236">
        <f>'I. Modelsimulering_kvinder'!CB23*'B. Andre input'!$B$161*'B. Andre input'!$B$65</f>
        <v>0</v>
      </c>
      <c r="CC100" s="236">
        <f>'I. Modelsimulering_kvinder'!CC23*'B. Andre input'!$B$161*'B. Andre input'!$B$65</f>
        <v>0</v>
      </c>
      <c r="CD100" s="236">
        <f>'I. Modelsimulering_kvinder'!CD23*'B. Andre input'!$B$161*'B. Andre input'!$B$65</f>
        <v>0</v>
      </c>
      <c r="CE100" s="236">
        <f>'I. Modelsimulering_kvinder'!CE23*'B. Andre input'!$B$161*'B. Andre input'!$B$65</f>
        <v>0</v>
      </c>
      <c r="CF100" s="236">
        <f>'I. Modelsimulering_kvinder'!CF23*'B. Andre input'!$B$161*'B. Andre input'!$B$65</f>
        <v>0</v>
      </c>
      <c r="CG100" s="236">
        <f>'I. Modelsimulering_kvinder'!CG23*'B. Andre input'!$B$161*'B. Andre input'!$B$65</f>
        <v>0</v>
      </c>
      <c r="CH100" s="236">
        <f>'I. Modelsimulering_kvinder'!CH23*'B. Andre input'!$B$161*'B. Andre input'!$B$65</f>
        <v>0</v>
      </c>
      <c r="CI100" s="236">
        <f>'I. Modelsimulering_kvinder'!CI23*'B. Andre input'!$B$161*'B. Andre input'!$B$65</f>
        <v>0</v>
      </c>
      <c r="CJ100" s="236">
        <f>'I. Modelsimulering_kvinder'!CJ23*'B. Andre input'!$B$161*'B. Andre input'!$B$65</f>
        <v>0</v>
      </c>
    </row>
    <row r="101" spans="1:88" s="115" customFormat="1" ht="25.5" x14ac:dyDescent="0.2">
      <c r="A101" s="140" t="s">
        <v>216</v>
      </c>
      <c r="B101" s="192"/>
      <c r="C101" s="192"/>
      <c r="D101" s="236">
        <f>'I. Modelsimulering_kvinder'!D24*'B. Andre input'!$B$161*'B. Andre input'!$B$65</f>
        <v>0</v>
      </c>
      <c r="E101" s="236">
        <f>'I. Modelsimulering_kvinder'!E24*'B. Andre input'!$B$161*'B. Andre input'!$B$65</f>
        <v>0</v>
      </c>
      <c r="F101" s="236">
        <f>'I. Modelsimulering_kvinder'!F24*'B. Andre input'!$B$161*'B. Andre input'!$B$65</f>
        <v>0</v>
      </c>
      <c r="G101" s="236">
        <f>'I. Modelsimulering_kvinder'!G24*'B. Andre input'!$B$161*'B. Andre input'!$B$65</f>
        <v>0</v>
      </c>
      <c r="H101" s="236">
        <f>'I. Modelsimulering_kvinder'!H24*'B. Andre input'!$B$161*'B. Andre input'!$B$65</f>
        <v>0</v>
      </c>
      <c r="I101" s="236">
        <f>'I. Modelsimulering_kvinder'!I24*'B. Andre input'!$B$161*'B. Andre input'!$B$65</f>
        <v>205106.60845653288</v>
      </c>
      <c r="J101" s="236">
        <f>'I. Modelsimulering_kvinder'!J24*'B. Andre input'!$B$161*'B. Andre input'!$B$65</f>
        <v>286171.14166828169</v>
      </c>
      <c r="K101" s="236">
        <f>'I. Modelsimulering_kvinder'!K24*'B. Andre input'!$B$161*'B. Andre input'!$B$65</f>
        <v>342409.36902707984</v>
      </c>
      <c r="L101" s="236">
        <f>'I. Modelsimulering_kvinder'!L24*'B. Andre input'!$B$161*'B. Andre input'!$B$65</f>
        <v>394351.33125470154</v>
      </c>
      <c r="M101" s="236">
        <f>'I. Modelsimulering_kvinder'!M24*'B. Andre input'!$B$161*'B. Andre input'!$B$65</f>
        <v>445928.1199770692</v>
      </c>
      <c r="N101" s="236">
        <f>'I. Modelsimulering_kvinder'!N24*'B. Andre input'!$B$161*'B. Andre input'!$B$65</f>
        <v>101208.64875849636</v>
      </c>
      <c r="O101" s="236">
        <f>'I. Modelsimulering_kvinder'!O24*'B. Andre input'!$B$161*'B. Andre input'!$B$65</f>
        <v>34587.812211252269</v>
      </c>
      <c r="P101" s="236">
        <f>'I. Modelsimulering_kvinder'!P24*'B. Andre input'!$B$161*'B. Andre input'!$B$65</f>
        <v>25040.975686094847</v>
      </c>
      <c r="Q101" s="236">
        <f>'I. Modelsimulering_kvinder'!Q24*'B. Andre input'!$B$161*'B. Andre input'!$B$65</f>
        <v>26441.691355023468</v>
      </c>
      <c r="R101" s="236">
        <f>'I. Modelsimulering_kvinder'!R24*'B. Andre input'!$B$161*'B. Andre input'!$B$65</f>
        <v>29341.656477600794</v>
      </c>
      <c r="S101" s="236">
        <f>'I. Modelsimulering_kvinder'!S24*'B. Andre input'!$B$161*'B. Andre input'!$B$65</f>
        <v>31916.367474390656</v>
      </c>
      <c r="T101" s="236">
        <f>'I. Modelsimulering_kvinder'!T24*'B. Andre input'!$B$161*'B. Andre input'!$B$65</f>
        <v>33903.257847167435</v>
      </c>
      <c r="U101" s="236">
        <f>'I. Modelsimulering_kvinder'!U24*'B. Andre input'!$B$161*'B. Andre input'!$B$65</f>
        <v>35344.887649936842</v>
      </c>
      <c r="V101" s="236">
        <f>'I. Modelsimulering_kvinder'!V24*'B. Andre input'!$B$161*'B. Andre input'!$B$65</f>
        <v>36330.676145568439</v>
      </c>
      <c r="W101" s="236">
        <f>'I. Modelsimulering_kvinder'!W24*'B. Andre input'!$B$161*'B. Andre input'!$B$65</f>
        <v>59527.463180078936</v>
      </c>
      <c r="X101" s="236">
        <f>'I. Modelsimulering_kvinder'!X24*'B. Andre input'!$B$161*'B. Andre input'!$B$65</f>
        <v>78777.671101574131</v>
      </c>
      <c r="Y101" s="236">
        <f>'I. Modelsimulering_kvinder'!Y24*'B. Andre input'!$B$161*'B. Andre input'!$B$65</f>
        <v>94578.150948085982</v>
      </c>
      <c r="Z101" s="236">
        <f>'I. Modelsimulering_kvinder'!Z24*'B. Andre input'!$B$161*'B. Andre input'!$B$65</f>
        <v>107349.36978237201</v>
      </c>
      <c r="AA101" s="236">
        <f>'I. Modelsimulering_kvinder'!AA24*'B. Andre input'!$B$161*'B. Andre input'!$B$65</f>
        <v>117481.72907643177</v>
      </c>
      <c r="AB101" s="236">
        <f>'I. Modelsimulering_kvinder'!AB24*'B. Andre input'!$B$161*'B. Andre input'!$B$65</f>
        <v>125330.82133871708</v>
      </c>
      <c r="AC101" s="236">
        <f>'I. Modelsimulering_kvinder'!AC24*'B. Andre input'!$B$161*'B. Andre input'!$B$65</f>
        <v>131216.29018410185</v>
      </c>
      <c r="AD101" s="236">
        <f>'I. Modelsimulering_kvinder'!AD24*'B. Andre input'!$B$161*'B. Andre input'!$B$65</f>
        <v>135422.66297892289</v>
      </c>
      <c r="AE101" s="236">
        <f>'I. Modelsimulering_kvinder'!AE24*'B. Andre input'!$B$161*'B. Andre input'!$B$65</f>
        <v>138201.24490150236</v>
      </c>
      <c r="AF101" s="236">
        <f>'I. Modelsimulering_kvinder'!AF24*'B. Andre input'!$B$161*'B. Andre input'!$B$65</f>
        <v>139772.55696158262</v>
      </c>
      <c r="AG101" s="236">
        <f>'I. Modelsimulering_kvinder'!AG24*'B. Andre input'!$B$161*'B. Andre input'!$B$65</f>
        <v>140329.01633786663</v>
      </c>
      <c r="AH101" s="236">
        <f>'I. Modelsimulering_kvinder'!AH24*'B. Andre input'!$B$161*'B. Andre input'!$B$65</f>
        <v>140610.63159535648</v>
      </c>
      <c r="AI101" s="236">
        <f>'I. Modelsimulering_kvinder'!AI24*'B. Andre input'!$B$161*'B. Andre input'!$B$65</f>
        <v>140617.088430629</v>
      </c>
      <c r="AJ101" s="236">
        <f>'I. Modelsimulering_kvinder'!AJ24*'B. Andre input'!$B$161*'B. Andre input'!$B$65</f>
        <v>140346.43108405263</v>
      </c>
      <c r="AK101" s="236">
        <f>'I. Modelsimulering_kvinder'!AK24*'B. Andre input'!$B$161*'B. Andre input'!$B$65</f>
        <v>139792.66254911697</v>
      </c>
      <c r="AL101" s="236">
        <f>'I. Modelsimulering_kvinder'!AL24*'B. Andre input'!$B$161*'B. Andre input'!$B$65</f>
        <v>138948.10886809559</v>
      </c>
      <c r="AM101" s="236">
        <f>'I. Modelsimulering_kvinder'!AM24*'B. Andre input'!$B$161*'B. Andre input'!$B$65</f>
        <v>137806.65945686903</v>
      </c>
      <c r="AN101" s="236">
        <f>'I. Modelsimulering_kvinder'!AN24*'B. Andre input'!$B$161*'B. Andre input'!$B$65</f>
        <v>136366.31576685476</v>
      </c>
      <c r="AO101" s="236">
        <f>'I. Modelsimulering_kvinder'!AO24*'B. Andre input'!$B$161*'B. Andre input'!$B$65</f>
        <v>134630.62537105026</v>
      </c>
      <c r="AP101" s="236">
        <f>'I. Modelsimulering_kvinder'!AP24*'B. Andre input'!$B$161*'B. Andre input'!$B$65</f>
        <v>132609.08653714755</v>
      </c>
      <c r="AQ101" s="236">
        <f>'I. Modelsimulering_kvinder'!AQ24*'B. Andre input'!$B$161*'B. Andre input'!$B$65</f>
        <v>130316.78743493817</v>
      </c>
      <c r="AR101" s="236">
        <f>'I. Modelsimulering_kvinder'!AR24*'B. Andre input'!$B$161*'B. Andre input'!$B$65</f>
        <v>128744.09857521528</v>
      </c>
      <c r="AS101" s="236">
        <f>'I. Modelsimulering_kvinder'!AS24*'B. Andre input'!$B$161*'B. Andre input'!$B$65</f>
        <v>127575.06453116557</v>
      </c>
      <c r="AT101" s="236">
        <f>'I. Modelsimulering_kvinder'!AT24*'B. Andre input'!$B$161*'B. Andre input'!$B$65</f>
        <v>126574.88268581977</v>
      </c>
      <c r="AU101" s="236">
        <f>'I. Modelsimulering_kvinder'!AU24*'B. Andre input'!$B$161*'B. Andre input'!$B$65</f>
        <v>125564.1093499495</v>
      </c>
      <c r="AV101" s="236">
        <f>'I. Modelsimulering_kvinder'!AV24*'B. Andre input'!$B$161*'B. Andre input'!$B$65</f>
        <v>124407.14540752977</v>
      </c>
      <c r="AW101" s="236">
        <f>'I. Modelsimulering_kvinder'!AW24*'B. Andre input'!$B$161*'B. Andre input'!$B$65</f>
        <v>123006.2050718111</v>
      </c>
      <c r="AX101" s="236">
        <f>'I. Modelsimulering_kvinder'!AX24*'B. Andre input'!$B$161*'B. Andre input'!$B$65</f>
        <v>121296.83688210216</v>
      </c>
      <c r="AY101" s="236">
        <f>'I. Modelsimulering_kvinder'!AY24*'B. Andre input'!$B$161*'B. Andre input'!$B$65</f>
        <v>119243.52382496827</v>
      </c>
      <c r="AZ101" s="236">
        <f>'I. Modelsimulering_kvinder'!AZ24*'B. Andre input'!$B$161*'B. Andre input'!$B$65</f>
        <v>116835.03439705296</v>
      </c>
      <c r="BA101" s="236">
        <f>'I. Modelsimulering_kvinder'!BA24*'B. Andre input'!$B$161*'B. Andre input'!$B$65</f>
        <v>114079.65553051051</v>
      </c>
      <c r="BB101" s="236">
        <f>'I. Modelsimulering_kvinder'!BB24*'B. Andre input'!$B$161*'B. Andre input'!$B$65</f>
        <v>116462.87731281582</v>
      </c>
      <c r="BC101" s="236">
        <f>'I. Modelsimulering_kvinder'!BC24*'B. Andre input'!$B$161*'B. Andre input'!$B$65</f>
        <v>116959.27040924538</v>
      </c>
      <c r="BD101" s="236">
        <f>'I. Modelsimulering_kvinder'!BD24*'B. Andre input'!$B$161*'B. Andre input'!$B$65</f>
        <v>115950.09855082563</v>
      </c>
      <c r="BE101" s="236">
        <f>'I. Modelsimulering_kvinder'!BE24*'B. Andre input'!$B$161*'B. Andre input'!$B$65</f>
        <v>113701.03225235462</v>
      </c>
      <c r="BF101" s="236">
        <f>'I. Modelsimulering_kvinder'!BF24*'B. Andre input'!$B$161*'B. Andre input'!$B$65</f>
        <v>110433.75250400063</v>
      </c>
      <c r="BG101" s="236">
        <f>'I. Modelsimulering_kvinder'!BG24*'B. Andre input'!$B$161*'B. Andre input'!$B$65</f>
        <v>106352.21225320651</v>
      </c>
      <c r="BH101" s="236">
        <f>'I. Modelsimulering_kvinder'!BH24*'B. Andre input'!$B$161*'B. Andre input'!$B$65</f>
        <v>101648.36057965698</v>
      </c>
      <c r="BI101" s="236">
        <f>'I. Modelsimulering_kvinder'!BI24*'B. Andre input'!$B$161*'B. Andre input'!$B$65</f>
        <v>96500.077108705824</v>
      </c>
      <c r="BJ101" s="236">
        <f>'I. Modelsimulering_kvinder'!BJ24*'B. Andre input'!$B$161*'B. Andre input'!$B$65</f>
        <v>91067.399014553332</v>
      </c>
      <c r="BK101" s="236">
        <f>'I. Modelsimulering_kvinder'!BK24*'B. Andre input'!$B$161*'B. Andre input'!$B$65</f>
        <v>85489.577716322412</v>
      </c>
      <c r="BL101" s="236">
        <f>'I. Modelsimulering_kvinder'!BL24*'B. Andre input'!$B$161*'B. Andre input'!$B$65</f>
        <v>79883.721352189081</v>
      </c>
      <c r="BM101" s="236">
        <f>'I. Modelsimulering_kvinder'!BM24*'B. Andre input'!$B$161*'B. Andre input'!$B$65</f>
        <v>74344.965516712298</v>
      </c>
      <c r="BN101" s="236">
        <f>'I. Modelsimulering_kvinder'!BN24*'B. Andre input'!$B$161*'B. Andre input'!$B$65</f>
        <v>68947.809019382519</v>
      </c>
      <c r="BO101" s="236">
        <f>'I. Modelsimulering_kvinder'!BO24*'B. Andre input'!$B$161*'B. Andre input'!$B$65</f>
        <v>63748.194977301413</v>
      </c>
      <c r="BP101" s="236">
        <f>'I. Modelsimulering_kvinder'!BP24*'B. Andre input'!$B$161*'B. Andre input'!$B$65</f>
        <v>58785.969674391199</v>
      </c>
      <c r="BQ101" s="236">
        <f>'I. Modelsimulering_kvinder'!BQ24*'B. Andre input'!$B$161*'B. Andre input'!$B$65</f>
        <v>54087.439366054918</v>
      </c>
      <c r="BR101" s="236">
        <f>'I. Modelsimulering_kvinder'!BR24*'B. Andre input'!$B$161*'B. Andre input'!$B$65</f>
        <v>49667.833612678944</v>
      </c>
      <c r="BS101" s="236">
        <f>'I. Modelsimulering_kvinder'!BS24*'B. Andre input'!$B$161*'B. Andre input'!$B$65</f>
        <v>45533.558331879307</v>
      </c>
      <c r="BT101" s="236">
        <f>'I. Modelsimulering_kvinder'!BT24*'B. Andre input'!$B$161*'B. Andre input'!$B$65</f>
        <v>41684.178614852353</v>
      </c>
      <c r="BU101" s="236">
        <f>'I. Modelsimulering_kvinder'!BU24*'B. Andre input'!$B$161*'B. Andre input'!$B$65</f>
        <v>109707.88608526927</v>
      </c>
      <c r="BV101" s="236">
        <f>'I. Modelsimulering_kvinder'!BV24*'B. Andre input'!$B$161*'B. Andre input'!$B$65</f>
        <v>92414.672093114961</v>
      </c>
      <c r="BW101" s="236">
        <f>'I. Modelsimulering_kvinder'!BW24*'B. Andre input'!$B$161*'B. Andre input'!$B$65</f>
        <v>78052.130468319345</v>
      </c>
      <c r="BX101" s="236">
        <f>'I. Modelsimulering_kvinder'!BX24*'B. Andre input'!$B$161*'B. Andre input'!$B$65</f>
        <v>65703.165918160827</v>
      </c>
      <c r="BY101" s="236">
        <f>'I. Modelsimulering_kvinder'!BY24*'B. Andre input'!$B$161*'B. Andre input'!$B$65</f>
        <v>54950.539327590661</v>
      </c>
      <c r="BZ101" s="236">
        <f>'I. Modelsimulering_kvinder'!BZ24*'B. Andre input'!$B$161*'B. Andre input'!$B$65</f>
        <v>45595.02494011294</v>
      </c>
      <c r="CA101" s="236">
        <f>'I. Modelsimulering_kvinder'!CA24*'B. Andre input'!$B$161*'B. Andre input'!$B$65</f>
        <v>37517.394774130371</v>
      </c>
      <c r="CB101" s="236">
        <f>'I. Modelsimulering_kvinder'!CB24*'B. Andre input'!$B$161*'B. Andre input'!$B$65</f>
        <v>30617.210482681476</v>
      </c>
      <c r="CC101" s="236">
        <f>'I. Modelsimulering_kvinder'!CC24*'B. Andre input'!$B$161*'B. Andre input'!$B$65</f>
        <v>24790.569341933879</v>
      </c>
      <c r="CD101" s="236">
        <f>'I. Modelsimulering_kvinder'!CD24*'B. Andre input'!$B$161*'B. Andre input'!$B$65</f>
        <v>19926.052382579539</v>
      </c>
      <c r="CE101" s="236">
        <f>'I. Modelsimulering_kvinder'!CE24*'B. Andre input'!$B$161*'B. Andre input'!$B$65</f>
        <v>15907.961950467725</v>
      </c>
      <c r="CF101" s="236">
        <f>'I. Modelsimulering_kvinder'!CF24*'B. Andre input'!$B$161*'B. Andre input'!$B$65</f>
        <v>12621.460139951598</v>
      </c>
      <c r="CG101" s="236">
        <f>'I. Modelsimulering_kvinder'!CG24*'B. Andre input'!$B$161*'B. Andre input'!$B$65</f>
        <v>9957.2200262758306</v>
      </c>
      <c r="CH101" s="236">
        <f>'I. Modelsimulering_kvinder'!CH24*'B. Andre input'!$B$161*'B. Andre input'!$B$65</f>
        <v>7814.7555109541245</v>
      </c>
      <c r="CI101" s="236">
        <f>'I. Modelsimulering_kvinder'!CI24*'B. Andre input'!$B$161*'B. Andre input'!$B$65</f>
        <v>6104.3418675042712</v>
      </c>
      <c r="CJ101" s="236">
        <f>'I. Modelsimulering_kvinder'!CJ24*'B. Andre input'!$B$161*'B. Andre input'!$B$65</f>
        <v>0</v>
      </c>
    </row>
    <row r="102" spans="1:88" s="115" customFormat="1" ht="25.5" x14ac:dyDescent="0.2">
      <c r="A102" s="140" t="s">
        <v>194</v>
      </c>
      <c r="B102" s="192"/>
      <c r="C102" s="192"/>
      <c r="D102" s="236">
        <f>'I. Modelsimulering_kvinder'!D25*'B. Andre input'!$B$161*'B. Andre input'!$B$65</f>
        <v>0</v>
      </c>
      <c r="E102" s="236">
        <f>'I. Modelsimulering_kvinder'!E25*'B. Andre input'!$B$161*'B. Andre input'!$B$65</f>
        <v>0</v>
      </c>
      <c r="F102" s="236">
        <f>'I. Modelsimulering_kvinder'!F25*'B. Andre input'!$B$161*'B. Andre input'!$B$65</f>
        <v>0</v>
      </c>
      <c r="G102" s="236">
        <f>'I. Modelsimulering_kvinder'!G25*'B. Andre input'!$B$161*'B. Andre input'!$B$65</f>
        <v>0</v>
      </c>
      <c r="H102" s="236">
        <f>'I. Modelsimulering_kvinder'!H25*'B. Andre input'!$B$161*'B. Andre input'!$B$65</f>
        <v>0</v>
      </c>
      <c r="I102" s="236">
        <f>'I. Modelsimulering_kvinder'!I25*'B. Andre input'!$B$161*'B. Andre input'!$B$65</f>
        <v>11832.690584323098</v>
      </c>
      <c r="J102" s="236">
        <f>'I. Modelsimulering_kvinder'!J25*'B. Andre input'!$B$161*'B. Andre input'!$B$65</f>
        <v>16645.430093577506</v>
      </c>
      <c r="K102" s="236">
        <f>'I. Modelsimulering_kvinder'!K25*'B. Andre input'!$B$161*'B. Andre input'!$B$65</f>
        <v>20041.032342315306</v>
      </c>
      <c r="L102" s="236">
        <f>'I. Modelsimulering_kvinder'!L25*'B. Andre input'!$B$161*'B. Andre input'!$B$65</f>
        <v>23203.808937788544</v>
      </c>
      <c r="M102" s="236">
        <f>'I. Modelsimulering_kvinder'!M25*'B. Andre input'!$B$161*'B. Andre input'!$B$65</f>
        <v>26362.493975349858</v>
      </c>
      <c r="N102" s="236">
        <f>'I. Modelsimulering_kvinder'!N25*'B. Andre input'!$B$161*'B. Andre input'!$B$65</f>
        <v>6004.3783203157154</v>
      </c>
      <c r="O102" s="236">
        <f>'I. Modelsimulering_kvinder'!O25*'B. Andre input'!$B$161*'B. Andre input'!$B$65</f>
        <v>2033.3331888204443</v>
      </c>
      <c r="P102" s="236">
        <f>'I. Modelsimulering_kvinder'!P25*'B. Andre input'!$B$161*'B. Andre input'!$B$65</f>
        <v>1458.0008816453992</v>
      </c>
      <c r="Q102" s="236">
        <f>'I. Modelsimulering_kvinder'!Q25*'B. Andre input'!$B$161*'B. Andre input'!$B$65</f>
        <v>1541.8460868769826</v>
      </c>
      <c r="R102" s="236">
        <f>'I. Modelsimulering_kvinder'!R25*'B. Andre input'!$B$161*'B. Andre input'!$B$65</f>
        <v>1718.7786708336257</v>
      </c>
      <c r="S102" s="236">
        <f>'I. Modelsimulering_kvinder'!S25*'B. Andre input'!$B$161*'B. Andre input'!$B$65</f>
        <v>1877.8404925619982</v>
      </c>
      <c r="T102" s="236">
        <f>'I. Modelsimulering_kvinder'!T25*'B. Andre input'!$B$161*'B. Andre input'!$B$65</f>
        <v>2002.2817332743007</v>
      </c>
      <c r="U102" s="236">
        <f>'I. Modelsimulering_kvinder'!U25*'B. Andre input'!$B$161*'B. Andre input'!$B$65</f>
        <v>2094.1041167071908</v>
      </c>
      <c r="V102" s="236">
        <f>'I. Modelsimulering_kvinder'!V25*'B. Andre input'!$B$161*'B. Andre input'!$B$65</f>
        <v>2158.3794406021011</v>
      </c>
      <c r="W102" s="236">
        <f>'I. Modelsimulering_kvinder'!W25*'B. Andre input'!$B$161*'B. Andre input'!$B$65</f>
        <v>3551.4050985321896</v>
      </c>
      <c r="X102" s="236">
        <f>'I. Modelsimulering_kvinder'!X25*'B. Andre input'!$B$161*'B. Andre input'!$B$65</f>
        <v>4717.5281269149918</v>
      </c>
      <c r="Y102" s="236">
        <f>'I. Modelsimulering_kvinder'!Y25*'B. Andre input'!$B$161*'B. Andre input'!$B$65</f>
        <v>5676.7792483340636</v>
      </c>
      <c r="Z102" s="236">
        <f>'I. Modelsimulering_kvinder'!Z25*'B. Andre input'!$B$161*'B. Andre input'!$B$65</f>
        <v>6457.9514985032883</v>
      </c>
      <c r="AA102" s="236">
        <f>'I. Modelsimulering_kvinder'!AA25*'B. Andre input'!$B$161*'B. Andre input'!$B$65</f>
        <v>7083.0330347572326</v>
      </c>
      <c r="AB102" s="236">
        <f>'I. Modelsimulering_kvinder'!AB25*'B. Andre input'!$B$161*'B. Andre input'!$B$65</f>
        <v>7572.1870969099173</v>
      </c>
      <c r="AC102" s="236">
        <f>'I. Modelsimulering_kvinder'!AC25*'B. Andre input'!$B$161*'B. Andre input'!$B$65</f>
        <v>7943.6689718209427</v>
      </c>
      <c r="AD102" s="236">
        <f>'I. Modelsimulering_kvinder'!AD25*'B. Andre input'!$B$161*'B. Andre input'!$B$65</f>
        <v>8213.8524331412245</v>
      </c>
      <c r="AE102" s="236">
        <f>'I. Modelsimulering_kvinder'!AE25*'B. Andre input'!$B$161*'B. Andre input'!$B$65</f>
        <v>8397.3140732285246</v>
      </c>
      <c r="AF102" s="236">
        <f>'I. Modelsimulering_kvinder'!AF25*'B. Andre input'!$B$161*'B. Andre input'!$B$65</f>
        <v>8506.947924757822</v>
      </c>
      <c r="AG102" s="236">
        <f>'I. Modelsimulering_kvinder'!AG25*'B. Andre input'!$B$161*'B. Andre input'!$B$65</f>
        <v>8554.0950824668544</v>
      </c>
      <c r="AH102" s="236">
        <f>'I. Modelsimulering_kvinder'!AH25*'B. Andre input'!$B$161*'B. Andre input'!$B$65</f>
        <v>8548.6793455067491</v>
      </c>
      <c r="AI102" s="236">
        <f>'I. Modelsimulering_kvinder'!AI25*'B. Andre input'!$B$161*'B. Andre input'!$B$65</f>
        <v>8535.5943338466004</v>
      </c>
      <c r="AJ102" s="236">
        <f>'I. Modelsimulering_kvinder'!AJ25*'B. Andre input'!$B$161*'B. Andre input'!$B$65</f>
        <v>8513.0856841234017</v>
      </c>
      <c r="AK102" s="236">
        <f>'I. Modelsimulering_kvinder'!AK25*'B. Andre input'!$B$161*'B. Andre input'!$B$65</f>
        <v>8479.2729942084679</v>
      </c>
      <c r="AL102" s="236">
        <f>'I. Modelsimulering_kvinder'!AL25*'B. Andre input'!$B$161*'B. Andre input'!$B$65</f>
        <v>8432.3030834542114</v>
      </c>
      <c r="AM102" s="236">
        <f>'I. Modelsimulering_kvinder'!AM25*'B. Andre input'!$B$161*'B. Andre input'!$B$65</f>
        <v>8370.5694370765359</v>
      </c>
      <c r="AN102" s="236">
        <f>'I. Modelsimulering_kvinder'!AN25*'B. Andre input'!$B$161*'B. Andre input'!$B$65</f>
        <v>8292.8839527201981</v>
      </c>
      <c r="AO102" s="236">
        <f>'I. Modelsimulering_kvinder'!AO25*'B. Andre input'!$B$161*'B. Andre input'!$B$65</f>
        <v>8198.5698447492359</v>
      </c>
      <c r="AP102" s="236">
        <f>'I. Modelsimulering_kvinder'!AP25*'B. Andre input'!$B$161*'B. Andre input'!$B$65</f>
        <v>8087.4813840385677</v>
      </c>
      <c r="AQ102" s="236">
        <f>'I. Modelsimulering_kvinder'!AQ25*'B. Andre input'!$B$161*'B. Andre input'!$B$65</f>
        <v>7959.9692246423228</v>
      </c>
      <c r="AR102" s="236">
        <f>'I. Modelsimulering_kvinder'!AR25*'B. Andre input'!$B$161*'B. Andre input'!$B$65</f>
        <v>7816.8117396952875</v>
      </c>
      <c r="AS102" s="236">
        <f>'I. Modelsimulering_kvinder'!AS25*'B. Andre input'!$B$161*'B. Andre input'!$B$65</f>
        <v>7719.8235241482071</v>
      </c>
      <c r="AT102" s="236">
        <f>'I. Modelsimulering_kvinder'!AT25*'B. Andre input'!$B$161*'B. Andre input'!$B$65</f>
        <v>7649.380792881223</v>
      </c>
      <c r="AU102" s="236">
        <f>'I. Modelsimulering_kvinder'!AU25*'B. Andre input'!$B$161*'B. Andre input'!$B$65</f>
        <v>7590.218860439838</v>
      </c>
      <c r="AV102" s="236">
        <f>'I. Modelsimulering_kvinder'!AV25*'B. Andre input'!$B$161*'B. Andre input'!$B$65</f>
        <v>7530.5288049660212</v>
      </c>
      <c r="AW102" s="236">
        <f>'I. Modelsimulering_kvinder'!AW25*'B. Andre input'!$B$161*'B. Andre input'!$B$65</f>
        <v>7461.4731812972914</v>
      </c>
      <c r="AX102" s="236">
        <f>'I. Modelsimulering_kvinder'!AX25*'B. Andre input'!$B$161*'B. Andre input'!$B$65</f>
        <v>7376.8290271241449</v>
      </c>
      <c r="AY102" s="236">
        <f>'I. Modelsimulering_kvinder'!AY25*'B. Andre input'!$B$161*'B. Andre input'!$B$65</f>
        <v>7272.6462142764631</v>
      </c>
      <c r="AZ102" s="236">
        <f>'I. Modelsimulering_kvinder'!AZ25*'B. Andre input'!$B$161*'B. Andre input'!$B$65</f>
        <v>7146.8936802794051</v>
      </c>
      <c r="BA102" s="236">
        <f>'I. Modelsimulering_kvinder'!BA25*'B. Andre input'!$B$161*'B. Andre input'!$B$65</f>
        <v>6999.100557723551</v>
      </c>
      <c r="BB102" s="236">
        <f>'I. Modelsimulering_kvinder'!BB25*'B. Andre input'!$B$161*'B. Andre input'!$B$65</f>
        <v>6830.0090578629452</v>
      </c>
      <c r="BC102" s="236">
        <f>'I. Modelsimulering_kvinder'!BC25*'B. Andre input'!$B$161*'B. Andre input'!$B$65</f>
        <v>6982.4129020007731</v>
      </c>
      <c r="BD102" s="236">
        <f>'I. Modelsimulering_kvinder'!BD25*'B. Andre input'!$B$161*'B. Andre input'!$B$65</f>
        <v>7019.1974971321306</v>
      </c>
      <c r="BE102" s="236">
        <f>'I. Modelsimulering_kvinder'!BE25*'B. Andre input'!$B$161*'B. Andre input'!$B$65</f>
        <v>6960.0916952100724</v>
      </c>
      <c r="BF102" s="236">
        <f>'I. Modelsimulering_kvinder'!BF25*'B. Andre input'!$B$161*'B. Andre input'!$B$65</f>
        <v>6821.4074162836905</v>
      </c>
      <c r="BG102" s="236">
        <f>'I. Modelsimulering_kvinder'!BG25*'B. Andre input'!$B$161*'B. Andre input'!$B$65</f>
        <v>6618.0533212451173</v>
      </c>
      <c r="BH102" s="236">
        <f>'I. Modelsimulering_kvinder'!BH25*'B. Andre input'!$B$161*'B. Andre input'!$B$65</f>
        <v>6364.0223197415062</v>
      </c>
      <c r="BI102" s="236">
        <f>'I. Modelsimulering_kvinder'!BI25*'B. Andre input'!$B$161*'B. Andre input'!$B$65</f>
        <v>6072.286050370376</v>
      </c>
      <c r="BJ102" s="236">
        <f>'I. Modelsimulering_kvinder'!BJ25*'B. Andre input'!$B$161*'B. Andre input'!$B$65</f>
        <v>5754.5453665081004</v>
      </c>
      <c r="BK102" s="236">
        <f>'I. Modelsimulering_kvinder'!BK25*'B. Andre input'!$B$161*'B. Andre input'!$B$65</f>
        <v>5421.0273267559596</v>
      </c>
      <c r="BL102" s="236">
        <f>'I. Modelsimulering_kvinder'!BL25*'B. Andre input'!$B$161*'B. Andre input'!$B$65</f>
        <v>5080.3884954728956</v>
      </c>
      <c r="BM102" s="236">
        <f>'I. Modelsimulering_kvinder'!BM25*'B. Andre input'!$B$161*'B. Andre input'!$B$65</f>
        <v>4739.72398567859</v>
      </c>
      <c r="BN102" s="236">
        <f>'I. Modelsimulering_kvinder'!BN25*'B. Andre input'!$B$161*'B. Andre input'!$B$65</f>
        <v>4404.6583896174216</v>
      </c>
      <c r="BO102" s="236">
        <f>'I. Modelsimulering_kvinder'!BO25*'B. Andre input'!$B$161*'B. Andre input'!$B$65</f>
        <v>4079.4897948540283</v>
      </c>
      <c r="BP102" s="236">
        <f>'I. Modelsimulering_kvinder'!BP25*'B. Andre input'!$B$161*'B. Andre input'!$B$65</f>
        <v>3767.3612397502425</v>
      </c>
      <c r="BQ102" s="236">
        <f>'I. Modelsimulering_kvinder'!BQ25*'B. Andre input'!$B$161*'B. Andre input'!$B$65</f>
        <v>3470.4398884343632</v>
      </c>
      <c r="BR102" s="236">
        <f>'I. Modelsimulering_kvinder'!BR25*'B. Andre input'!$B$161*'B. Andre input'!$B$65</f>
        <v>3190.0903224660306</v>
      </c>
      <c r="BS102" s="236">
        <f>'I. Modelsimulering_kvinder'!BS25*'B. Andre input'!$B$161*'B. Andre input'!$B$65</f>
        <v>2927.0335680955395</v>
      </c>
      <c r="BT102" s="236">
        <f>'I. Modelsimulering_kvinder'!BT25*'B. Andre input'!$B$161*'B. Andre input'!$B$65</f>
        <v>2681.4874870198705</v>
      </c>
      <c r="BU102" s="236">
        <f>'I. Modelsimulering_kvinder'!BU25*'B. Andre input'!$B$161*'B. Andre input'!$B$65</f>
        <v>2453.2870013276688</v>
      </c>
      <c r="BV102" s="236">
        <f>'I. Modelsimulering_kvinder'!BV25*'B. Andre input'!$B$161*'B. Andre input'!$B$65</f>
        <v>6601.048006651069</v>
      </c>
      <c r="BW102" s="236">
        <f>'I. Modelsimulering_kvinder'!BW25*'B. Andre input'!$B$161*'B. Andre input'!$B$65</f>
        <v>5575.1521763085257</v>
      </c>
      <c r="BX102" s="236">
        <f>'I. Modelsimulering_kvinder'!BX25*'B. Andre input'!$B$161*'B. Andre input'!$B$65</f>
        <v>4693.0832798686306</v>
      </c>
      <c r="BY102" s="236">
        <f>'I. Modelsimulering_kvinder'!BY25*'B. Andre input'!$B$161*'B. Andre input'!$B$65</f>
        <v>3925.0385233993334</v>
      </c>
      <c r="BZ102" s="236">
        <f>'I. Modelsimulering_kvinder'!BZ25*'B. Andre input'!$B$161*'B. Andre input'!$B$65</f>
        <v>3256.787495722353</v>
      </c>
      <c r="CA102" s="236">
        <f>'I. Modelsimulering_kvinder'!CA25*'B. Andre input'!$B$161*'B. Andre input'!$B$65</f>
        <v>2679.8139124378836</v>
      </c>
      <c r="CB102" s="236">
        <f>'I. Modelsimulering_kvinder'!CB25*'B. Andre input'!$B$161*'B. Andre input'!$B$65</f>
        <v>2186.9436059058198</v>
      </c>
      <c r="CC102" s="236">
        <f>'I. Modelsimulering_kvinder'!CC25*'B. Andre input'!$B$161*'B. Andre input'!$B$65</f>
        <v>1770.7549529952771</v>
      </c>
      <c r="CD102" s="236">
        <f>'I. Modelsimulering_kvinder'!CD25*'B. Andre input'!$B$161*'B. Andre input'!$B$65</f>
        <v>1423.289455898539</v>
      </c>
      <c r="CE102" s="236">
        <f>'I. Modelsimulering_kvinder'!CE25*'B. Andre input'!$B$161*'B. Andre input'!$B$65</f>
        <v>1136.2829964619805</v>
      </c>
      <c r="CF102" s="236">
        <f>'I. Modelsimulering_kvinder'!CF25*'B. Andre input'!$B$161*'B. Andre input'!$B$65</f>
        <v>901.53286713939985</v>
      </c>
      <c r="CG102" s="236">
        <f>'I. Modelsimulering_kvinder'!CG25*'B. Andre input'!$B$161*'B. Andre input'!$B$65</f>
        <v>711.23000187684511</v>
      </c>
      <c r="CH102" s="236">
        <f>'I. Modelsimulering_kvinder'!CH25*'B. Andre input'!$B$161*'B. Andre input'!$B$65</f>
        <v>558.19682221100891</v>
      </c>
      <c r="CI102" s="236">
        <f>'I. Modelsimulering_kvinder'!CI25*'B. Andre input'!$B$161*'B. Andre input'!$B$65</f>
        <v>436.02441910744795</v>
      </c>
      <c r="CJ102" s="236">
        <f>'I. Modelsimulering_kvinder'!CJ25*'B. Andre input'!$B$161*'B. Andre input'!$B$65</f>
        <v>5086.8756153917584</v>
      </c>
    </row>
    <row r="103" spans="1:88" s="115" customFormat="1" ht="25.5" x14ac:dyDescent="0.2">
      <c r="A103" s="140" t="s">
        <v>183</v>
      </c>
      <c r="B103" s="192"/>
      <c r="C103" s="192"/>
      <c r="D103" s="236">
        <f>'I. Modelsimulering_kvinder'!D26*'B. Andre input'!$B$166*'B. Andre input'!$B$65</f>
        <v>0</v>
      </c>
      <c r="E103" s="236">
        <f>'I. Modelsimulering_kvinder'!E26*'B. Andre input'!$B$166*'B. Andre input'!$B$65</f>
        <v>0</v>
      </c>
      <c r="F103" s="236">
        <f>'I. Modelsimulering_kvinder'!F26*'B. Andre input'!$B$166*'B. Andre input'!$B$65</f>
        <v>0</v>
      </c>
      <c r="G103" s="236">
        <f>'I. Modelsimulering_kvinder'!G26*'B. Andre input'!$B$166*'B. Andre input'!$B$65</f>
        <v>0</v>
      </c>
      <c r="H103" s="236">
        <f>'I. Modelsimulering_kvinder'!H26*'B. Andre input'!$B$166*'B. Andre input'!$B$65</f>
        <v>0</v>
      </c>
      <c r="I103" s="236">
        <f>'I. Modelsimulering_kvinder'!I26*'B. Andre input'!$B$166*'B. Andre input'!$B$65</f>
        <v>0</v>
      </c>
      <c r="J103" s="236">
        <f>'I. Modelsimulering_kvinder'!J26*'B. Andre input'!$B$166*'B. Andre input'!$B$65</f>
        <v>0</v>
      </c>
      <c r="K103" s="236">
        <f>'I. Modelsimulering_kvinder'!K26*'B. Andre input'!$B$166*'B. Andre input'!$B$65</f>
        <v>0</v>
      </c>
      <c r="L103" s="236">
        <f>'I. Modelsimulering_kvinder'!L26*'B. Andre input'!$B$166*'B. Andre input'!$B$65</f>
        <v>0</v>
      </c>
      <c r="M103" s="236">
        <f>'I. Modelsimulering_kvinder'!M26*'B. Andre input'!$B$166*'B. Andre input'!$B$65</f>
        <v>0</v>
      </c>
      <c r="N103" s="236">
        <f>'I. Modelsimulering_kvinder'!N26*'B. Andre input'!$B$166*'B. Andre input'!$B$65</f>
        <v>183432.05230582377</v>
      </c>
      <c r="O103" s="236">
        <f>'I. Modelsimulering_kvinder'!O26*'B. Andre input'!$B$166*'B. Andre input'!$B$65</f>
        <v>199422.69086523136</v>
      </c>
      <c r="P103" s="236">
        <f>'I. Modelsimulering_kvinder'!P26*'B. Andre input'!$B$166*'B. Andre input'!$B$65</f>
        <v>189247.34127955904</v>
      </c>
      <c r="Q103" s="236">
        <f>'I. Modelsimulering_kvinder'!Q26*'B. Andre input'!$B$166*'B. Andre input'!$B$65</f>
        <v>176579.55701994212</v>
      </c>
      <c r="R103" s="236">
        <f>'I. Modelsimulering_kvinder'!R26*'B. Andre input'!$B$166*'B. Andre input'!$B$65</f>
        <v>164826.2162867857</v>
      </c>
      <c r="S103" s="236">
        <f>'I. Modelsimulering_kvinder'!S26*'B. Andre input'!$B$166*'B. Andre input'!$B$65</f>
        <v>154121.5012253387</v>
      </c>
      <c r="T103" s="236">
        <f>'I. Modelsimulering_kvinder'!T26*'B. Andre input'!$B$166*'B. Andre input'!$B$65</f>
        <v>144212.85949720343</v>
      </c>
      <c r="U103" s="236">
        <f>'I. Modelsimulering_kvinder'!U26*'B. Andre input'!$B$166*'B. Andre input'!$B$65</f>
        <v>134898.13881000865</v>
      </c>
      <c r="V103" s="236">
        <f>'I. Modelsimulering_kvinder'!V26*'B. Andre input'!$B$166*'B. Andre input'!$B$65</f>
        <v>126056.45133754509</v>
      </c>
      <c r="W103" s="236">
        <f>'I. Modelsimulering_kvinder'!W26*'B. Andre input'!$B$166*'B. Andre input'!$B$65</f>
        <v>0</v>
      </c>
      <c r="X103" s="236">
        <f>'I. Modelsimulering_kvinder'!X26*'B. Andre input'!$B$166*'B. Andre input'!$B$65</f>
        <v>0</v>
      </c>
      <c r="Y103" s="236">
        <f>'I. Modelsimulering_kvinder'!Y26*'B. Andre input'!$B$166*'B. Andre input'!$B$65</f>
        <v>0</v>
      </c>
      <c r="Z103" s="236">
        <f>'I. Modelsimulering_kvinder'!Z26*'B. Andre input'!$B$166*'B. Andre input'!$B$65</f>
        <v>0</v>
      </c>
      <c r="AA103" s="236">
        <f>'I. Modelsimulering_kvinder'!AA26*'B. Andre input'!$B$166*'B. Andre input'!$B$65</f>
        <v>0</v>
      </c>
      <c r="AB103" s="236">
        <f>'I. Modelsimulering_kvinder'!AB26*'B. Andre input'!$B$166*'B. Andre input'!$B$65</f>
        <v>0</v>
      </c>
      <c r="AC103" s="236">
        <f>'I. Modelsimulering_kvinder'!AC26*'B. Andre input'!$B$166*'B. Andre input'!$B$65</f>
        <v>0</v>
      </c>
      <c r="AD103" s="236">
        <f>'I. Modelsimulering_kvinder'!AD26*'B. Andre input'!$B$166*'B. Andre input'!$B$65</f>
        <v>0</v>
      </c>
      <c r="AE103" s="236">
        <f>'I. Modelsimulering_kvinder'!AE26*'B. Andre input'!$B$166*'B. Andre input'!$B$65</f>
        <v>0</v>
      </c>
      <c r="AF103" s="236">
        <f>'I. Modelsimulering_kvinder'!AF26*'B. Andre input'!$B$166*'B. Andre input'!$B$65</f>
        <v>0</v>
      </c>
      <c r="AG103" s="236">
        <f>'I. Modelsimulering_kvinder'!AG26*'B. Andre input'!$B$166*'B. Andre input'!$B$65</f>
        <v>0</v>
      </c>
      <c r="AH103" s="236">
        <f>'I. Modelsimulering_kvinder'!AH26*'B. Andre input'!$B$166*'B. Andre input'!$B$65</f>
        <v>0</v>
      </c>
      <c r="AI103" s="236">
        <f>'I. Modelsimulering_kvinder'!AI26*'B. Andre input'!$B$166*'B. Andre input'!$B$65</f>
        <v>0</v>
      </c>
      <c r="AJ103" s="236">
        <f>'I. Modelsimulering_kvinder'!AJ26*'B. Andre input'!$B$166*'B. Andre input'!$B$65</f>
        <v>0</v>
      </c>
      <c r="AK103" s="236">
        <f>'I. Modelsimulering_kvinder'!AK26*'B. Andre input'!$B$166*'B. Andre input'!$B$65</f>
        <v>0</v>
      </c>
      <c r="AL103" s="236">
        <f>'I. Modelsimulering_kvinder'!AL26*'B. Andre input'!$B$166*'B. Andre input'!$B$65</f>
        <v>0</v>
      </c>
      <c r="AM103" s="236">
        <f>'I. Modelsimulering_kvinder'!AM26*'B. Andre input'!$B$166*'B. Andre input'!$B$65</f>
        <v>0</v>
      </c>
      <c r="AN103" s="236">
        <f>'I. Modelsimulering_kvinder'!AN26*'B. Andre input'!$B$166*'B. Andre input'!$B$65</f>
        <v>0</v>
      </c>
      <c r="AO103" s="236">
        <f>'I. Modelsimulering_kvinder'!AO26*'B. Andre input'!$B$166*'B. Andre input'!$B$65</f>
        <v>0</v>
      </c>
      <c r="AP103" s="236">
        <f>'I. Modelsimulering_kvinder'!AP26*'B. Andre input'!$B$166*'B. Andre input'!$B$65</f>
        <v>0</v>
      </c>
      <c r="AQ103" s="236">
        <f>'I. Modelsimulering_kvinder'!AQ26*'B. Andre input'!$B$166*'B. Andre input'!$B$65</f>
        <v>0</v>
      </c>
      <c r="AR103" s="236">
        <f>'I. Modelsimulering_kvinder'!AR26*'B. Andre input'!$B$166*'B. Andre input'!$B$65</f>
        <v>0</v>
      </c>
      <c r="AS103" s="236">
        <f>'I. Modelsimulering_kvinder'!AS26*'B. Andre input'!$B$166*'B. Andre input'!$B$65</f>
        <v>0</v>
      </c>
      <c r="AT103" s="236">
        <f>'I. Modelsimulering_kvinder'!AT26*'B. Andre input'!$B$166*'B. Andre input'!$B$65</f>
        <v>0</v>
      </c>
      <c r="AU103" s="236">
        <f>'I. Modelsimulering_kvinder'!AU26*'B. Andre input'!$B$166*'B. Andre input'!$B$65</f>
        <v>0</v>
      </c>
      <c r="AV103" s="236">
        <f>'I. Modelsimulering_kvinder'!AV26*'B. Andre input'!$B$166*'B. Andre input'!$B$65</f>
        <v>0</v>
      </c>
      <c r="AW103" s="236">
        <f>'I. Modelsimulering_kvinder'!AW26*'B. Andre input'!$B$166*'B. Andre input'!$B$65</f>
        <v>0</v>
      </c>
      <c r="AX103" s="236">
        <f>'I. Modelsimulering_kvinder'!AX26*'B. Andre input'!$B$166*'B. Andre input'!$B$65</f>
        <v>0</v>
      </c>
      <c r="AY103" s="236">
        <f>'I. Modelsimulering_kvinder'!AY26*'B. Andre input'!$B$166*'B. Andre input'!$B$65</f>
        <v>0</v>
      </c>
      <c r="AZ103" s="236">
        <f>'I. Modelsimulering_kvinder'!AZ26*'B. Andre input'!$B$166*'B. Andre input'!$B$65</f>
        <v>0</v>
      </c>
      <c r="BA103" s="236">
        <f>'I. Modelsimulering_kvinder'!BA26*'B. Andre input'!$B$166*'B. Andre input'!$B$65</f>
        <v>0</v>
      </c>
      <c r="BB103" s="236">
        <f>'I. Modelsimulering_kvinder'!BB26*'B. Andre input'!$B$166*'B. Andre input'!$B$65</f>
        <v>0</v>
      </c>
      <c r="BC103" s="236">
        <f>'I. Modelsimulering_kvinder'!BC26*'B. Andre input'!$B$166*'B. Andre input'!$B$65</f>
        <v>0</v>
      </c>
      <c r="BD103" s="236">
        <f>'I. Modelsimulering_kvinder'!BD26*'B. Andre input'!$B$166*'B. Andre input'!$B$65</f>
        <v>0</v>
      </c>
      <c r="BE103" s="236">
        <f>'I. Modelsimulering_kvinder'!BE26*'B. Andre input'!$B$166*'B. Andre input'!$B$65</f>
        <v>0</v>
      </c>
      <c r="BF103" s="236">
        <f>'I. Modelsimulering_kvinder'!BF26*'B. Andre input'!$B$166*'B. Andre input'!$B$65</f>
        <v>0</v>
      </c>
      <c r="BG103" s="236">
        <f>'I. Modelsimulering_kvinder'!BG26*'B. Andre input'!$B$166*'B. Andre input'!$B$65</f>
        <v>0</v>
      </c>
      <c r="BH103" s="236">
        <f>'I. Modelsimulering_kvinder'!BH26*'B. Andre input'!$B$166*'B. Andre input'!$B$65</f>
        <v>0</v>
      </c>
      <c r="BI103" s="236">
        <f>'I. Modelsimulering_kvinder'!BI26*'B. Andre input'!$B$166*'B. Andre input'!$B$65</f>
        <v>0</v>
      </c>
      <c r="BJ103" s="236">
        <f>'I. Modelsimulering_kvinder'!BJ26*'B. Andre input'!$B$166*'B. Andre input'!$B$65</f>
        <v>0</v>
      </c>
      <c r="BK103" s="236">
        <f>'I. Modelsimulering_kvinder'!BK26*'B. Andre input'!$B$166*'B. Andre input'!$B$65</f>
        <v>0</v>
      </c>
      <c r="BL103" s="236">
        <f>'I. Modelsimulering_kvinder'!BL26*'B. Andre input'!$B$166*'B. Andre input'!$B$65</f>
        <v>0</v>
      </c>
      <c r="BM103" s="236">
        <f>'I. Modelsimulering_kvinder'!BM26*'B. Andre input'!$B$166*'B. Andre input'!$B$65</f>
        <v>0</v>
      </c>
      <c r="BN103" s="236">
        <f>'I. Modelsimulering_kvinder'!BN26*'B. Andre input'!$B$166*'B. Andre input'!$B$65</f>
        <v>0</v>
      </c>
      <c r="BO103" s="236">
        <f>'I. Modelsimulering_kvinder'!BO26*'B. Andre input'!$B$166*'B. Andre input'!$B$65</f>
        <v>0</v>
      </c>
      <c r="BP103" s="236">
        <f>'I. Modelsimulering_kvinder'!BP26*'B. Andre input'!$B$166*'B. Andre input'!$B$65</f>
        <v>0</v>
      </c>
      <c r="BQ103" s="236">
        <f>'I. Modelsimulering_kvinder'!BQ26*'B. Andre input'!$B$166*'B. Andre input'!$B$65</f>
        <v>0</v>
      </c>
      <c r="BR103" s="236">
        <f>'I. Modelsimulering_kvinder'!BR26*'B. Andre input'!$B$166*'B. Andre input'!$B$65</f>
        <v>0</v>
      </c>
      <c r="BS103" s="236">
        <f>'I. Modelsimulering_kvinder'!BS26*'B. Andre input'!$B$166*'B. Andre input'!$B$65</f>
        <v>0</v>
      </c>
      <c r="BT103" s="236">
        <f>'I. Modelsimulering_kvinder'!BT26*'B. Andre input'!$B$166*'B. Andre input'!$B$65</f>
        <v>0</v>
      </c>
      <c r="BU103" s="236">
        <f>'I. Modelsimulering_kvinder'!BU26*'B. Andre input'!$B$166*'B. Andre input'!$B$65</f>
        <v>0</v>
      </c>
      <c r="BV103" s="236">
        <f>'I. Modelsimulering_kvinder'!BV26*'B. Andre input'!$B$166*'B. Andre input'!$B$65</f>
        <v>0</v>
      </c>
      <c r="BW103" s="236">
        <f>'I. Modelsimulering_kvinder'!BW26*'B. Andre input'!$B$166*'B. Andre input'!$B$65</f>
        <v>0</v>
      </c>
      <c r="BX103" s="236">
        <f>'I. Modelsimulering_kvinder'!BX26*'B. Andre input'!$B$166*'B. Andre input'!$B$65</f>
        <v>0</v>
      </c>
      <c r="BY103" s="236">
        <f>'I. Modelsimulering_kvinder'!BY26*'B. Andre input'!$B$166*'B. Andre input'!$B$65</f>
        <v>0</v>
      </c>
      <c r="BZ103" s="236">
        <f>'I. Modelsimulering_kvinder'!BZ26*'B. Andre input'!$B$166*'B. Andre input'!$B$65</f>
        <v>0</v>
      </c>
      <c r="CA103" s="236">
        <f>'I. Modelsimulering_kvinder'!CA26*'B. Andre input'!$B$166*'B. Andre input'!$B$65</f>
        <v>0</v>
      </c>
      <c r="CB103" s="236">
        <f>'I. Modelsimulering_kvinder'!CB26*'B. Andre input'!$B$166*'B. Andre input'!$B$65</f>
        <v>0</v>
      </c>
      <c r="CC103" s="236">
        <f>'I. Modelsimulering_kvinder'!CC26*'B. Andre input'!$B$166*'B. Andre input'!$B$65</f>
        <v>0</v>
      </c>
      <c r="CD103" s="236">
        <f>'I. Modelsimulering_kvinder'!CD26*'B. Andre input'!$B$166*'B. Andre input'!$B$65</f>
        <v>0</v>
      </c>
      <c r="CE103" s="236">
        <f>'I. Modelsimulering_kvinder'!CE26*'B. Andre input'!$B$166*'B. Andre input'!$B$65</f>
        <v>0</v>
      </c>
      <c r="CF103" s="236">
        <f>'I. Modelsimulering_kvinder'!CF26*'B. Andre input'!$B$166*'B. Andre input'!$B$65</f>
        <v>0</v>
      </c>
      <c r="CG103" s="236">
        <f>'I. Modelsimulering_kvinder'!CG26*'B. Andre input'!$B$166*'B. Andre input'!$B$65</f>
        <v>0</v>
      </c>
      <c r="CH103" s="236">
        <f>'I. Modelsimulering_kvinder'!CH26*'B. Andre input'!$B$166*'B. Andre input'!$B$65</f>
        <v>0</v>
      </c>
      <c r="CI103" s="236">
        <f>'I. Modelsimulering_kvinder'!CI26*'B. Andre input'!$B$166*'B. Andre input'!$B$65</f>
        <v>0</v>
      </c>
      <c r="CJ103" s="236">
        <f>'I. Modelsimulering_kvinder'!CJ26*'B. Andre input'!$B$166*'B. Andre input'!$B$65</f>
        <v>0</v>
      </c>
    </row>
    <row r="104" spans="1:88" s="115" customFormat="1" ht="25.5" x14ac:dyDescent="0.2">
      <c r="A104" s="140" t="s">
        <v>184</v>
      </c>
      <c r="B104" s="192"/>
      <c r="C104" s="192"/>
      <c r="D104" s="236">
        <f>'I. Modelsimulering_kvinder'!D27*'B. Andre input'!$B$167*'B. Andre input'!$B$65</f>
        <v>0</v>
      </c>
      <c r="E104" s="236">
        <f>'I. Modelsimulering_kvinder'!E27*'B. Andre input'!$B$167*'B. Andre input'!$B$65</f>
        <v>0</v>
      </c>
      <c r="F104" s="236">
        <f>'I. Modelsimulering_kvinder'!F27*'B. Andre input'!$B$167*'B. Andre input'!$B$65</f>
        <v>0</v>
      </c>
      <c r="G104" s="236">
        <f>'I. Modelsimulering_kvinder'!G27*'B. Andre input'!$B$167*'B. Andre input'!$B$65</f>
        <v>0</v>
      </c>
      <c r="H104" s="236">
        <f>'I. Modelsimulering_kvinder'!H27*'B. Andre input'!$B$167*'B. Andre input'!$B$65</f>
        <v>0</v>
      </c>
      <c r="I104" s="236">
        <f>'I. Modelsimulering_kvinder'!I27*'B. Andre input'!$B$167*'B. Andre input'!$B$65</f>
        <v>0</v>
      </c>
      <c r="J104" s="236">
        <f>'I. Modelsimulering_kvinder'!J27*'B. Andre input'!$B$167*'B. Andre input'!$B$65</f>
        <v>0</v>
      </c>
      <c r="K104" s="236">
        <f>'I. Modelsimulering_kvinder'!K27*'B. Andre input'!$B$167*'B. Andre input'!$B$65</f>
        <v>0</v>
      </c>
      <c r="L104" s="236">
        <f>'I. Modelsimulering_kvinder'!L27*'B. Andre input'!$B$167*'B. Andre input'!$B$65</f>
        <v>0</v>
      </c>
      <c r="M104" s="236">
        <f>'I. Modelsimulering_kvinder'!M27*'B. Andre input'!$B$167*'B. Andre input'!$B$65</f>
        <v>0</v>
      </c>
      <c r="N104" s="236">
        <f>'I. Modelsimulering_kvinder'!N27*'B. Andre input'!$B$167*'B. Andre input'!$B$65</f>
        <v>1403425.4134273359</v>
      </c>
      <c r="O104" s="236">
        <f>'I. Modelsimulering_kvinder'!O27*'B. Andre input'!$B$167*'B. Andre input'!$B$65</f>
        <v>1697983.6728476114</v>
      </c>
      <c r="P104" s="236">
        <f>'I. Modelsimulering_kvinder'!P27*'B. Andre input'!$B$167*'B. Andre input'!$B$65</f>
        <v>1788163.4174148289</v>
      </c>
      <c r="Q104" s="236">
        <f>'I. Modelsimulering_kvinder'!Q27*'B. Andre input'!$B$167*'B. Andre input'!$B$65</f>
        <v>1847077.4291856457</v>
      </c>
      <c r="R104" s="236">
        <f>'I. Modelsimulering_kvinder'!R27*'B. Andre input'!$B$167*'B. Andre input'!$B$65</f>
        <v>1904752.8480667614</v>
      </c>
      <c r="S104" s="236">
        <f>'I. Modelsimulering_kvinder'!S27*'B. Andre input'!$B$167*'B. Andre input'!$B$65</f>
        <v>1964109.8020684903</v>
      </c>
      <c r="T104" s="236">
        <f>'I. Modelsimulering_kvinder'!T27*'B. Andre input'!$B$167*'B. Andre input'!$B$65</f>
        <v>2023564.4489532036</v>
      </c>
      <c r="U104" s="236">
        <f>'I. Modelsimulering_kvinder'!U27*'B. Andre input'!$B$167*'B. Andre input'!$B$65</f>
        <v>2081275.1537931613</v>
      </c>
      <c r="V104" s="236">
        <f>'I. Modelsimulering_kvinder'!V27*'B. Andre input'!$B$167*'B. Andre input'!$B$65</f>
        <v>2135822.9530589599</v>
      </c>
      <c r="W104" s="236">
        <f>'I. Modelsimulering_kvinder'!W27*'B. Andre input'!$B$167*'B. Andre input'!$B$65</f>
        <v>2302165.605473299</v>
      </c>
      <c r="X104" s="236">
        <f>'I. Modelsimulering_kvinder'!X27*'B. Andre input'!$B$167*'B. Andre input'!$B$65</f>
        <v>2264463.9421561141</v>
      </c>
      <c r="Y104" s="236">
        <f>'I. Modelsimulering_kvinder'!Y27*'B. Andre input'!$B$167*'B. Andre input'!$B$65</f>
        <v>2239107.4653453464</v>
      </c>
      <c r="Z104" s="236">
        <f>'I. Modelsimulering_kvinder'!Z27*'B. Andre input'!$B$167*'B. Andre input'!$B$65</f>
        <v>2222357.6639973121</v>
      </c>
      <c r="AA104" s="236">
        <f>'I. Modelsimulering_kvinder'!AA27*'B. Andre input'!$B$167*'B. Andre input'!$B$65</f>
        <v>2211352.444653003</v>
      </c>
      <c r="AB104" s="236">
        <f>'I. Modelsimulering_kvinder'!AB27*'B. Andre input'!$B$167*'B. Andre input'!$B$65</f>
        <v>2203919.5187310618</v>
      </c>
      <c r="AC104" s="236">
        <f>'I. Modelsimulering_kvinder'!AC27*'B. Andre input'!$B$167*'B. Andre input'!$B$65</f>
        <v>2198427.0684074671</v>
      </c>
      <c r="AD104" s="236">
        <f>'I. Modelsimulering_kvinder'!AD27*'B. Andre input'!$B$167*'B. Andre input'!$B$65</f>
        <v>2193664.84324534</v>
      </c>
      <c r="AE104" s="236">
        <f>'I. Modelsimulering_kvinder'!AE27*'B. Andre input'!$B$167*'B. Andre input'!$B$65</f>
        <v>2188749.9075605981</v>
      </c>
      <c r="AF104" s="236">
        <f>'I. Modelsimulering_kvinder'!AF27*'B. Andre input'!$B$167*'B. Andre input'!$B$65</f>
        <v>2183052.2278101817</v>
      </c>
      <c r="AG104" s="236">
        <f>'I. Modelsimulering_kvinder'!AG27*'B. Andre input'!$B$167*'B. Andre input'!$B$65</f>
        <v>2138616.5517550171</v>
      </c>
      <c r="AH104" s="236">
        <f>'I. Modelsimulering_kvinder'!AH27*'B. Andre input'!$B$167*'B. Andre input'!$B$65</f>
        <v>2093610.0811846911</v>
      </c>
      <c r="AI104" s="236">
        <f>'I. Modelsimulering_kvinder'!AI27*'B. Andre input'!$B$167*'B. Andre input'!$B$65</f>
        <v>2047925.1189291992</v>
      </c>
      <c r="AJ104" s="236">
        <f>'I. Modelsimulering_kvinder'!AJ27*'B. Andre input'!$B$167*'B. Andre input'!$B$65</f>
        <v>2001542.1663573128</v>
      </c>
      <c r="AK104" s="236">
        <f>'I. Modelsimulering_kvinder'!AK27*'B. Andre input'!$B$167*'B. Andre input'!$B$65</f>
        <v>1954502.8252164421</v>
      </c>
      <c r="AL104" s="236">
        <f>'I. Modelsimulering_kvinder'!AL27*'B. Andre input'!$B$167*'B. Andre input'!$B$65</f>
        <v>1906889.5430353051</v>
      </c>
      <c r="AM104" s="236">
        <f>'I. Modelsimulering_kvinder'!AM27*'B. Andre input'!$B$167*'B. Andre input'!$B$65</f>
        <v>1858810.5879186213</v>
      </c>
      <c r="AN104" s="236">
        <f>'I. Modelsimulering_kvinder'!AN27*'B. Andre input'!$B$167*'B. Andre input'!$B$65</f>
        <v>1810389.0053488277</v>
      </c>
      <c r="AO104" s="236">
        <f>'I. Modelsimulering_kvinder'!AO27*'B. Andre input'!$B$167*'B. Andre input'!$B$65</f>
        <v>1761754.5959688928</v>
      </c>
      <c r="AP104" s="236">
        <f>'I. Modelsimulering_kvinder'!AP27*'B. Andre input'!$B$167*'B. Andre input'!$B$65</f>
        <v>1713038.176048168</v>
      </c>
      <c r="AQ104" s="236">
        <f>'I. Modelsimulering_kvinder'!AQ27*'B. Andre input'!$B$167*'B. Andre input'!$B$65</f>
        <v>1576769.2626227562</v>
      </c>
      <c r="AR104" s="236">
        <f>'I. Modelsimulering_kvinder'!AR27*'B. Andre input'!$B$167*'B. Andre input'!$B$65</f>
        <v>1450249.8461234712</v>
      </c>
      <c r="AS104" s="236">
        <f>'I. Modelsimulering_kvinder'!AS27*'B. Andre input'!$B$167*'B. Andre input'!$B$65</f>
        <v>1332920.5988999077</v>
      </c>
      <c r="AT104" s="236">
        <f>'I. Modelsimulering_kvinder'!AT27*'B. Andre input'!$B$167*'B. Andre input'!$B$65</f>
        <v>1224237.2985529373</v>
      </c>
      <c r="AU104" s="236">
        <f>'I. Modelsimulering_kvinder'!AU27*'B. Andre input'!$B$167*'B. Andre input'!$B$65</f>
        <v>1123672.2405560764</v>
      </c>
      <c r="AV104" s="236">
        <f>'I. Modelsimulering_kvinder'!AV27*'B. Andre input'!$B$167*'B. Andre input'!$B$65</f>
        <v>1030715.6489248885</v>
      </c>
      <c r="AW104" s="236">
        <f>'I. Modelsimulering_kvinder'!AW27*'B. Andre input'!$B$167*'B. Andre input'!$B$65</f>
        <v>944876.93848887237</v>
      </c>
      <c r="AX104" s="236">
        <f>'I. Modelsimulering_kvinder'!AX27*'B. Andre input'!$B$167*'B. Andre input'!$B$65</f>
        <v>865685.74997983756</v>
      </c>
      <c r="AY104" s="236">
        <f>'I. Modelsimulering_kvinder'!AY27*'B. Andre input'!$B$167*'B. Andre input'!$B$65</f>
        <v>792692.72394897509</v>
      </c>
      <c r="AZ104" s="236">
        <f>'I. Modelsimulering_kvinder'!AZ27*'B. Andre input'!$B$167*'B. Andre input'!$B$65</f>
        <v>725470.00834996102</v>
      </c>
      <c r="BA104" s="236">
        <f>'I. Modelsimulering_kvinder'!BA27*'B. Andre input'!$B$167*'B. Andre input'!$B$65</f>
        <v>0</v>
      </c>
      <c r="BB104" s="236">
        <f>'I. Modelsimulering_kvinder'!BB27*'B. Andre input'!$B$167*'B. Andre input'!$B$65</f>
        <v>0</v>
      </c>
      <c r="BC104" s="236">
        <f>'I. Modelsimulering_kvinder'!BC27*'B. Andre input'!$B$167*'B. Andre input'!$B$65</f>
        <v>0</v>
      </c>
      <c r="BD104" s="236">
        <f>'I. Modelsimulering_kvinder'!BD27*'B. Andre input'!$B$167*'B. Andre input'!$B$65</f>
        <v>0</v>
      </c>
      <c r="BE104" s="236">
        <f>'I. Modelsimulering_kvinder'!BE27*'B. Andre input'!$B$167*'B. Andre input'!$B$65</f>
        <v>0</v>
      </c>
      <c r="BF104" s="236">
        <f>'I. Modelsimulering_kvinder'!BF27*'B. Andre input'!$B$167*'B. Andre input'!$B$65</f>
        <v>0</v>
      </c>
      <c r="BG104" s="236">
        <f>'I. Modelsimulering_kvinder'!BG27*'B. Andre input'!$B$167*'B. Andre input'!$B$65</f>
        <v>0</v>
      </c>
      <c r="BH104" s="236">
        <f>'I. Modelsimulering_kvinder'!BH27*'B. Andre input'!$B$167*'B. Andre input'!$B$65</f>
        <v>0</v>
      </c>
      <c r="BI104" s="236">
        <f>'I. Modelsimulering_kvinder'!BI27*'B. Andre input'!$B$167*'B. Andre input'!$B$65</f>
        <v>0</v>
      </c>
      <c r="BJ104" s="236">
        <f>'I. Modelsimulering_kvinder'!BJ27*'B. Andre input'!$B$167*'B. Andre input'!$B$65</f>
        <v>0</v>
      </c>
      <c r="BK104" s="236">
        <f>'I. Modelsimulering_kvinder'!BK27*'B. Andre input'!$B$167*'B. Andre input'!$B$65</f>
        <v>0</v>
      </c>
      <c r="BL104" s="236">
        <f>'I. Modelsimulering_kvinder'!BL27*'B. Andre input'!$B$167*'B. Andre input'!$B$65</f>
        <v>0</v>
      </c>
      <c r="BM104" s="236">
        <f>'I. Modelsimulering_kvinder'!BM27*'B. Andre input'!$B$167*'B. Andre input'!$B$65</f>
        <v>0</v>
      </c>
      <c r="BN104" s="236">
        <f>'I. Modelsimulering_kvinder'!BN27*'B. Andre input'!$B$167*'B. Andre input'!$B$65</f>
        <v>0</v>
      </c>
      <c r="BO104" s="236">
        <f>'I. Modelsimulering_kvinder'!BO27*'B. Andre input'!$B$167*'B. Andre input'!$B$65</f>
        <v>0</v>
      </c>
      <c r="BP104" s="236">
        <f>'I. Modelsimulering_kvinder'!BP27*'B. Andre input'!$B$167*'B. Andre input'!$B$65</f>
        <v>0</v>
      </c>
      <c r="BQ104" s="236">
        <f>'I. Modelsimulering_kvinder'!BQ27*'B. Andre input'!$B$167*'B. Andre input'!$B$65</f>
        <v>0</v>
      </c>
      <c r="BR104" s="236">
        <f>'I. Modelsimulering_kvinder'!BR27*'B. Andre input'!$B$167*'B. Andre input'!$B$65</f>
        <v>0</v>
      </c>
      <c r="BS104" s="236">
        <f>'I. Modelsimulering_kvinder'!BS27*'B. Andre input'!$B$167*'B. Andre input'!$B$65</f>
        <v>0</v>
      </c>
      <c r="BT104" s="236">
        <f>'I. Modelsimulering_kvinder'!BT27*'B. Andre input'!$B$167*'B. Andre input'!$B$65</f>
        <v>0</v>
      </c>
      <c r="BU104" s="236">
        <f>'I. Modelsimulering_kvinder'!BU27*'B. Andre input'!$B$167*'B. Andre input'!$B$65</f>
        <v>0</v>
      </c>
      <c r="BV104" s="236">
        <f>'I. Modelsimulering_kvinder'!BV27*'B. Andre input'!$B$167*'B. Andre input'!$B$65</f>
        <v>0</v>
      </c>
      <c r="BW104" s="236">
        <f>'I. Modelsimulering_kvinder'!BW27*'B. Andre input'!$B$167*'B. Andre input'!$B$65</f>
        <v>0</v>
      </c>
      <c r="BX104" s="236">
        <f>'I. Modelsimulering_kvinder'!BX27*'B. Andre input'!$B$167*'B. Andre input'!$B$65</f>
        <v>0</v>
      </c>
      <c r="BY104" s="236">
        <f>'I. Modelsimulering_kvinder'!BY27*'B. Andre input'!$B$167*'B. Andre input'!$B$65</f>
        <v>0</v>
      </c>
      <c r="BZ104" s="236">
        <f>'I. Modelsimulering_kvinder'!BZ27*'B. Andre input'!$B$167*'B. Andre input'!$B$65</f>
        <v>0</v>
      </c>
      <c r="CA104" s="236">
        <f>'I. Modelsimulering_kvinder'!CA27*'B. Andre input'!$B$167*'B. Andre input'!$B$65</f>
        <v>0</v>
      </c>
      <c r="CB104" s="236">
        <f>'I. Modelsimulering_kvinder'!CB27*'B. Andre input'!$B$167*'B. Andre input'!$B$65</f>
        <v>0</v>
      </c>
      <c r="CC104" s="236">
        <f>'I. Modelsimulering_kvinder'!CC27*'B. Andre input'!$B$167*'B. Andre input'!$B$65</f>
        <v>0</v>
      </c>
      <c r="CD104" s="236">
        <f>'I. Modelsimulering_kvinder'!CD27*'B. Andre input'!$B$167*'B. Andre input'!$B$65</f>
        <v>0</v>
      </c>
      <c r="CE104" s="236">
        <f>'I. Modelsimulering_kvinder'!CE27*'B. Andre input'!$B$167*'B. Andre input'!$B$65</f>
        <v>0</v>
      </c>
      <c r="CF104" s="236">
        <f>'I. Modelsimulering_kvinder'!CF27*'B. Andre input'!$B$167*'B. Andre input'!$B$65</f>
        <v>0</v>
      </c>
      <c r="CG104" s="236">
        <f>'I. Modelsimulering_kvinder'!CG27*'B. Andre input'!$B$167*'B. Andre input'!$B$65</f>
        <v>0</v>
      </c>
      <c r="CH104" s="236">
        <f>'I. Modelsimulering_kvinder'!CH27*'B. Andre input'!$B$167*'B. Andre input'!$B$65</f>
        <v>0</v>
      </c>
      <c r="CI104" s="236">
        <f>'I. Modelsimulering_kvinder'!CI27*'B. Andre input'!$B$167*'B. Andre input'!$B$65</f>
        <v>0</v>
      </c>
      <c r="CJ104" s="236">
        <f>'I. Modelsimulering_kvinder'!CJ27*'B. Andre input'!$B$167*'B. Andre input'!$B$65</f>
        <v>0</v>
      </c>
    </row>
    <row r="105" spans="1:88" s="115" customFormat="1" ht="25.5" x14ac:dyDescent="0.2">
      <c r="A105" s="140" t="s">
        <v>217</v>
      </c>
      <c r="B105" s="192"/>
      <c r="C105" s="192"/>
      <c r="D105" s="236">
        <f>'I. Modelsimulering_kvinder'!D28*'B. Andre input'!$B$168*'B. Andre input'!$B$65</f>
        <v>0</v>
      </c>
      <c r="E105" s="236">
        <f>'I. Modelsimulering_kvinder'!E28*'B. Andre input'!$B$168*'B. Andre input'!$B$65</f>
        <v>0</v>
      </c>
      <c r="F105" s="236">
        <f>'I. Modelsimulering_kvinder'!F28*'B. Andre input'!$B$168*'B. Andre input'!$B$65</f>
        <v>0</v>
      </c>
      <c r="G105" s="236">
        <f>'I. Modelsimulering_kvinder'!G28*'B. Andre input'!$B$168*'B. Andre input'!$B$65</f>
        <v>0</v>
      </c>
      <c r="H105" s="236">
        <f>'I. Modelsimulering_kvinder'!H28*'B. Andre input'!$B$168*'B. Andre input'!$B$65</f>
        <v>0</v>
      </c>
      <c r="I105" s="236">
        <f>'I. Modelsimulering_kvinder'!I28*'B. Andre input'!$B$168*'B. Andre input'!$B$65</f>
        <v>0</v>
      </c>
      <c r="J105" s="236">
        <f>'I. Modelsimulering_kvinder'!J28*'B. Andre input'!$B$168*'B. Andre input'!$B$65</f>
        <v>0</v>
      </c>
      <c r="K105" s="236">
        <f>'I. Modelsimulering_kvinder'!K28*'B. Andre input'!$B$168*'B. Andre input'!$B$65</f>
        <v>0</v>
      </c>
      <c r="L105" s="236">
        <f>'I. Modelsimulering_kvinder'!L28*'B. Andre input'!$B$168*'B. Andre input'!$B$65</f>
        <v>0</v>
      </c>
      <c r="M105" s="236">
        <f>'I. Modelsimulering_kvinder'!M28*'B. Andre input'!$B$168*'B. Andre input'!$B$65</f>
        <v>0</v>
      </c>
      <c r="N105" s="236">
        <f>'I. Modelsimulering_kvinder'!N28*'B. Andre input'!$B$168*'B. Andre input'!$B$65</f>
        <v>1161584.7320464568</v>
      </c>
      <c r="O105" s="236">
        <f>'I. Modelsimulering_kvinder'!O28*'B. Andre input'!$B$168*'B. Andre input'!$B$65</f>
        <v>1424247.7316216184</v>
      </c>
      <c r="P105" s="236">
        <f>'I. Modelsimulering_kvinder'!P28*'B. Andre input'!$B$168*'B. Andre input'!$B$65</f>
        <v>1520411.3425699351</v>
      </c>
      <c r="Q105" s="236">
        <f>'I. Modelsimulering_kvinder'!Q28*'B. Andre input'!$B$168*'B. Andre input'!$B$65</f>
        <v>1592997.3010201789</v>
      </c>
      <c r="R105" s="236">
        <f>'I. Modelsimulering_kvinder'!R28*'B. Andre input'!$B$168*'B. Andre input'!$B$65</f>
        <v>1667528.164724869</v>
      </c>
      <c r="S105" s="236">
        <f>'I. Modelsimulering_kvinder'!S28*'B. Andre input'!$B$168*'B. Andre input'!$B$65</f>
        <v>1746669.6976008818</v>
      </c>
      <c r="T105" s="236">
        <f>'I. Modelsimulering_kvinder'!T28*'B. Andre input'!$B$168*'B. Andre input'!$B$65</f>
        <v>1829036.65948348</v>
      </c>
      <c r="U105" s="236">
        <f>'I. Modelsimulering_kvinder'!U28*'B. Andre input'!$B$168*'B. Andre input'!$B$65</f>
        <v>1912846.0173126382</v>
      </c>
      <c r="V105" s="236">
        <f>'I. Modelsimulering_kvinder'!V28*'B. Andre input'!$B$168*'B. Andre input'!$B$65</f>
        <v>1996560.6658884177</v>
      </c>
      <c r="W105" s="236">
        <f>'I. Modelsimulering_kvinder'!W28*'B. Andre input'!$B$168*'B. Andre input'!$B$65</f>
        <v>2010337.2674717603</v>
      </c>
      <c r="X105" s="236">
        <f>'I. Modelsimulering_kvinder'!X28*'B. Andre input'!$B$168*'B. Andre input'!$B$65</f>
        <v>2046733.485125799</v>
      </c>
      <c r="Y105" s="236">
        <f>'I. Modelsimulering_kvinder'!Y28*'B. Andre input'!$B$168*'B. Andre input'!$B$65</f>
        <v>2089617.5164163068</v>
      </c>
      <c r="Z105" s="236">
        <f>'I. Modelsimulering_kvinder'!Z28*'B. Andre input'!$B$168*'B. Andre input'!$B$65</f>
        <v>2136836.7359567415</v>
      </c>
      <c r="AA105" s="236">
        <f>'I. Modelsimulering_kvinder'!AA28*'B. Andre input'!$B$168*'B. Andre input'!$B$65</f>
        <v>2186550.5399765158</v>
      </c>
      <c r="AB105" s="236">
        <f>'I. Modelsimulering_kvinder'!AB28*'B. Andre input'!$B$168*'B. Andre input'!$B$65</f>
        <v>2237213.8761287197</v>
      </c>
      <c r="AC105" s="236">
        <f>'I. Modelsimulering_kvinder'!AC28*'B. Andre input'!$B$168*'B. Andre input'!$B$65</f>
        <v>2287552.5026368545</v>
      </c>
      <c r="AD105" s="236">
        <f>'I. Modelsimulering_kvinder'!AD28*'B. Andre input'!$B$168*'B. Andre input'!$B$65</f>
        <v>2336534.3177247909</v>
      </c>
      <c r="AE105" s="236">
        <f>'I. Modelsimulering_kvinder'!AE28*'B. Andre input'!$B$168*'B. Andre input'!$B$65</f>
        <v>2383339.6533438675</v>
      </c>
      <c r="AF105" s="236">
        <f>'I. Modelsimulering_kvinder'!AF28*'B. Andre input'!$B$168*'B. Andre input'!$B$65</f>
        <v>2427332.3763316227</v>
      </c>
      <c r="AG105" s="236">
        <f>'I. Modelsimulering_kvinder'!AG28*'B. Andre input'!$B$168*'B. Andre input'!$B$65</f>
        <v>2533077.7828431618</v>
      </c>
      <c r="AH105" s="236">
        <f>'I. Modelsimulering_kvinder'!AH28*'B. Andre input'!$B$168*'B. Andre input'!$B$65</f>
        <v>2629244.9489676612</v>
      </c>
      <c r="AI105" s="236">
        <f>'I. Modelsimulering_kvinder'!AI28*'B. Andre input'!$B$168*'B. Andre input'!$B$65</f>
        <v>2715765.1118634925</v>
      </c>
      <c r="AJ105" s="236">
        <f>'I. Modelsimulering_kvinder'!AJ28*'B. Andre input'!$B$168*'B. Andre input'!$B$65</f>
        <v>2792661.9050661721</v>
      </c>
      <c r="AK105" s="236">
        <f>'I. Modelsimulering_kvinder'!AK28*'B. Andre input'!$B$168*'B. Andre input'!$B$65</f>
        <v>2860040.3124808068</v>
      </c>
      <c r="AL105" s="236">
        <f>'I. Modelsimulering_kvinder'!AL28*'B. Andre input'!$B$168*'B. Andre input'!$B$65</f>
        <v>2918076.0385913481</v>
      </c>
      <c r="AM105" s="236">
        <f>'I. Modelsimulering_kvinder'!AM28*'B. Andre input'!$B$168*'B. Andre input'!$B$65</f>
        <v>2967005.3026606198</v>
      </c>
      <c r="AN105" s="236">
        <f>'I. Modelsimulering_kvinder'!AN28*'B. Andre input'!$B$168*'B. Andre input'!$B$65</f>
        <v>3007115.1391147929</v>
      </c>
      <c r="AO105" s="236">
        <f>'I. Modelsimulering_kvinder'!AO28*'B. Andre input'!$B$168*'B. Andre input'!$B$65</f>
        <v>3038734.3001090996</v>
      </c>
      <c r="AP105" s="236">
        <f>'I. Modelsimulering_kvinder'!AP28*'B. Andre input'!$B$168*'B. Andre input'!$B$65</f>
        <v>3062224.8409131514</v>
      </c>
      <c r="AQ105" s="236">
        <f>'I. Modelsimulering_kvinder'!AQ28*'B. Andre input'!$B$168*'B. Andre input'!$B$65</f>
        <v>3229837.0133792069</v>
      </c>
      <c r="AR105" s="236">
        <f>'I. Modelsimulering_kvinder'!AR28*'B. Andre input'!$B$168*'B. Andre input'!$B$65</f>
        <v>3363499.4649017337</v>
      </c>
      <c r="AS105" s="236">
        <f>'I. Modelsimulering_kvinder'!AS28*'B. Andre input'!$B$168*'B. Andre input'!$B$65</f>
        <v>3466373.2467580577</v>
      </c>
      <c r="AT105" s="236">
        <f>'I. Modelsimulering_kvinder'!AT28*'B. Andre input'!$B$168*'B. Andre input'!$B$65</f>
        <v>3541451.1144093717</v>
      </c>
      <c r="AU105" s="236">
        <f>'I. Modelsimulering_kvinder'!AU28*'B. Andre input'!$B$168*'B. Andre input'!$B$65</f>
        <v>3591548.2306401622</v>
      </c>
      <c r="AV105" s="236">
        <f>'I. Modelsimulering_kvinder'!AV28*'B. Andre input'!$B$168*'B. Andre input'!$B$65</f>
        <v>3619299.5297429473</v>
      </c>
      <c r="AW105" s="236">
        <f>'I. Modelsimulering_kvinder'!AW28*'B. Andre input'!$B$168*'B. Andre input'!$B$65</f>
        <v>3627161.1898783711</v>
      </c>
      <c r="AX105" s="236">
        <f>'I. Modelsimulering_kvinder'!AX28*'B. Andre input'!$B$168*'B. Andre input'!$B$65</f>
        <v>3617414.6282974901</v>
      </c>
      <c r="AY105" s="236">
        <f>'I. Modelsimulering_kvinder'!AY28*'B. Andre input'!$B$168*'B. Andre input'!$B$65</f>
        <v>3592172.0411223406</v>
      </c>
      <c r="AZ105" s="236">
        <f>'I. Modelsimulering_kvinder'!AZ28*'B. Andre input'!$B$168*'B. Andre input'!$B$65</f>
        <v>3553382.8852569195</v>
      </c>
      <c r="BA105" s="236">
        <f>'I. Modelsimulering_kvinder'!BA28*'B. Andre input'!$B$168*'B. Andre input'!$B$65</f>
        <v>4653294.2986257076</v>
      </c>
      <c r="BB105" s="236">
        <f>'I. Modelsimulering_kvinder'!BB28*'B. Andre input'!$B$168*'B. Andre input'!$B$65</f>
        <v>4418666.4222560301</v>
      </c>
      <c r="BC105" s="236">
        <f>'I. Modelsimulering_kvinder'!BC28*'B. Andre input'!$B$168*'B. Andre input'!$B$65</f>
        <v>4193821.9658155804</v>
      </c>
      <c r="BD105" s="236">
        <f>'I. Modelsimulering_kvinder'!BD28*'B. Andre input'!$B$168*'B. Andre input'!$B$65</f>
        <v>3978538.8281156123</v>
      </c>
      <c r="BE105" s="236">
        <f>'I. Modelsimulering_kvinder'!BE28*'B. Andre input'!$B$168*'B. Andre input'!$B$65</f>
        <v>3772552.1689324998</v>
      </c>
      <c r="BF105" s="236">
        <f>'I. Modelsimulering_kvinder'!BF28*'B. Andre input'!$B$168*'B. Andre input'!$B$65</f>
        <v>3575580.3586687865</v>
      </c>
      <c r="BG105" s="236">
        <f>'I. Modelsimulering_kvinder'!BG28*'B. Andre input'!$B$168*'B. Andre input'!$B$65</f>
        <v>3387338.63353559</v>
      </c>
      <c r="BH105" s="236">
        <f>'I. Modelsimulering_kvinder'!BH28*'B. Andre input'!$B$168*'B. Andre input'!$B$65</f>
        <v>3207545.5544399638</v>
      </c>
      <c r="BI105" s="236">
        <f>'I. Modelsimulering_kvinder'!BI28*'B. Andre input'!$B$168*'B. Andre input'!$B$65</f>
        <v>3035925.448910228</v>
      </c>
      <c r="BJ105" s="236">
        <f>'I. Modelsimulering_kvinder'!BJ28*'B. Andre input'!$B$168*'B. Andre input'!$B$65</f>
        <v>2872208.7733623371</v>
      </c>
      <c r="BK105" s="236">
        <f>'I. Modelsimulering_kvinder'!BK28*'B. Andre input'!$B$168*'B. Andre input'!$B$65</f>
        <v>2716131.5392362969</v>
      </c>
      <c r="BL105" s="236">
        <f>'I. Modelsimulering_kvinder'!BL28*'B. Andre input'!$B$168*'B. Andre input'!$B$65</f>
        <v>2567434.4473496033</v>
      </c>
      <c r="BM105" s="236">
        <f>'I. Modelsimulering_kvinder'!BM28*'B. Andre input'!$B$168*'B. Andre input'!$B$65</f>
        <v>2425862.0674399012</v>
      </c>
      <c r="BN105" s="236">
        <f>'I. Modelsimulering_kvinder'!BN28*'B. Andre input'!$B$168*'B. Andre input'!$B$65</f>
        <v>2291162.2159557911</v>
      </c>
      <c r="BO105" s="236">
        <f>'I. Modelsimulering_kvinder'!BO28*'B. Andre input'!$B$168*'B. Andre input'!$B$65</f>
        <v>2163085.5795745971</v>
      </c>
      <c r="BP105" s="236">
        <f>'I. Modelsimulering_kvinder'!BP28*'B. Andre input'!$B$168*'B. Andre input'!$B$65</f>
        <v>2041385.5751301537</v>
      </c>
      <c r="BQ105" s="236">
        <f>'I. Modelsimulering_kvinder'!BQ28*'B. Andre input'!$B$168*'B. Andre input'!$B$65</f>
        <v>1925818.4094714958</v>
      </c>
      <c r="BR105" s="236">
        <f>'I. Modelsimulering_kvinder'!BR28*'B. Andre input'!$B$168*'B. Andre input'!$B$65</f>
        <v>1816143.2929897539</v>
      </c>
      <c r="BS105" s="236">
        <f>'I. Modelsimulering_kvinder'!BS28*'B. Andre input'!$B$168*'B. Andre input'!$B$65</f>
        <v>1712122.7604295996</v>
      </c>
      <c r="BT105" s="236">
        <f>'I. Modelsimulering_kvinder'!BT28*'B. Andre input'!$B$168*'B. Andre input'!$B$65</f>
        <v>1613523.0573875662</v>
      </c>
      <c r="BU105" s="236">
        <f>'I. Modelsimulering_kvinder'!BU28*'B. Andre input'!$B$168*'B. Andre input'!$B$65</f>
        <v>0</v>
      </c>
      <c r="BV105" s="236">
        <f>'I. Modelsimulering_kvinder'!BV28*'B. Andre input'!$B$168*'B. Andre input'!$B$65</f>
        <v>0</v>
      </c>
      <c r="BW105" s="236">
        <f>'I. Modelsimulering_kvinder'!BW28*'B. Andre input'!$B$168*'B. Andre input'!$B$65</f>
        <v>0</v>
      </c>
      <c r="BX105" s="236">
        <f>'I. Modelsimulering_kvinder'!BX28*'B. Andre input'!$B$168*'B. Andre input'!$B$65</f>
        <v>0</v>
      </c>
      <c r="BY105" s="236">
        <f>'I. Modelsimulering_kvinder'!BY28*'B. Andre input'!$B$168*'B. Andre input'!$B$65</f>
        <v>0</v>
      </c>
      <c r="BZ105" s="236">
        <f>'I. Modelsimulering_kvinder'!BZ28*'B. Andre input'!$B$168*'B. Andre input'!$B$65</f>
        <v>0</v>
      </c>
      <c r="CA105" s="236">
        <f>'I. Modelsimulering_kvinder'!CA28*'B. Andre input'!$B$168*'B. Andre input'!$B$65</f>
        <v>0</v>
      </c>
      <c r="CB105" s="236">
        <f>'I. Modelsimulering_kvinder'!CB28*'B. Andre input'!$B$168*'B. Andre input'!$B$65</f>
        <v>0</v>
      </c>
      <c r="CC105" s="236">
        <f>'I. Modelsimulering_kvinder'!CC28*'B. Andre input'!$B$168*'B. Andre input'!$B$65</f>
        <v>0</v>
      </c>
      <c r="CD105" s="236">
        <f>'I. Modelsimulering_kvinder'!CD28*'B. Andre input'!$B$168*'B. Andre input'!$B$65</f>
        <v>0</v>
      </c>
      <c r="CE105" s="236">
        <f>'I. Modelsimulering_kvinder'!CE28*'B. Andre input'!$B$168*'B. Andre input'!$B$65</f>
        <v>0</v>
      </c>
      <c r="CF105" s="236">
        <f>'I. Modelsimulering_kvinder'!CF28*'B. Andre input'!$B$168*'B. Andre input'!$B$65</f>
        <v>0</v>
      </c>
      <c r="CG105" s="236">
        <f>'I. Modelsimulering_kvinder'!CG28*'B. Andre input'!$B$168*'B. Andre input'!$B$65</f>
        <v>0</v>
      </c>
      <c r="CH105" s="236">
        <f>'I. Modelsimulering_kvinder'!CH28*'B. Andre input'!$B$168*'B. Andre input'!$B$65</f>
        <v>0</v>
      </c>
      <c r="CI105" s="236">
        <f>'I. Modelsimulering_kvinder'!CI28*'B. Andre input'!$B$168*'B. Andre input'!$B$65</f>
        <v>0</v>
      </c>
      <c r="CJ105" s="236">
        <f>'I. Modelsimulering_kvinder'!CJ28*'B. Andre input'!$B$168*'B. Andre input'!$B$65</f>
        <v>0</v>
      </c>
    </row>
    <row r="106" spans="1:88" s="115" customFormat="1" ht="25.5" x14ac:dyDescent="0.2">
      <c r="A106" s="140" t="s">
        <v>218</v>
      </c>
      <c r="B106" s="192"/>
      <c r="C106" s="192"/>
      <c r="D106" s="236">
        <f>'I. Modelsimulering_kvinder'!D29*'B. Andre input'!$B$168*'B. Andre input'!$B$65</f>
        <v>0</v>
      </c>
      <c r="E106" s="236">
        <f>'I. Modelsimulering_kvinder'!E29*'B. Andre input'!$B$168*'B. Andre input'!$B$65</f>
        <v>0</v>
      </c>
      <c r="F106" s="236">
        <f>'I. Modelsimulering_kvinder'!F29*'B. Andre input'!$B$168*'B. Andre input'!$B$65</f>
        <v>0</v>
      </c>
      <c r="G106" s="236">
        <f>'I. Modelsimulering_kvinder'!G29*'B. Andre input'!$B$168*'B. Andre input'!$B$65</f>
        <v>0</v>
      </c>
      <c r="H106" s="236">
        <f>'I. Modelsimulering_kvinder'!H29*'B. Andre input'!$B$168*'B. Andre input'!$B$65</f>
        <v>0</v>
      </c>
      <c r="I106" s="236">
        <f>'I. Modelsimulering_kvinder'!I29*'B. Andre input'!$B$168*'B. Andre input'!$B$65</f>
        <v>0</v>
      </c>
      <c r="J106" s="236">
        <f>'I. Modelsimulering_kvinder'!J29*'B. Andre input'!$B$168*'B. Andre input'!$B$65</f>
        <v>0</v>
      </c>
      <c r="K106" s="236">
        <f>'I. Modelsimulering_kvinder'!K29*'B. Andre input'!$B$168*'B. Andre input'!$B$65</f>
        <v>0</v>
      </c>
      <c r="L106" s="236">
        <f>'I. Modelsimulering_kvinder'!L29*'B. Andre input'!$B$168*'B. Andre input'!$B$65</f>
        <v>0</v>
      </c>
      <c r="M106" s="236">
        <f>'I. Modelsimulering_kvinder'!M29*'B. Andre input'!$B$168*'B. Andre input'!$B$65</f>
        <v>0</v>
      </c>
      <c r="N106" s="236">
        <f>'I. Modelsimulering_kvinder'!N29*'B. Andre input'!$B$168*'B. Andre input'!$B$65</f>
        <v>342053.48003044882</v>
      </c>
      <c r="O106" s="236">
        <f>'I. Modelsimulering_kvinder'!O29*'B. Andre input'!$B$168*'B. Andre input'!$B$65</f>
        <v>420663.1177902951</v>
      </c>
      <c r="P106" s="236">
        <f>'I. Modelsimulering_kvinder'!P29*'B. Andre input'!$B$168*'B. Andre input'!$B$65</f>
        <v>448592.91062230023</v>
      </c>
      <c r="Q106" s="236">
        <f>'I. Modelsimulering_kvinder'!Q29*'B. Andre input'!$B$168*'B. Andre input'!$B$65</f>
        <v>469480.93105992553</v>
      </c>
      <c r="R106" s="236">
        <f>'I. Modelsimulering_kvinder'!R29*'B. Andre input'!$B$168*'B. Andre input'!$B$65</f>
        <v>491586.23428056121</v>
      </c>
      <c r="S106" s="236">
        <f>'I. Modelsimulering_kvinder'!S29*'B. Andre input'!$B$168*'B. Andre input'!$B$65</f>
        <v>515906.96028342377</v>
      </c>
      <c r="T106" s="236">
        <f>'I. Modelsimulering_kvinder'!T29*'B. Andre input'!$B$168*'B. Andre input'!$B$65</f>
        <v>542043.18115348369</v>
      </c>
      <c r="U106" s="236">
        <f>'I. Modelsimulering_kvinder'!U29*'B. Andre input'!$B$168*'B. Andre input'!$B$65</f>
        <v>569404.17687008996</v>
      </c>
      <c r="V106" s="236">
        <f>'I. Modelsimulering_kvinder'!V29*'B. Andre input'!$B$168*'B. Andre input'!$B$65</f>
        <v>597446.42403894418</v>
      </c>
      <c r="W106" s="236">
        <f>'I. Modelsimulering_kvinder'!W29*'B. Andre input'!$B$168*'B. Andre input'!$B$65</f>
        <v>604908.84501263977</v>
      </c>
      <c r="X106" s="236">
        <f>'I. Modelsimulering_kvinder'!X29*'B. Andre input'!$B$168*'B. Andre input'!$B$65</f>
        <v>616215.55681880203</v>
      </c>
      <c r="Y106" s="236">
        <f>'I. Modelsimulering_kvinder'!Y29*'B. Andre input'!$B$168*'B. Andre input'!$B$65</f>
        <v>631090.24957042467</v>
      </c>
      <c r="Z106" s="236">
        <f>'I. Modelsimulering_kvinder'!Z29*'B. Andre input'!$B$168*'B. Andre input'!$B$65</f>
        <v>648599.59270334931</v>
      </c>
      <c r="AA106" s="236">
        <f>'I. Modelsimulering_kvinder'!AA29*'B. Andre input'!$B$168*'B. Andre input'!$B$65</f>
        <v>667942.07454374386</v>
      </c>
      <c r="AB106" s="236">
        <f>'I. Modelsimulering_kvinder'!AB29*'B. Andre input'!$B$168*'B. Andre input'!$B$65</f>
        <v>688435.04775463033</v>
      </c>
      <c r="AC106" s="236">
        <f>'I. Modelsimulering_kvinder'!AC29*'B. Andre input'!$B$168*'B. Andre input'!$B$65</f>
        <v>709502.30011209392</v>
      </c>
      <c r="AD106" s="236">
        <f>'I. Modelsimulering_kvinder'!AD29*'B. Andre input'!$B$168*'B. Andre input'!$B$65</f>
        <v>730662.33840918553</v>
      </c>
      <c r="AE106" s="236">
        <f>'I. Modelsimulering_kvinder'!AE29*'B. Andre input'!$B$168*'B. Andre input'!$B$65</f>
        <v>751517.45234032348</v>
      </c>
      <c r="AF106" s="236">
        <f>'I. Modelsimulering_kvinder'!AF29*'B. Andre input'!$B$168*'B. Andre input'!$B$65</f>
        <v>771743.58074999659</v>
      </c>
      <c r="AG106" s="236">
        <f>'I. Modelsimulering_kvinder'!AG29*'B. Andre input'!$B$168*'B. Andre input'!$B$65</f>
        <v>791080.98642133386</v>
      </c>
      <c r="AH106" s="236">
        <f>'I. Modelsimulering_kvinder'!AH29*'B. Andre input'!$B$168*'B. Andre input'!$B$65</f>
        <v>812626.23764744436</v>
      </c>
      <c r="AI106" s="236">
        <f>'I. Modelsimulering_kvinder'!AI29*'B. Andre input'!$B$168*'B. Andre input'!$B$65</f>
        <v>835470.26538639446</v>
      </c>
      <c r="AJ106" s="236">
        <f>'I. Modelsimulering_kvinder'!AJ29*'B. Andre input'!$B$168*'B. Andre input'!$B$65</f>
        <v>858853.78095182357</v>
      </c>
      <c r="AK106" s="236">
        <f>'I. Modelsimulering_kvinder'!AK29*'B. Andre input'!$B$168*'B. Andre input'!$B$65</f>
        <v>882146.53565210651</v>
      </c>
      <c r="AL106" s="236">
        <f>'I. Modelsimulering_kvinder'!AL29*'B. Andre input'!$B$168*'B. Andre input'!$B$65</f>
        <v>904829.12237714673</v>
      </c>
      <c r="AM106" s="236">
        <f>'I. Modelsimulering_kvinder'!AM29*'B. Andre input'!$B$168*'B. Andre input'!$B$65</f>
        <v>926477.66288194514</v>
      </c>
      <c r="AN106" s="236">
        <f>'I. Modelsimulering_kvinder'!AN29*'B. Andre input'!$B$168*'B. Andre input'!$B$65</f>
        <v>946751.05699221219</v>
      </c>
      <c r="AO106" s="236">
        <f>'I. Modelsimulering_kvinder'!AO29*'B. Andre input'!$B$168*'B. Andre input'!$B$65</f>
        <v>965380.28184251348</v>
      </c>
      <c r="AP106" s="236">
        <f>'I. Modelsimulering_kvinder'!AP29*'B. Andre input'!$B$168*'B. Andre input'!$B$65</f>
        <v>982159.25303968857</v>
      </c>
      <c r="AQ106" s="236">
        <f>'I. Modelsimulering_kvinder'!AQ29*'B. Andre input'!$B$168*'B. Andre input'!$B$65</f>
        <v>996936.85853485484</v>
      </c>
      <c r="AR106" s="236">
        <f>'I. Modelsimulering_kvinder'!AR29*'B. Andre input'!$B$168*'B. Andre input'!$B$65</f>
        <v>1017251.6032264578</v>
      </c>
      <c r="AS106" s="236">
        <f>'I. Modelsimulering_kvinder'!AS29*'B. Andre input'!$B$168*'B. Andre input'!$B$65</f>
        <v>1040600.4517632662</v>
      </c>
      <c r="AT106" s="236">
        <f>'I. Modelsimulering_kvinder'!AT29*'B. Andre input'!$B$168*'B. Andre input'!$B$65</f>
        <v>1065001.7408910345</v>
      </c>
      <c r="AU106" s="236">
        <f>'I. Modelsimulering_kvinder'!AU29*'B. Andre input'!$B$168*'B. Andre input'!$B$65</f>
        <v>1088913.4769015303</v>
      </c>
      <c r="AV106" s="236">
        <f>'I. Modelsimulering_kvinder'!AV29*'B. Andre input'!$B$168*'B. Andre input'!$B$65</f>
        <v>1111160.7014927089</v>
      </c>
      <c r="AW106" s="236">
        <f>'I. Modelsimulering_kvinder'!AW29*'B. Andre input'!$B$168*'B. Andre input'!$B$65</f>
        <v>1130872.9457309062</v>
      </c>
      <c r="AX106" s="236">
        <f>'I. Modelsimulering_kvinder'!AX29*'B. Andre input'!$B$168*'B. Andre input'!$B$65</f>
        <v>1147431.1360807023</v>
      </c>
      <c r="AY106" s="236">
        <f>'I. Modelsimulering_kvinder'!AY29*'B. Andre input'!$B$168*'B. Andre input'!$B$65</f>
        <v>1160422.7406812636</v>
      </c>
      <c r="AZ106" s="236">
        <f>'I. Modelsimulering_kvinder'!AZ29*'B. Andre input'!$B$168*'B. Andre input'!$B$65</f>
        <v>1169603.8747927663</v>
      </c>
      <c r="BA106" s="236">
        <f>'I. Modelsimulering_kvinder'!BA29*'B. Andre input'!$B$168*'B. Andre input'!$B$65</f>
        <v>1174867.2213610879</v>
      </c>
      <c r="BB106" s="236">
        <f>'I. Modelsimulering_kvinder'!BB29*'B. Andre input'!$B$168*'B. Andre input'!$B$65</f>
        <v>1233759.3809792816</v>
      </c>
      <c r="BC106" s="236">
        <f>'I. Modelsimulering_kvinder'!BC29*'B. Andre input'!$B$168*'B. Andre input'!$B$65</f>
        <v>1271578.873746377</v>
      </c>
      <c r="BD106" s="236">
        <f>'I. Modelsimulering_kvinder'!BD29*'B. Andre input'!$B$168*'B. Andre input'!$B$65</f>
        <v>1291969.3711502634</v>
      </c>
      <c r="BE106" s="236">
        <f>'I. Modelsimulering_kvinder'!BE29*'B. Andre input'!$B$168*'B. Andre input'!$B$65</f>
        <v>1298026.3883622452</v>
      </c>
      <c r="BF106" s="236">
        <f>'I. Modelsimulering_kvinder'!BF29*'B. Andre input'!$B$168*'B. Andre input'!$B$65</f>
        <v>1292367.4568680427</v>
      </c>
      <c r="BG106" s="236">
        <f>'I. Modelsimulering_kvinder'!BG29*'B. Andre input'!$B$168*'B. Andre input'!$B$65</f>
        <v>1277203.0025895706</v>
      </c>
      <c r="BH106" s="236">
        <f>'I. Modelsimulering_kvinder'!BH29*'B. Andre input'!$B$168*'B. Andre input'!$B$65</f>
        <v>1254400.1854071936</v>
      </c>
      <c r="BI106" s="236">
        <f>'I. Modelsimulering_kvinder'!BI29*'B. Andre input'!$B$168*'B. Andre input'!$B$65</f>
        <v>1225537.3545321983</v>
      </c>
      <c r="BJ106" s="236">
        <f>'I. Modelsimulering_kvinder'!BJ29*'B. Andre input'!$B$168*'B. Andre input'!$B$65</f>
        <v>1191949.2975781716</v>
      </c>
      <c r="BK106" s="236">
        <f>'I. Modelsimulering_kvinder'!BK29*'B. Andre input'!$B$168*'B. Andre input'!$B$65</f>
        <v>1154764.4648665504</v>
      </c>
      <c r="BL106" s="236">
        <f>'I. Modelsimulering_kvinder'!BL29*'B. Andre input'!$B$168*'B. Andre input'!$B$65</f>
        <v>1114935.5970911814</v>
      </c>
      <c r="BM106" s="236">
        <f>'I. Modelsimulering_kvinder'!BM29*'B. Andre input'!$B$168*'B. Andre input'!$B$65</f>
        <v>1073265.0898191419</v>
      </c>
      <c r="BN106" s="236">
        <f>'I. Modelsimulering_kvinder'!BN29*'B. Andre input'!$B$168*'B. Andre input'!$B$65</f>
        <v>1030426.2093456987</v>
      </c>
      <c r="BO106" s="236">
        <f>'I. Modelsimulering_kvinder'!BO29*'B. Andre input'!$B$168*'B. Andre input'!$B$65</f>
        <v>986981.036786329</v>
      </c>
      <c r="BP106" s="236">
        <f>'I. Modelsimulering_kvinder'!BP29*'B. Andre input'!$B$168*'B. Andre input'!$B$65</f>
        <v>943395.80645588285</v>
      </c>
      <c r="BQ106" s="236">
        <f>'I. Modelsimulering_kvinder'!BQ29*'B. Andre input'!$B$168*'B. Andre input'!$B$65</f>
        <v>900054.13509510062</v>
      </c>
      <c r="BR106" s="236">
        <f>'I. Modelsimulering_kvinder'!BR29*'B. Andre input'!$B$168*'B. Andre input'!$B$65</f>
        <v>857268.51021587255</v>
      </c>
      <c r="BS106" s="236">
        <f>'I. Modelsimulering_kvinder'!BS29*'B. Andre input'!$B$168*'B. Andre input'!$B$65</f>
        <v>815290.31263259181</v>
      </c>
      <c r="BT106" s="236">
        <f>'I. Modelsimulering_kvinder'!BT29*'B. Andre input'!$B$168*'B. Andre input'!$B$65</f>
        <v>774318.5824487356</v>
      </c>
      <c r="BU106" s="236">
        <f>'I. Modelsimulering_kvinder'!BU29*'B. Andre input'!$B$168*'B. Andre input'!$B$65</f>
        <v>2254622.2499151276</v>
      </c>
      <c r="BV106" s="236">
        <f>'I. Modelsimulering_kvinder'!BV29*'B. Andre input'!$B$168*'B. Andre input'!$B$65</f>
        <v>1903879.949285839</v>
      </c>
      <c r="BW106" s="236">
        <f>'I. Modelsimulering_kvinder'!BW29*'B. Andre input'!$B$168*'B. Andre input'!$B$65</f>
        <v>1607664.9819485073</v>
      </c>
      <c r="BX106" s="236">
        <f>'I. Modelsimulering_kvinder'!BX29*'B. Andre input'!$B$168*'B. Andre input'!$B$65</f>
        <v>1357539.1141213586</v>
      </c>
      <c r="BY106" s="236">
        <f>'I. Modelsimulering_kvinder'!BY29*'B. Andre input'!$B$168*'B. Andre input'!$B$65</f>
        <v>1146295.8255573721</v>
      </c>
      <c r="BZ106" s="236">
        <f>'I. Modelsimulering_kvinder'!BZ29*'B. Andre input'!$B$168*'B. Andre input'!$B$65</f>
        <v>967839.03931452089</v>
      </c>
      <c r="CA106" s="236">
        <f>'I. Modelsimulering_kvinder'!CA29*'B. Andre input'!$B$168*'B. Andre input'!$B$65</f>
        <v>817036.59465825639</v>
      </c>
      <c r="CB106" s="236">
        <f>'I. Modelsimulering_kvinder'!CB29*'B. Andre input'!$B$168*'B. Andre input'!$B$65</f>
        <v>689575.58630519896</v>
      </c>
      <c r="CC106" s="236">
        <f>'I. Modelsimulering_kvinder'!CC29*'B. Andre input'!$B$168*'B. Andre input'!$B$65</f>
        <v>581831.54645370913</v>
      </c>
      <c r="CD106" s="236">
        <f>'I. Modelsimulering_kvinder'!CD29*'B. Andre input'!$B$168*'B. Andre input'!$B$65</f>
        <v>490755.43709418754</v>
      </c>
      <c r="CE106" s="236">
        <f>'I. Modelsimulering_kvinder'!CE29*'B. Andre input'!$B$168*'B. Andre input'!$B$65</f>
        <v>413778.45382922172</v>
      </c>
      <c r="CF106" s="236">
        <f>'I. Modelsimulering_kvinder'!CF29*'B. Andre input'!$B$168*'B. Andre input'!$B$65</f>
        <v>348732.89731891081</v>
      </c>
      <c r="CG106" s="236">
        <f>'I. Modelsimulering_kvinder'!CG29*'B. Andre input'!$B$168*'B. Andre input'!$B$65</f>
        <v>293786.79170803662</v>
      </c>
      <c r="CH106" s="236">
        <f>'I. Modelsimulering_kvinder'!CH29*'B. Andre input'!$B$168*'B. Andre input'!$B$65</f>
        <v>247389.92661373361</v>
      </c>
      <c r="CI106" s="236">
        <f>'I. Modelsimulering_kvinder'!CI29*'B. Andre input'!$B$168*'B. Andre input'!$B$65</f>
        <v>208229.24539056091</v>
      </c>
      <c r="CJ106" s="236">
        <f>'I. Modelsimulering_kvinder'!CJ29*'B. Andre input'!$B$168*'B. Andre input'!$B$65</f>
        <v>0</v>
      </c>
    </row>
    <row r="107" spans="1:88" s="115" customFormat="1" ht="25.5" x14ac:dyDescent="0.2">
      <c r="A107" s="140" t="s">
        <v>195</v>
      </c>
      <c r="B107" s="192"/>
      <c r="C107" s="192"/>
      <c r="D107" s="236">
        <f>'I. Modelsimulering_kvinder'!D30*'B. Andre input'!$B$168*'B. Andre input'!$B$65</f>
        <v>0</v>
      </c>
      <c r="E107" s="236">
        <f>'I. Modelsimulering_kvinder'!E30*'B. Andre input'!$B$168*'B. Andre input'!$B$65</f>
        <v>0</v>
      </c>
      <c r="F107" s="236">
        <f>'I. Modelsimulering_kvinder'!F30*'B. Andre input'!$B$168*'B. Andre input'!$B$65</f>
        <v>0</v>
      </c>
      <c r="G107" s="236">
        <f>'I. Modelsimulering_kvinder'!G30*'B. Andre input'!$B$168*'B. Andre input'!$B$65</f>
        <v>0</v>
      </c>
      <c r="H107" s="236">
        <f>'I. Modelsimulering_kvinder'!H30*'B. Andre input'!$B$168*'B. Andre input'!$B$65</f>
        <v>0</v>
      </c>
      <c r="I107" s="236">
        <f>'I. Modelsimulering_kvinder'!I30*'B. Andre input'!$B$168*'B. Andre input'!$B$65</f>
        <v>0</v>
      </c>
      <c r="J107" s="236">
        <f>'I. Modelsimulering_kvinder'!J30*'B. Andre input'!$B$168*'B. Andre input'!$B$65</f>
        <v>0</v>
      </c>
      <c r="K107" s="236">
        <f>'I. Modelsimulering_kvinder'!K30*'B. Andre input'!$B$168*'B. Andre input'!$B$65</f>
        <v>0</v>
      </c>
      <c r="L107" s="236">
        <f>'I. Modelsimulering_kvinder'!L30*'B. Andre input'!$B$168*'B. Andre input'!$B$65</f>
        <v>0</v>
      </c>
      <c r="M107" s="236">
        <f>'I. Modelsimulering_kvinder'!M30*'B. Andre input'!$B$168*'B. Andre input'!$B$65</f>
        <v>0</v>
      </c>
      <c r="N107" s="236">
        <f>'I. Modelsimulering_kvinder'!N30*'B. Andre input'!$B$168*'B. Andre input'!$B$65</f>
        <v>20372.205429148114</v>
      </c>
      <c r="O107" s="236">
        <f>'I. Modelsimulering_kvinder'!O30*'B. Andre input'!$B$168*'B. Andre input'!$B$65</f>
        <v>25065.162051618347</v>
      </c>
      <c r="P107" s="236">
        <f>'I. Modelsimulering_kvinder'!P30*'B. Andre input'!$B$168*'B. Andre input'!$B$65</f>
        <v>26719.380867205007</v>
      </c>
      <c r="Q107" s="236">
        <f>'I. Modelsimulering_kvinder'!Q30*'B. Andre input'!$B$168*'B. Andre input'!$B$65</f>
        <v>27952.345749447821</v>
      </c>
      <c r="R107" s="236">
        <f>'I. Modelsimulering_kvinder'!R30*'B. Andre input'!$B$168*'B. Andre input'!$B$65</f>
        <v>29264.625857196228</v>
      </c>
      <c r="S107" s="236">
        <f>'I. Modelsimulering_kvinder'!S30*'B. Andre input'!$B$168*'B. Andre input'!$B$65</f>
        <v>30718.145113099079</v>
      </c>
      <c r="T107" s="236">
        <f>'I. Modelsimulering_kvinder'!T30*'B. Andre input'!$B$168*'B. Andre input'!$B$65</f>
        <v>32289.200975989181</v>
      </c>
      <c r="U107" s="236">
        <f>'I. Modelsimulering_kvinder'!U30*'B. Andre input'!$B$168*'B. Andre input'!$B$65</f>
        <v>33941.898025271985</v>
      </c>
      <c r="V107" s="236">
        <f>'I. Modelsimulering_kvinder'!V30*'B. Andre input'!$B$168*'B. Andre input'!$B$65</f>
        <v>35642.878610356864</v>
      </c>
      <c r="W107" s="236">
        <f>'I. Modelsimulering_kvinder'!W30*'B. Andre input'!$B$168*'B. Andre input'!$B$65</f>
        <v>36118.922419888891</v>
      </c>
      <c r="X107" s="236">
        <f>'I. Modelsimulering_kvinder'!X30*'B. Andre input'!$B$168*'B. Andre input'!$B$65</f>
        <v>36829.820011142343</v>
      </c>
      <c r="Y107" s="236">
        <f>'I. Modelsimulering_kvinder'!Y30*'B. Andre input'!$B$168*'B. Andre input'!$B$65</f>
        <v>37725.381351811135</v>
      </c>
      <c r="Z107" s="236">
        <f>'I. Modelsimulering_kvinder'!Z30*'B. Andre input'!$B$168*'B. Andre input'!$B$65</f>
        <v>38794.768547651816</v>
      </c>
      <c r="AA107" s="236">
        <f>'I. Modelsimulering_kvinder'!AA30*'B. Andre input'!$B$168*'B. Andre input'!$B$65</f>
        <v>39987.007108243364</v>
      </c>
      <c r="AB107" s="236">
        <f>'I. Modelsimulering_kvinder'!AB30*'B. Andre input'!$B$168*'B. Andre input'!$B$65</f>
        <v>41258.656782360536</v>
      </c>
      <c r="AC107" s="236">
        <f>'I. Modelsimulering_kvinder'!AC30*'B. Andre input'!$B$168*'B. Andre input'!$B$65</f>
        <v>42572.983206029792</v>
      </c>
      <c r="AD107" s="236">
        <f>'I. Modelsimulering_kvinder'!AD30*'B. Andre input'!$B$168*'B. Andre input'!$B$65</f>
        <v>43899.202100578419</v>
      </c>
      <c r="AE107" s="236">
        <f>'I. Modelsimulering_kvinder'!AE30*'B. Andre input'!$B$168*'B. Andre input'!$B$65</f>
        <v>45211.788617140082</v>
      </c>
      <c r="AF107" s="236">
        <f>'I. Modelsimulering_kvinder'!AF30*'B. Andre input'!$B$168*'B. Andre input'!$B$65</f>
        <v>46489.845416235366</v>
      </c>
      <c r="AG107" s="236">
        <f>'I. Modelsimulering_kvinder'!AG30*'B. Andre input'!$B$168*'B. Andre input'!$B$65</f>
        <v>47716.524910109962</v>
      </c>
      <c r="AH107" s="236">
        <f>'I. Modelsimulering_kvinder'!AH30*'B. Andre input'!$B$168*'B. Andre input'!$B$65</f>
        <v>48878.502591776814</v>
      </c>
      <c r="AI107" s="236">
        <f>'I. Modelsimulering_kvinder'!AI30*'B. Andre input'!$B$168*'B. Andre input'!$B$65</f>
        <v>50169.284217344379</v>
      </c>
      <c r="AJ107" s="236">
        <f>'I. Modelsimulering_kvinder'!AJ30*'B. Andre input'!$B$168*'B. Andre input'!$B$65</f>
        <v>51534.539344339079</v>
      </c>
      <c r="AK107" s="236">
        <f>'I. Modelsimulering_kvinder'!AK30*'B. Andre input'!$B$168*'B. Andre input'!$B$65</f>
        <v>52928.869802983907</v>
      </c>
      <c r="AL107" s="236">
        <f>'I. Modelsimulering_kvinder'!AL30*'B. Andre input'!$B$168*'B. Andre input'!$B$65</f>
        <v>54314.542823421238</v>
      </c>
      <c r="AM107" s="236">
        <f>'I. Modelsimulering_kvinder'!AM30*'B. Andre input'!$B$168*'B. Andre input'!$B$65</f>
        <v>55660.43048397165</v>
      </c>
      <c r="AN107" s="236">
        <f>'I. Modelsimulering_kvinder'!AN30*'B. Andre input'!$B$168*'B. Andre input'!$B$65</f>
        <v>56941.131616784529</v>
      </c>
      <c r="AO107" s="236">
        <f>'I. Modelsimulering_kvinder'!AO30*'B. Andre input'!$B$168*'B. Andre input'!$B$65</f>
        <v>58136.238916802693</v>
      </c>
      <c r="AP107" s="236">
        <f>'I. Modelsimulering_kvinder'!AP30*'B. Andre input'!$B$168*'B. Andre input'!$B$65</f>
        <v>59229.715832833863</v>
      </c>
      <c r="AQ107" s="236">
        <f>'I. Modelsimulering_kvinder'!AQ30*'B. Andre input'!$B$168*'B. Andre input'!$B$65</f>
        <v>60209.355042487754</v>
      </c>
      <c r="AR107" s="236">
        <f>'I. Modelsimulering_kvinder'!AR30*'B. Andre input'!$B$168*'B. Andre input'!$B$65</f>
        <v>61066.298267897771</v>
      </c>
      <c r="AS107" s="236">
        <f>'I. Modelsimulering_kvinder'!AS30*'B. Andre input'!$B$168*'B. Andre input'!$B$65</f>
        <v>62262.365173262595</v>
      </c>
      <c r="AT107" s="236">
        <f>'I. Modelsimulering_kvinder'!AT30*'B. Andre input'!$B$168*'B. Andre input'!$B$65</f>
        <v>63644.363322045247</v>
      </c>
      <c r="AU107" s="236">
        <f>'I. Modelsimulering_kvinder'!AU30*'B. Andre input'!$B$168*'B. Andre input'!$B$65</f>
        <v>65091.184848407269</v>
      </c>
      <c r="AV107" s="236">
        <f>'I. Modelsimulering_kvinder'!AV30*'B. Andre input'!$B$168*'B. Andre input'!$B$65</f>
        <v>66508.62923498587</v>
      </c>
      <c r="AW107" s="236">
        <f>'I. Modelsimulering_kvinder'!AW30*'B. Andre input'!$B$168*'B. Andre input'!$B$65</f>
        <v>67824.931117655768</v>
      </c>
      <c r="AX107" s="236">
        <f>'I. Modelsimulering_kvinder'!AX30*'B. Andre input'!$B$168*'B. Andre input'!$B$65</f>
        <v>68986.953589021781</v>
      </c>
      <c r="AY107" s="236">
        <f>'I. Modelsimulering_kvinder'!AY30*'B. Andre input'!$B$168*'B. Andre input'!$B$65</f>
        <v>69956.964095207091</v>
      </c>
      <c r="AZ107" s="236">
        <f>'I. Modelsimulering_kvinder'!AZ30*'B. Andre input'!$B$168*'B. Andre input'!$B$65</f>
        <v>70709.903681508164</v>
      </c>
      <c r="BA107" s="236">
        <f>'I. Modelsimulering_kvinder'!BA30*'B. Andre input'!$B$168*'B. Andre input'!$B$65</f>
        <v>71231.069280287382</v>
      </c>
      <c r="BB107" s="236">
        <f>'I. Modelsimulering_kvinder'!BB30*'B. Andre input'!$B$168*'B. Andre input'!$B$65</f>
        <v>71514.14216673054</v>
      </c>
      <c r="BC107" s="236">
        <f>'I. Modelsimulering_kvinder'!BC30*'B. Andre input'!$B$168*'B. Andre input'!$B$65</f>
        <v>75060.814418667607</v>
      </c>
      <c r="BD107" s="236">
        <f>'I. Modelsimulering_kvinder'!BD30*'B. Andre input'!$B$168*'B. Andre input'!$B$65</f>
        <v>77326.613623080426</v>
      </c>
      <c r="BE107" s="236">
        <f>'I. Modelsimulering_kvinder'!BE30*'B. Andre input'!$B$168*'B. Andre input'!$B$65</f>
        <v>78533.643646429147</v>
      </c>
      <c r="BF107" s="236">
        <f>'I. Modelsimulering_kvinder'!BF30*'B. Andre input'!$B$168*'B. Andre input'!$B$65</f>
        <v>78869.929781293307</v>
      </c>
      <c r="BG107" s="236">
        <f>'I. Modelsimulering_kvinder'!BG30*'B. Andre input'!$B$168*'B. Andre input'!$B$65</f>
        <v>78494.430134083668</v>
      </c>
      <c r="BH107" s="236">
        <f>'I. Modelsimulering_kvinder'!BH30*'B. Andre input'!$B$168*'B. Andre input'!$B$65</f>
        <v>77541.571309386141</v>
      </c>
      <c r="BI107" s="236">
        <f>'I. Modelsimulering_kvinder'!BI30*'B. Andre input'!$B$168*'B. Andre input'!$B$65</f>
        <v>76125.128899253919</v>
      </c>
      <c r="BJ107" s="236">
        <f>'I. Modelsimulering_kvinder'!BJ30*'B. Andre input'!$B$168*'B. Andre input'!$B$65</f>
        <v>74341.45819783055</v>
      </c>
      <c r="BK107" s="236">
        <f>'I. Modelsimulering_kvinder'!BK30*'B. Andre input'!$B$168*'B. Andre input'!$B$65</f>
        <v>72272.155237699873</v>
      </c>
      <c r="BL107" s="236">
        <f>'I. Modelsimulering_kvinder'!BL30*'B. Andre input'!$B$168*'B. Andre input'!$B$65</f>
        <v>69986.247734521967</v>
      </c>
      <c r="BM107" s="236">
        <f>'I. Modelsimulering_kvinder'!BM30*'B. Andre input'!$B$168*'B. Andre input'!$B$65</f>
        <v>67542.009921518009</v>
      </c>
      <c r="BN107" s="236">
        <f>'I. Modelsimulering_kvinder'!BN30*'B. Andre input'!$B$168*'B. Andre input'!$B$65</f>
        <v>64988.480306813857</v>
      </c>
      <c r="BO107" s="236">
        <f>'I. Modelsimulering_kvinder'!BO30*'B. Andre input'!$B$168*'B. Andre input'!$B$65</f>
        <v>62366.744809645315</v>
      </c>
      <c r="BP107" s="236">
        <f>'I. Modelsimulering_kvinder'!BP30*'B. Andre input'!$B$168*'B. Andre input'!$B$65</f>
        <v>59711.032885457214</v>
      </c>
      <c r="BQ107" s="236">
        <f>'I. Modelsimulering_kvinder'!BQ30*'B. Andre input'!$B$168*'B. Andre input'!$B$65</f>
        <v>57049.662245621868</v>
      </c>
      <c r="BR107" s="236">
        <f>'I. Modelsimulering_kvinder'!BR30*'B. Andre input'!$B$168*'B. Andre input'!$B$65</f>
        <v>54405.858650796341</v>
      </c>
      <c r="BS107" s="236">
        <f>'I. Modelsimulering_kvinder'!BS30*'B. Andre input'!$B$168*'B. Andre input'!$B$65</f>
        <v>51798.470599961074</v>
      </c>
      <c r="BT107" s="236">
        <f>'I. Modelsimulering_kvinder'!BT30*'B. Andre input'!$B$168*'B. Andre input'!$B$65</f>
        <v>49242.594019317337</v>
      </c>
      <c r="BU107" s="236">
        <f>'I. Modelsimulering_kvinder'!BU30*'B. Andre input'!$B$168*'B. Andre input'!$B$65</f>
        <v>46750.118772414658</v>
      </c>
      <c r="BV107" s="236">
        <f>'I. Modelsimulering_kvinder'!BV30*'B. Andre input'!$B$168*'B. Andre input'!$B$65</f>
        <v>135991.42494898851</v>
      </c>
      <c r="BW107" s="236">
        <f>'I. Modelsimulering_kvinder'!BW30*'B. Andre input'!$B$168*'B. Andre input'!$B$65</f>
        <v>114833.21299632198</v>
      </c>
      <c r="BX107" s="236">
        <f>'I. Modelsimulering_kvinder'!BX30*'B. Andre input'!$B$168*'B. Andre input'!$B$65</f>
        <v>96967.079580097037</v>
      </c>
      <c r="BY107" s="236">
        <f>'I. Modelsimulering_kvinder'!BY30*'B. Andre input'!$B$168*'B. Andre input'!$B$65</f>
        <v>81878.273254098007</v>
      </c>
      <c r="BZ107" s="236">
        <f>'I. Modelsimulering_kvinder'!BZ30*'B. Andre input'!$B$168*'B. Andre input'!$B$65</f>
        <v>69131.359951037215</v>
      </c>
      <c r="CA107" s="236">
        <f>'I. Modelsimulering_kvinder'!CA30*'B. Andre input'!$B$168*'B. Andre input'!$B$65</f>
        <v>58359.756761304037</v>
      </c>
      <c r="CB107" s="236">
        <f>'I. Modelsimulering_kvinder'!CB30*'B. Andre input'!$B$168*'B. Andre input'!$B$65</f>
        <v>49255.399021799931</v>
      </c>
      <c r="CC107" s="236">
        <f>'I. Modelsimulering_kvinder'!CC30*'B. Andre input'!$B$168*'B. Andre input'!$B$65</f>
        <v>41559.396175264941</v>
      </c>
      <c r="CD107" s="236">
        <f>'I. Modelsimulering_kvinder'!CD30*'B. Andre input'!$B$168*'B. Andre input'!$B$65</f>
        <v>35053.959792441965</v>
      </c>
      <c r="CE107" s="236">
        <f>'I. Modelsimulering_kvinder'!CE30*'B. Andre input'!$B$168*'B. Andre input'!$B$65</f>
        <v>29555.60384494441</v>
      </c>
      <c r="CF107" s="236">
        <f>'I. Modelsimulering_kvinder'!CF30*'B. Andre input'!$B$168*'B. Andre input'!$B$65</f>
        <v>24909.492665636484</v>
      </c>
      <c r="CG107" s="236">
        <f>'I. Modelsimulering_kvinder'!CG30*'B. Andre input'!$B$168*'B. Andre input'!$B$65</f>
        <v>20984.770836288331</v>
      </c>
      <c r="CH107" s="236">
        <f>'I. Modelsimulering_kvinder'!CH30*'B. Andre input'!$B$168*'B. Andre input'!$B$65</f>
        <v>17670.709043838116</v>
      </c>
      <c r="CI107" s="236">
        <f>'I. Modelsimulering_kvinder'!CI30*'B. Andre input'!$B$168*'B. Andre input'!$B$65</f>
        <v>14873.517527897209</v>
      </c>
      <c r="CJ107" s="236">
        <f>'I. Modelsimulering_kvinder'!CJ30*'B. Andre input'!$B$168*'B. Andre input'!$B$65</f>
        <v>187705.52962444408</v>
      </c>
    </row>
    <row r="108" spans="1:88" s="115" customFormat="1" ht="12.75" x14ac:dyDescent="0.2">
      <c r="A108" s="140" t="s">
        <v>0</v>
      </c>
      <c r="B108" s="202"/>
      <c r="C108" s="192"/>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row>
    <row r="109" spans="1:88" s="115" customFormat="1" ht="12.75" x14ac:dyDescent="0.2">
      <c r="A109" s="140" t="s">
        <v>5</v>
      </c>
      <c r="B109" s="192"/>
      <c r="C109" s="192"/>
      <c r="D109" s="236">
        <f>SUM(D88:D108)</f>
        <v>56925916.200338677</v>
      </c>
      <c r="E109" s="236">
        <f t="shared" ref="E109:BP109" si="36">SUM(E88:E108)</f>
        <v>56591793.957428157</v>
      </c>
      <c r="F109" s="236">
        <f t="shared" si="36"/>
        <v>56153905.094238497</v>
      </c>
      <c r="G109" s="236">
        <f t="shared" si="36"/>
        <v>55632868.844656505</v>
      </c>
      <c r="H109" s="236">
        <f t="shared" si="36"/>
        <v>55044376.569917053</v>
      </c>
      <c r="I109" s="236">
        <f t="shared" si="36"/>
        <v>54200586.771566302</v>
      </c>
      <c r="J109" s="236">
        <f t="shared" si="36"/>
        <v>53452845.103188358</v>
      </c>
      <c r="K109" s="236">
        <f t="shared" si="36"/>
        <v>52694866.153519161</v>
      </c>
      <c r="L109" s="236">
        <f t="shared" si="36"/>
        <v>51911401.913445428</v>
      </c>
      <c r="M109" s="236">
        <f t="shared" si="36"/>
        <v>51103345.427018985</v>
      </c>
      <c r="N109" s="236">
        <f t="shared" si="36"/>
        <v>50160975.727057621</v>
      </c>
      <c r="O109" s="236">
        <f t="shared" si="36"/>
        <v>49336865.225600772</v>
      </c>
      <c r="P109" s="236">
        <f t="shared" si="36"/>
        <v>48515469.040478669</v>
      </c>
      <c r="Q109" s="236">
        <f t="shared" si="36"/>
        <v>47676471.07969176</v>
      </c>
      <c r="R109" s="236">
        <f t="shared" si="36"/>
        <v>46818071.577564724</v>
      </c>
      <c r="S109" s="236">
        <f t="shared" si="36"/>
        <v>45941990.42546995</v>
      </c>
      <c r="T109" s="236">
        <f t="shared" si="36"/>
        <v>45050559.932242155</v>
      </c>
      <c r="U109" s="236">
        <f t="shared" si="36"/>
        <v>44146172.330131985</v>
      </c>
      <c r="V109" s="236">
        <f t="shared" si="36"/>
        <v>43231176.783001497</v>
      </c>
      <c r="W109" s="236">
        <f t="shared" si="36"/>
        <v>42922206.194293253</v>
      </c>
      <c r="X109" s="236">
        <f t="shared" si="36"/>
        <v>41985341.701822564</v>
      </c>
      <c r="Y109" s="236">
        <f t="shared" si="36"/>
        <v>41039641.379160941</v>
      </c>
      <c r="Z109" s="236">
        <f t="shared" si="36"/>
        <v>40087047.044097573</v>
      </c>
      <c r="AA109" s="236">
        <f t="shared" si="36"/>
        <v>39129509.414439522</v>
      </c>
      <c r="AB109" s="236">
        <f t="shared" si="36"/>
        <v>38169251.052493274</v>
      </c>
      <c r="AC109" s="236">
        <f t="shared" si="36"/>
        <v>37208594.048302531</v>
      </c>
      <c r="AD109" s="236">
        <f t="shared" si="36"/>
        <v>36249844.449284054</v>
      </c>
      <c r="AE109" s="236">
        <f t="shared" si="36"/>
        <v>35295216.891113736</v>
      </c>
      <c r="AF109" s="236">
        <f t="shared" si="36"/>
        <v>34346787.582909539</v>
      </c>
      <c r="AG109" s="236">
        <f t="shared" si="36"/>
        <v>33629882.668361291</v>
      </c>
      <c r="AH109" s="236">
        <f t="shared" si="36"/>
        <v>32887930.166983869</v>
      </c>
      <c r="AI109" s="236">
        <f t="shared" si="36"/>
        <v>32122278.596596956</v>
      </c>
      <c r="AJ109" s="236">
        <f t="shared" si="36"/>
        <v>31334325.228301197</v>
      </c>
      <c r="AK109" s="236">
        <f t="shared" si="36"/>
        <v>30526707.970826708</v>
      </c>
      <c r="AL109" s="236">
        <f t="shared" si="36"/>
        <v>29702771.133507427</v>
      </c>
      <c r="AM109" s="236">
        <f t="shared" si="36"/>
        <v>28866197.21414952</v>
      </c>
      <c r="AN109" s="236">
        <f t="shared" si="36"/>
        <v>28020756.989538897</v>
      </c>
      <c r="AO109" s="236">
        <f t="shared" si="36"/>
        <v>27170143.672086023</v>
      </c>
      <c r="AP109" s="236">
        <f t="shared" si="36"/>
        <v>26317866.56805801</v>
      </c>
      <c r="AQ109" s="236">
        <f t="shared" si="36"/>
        <v>25845590.41083407</v>
      </c>
      <c r="AR109" s="236">
        <f t="shared" si="36"/>
        <v>25294391.728453465</v>
      </c>
      <c r="AS109" s="236">
        <f t="shared" si="36"/>
        <v>24673130.111113038</v>
      </c>
      <c r="AT109" s="236">
        <f t="shared" si="36"/>
        <v>23989975.71848942</v>
      </c>
      <c r="AU109" s="236">
        <f t="shared" si="36"/>
        <v>23254543.455699906</v>
      </c>
      <c r="AV109" s="236">
        <f t="shared" si="36"/>
        <v>22476925.940647781</v>
      </c>
      <c r="AW109" s="236">
        <f t="shared" si="36"/>
        <v>21667065.520784948</v>
      </c>
      <c r="AX109" s="236">
        <f t="shared" si="36"/>
        <v>20834363.015488107</v>
      </c>
      <c r="AY109" s="236">
        <f t="shared" si="36"/>
        <v>19987450.308778517</v>
      </c>
      <c r="AZ109" s="236">
        <f t="shared" si="36"/>
        <v>19134075.000036847</v>
      </c>
      <c r="BA109" s="236">
        <f t="shared" si="36"/>
        <v>20525268.927605476</v>
      </c>
      <c r="BB109" s="236">
        <f t="shared" si="36"/>
        <v>19311282.366072372</v>
      </c>
      <c r="BC109" s="236">
        <f t="shared" si="36"/>
        <v>18117502.722201664</v>
      </c>
      <c r="BD109" s="236">
        <f t="shared" si="36"/>
        <v>16947289.769664116</v>
      </c>
      <c r="BE109" s="236">
        <f t="shared" si="36"/>
        <v>15816172.787331482</v>
      </c>
      <c r="BF109" s="236">
        <f t="shared" si="36"/>
        <v>14733942.830383983</v>
      </c>
      <c r="BG109" s="236">
        <f t="shared" si="36"/>
        <v>13706311.596764326</v>
      </c>
      <c r="BH109" s="236">
        <f t="shared" si="36"/>
        <v>12736110.155382179</v>
      </c>
      <c r="BI109" s="236">
        <f t="shared" si="36"/>
        <v>11824155.187038852</v>
      </c>
      <c r="BJ109" s="236">
        <f t="shared" si="36"/>
        <v>10969874.662531007</v>
      </c>
      <c r="BK109" s="236">
        <f t="shared" si="36"/>
        <v>10171759.246787189</v>
      </c>
      <c r="BL109" s="236">
        <f t="shared" si="36"/>
        <v>9427687.3013436906</v>
      </c>
      <c r="BM109" s="236">
        <f t="shared" si="36"/>
        <v>8735158.1102290675</v>
      </c>
      <c r="BN109" s="236">
        <f t="shared" si="36"/>
        <v>8091458.4124112325</v>
      </c>
      <c r="BO109" s="236">
        <f t="shared" si="36"/>
        <v>7493780.4409410283</v>
      </c>
      <c r="BP109" s="236">
        <f t="shared" si="36"/>
        <v>6939304.6961918287</v>
      </c>
      <c r="BQ109" s="236">
        <f t="shared" ref="BQ109:CJ109" si="37">SUM(BQ88:BQ108)</f>
        <v>6425257.0820898116</v>
      </c>
      <c r="BR109" s="236">
        <f t="shared" si="37"/>
        <v>5948947.4257007251</v>
      </c>
      <c r="BS109" s="236">
        <f t="shared" si="37"/>
        <v>5507794.5062392615</v>
      </c>
      <c r="BT109" s="236">
        <f t="shared" si="37"/>
        <v>5099341.3413741803</v>
      </c>
      <c r="BU109" s="236">
        <f t="shared" si="37"/>
        <v>4721263.4740809603</v>
      </c>
      <c r="BV109" s="236">
        <f t="shared" si="37"/>
        <v>3930488.4124235353</v>
      </c>
      <c r="BW109" s="236">
        <f t="shared" si="37"/>
        <v>3120620.5004159557</v>
      </c>
      <c r="BX109" s="236">
        <f t="shared" si="37"/>
        <v>2489575.3323226743</v>
      </c>
      <c r="BY109" s="236">
        <f t="shared" si="37"/>
        <v>1995166.9005947954</v>
      </c>
      <c r="BZ109" s="236">
        <f t="shared" si="37"/>
        <v>1605739.1706288389</v>
      </c>
      <c r="CA109" s="236">
        <f t="shared" si="37"/>
        <v>1297419.8219682486</v>
      </c>
      <c r="CB109" s="236">
        <f t="shared" si="37"/>
        <v>1052113.5084615545</v>
      </c>
      <c r="CC109" s="236">
        <f t="shared" si="37"/>
        <v>856030.9623691038</v>
      </c>
      <c r="CD109" s="236">
        <f t="shared" si="37"/>
        <v>698607.24881086103</v>
      </c>
      <c r="CE109" s="236">
        <f t="shared" si="37"/>
        <v>571703.34146822616</v>
      </c>
      <c r="CF109" s="236">
        <f t="shared" si="37"/>
        <v>469014.53182317747</v>
      </c>
      <c r="CG109" s="236">
        <f t="shared" si="37"/>
        <v>385630.2798077293</v>
      </c>
      <c r="CH109" s="236">
        <f t="shared" si="37"/>
        <v>317705.30311448884</v>
      </c>
      <c r="CI109" s="236">
        <f t="shared" si="37"/>
        <v>262212.65682001447</v>
      </c>
      <c r="CJ109" s="236">
        <f t="shared" si="37"/>
        <v>216757.46913262852</v>
      </c>
    </row>
    <row r="111" spans="1:88" x14ac:dyDescent="0.25">
      <c r="A111" s="1" t="s">
        <v>352</v>
      </c>
    </row>
    <row r="112" spans="1:88" x14ac:dyDescent="0.25">
      <c r="A112" s="457"/>
      <c r="B112" s="519" t="s">
        <v>24</v>
      </c>
      <c r="C112" s="521" t="s">
        <v>20</v>
      </c>
      <c r="D112" s="521"/>
      <c r="E112" s="521"/>
      <c r="F112" s="521"/>
      <c r="G112" s="521"/>
      <c r="H112" s="521"/>
      <c r="I112" s="521"/>
      <c r="J112" s="521"/>
      <c r="K112" s="521"/>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c r="AV112" s="521"/>
      <c r="AW112" s="521"/>
      <c r="AX112" s="521"/>
      <c r="AY112" s="521"/>
      <c r="AZ112" s="521"/>
      <c r="BA112" s="521"/>
      <c r="BB112" s="521"/>
      <c r="BC112" s="521"/>
      <c r="BD112" s="521"/>
      <c r="BE112" s="521"/>
      <c r="BF112" s="521"/>
      <c r="BG112" s="521"/>
      <c r="BH112" s="521"/>
      <c r="BI112" s="521"/>
      <c r="BJ112" s="521"/>
      <c r="BK112" s="521"/>
      <c r="BL112" s="521"/>
      <c r="BM112" s="521"/>
      <c r="BN112" s="521"/>
      <c r="BO112" s="521"/>
      <c r="BP112" s="521"/>
      <c r="BQ112" s="521"/>
      <c r="BR112" s="521"/>
      <c r="BS112" s="521"/>
      <c r="BT112" s="521"/>
      <c r="BU112" s="521"/>
      <c r="BV112" s="521"/>
      <c r="BW112" s="521"/>
      <c r="BX112" s="521"/>
      <c r="BY112" s="521"/>
      <c r="BZ112" s="521"/>
      <c r="CA112" s="521"/>
      <c r="CB112" s="521"/>
      <c r="CC112" s="521"/>
      <c r="CD112" s="521"/>
      <c r="CE112" s="521"/>
      <c r="CF112" s="521"/>
      <c r="CG112" s="521"/>
      <c r="CH112" s="521"/>
      <c r="CI112" s="521"/>
      <c r="CJ112" s="521"/>
    </row>
    <row r="113" spans="1:88" s="115" customFormat="1" ht="12.75" x14ac:dyDescent="0.2">
      <c r="A113" s="432"/>
      <c r="B113" s="520"/>
      <c r="C113" s="215">
        <v>0</v>
      </c>
      <c r="D113" s="204">
        <f>C113+1</f>
        <v>1</v>
      </c>
      <c r="E113" s="204">
        <f t="shared" ref="E113:AT113" si="38">D113+1</f>
        <v>2</v>
      </c>
      <c r="F113" s="204">
        <f t="shared" si="38"/>
        <v>3</v>
      </c>
      <c r="G113" s="204">
        <f t="shared" si="38"/>
        <v>4</v>
      </c>
      <c r="H113" s="204">
        <f t="shared" si="38"/>
        <v>5</v>
      </c>
      <c r="I113" s="204">
        <f t="shared" si="38"/>
        <v>6</v>
      </c>
      <c r="J113" s="204">
        <f t="shared" si="38"/>
        <v>7</v>
      </c>
      <c r="K113" s="204">
        <f t="shared" si="38"/>
        <v>8</v>
      </c>
      <c r="L113" s="204">
        <f t="shared" si="38"/>
        <v>9</v>
      </c>
      <c r="M113" s="204">
        <f t="shared" si="38"/>
        <v>10</v>
      </c>
      <c r="N113" s="204">
        <f t="shared" si="38"/>
        <v>11</v>
      </c>
      <c r="O113" s="204">
        <f t="shared" si="38"/>
        <v>12</v>
      </c>
      <c r="P113" s="204">
        <f t="shared" si="38"/>
        <v>13</v>
      </c>
      <c r="Q113" s="204">
        <f t="shared" si="38"/>
        <v>14</v>
      </c>
      <c r="R113" s="204">
        <f t="shared" si="38"/>
        <v>15</v>
      </c>
      <c r="S113" s="204">
        <f t="shared" si="38"/>
        <v>16</v>
      </c>
      <c r="T113" s="204">
        <f t="shared" si="38"/>
        <v>17</v>
      </c>
      <c r="U113" s="204">
        <f t="shared" si="38"/>
        <v>18</v>
      </c>
      <c r="V113" s="204">
        <f t="shared" si="38"/>
        <v>19</v>
      </c>
      <c r="W113" s="204">
        <f t="shared" si="38"/>
        <v>20</v>
      </c>
      <c r="X113" s="204">
        <f t="shared" si="38"/>
        <v>21</v>
      </c>
      <c r="Y113" s="204">
        <f t="shared" si="38"/>
        <v>22</v>
      </c>
      <c r="Z113" s="204">
        <f t="shared" si="38"/>
        <v>23</v>
      </c>
      <c r="AA113" s="204">
        <f t="shared" si="38"/>
        <v>24</v>
      </c>
      <c r="AB113" s="204">
        <f t="shared" si="38"/>
        <v>25</v>
      </c>
      <c r="AC113" s="204">
        <f t="shared" si="38"/>
        <v>26</v>
      </c>
      <c r="AD113" s="204">
        <f t="shared" si="38"/>
        <v>27</v>
      </c>
      <c r="AE113" s="204">
        <f t="shared" si="38"/>
        <v>28</v>
      </c>
      <c r="AF113" s="204">
        <f t="shared" si="38"/>
        <v>29</v>
      </c>
      <c r="AG113" s="204">
        <f t="shared" si="38"/>
        <v>30</v>
      </c>
      <c r="AH113" s="204">
        <f t="shared" si="38"/>
        <v>31</v>
      </c>
      <c r="AI113" s="204">
        <f t="shared" si="38"/>
        <v>32</v>
      </c>
      <c r="AJ113" s="204">
        <f t="shared" si="38"/>
        <v>33</v>
      </c>
      <c r="AK113" s="204">
        <f t="shared" si="38"/>
        <v>34</v>
      </c>
      <c r="AL113" s="204">
        <f t="shared" si="38"/>
        <v>35</v>
      </c>
      <c r="AM113" s="204">
        <f t="shared" si="38"/>
        <v>36</v>
      </c>
      <c r="AN113" s="204">
        <f t="shared" si="38"/>
        <v>37</v>
      </c>
      <c r="AO113" s="204">
        <f t="shared" si="38"/>
        <v>38</v>
      </c>
      <c r="AP113" s="204">
        <f t="shared" si="38"/>
        <v>39</v>
      </c>
      <c r="AQ113" s="204">
        <f t="shared" si="38"/>
        <v>40</v>
      </c>
      <c r="AR113" s="204">
        <f t="shared" si="38"/>
        <v>41</v>
      </c>
      <c r="AS113" s="204">
        <f t="shared" si="38"/>
        <v>42</v>
      </c>
      <c r="AT113" s="204">
        <f t="shared" si="38"/>
        <v>43</v>
      </c>
      <c r="AU113" s="204">
        <f>AT113+1</f>
        <v>44</v>
      </c>
      <c r="AV113" s="204">
        <f t="shared" ref="AV113:CB113" si="39">AU113+1</f>
        <v>45</v>
      </c>
      <c r="AW113" s="204">
        <f t="shared" si="39"/>
        <v>46</v>
      </c>
      <c r="AX113" s="204">
        <f t="shared" si="39"/>
        <v>47</v>
      </c>
      <c r="AY113" s="204">
        <f t="shared" si="39"/>
        <v>48</v>
      </c>
      <c r="AZ113" s="204">
        <f t="shared" si="39"/>
        <v>49</v>
      </c>
      <c r="BA113" s="204">
        <f t="shared" si="39"/>
        <v>50</v>
      </c>
      <c r="BB113" s="204">
        <f t="shared" si="39"/>
        <v>51</v>
      </c>
      <c r="BC113" s="204">
        <f t="shared" si="39"/>
        <v>52</v>
      </c>
      <c r="BD113" s="204">
        <f t="shared" si="39"/>
        <v>53</v>
      </c>
      <c r="BE113" s="204">
        <f t="shared" si="39"/>
        <v>54</v>
      </c>
      <c r="BF113" s="204">
        <f t="shared" si="39"/>
        <v>55</v>
      </c>
      <c r="BG113" s="204">
        <f t="shared" si="39"/>
        <v>56</v>
      </c>
      <c r="BH113" s="204">
        <f t="shared" si="39"/>
        <v>57</v>
      </c>
      <c r="BI113" s="204">
        <f t="shared" si="39"/>
        <v>58</v>
      </c>
      <c r="BJ113" s="204">
        <f t="shared" si="39"/>
        <v>59</v>
      </c>
      <c r="BK113" s="204">
        <f t="shared" si="39"/>
        <v>60</v>
      </c>
      <c r="BL113" s="204">
        <f t="shared" si="39"/>
        <v>61</v>
      </c>
      <c r="BM113" s="204">
        <f t="shared" si="39"/>
        <v>62</v>
      </c>
      <c r="BN113" s="204">
        <f t="shared" si="39"/>
        <v>63</v>
      </c>
      <c r="BO113" s="204">
        <f t="shared" si="39"/>
        <v>64</v>
      </c>
      <c r="BP113" s="204">
        <f t="shared" si="39"/>
        <v>65</v>
      </c>
      <c r="BQ113" s="204">
        <f t="shared" si="39"/>
        <v>66</v>
      </c>
      <c r="BR113" s="204">
        <f t="shared" si="39"/>
        <v>67</v>
      </c>
      <c r="BS113" s="204">
        <f t="shared" si="39"/>
        <v>68</v>
      </c>
      <c r="BT113" s="204">
        <f t="shared" si="39"/>
        <v>69</v>
      </c>
      <c r="BU113" s="204">
        <f t="shared" si="39"/>
        <v>70</v>
      </c>
      <c r="BV113" s="204">
        <f t="shared" si="39"/>
        <v>71</v>
      </c>
      <c r="BW113" s="204">
        <f t="shared" si="39"/>
        <v>72</v>
      </c>
      <c r="BX113" s="204">
        <f t="shared" si="39"/>
        <v>73</v>
      </c>
      <c r="BY113" s="204">
        <f t="shared" si="39"/>
        <v>74</v>
      </c>
      <c r="BZ113" s="204">
        <f t="shared" si="39"/>
        <v>75</v>
      </c>
      <c r="CA113" s="204">
        <f t="shared" si="39"/>
        <v>76</v>
      </c>
      <c r="CB113" s="204">
        <f t="shared" si="39"/>
        <v>77</v>
      </c>
      <c r="CC113" s="204">
        <f>CB113+1</f>
        <v>78</v>
      </c>
      <c r="CD113" s="204">
        <f t="shared" ref="CD113:CG113" si="40">CC113+1</f>
        <v>79</v>
      </c>
      <c r="CE113" s="204">
        <f t="shared" si="40"/>
        <v>80</v>
      </c>
      <c r="CF113" s="204">
        <f t="shared" si="40"/>
        <v>81</v>
      </c>
      <c r="CG113" s="204">
        <f t="shared" si="40"/>
        <v>82</v>
      </c>
      <c r="CH113" s="204">
        <f>CG113+1</f>
        <v>83</v>
      </c>
      <c r="CI113" s="204">
        <f t="shared" ref="CI113:CJ113" si="41">CH113+1</f>
        <v>84</v>
      </c>
      <c r="CJ113" s="204">
        <f t="shared" si="41"/>
        <v>85</v>
      </c>
    </row>
    <row r="114" spans="1:88" s="115" customFormat="1" ht="12.75" x14ac:dyDescent="0.2">
      <c r="A114" s="140" t="s">
        <v>17</v>
      </c>
      <c r="B114" s="192"/>
      <c r="C114" s="192"/>
      <c r="D114" s="236">
        <f>'I. Modelsimulering_kvinder'!D40*'B. Andre input'!$B$138*'B. Andre input'!$B$65</f>
        <v>7555174.2126825489</v>
      </c>
      <c r="E114" s="236">
        <f>'I. Modelsimulering_kvinder'!E40*'B. Andre input'!$B$138*'B. Andre input'!$B$65</f>
        <v>7093033.1963634156</v>
      </c>
      <c r="F114" s="236">
        <f>'I. Modelsimulering_kvinder'!F40*'B. Andre input'!$B$138*'B. Andre input'!$B$65</f>
        <v>6663156.0225425344</v>
      </c>
      <c r="G114" s="236">
        <f>'I. Modelsimulering_kvinder'!G40*'B. Andre input'!$B$138*'B. Andre input'!$B$65</f>
        <v>6262858.1457292372</v>
      </c>
      <c r="H114" s="236">
        <f>'I. Modelsimulering_kvinder'!H40*'B. Andre input'!$B$138*'B. Andre input'!$B$65</f>
        <v>5889719.3338145269</v>
      </c>
      <c r="I114" s="236">
        <f>'I. Modelsimulering_kvinder'!I40*'B. Andre input'!$B$138*'B. Andre input'!$B$65</f>
        <v>5431602.9132592361</v>
      </c>
      <c r="J114" s="236">
        <f>'I. Modelsimulering_kvinder'!J40*'B. Andre input'!$B$138*'B. Andre input'!$B$65</f>
        <v>4999899.348028874</v>
      </c>
      <c r="K114" s="236">
        <f>'I. Modelsimulering_kvinder'!K40*'B. Andre input'!$B$138*'B. Andre input'!$B$65</f>
        <v>4601209.6449819608</v>
      </c>
      <c r="L114" s="236">
        <f>'I. Modelsimulering_kvinder'!L40*'B. Andre input'!$B$138*'B. Andre input'!$B$65</f>
        <v>4234354.8962192331</v>
      </c>
      <c r="M114" s="236">
        <f>'I. Modelsimulering_kvinder'!M40*'B. Andre input'!$B$138*'B. Andre input'!$B$65</f>
        <v>3897003.3876971123</v>
      </c>
      <c r="N114" s="236">
        <f>'I. Modelsimulering_kvinder'!N40*'B. Andre input'!$B$138*'B. Andre input'!$B$65</f>
        <v>3433517.2408951125</v>
      </c>
      <c r="O114" s="236">
        <f>'I. Modelsimulering_kvinder'!O40*'B. Andre input'!$B$138*'B. Andre input'!$B$65</f>
        <v>3024958.3511562119</v>
      </c>
      <c r="P114" s="236">
        <f>'I. Modelsimulering_kvinder'!P40*'B. Andre input'!$B$138*'B. Andre input'!$B$65</f>
        <v>2665702.9496420966</v>
      </c>
      <c r="Q114" s="236">
        <f>'I. Modelsimulering_kvinder'!Q40*'B. Andre input'!$B$138*'B. Andre input'!$B$65</f>
        <v>2349714.5030558086</v>
      </c>
      <c r="R114" s="236">
        <f>'I. Modelsimulering_kvinder'!R40*'B. Andre input'!$B$138*'B. Andre input'!$B$65</f>
        <v>2071605.8799786975</v>
      </c>
      <c r="S114" s="236">
        <f>'I. Modelsimulering_kvinder'!S40*'B. Andre input'!$B$138*'B. Andre input'!$B$65</f>
        <v>1826698.2727998458</v>
      </c>
      <c r="T114" s="236">
        <f>'I. Modelsimulering_kvinder'!T40*'B. Andre input'!$B$138*'B. Andre input'!$B$65</f>
        <v>1610932.9950502922</v>
      </c>
      <c r="U114" s="236">
        <f>'I. Modelsimulering_kvinder'!U40*'B. Andre input'!$B$138*'B. Andre input'!$B$65</f>
        <v>1420778.6475118287</v>
      </c>
      <c r="V114" s="236">
        <f>'I. Modelsimulering_kvinder'!V40*'B. Andre input'!$B$138*'B. Andre input'!$B$65</f>
        <v>1253152.9856114129</v>
      </c>
      <c r="W114" s="236">
        <f>'I. Modelsimulering_kvinder'!W40*'B. Andre input'!$B$138*'B. Andre input'!$B$65</f>
        <v>0</v>
      </c>
      <c r="X114" s="236">
        <f>'I. Modelsimulering_kvinder'!X40*'B. Andre input'!$B$138*'B. Andre input'!$B$65</f>
        <v>0</v>
      </c>
      <c r="Y114" s="236">
        <f>'I. Modelsimulering_kvinder'!Y40*'B. Andre input'!$B$138*'B. Andre input'!$B$65</f>
        <v>0</v>
      </c>
      <c r="Z114" s="236">
        <f>'I. Modelsimulering_kvinder'!Z40*'B. Andre input'!$B$138*'B. Andre input'!$B$65</f>
        <v>0</v>
      </c>
      <c r="AA114" s="236">
        <f>'I. Modelsimulering_kvinder'!AA40*'B. Andre input'!$B$138*'B. Andre input'!$B$65</f>
        <v>0</v>
      </c>
      <c r="AB114" s="236">
        <f>'I. Modelsimulering_kvinder'!AB40*'B. Andre input'!$B$138*'B. Andre input'!$B$65</f>
        <v>0</v>
      </c>
      <c r="AC114" s="236">
        <f>'I. Modelsimulering_kvinder'!AC40*'B. Andre input'!$B$138*'B. Andre input'!$B$65</f>
        <v>0</v>
      </c>
      <c r="AD114" s="236">
        <f>'I. Modelsimulering_kvinder'!AD40*'B. Andre input'!$B$138*'B. Andre input'!$B$65</f>
        <v>0</v>
      </c>
      <c r="AE114" s="236">
        <f>'I. Modelsimulering_kvinder'!AE40*'B. Andre input'!$B$138*'B. Andre input'!$B$65</f>
        <v>0</v>
      </c>
      <c r="AF114" s="236">
        <f>'I. Modelsimulering_kvinder'!AF40*'B. Andre input'!$B$138*'B. Andre input'!$B$65</f>
        <v>0</v>
      </c>
      <c r="AG114" s="236">
        <f>'I. Modelsimulering_kvinder'!AG40*'B. Andre input'!$B$138*'B. Andre input'!$B$65</f>
        <v>0</v>
      </c>
      <c r="AH114" s="236">
        <f>'I. Modelsimulering_kvinder'!AH40*'B. Andre input'!$B$138*'B. Andre input'!$B$65</f>
        <v>0</v>
      </c>
      <c r="AI114" s="236">
        <f>'I. Modelsimulering_kvinder'!AI40*'B. Andre input'!$B$138*'B. Andre input'!$B$65</f>
        <v>0</v>
      </c>
      <c r="AJ114" s="236">
        <f>'I. Modelsimulering_kvinder'!AJ40*'B. Andre input'!$B$138*'B. Andre input'!$B$65</f>
        <v>0</v>
      </c>
      <c r="AK114" s="236">
        <f>'I. Modelsimulering_kvinder'!AK40*'B. Andre input'!$B$138*'B. Andre input'!$B$65</f>
        <v>0</v>
      </c>
      <c r="AL114" s="236">
        <f>'I. Modelsimulering_kvinder'!AL40*'B. Andre input'!$B$138*'B. Andre input'!$B$65</f>
        <v>0</v>
      </c>
      <c r="AM114" s="236">
        <f>'I. Modelsimulering_kvinder'!AM40*'B. Andre input'!$B$138*'B. Andre input'!$B$65</f>
        <v>0</v>
      </c>
      <c r="AN114" s="236">
        <f>'I. Modelsimulering_kvinder'!AN40*'B. Andre input'!$B$138*'B. Andre input'!$B$65</f>
        <v>0</v>
      </c>
      <c r="AO114" s="236">
        <f>'I. Modelsimulering_kvinder'!AO40*'B. Andre input'!$B$138*'B. Andre input'!$B$65</f>
        <v>0</v>
      </c>
      <c r="AP114" s="236">
        <f>'I. Modelsimulering_kvinder'!AP40*'B. Andre input'!$B$138*'B. Andre input'!$B$65</f>
        <v>0</v>
      </c>
      <c r="AQ114" s="236">
        <f>'I. Modelsimulering_kvinder'!AQ40*'B. Andre input'!$B$138*'B. Andre input'!$B$65</f>
        <v>0</v>
      </c>
      <c r="AR114" s="236">
        <f>'I. Modelsimulering_kvinder'!AR40*'B. Andre input'!$B$138*'B. Andre input'!$B$65</f>
        <v>0</v>
      </c>
      <c r="AS114" s="236">
        <f>'I. Modelsimulering_kvinder'!AS40*'B. Andre input'!$B$138*'B. Andre input'!$B$65</f>
        <v>0</v>
      </c>
      <c r="AT114" s="236">
        <f>'I. Modelsimulering_kvinder'!AT40*'B. Andre input'!$B$138*'B. Andre input'!$B$65</f>
        <v>0</v>
      </c>
      <c r="AU114" s="236">
        <f>'I. Modelsimulering_kvinder'!AU40*'B. Andre input'!$B$138*'B. Andre input'!$B$65</f>
        <v>0</v>
      </c>
      <c r="AV114" s="236">
        <f>'I. Modelsimulering_kvinder'!AV40*'B. Andre input'!$B$138*'B. Andre input'!$B$65</f>
        <v>0</v>
      </c>
      <c r="AW114" s="236">
        <f>'I. Modelsimulering_kvinder'!AW40*'B. Andre input'!$B$138*'B. Andre input'!$B$65</f>
        <v>0</v>
      </c>
      <c r="AX114" s="236">
        <f>'I. Modelsimulering_kvinder'!AX40*'B. Andre input'!$B$138*'B. Andre input'!$B$65</f>
        <v>0</v>
      </c>
      <c r="AY114" s="236">
        <f>'I. Modelsimulering_kvinder'!AY40*'B. Andre input'!$B$138*'B. Andre input'!$B$65</f>
        <v>0</v>
      </c>
      <c r="AZ114" s="236">
        <f>'I. Modelsimulering_kvinder'!AZ40*'B. Andre input'!$B$138*'B. Andre input'!$B$65</f>
        <v>0</v>
      </c>
      <c r="BA114" s="236">
        <f>'I. Modelsimulering_kvinder'!BA40*'B. Andre input'!$B$138*'B. Andre input'!$B$65</f>
        <v>0</v>
      </c>
      <c r="BB114" s="236">
        <f>'I. Modelsimulering_kvinder'!BB40*'B. Andre input'!$B$138*'B. Andre input'!$B$65</f>
        <v>0</v>
      </c>
      <c r="BC114" s="236">
        <f>'I. Modelsimulering_kvinder'!BC40*'B. Andre input'!$B$138*'B. Andre input'!$B$65</f>
        <v>0</v>
      </c>
      <c r="BD114" s="236">
        <f>'I. Modelsimulering_kvinder'!BD40*'B. Andre input'!$B$138*'B. Andre input'!$B$65</f>
        <v>0</v>
      </c>
      <c r="BE114" s="236">
        <f>'I. Modelsimulering_kvinder'!BE40*'B. Andre input'!$B$138*'B. Andre input'!$B$65</f>
        <v>0</v>
      </c>
      <c r="BF114" s="236">
        <f>'I. Modelsimulering_kvinder'!BF40*'B. Andre input'!$B$138*'B. Andre input'!$B$65</f>
        <v>0</v>
      </c>
      <c r="BG114" s="236">
        <f>'I. Modelsimulering_kvinder'!BG40*'B. Andre input'!$B$138*'B. Andre input'!$B$65</f>
        <v>0</v>
      </c>
      <c r="BH114" s="236">
        <f>'I. Modelsimulering_kvinder'!BH40*'B. Andre input'!$B$138*'B. Andre input'!$B$65</f>
        <v>0</v>
      </c>
      <c r="BI114" s="236">
        <f>'I. Modelsimulering_kvinder'!BI40*'B. Andre input'!$B$138*'B. Andre input'!$B$65</f>
        <v>0</v>
      </c>
      <c r="BJ114" s="236">
        <f>'I. Modelsimulering_kvinder'!BJ40*'B. Andre input'!$B$138*'B. Andre input'!$B$65</f>
        <v>0</v>
      </c>
      <c r="BK114" s="236">
        <f>'I. Modelsimulering_kvinder'!BK40*'B. Andre input'!$B$138*'B. Andre input'!$B$65</f>
        <v>0</v>
      </c>
      <c r="BL114" s="236">
        <f>'I. Modelsimulering_kvinder'!BL40*'B. Andre input'!$B$138*'B. Andre input'!$B$65</f>
        <v>0</v>
      </c>
      <c r="BM114" s="236">
        <f>'I. Modelsimulering_kvinder'!BM40*'B. Andre input'!$B$138*'B. Andre input'!$B$65</f>
        <v>0</v>
      </c>
      <c r="BN114" s="236">
        <f>'I. Modelsimulering_kvinder'!BN40*'B. Andre input'!$B$138*'B. Andre input'!$B$65</f>
        <v>0</v>
      </c>
      <c r="BO114" s="236">
        <f>'I. Modelsimulering_kvinder'!BO40*'B. Andre input'!$B$138*'B. Andre input'!$B$65</f>
        <v>0</v>
      </c>
      <c r="BP114" s="236">
        <f>'I. Modelsimulering_kvinder'!BP40*'B. Andre input'!$B$138*'B. Andre input'!$B$65</f>
        <v>0</v>
      </c>
      <c r="BQ114" s="236">
        <f>'I. Modelsimulering_kvinder'!BQ40*'B. Andre input'!$B$138*'B. Andre input'!$B$65</f>
        <v>0</v>
      </c>
      <c r="BR114" s="236">
        <f>'I. Modelsimulering_kvinder'!BR40*'B. Andre input'!$B$138*'B. Andre input'!$B$65</f>
        <v>0</v>
      </c>
      <c r="BS114" s="236">
        <f>'I. Modelsimulering_kvinder'!BS40*'B. Andre input'!$B$138*'B. Andre input'!$B$65</f>
        <v>0</v>
      </c>
      <c r="BT114" s="236">
        <f>'I. Modelsimulering_kvinder'!BT40*'B. Andre input'!$B$138*'B. Andre input'!$B$65</f>
        <v>0</v>
      </c>
      <c r="BU114" s="236">
        <f>'I. Modelsimulering_kvinder'!BU40*'B. Andre input'!$B$138*'B. Andre input'!$B$65</f>
        <v>0</v>
      </c>
      <c r="BV114" s="236">
        <f>'I. Modelsimulering_kvinder'!BV40*'B. Andre input'!$B$138*'B. Andre input'!$B$65</f>
        <v>0</v>
      </c>
      <c r="BW114" s="236">
        <f>'I. Modelsimulering_kvinder'!BW40*'B. Andre input'!$B$138*'B. Andre input'!$B$65</f>
        <v>0</v>
      </c>
      <c r="BX114" s="236">
        <f>'I. Modelsimulering_kvinder'!BX40*'B. Andre input'!$B$138*'B. Andre input'!$B$65</f>
        <v>0</v>
      </c>
      <c r="BY114" s="236">
        <f>'I. Modelsimulering_kvinder'!BY40*'B. Andre input'!$B$138*'B. Andre input'!$B$65</f>
        <v>0</v>
      </c>
      <c r="BZ114" s="236">
        <f>'I. Modelsimulering_kvinder'!BZ40*'B. Andre input'!$B$138*'B. Andre input'!$B$65</f>
        <v>0</v>
      </c>
      <c r="CA114" s="236">
        <f>'I. Modelsimulering_kvinder'!CA40*'B. Andre input'!$B$138*'B. Andre input'!$B$65</f>
        <v>0</v>
      </c>
      <c r="CB114" s="236">
        <f>'I. Modelsimulering_kvinder'!CB40*'B. Andre input'!$B$138*'B. Andre input'!$B$65</f>
        <v>0</v>
      </c>
      <c r="CC114" s="236">
        <f>'I. Modelsimulering_kvinder'!CC40*'B. Andre input'!$B$138*'B. Andre input'!$B$65</f>
        <v>0</v>
      </c>
      <c r="CD114" s="236">
        <f>'I. Modelsimulering_kvinder'!CD40*'B. Andre input'!$B$138*'B. Andre input'!$B$65</f>
        <v>0</v>
      </c>
      <c r="CE114" s="236">
        <f>'I. Modelsimulering_kvinder'!CE40*'B. Andre input'!$B$138*'B. Andre input'!$B$65</f>
        <v>0</v>
      </c>
      <c r="CF114" s="236">
        <f>'I. Modelsimulering_kvinder'!CF40*'B. Andre input'!$B$138*'B. Andre input'!$B$65</f>
        <v>0</v>
      </c>
      <c r="CG114" s="236">
        <f>'I. Modelsimulering_kvinder'!CG40*'B. Andre input'!$B$138*'B. Andre input'!$B$65</f>
        <v>0</v>
      </c>
      <c r="CH114" s="236">
        <f>'I. Modelsimulering_kvinder'!CH40*'B. Andre input'!$B$138*'B. Andre input'!$B$65</f>
        <v>0</v>
      </c>
      <c r="CI114" s="236">
        <f>'I. Modelsimulering_kvinder'!CI40*'B. Andre input'!$B$138*'B. Andre input'!$B$65</f>
        <v>0</v>
      </c>
      <c r="CJ114" s="236">
        <f>'I. Modelsimulering_kvinder'!CJ40*'B. Andre input'!$B$138*'B. Andre input'!$B$65</f>
        <v>0</v>
      </c>
    </row>
    <row r="115" spans="1:88" s="115" customFormat="1" ht="12.75" x14ac:dyDescent="0.2">
      <c r="A115" s="140" t="s">
        <v>18</v>
      </c>
      <c r="B115" s="192"/>
      <c r="C115" s="192"/>
      <c r="D115" s="236">
        <f>'I. Modelsimulering_kvinder'!D41*'B. Andre input'!$B$139*'B. Andre input'!$B$65</f>
        <v>27834519.900813024</v>
      </c>
      <c r="E115" s="236">
        <f>'I. Modelsimulering_kvinder'!E41*'B. Andre input'!$B$139*'B. Andre input'!$B$65</f>
        <v>27123588.774770457</v>
      </c>
      <c r="F115" s="236">
        <f>'I. Modelsimulering_kvinder'!F41*'B. Andre input'!$B$139*'B. Andre input'!$B$65</f>
        <v>26426507.780096479</v>
      </c>
      <c r="G115" s="236">
        <f>'I. Modelsimulering_kvinder'!G41*'B. Andre input'!$B$139*'B. Andre input'!$B$65</f>
        <v>25743335.150050182</v>
      </c>
      <c r="H115" s="236">
        <f>'I. Modelsimulering_kvinder'!H41*'B. Andre input'!$B$139*'B. Andre input'!$B$65</f>
        <v>25074056.470816132</v>
      </c>
      <c r="I115" s="236">
        <f>'I. Modelsimulering_kvinder'!I41*'B. Andre input'!$B$139*'B. Andre input'!$B$65</f>
        <v>24578300.560801771</v>
      </c>
      <c r="J115" s="236">
        <f>'I. Modelsimulering_kvinder'!J41*'B. Andre input'!$B$139*'B. Andre input'!$B$65</f>
        <v>24012102.14603015</v>
      </c>
      <c r="K115" s="236">
        <f>'I. Modelsimulering_kvinder'!K41*'B. Andre input'!$B$139*'B. Andre input'!$B$65</f>
        <v>23420680.335730858</v>
      </c>
      <c r="L115" s="236">
        <f>'I. Modelsimulering_kvinder'!L41*'B. Andre input'!$B$139*'B. Andre input'!$B$65</f>
        <v>22815739.189893324</v>
      </c>
      <c r="M115" s="236">
        <f>'I. Modelsimulering_kvinder'!M41*'B. Andre input'!$B$139*'B. Andre input'!$B$65</f>
        <v>22202410.759795222</v>
      </c>
      <c r="N115" s="236">
        <f>'I. Modelsimulering_kvinder'!N41*'B. Andre input'!$B$139*'B. Andre input'!$B$65</f>
        <v>21806897.444406971</v>
      </c>
      <c r="O115" s="236">
        <f>'I. Modelsimulering_kvinder'!O41*'B. Andre input'!$B$139*'B. Andre input'!$B$65</f>
        <v>21353867.667401083</v>
      </c>
      <c r="P115" s="236">
        <f>'I. Modelsimulering_kvinder'!P41*'B. Andre input'!$B$139*'B. Andre input'!$B$65</f>
        <v>20861760.928297829</v>
      </c>
      <c r="Q115" s="236">
        <f>'I. Modelsimulering_kvinder'!Q41*'B. Andre input'!$B$139*'B. Andre input'!$B$65</f>
        <v>20339962.497957375</v>
      </c>
      <c r="R115" s="236">
        <f>'I. Modelsimulering_kvinder'!R41*'B. Andre input'!$B$139*'B. Andre input'!$B$65</f>
        <v>19795448.799472228</v>
      </c>
      <c r="S115" s="236">
        <f>'I. Modelsimulering_kvinder'!S41*'B. Andre input'!$B$139*'B. Andre input'!$B$65</f>
        <v>19234137.770573009</v>
      </c>
      <c r="T115" s="236">
        <f>'I. Modelsimulering_kvinder'!T41*'B. Andre input'!$B$139*'B. Andre input'!$B$65</f>
        <v>18661193.929159246</v>
      </c>
      <c r="U115" s="236">
        <f>'I. Modelsimulering_kvinder'!U41*'B. Andre input'!$B$139*'B. Andre input'!$B$65</f>
        <v>18081129.294410408</v>
      </c>
      <c r="V115" s="236">
        <f>'I. Modelsimulering_kvinder'!V41*'B. Andre input'!$B$139*'B. Andre input'!$B$65</f>
        <v>17497865.139601294</v>
      </c>
      <c r="W115" s="236">
        <f>'I. Modelsimulering_kvinder'!W41*'B. Andre input'!$B$139*'B. Andre input'!$B$65</f>
        <v>18520262.522948246</v>
      </c>
      <c r="X115" s="236">
        <f>'I. Modelsimulering_kvinder'!X41*'B. Andre input'!$B$139*'B. Andre input'!$B$65</f>
        <v>17692129.602718651</v>
      </c>
      <c r="Y115" s="236">
        <f>'I. Modelsimulering_kvinder'!Y41*'B. Andre input'!$B$139*'B. Andre input'!$B$65</f>
        <v>16902161.556373809</v>
      </c>
      <c r="Z115" s="236">
        <f>'I. Modelsimulering_kvinder'!Z41*'B. Andre input'!$B$139*'B. Andre input'!$B$65</f>
        <v>16148321.386701798</v>
      </c>
      <c r="AA115" s="236">
        <f>'I. Modelsimulering_kvinder'!AA41*'B. Andre input'!$B$139*'B. Andre input'!$B$65</f>
        <v>15428747.370061165</v>
      </c>
      <c r="AB115" s="236">
        <f>'I. Modelsimulering_kvinder'!AB41*'B. Andre input'!$B$139*'B. Andre input'!$B$65</f>
        <v>14741724.116473364</v>
      </c>
      <c r="AC115" s="236">
        <f>'I. Modelsimulering_kvinder'!AC41*'B. Andre input'!$B$139*'B. Andre input'!$B$65</f>
        <v>14085660.227239024</v>
      </c>
      <c r="AD115" s="236">
        <f>'I. Modelsimulering_kvinder'!AD41*'B. Andre input'!$B$139*'B. Andre input'!$B$65</f>
        <v>13459070.913899988</v>
      </c>
      <c r="AE115" s="236">
        <f>'I. Modelsimulering_kvinder'!AE41*'B. Andre input'!$B$139*'B. Andre input'!$B$65</f>
        <v>12860564.357080568</v>
      </c>
      <c r="AF115" s="236">
        <f>'I. Modelsimulering_kvinder'!AF41*'B. Andre input'!$B$139*'B. Andre input'!$B$65</f>
        <v>12288830.892295614</v>
      </c>
      <c r="AG115" s="236">
        <f>'I. Modelsimulering_kvinder'!AG41*'B. Andre input'!$B$139*'B. Andre input'!$B$65</f>
        <v>11540175.126843588</v>
      </c>
      <c r="AH115" s="236">
        <f>'I. Modelsimulering_kvinder'!AH41*'B. Andre input'!$B$139*'B. Andre input'!$B$65</f>
        <v>10837216.21044015</v>
      </c>
      <c r="AI115" s="236">
        <f>'I. Modelsimulering_kvinder'!AI41*'B. Andre input'!$B$139*'B. Andre input'!$B$65</f>
        <v>10177142.48198119</v>
      </c>
      <c r="AJ115" s="236">
        <f>'I. Modelsimulering_kvinder'!AJ41*'B. Andre input'!$B$139*'B. Andre input'!$B$65</f>
        <v>9557321.018887395</v>
      </c>
      <c r="AK115" s="236">
        <f>'I. Modelsimulering_kvinder'!AK41*'B. Andre input'!$B$139*'B. Andre input'!$B$65</f>
        <v>8975284.8081267364</v>
      </c>
      <c r="AL115" s="236">
        <f>'I. Modelsimulering_kvinder'!AL41*'B. Andre input'!$B$139*'B. Andre input'!$B$65</f>
        <v>8428721.2023867536</v>
      </c>
      <c r="AM115" s="236">
        <f>'I. Modelsimulering_kvinder'!AM41*'B. Andre input'!$B$139*'B. Andre input'!$B$65</f>
        <v>7915461.451978907</v>
      </c>
      <c r="AN115" s="236">
        <f>'I. Modelsimulering_kvinder'!AN41*'B. Andre input'!$B$139*'B. Andre input'!$B$65</f>
        <v>7433471.1501230905</v>
      </c>
      <c r="AO115" s="236">
        <f>'I. Modelsimulering_kvinder'!AO41*'B. Andre input'!$B$139*'B. Andre input'!$B$65</f>
        <v>6980841.4644327434</v>
      </c>
      <c r="AP115" s="236">
        <f>'I. Modelsimulering_kvinder'!AP41*'B. Andre input'!$B$139*'B. Andre input'!$B$65</f>
        <v>6555781.053813491</v>
      </c>
      <c r="AQ115" s="236">
        <f>'I. Modelsimulering_kvinder'!AQ41*'B. Andre input'!$B$139*'B. Andre input'!$B$65</f>
        <v>5832576.5588413477</v>
      </c>
      <c r="AR115" s="236">
        <f>'I. Modelsimulering_kvinder'!AR41*'B. Andre input'!$B$139*'B. Andre input'!$B$65</f>
        <v>5189156.9106833534</v>
      </c>
      <c r="AS115" s="236">
        <f>'I. Modelsimulering_kvinder'!AS41*'B. Andre input'!$B$139*'B. Andre input'!$B$65</f>
        <v>4616718.9271062538</v>
      </c>
      <c r="AT115" s="236">
        <f>'I. Modelsimulering_kvinder'!AT41*'B. Andre input'!$B$139*'B. Andre input'!$B$65</f>
        <v>4107431.0945442687</v>
      </c>
      <c r="AU115" s="236">
        <f>'I. Modelsimulering_kvinder'!AU41*'B. Andre input'!$B$139*'B. Andre input'!$B$65</f>
        <v>3654326.2137021348</v>
      </c>
      <c r="AV115" s="236">
        <f>'I. Modelsimulering_kvinder'!AV41*'B. Andre input'!$B$139*'B. Andre input'!$B$65</f>
        <v>3251205.9369000304</v>
      </c>
      <c r="AW115" s="236">
        <f>'I. Modelsimulering_kvinder'!AW41*'B. Andre input'!$B$139*'B. Andre input'!$B$65</f>
        <v>2892555.8708525216</v>
      </c>
      <c r="AX115" s="236">
        <f>'I. Modelsimulering_kvinder'!AX41*'B. Andre input'!$B$139*'B. Andre input'!$B$65</f>
        <v>2573470.0691630808</v>
      </c>
      <c r="AY115" s="236">
        <f>'I. Modelsimulering_kvinder'!AY41*'B. Andre input'!$B$139*'B. Andre input'!$B$65</f>
        <v>2289583.871526171</v>
      </c>
      <c r="AZ115" s="236">
        <f>'I. Modelsimulering_kvinder'!AZ41*'B. Andre input'!$B$139*'B. Andre input'!$B$65</f>
        <v>2037014.1638086978</v>
      </c>
      <c r="BA115" s="236">
        <f>'I. Modelsimulering_kvinder'!BA41*'B. Andre input'!$B$139*'B. Andre input'!$B$65</f>
        <v>0</v>
      </c>
      <c r="BB115" s="236">
        <f>'I. Modelsimulering_kvinder'!BB41*'B. Andre input'!$B$139*'B. Andre input'!$B$65</f>
        <v>0</v>
      </c>
      <c r="BC115" s="236">
        <f>'I. Modelsimulering_kvinder'!BC41*'B. Andre input'!$B$139*'B. Andre input'!$B$65</f>
        <v>0</v>
      </c>
      <c r="BD115" s="236">
        <f>'I. Modelsimulering_kvinder'!BD41*'B. Andre input'!$B$139*'B. Andre input'!$B$65</f>
        <v>0</v>
      </c>
      <c r="BE115" s="236">
        <f>'I. Modelsimulering_kvinder'!BE41*'B. Andre input'!$B$139*'B. Andre input'!$B$65</f>
        <v>0</v>
      </c>
      <c r="BF115" s="236">
        <f>'I. Modelsimulering_kvinder'!BF41*'B. Andre input'!$B$139*'B. Andre input'!$B$65</f>
        <v>0</v>
      </c>
      <c r="BG115" s="236">
        <f>'I. Modelsimulering_kvinder'!BG41*'B. Andre input'!$B$139*'B. Andre input'!$B$65</f>
        <v>0</v>
      </c>
      <c r="BH115" s="236">
        <f>'I. Modelsimulering_kvinder'!BH41*'B. Andre input'!$B$139*'B. Andre input'!$B$65</f>
        <v>0</v>
      </c>
      <c r="BI115" s="236">
        <f>'I. Modelsimulering_kvinder'!BI41*'B. Andre input'!$B$139*'B. Andre input'!$B$65</f>
        <v>0</v>
      </c>
      <c r="BJ115" s="236">
        <f>'I. Modelsimulering_kvinder'!BJ41*'B. Andre input'!$B$139*'B. Andre input'!$B$65</f>
        <v>0</v>
      </c>
      <c r="BK115" s="236">
        <f>'I. Modelsimulering_kvinder'!BK41*'B. Andre input'!$B$139*'B. Andre input'!$B$65</f>
        <v>0</v>
      </c>
      <c r="BL115" s="236">
        <f>'I. Modelsimulering_kvinder'!BL41*'B. Andre input'!$B$139*'B. Andre input'!$B$65</f>
        <v>0</v>
      </c>
      <c r="BM115" s="236">
        <f>'I. Modelsimulering_kvinder'!BM41*'B. Andre input'!$B$139*'B. Andre input'!$B$65</f>
        <v>0</v>
      </c>
      <c r="BN115" s="236">
        <f>'I. Modelsimulering_kvinder'!BN41*'B. Andre input'!$B$139*'B. Andre input'!$B$65</f>
        <v>0</v>
      </c>
      <c r="BO115" s="236">
        <f>'I. Modelsimulering_kvinder'!BO41*'B. Andre input'!$B$139*'B. Andre input'!$B$65</f>
        <v>0</v>
      </c>
      <c r="BP115" s="236">
        <f>'I. Modelsimulering_kvinder'!BP41*'B. Andre input'!$B$139*'B. Andre input'!$B$65</f>
        <v>0</v>
      </c>
      <c r="BQ115" s="236">
        <f>'I. Modelsimulering_kvinder'!BQ41*'B. Andre input'!$B$139*'B. Andre input'!$B$65</f>
        <v>0</v>
      </c>
      <c r="BR115" s="236">
        <f>'I. Modelsimulering_kvinder'!BR41*'B. Andre input'!$B$139*'B. Andre input'!$B$65</f>
        <v>0</v>
      </c>
      <c r="BS115" s="236">
        <f>'I. Modelsimulering_kvinder'!BS41*'B. Andre input'!$B$139*'B. Andre input'!$B$65</f>
        <v>0</v>
      </c>
      <c r="BT115" s="236">
        <f>'I. Modelsimulering_kvinder'!BT41*'B. Andre input'!$B$139*'B. Andre input'!$B$65</f>
        <v>0</v>
      </c>
      <c r="BU115" s="236">
        <f>'I. Modelsimulering_kvinder'!BU41*'B. Andre input'!$B$139*'B. Andre input'!$B$65</f>
        <v>0</v>
      </c>
      <c r="BV115" s="236">
        <f>'I. Modelsimulering_kvinder'!BV41*'B. Andre input'!$B$139*'B. Andre input'!$B$65</f>
        <v>0</v>
      </c>
      <c r="BW115" s="236">
        <f>'I. Modelsimulering_kvinder'!BW41*'B. Andre input'!$B$139*'B. Andre input'!$B$65</f>
        <v>0</v>
      </c>
      <c r="BX115" s="236">
        <f>'I. Modelsimulering_kvinder'!BX41*'B. Andre input'!$B$139*'B. Andre input'!$B$65</f>
        <v>0</v>
      </c>
      <c r="BY115" s="236">
        <f>'I. Modelsimulering_kvinder'!BY41*'B. Andre input'!$B$139*'B. Andre input'!$B$65</f>
        <v>0</v>
      </c>
      <c r="BZ115" s="236">
        <f>'I. Modelsimulering_kvinder'!BZ41*'B. Andre input'!$B$139*'B. Andre input'!$B$65</f>
        <v>0</v>
      </c>
      <c r="CA115" s="236">
        <f>'I. Modelsimulering_kvinder'!CA41*'B. Andre input'!$B$139*'B. Andre input'!$B$65</f>
        <v>0</v>
      </c>
      <c r="CB115" s="236">
        <f>'I. Modelsimulering_kvinder'!CB41*'B. Andre input'!$B$139*'B. Andre input'!$B$65</f>
        <v>0</v>
      </c>
      <c r="CC115" s="236">
        <f>'I. Modelsimulering_kvinder'!CC41*'B. Andre input'!$B$139*'B. Andre input'!$B$65</f>
        <v>0</v>
      </c>
      <c r="CD115" s="236">
        <f>'I. Modelsimulering_kvinder'!CD41*'B. Andre input'!$B$139*'B. Andre input'!$B$65</f>
        <v>0</v>
      </c>
      <c r="CE115" s="236">
        <f>'I. Modelsimulering_kvinder'!CE41*'B. Andre input'!$B$139*'B. Andre input'!$B$65</f>
        <v>0</v>
      </c>
      <c r="CF115" s="236">
        <f>'I. Modelsimulering_kvinder'!CF41*'B. Andre input'!$B$139*'B. Andre input'!$B$65</f>
        <v>0</v>
      </c>
      <c r="CG115" s="236">
        <f>'I. Modelsimulering_kvinder'!CG41*'B. Andre input'!$B$139*'B. Andre input'!$B$65</f>
        <v>0</v>
      </c>
      <c r="CH115" s="236">
        <f>'I. Modelsimulering_kvinder'!CH41*'B. Andre input'!$B$139*'B. Andre input'!$B$65</f>
        <v>0</v>
      </c>
      <c r="CI115" s="236">
        <f>'I. Modelsimulering_kvinder'!CI41*'B. Andre input'!$B$139*'B. Andre input'!$B$65</f>
        <v>0</v>
      </c>
      <c r="CJ115" s="236">
        <f>'I. Modelsimulering_kvinder'!CJ41*'B. Andre input'!$B$139*'B. Andre input'!$B$65</f>
        <v>0</v>
      </c>
    </row>
    <row r="116" spans="1:88" s="115" customFormat="1" ht="12.75" x14ac:dyDescent="0.2">
      <c r="A116" s="140" t="s">
        <v>211</v>
      </c>
      <c r="B116" s="192"/>
      <c r="C116" s="192"/>
      <c r="D116" s="236">
        <f>'I. Modelsimulering_kvinder'!D42*'B. Andre input'!$B$140*'B. Andre input'!$B$65</f>
        <v>18226511.948782928</v>
      </c>
      <c r="E116" s="236">
        <f>'I. Modelsimulering_kvinder'!E42*'B. Andre input'!$B$140*'B. Andre input'!$B$65</f>
        <v>18276482.1881206</v>
      </c>
      <c r="F116" s="236">
        <f>'I. Modelsimulering_kvinder'!F42*'B. Andre input'!$B$140*'B. Andre input'!$B$65</f>
        <v>18289265.842801403</v>
      </c>
      <c r="G116" s="236">
        <f>'I. Modelsimulering_kvinder'!G42*'B. Andre input'!$B$140*'B. Andre input'!$B$65</f>
        <v>18268695.134072863</v>
      </c>
      <c r="H116" s="236">
        <f>'I. Modelsimulering_kvinder'!H42*'B. Andre input'!$B$140*'B. Andre input'!$B$65</f>
        <v>18218184.526500423</v>
      </c>
      <c r="I116" s="236">
        <f>'I. Modelsimulering_kvinder'!I42*'B. Andre input'!$B$140*'B. Andre input'!$B$65</f>
        <v>18140782.829697773</v>
      </c>
      <c r="J116" s="236">
        <f>'I. Modelsimulering_kvinder'!J42*'B. Andre input'!$B$140*'B. Andre input'!$B$65</f>
        <v>18001278.023731317</v>
      </c>
      <c r="K116" s="236">
        <f>'I. Modelsimulering_kvinder'!K42*'B. Andre input'!$B$140*'B. Andre input'!$B$65</f>
        <v>17833226.934813567</v>
      </c>
      <c r="L116" s="236">
        <f>'I. Modelsimulering_kvinder'!L42*'B. Andre input'!$B$140*'B. Andre input'!$B$65</f>
        <v>17643828.870281704</v>
      </c>
      <c r="M116" s="236">
        <f>'I. Modelsimulering_kvinder'!M42*'B. Andre input'!$B$140*'B. Andre input'!$B$65</f>
        <v>17435375.467315927</v>
      </c>
      <c r="N116" s="236">
        <f>'I. Modelsimulering_kvinder'!N42*'B. Andre input'!$B$140*'B. Andre input'!$B$65</f>
        <v>17209317.540338244</v>
      </c>
      <c r="O116" s="236">
        <f>'I. Modelsimulering_kvinder'!O42*'B. Andre input'!$B$140*'B. Andre input'!$B$65</f>
        <v>16977469.700876333</v>
      </c>
      <c r="P116" s="236">
        <f>'I. Modelsimulering_kvinder'!P42*'B. Andre input'!$B$140*'B. Andre input'!$B$65</f>
        <v>16743483.006661568</v>
      </c>
      <c r="Q116" s="236">
        <f>'I. Modelsimulering_kvinder'!Q42*'B. Andre input'!$B$140*'B. Andre input'!$B$65</f>
        <v>16505115.083818834</v>
      </c>
      <c r="R116" s="236">
        <f>'I. Modelsimulering_kvinder'!R42*'B. Andre input'!$B$140*'B. Andre input'!$B$65</f>
        <v>16259889.975896195</v>
      </c>
      <c r="S116" s="236">
        <f>'I. Modelsimulering_kvinder'!S42*'B. Andre input'!$B$140*'B. Andre input'!$B$65</f>
        <v>16006034.689643098</v>
      </c>
      <c r="T116" s="236">
        <f>'I. Modelsimulering_kvinder'!T42*'B. Andre input'!$B$140*'B. Andre input'!$B$65</f>
        <v>15742504.670459423</v>
      </c>
      <c r="U116" s="236">
        <f>'I. Modelsimulering_kvinder'!U42*'B. Andre input'!$B$140*'B. Andre input'!$B$65</f>
        <v>15468856.963403009</v>
      </c>
      <c r="V116" s="236">
        <f>'I. Modelsimulering_kvinder'!V42*'B. Andre input'!$B$140*'B. Andre input'!$B$65</f>
        <v>15185117.678671246</v>
      </c>
      <c r="W116" s="236">
        <f>'I. Modelsimulering_kvinder'!W42*'B. Andre input'!$B$140*'B. Andre input'!$B$65</f>
        <v>14891668.623724746</v>
      </c>
      <c r="X116" s="236">
        <f>'I. Modelsimulering_kvinder'!X42*'B. Andre input'!$B$140*'B. Andre input'!$B$65</f>
        <v>14691273.557199404</v>
      </c>
      <c r="Y116" s="236">
        <f>'I. Modelsimulering_kvinder'!Y42*'B. Andre input'!$B$140*'B. Andre input'!$B$65</f>
        <v>14458171.850605994</v>
      </c>
      <c r="Z116" s="236">
        <f>'I. Modelsimulering_kvinder'!Z42*'B. Andre input'!$B$140*'B. Andre input'!$B$65</f>
        <v>14197523.071150325</v>
      </c>
      <c r="AA116" s="236">
        <f>'I. Modelsimulering_kvinder'!AA42*'B. Andre input'!$B$140*'B. Andre input'!$B$65</f>
        <v>13913932.706310198</v>
      </c>
      <c r="AB116" s="236">
        <f>'I. Modelsimulering_kvinder'!AB42*'B. Andre input'!$B$140*'B. Andre input'!$B$65</f>
        <v>13611505.72023882</v>
      </c>
      <c r="AC116" s="236">
        <f>'I. Modelsimulering_kvinder'!AC42*'B. Andre input'!$B$140*'B. Andre input'!$B$65</f>
        <v>13293894.542322356</v>
      </c>
      <c r="AD116" s="236">
        <f>'I. Modelsimulering_kvinder'!AD42*'B. Andre input'!$B$140*'B. Andre input'!$B$65</f>
        <v>12964342.360363565</v>
      </c>
      <c r="AE116" s="236">
        <f>'I. Modelsimulering_kvinder'!AE42*'B. Andre input'!$B$140*'B. Andre input'!$B$65</f>
        <v>12625722.357344877</v>
      </c>
      <c r="AF116" s="236">
        <f>'I. Modelsimulering_kvinder'!AF42*'B. Andre input'!$B$140*'B. Andre input'!$B$65</f>
        <v>12280573.374833621</v>
      </c>
      <c r="AG116" s="236">
        <f>'I. Modelsimulering_kvinder'!AG42*'B. Andre input'!$B$140*'B. Andre input'!$B$65</f>
        <v>12319184.674995262</v>
      </c>
      <c r="AH116" s="236">
        <f>'I. Modelsimulering_kvinder'!AH42*'B. Andre input'!$B$140*'B. Andre input'!$B$65</f>
        <v>12283359.93103167</v>
      </c>
      <c r="AI116" s="236">
        <f>'I. Modelsimulering_kvinder'!AI42*'B. Andre input'!$B$140*'B. Andre input'!$B$65</f>
        <v>12184273.718377646</v>
      </c>
      <c r="AJ116" s="236">
        <f>'I. Modelsimulering_kvinder'!AJ42*'B. Andre input'!$B$140*'B. Andre input'!$B$65</f>
        <v>12031797.793246442</v>
      </c>
      <c r="AK116" s="236">
        <f>'I. Modelsimulering_kvinder'!AK42*'B. Andre input'!$B$140*'B. Andre input'!$B$65</f>
        <v>11834641.822319662</v>
      </c>
      <c r="AL116" s="236">
        <f>'I. Modelsimulering_kvinder'!AL42*'B. Andre input'!$B$140*'B. Andre input'!$B$65</f>
        <v>11600478.595596004</v>
      </c>
      <c r="AM116" s="236">
        <f>'I. Modelsimulering_kvinder'!AM42*'B. Andre input'!$B$140*'B. Andre input'!$B$65</f>
        <v>11336055.695991945</v>
      </c>
      <c r="AN116" s="236">
        <f>'I. Modelsimulering_kvinder'!AN42*'B. Andre input'!$B$140*'B. Andre input'!$B$65</f>
        <v>11047295.269567961</v>
      </c>
      <c r="AO116" s="236">
        <f>'I. Modelsimulering_kvinder'!AO42*'B. Andre input'!$B$140*'B. Andre input'!$B$65</f>
        <v>10739383.283525975</v>
      </c>
      <c r="AP116" s="236">
        <f>'I. Modelsimulering_kvinder'!AP42*'B. Andre input'!$B$140*'B. Andre input'!$B$65</f>
        <v>10416849.456264341</v>
      </c>
      <c r="AQ116" s="236">
        <f>'I. Modelsimulering_kvinder'!AQ42*'B. Andre input'!$B$140*'B. Andre input'!$B$65</f>
        <v>10704709.026765075</v>
      </c>
      <c r="AR116" s="236">
        <f>'I. Modelsimulering_kvinder'!AR42*'B. Andre input'!$B$140*'B. Andre input'!$B$65</f>
        <v>10829009.75566851</v>
      </c>
      <c r="AS116" s="236">
        <f>'I. Modelsimulering_kvinder'!AS42*'B. Andre input'!$B$140*'B. Andre input'!$B$65</f>
        <v>10819947.438521801</v>
      </c>
      <c r="AT116" s="236">
        <f>'I. Modelsimulering_kvinder'!AT42*'B. Andre input'!$B$140*'B. Andre input'!$B$65</f>
        <v>10703248.801102053</v>
      </c>
      <c r="AU116" s="236">
        <f>'I. Modelsimulering_kvinder'!AU42*'B. Andre input'!$B$140*'B. Andre input'!$B$65</f>
        <v>10500775.879798871</v>
      </c>
      <c r="AV116" s="236">
        <f>'I. Modelsimulering_kvinder'!AV42*'B. Andre input'!$B$140*'B. Andre input'!$B$65</f>
        <v>10231051.521937514</v>
      </c>
      <c r="AW116" s="236">
        <f>'I. Modelsimulering_kvinder'!AW42*'B. Andre input'!$B$140*'B. Andre input'!$B$65</f>
        <v>9909716.3880071528</v>
      </c>
      <c r="AX116" s="236">
        <f>'I. Modelsimulering_kvinder'!AX42*'B. Andre input'!$B$140*'B. Andre input'!$B$65</f>
        <v>9549926.3807532657</v>
      </c>
      <c r="AY116" s="236">
        <f>'I. Modelsimulering_kvinder'!AY42*'B. Andre input'!$B$140*'B. Andre input'!$B$65</f>
        <v>9162698.2028375454</v>
      </c>
      <c r="AZ116" s="236">
        <f>'I. Modelsimulering_kvinder'!AZ42*'B. Andre input'!$B$140*'B. Andre input'!$B$65</f>
        <v>8757209.7102054898</v>
      </c>
      <c r="BA116" s="236">
        <f>'I. Modelsimulering_kvinder'!BA42*'B. Andre input'!$B$140*'B. Andre input'!$B$65</f>
        <v>11814696.756356908</v>
      </c>
      <c r="BB116" s="236">
        <f>'I. Modelsimulering_kvinder'!BB42*'B. Andre input'!$B$140*'B. Andre input'!$B$65</f>
        <v>10731425.187777344</v>
      </c>
      <c r="BC116" s="236">
        <f>'I. Modelsimulering_kvinder'!BC42*'B. Andre input'!$B$140*'B. Andre input'!$B$65</f>
        <v>9747917.20796955</v>
      </c>
      <c r="BD116" s="236">
        <f>'I. Modelsimulering_kvinder'!BD42*'B. Andre input'!$B$140*'B. Andre input'!$B$65</f>
        <v>8854865.1763815451</v>
      </c>
      <c r="BE116" s="236">
        <f>'I. Modelsimulering_kvinder'!BE42*'B. Andre input'!$B$140*'B. Andre input'!$B$65</f>
        <v>8043862.5297510168</v>
      </c>
      <c r="BF116" s="236">
        <f>'I. Modelsimulering_kvinder'!BF42*'B. Andre input'!$B$140*'B. Andre input'!$B$65</f>
        <v>7307307.7032156838</v>
      </c>
      <c r="BG116" s="236">
        <f>'I. Modelsimulering_kvinder'!BG42*'B. Andre input'!$B$140*'B. Andre input'!$B$65</f>
        <v>6638320.613554039</v>
      </c>
      <c r="BH116" s="236">
        <f>'I. Modelsimulering_kvinder'!BH42*'B. Andre input'!$B$140*'B. Andre input'!$B$65</f>
        <v>6030669.5074489098</v>
      </c>
      <c r="BI116" s="236">
        <f>'I. Modelsimulering_kvinder'!BI42*'B. Andre input'!$B$140*'B. Andre input'!$B$65</f>
        <v>5478706.4710880443</v>
      </c>
      <c r="BJ116" s="236">
        <f>'I. Modelsimulering_kvinder'!BJ42*'B. Andre input'!$B$140*'B. Andre input'!$B$65</f>
        <v>4977310.2637228966</v>
      </c>
      <c r="BK116" s="236">
        <f>'I. Modelsimulering_kvinder'!BK42*'B. Andre input'!$B$140*'B. Andre input'!$B$65</f>
        <v>4521835.4117087461</v>
      </c>
      <c r="BL116" s="236">
        <f>'I. Modelsimulering_kvinder'!BL42*'B. Andre input'!$B$140*'B. Andre input'!$B$65</f>
        <v>4108066.7060547667</v>
      </c>
      <c r="BM116" s="236">
        <f>'I. Modelsimulering_kvinder'!BM42*'B. Andre input'!$B$140*'B. Andre input'!$B$65</f>
        <v>3732178.4036687114</v>
      </c>
      <c r="BN116" s="236">
        <f>'I. Modelsimulering_kvinder'!BN42*'B. Andre input'!$B$140*'B. Andre input'!$B$65</f>
        <v>3390697.5533350608</v>
      </c>
      <c r="BO116" s="236">
        <f>'I. Modelsimulering_kvinder'!BO42*'B. Andre input'!$B$140*'B. Andre input'!$B$65</f>
        <v>3080470.9614702933</v>
      </c>
      <c r="BP116" s="236">
        <f>'I. Modelsimulering_kvinder'!BP42*'B. Andre input'!$B$140*'B. Andre input'!$B$65</f>
        <v>2798635.3867200119</v>
      </c>
      <c r="BQ116" s="236">
        <f>'I. Modelsimulering_kvinder'!BQ42*'B. Andre input'!$B$140*'B. Andre input'!$B$65</f>
        <v>2542590.6115006534</v>
      </c>
      <c r="BR116" s="236">
        <f>'I. Modelsimulering_kvinder'!BR42*'B. Andre input'!$B$140*'B. Andre input'!$B$65</f>
        <v>2309975.0862985719</v>
      </c>
      <c r="BS116" s="236">
        <f>'I. Modelsimulering_kvinder'!BS42*'B. Andre input'!$B$140*'B. Andre input'!$B$65</f>
        <v>2098643.8816036424</v>
      </c>
      <c r="BT116" s="236">
        <f>'I. Modelsimulering_kvinder'!BT42*'B. Andre input'!$B$140*'B. Andre input'!$B$65</f>
        <v>1906648.7147508319</v>
      </c>
      <c r="BU116" s="236">
        <f>'I. Modelsimulering_kvinder'!BU42*'B. Andre input'!$B$140*'B. Andre input'!$B$65</f>
        <v>0</v>
      </c>
      <c r="BV116" s="236">
        <f>'I. Modelsimulering_kvinder'!BV42*'B. Andre input'!$B$140*'B. Andre input'!$B$65</f>
        <v>0</v>
      </c>
      <c r="BW116" s="236">
        <f>'I. Modelsimulering_kvinder'!BW42*'B. Andre input'!$B$140*'B. Andre input'!$B$65</f>
        <v>0</v>
      </c>
      <c r="BX116" s="236">
        <f>'I. Modelsimulering_kvinder'!BX42*'B. Andre input'!$B$140*'B. Andre input'!$B$65</f>
        <v>0</v>
      </c>
      <c r="BY116" s="236">
        <f>'I. Modelsimulering_kvinder'!BY42*'B. Andre input'!$B$140*'B. Andre input'!$B$65</f>
        <v>0</v>
      </c>
      <c r="BZ116" s="236">
        <f>'I. Modelsimulering_kvinder'!BZ42*'B. Andre input'!$B$140*'B. Andre input'!$B$65</f>
        <v>0</v>
      </c>
      <c r="CA116" s="236">
        <f>'I. Modelsimulering_kvinder'!CA42*'B. Andre input'!$B$140*'B. Andre input'!$B$65</f>
        <v>0</v>
      </c>
      <c r="CB116" s="236">
        <f>'I. Modelsimulering_kvinder'!CB42*'B. Andre input'!$B$140*'B. Andre input'!$B$65</f>
        <v>0</v>
      </c>
      <c r="CC116" s="236">
        <f>'I. Modelsimulering_kvinder'!CC42*'B. Andre input'!$B$140*'B. Andre input'!$B$65</f>
        <v>0</v>
      </c>
      <c r="CD116" s="236">
        <f>'I. Modelsimulering_kvinder'!CD42*'B. Andre input'!$B$140*'B. Andre input'!$B$65</f>
        <v>0</v>
      </c>
      <c r="CE116" s="236">
        <f>'I. Modelsimulering_kvinder'!CE42*'B. Andre input'!$B$140*'B. Andre input'!$B$65</f>
        <v>0</v>
      </c>
      <c r="CF116" s="236">
        <f>'I. Modelsimulering_kvinder'!CF42*'B. Andre input'!$B$140*'B. Andre input'!$B$65</f>
        <v>0</v>
      </c>
      <c r="CG116" s="236">
        <f>'I. Modelsimulering_kvinder'!CG42*'B. Andre input'!$B$140*'B. Andre input'!$B$65</f>
        <v>0</v>
      </c>
      <c r="CH116" s="236">
        <f>'I. Modelsimulering_kvinder'!CH42*'B. Andre input'!$B$140*'B. Andre input'!$B$65</f>
        <v>0</v>
      </c>
      <c r="CI116" s="236">
        <f>'I. Modelsimulering_kvinder'!CI42*'B. Andre input'!$B$140*'B. Andre input'!$B$65</f>
        <v>0</v>
      </c>
      <c r="CJ116" s="236">
        <f>'I. Modelsimulering_kvinder'!CJ42*'B. Andre input'!$B$140*'B. Andre input'!$B$65</f>
        <v>0</v>
      </c>
    </row>
    <row r="117" spans="1:88" s="115" customFormat="1" ht="12.75" x14ac:dyDescent="0.2">
      <c r="A117" s="140" t="s">
        <v>212</v>
      </c>
      <c r="B117" s="192"/>
      <c r="C117" s="192"/>
      <c r="D117" s="236">
        <f>'I. Modelsimulering_kvinder'!D43*'B. Andre input'!$B$140*'B. Andre input'!$B$65</f>
        <v>2176526.516440684</v>
      </c>
      <c r="E117" s="236">
        <f>'I. Modelsimulering_kvinder'!E43*'B. Andre input'!$B$140*'B. Andre input'!$B$65</f>
        <v>2448117.6055476018</v>
      </c>
      <c r="F117" s="236">
        <f>'I. Modelsimulering_kvinder'!F43*'B. Andre input'!$B$140*'B. Andre input'!$B$65</f>
        <v>2650044.2476029499</v>
      </c>
      <c r="G117" s="236">
        <f>'I. Modelsimulering_kvinder'!G43*'B. Andre input'!$B$140*'B. Andre input'!$B$65</f>
        <v>2800074.2462023315</v>
      </c>
      <c r="H117" s="236">
        <f>'I. Modelsimulering_kvinder'!H43*'B. Andre input'!$B$140*'B. Andre input'!$B$65</f>
        <v>2911135.6785334903</v>
      </c>
      <c r="I117" s="236">
        <f>'I. Modelsimulering_kvinder'!I43*'B. Andre input'!$B$140*'B. Andre input'!$B$65</f>
        <v>2992658.9463753593</v>
      </c>
      <c r="J117" s="236">
        <f>'I. Modelsimulering_kvinder'!J43*'B. Andre input'!$B$140*'B. Andre input'!$B$65</f>
        <v>3038482.6626054794</v>
      </c>
      <c r="K117" s="236">
        <f>'I. Modelsimulering_kvinder'!K43*'B. Andre input'!$B$140*'B. Andre input'!$B$65</f>
        <v>3063473.1513322755</v>
      </c>
      <c r="L117" s="236">
        <f>'I. Modelsimulering_kvinder'!L43*'B. Andre input'!$B$140*'B. Andre input'!$B$65</f>
        <v>3073671.7019672189</v>
      </c>
      <c r="M117" s="236">
        <f>'I. Modelsimulering_kvinder'!M43*'B. Andre input'!$B$140*'B. Andre input'!$B$65</f>
        <v>3072480.8351439764</v>
      </c>
      <c r="N117" s="236">
        <f>'I. Modelsimulering_kvinder'!N43*'B. Andre input'!$B$140*'B. Andre input'!$B$65</f>
        <v>3062202.7129225079</v>
      </c>
      <c r="O117" s="236">
        <f>'I. Modelsimulering_kvinder'!O43*'B. Andre input'!$B$140*'B. Andre input'!$B$65</f>
        <v>3043004.0542841386</v>
      </c>
      <c r="P117" s="236">
        <f>'I. Modelsimulering_kvinder'!P43*'B. Andre input'!$B$140*'B. Andre input'!$B$65</f>
        <v>3019313.502580354</v>
      </c>
      <c r="Q117" s="236">
        <f>'I. Modelsimulering_kvinder'!Q43*'B. Andre input'!$B$140*'B. Andre input'!$B$65</f>
        <v>2992429.2789208475</v>
      </c>
      <c r="R117" s="236">
        <f>'I. Modelsimulering_kvinder'!R43*'B. Andre input'!$B$140*'B. Andre input'!$B$65</f>
        <v>2962797.1767846891</v>
      </c>
      <c r="S117" s="236">
        <f>'I. Modelsimulering_kvinder'!S43*'B. Andre input'!$B$140*'B. Andre input'!$B$65</f>
        <v>2930585.2165197879</v>
      </c>
      <c r="T117" s="236">
        <f>'I. Modelsimulering_kvinder'!T43*'B. Andre input'!$B$140*'B. Andre input'!$B$65</f>
        <v>2895861.4437687867</v>
      </c>
      <c r="U117" s="236">
        <f>'I. Modelsimulering_kvinder'!U43*'B. Andre input'!$B$140*'B. Andre input'!$B$65</f>
        <v>2858664.6591905705</v>
      </c>
      <c r="V117" s="236">
        <f>'I. Modelsimulering_kvinder'!V43*'B. Andre input'!$B$140*'B. Andre input'!$B$65</f>
        <v>2819037.552803711</v>
      </c>
      <c r="W117" s="236">
        <f>'I. Modelsimulering_kvinder'!W43*'B. Andre input'!$B$140*'B. Andre input'!$B$65</f>
        <v>2777042.4197011543</v>
      </c>
      <c r="X117" s="236">
        <f>'I. Modelsimulering_kvinder'!X43*'B. Andre input'!$B$140*'B. Andre input'!$B$65</f>
        <v>2733015.7724342714</v>
      </c>
      <c r="Y117" s="236">
        <f>'I. Modelsimulering_kvinder'!Y43*'B. Andre input'!$B$140*'B. Andre input'!$B$65</f>
        <v>2691841.1774182334</v>
      </c>
      <c r="Z117" s="236">
        <f>'I. Modelsimulering_kvinder'!Z43*'B. Andre input'!$B$140*'B. Andre input'!$B$65</f>
        <v>2651079.2231435971</v>
      </c>
      <c r="AA117" s="236">
        <f>'I. Modelsimulering_kvinder'!AA43*'B. Andre input'!$B$140*'B. Andre input'!$B$65</f>
        <v>2609224.3761875653</v>
      </c>
      <c r="AB117" s="236">
        <f>'I. Modelsimulering_kvinder'!AB43*'B. Andre input'!$B$140*'B. Andre input'!$B$65</f>
        <v>2565417.7435671748</v>
      </c>
      <c r="AC117" s="236">
        <f>'I. Modelsimulering_kvinder'!AC43*'B. Andre input'!$B$140*'B. Andre input'!$B$65</f>
        <v>2519242.7037438466</v>
      </c>
      <c r="AD117" s="236">
        <f>'I. Modelsimulering_kvinder'!AD43*'B. Andre input'!$B$140*'B. Andre input'!$B$65</f>
        <v>2470579.8484726576</v>
      </c>
      <c r="AE117" s="236">
        <f>'I. Modelsimulering_kvinder'!AE43*'B. Andre input'!$B$140*'B. Andre input'!$B$65</f>
        <v>2419504.3916114755</v>
      </c>
      <c r="AF117" s="236">
        <f>'I. Modelsimulering_kvinder'!AF43*'B. Andre input'!$B$140*'B. Andre input'!$B$65</f>
        <v>2366213.9844289063</v>
      </c>
      <c r="AG117" s="236">
        <f>'I. Modelsimulering_kvinder'!AG43*'B. Andre input'!$B$140*'B. Andre input'!$B$65</f>
        <v>2310978.2912201593</v>
      </c>
      <c r="AH117" s="236">
        <f>'I. Modelsimulering_kvinder'!AH43*'B. Andre input'!$B$140*'B. Andre input'!$B$65</f>
        <v>2272649.7989822756</v>
      </c>
      <c r="AI117" s="236">
        <f>'I. Modelsimulering_kvinder'!AI43*'B. Andre input'!$B$140*'B. Andre input'!$B$65</f>
        <v>2243034.5501936153</v>
      </c>
      <c r="AJ117" s="236">
        <f>'I. Modelsimulering_kvinder'!AJ43*'B. Andre input'!$B$140*'B. Andre input'!$B$65</f>
        <v>2216725.2100191945</v>
      </c>
      <c r="AK117" s="236">
        <f>'I. Modelsimulering_kvinder'!AK43*'B. Andre input'!$B$140*'B. Andre input'!$B$65</f>
        <v>2190268.8085744516</v>
      </c>
      <c r="AL117" s="236">
        <f>'I. Modelsimulering_kvinder'!AL43*'B. Andre input'!$B$140*'B. Andre input'!$B$65</f>
        <v>2161572.755794778</v>
      </c>
      <c r="AM117" s="236">
        <f>'I. Modelsimulering_kvinder'!AM43*'B. Andre input'!$B$140*'B. Andre input'!$B$65</f>
        <v>2129481.5616428009</v>
      </c>
      <c r="AN117" s="236">
        <f>'I. Modelsimulering_kvinder'!AN43*'B. Andre input'!$B$140*'B. Andre input'!$B$65</f>
        <v>2093475.9059388901</v>
      </c>
      <c r="AO117" s="236">
        <f>'I. Modelsimulering_kvinder'!AO43*'B. Andre input'!$B$140*'B. Andre input'!$B$65</f>
        <v>2053459.4120029032</v>
      </c>
      <c r="AP117" s="236">
        <f>'I. Modelsimulering_kvinder'!AP43*'B. Andre input'!$B$140*'B. Andre input'!$B$65</f>
        <v>2009608.2757395646</v>
      </c>
      <c r="AQ117" s="236">
        <f>'I. Modelsimulering_kvinder'!AQ43*'B. Andre input'!$B$140*'B. Andre input'!$B$65</f>
        <v>1962265.9128022417</v>
      </c>
      <c r="AR117" s="236">
        <f>'I. Modelsimulering_kvinder'!AR43*'B. Andre input'!$B$140*'B. Andre input'!$B$65</f>
        <v>1941552.6640680481</v>
      </c>
      <c r="AS117" s="236">
        <f>'I. Modelsimulering_kvinder'!AS43*'B. Andre input'!$B$140*'B. Andre input'!$B$65</f>
        <v>1932368.4899751362</v>
      </c>
      <c r="AT117" s="236">
        <f>'I. Modelsimulering_kvinder'!AT43*'B. Andre input'!$B$140*'B. Andre input'!$B$65</f>
        <v>1925199.5738741409</v>
      </c>
      <c r="AU117" s="236">
        <f>'I. Modelsimulering_kvinder'!AU43*'B. Andre input'!$B$140*'B. Andre input'!$B$65</f>
        <v>1914364.6470345976</v>
      </c>
      <c r="AV117" s="236">
        <f>'I. Modelsimulering_kvinder'!AV43*'B. Andre input'!$B$140*'B. Andre input'!$B$65</f>
        <v>1896776.6698517706</v>
      </c>
      <c r="AW117" s="236">
        <f>'I. Modelsimulering_kvinder'!AW43*'B. Andre input'!$B$140*'B. Andre input'!$B$65</f>
        <v>1871072.0877142446</v>
      </c>
      <c r="AX117" s="236">
        <f>'I. Modelsimulering_kvinder'!AX43*'B. Andre input'!$B$140*'B. Andre input'!$B$65</f>
        <v>1837002.0124711916</v>
      </c>
      <c r="AY117" s="236">
        <f>'I. Modelsimulering_kvinder'!AY43*'B. Andre input'!$B$140*'B. Andre input'!$B$65</f>
        <v>1795009.7682261146</v>
      </c>
      <c r="AZ117" s="236">
        <f>'I. Modelsimulering_kvinder'!AZ43*'B. Andre input'!$B$140*'B. Andre input'!$B$65</f>
        <v>1745940.7489260959</v>
      </c>
      <c r="BA117" s="236">
        <f>'I. Modelsimulering_kvinder'!BA43*'B. Andre input'!$B$140*'B. Andre input'!$B$65</f>
        <v>1690845.9254175769</v>
      </c>
      <c r="BB117" s="236">
        <f>'I. Modelsimulering_kvinder'!BB43*'B. Andre input'!$B$140*'B. Andre input'!$B$65</f>
        <v>1796867.5941464163</v>
      </c>
      <c r="BC117" s="236">
        <f>'I. Modelsimulering_kvinder'!BC43*'B. Andre input'!$B$140*'B. Andre input'!$B$65</f>
        <v>1822068.3672890025</v>
      </c>
      <c r="BD117" s="236">
        <f>'I. Modelsimulering_kvinder'!BD43*'B. Andre input'!$B$140*'B. Andre input'!$B$65</f>
        <v>1793384.1287672841</v>
      </c>
      <c r="BE117" s="236">
        <f>'I. Modelsimulering_kvinder'!BE43*'B. Andre input'!$B$140*'B. Andre input'!$B$65</f>
        <v>1729874.8344922329</v>
      </c>
      <c r="BF117" s="236">
        <f>'I. Modelsimulering_kvinder'!BF43*'B. Andre input'!$B$140*'B. Andre input'!$B$65</f>
        <v>1644956.2924710948</v>
      </c>
      <c r="BG117" s="236">
        <f>'I. Modelsimulering_kvinder'!BG43*'B. Andre input'!$B$140*'B. Andre input'!$B$65</f>
        <v>1548002.0079223423</v>
      </c>
      <c r="BH117" s="236">
        <f>'I. Modelsimulering_kvinder'!BH43*'B. Andre input'!$B$140*'B. Andre input'!$B$65</f>
        <v>1445493.7662460764</v>
      </c>
      <c r="BI117" s="236">
        <f>'I. Modelsimulering_kvinder'!BI43*'B. Andre input'!$B$140*'B. Andre input'!$B$65</f>
        <v>1341848.5508667063</v>
      </c>
      <c r="BJ117" s="236">
        <f>'I. Modelsimulering_kvinder'!BJ43*'B. Andre input'!$B$140*'B. Andre input'!$B$65</f>
        <v>1240013.0455872568</v>
      </c>
      <c r="BK117" s="236">
        <f>'I. Modelsimulering_kvinder'!BK43*'B. Andre input'!$B$140*'B. Andre input'!$B$65</f>
        <v>1141891.0673953923</v>
      </c>
      <c r="BL117" s="236">
        <f>'I. Modelsimulering_kvinder'!BL43*'B. Andre input'!$B$140*'B. Andre input'!$B$65</f>
        <v>1048650.788077154</v>
      </c>
      <c r="BM117" s="236">
        <f>'I. Modelsimulering_kvinder'!BM43*'B. Andre input'!$B$140*'B. Andre input'!$B$65</f>
        <v>960945.38931085705</v>
      </c>
      <c r="BN117" s="236">
        <f>'I. Modelsimulering_kvinder'!BN43*'B. Andre input'!$B$140*'B. Andre input'!$B$65</f>
        <v>879071.33820977667</v>
      </c>
      <c r="BO117" s="236">
        <f>'I. Modelsimulering_kvinder'!BO43*'B. Andre input'!$B$140*'B. Andre input'!$B$65</f>
        <v>803081.69144602562</v>
      </c>
      <c r="BP117" s="236">
        <f>'I. Modelsimulering_kvinder'!BP43*'B. Andre input'!$B$140*'B. Andre input'!$B$65</f>
        <v>732866.97068883025</v>
      </c>
      <c r="BQ117" s="236">
        <f>'I. Modelsimulering_kvinder'!BQ43*'B. Andre input'!$B$140*'B. Andre input'!$B$65</f>
        <v>668212.65538916504</v>
      </c>
      <c r="BR117" s="236">
        <f>'I. Modelsimulering_kvinder'!BR43*'B. Andre input'!$B$140*'B. Andre input'!$B$65</f>
        <v>608839.82268914743</v>
      </c>
      <c r="BS117" s="236">
        <f>'I. Modelsimulering_kvinder'!BS43*'B. Andre input'!$B$140*'B. Andre input'!$B$65</f>
        <v>554433.65130384464</v>
      </c>
      <c r="BT117" s="236">
        <f>'I. Modelsimulering_kvinder'!BT43*'B. Andre input'!$B$140*'B. Andre input'!$B$65</f>
        <v>504663.1985184506</v>
      </c>
      <c r="BU117" s="236">
        <f>'I. Modelsimulering_kvinder'!BU43*'B. Andre input'!$B$140*'B. Andre input'!$B$65</f>
        <v>2191414.7612909544</v>
      </c>
      <c r="BV117" s="236">
        <f>'I. Modelsimulering_kvinder'!BV43*'B. Andre input'!$B$140*'B. Andre input'!$B$65</f>
        <v>1594204.9776067734</v>
      </c>
      <c r="BW117" s="236">
        <f>'I. Modelsimulering_kvinder'!BW43*'B. Andre input'!$B$140*'B. Andre input'!$B$65</f>
        <v>1160788.432091099</v>
      </c>
      <c r="BX117" s="236">
        <f>'I. Modelsimulering_kvinder'!BX43*'B. Andre input'!$B$140*'B. Andre input'!$B$65</f>
        <v>845928.3725699496</v>
      </c>
      <c r="BY117" s="236">
        <f>'I. Modelsimulering_kvinder'!BY43*'B. Andre input'!$B$140*'B. Andre input'!$B$65</f>
        <v>616975.77722345339</v>
      </c>
      <c r="BZ117" s="236">
        <f>'I. Modelsimulering_kvinder'!BZ43*'B. Andre input'!$B$140*'B. Andre input'!$B$65</f>
        <v>450338.66703701753</v>
      </c>
      <c r="CA117" s="236">
        <f>'I. Modelsimulering_kvinder'!CA43*'B. Andre input'!$B$140*'B. Andre input'!$B$65</f>
        <v>328949.97042446834</v>
      </c>
      <c r="CB117" s="236">
        <f>'I. Modelsimulering_kvinder'!CB43*'B. Andre input'!$B$140*'B. Andre input'!$B$65</f>
        <v>240449.12437486715</v>
      </c>
      <c r="CC117" s="236">
        <f>'I. Modelsimulering_kvinder'!CC43*'B. Andre input'!$B$140*'B. Andre input'!$B$65</f>
        <v>175874.52820184859</v>
      </c>
      <c r="CD117" s="236">
        <f>'I. Modelsimulering_kvinder'!CD43*'B. Andre input'!$B$140*'B. Andre input'!$B$65</f>
        <v>128722.13046726327</v>
      </c>
      <c r="CE117" s="236">
        <f>'I. Modelsimulering_kvinder'!CE43*'B. Andre input'!$B$140*'B. Andre input'!$B$65</f>
        <v>94266.777455508171</v>
      </c>
      <c r="CF117" s="236">
        <f>'I. Modelsimulering_kvinder'!CF43*'B. Andre input'!$B$140*'B. Andre input'!$B$65</f>
        <v>69072.384963144112</v>
      </c>
      <c r="CG117" s="236">
        <f>'I. Modelsimulering_kvinder'!CG43*'B. Andre input'!$B$140*'B. Andre input'!$B$65</f>
        <v>50637.976065372008</v>
      </c>
      <c r="CH117" s="236">
        <f>'I. Modelsimulering_kvinder'!CH43*'B. Andre input'!$B$140*'B. Andre input'!$B$65</f>
        <v>37141.603822869605</v>
      </c>
      <c r="CI117" s="236">
        <f>'I. Modelsimulering_kvinder'!CI43*'B. Andre input'!$B$140*'B. Andre input'!$B$65</f>
        <v>27254.882745051731</v>
      </c>
      <c r="CJ117" s="236">
        <f>'I. Modelsimulering_kvinder'!CJ43*'B. Andre input'!$B$140*'B. Andre input'!$B$65</f>
        <v>0</v>
      </c>
    </row>
    <row r="118" spans="1:88" s="115" customFormat="1" ht="12.75" x14ac:dyDescent="0.2">
      <c r="A118" s="140" t="s">
        <v>191</v>
      </c>
      <c r="B118" s="192"/>
      <c r="C118" s="192"/>
      <c r="D118" s="236">
        <f>'I. Modelsimulering_kvinder'!D44*'B. Andre input'!$B$140*'B. Andre input'!$B$65</f>
        <v>93710.010561525763</v>
      </c>
      <c r="E118" s="236">
        <f>'I. Modelsimulering_kvinder'!E44*'B. Andre input'!$B$140*'B. Andre input'!$B$65</f>
        <v>112754.13697598279</v>
      </c>
      <c r="F118" s="236">
        <f>'I. Modelsimulering_kvinder'!F44*'B. Andre input'!$B$140*'B. Andre input'!$B$65</f>
        <v>126964.8251133062</v>
      </c>
      <c r="G118" s="236">
        <f>'I. Modelsimulering_kvinder'!G44*'B. Andre input'!$B$140*'B. Andre input'!$B$65</f>
        <v>137596.86524765394</v>
      </c>
      <c r="H118" s="236">
        <f>'I. Modelsimulering_kvinder'!H44*'B. Andre input'!$B$140*'B. Andre input'!$B$65</f>
        <v>145560.9000737032</v>
      </c>
      <c r="I118" s="236">
        <f>'I. Modelsimulering_kvinder'!I44*'B. Andre input'!$B$140*'B. Andre input'!$B$65</f>
        <v>151519.09444573207</v>
      </c>
      <c r="J118" s="236">
        <f>'I. Modelsimulering_kvinder'!J44*'B. Andre input'!$B$140*'B. Andre input'!$B$65</f>
        <v>155187.97254981933</v>
      </c>
      <c r="K118" s="236">
        <f>'I. Modelsimulering_kvinder'!K44*'B. Andre input'!$B$140*'B. Andre input'!$B$65</f>
        <v>157468.89609611267</v>
      </c>
      <c r="L118" s="236">
        <f>'I. Modelsimulering_kvinder'!L44*'B. Andre input'!$B$140*'B. Andre input'!$B$65</f>
        <v>158769.26152085551</v>
      </c>
      <c r="M118" s="236">
        <f>'I. Modelsimulering_kvinder'!M44*'B. Andre input'!$B$140*'B. Andre input'!$B$65</f>
        <v>159324.83072299254</v>
      </c>
      <c r="N118" s="236">
        <f>'I. Modelsimulering_kvinder'!N44*'B. Andre input'!$B$140*'B. Andre input'!$B$65</f>
        <v>159295.5416501656</v>
      </c>
      <c r="O118" s="236">
        <f>'I. Modelsimulering_kvinder'!O44*'B. Andre input'!$B$140*'B. Andre input'!$B$65</f>
        <v>158701.68378455896</v>
      </c>
      <c r="P118" s="236">
        <f>'I. Modelsimulering_kvinder'!P44*'B. Andre input'!$B$140*'B. Andre input'!$B$65</f>
        <v>157783.08365234293</v>
      </c>
      <c r="Q118" s="236">
        <f>'I. Modelsimulering_kvinder'!Q44*'B. Andre input'!$B$140*'B. Andre input'!$B$65</f>
        <v>156643.50557812295</v>
      </c>
      <c r="R118" s="236">
        <f>'I. Modelsimulering_kvinder'!R44*'B. Andre input'!$B$140*'B. Andre input'!$B$65</f>
        <v>155326.07650814878</v>
      </c>
      <c r="S118" s="236">
        <f>'I. Modelsimulering_kvinder'!S44*'B. Andre input'!$B$140*'B. Andre input'!$B$65</f>
        <v>153851.14477731523</v>
      </c>
      <c r="T118" s="236">
        <f>'I. Modelsimulering_kvinder'!T44*'B. Andre input'!$B$140*'B. Andre input'!$B$65</f>
        <v>152228.96400276112</v>
      </c>
      <c r="U118" s="236">
        <f>'I. Modelsimulering_kvinder'!U44*'B. Andre input'!$B$140*'B. Andre input'!$B$65</f>
        <v>150465.25130881218</v>
      </c>
      <c r="V118" s="236">
        <f>'I. Modelsimulering_kvinder'!V44*'B. Andre input'!$B$140*'B. Andre input'!$B$65</f>
        <v>148564.07118420809</v>
      </c>
      <c r="W118" s="236">
        <f>'I. Modelsimulering_kvinder'!W44*'B. Andre input'!$B$140*'B. Andre input'!$B$65</f>
        <v>146529.4005282362</v>
      </c>
      <c r="X118" s="236">
        <f>'I. Modelsimulering_kvinder'!X44*'B. Andre input'!$B$140*'B. Andre input'!$B$65</f>
        <v>144381.01509355911</v>
      </c>
      <c r="Y118" s="236">
        <f>'I. Modelsimulering_kvinder'!Y44*'B. Andre input'!$B$140*'B. Andre input'!$B$65</f>
        <v>142120.0118366571</v>
      </c>
      <c r="Z118" s="236">
        <f>'I. Modelsimulering_kvinder'!Z44*'B. Andre input'!$B$140*'B. Andre input'!$B$65</f>
        <v>140001.02001796817</v>
      </c>
      <c r="AA118" s="236">
        <f>'I. Modelsimulering_kvinder'!AA44*'B. Andre input'!$B$140*'B. Andre input'!$B$65</f>
        <v>137898.72509163362</v>
      </c>
      <c r="AB118" s="236">
        <f>'I. Modelsimulering_kvinder'!AB44*'B. Andre input'!$B$140*'B. Andre input'!$B$65</f>
        <v>135735.91914072534</v>
      </c>
      <c r="AC118" s="236">
        <f>'I. Modelsimulering_kvinder'!AC44*'B. Andre input'!$B$140*'B. Andre input'!$B$65</f>
        <v>133468.71713234417</v>
      </c>
      <c r="AD118" s="236">
        <f>'I. Modelsimulering_kvinder'!AD44*'B. Andre input'!$B$140*'B. Andre input'!$B$65</f>
        <v>131076.02854615237</v>
      </c>
      <c r="AE118" s="236">
        <f>'I. Modelsimulering_kvinder'!AE44*'B. Andre input'!$B$140*'B. Andre input'!$B$65</f>
        <v>128552.07853612896</v>
      </c>
      <c r="AF118" s="236">
        <f>'I. Modelsimulering_kvinder'!AF44*'B. Andre input'!$B$140*'B. Andre input'!$B$65</f>
        <v>125901.11512118881</v>
      </c>
      <c r="AG118" s="236">
        <f>'I. Modelsimulering_kvinder'!AG44*'B. Andre input'!$B$140*'B. Andre input'!$B$65</f>
        <v>123133.6832265152</v>
      </c>
      <c r="AH118" s="236">
        <f>'I. Modelsimulering_kvinder'!AH44*'B. Andre input'!$B$140*'B. Andre input'!$B$65</f>
        <v>120264.02108280729</v>
      </c>
      <c r="AI118" s="236">
        <f>'I. Modelsimulering_kvinder'!AI44*'B. Andre input'!$B$140*'B. Andre input'!$B$65</f>
        <v>118270.82244502491</v>
      </c>
      <c r="AJ118" s="236">
        <f>'I. Modelsimulering_kvinder'!AJ44*'B. Andre input'!$B$140*'B. Andre input'!$B$65</f>
        <v>116729.73872797882</v>
      </c>
      <c r="AK118" s="236">
        <f>'I. Modelsimulering_kvinder'!AK44*'B. Andre input'!$B$140*'B. Andre input'!$B$65</f>
        <v>115360.45052059635</v>
      </c>
      <c r="AL118" s="236">
        <f>'I. Modelsimulering_kvinder'!AL44*'B. Andre input'!$B$140*'B. Andre input'!$B$65</f>
        <v>113983.76497369161</v>
      </c>
      <c r="AM118" s="236">
        <f>'I. Modelsimulering_kvinder'!AM44*'B. Andre input'!$B$140*'B. Andre input'!$B$65</f>
        <v>112490.95774857768</v>
      </c>
      <c r="AN118" s="236">
        <f>'I. Modelsimulering_kvinder'!AN44*'B. Andre input'!$B$140*'B. Andre input'!$B$65</f>
        <v>110821.89930536301</v>
      </c>
      <c r="AO118" s="236">
        <f>'I. Modelsimulering_kvinder'!AO44*'B. Andre input'!$B$140*'B. Andre input'!$B$65</f>
        <v>108949.48556701203</v>
      </c>
      <c r="AP118" s="236">
        <f>'I. Modelsimulering_kvinder'!AP44*'B. Andre input'!$B$140*'B. Andre input'!$B$65</f>
        <v>106868.59358534195</v>
      </c>
      <c r="AQ118" s="236">
        <f>'I. Modelsimulering_kvinder'!AQ44*'B. Andre input'!$B$140*'B. Andre input'!$B$65</f>
        <v>104588.2842403723</v>
      </c>
      <c r="AR118" s="236">
        <f>'I. Modelsimulering_kvinder'!AR44*'B. Andre input'!$B$140*'B. Andre input'!$B$65</f>
        <v>102126.33333548243</v>
      </c>
      <c r="AS118" s="236">
        <f>'I. Modelsimulering_kvinder'!AS44*'B. Andre input'!$B$140*'B. Andre input'!$B$65</f>
        <v>101046.08221586584</v>
      </c>
      <c r="AT118" s="236">
        <f>'I. Modelsimulering_kvinder'!AT44*'B. Andre input'!$B$140*'B. Andre input'!$B$65</f>
        <v>100564.98543808692</v>
      </c>
      <c r="AU118" s="236">
        <f>'I. Modelsimulering_kvinder'!AU44*'B. Andre input'!$B$140*'B. Andre input'!$B$65</f>
        <v>100189.47187964527</v>
      </c>
      <c r="AV118" s="236">
        <f>'I. Modelsimulering_kvinder'!AV44*'B. Andre input'!$B$140*'B. Andre input'!$B$65</f>
        <v>99624.441401795761</v>
      </c>
      <c r="AW118" s="236">
        <f>'I. Modelsimulering_kvinder'!AW44*'B. Andre input'!$B$140*'B. Andre input'!$B$65</f>
        <v>98709.282815854618</v>
      </c>
      <c r="AX118" s="236">
        <f>'I. Modelsimulering_kvinder'!AX44*'B. Andre input'!$B$140*'B. Andre input'!$B$65</f>
        <v>97372.832297699541</v>
      </c>
      <c r="AY118" s="236">
        <f>'I. Modelsimulering_kvinder'!AY44*'B. Andre input'!$B$140*'B. Andre input'!$B$65</f>
        <v>95601.845227833663</v>
      </c>
      <c r="AZ118" s="236">
        <f>'I. Modelsimulering_kvinder'!AZ44*'B. Andre input'!$B$140*'B. Andre input'!$B$65</f>
        <v>93419.094756268489</v>
      </c>
      <c r="BA118" s="236">
        <f>'I. Modelsimulering_kvinder'!BA44*'B. Andre input'!$B$140*'B. Andre input'!$B$65</f>
        <v>90868.313085176094</v>
      </c>
      <c r="BB118" s="236">
        <f>'I. Modelsimulering_kvinder'!BB44*'B. Andre input'!$B$140*'B. Andre input'!$B$65</f>
        <v>88003.981582723936</v>
      </c>
      <c r="BC118" s="236">
        <f>'I. Modelsimulering_kvinder'!BC44*'B. Andre input'!$B$140*'B. Andre input'!$B$65</f>
        <v>93501.435227524431</v>
      </c>
      <c r="BD118" s="236">
        <f>'I. Modelsimulering_kvinder'!BD44*'B. Andre input'!$B$140*'B. Andre input'!$B$65</f>
        <v>94809.899512018266</v>
      </c>
      <c r="BE118" s="236">
        <f>'I. Modelsimulering_kvinder'!BE44*'B. Andre input'!$B$140*'B. Andre input'!$B$65</f>
        <v>93322.403479704546</v>
      </c>
      <c r="BF118" s="236">
        <f>'I. Modelsimulering_kvinder'!BF44*'B. Andre input'!$B$140*'B. Andre input'!$B$65</f>
        <v>90025.796442613238</v>
      </c>
      <c r="BG118" s="236">
        <f>'I. Modelsimulering_kvinder'!BG44*'B. Andre input'!$B$140*'B. Andre input'!$B$65</f>
        <v>85615.479462294956</v>
      </c>
      <c r="BH118" s="236">
        <f>'I. Modelsimulering_kvinder'!BH44*'B. Andre input'!$B$140*'B. Andre input'!$B$65</f>
        <v>80577.864854235115</v>
      </c>
      <c r="BI118" s="236">
        <f>'I. Modelsimulering_kvinder'!BI44*'B. Andre input'!$B$140*'B. Andre input'!$B$65</f>
        <v>75249.684193155554</v>
      </c>
      <c r="BJ118" s="236">
        <f>'I. Modelsimulering_kvinder'!BJ44*'B. Andre input'!$B$140*'B. Andre input'!$B$65</f>
        <v>69860.667678327009</v>
      </c>
      <c r="BK118" s="236">
        <f>'I. Modelsimulering_kvinder'!BK44*'B. Andre input'!$B$140*'B. Andre input'!$B$65</f>
        <v>64564.266424074107</v>
      </c>
      <c r="BL118" s="236">
        <f>'I. Modelsimulering_kvinder'!BL44*'B. Andre input'!$B$140*'B. Andre input'!$B$65</f>
        <v>59459.767922598367</v>
      </c>
      <c r="BM118" s="236">
        <f>'I. Modelsimulering_kvinder'!BM44*'B. Andre input'!$B$140*'B. Andre input'!$B$65</f>
        <v>54608.210500893132</v>
      </c>
      <c r="BN118" s="236">
        <f>'I. Modelsimulering_kvinder'!BN44*'B. Andre input'!$B$140*'B. Andre input'!$B$65</f>
        <v>50043.826588912372</v>
      </c>
      <c r="BO118" s="236">
        <f>'I. Modelsimulering_kvinder'!BO44*'B. Andre input'!$B$140*'B. Andre input'!$B$65</f>
        <v>45782.26006016614</v>
      </c>
      <c r="BP118" s="236">
        <f>'I. Modelsimulering_kvinder'!BP44*'B. Andre input'!$B$140*'B. Andre input'!$B$65</f>
        <v>41826.455099126943</v>
      </c>
      <c r="BQ118" s="236">
        <f>'I. Modelsimulering_kvinder'!BQ44*'B. Andre input'!$B$140*'B. Andre input'!$B$65</f>
        <v>38170.864063509332</v>
      </c>
      <c r="BR118" s="236">
        <f>'I. Modelsimulering_kvinder'!BR44*'B. Andre input'!$B$140*'B. Andre input'!$B$65</f>
        <v>34804.441897726421</v>
      </c>
      <c r="BS118" s="236">
        <f>'I. Modelsimulering_kvinder'!BS44*'B. Andre input'!$B$140*'B. Andre input'!$B$65</f>
        <v>31712.765011915046</v>
      </c>
      <c r="BT118" s="236">
        <f>'I. Modelsimulering_kvinder'!BT44*'B. Andre input'!$B$140*'B. Andre input'!$B$65</f>
        <v>28879.519011653119</v>
      </c>
      <c r="BU118" s="236">
        <f>'I. Modelsimulering_kvinder'!BU44*'B. Andre input'!$B$140*'B. Andre input'!$B$65</f>
        <v>26287.532111940978</v>
      </c>
      <c r="BV118" s="236">
        <f>'I. Modelsimulering_kvinder'!BV44*'B. Andre input'!$B$140*'B. Andre input'!$B$65</f>
        <v>113871.78411476953</v>
      </c>
      <c r="BW118" s="236">
        <f>'I. Modelsimulering_kvinder'!BW44*'B. Andre input'!$B$140*'B. Andre input'!$B$65</f>
        <v>82913.459435078505</v>
      </c>
      <c r="BX118" s="236">
        <f>'I. Modelsimulering_kvinder'!BX44*'B. Andre input'!$B$140*'B. Andre input'!$B$65</f>
        <v>60423.455183567828</v>
      </c>
      <c r="BY118" s="236">
        <f>'I. Modelsimulering_kvinder'!BY44*'B. Andre input'!$B$140*'B. Andre input'!$B$65</f>
        <v>44069.698373103813</v>
      </c>
      <c r="BZ118" s="236">
        <f>'I. Modelsimulering_kvinder'!BZ44*'B. Andre input'!$B$140*'B. Andre input'!$B$65</f>
        <v>32167.047645501243</v>
      </c>
      <c r="CA118" s="236">
        <f>'I. Modelsimulering_kvinder'!CA44*'B. Andre input'!$B$140*'B. Andre input'!$B$65</f>
        <v>23496.426458890593</v>
      </c>
      <c r="CB118" s="236">
        <f>'I. Modelsimulering_kvinder'!CB44*'B. Andre input'!$B$140*'B. Andre input'!$B$65</f>
        <v>17174.937455347652</v>
      </c>
      <c r="CC118" s="236">
        <f>'I. Modelsimulering_kvinder'!CC44*'B. Andre input'!$B$140*'B. Andre input'!$B$65</f>
        <v>12562.466300132042</v>
      </c>
      <c r="CD118" s="236">
        <f>'I. Modelsimulering_kvinder'!CD44*'B. Andre input'!$B$140*'B. Andre input'!$B$65</f>
        <v>9194.4378905188023</v>
      </c>
      <c r="CE118" s="236">
        <f>'I. Modelsimulering_kvinder'!CE44*'B. Andre input'!$B$140*'B. Andre input'!$B$65</f>
        <v>6733.3412468220122</v>
      </c>
      <c r="CF118" s="236">
        <f>'I. Modelsimulering_kvinder'!CF44*'B. Andre input'!$B$140*'B. Andre input'!$B$65</f>
        <v>4933.7417830817221</v>
      </c>
      <c r="CG118" s="236">
        <f>'I. Modelsimulering_kvinder'!CG44*'B. Andre input'!$B$140*'B. Andre input'!$B$65</f>
        <v>3616.9982903837144</v>
      </c>
      <c r="CH118" s="236">
        <f>'I. Modelsimulering_kvinder'!CH44*'B. Andre input'!$B$140*'B. Andre input'!$B$65</f>
        <v>2652.971701633543</v>
      </c>
      <c r="CI118" s="236">
        <f>'I. Modelsimulering_kvinder'!CI44*'B. Andre input'!$B$140*'B. Andre input'!$B$65</f>
        <v>1946.7773389322667</v>
      </c>
      <c r="CJ118" s="236">
        <f>'I. Modelsimulering_kvinder'!CJ44*'B. Andre input'!$B$140*'B. Andre input'!$B$65</f>
        <v>21437.694591143587</v>
      </c>
    </row>
    <row r="119" spans="1:88" s="115" customFormat="1" ht="25.5" x14ac:dyDescent="0.2">
      <c r="A119" s="140" t="s">
        <v>177</v>
      </c>
      <c r="B119" s="192"/>
      <c r="C119" s="192"/>
      <c r="D119" s="236">
        <f>'I. Modelsimulering_kvinder'!D45*'B. Andre input'!$B$152*'B. Andre input'!$B$65</f>
        <v>136993.92795146725</v>
      </c>
      <c r="E119" s="236">
        <f>'I. Modelsimulering_kvinder'!E45*'B. Andre input'!$B$152*'B. Andre input'!$B$65</f>
        <v>187303.87021925198</v>
      </c>
      <c r="F119" s="236">
        <f>'I. Modelsimulering_kvinder'!F45*'B. Andre input'!$B$152*'B. Andre input'!$B$65</f>
        <v>227754.20915927421</v>
      </c>
      <c r="G119" s="236">
        <f>'I. Modelsimulering_kvinder'!G45*'B. Andre input'!$B$152*'B. Andre input'!$B$65</f>
        <v>259766.7748855463</v>
      </c>
      <c r="H119" s="236">
        <f>'I. Modelsimulering_kvinder'!H45*'B. Andre input'!$B$152*'B. Andre input'!$B$65</f>
        <v>284575.58869427809</v>
      </c>
      <c r="I119" s="236">
        <f>'I. Modelsimulering_kvinder'!I45*'B. Andre input'!$B$152*'B. Andre input'!$B$65</f>
        <v>99877.136368914653</v>
      </c>
      <c r="J119" s="236">
        <f>'I. Modelsimulering_kvinder'!J45*'B. Andre input'!$B$152*'B. Andre input'!$B$65</f>
        <v>63923.483311586519</v>
      </c>
      <c r="K119" s="236">
        <f>'I. Modelsimulering_kvinder'!K45*'B. Andre input'!$B$152*'B. Andre input'!$B$65</f>
        <v>53985.582897571985</v>
      </c>
      <c r="L119" s="236">
        <f>'I. Modelsimulering_kvinder'!L45*'B. Andre input'!$B$152*'B. Andre input'!$B$65</f>
        <v>48841.530028101064</v>
      </c>
      <c r="M119" s="236">
        <f>'I. Modelsimulering_kvinder'!M45*'B. Andre input'!$B$152*'B. Andre input'!$B$65</f>
        <v>44801.792245636352</v>
      </c>
      <c r="N119" s="236">
        <f>'I. Modelsimulering_kvinder'!N45*'B. Andre input'!$B$152*'B. Andre input'!$B$65</f>
        <v>61752.822671545364</v>
      </c>
      <c r="O119" s="236">
        <f>'I. Modelsimulering_kvinder'!O45*'B. Andre input'!$B$152*'B. Andre input'!$B$65</f>
        <v>69199.121948890795</v>
      </c>
      <c r="P119" s="236">
        <f>'I. Modelsimulering_kvinder'!P45*'B. Andre input'!$B$152*'B. Andre input'!$B$65</f>
        <v>70786.634274225813</v>
      </c>
      <c r="Q119" s="236">
        <f>'I. Modelsimulering_kvinder'!Q45*'B. Andre input'!$B$152*'B. Andre input'!$B$65</f>
        <v>68889.619603393759</v>
      </c>
      <c r="R119" s="236">
        <f>'I. Modelsimulering_kvinder'!R45*'B. Andre input'!$B$152*'B. Andre input'!$B$65</f>
        <v>65034.707225627833</v>
      </c>
      <c r="S119" s="236">
        <f>'I. Modelsimulering_kvinder'!S45*'B. Andre input'!$B$152*'B. Andre input'!$B$65</f>
        <v>60191.139249917811</v>
      </c>
      <c r="T119" s="236">
        <f>'I. Modelsimulering_kvinder'!T45*'B. Andre input'!$B$152*'B. Andre input'!$B$65</f>
        <v>54963.940176733835</v>
      </c>
      <c r="U119" s="236">
        <f>'I. Modelsimulering_kvinder'!U45*'B. Andre input'!$B$152*'B. Andre input'!$B$65</f>
        <v>49721.432978297322</v>
      </c>
      <c r="V119" s="236">
        <f>'I. Modelsimulering_kvinder'!V45*'B. Andre input'!$B$152*'B. Andre input'!$B$65</f>
        <v>44679.131382826185</v>
      </c>
      <c r="W119" s="236">
        <f>'I. Modelsimulering_kvinder'!W45*'B. Andre input'!$B$152*'B. Andre input'!$B$65</f>
        <v>0</v>
      </c>
      <c r="X119" s="236">
        <f>'I. Modelsimulering_kvinder'!X45*'B. Andre input'!$B$152*'B. Andre input'!$B$65</f>
        <v>0</v>
      </c>
      <c r="Y119" s="236">
        <f>'I. Modelsimulering_kvinder'!Y45*'B. Andre input'!$B$152*'B. Andre input'!$B$65</f>
        <v>0</v>
      </c>
      <c r="Z119" s="236">
        <f>'I. Modelsimulering_kvinder'!Z45*'B. Andre input'!$B$152*'B. Andre input'!$B$65</f>
        <v>0</v>
      </c>
      <c r="AA119" s="236">
        <f>'I. Modelsimulering_kvinder'!AA45*'B. Andre input'!$B$152*'B. Andre input'!$B$65</f>
        <v>0</v>
      </c>
      <c r="AB119" s="236">
        <f>'I. Modelsimulering_kvinder'!AB45*'B. Andre input'!$B$152*'B. Andre input'!$B$65</f>
        <v>0</v>
      </c>
      <c r="AC119" s="236">
        <f>'I. Modelsimulering_kvinder'!AC45*'B. Andre input'!$B$152*'B. Andre input'!$B$65</f>
        <v>0</v>
      </c>
      <c r="AD119" s="236">
        <f>'I. Modelsimulering_kvinder'!AD45*'B. Andre input'!$B$152*'B. Andre input'!$B$65</f>
        <v>0</v>
      </c>
      <c r="AE119" s="236">
        <f>'I. Modelsimulering_kvinder'!AE45*'B. Andre input'!$B$152*'B. Andre input'!$B$65</f>
        <v>0</v>
      </c>
      <c r="AF119" s="236">
        <f>'I. Modelsimulering_kvinder'!AF45*'B. Andre input'!$B$152*'B. Andre input'!$B$65</f>
        <v>0</v>
      </c>
      <c r="AG119" s="236">
        <f>'I. Modelsimulering_kvinder'!AG45*'B. Andre input'!$B$152*'B. Andre input'!$B$65</f>
        <v>0</v>
      </c>
      <c r="AH119" s="236">
        <f>'I. Modelsimulering_kvinder'!AH45*'B. Andre input'!$B$152*'B. Andre input'!$B$65</f>
        <v>0</v>
      </c>
      <c r="AI119" s="236">
        <f>'I. Modelsimulering_kvinder'!AI45*'B. Andre input'!$B$152*'B. Andre input'!$B$65</f>
        <v>0</v>
      </c>
      <c r="AJ119" s="236">
        <f>'I. Modelsimulering_kvinder'!AJ45*'B. Andre input'!$B$152*'B. Andre input'!$B$65</f>
        <v>0</v>
      </c>
      <c r="AK119" s="236">
        <f>'I. Modelsimulering_kvinder'!AK45*'B. Andre input'!$B$152*'B. Andre input'!$B$65</f>
        <v>0</v>
      </c>
      <c r="AL119" s="236">
        <f>'I. Modelsimulering_kvinder'!AL45*'B. Andre input'!$B$152*'B. Andre input'!$B$65</f>
        <v>0</v>
      </c>
      <c r="AM119" s="236">
        <f>'I. Modelsimulering_kvinder'!AM45*'B. Andre input'!$B$152*'B. Andre input'!$B$65</f>
        <v>0</v>
      </c>
      <c r="AN119" s="236">
        <f>'I. Modelsimulering_kvinder'!AN45*'B. Andre input'!$B$152*'B. Andre input'!$B$65</f>
        <v>0</v>
      </c>
      <c r="AO119" s="236">
        <f>'I. Modelsimulering_kvinder'!AO45*'B. Andre input'!$B$152*'B. Andre input'!$B$65</f>
        <v>0</v>
      </c>
      <c r="AP119" s="236">
        <f>'I. Modelsimulering_kvinder'!AP45*'B. Andre input'!$B$152*'B. Andre input'!$B$65</f>
        <v>0</v>
      </c>
      <c r="AQ119" s="236">
        <f>'I. Modelsimulering_kvinder'!AQ45*'B. Andre input'!$B$152*'B. Andre input'!$B$65</f>
        <v>0</v>
      </c>
      <c r="AR119" s="236">
        <f>'I. Modelsimulering_kvinder'!AR45*'B. Andre input'!$B$152*'B. Andre input'!$B$65</f>
        <v>0</v>
      </c>
      <c r="AS119" s="236">
        <f>'I. Modelsimulering_kvinder'!AS45*'B. Andre input'!$B$152*'B. Andre input'!$B$65</f>
        <v>0</v>
      </c>
      <c r="AT119" s="236">
        <f>'I. Modelsimulering_kvinder'!AT45*'B. Andre input'!$B$152*'B. Andre input'!$B$65</f>
        <v>0</v>
      </c>
      <c r="AU119" s="236">
        <f>'I. Modelsimulering_kvinder'!AU45*'B. Andre input'!$B$152*'B. Andre input'!$B$65</f>
        <v>0</v>
      </c>
      <c r="AV119" s="236">
        <f>'I. Modelsimulering_kvinder'!AV45*'B. Andre input'!$B$152*'B. Andre input'!$B$65</f>
        <v>0</v>
      </c>
      <c r="AW119" s="236">
        <f>'I. Modelsimulering_kvinder'!AW45*'B. Andre input'!$B$152*'B. Andre input'!$B$65</f>
        <v>0</v>
      </c>
      <c r="AX119" s="236">
        <f>'I. Modelsimulering_kvinder'!AX45*'B. Andre input'!$B$152*'B. Andre input'!$B$65</f>
        <v>0</v>
      </c>
      <c r="AY119" s="236">
        <f>'I. Modelsimulering_kvinder'!AY45*'B. Andre input'!$B$152*'B. Andre input'!$B$65</f>
        <v>0</v>
      </c>
      <c r="AZ119" s="236">
        <f>'I. Modelsimulering_kvinder'!AZ45*'B. Andre input'!$B$152*'B. Andre input'!$B$65</f>
        <v>0</v>
      </c>
      <c r="BA119" s="236">
        <f>'I. Modelsimulering_kvinder'!BA45*'B. Andre input'!$B$152*'B. Andre input'!$B$65</f>
        <v>0</v>
      </c>
      <c r="BB119" s="236">
        <f>'I. Modelsimulering_kvinder'!BB45*'B. Andre input'!$B$152*'B. Andre input'!$B$65</f>
        <v>0</v>
      </c>
      <c r="BC119" s="236">
        <f>'I. Modelsimulering_kvinder'!BC45*'B. Andre input'!$B$152*'B. Andre input'!$B$65</f>
        <v>0</v>
      </c>
      <c r="BD119" s="236">
        <f>'I. Modelsimulering_kvinder'!BD45*'B. Andre input'!$B$152*'B. Andre input'!$B$65</f>
        <v>0</v>
      </c>
      <c r="BE119" s="236">
        <f>'I. Modelsimulering_kvinder'!BE45*'B. Andre input'!$B$152*'B. Andre input'!$B$65</f>
        <v>0</v>
      </c>
      <c r="BF119" s="236">
        <f>'I. Modelsimulering_kvinder'!BF45*'B. Andre input'!$B$152*'B. Andre input'!$B$65</f>
        <v>0</v>
      </c>
      <c r="BG119" s="236">
        <f>'I. Modelsimulering_kvinder'!BG45*'B. Andre input'!$B$152*'B. Andre input'!$B$65</f>
        <v>0</v>
      </c>
      <c r="BH119" s="236">
        <f>'I. Modelsimulering_kvinder'!BH45*'B. Andre input'!$B$152*'B. Andre input'!$B$65</f>
        <v>0</v>
      </c>
      <c r="BI119" s="236">
        <f>'I. Modelsimulering_kvinder'!BI45*'B. Andre input'!$B$152*'B. Andre input'!$B$65</f>
        <v>0</v>
      </c>
      <c r="BJ119" s="236">
        <f>'I. Modelsimulering_kvinder'!BJ45*'B. Andre input'!$B$152*'B. Andre input'!$B$65</f>
        <v>0</v>
      </c>
      <c r="BK119" s="236">
        <f>'I. Modelsimulering_kvinder'!BK45*'B. Andre input'!$B$152*'B. Andre input'!$B$65</f>
        <v>0</v>
      </c>
      <c r="BL119" s="236">
        <f>'I. Modelsimulering_kvinder'!BL45*'B. Andre input'!$B$152*'B. Andre input'!$B$65</f>
        <v>0</v>
      </c>
      <c r="BM119" s="236">
        <f>'I. Modelsimulering_kvinder'!BM45*'B. Andre input'!$B$152*'B. Andre input'!$B$65</f>
        <v>0</v>
      </c>
      <c r="BN119" s="236">
        <f>'I. Modelsimulering_kvinder'!BN45*'B. Andre input'!$B$152*'B. Andre input'!$B$65</f>
        <v>0</v>
      </c>
      <c r="BO119" s="236">
        <f>'I. Modelsimulering_kvinder'!BO45*'B. Andre input'!$B$152*'B. Andre input'!$B$65</f>
        <v>0</v>
      </c>
      <c r="BP119" s="236">
        <f>'I. Modelsimulering_kvinder'!BP45*'B. Andre input'!$B$152*'B. Andre input'!$B$65</f>
        <v>0</v>
      </c>
      <c r="BQ119" s="236">
        <f>'I. Modelsimulering_kvinder'!BQ45*'B. Andre input'!$B$152*'B. Andre input'!$B$65</f>
        <v>0</v>
      </c>
      <c r="BR119" s="236">
        <f>'I. Modelsimulering_kvinder'!BR45*'B. Andre input'!$B$152*'B. Andre input'!$B$65</f>
        <v>0</v>
      </c>
      <c r="BS119" s="236">
        <f>'I. Modelsimulering_kvinder'!BS45*'B. Andre input'!$B$152*'B. Andre input'!$B$65</f>
        <v>0</v>
      </c>
      <c r="BT119" s="236">
        <f>'I. Modelsimulering_kvinder'!BT45*'B. Andre input'!$B$152*'B. Andre input'!$B$65</f>
        <v>0</v>
      </c>
      <c r="BU119" s="236">
        <f>'I. Modelsimulering_kvinder'!BU45*'B. Andre input'!$B$152*'B. Andre input'!$B$65</f>
        <v>0</v>
      </c>
      <c r="BV119" s="236">
        <f>'I. Modelsimulering_kvinder'!BV45*'B. Andre input'!$B$152*'B. Andre input'!$B$65</f>
        <v>0</v>
      </c>
      <c r="BW119" s="236">
        <f>'I. Modelsimulering_kvinder'!BW45*'B. Andre input'!$B$152*'B. Andre input'!$B$65</f>
        <v>0</v>
      </c>
      <c r="BX119" s="236">
        <f>'I. Modelsimulering_kvinder'!BX45*'B. Andre input'!$B$152*'B. Andre input'!$B$65</f>
        <v>0</v>
      </c>
      <c r="BY119" s="236">
        <f>'I. Modelsimulering_kvinder'!BY45*'B. Andre input'!$B$152*'B. Andre input'!$B$65</f>
        <v>0</v>
      </c>
      <c r="BZ119" s="236">
        <f>'I. Modelsimulering_kvinder'!BZ45*'B. Andre input'!$B$152*'B. Andre input'!$B$65</f>
        <v>0</v>
      </c>
      <c r="CA119" s="236">
        <f>'I. Modelsimulering_kvinder'!CA45*'B. Andre input'!$B$152*'B. Andre input'!$B$65</f>
        <v>0</v>
      </c>
      <c r="CB119" s="236">
        <f>'I. Modelsimulering_kvinder'!CB45*'B. Andre input'!$B$152*'B. Andre input'!$B$65</f>
        <v>0</v>
      </c>
      <c r="CC119" s="236">
        <f>'I. Modelsimulering_kvinder'!CC45*'B. Andre input'!$B$152*'B. Andre input'!$B$65</f>
        <v>0</v>
      </c>
      <c r="CD119" s="236">
        <f>'I. Modelsimulering_kvinder'!CD45*'B. Andre input'!$B$152*'B. Andre input'!$B$65</f>
        <v>0</v>
      </c>
      <c r="CE119" s="236">
        <f>'I. Modelsimulering_kvinder'!CE45*'B. Andre input'!$B$152*'B. Andre input'!$B$65</f>
        <v>0</v>
      </c>
      <c r="CF119" s="236">
        <f>'I. Modelsimulering_kvinder'!CF45*'B. Andre input'!$B$152*'B. Andre input'!$B$65</f>
        <v>0</v>
      </c>
      <c r="CG119" s="236">
        <f>'I. Modelsimulering_kvinder'!CG45*'B. Andre input'!$B$152*'B. Andre input'!$B$65</f>
        <v>0</v>
      </c>
      <c r="CH119" s="236">
        <f>'I. Modelsimulering_kvinder'!CH45*'B. Andre input'!$B$152*'B. Andre input'!$B$65</f>
        <v>0</v>
      </c>
      <c r="CI119" s="236">
        <f>'I. Modelsimulering_kvinder'!CI45*'B. Andre input'!$B$152*'B. Andre input'!$B$65</f>
        <v>0</v>
      </c>
      <c r="CJ119" s="236">
        <f>'I. Modelsimulering_kvinder'!CJ45*'B. Andre input'!$B$152*'B. Andre input'!$B$65</f>
        <v>0</v>
      </c>
    </row>
    <row r="120" spans="1:88" s="115" customFormat="1" ht="25.5" x14ac:dyDescent="0.2">
      <c r="A120" s="140" t="s">
        <v>178</v>
      </c>
      <c r="B120" s="192"/>
      <c r="C120" s="192"/>
      <c r="D120" s="236">
        <f>'I. Modelsimulering_kvinder'!D46*'B. Andre input'!$B$153*'B. Andre input'!$B$65</f>
        <v>525655.94303915347</v>
      </c>
      <c r="E120" s="236">
        <f>'I. Modelsimulering_kvinder'!E46*'B. Andre input'!$B$153*'B. Andre input'!$B$65</f>
        <v>747166.42474338191</v>
      </c>
      <c r="F120" s="236">
        <f>'I. Modelsimulering_kvinder'!F46*'B. Andre input'!$B$153*'B. Andre input'!$B$65</f>
        <v>943746.54966717842</v>
      </c>
      <c r="G120" s="236">
        <f>'I. Modelsimulering_kvinder'!G46*'B. Andre input'!$B$153*'B. Andre input'!$B$65</f>
        <v>1117265.6203137061</v>
      </c>
      <c r="H120" s="236">
        <f>'I. Modelsimulering_kvinder'!H46*'B. Andre input'!$B$153*'B. Andre input'!$B$65</f>
        <v>1269513.1619087323</v>
      </c>
      <c r="I120" s="236">
        <f>'I. Modelsimulering_kvinder'!I46*'B. Andre input'!$B$153*'B. Andre input'!$B$65</f>
        <v>472451.33206042548</v>
      </c>
      <c r="J120" s="236">
        <f>'I. Modelsimulering_kvinder'!J46*'B. Andre input'!$B$153*'B. Andre input'!$B$65</f>
        <v>319936.09737159772</v>
      </c>
      <c r="K120" s="236">
        <f>'I. Modelsimulering_kvinder'!K46*'B. Andre input'!$B$153*'B. Andre input'!$B$65</f>
        <v>286039.65452078899</v>
      </c>
      <c r="L120" s="236">
        <f>'I. Modelsimulering_kvinder'!L46*'B. Andre input'!$B$153*'B. Andre input'!$B$65</f>
        <v>273860.47102738632</v>
      </c>
      <c r="M120" s="236">
        <f>'I. Modelsimulering_kvinder'!M46*'B. Andre input'!$B$153*'B. Andre input'!$B$65</f>
        <v>265601.27063995769</v>
      </c>
      <c r="N120" s="236">
        <f>'I. Modelsimulering_kvinder'!N46*'B. Andre input'!$B$153*'B. Andre input'!$B$65</f>
        <v>408588.91761435254</v>
      </c>
      <c r="O120" s="236">
        <f>'I. Modelsimulering_kvinder'!O46*'B. Andre input'!$B$153*'B. Andre input'!$B$65</f>
        <v>509496.81198029709</v>
      </c>
      <c r="P120" s="236">
        <f>'I. Modelsimulering_kvinder'!P46*'B. Andre input'!$B$153*'B. Andre input'!$B$65</f>
        <v>578410.67541760544</v>
      </c>
      <c r="Q120" s="236">
        <f>'I. Modelsimulering_kvinder'!Q46*'B. Andre input'!$B$153*'B. Andre input'!$B$65</f>
        <v>623224.26253547636</v>
      </c>
      <c r="R120" s="236">
        <f>'I. Modelsimulering_kvinder'!R46*'B. Andre input'!$B$153*'B. Andre input'!$B$65</f>
        <v>650006.73321828735</v>
      </c>
      <c r="S120" s="236">
        <f>'I. Modelsimulering_kvinder'!S46*'B. Andre input'!$B$153*'B. Andre input'!$B$65</f>
        <v>663383.7364642492</v>
      </c>
      <c r="T120" s="236">
        <f>'I. Modelsimulering_kvinder'!T46*'B. Andre input'!$B$153*'B. Andre input'!$B$65</f>
        <v>666861.16581052728</v>
      </c>
      <c r="U120" s="236">
        <f>'I. Modelsimulering_kvinder'!U46*'B. Andre input'!$B$153*'B. Andre input'!$B$65</f>
        <v>663085.54251964763</v>
      </c>
      <c r="V120" s="236">
        <f>'I. Modelsimulering_kvinder'!V46*'B. Andre input'!$B$153*'B. Andre input'!$B$65</f>
        <v>654048.58681575744</v>
      </c>
      <c r="W120" s="236">
        <f>'I. Modelsimulering_kvinder'!W46*'B. Andre input'!$B$153*'B. Andre input'!$B$65</f>
        <v>701332.0806663034</v>
      </c>
      <c r="X120" s="236">
        <f>'I. Modelsimulering_kvinder'!X46*'B. Andre input'!$B$153*'B. Andre input'!$B$65</f>
        <v>677306.24248396826</v>
      </c>
      <c r="Y120" s="236">
        <f>'I. Modelsimulering_kvinder'!Y46*'B. Andre input'!$B$153*'B. Andre input'!$B$65</f>
        <v>652312.17431163241</v>
      </c>
      <c r="Z120" s="236">
        <f>'I. Modelsimulering_kvinder'!Z46*'B. Andre input'!$B$153*'B. Andre input'!$B$65</f>
        <v>626972.50752908213</v>
      </c>
      <c r="AA120" s="236">
        <f>'I. Modelsimulering_kvinder'!AA46*'B. Andre input'!$B$153*'B. Andre input'!$B$65</f>
        <v>601717.63329420169</v>
      </c>
      <c r="AB120" s="236">
        <f>'I. Modelsimulering_kvinder'!AB46*'B. Andre input'!$B$153*'B. Andre input'!$B$65</f>
        <v>576840.86172596447</v>
      </c>
      <c r="AC120" s="236">
        <f>'I. Modelsimulering_kvinder'!AC46*'B. Andre input'!$B$153*'B. Andre input'!$B$65</f>
        <v>552537.95182423352</v>
      </c>
      <c r="AD120" s="236">
        <f>'I. Modelsimulering_kvinder'!AD46*'B. Andre input'!$B$153*'B. Andre input'!$B$65</f>
        <v>528935.42583037459</v>
      </c>
      <c r="AE120" s="236">
        <f>'I. Modelsimulering_kvinder'!AE46*'B. Andre input'!$B$153*'B. Andre input'!$B$65</f>
        <v>506110.83740181394</v>
      </c>
      <c r="AF120" s="236">
        <f>'I. Modelsimulering_kvinder'!AF46*'B. Andre input'!$B$153*'B. Andre input'!$B$65</f>
        <v>484107.26901933999</v>
      </c>
      <c r="AG120" s="236">
        <f>'I. Modelsimulering_kvinder'!AG46*'B. Andre input'!$B$153*'B. Andre input'!$B$65</f>
        <v>454961.90411641728</v>
      </c>
      <c r="AH120" s="236">
        <f>'I. Modelsimulering_kvinder'!AH46*'B. Andre input'!$B$153*'B. Andre input'!$B$65</f>
        <v>427491.0967592143</v>
      </c>
      <c r="AI120" s="236">
        <f>'I. Modelsimulering_kvinder'!AI46*'B. Andre input'!$B$153*'B. Andre input'!$B$65</f>
        <v>401623.01760957146</v>
      </c>
      <c r="AJ120" s="236">
        <f>'I. Modelsimulering_kvinder'!AJ46*'B. Andre input'!$B$153*'B. Andre input'!$B$65</f>
        <v>377281.17859998648</v>
      </c>
      <c r="AK120" s="236">
        <f>'I. Modelsimulering_kvinder'!AK46*'B. Andre input'!$B$153*'B. Andre input'!$B$65</f>
        <v>354387.41295725584</v>
      </c>
      <c r="AL120" s="236">
        <f>'I. Modelsimulering_kvinder'!AL46*'B. Andre input'!$B$153*'B. Andre input'!$B$65</f>
        <v>332863.87162310421</v>
      </c>
      <c r="AM120" s="236">
        <f>'I. Modelsimulering_kvinder'!AM46*'B. Andre input'!$B$153*'B. Andre input'!$B$65</f>
        <v>312634.33391815564</v>
      </c>
      <c r="AN120" s="236">
        <f>'I. Modelsimulering_kvinder'!AN46*'B. Andre input'!$B$153*'B. Andre input'!$B$65</f>
        <v>293625.04173802771</v>
      </c>
      <c r="AO120" s="236">
        <f>'I. Modelsimulering_kvinder'!AO46*'B. Andre input'!$B$153*'B. Andre input'!$B$65</f>
        <v>275765.20420509705</v>
      </c>
      <c r="AP120" s="236">
        <f>'I. Modelsimulering_kvinder'!AP46*'B. Andre input'!$B$153*'B. Andre input'!$B$65</f>
        <v>258987.27579821585</v>
      </c>
      <c r="AQ120" s="236">
        <f>'I. Modelsimulering_kvinder'!AQ46*'B. Andre input'!$B$153*'B. Andre input'!$B$65</f>
        <v>230425.65482562676</v>
      </c>
      <c r="AR120" s="236">
        <f>'I. Modelsimulering_kvinder'!AR46*'B. Andre input'!$B$153*'B. Andre input'!$B$65</f>
        <v>205011.96888536244</v>
      </c>
      <c r="AS120" s="236">
        <f>'I. Modelsimulering_kvinder'!AS46*'B. Andre input'!$B$153*'B. Andre input'!$B$65</f>
        <v>182399.92494810736</v>
      </c>
      <c r="AT120" s="236">
        <f>'I. Modelsimulering_kvinder'!AT46*'B. Andre input'!$B$153*'B. Andre input'!$B$65</f>
        <v>162281.09764170248</v>
      </c>
      <c r="AU120" s="236">
        <f>'I. Modelsimulering_kvinder'!AU46*'B. Andre input'!$B$153*'B. Andre input'!$B$65</f>
        <v>144380.86610383511</v>
      </c>
      <c r="AV120" s="236">
        <f>'I. Modelsimulering_kvinder'!AV46*'B. Andre input'!$B$153*'B. Andre input'!$B$65</f>
        <v>128454.76014766643</v>
      </c>
      <c r="AW120" s="236">
        <f>'I. Modelsimulering_kvinder'!AW46*'B. Andre input'!$B$153*'B. Andre input'!$B$65</f>
        <v>114285.18378190637</v>
      </c>
      <c r="AX120" s="236">
        <f>'I. Modelsimulering_kvinder'!AX46*'B. Andre input'!$B$153*'B. Andre input'!$B$65</f>
        <v>101678.48319646348</v>
      </c>
      <c r="AY120" s="236">
        <f>'I. Modelsimulering_kvinder'!AY46*'B. Andre input'!$B$153*'B. Andre input'!$B$65</f>
        <v>90462.326996552438</v>
      </c>
      <c r="AZ120" s="236">
        <f>'I. Modelsimulering_kvinder'!AZ46*'B. Andre input'!$B$153*'B. Andre input'!$B$65</f>
        <v>80483.368062165653</v>
      </c>
      <c r="BA120" s="236">
        <f>'I. Modelsimulering_kvinder'!BA46*'B. Andre input'!$B$153*'B. Andre input'!$B$65</f>
        <v>0</v>
      </c>
      <c r="BB120" s="236">
        <f>'I. Modelsimulering_kvinder'!BB46*'B. Andre input'!$B$153*'B. Andre input'!$B$65</f>
        <v>0</v>
      </c>
      <c r="BC120" s="236">
        <f>'I. Modelsimulering_kvinder'!BC46*'B. Andre input'!$B$153*'B. Andre input'!$B$65</f>
        <v>0</v>
      </c>
      <c r="BD120" s="236">
        <f>'I. Modelsimulering_kvinder'!BD46*'B. Andre input'!$B$153*'B. Andre input'!$B$65</f>
        <v>0</v>
      </c>
      <c r="BE120" s="236">
        <f>'I. Modelsimulering_kvinder'!BE46*'B. Andre input'!$B$153*'B. Andre input'!$B$65</f>
        <v>0</v>
      </c>
      <c r="BF120" s="236">
        <f>'I. Modelsimulering_kvinder'!BF46*'B. Andre input'!$B$153*'B. Andre input'!$B$65</f>
        <v>0</v>
      </c>
      <c r="BG120" s="236">
        <f>'I. Modelsimulering_kvinder'!BG46*'B. Andre input'!$B$153*'B. Andre input'!$B$65</f>
        <v>0</v>
      </c>
      <c r="BH120" s="236">
        <f>'I. Modelsimulering_kvinder'!BH46*'B. Andre input'!$B$153*'B. Andre input'!$B$65</f>
        <v>0</v>
      </c>
      <c r="BI120" s="236">
        <f>'I. Modelsimulering_kvinder'!BI46*'B. Andre input'!$B$153*'B. Andre input'!$B$65</f>
        <v>0</v>
      </c>
      <c r="BJ120" s="236">
        <f>'I. Modelsimulering_kvinder'!BJ46*'B. Andre input'!$B$153*'B. Andre input'!$B$65</f>
        <v>0</v>
      </c>
      <c r="BK120" s="236">
        <f>'I. Modelsimulering_kvinder'!BK46*'B. Andre input'!$B$153*'B. Andre input'!$B$65</f>
        <v>0</v>
      </c>
      <c r="BL120" s="236">
        <f>'I. Modelsimulering_kvinder'!BL46*'B. Andre input'!$B$153*'B. Andre input'!$B$65</f>
        <v>0</v>
      </c>
      <c r="BM120" s="236">
        <f>'I. Modelsimulering_kvinder'!BM46*'B. Andre input'!$B$153*'B. Andre input'!$B$65</f>
        <v>0</v>
      </c>
      <c r="BN120" s="236">
        <f>'I. Modelsimulering_kvinder'!BN46*'B. Andre input'!$B$153*'B. Andre input'!$B$65</f>
        <v>0</v>
      </c>
      <c r="BO120" s="236">
        <f>'I. Modelsimulering_kvinder'!BO46*'B. Andre input'!$B$153*'B. Andre input'!$B$65</f>
        <v>0</v>
      </c>
      <c r="BP120" s="236">
        <f>'I. Modelsimulering_kvinder'!BP46*'B. Andre input'!$B$153*'B. Andre input'!$B$65</f>
        <v>0</v>
      </c>
      <c r="BQ120" s="236">
        <f>'I. Modelsimulering_kvinder'!BQ46*'B. Andre input'!$B$153*'B. Andre input'!$B$65</f>
        <v>0</v>
      </c>
      <c r="BR120" s="236">
        <f>'I. Modelsimulering_kvinder'!BR46*'B. Andre input'!$B$153*'B. Andre input'!$B$65</f>
        <v>0</v>
      </c>
      <c r="BS120" s="236">
        <f>'I. Modelsimulering_kvinder'!BS46*'B. Andre input'!$B$153*'B. Andre input'!$B$65</f>
        <v>0</v>
      </c>
      <c r="BT120" s="236">
        <f>'I. Modelsimulering_kvinder'!BT46*'B. Andre input'!$B$153*'B. Andre input'!$B$65</f>
        <v>0</v>
      </c>
      <c r="BU120" s="236">
        <f>'I. Modelsimulering_kvinder'!BU46*'B. Andre input'!$B$153*'B. Andre input'!$B$65</f>
        <v>0</v>
      </c>
      <c r="BV120" s="236">
        <f>'I. Modelsimulering_kvinder'!BV46*'B. Andre input'!$B$153*'B. Andre input'!$B$65</f>
        <v>0</v>
      </c>
      <c r="BW120" s="236">
        <f>'I. Modelsimulering_kvinder'!BW46*'B. Andre input'!$B$153*'B. Andre input'!$B$65</f>
        <v>0</v>
      </c>
      <c r="BX120" s="236">
        <f>'I. Modelsimulering_kvinder'!BX46*'B. Andre input'!$B$153*'B. Andre input'!$B$65</f>
        <v>0</v>
      </c>
      <c r="BY120" s="236">
        <f>'I. Modelsimulering_kvinder'!BY46*'B. Andre input'!$B$153*'B. Andre input'!$B$65</f>
        <v>0</v>
      </c>
      <c r="BZ120" s="236">
        <f>'I. Modelsimulering_kvinder'!BZ46*'B. Andre input'!$B$153*'B. Andre input'!$B$65</f>
        <v>0</v>
      </c>
      <c r="CA120" s="236">
        <f>'I. Modelsimulering_kvinder'!CA46*'B. Andre input'!$B$153*'B. Andre input'!$B$65</f>
        <v>0</v>
      </c>
      <c r="CB120" s="236">
        <f>'I. Modelsimulering_kvinder'!CB46*'B. Andre input'!$B$153*'B. Andre input'!$B$65</f>
        <v>0</v>
      </c>
      <c r="CC120" s="236">
        <f>'I. Modelsimulering_kvinder'!CC46*'B. Andre input'!$B$153*'B. Andre input'!$B$65</f>
        <v>0</v>
      </c>
      <c r="CD120" s="236">
        <f>'I. Modelsimulering_kvinder'!CD46*'B. Andre input'!$B$153*'B. Andre input'!$B$65</f>
        <v>0</v>
      </c>
      <c r="CE120" s="236">
        <f>'I. Modelsimulering_kvinder'!CE46*'B. Andre input'!$B$153*'B. Andre input'!$B$65</f>
        <v>0</v>
      </c>
      <c r="CF120" s="236">
        <f>'I. Modelsimulering_kvinder'!CF46*'B. Andre input'!$B$153*'B. Andre input'!$B$65</f>
        <v>0</v>
      </c>
      <c r="CG120" s="236">
        <f>'I. Modelsimulering_kvinder'!CG46*'B. Andre input'!$B$153*'B. Andre input'!$B$65</f>
        <v>0</v>
      </c>
      <c r="CH120" s="236">
        <f>'I. Modelsimulering_kvinder'!CH46*'B. Andre input'!$B$153*'B. Andre input'!$B$65</f>
        <v>0</v>
      </c>
      <c r="CI120" s="236">
        <f>'I. Modelsimulering_kvinder'!CI46*'B. Andre input'!$B$153*'B. Andre input'!$B$65</f>
        <v>0</v>
      </c>
      <c r="CJ120" s="236">
        <f>'I. Modelsimulering_kvinder'!CJ46*'B. Andre input'!$B$153*'B. Andre input'!$B$65</f>
        <v>0</v>
      </c>
    </row>
    <row r="121" spans="1:88" s="115" customFormat="1" ht="25.5" x14ac:dyDescent="0.2">
      <c r="A121" s="140" t="s">
        <v>213</v>
      </c>
      <c r="B121" s="192"/>
      <c r="C121" s="192"/>
      <c r="D121" s="236">
        <f>'I. Modelsimulering_kvinder'!D47*'B. Andre input'!$B$154*'B. Andre input'!$B$65</f>
        <v>351354.45078237238</v>
      </c>
      <c r="E121" s="236">
        <f>'I. Modelsimulering_kvinder'!E47*'B. Andre input'!$B$154*'B. Andre input'!$B$65</f>
        <v>519298.38534275623</v>
      </c>
      <c r="F121" s="236">
        <f>'I. Modelsimulering_kvinder'!F47*'B. Andre input'!$B$154*'B. Andre input'!$B$65</f>
        <v>680484.07738045789</v>
      </c>
      <c r="G121" s="236">
        <f>'I. Modelsimulering_kvinder'!G47*'B. Andre input'!$B$154*'B. Andre input'!$B$65</f>
        <v>833929.43037408171</v>
      </c>
      <c r="H121" s="236">
        <f>'I. Modelsimulering_kvinder'!H47*'B. Andre input'!$B$154*'B. Andre input'!$B$65</f>
        <v>978910.36568914249</v>
      </c>
      <c r="I121" s="236">
        <f>'I. Modelsimulering_kvinder'!I47*'B. Andre input'!$B$154*'B. Andre input'!$B$65</f>
        <v>364404.81190602528</v>
      </c>
      <c r="J121" s="236">
        <f>'I. Modelsimulering_kvinder'!J47*'B. Andre input'!$B$154*'B. Andre input'!$B$65</f>
        <v>245636.46880005361</v>
      </c>
      <c r="K121" s="236">
        <f>'I. Modelsimulering_kvinder'!K47*'B. Andre input'!$B$154*'B. Andre input'!$B$65</f>
        <v>221312.40009140861</v>
      </c>
      <c r="L121" s="236">
        <f>'I. Modelsimulering_kvinder'!L47*'B. Andre input'!$B$154*'B. Andre input'!$B$65</f>
        <v>214777.03622438479</v>
      </c>
      <c r="M121" s="236">
        <f>'I. Modelsimulering_kvinder'!M47*'B. Andre input'!$B$154*'B. Andre input'!$B$65</f>
        <v>211437.84920130303</v>
      </c>
      <c r="N121" s="236">
        <f>'I. Modelsimulering_kvinder'!N47*'B. Andre input'!$B$154*'B. Andre input'!$B$65</f>
        <v>329813.62853952282</v>
      </c>
      <c r="O121" s="236">
        <f>'I. Modelsimulering_kvinder'!O47*'B. Andre input'!$B$154*'B. Andre input'!$B$65</f>
        <v>417836.23298559553</v>
      </c>
      <c r="P121" s="236">
        <f>'I. Modelsimulering_kvinder'!P47*'B. Andre input'!$B$154*'B. Andre input'!$B$65</f>
        <v>482375.15216305439</v>
      </c>
      <c r="Q121" s="236">
        <f>'I. Modelsimulering_kvinder'!Q47*'B. Andre input'!$B$154*'B. Andre input'!$B$65</f>
        <v>528795.40807019488</v>
      </c>
      <c r="R121" s="236">
        <f>'I. Modelsimulering_kvinder'!R47*'B. Andre input'!$B$154*'B. Andre input'!$B$65</f>
        <v>561239.59564210183</v>
      </c>
      <c r="S121" s="236">
        <f>'I. Modelsimulering_kvinder'!S47*'B. Andre input'!$B$154*'B. Andre input'!$B$65</f>
        <v>582898.42956307484</v>
      </c>
      <c r="T121" s="236">
        <f>'I. Modelsimulering_kvinder'!T47*'B. Andre input'!$B$154*'B. Andre input'!$B$65</f>
        <v>596228.70118368627</v>
      </c>
      <c r="U121" s="236">
        <f>'I. Modelsimulering_kvinder'!U47*'B. Andre input'!$B$154*'B. Andre input'!$B$65</f>
        <v>603122.7063842417</v>
      </c>
      <c r="V121" s="236">
        <f>'I. Modelsimulering_kvinder'!V47*'B. Andre input'!$B$154*'B. Andre input'!$B$65</f>
        <v>605038.97185522807</v>
      </c>
      <c r="W121" s="236">
        <f>'I. Modelsimulering_kvinder'!W47*'B. Andre input'!$B$154*'B. Andre input'!$B$65</f>
        <v>603102.97350200464</v>
      </c>
      <c r="X121" s="236">
        <f>'I. Modelsimulering_kvinder'!X47*'B. Andre input'!$B$154*'B. Andre input'!$B$65</f>
        <v>601943.25006711506</v>
      </c>
      <c r="Y121" s="236">
        <f>'I. Modelsimulering_kvinder'!Y47*'B. Andre input'!$B$154*'B. Andre input'!$B$65</f>
        <v>597730.35371223022</v>
      </c>
      <c r="Z121" s="236">
        <f>'I. Modelsimulering_kvinder'!Z47*'B. Andre input'!$B$154*'B. Andre input'!$B$65</f>
        <v>591048.32878281584</v>
      </c>
      <c r="AA121" s="236">
        <f>'I. Modelsimulering_kvinder'!AA47*'B. Andre input'!$B$154*'B. Andre input'!$B$65</f>
        <v>582383.28007328289</v>
      </c>
      <c r="AB121" s="236">
        <f>'I. Modelsimulering_kvinder'!AB47*'B. Andre input'!$B$154*'B. Andre input'!$B$65</f>
        <v>572138.36812157137</v>
      </c>
      <c r="AC121" s="236">
        <f>'I. Modelsimulering_kvinder'!AC47*'B. Andre input'!$B$154*'B. Andre input'!$B$65</f>
        <v>560647.42822970694</v>
      </c>
      <c r="AD121" s="236">
        <f>'I. Modelsimulering_kvinder'!AD47*'B. Andre input'!$B$154*'B. Andre input'!$B$65</f>
        <v>548186.84374167584</v>
      </c>
      <c r="AE121" s="236">
        <f>'I. Modelsimulering_kvinder'!AE47*'B. Andre input'!$B$154*'B. Andre input'!$B$65</f>
        <v>534985.62505968404</v>
      </c>
      <c r="AF121" s="236">
        <f>'I. Modelsimulering_kvinder'!AF47*'B. Andre input'!$B$154*'B. Andre input'!$B$65</f>
        <v>521233.81274981523</v>
      </c>
      <c r="AG121" s="236">
        <f>'I. Modelsimulering_kvinder'!AG47*'B. Andre input'!$B$154*'B. Andre input'!$B$65</f>
        <v>522037.52723887056</v>
      </c>
      <c r="AH121" s="236">
        <f>'I. Modelsimulering_kvinder'!AH47*'B. Andre input'!$B$154*'B. Andre input'!$B$65</f>
        <v>520240.34907294152</v>
      </c>
      <c r="AI121" s="236">
        <f>'I. Modelsimulering_kvinder'!AI47*'B. Andre input'!$B$154*'B. Andre input'!$B$65</f>
        <v>516103.15824433416</v>
      </c>
      <c r="AJ121" s="236">
        <f>'I. Modelsimulering_kvinder'!AJ47*'B. Andre input'!$B$154*'B. Andre input'!$B$65</f>
        <v>509901.90838964214</v>
      </c>
      <c r="AK121" s="236">
        <f>'I. Modelsimulering_kvinder'!AK47*'B. Andre input'!$B$154*'B. Andre input'!$B$65</f>
        <v>501911.46301622951</v>
      </c>
      <c r="AL121" s="236">
        <f>'I. Modelsimulering_kvinder'!AL47*'B. Andre input'!$B$154*'B. Andre input'!$B$65</f>
        <v>492395.6262919181</v>
      </c>
      <c r="AM121" s="236">
        <f>'I. Modelsimulering_kvinder'!AM47*'B. Andre input'!$B$154*'B. Andre input'!$B$65</f>
        <v>481601.34341057349</v>
      </c>
      <c r="AN121" s="236">
        <f>'I. Modelsimulering_kvinder'!AN47*'B. Andre input'!$B$154*'B. Andre input'!$B$65</f>
        <v>469755.67852133565</v>
      </c>
      <c r="AO121" s="236">
        <f>'I. Modelsimulering_kvinder'!AO47*'B. Andre input'!$B$154*'B. Andre input'!$B$65</f>
        <v>457064.61617922876</v>
      </c>
      <c r="AP121" s="236">
        <f>'I. Modelsimulering_kvinder'!AP47*'B. Andre input'!$B$154*'B. Andre input'!$B$65</f>
        <v>443713.03498863673</v>
      </c>
      <c r="AQ121" s="236">
        <f>'I. Modelsimulering_kvinder'!AQ47*'B. Andre input'!$B$154*'B. Andre input'!$B$65</f>
        <v>453839.65883587406</v>
      </c>
      <c r="AR121" s="236">
        <f>'I. Modelsimulering_kvinder'!AR47*'B. Andre input'!$B$154*'B. Andre input'!$B$65</f>
        <v>458259.98442121217</v>
      </c>
      <c r="AS121" s="236">
        <f>'I. Modelsimulering_kvinder'!AS47*'B. Andre input'!$B$154*'B. Andre input'!$B$65</f>
        <v>457780.56196508021</v>
      </c>
      <c r="AT121" s="236">
        <f>'I. Modelsimulering_kvinder'!AT47*'B. Andre input'!$B$154*'B. Andre input'!$B$65</f>
        <v>453175.02173714316</v>
      </c>
      <c r="AU121" s="236">
        <f>'I. Modelsimulering_kvinder'!AU47*'B. Andre input'!$B$154*'B. Andre input'!$B$65</f>
        <v>445161.08753556636</v>
      </c>
      <c r="AV121" s="236">
        <f>'I. Modelsimulering_kvinder'!AV47*'B. Andre input'!$B$154*'B. Andre input'!$B$65</f>
        <v>434388.94951272378</v>
      </c>
      <c r="AW121" s="236">
        <f>'I. Modelsimulering_kvinder'!AW47*'B. Andre input'!$B$154*'B. Andre input'!$B$65</f>
        <v>421437.03763545805</v>
      </c>
      <c r="AX121" s="236">
        <f>'I. Modelsimulering_kvinder'!AX47*'B. Andre input'!$B$154*'B. Andre input'!$B$65</f>
        <v>406812.48525735148</v>
      </c>
      <c r="AY121" s="236">
        <f>'I. Modelsimulering_kvinder'!AY47*'B. Andre input'!$B$154*'B. Andre input'!$B$65</f>
        <v>390954.44102751964</v>
      </c>
      <c r="AZ121" s="236">
        <f>'I. Modelsimulering_kvinder'!AZ47*'B. Andre input'!$B$154*'B. Andre input'!$B$65</f>
        <v>374238.99039014766</v>
      </c>
      <c r="BA121" s="236">
        <f>'I. Modelsimulering_kvinder'!BA47*'B. Andre input'!$B$154*'B. Andre input'!$B$65</f>
        <v>491085.54337173869</v>
      </c>
      <c r="BB121" s="236">
        <f>'I. Modelsimulering_kvinder'!BB47*'B. Andre input'!$B$154*'B. Andre input'!$B$65</f>
        <v>451763.05924517167</v>
      </c>
      <c r="BC121" s="236">
        <f>'I. Modelsimulering_kvinder'!BC47*'B. Andre input'!$B$154*'B. Andre input'!$B$65</f>
        <v>414370.38733534241</v>
      </c>
      <c r="BD121" s="236">
        <f>'I. Modelsimulering_kvinder'!BD47*'B. Andre input'!$B$154*'B. Andre input'!$B$65</f>
        <v>379226.68573590316</v>
      </c>
      <c r="BE121" s="236">
        <f>'I. Modelsimulering_kvinder'!BE47*'B. Andre input'!$B$154*'B. Andre input'!$B$65</f>
        <v>346474.70035374671</v>
      </c>
      <c r="BF121" s="236">
        <f>'I. Modelsimulering_kvinder'!BF47*'B. Andre input'!$B$154*'B. Andre input'!$B$65</f>
        <v>316140.58672425558</v>
      </c>
      <c r="BG121" s="236">
        <f>'I. Modelsimulering_kvinder'!BG47*'B. Andre input'!$B$154*'B. Andre input'!$B$65</f>
        <v>288175.30651926808</v>
      </c>
      <c r="BH121" s="236">
        <f>'I. Modelsimulering_kvinder'!BH47*'B. Andre input'!$B$154*'B. Andre input'!$B$65</f>
        <v>262483.12254949164</v>
      </c>
      <c r="BI121" s="236">
        <f>'I. Modelsimulering_kvinder'!BI47*'B. Andre input'!$B$154*'B. Andre input'!$B$65</f>
        <v>238941.07399305524</v>
      </c>
      <c r="BJ121" s="236">
        <f>'I. Modelsimulering_kvinder'!BJ47*'B. Andre input'!$B$154*'B. Andre input'!$B$65</f>
        <v>217412.15823436462</v>
      </c>
      <c r="BK121" s="236">
        <f>'I. Modelsimulering_kvinder'!BK47*'B. Andre input'!$B$154*'B. Andre input'!$B$65</f>
        <v>197754.13297400108</v>
      </c>
      <c r="BL121" s="236">
        <f>'I. Modelsimulering_kvinder'!BL47*'B. Andre input'!$B$154*'B. Andre input'!$B$65</f>
        <v>179825.28070828543</v>
      </c>
      <c r="BM121" s="236">
        <f>'I. Modelsimulering_kvinder'!BM47*'B. Andre input'!$B$154*'B. Andre input'!$B$65</f>
        <v>163488.07583922334</v>
      </c>
      <c r="BN121" s="236">
        <f>'I. Modelsimulering_kvinder'!BN47*'B. Andre input'!$B$154*'B. Andre input'!$B$65</f>
        <v>148611.41226892412</v>
      </c>
      <c r="BO121" s="236">
        <f>'I. Modelsimulering_kvinder'!BO47*'B. Andre input'!$B$154*'B. Andre input'!$B$65</f>
        <v>135071.85095318331</v>
      </c>
      <c r="BP121" s="236">
        <f>'I. Modelsimulering_kvinder'!BP47*'B. Andre input'!$B$154*'B. Andre input'!$B$65</f>
        <v>122754.20761620048</v>
      </c>
      <c r="BQ121" s="236">
        <f>'I. Modelsimulering_kvinder'!BQ47*'B. Andre input'!$B$154*'B. Andre input'!$B$65</f>
        <v>111551.70312293846</v>
      </c>
      <c r="BR121" s="236">
        <f>'I. Modelsimulering_kvinder'!BR47*'B. Andre input'!$B$154*'B. Andre input'!$B$65</f>
        <v>101365.83052441594</v>
      </c>
      <c r="BS121" s="236">
        <f>'I. Modelsimulering_kvinder'!BS47*'B. Andre input'!$B$154*'B. Andre input'!$B$65</f>
        <v>92106.044849351936</v>
      </c>
      <c r="BT121" s="236">
        <f>'I. Modelsimulering_kvinder'!BT47*'B. Andre input'!$B$154*'B. Andre input'!$B$65</f>
        <v>83689.348203052723</v>
      </c>
      <c r="BU121" s="236">
        <f>'I. Modelsimulering_kvinder'!BU47*'B. Andre input'!$B$154*'B. Andre input'!$B$65</f>
        <v>0</v>
      </c>
      <c r="BV121" s="236">
        <f>'I. Modelsimulering_kvinder'!BV47*'B. Andre input'!$B$154*'B. Andre input'!$B$65</f>
        <v>0</v>
      </c>
      <c r="BW121" s="236">
        <f>'I. Modelsimulering_kvinder'!BW47*'B. Andre input'!$B$154*'B. Andre input'!$B$65</f>
        <v>0</v>
      </c>
      <c r="BX121" s="236">
        <f>'I. Modelsimulering_kvinder'!BX47*'B. Andre input'!$B$154*'B. Andre input'!$B$65</f>
        <v>0</v>
      </c>
      <c r="BY121" s="236">
        <f>'I. Modelsimulering_kvinder'!BY47*'B. Andre input'!$B$154*'B. Andre input'!$B$65</f>
        <v>0</v>
      </c>
      <c r="BZ121" s="236">
        <f>'I. Modelsimulering_kvinder'!BZ47*'B. Andre input'!$B$154*'B. Andre input'!$B$65</f>
        <v>0</v>
      </c>
      <c r="CA121" s="236">
        <f>'I. Modelsimulering_kvinder'!CA47*'B. Andre input'!$B$154*'B. Andre input'!$B$65</f>
        <v>0</v>
      </c>
      <c r="CB121" s="236">
        <f>'I. Modelsimulering_kvinder'!CB47*'B. Andre input'!$B$154*'B. Andre input'!$B$65</f>
        <v>0</v>
      </c>
      <c r="CC121" s="236">
        <f>'I. Modelsimulering_kvinder'!CC47*'B. Andre input'!$B$154*'B. Andre input'!$B$65</f>
        <v>0</v>
      </c>
      <c r="CD121" s="236">
        <f>'I. Modelsimulering_kvinder'!CD47*'B. Andre input'!$B$154*'B. Andre input'!$B$65</f>
        <v>0</v>
      </c>
      <c r="CE121" s="236">
        <f>'I. Modelsimulering_kvinder'!CE47*'B. Andre input'!$B$154*'B. Andre input'!$B$65</f>
        <v>0</v>
      </c>
      <c r="CF121" s="236">
        <f>'I. Modelsimulering_kvinder'!CF47*'B. Andre input'!$B$154*'B. Andre input'!$B$65</f>
        <v>0</v>
      </c>
      <c r="CG121" s="236">
        <f>'I. Modelsimulering_kvinder'!CG47*'B. Andre input'!$B$154*'B. Andre input'!$B$65</f>
        <v>0</v>
      </c>
      <c r="CH121" s="236">
        <f>'I. Modelsimulering_kvinder'!CH47*'B. Andre input'!$B$154*'B. Andre input'!$B$65</f>
        <v>0</v>
      </c>
      <c r="CI121" s="236">
        <f>'I. Modelsimulering_kvinder'!CI47*'B. Andre input'!$B$154*'B. Andre input'!$B$65</f>
        <v>0</v>
      </c>
      <c r="CJ121" s="236">
        <f>'I. Modelsimulering_kvinder'!CJ47*'B. Andre input'!$B$154*'B. Andre input'!$B$65</f>
        <v>0</v>
      </c>
    </row>
    <row r="122" spans="1:88" s="115" customFormat="1" ht="25.5" x14ac:dyDescent="0.2">
      <c r="A122" s="140" t="s">
        <v>214</v>
      </c>
      <c r="B122" s="192"/>
      <c r="C122" s="192"/>
      <c r="D122" s="236">
        <f>'I. Modelsimulering_kvinder'!D48*'B. Andre input'!$B$154*'B. Andre input'!$B$65</f>
        <v>51094.986403222079</v>
      </c>
      <c r="E122" s="236">
        <f>'I. Modelsimulering_kvinder'!E48*'B. Andre input'!$B$154*'B. Andre input'!$B$65</f>
        <v>87251.287142945919</v>
      </c>
      <c r="F122" s="236">
        <f>'I. Modelsimulering_kvinder'!F48*'B. Andre input'!$B$154*'B. Andre input'!$B$65</f>
        <v>128169.60888521817</v>
      </c>
      <c r="G122" s="236">
        <f>'I. Modelsimulering_kvinder'!G48*'B. Andre input'!$B$154*'B. Andre input'!$B$65</f>
        <v>172194.94184163035</v>
      </c>
      <c r="H122" s="236">
        <f>'I. Modelsimulering_kvinder'!H48*'B. Andre input'!$B$154*'B. Andre input'!$B$65</f>
        <v>218032.22359583975</v>
      </c>
      <c r="I122" s="236">
        <f>'I. Modelsimulering_kvinder'!I48*'B. Andre input'!$B$154*'B. Andre input'!$B$65</f>
        <v>80065.573988657619</v>
      </c>
      <c r="J122" s="236">
        <f>'I. Modelsimulering_kvinder'!J48*'B. Andre input'!$B$154*'B. Andre input'!$B$65</f>
        <v>51584.286105032377</v>
      </c>
      <c r="K122" s="236">
        <f>'I. Modelsimulering_kvinder'!K48*'B. Andre input'!$B$154*'B. Andre input'!$B$65</f>
        <v>45975.127618787257</v>
      </c>
      <c r="L122" s="236">
        <f>'I. Modelsimulering_kvinder'!L48*'B. Andre input'!$B$154*'B. Andre input'!$B$65</f>
        <v>44935.371895618497</v>
      </c>
      <c r="M122" s="236">
        <f>'I. Modelsimulering_kvinder'!M48*'B. Andre input'!$B$154*'B. Andre input'!$B$65</f>
        <v>44698.400222223157</v>
      </c>
      <c r="N122" s="236">
        <f>'I. Modelsimulering_kvinder'!N48*'B. Andre input'!$B$154*'B. Andre input'!$B$65</f>
        <v>73201.864352890276</v>
      </c>
      <c r="O122" s="236">
        <f>'I. Modelsimulering_kvinder'!O48*'B. Andre input'!$B$154*'B. Andre input'!$B$65</f>
        <v>96782.115508602161</v>
      </c>
      <c r="P122" s="236">
        <f>'I. Modelsimulering_kvinder'!P48*'B. Andre input'!$B$154*'B. Andre input'!$B$65</f>
        <v>115806.96874821077</v>
      </c>
      <c r="Q122" s="236">
        <f>'I. Modelsimulering_kvinder'!Q48*'B. Andre input'!$B$154*'B. Andre input'!$B$65</f>
        <v>130822.14656540802</v>
      </c>
      <c r="R122" s="236">
        <f>'I. Modelsimulering_kvinder'!R48*'B. Andre input'!$B$154*'B. Andre input'!$B$65</f>
        <v>142408.31255908095</v>
      </c>
      <c r="S122" s="236">
        <f>'I. Modelsimulering_kvinder'!S48*'B. Andre input'!$B$154*'B. Andre input'!$B$65</f>
        <v>151116.89519116699</v>
      </c>
      <c r="T122" s="236">
        <f>'I. Modelsimulering_kvinder'!T48*'B. Andre input'!$B$154*'B. Andre input'!$B$65</f>
        <v>157441.97216497207</v>
      </c>
      <c r="U122" s="236">
        <f>'I. Modelsimulering_kvinder'!U48*'B. Andre input'!$B$154*'B. Andre input'!$B$65</f>
        <v>161810.82376355247</v>
      </c>
      <c r="V122" s="236">
        <f>'I. Modelsimulering_kvinder'!V48*'B. Andre input'!$B$154*'B. Andre input'!$B$65</f>
        <v>164584.36719578793</v>
      </c>
      <c r="W122" s="236">
        <f>'I. Modelsimulering_kvinder'!W48*'B. Andre input'!$B$154*'B. Andre input'!$B$65</f>
        <v>166062.53831217441</v>
      </c>
      <c r="X122" s="236">
        <f>'I. Modelsimulering_kvinder'!X48*'B. Andre input'!$B$154*'B. Andre input'!$B$65</f>
        <v>166491.77785453931</v>
      </c>
      <c r="Y122" s="236">
        <f>'I. Modelsimulering_kvinder'!Y48*'B. Andre input'!$B$154*'B. Andre input'!$B$65</f>
        <v>166262.62667560982</v>
      </c>
      <c r="Z122" s="236">
        <f>'I. Modelsimulering_kvinder'!Z48*'B. Andre input'!$B$154*'B. Andre input'!$B$65</f>
        <v>165482.03672034192</v>
      </c>
      <c r="AA122" s="236">
        <f>'I. Modelsimulering_kvinder'!AA48*'B. Andre input'!$B$154*'B. Andre input'!$B$65</f>
        <v>164225.5459529763</v>
      </c>
      <c r="AB122" s="236">
        <f>'I. Modelsimulering_kvinder'!AB48*'B. Andre input'!$B$154*'B. Andre input'!$B$65</f>
        <v>162551.58739703175</v>
      </c>
      <c r="AC122" s="236">
        <f>'I. Modelsimulering_kvinder'!AC48*'B. Andre input'!$B$154*'B. Andre input'!$B$65</f>
        <v>160509.2919552135</v>
      </c>
      <c r="AD122" s="236">
        <f>'I. Modelsimulering_kvinder'!AD48*'B. Andre input'!$B$154*'B. Andre input'!$B$65</f>
        <v>158142.53789192898</v>
      </c>
      <c r="AE122" s="236">
        <f>'I. Modelsimulering_kvinder'!AE48*'B. Andre input'!$B$154*'B. Andre input'!$B$65</f>
        <v>155491.89938801542</v>
      </c>
      <c r="AF122" s="236">
        <f>'I. Modelsimulering_kvinder'!AF48*'B. Andre input'!$B$154*'B. Andre input'!$B$65</f>
        <v>152595.46892755531</v>
      </c>
      <c r="AG122" s="236">
        <f>'I. Modelsimulering_kvinder'!AG48*'B. Andre input'!$B$154*'B. Andre input'!$B$65</f>
        <v>149489.1155078655</v>
      </c>
      <c r="AH122" s="236">
        <f>'I. Modelsimulering_kvinder'!AH48*'B. Andre input'!$B$154*'B. Andre input'!$B$65</f>
        <v>146943.52653731868</v>
      </c>
      <c r="AI122" s="236">
        <f>'I. Modelsimulering_kvinder'!AI48*'B. Andre input'!$B$154*'B. Andre input'!$B$65</f>
        <v>144795.16878869815</v>
      </c>
      <c r="AJ122" s="236">
        <f>'I. Modelsimulering_kvinder'!AJ48*'B. Andre input'!$B$154*'B. Andre input'!$B$65</f>
        <v>142876.3049669126</v>
      </c>
      <c r="AK122" s="236">
        <f>'I. Modelsimulering_kvinder'!AK48*'B. Andre input'!$B$154*'B. Andre input'!$B$65</f>
        <v>141040.60571978055</v>
      </c>
      <c r="AL122" s="236">
        <f>'I. Modelsimulering_kvinder'!AL48*'B. Andre input'!$B$154*'B. Andre input'!$B$65</f>
        <v>139172.76271750807</v>
      </c>
      <c r="AM122" s="236">
        <f>'I. Modelsimulering_kvinder'!AM48*'B. Andre input'!$B$154*'B. Andre input'!$B$65</f>
        <v>137189.52840338039</v>
      </c>
      <c r="AN122" s="236">
        <f>'I. Modelsimulering_kvinder'!AN48*'B. Andre input'!$B$154*'B. Andre input'!$B$65</f>
        <v>135036.56610801836</v>
      </c>
      <c r="AO122" s="236">
        <f>'I. Modelsimulering_kvinder'!AO48*'B. Andre input'!$B$154*'B. Andre input'!$B$65</f>
        <v>132683.61746795193</v>
      </c>
      <c r="AP122" s="236">
        <f>'I. Modelsimulering_kvinder'!AP48*'B. Andre input'!$B$154*'B. Andre input'!$B$65</f>
        <v>130119.35414174359</v>
      </c>
      <c r="AQ122" s="236">
        <f>'I. Modelsimulering_kvinder'!AQ48*'B. Andre input'!$B$154*'B. Andre input'!$B$65</f>
        <v>127346.60257559677</v>
      </c>
      <c r="AR122" s="236">
        <f>'I. Modelsimulering_kvinder'!AR48*'B. Andre input'!$B$154*'B. Andre input'!$B$65</f>
        <v>125559.70758823439</v>
      </c>
      <c r="AS122" s="236">
        <f>'I. Modelsimulering_kvinder'!AS48*'B. Andre input'!$B$154*'B. Andre input'!$B$65</f>
        <v>124386.73808862387</v>
      </c>
      <c r="AT122" s="236">
        <f>'I. Modelsimulering_kvinder'!AT48*'B. Andre input'!$B$154*'B. Andre input'!$B$65</f>
        <v>123487.21360159943</v>
      </c>
      <c r="AU122" s="236">
        <f>'I. Modelsimulering_kvinder'!AU48*'B. Andre input'!$B$154*'B. Andre input'!$B$65</f>
        <v>122587.46162899327</v>
      </c>
      <c r="AV122" s="236">
        <f>'I. Modelsimulering_kvinder'!AV48*'B. Andre input'!$B$154*'B. Andre input'!$B$65</f>
        <v>121488.7785768686</v>
      </c>
      <c r="AW122" s="236">
        <f>'I. Modelsimulering_kvinder'!AW48*'B. Andre input'!$B$154*'B. Andre input'!$B$65</f>
        <v>120061.98581863838</v>
      </c>
      <c r="AX122" s="236">
        <f>'I. Modelsimulering_kvinder'!AX48*'B. Andre input'!$B$154*'B. Andre input'!$B$65</f>
        <v>118236.18808539404</v>
      </c>
      <c r="AY122" s="236">
        <f>'I. Modelsimulering_kvinder'!AY48*'B. Andre input'!$B$154*'B. Andre input'!$B$65</f>
        <v>115986.0227514282</v>
      </c>
      <c r="AZ122" s="236">
        <f>'I. Modelsimulering_kvinder'!AZ48*'B. Andre input'!$B$154*'B. Andre input'!$B$65</f>
        <v>113319.59102872357</v>
      </c>
      <c r="BA122" s="236">
        <f>'I. Modelsimulering_kvinder'!BA48*'B. Andre input'!$B$154*'B. Andre input'!$B$65</f>
        <v>110268.04586474088</v>
      </c>
      <c r="BB122" s="236">
        <f>'I. Modelsimulering_kvinder'!BB48*'B. Andre input'!$B$154*'B. Andre input'!$B$65</f>
        <v>113485.55924114067</v>
      </c>
      <c r="BC122" s="236">
        <f>'I. Modelsimulering_kvinder'!BC48*'B. Andre input'!$B$154*'B. Andre input'!$B$65</f>
        <v>114629.72492431065</v>
      </c>
      <c r="BD122" s="236">
        <f>'I. Modelsimulering_kvinder'!BD48*'B. Andre input'!$B$154*'B. Andre input'!$B$65</f>
        <v>113777.69538195107</v>
      </c>
      <c r="BE122" s="236">
        <f>'I. Modelsimulering_kvinder'!BE48*'B. Andre input'!$B$154*'B. Andre input'!$B$65</f>
        <v>111224.45421724986</v>
      </c>
      <c r="BF122" s="236">
        <f>'I. Modelsimulering_kvinder'!BF48*'B. Andre input'!$B$154*'B. Andre input'!$B$65</f>
        <v>107338.20007216894</v>
      </c>
      <c r="BG122" s="236">
        <f>'I. Modelsimulering_kvinder'!BG48*'B. Andre input'!$B$154*'B. Andre input'!$B$65</f>
        <v>102483.694977229</v>
      </c>
      <c r="BH122" s="236">
        <f>'I. Modelsimulering_kvinder'!BH48*'B. Andre input'!$B$154*'B. Andre input'!$B$65</f>
        <v>96985.636438918562</v>
      </c>
      <c r="BI122" s="236">
        <f>'I. Modelsimulering_kvinder'!BI48*'B. Andre input'!$B$154*'B. Andre input'!$B$65</f>
        <v>91114.823712401849</v>
      </c>
      <c r="BJ122" s="236">
        <f>'I. Modelsimulering_kvinder'!BJ48*'B. Andre input'!$B$154*'B. Andre input'!$B$65</f>
        <v>85086.663207921942</v>
      </c>
      <c r="BK122" s="236">
        <f>'I. Modelsimulering_kvinder'!BK48*'B. Andre input'!$B$154*'B. Andre input'!$B$65</f>
        <v>79065.803061885017</v>
      </c>
      <c r="BL122" s="236">
        <f>'I. Modelsimulering_kvinder'!BL48*'B. Andre input'!$B$154*'B. Andre input'!$B$65</f>
        <v>73173.316418792267</v>
      </c>
      <c r="BM122" s="236">
        <f>'I. Modelsimulering_kvinder'!BM48*'B. Andre input'!$B$154*'B. Andre input'!$B$65</f>
        <v>67494.45793627348</v>
      </c>
      <c r="BN122" s="236">
        <f>'I. Modelsimulering_kvinder'!BN48*'B. Andre input'!$B$154*'B. Andre input'!$B$65</f>
        <v>62085.978851617016</v>
      </c>
      <c r="BO122" s="236">
        <f>'I. Modelsimulering_kvinder'!BO48*'B. Andre input'!$B$154*'B. Andre input'!$B$65</f>
        <v>56982.546111682343</v>
      </c>
      <c r="BP122" s="236">
        <f>'I. Modelsimulering_kvinder'!BP48*'B. Andre input'!$B$154*'B. Andre input'!$B$65</f>
        <v>52202.125364062565</v>
      </c>
      <c r="BQ122" s="236">
        <f>'I. Modelsimulering_kvinder'!BQ48*'B. Andre input'!$B$154*'B. Andre input'!$B$65</f>
        <v>47750.35365684265</v>
      </c>
      <c r="BR122" s="236">
        <f>'I. Modelsimulering_kvinder'!BR48*'B. Andre input'!$B$154*'B. Andre input'!$B$65</f>
        <v>43624.006452970571</v>
      </c>
      <c r="BS122" s="236">
        <f>'I. Modelsimulering_kvinder'!BS48*'B. Andre input'!$B$154*'B. Andre input'!$B$65</f>
        <v>39813.692623348361</v>
      </c>
      <c r="BT122" s="236">
        <f>'I. Modelsimulering_kvinder'!BT48*'B. Andre input'!$B$154*'B. Andre input'!$B$65</f>
        <v>36305.913252808175</v>
      </c>
      <c r="BU122" s="236">
        <f>'I. Modelsimulering_kvinder'!BU48*'B. Andre input'!$B$154*'B. Andre input'!$B$65</f>
        <v>109124.42828101643</v>
      </c>
      <c r="BV122" s="236">
        <f>'I. Modelsimulering_kvinder'!BV48*'B. Andre input'!$B$154*'B. Andre input'!$B$65</f>
        <v>93298.830243019998</v>
      </c>
      <c r="BW122" s="236">
        <f>'I. Modelsimulering_kvinder'!BW48*'B. Andre input'!$B$154*'B. Andre input'!$B$65</f>
        <v>77330.414023704026</v>
      </c>
      <c r="BX122" s="236">
        <f>'I. Modelsimulering_kvinder'!BX48*'B. Andre input'!$B$154*'B. Andre input'!$B$65</f>
        <v>62694.074917815902</v>
      </c>
      <c r="BY122" s="236">
        <f>'I. Modelsimulering_kvinder'!BY48*'B. Andre input'!$B$154*'B. Andre input'!$B$65</f>
        <v>49997.672776694497</v>
      </c>
      <c r="BZ122" s="236">
        <f>'I. Modelsimulering_kvinder'!BZ48*'B. Andre input'!$B$154*'B. Andre input'!$B$65</f>
        <v>39369.528332429749</v>
      </c>
      <c r="CA122" s="236">
        <f>'I. Modelsimulering_kvinder'!CA48*'B. Andre input'!$B$154*'B. Andre input'!$B$65</f>
        <v>30691.019251578415</v>
      </c>
      <c r="CB122" s="236">
        <f>'I. Modelsimulering_kvinder'!CB48*'B. Andre input'!$B$154*'B. Andre input'!$B$65</f>
        <v>23732.594669860617</v>
      </c>
      <c r="CC122" s="236">
        <f>'I. Modelsimulering_kvinder'!CC48*'B. Andre input'!$B$154*'B. Andre input'!$B$65</f>
        <v>18230.36555846456</v>
      </c>
      <c r="CD122" s="236">
        <f>'I. Modelsimulering_kvinder'!CD48*'B. Andre input'!$B$154*'B. Andre input'!$B$65</f>
        <v>13926.758585464524</v>
      </c>
      <c r="CE122" s="236">
        <f>'I. Modelsimulering_kvinder'!CE48*'B. Andre input'!$B$154*'B. Andre input'!$B$65</f>
        <v>10589.936602043281</v>
      </c>
      <c r="CF122" s="236">
        <f>'I. Modelsimulering_kvinder'!CF48*'B. Andre input'!$B$154*'B. Andre input'!$B$65</f>
        <v>8021.0783258470528</v>
      </c>
      <c r="CG122" s="236">
        <f>'I. Modelsimulering_kvinder'!CG48*'B. Andre input'!$B$154*'B. Andre input'!$B$65</f>
        <v>6055.0528056773383</v>
      </c>
      <c r="CH122" s="236">
        <f>'I. Modelsimulering_kvinder'!CH48*'B. Andre input'!$B$154*'B. Andre input'!$B$65</f>
        <v>4557.7894368032412</v>
      </c>
      <c r="CI122" s="236">
        <f>'I. Modelsimulering_kvinder'!CI48*'B. Andre input'!$B$154*'B. Andre input'!$B$65</f>
        <v>3422.2558430142949</v>
      </c>
      <c r="CJ122" s="236">
        <f>'I. Modelsimulering_kvinder'!CJ48*'B. Andre input'!$B$154*'B. Andre input'!$B$65</f>
        <v>0</v>
      </c>
    </row>
    <row r="123" spans="1:88" s="115" customFormat="1" ht="25.5" x14ac:dyDescent="0.2">
      <c r="A123" s="140" t="s">
        <v>192</v>
      </c>
      <c r="B123" s="192"/>
      <c r="C123" s="192"/>
      <c r="D123" s="236">
        <f>'I. Modelsimulering_kvinder'!D49*'B. Andre input'!$B$154*'B. Andre input'!$B$65</f>
        <v>2453.5988078691885</v>
      </c>
      <c r="E123" s="236">
        <f>'I. Modelsimulering_kvinder'!E49*'B. Andre input'!$B$154*'B. Andre input'!$B$65</f>
        <v>4457.580671512429</v>
      </c>
      <c r="F123" s="236">
        <f>'I. Modelsimulering_kvinder'!F49*'B. Andre input'!$B$154*'B. Andre input'!$B$65</f>
        <v>6821.2612957359552</v>
      </c>
      <c r="G123" s="236">
        <f>'I. Modelsimulering_kvinder'!G49*'B. Andre input'!$B$154*'B. Andre input'!$B$65</f>
        <v>9430.5427713656209</v>
      </c>
      <c r="H123" s="236">
        <f>'I. Modelsimulering_kvinder'!H49*'B. Andre input'!$B$154*'B. Andre input'!$B$65</f>
        <v>12196.052165089315</v>
      </c>
      <c r="I123" s="236">
        <f>'I. Modelsimulering_kvinder'!I49*'B. Andre input'!$B$154*'B. Andre input'!$B$65</f>
        <v>4460.9218263300436</v>
      </c>
      <c r="J123" s="236">
        <f>'I. Modelsimulering_kvinder'!J49*'B. Andre input'!$B$154*'B. Andre input'!$B$65</f>
        <v>2837.024252648313</v>
      </c>
      <c r="K123" s="236">
        <f>'I. Modelsimulering_kvinder'!K49*'B. Andre input'!$B$154*'B. Andre input'!$B$65</f>
        <v>2519.8637788183637</v>
      </c>
      <c r="L123" s="236">
        <f>'I. Modelsimulering_kvinder'!L49*'B. Andre input'!$B$154*'B. Andre input'!$B$65</f>
        <v>2467.3521972633484</v>
      </c>
      <c r="M123" s="236">
        <f>'I. Modelsimulering_kvinder'!M49*'B. Andre input'!$B$154*'B. Andre input'!$B$65</f>
        <v>2461.0872973332093</v>
      </c>
      <c r="N123" s="236">
        <f>'I. Modelsimulering_kvinder'!N49*'B. Andre input'!$B$154*'B. Andre input'!$B$65</f>
        <v>4085.1813543739563</v>
      </c>
      <c r="O123" s="236">
        <f>'I. Modelsimulering_kvinder'!O49*'B. Andre input'!$B$154*'B. Andre input'!$B$65</f>
        <v>5462.7312164936156</v>
      </c>
      <c r="P123" s="236">
        <f>'I. Modelsimulering_kvinder'!P49*'B. Andre input'!$B$154*'B. Andre input'!$B$65</f>
        <v>6595.680020233588</v>
      </c>
      <c r="Q123" s="236">
        <f>'I. Modelsimulering_kvinder'!Q49*'B. Andre input'!$B$154*'B. Andre input'!$B$65</f>
        <v>7504.6467520781898</v>
      </c>
      <c r="R123" s="236">
        <f>'I. Modelsimulering_kvinder'!R49*'B. Andre input'!$B$154*'B. Andre input'!$B$65</f>
        <v>8216.9374970222088</v>
      </c>
      <c r="S123" s="236">
        <f>'I. Modelsimulering_kvinder'!S49*'B. Andre input'!$B$154*'B. Andre input'!$B$65</f>
        <v>8761.0236002261991</v>
      </c>
      <c r="T123" s="236">
        <f>'I. Modelsimulering_kvinder'!T49*'B. Andre input'!$B$154*'B. Andre input'!$B$65</f>
        <v>9163.7838058781435</v>
      </c>
      <c r="U123" s="236">
        <f>'I. Modelsimulering_kvinder'!U49*'B. Andre input'!$B$154*'B. Andre input'!$B$65</f>
        <v>9449.2499442253993</v>
      </c>
      <c r="V123" s="236">
        <f>'I. Modelsimulering_kvinder'!V49*'B. Andre input'!$B$154*'B. Andre input'!$B$65</f>
        <v>9638.1923405921061</v>
      </c>
      <c r="W123" s="236">
        <f>'I. Modelsimulering_kvinder'!W49*'B. Andre input'!$B$154*'B. Andre input'!$B$65</f>
        <v>9748.161555293771</v>
      </c>
      <c r="X123" s="236">
        <f>'I. Modelsimulering_kvinder'!X49*'B. Andre input'!$B$154*'B. Andre input'!$B$65</f>
        <v>9793.7594818534581</v>
      </c>
      <c r="Y123" s="236">
        <f>'I. Modelsimulering_kvinder'!Y49*'B. Andre input'!$B$154*'B. Andre input'!$B$65</f>
        <v>9787.1615189711629</v>
      </c>
      <c r="Z123" s="236">
        <f>'I. Modelsimulering_kvinder'!Z49*'B. Andre input'!$B$154*'B. Andre input'!$B$65</f>
        <v>9750.3736070197047</v>
      </c>
      <c r="AA123" s="236">
        <f>'I. Modelsimulering_kvinder'!AA49*'B. Andre input'!$B$154*'B. Andre input'!$B$65</f>
        <v>9687.0683421915237</v>
      </c>
      <c r="AB123" s="236">
        <f>'I. Modelsimulering_kvinder'!AB49*'B. Andre input'!$B$154*'B. Andre input'!$B$65</f>
        <v>9599.9750796277513</v>
      </c>
      <c r="AC123" s="236">
        <f>'I. Modelsimulering_kvinder'!AC49*'B. Andre input'!$B$154*'B. Andre input'!$B$65</f>
        <v>9491.3956753159982</v>
      </c>
      <c r="AD123" s="236">
        <f>'I. Modelsimulering_kvinder'!AD49*'B. Andre input'!$B$154*'B. Andre input'!$B$65</f>
        <v>9363.4559725259423</v>
      </c>
      <c r="AE123" s="236">
        <f>'I. Modelsimulering_kvinder'!AE49*'B. Andre input'!$B$154*'B. Andre input'!$B$65</f>
        <v>9218.2120138921528</v>
      </c>
      <c r="AF123" s="236">
        <f>'I. Modelsimulering_kvinder'!AF49*'B. Andre input'!$B$154*'B. Andre input'!$B$65</f>
        <v>9057.6807123395683</v>
      </c>
      <c r="AG123" s="236">
        <f>'I. Modelsimulering_kvinder'!AG49*'B. Andre input'!$B$154*'B. Andre input'!$B$65</f>
        <v>8883.8347927080777</v>
      </c>
      <c r="AH123" s="236">
        <f>'I. Modelsimulering_kvinder'!AH49*'B. Andre input'!$B$154*'B. Andre input'!$B$65</f>
        <v>8698.5839022947566</v>
      </c>
      <c r="AI123" s="236">
        <f>'I. Modelsimulering_kvinder'!AI49*'B. Andre input'!$B$154*'B. Andre input'!$B$65</f>
        <v>8551.0976079158772</v>
      </c>
      <c r="AJ123" s="236">
        <f>'I. Modelsimulering_kvinder'!AJ49*'B. Andre input'!$B$154*'B. Andre input'!$B$65</f>
        <v>8428.3289115671269</v>
      </c>
      <c r="AK123" s="236">
        <f>'I. Modelsimulering_kvinder'!AK49*'B. Andre input'!$B$154*'B. Andre input'!$B$65</f>
        <v>8318.7634302026454</v>
      </c>
      <c r="AL123" s="236">
        <f>'I. Modelsimulering_kvinder'!AL49*'B. Andre input'!$B$154*'B. Andre input'!$B$65</f>
        <v>8213.1442622849427</v>
      </c>
      <c r="AM123" s="236">
        <f>'I. Modelsimulering_kvinder'!AM49*'B. Andre input'!$B$154*'B. Andre input'!$B$65</f>
        <v>8104.5685444999963</v>
      </c>
      <c r="AN123" s="236">
        <f>'I. Modelsimulering_kvinder'!AN49*'B. Andre input'!$B$154*'B. Andre input'!$B$65</f>
        <v>7988.2741302014101</v>
      </c>
      <c r="AO123" s="236">
        <f>'I. Modelsimulering_kvinder'!AO49*'B. Andre input'!$B$154*'B. Andre input'!$B$65</f>
        <v>7861.2990978482449</v>
      </c>
      <c r="AP123" s="236">
        <f>'I. Modelsimulering_kvinder'!AP49*'B. Andre input'!$B$154*'B. Andre input'!$B$65</f>
        <v>7722.1142185891722</v>
      </c>
      <c r="AQ123" s="236">
        <f>'I. Modelsimulering_kvinder'!AQ49*'B. Andre input'!$B$154*'B. Andre input'!$B$65</f>
        <v>7570.2792693713627</v>
      </c>
      <c r="AR123" s="236">
        <f>'I. Modelsimulering_kvinder'!AR49*'B. Andre input'!$B$154*'B. Andre input'!$B$65</f>
        <v>7406.1455162102357</v>
      </c>
      <c r="AS123" s="236">
        <f>'I. Modelsimulering_kvinder'!AS49*'B. Andre input'!$B$154*'B. Andre input'!$B$65</f>
        <v>7306.4753589969778</v>
      </c>
      <c r="AT123" s="236">
        <f>'I. Modelsimulering_kvinder'!AT49*'B. Andre input'!$B$154*'B. Andre input'!$B$65</f>
        <v>7243.7991041568994</v>
      </c>
      <c r="AU123" s="236">
        <f>'I. Modelsimulering_kvinder'!AU49*'B. Andre input'!$B$154*'B. Andre input'!$B$65</f>
        <v>7195.6556757868857</v>
      </c>
      <c r="AV123" s="236">
        <f>'I. Modelsimulering_kvinder'!AV49*'B. Andre input'!$B$154*'B. Andre input'!$B$65</f>
        <v>7145.2163918872611</v>
      </c>
      <c r="AW123" s="236">
        <f>'I. Modelsimulering_kvinder'!AW49*'B. Andre input'!$B$154*'B. Andre input'!$B$65</f>
        <v>7080.9094378481186</v>
      </c>
      <c r="AX123" s="236">
        <f>'I. Modelsimulering_kvinder'!AX49*'B. Andre input'!$B$154*'B. Andre input'!$B$65</f>
        <v>6995.612857919331</v>
      </c>
      <c r="AY123" s="236">
        <f>'I. Modelsimulering_kvinder'!AY49*'B. Andre input'!$B$154*'B. Andre input'!$B$65</f>
        <v>6885.7292897139541</v>
      </c>
      <c r="AZ123" s="236">
        <f>'I. Modelsimulering_kvinder'!AZ49*'B. Andre input'!$B$154*'B. Andre input'!$B$65</f>
        <v>6750.3035757119833</v>
      </c>
      <c r="BA123" s="236">
        <f>'I. Modelsimulering_kvinder'!BA49*'B. Andre input'!$B$154*'B. Andre input'!$B$65</f>
        <v>6590.2559463424222</v>
      </c>
      <c r="BB123" s="236">
        <f>'I. Modelsimulering_kvinder'!BB49*'B. Andre input'!$B$154*'B. Andre input'!$B$65</f>
        <v>6407.7540087838379</v>
      </c>
      <c r="BC123" s="236">
        <f>'I. Modelsimulering_kvinder'!BC49*'B. Andre input'!$B$154*'B. Andre input'!$B$65</f>
        <v>6630.054083558497</v>
      </c>
      <c r="BD123" s="236">
        <f>'I. Modelsimulering_kvinder'!BD49*'B. Andre input'!$B$154*'B. Andre input'!$B$65</f>
        <v>6701.3140094780729</v>
      </c>
      <c r="BE123" s="236">
        <f>'I. Modelsimulering_kvinder'!BE49*'B. Andre input'!$B$154*'B. Andre input'!$B$65</f>
        <v>6642.0674051654159</v>
      </c>
      <c r="BF123" s="236">
        <f>'I. Modelsimulering_kvinder'!BF49*'B. Andre input'!$B$154*'B. Andre input'!$B$65</f>
        <v>6478.5158445374209</v>
      </c>
      <c r="BG123" s="236">
        <f>'I. Modelsimulering_kvinder'!BG49*'B. Andre input'!$B$154*'B. Andre input'!$B$65</f>
        <v>6236.8981129627182</v>
      </c>
      <c r="BH123" s="236">
        <f>'I. Modelsimulering_kvinder'!BH49*'B. Andre input'!$B$154*'B. Andre input'!$B$65</f>
        <v>5940.7668037216572</v>
      </c>
      <c r="BI123" s="236">
        <f>'I. Modelsimulering_kvinder'!BI49*'B. Andre input'!$B$154*'B. Andre input'!$B$65</f>
        <v>5609.9269794833817</v>
      </c>
      <c r="BJ123" s="236">
        <f>'I. Modelsimulering_kvinder'!BJ49*'B. Andre input'!$B$154*'B. Andre input'!$B$65</f>
        <v>5260.2798598351583</v>
      </c>
      <c r="BK123" s="236">
        <f>'I. Modelsimulering_kvinder'!BK49*'B. Andre input'!$B$154*'B. Andre input'!$B$65</f>
        <v>4904.1207714353914</v>
      </c>
      <c r="BL123" s="236">
        <f>'I. Modelsimulering_kvinder'!BL49*'B. Andre input'!$B$154*'B. Andre input'!$B$65</f>
        <v>4550.6305686043888</v>
      </c>
      <c r="BM123" s="236">
        <f>'I. Modelsimulering_kvinder'!BM49*'B. Andre input'!$B$154*'B. Andre input'!$B$65</f>
        <v>4206.4158832705734</v>
      </c>
      <c r="BN123" s="236">
        <f>'I. Modelsimulering_kvinder'!BN49*'B. Andre input'!$B$154*'B. Andre input'!$B$65</f>
        <v>3876.0232553075161</v>
      </c>
      <c r="BO123" s="236">
        <f>'I. Modelsimulering_kvinder'!BO49*'B. Andre input'!$B$154*'B. Andre input'!$B$65</f>
        <v>3562.3929517623351</v>
      </c>
      <c r="BP123" s="236">
        <f>'I. Modelsimulering_kvinder'!BP49*'B. Andre input'!$B$154*'B. Andre input'!$B$65</f>
        <v>3267.2412567706324</v>
      </c>
      <c r="BQ123" s="236">
        <f>'I. Modelsimulering_kvinder'!BQ49*'B. Andre input'!$B$154*'B. Andre input'!$B$65</f>
        <v>2991.3722419438791</v>
      </c>
      <c r="BR123" s="236">
        <f>'I. Modelsimulering_kvinder'!BR49*'B. Andre input'!$B$154*'B. Andre input'!$B$65</f>
        <v>2734.9259100828003</v>
      </c>
      <c r="BS123" s="236">
        <f>'I. Modelsimulering_kvinder'!BS49*'B. Andre input'!$B$154*'B. Andre input'!$B$65</f>
        <v>2497.5718608807028</v>
      </c>
      <c r="BT123" s="236">
        <f>'I. Modelsimulering_kvinder'!BT49*'B. Andre input'!$B$154*'B. Andre input'!$B$65</f>
        <v>2278.6579082718144</v>
      </c>
      <c r="BU123" s="236">
        <f>'I. Modelsimulering_kvinder'!BU49*'B. Andre input'!$B$154*'B. Andre input'!$B$65</f>
        <v>2077.3223694286785</v>
      </c>
      <c r="BV123" s="236">
        <f>'I. Modelsimulering_kvinder'!BV49*'B. Andre input'!$B$154*'B. Andre input'!$B$65</f>
        <v>6664.2021602157147</v>
      </c>
      <c r="BW123" s="236">
        <f>'I. Modelsimulering_kvinder'!BW49*'B. Andre input'!$B$154*'B. Andre input'!$B$65</f>
        <v>5523.601001693145</v>
      </c>
      <c r="BX123" s="236">
        <f>'I. Modelsimulering_kvinder'!BX49*'B. Andre input'!$B$154*'B. Andre input'!$B$65</f>
        <v>4478.1482084154222</v>
      </c>
      <c r="BY123" s="236">
        <f>'I. Modelsimulering_kvinder'!BY49*'B. Andre input'!$B$154*'B. Andre input'!$B$65</f>
        <v>3571.2623411924642</v>
      </c>
      <c r="BZ123" s="236">
        <f>'I. Modelsimulering_kvinder'!BZ49*'B. Andre input'!$B$154*'B. Andre input'!$B$65</f>
        <v>2812.1091666021252</v>
      </c>
      <c r="CA123" s="236">
        <f>'I. Modelsimulering_kvinder'!CA49*'B. Andre input'!$B$154*'B. Andre input'!$B$65</f>
        <v>2192.2156608270302</v>
      </c>
      <c r="CB123" s="236">
        <f>'I. Modelsimulering_kvinder'!CB49*'B. Andre input'!$B$154*'B. Andre input'!$B$65</f>
        <v>1695.1853335614728</v>
      </c>
      <c r="CC123" s="236">
        <f>'I. Modelsimulering_kvinder'!CC49*'B. Andre input'!$B$154*'B. Andre input'!$B$65</f>
        <v>1302.1689684617543</v>
      </c>
      <c r="CD123" s="236">
        <f>'I. Modelsimulering_kvinder'!CD49*'B. Andre input'!$B$154*'B. Andre input'!$B$65</f>
        <v>994.76847039032327</v>
      </c>
      <c r="CE123" s="236">
        <f>'I. Modelsimulering_kvinder'!CE49*'B. Andre input'!$B$154*'B. Andre input'!$B$65</f>
        <v>756.42404300309158</v>
      </c>
      <c r="CF123" s="236">
        <f>'I. Modelsimulering_kvinder'!CF49*'B. Andre input'!$B$154*'B. Andre input'!$B$65</f>
        <v>572.93416613193244</v>
      </c>
      <c r="CG123" s="236">
        <f>'I. Modelsimulering_kvinder'!CG49*'B. Andre input'!$B$154*'B. Andre input'!$B$65</f>
        <v>432.50377183409563</v>
      </c>
      <c r="CH123" s="236">
        <f>'I. Modelsimulering_kvinder'!CH49*'B. Andre input'!$B$154*'B. Andre input'!$B$65</f>
        <v>325.55638834308866</v>
      </c>
      <c r="CI123" s="236">
        <f>'I. Modelsimulering_kvinder'!CI49*'B. Andre input'!$B$154*'B. Andre input'!$B$65</f>
        <v>244.44684592959248</v>
      </c>
      <c r="CJ123" s="236">
        <f>'I. Modelsimulering_kvinder'!CJ49*'B. Andre input'!$B$154*'B. Andre input'!$B$65</f>
        <v>2747.2559326805062</v>
      </c>
    </row>
    <row r="124" spans="1:88" s="115" customFormat="1" ht="25.5" x14ac:dyDescent="0.2">
      <c r="A124" s="140" t="s">
        <v>180</v>
      </c>
      <c r="B124" s="192"/>
      <c r="C124" s="192"/>
      <c r="D124" s="236">
        <f>'I. Modelsimulering_kvinder'!D50*'B. Andre input'!$B$159*'B. Andre input'!$B$65</f>
        <v>0</v>
      </c>
      <c r="E124" s="236">
        <f>'I. Modelsimulering_kvinder'!E50*'B. Andre input'!$B$159*'B. Andre input'!$B$65</f>
        <v>0</v>
      </c>
      <c r="F124" s="236">
        <f>'I. Modelsimulering_kvinder'!F50*'B. Andre input'!$B$159*'B. Andre input'!$B$65</f>
        <v>0</v>
      </c>
      <c r="G124" s="236">
        <f>'I. Modelsimulering_kvinder'!G50*'B. Andre input'!$B$159*'B. Andre input'!$B$65</f>
        <v>0</v>
      </c>
      <c r="H124" s="236">
        <f>'I. Modelsimulering_kvinder'!H50*'B. Andre input'!$B$159*'B. Andre input'!$B$65</f>
        <v>0</v>
      </c>
      <c r="I124" s="236">
        <f>'I. Modelsimulering_kvinder'!I50*'B. Andre input'!$B$159*'B. Andre input'!$B$65</f>
        <v>170331.25418575149</v>
      </c>
      <c r="J124" s="236">
        <f>'I. Modelsimulering_kvinder'!J50*'B. Andre input'!$B$159*'B. Andre input'!$B$65</f>
        <v>216638.25018267598</v>
      </c>
      <c r="K124" s="236">
        <f>'I. Modelsimulering_kvinder'!K50*'B. Andre input'!$B$159*'B. Andre input'!$B$65</f>
        <v>237762.28547561337</v>
      </c>
      <c r="L124" s="236">
        <f>'I. Modelsimulering_kvinder'!L50*'B. Andre input'!$B$159*'B. Andre input'!$B$65</f>
        <v>251267.03768405507</v>
      </c>
      <c r="M124" s="236">
        <f>'I. Modelsimulering_kvinder'!M50*'B. Andre input'!$B$159*'B. Andre input'!$B$65</f>
        <v>260624.55832942051</v>
      </c>
      <c r="N124" s="236">
        <f>'I. Modelsimulering_kvinder'!N50*'B. Andre input'!$B$159*'B. Andre input'!$B$65</f>
        <v>52367.727865597932</v>
      </c>
      <c r="O124" s="236">
        <f>'I. Modelsimulering_kvinder'!O50*'B. Andre input'!$B$159*'B. Andre input'!$B$65</f>
        <v>18078.428014670011</v>
      </c>
      <c r="P124" s="236">
        <f>'I. Modelsimulering_kvinder'!P50*'B. Andre input'!$B$159*'B. Andre input'!$B$65</f>
        <v>13099.561721187647</v>
      </c>
      <c r="Q124" s="236">
        <f>'I. Modelsimulering_kvinder'!Q50*'B. Andre input'!$B$159*'B. Andre input'!$B$65</f>
        <v>12449.144323207789</v>
      </c>
      <c r="R124" s="236">
        <f>'I. Modelsimulering_kvinder'!R50*'B. Andre input'!$B$159*'B. Andre input'!$B$65</f>
        <v>12062.739156320553</v>
      </c>
      <c r="S124" s="236">
        <f>'I. Modelsimulering_kvinder'!S50*'B. Andre input'!$B$159*'B. Andre input'!$B$65</f>
        <v>11442.429304489468</v>
      </c>
      <c r="T124" s="236">
        <f>'I. Modelsimulering_kvinder'!T50*'B. Andre input'!$B$159*'B. Andre input'!$B$65</f>
        <v>10639.263619857575</v>
      </c>
      <c r="U124" s="236">
        <f>'I. Modelsimulering_kvinder'!U50*'B. Andre input'!$B$159*'B. Andre input'!$B$65</f>
        <v>9748.9070537573189</v>
      </c>
      <c r="V124" s="236">
        <f>'I. Modelsimulering_kvinder'!V50*'B. Andre input'!$B$159*'B. Andre input'!$B$65</f>
        <v>8840.9852597292538</v>
      </c>
      <c r="W124" s="236">
        <f>'I. Modelsimulering_kvinder'!W50*'B. Andre input'!$B$159*'B. Andre input'!$B$65</f>
        <v>0</v>
      </c>
      <c r="X124" s="236">
        <f>'I. Modelsimulering_kvinder'!X50*'B. Andre input'!$B$159*'B. Andre input'!$B$65</f>
        <v>0</v>
      </c>
      <c r="Y124" s="236">
        <f>'I. Modelsimulering_kvinder'!Y50*'B. Andre input'!$B$159*'B. Andre input'!$B$65</f>
        <v>0</v>
      </c>
      <c r="Z124" s="236">
        <f>'I. Modelsimulering_kvinder'!Z50*'B. Andre input'!$B$159*'B. Andre input'!$B$65</f>
        <v>0</v>
      </c>
      <c r="AA124" s="236">
        <f>'I. Modelsimulering_kvinder'!AA50*'B. Andre input'!$B$159*'B. Andre input'!$B$65</f>
        <v>0</v>
      </c>
      <c r="AB124" s="236">
        <f>'I. Modelsimulering_kvinder'!AB50*'B. Andre input'!$B$159*'B. Andre input'!$B$65</f>
        <v>0</v>
      </c>
      <c r="AC124" s="236">
        <f>'I. Modelsimulering_kvinder'!AC50*'B. Andre input'!$B$159*'B. Andre input'!$B$65</f>
        <v>0</v>
      </c>
      <c r="AD124" s="236">
        <f>'I. Modelsimulering_kvinder'!AD50*'B. Andre input'!$B$159*'B. Andre input'!$B$65</f>
        <v>0</v>
      </c>
      <c r="AE124" s="236">
        <f>'I. Modelsimulering_kvinder'!AE50*'B. Andre input'!$B$159*'B. Andre input'!$B$65</f>
        <v>0</v>
      </c>
      <c r="AF124" s="236">
        <f>'I. Modelsimulering_kvinder'!AF50*'B. Andre input'!$B$159*'B. Andre input'!$B$65</f>
        <v>0</v>
      </c>
      <c r="AG124" s="236">
        <f>'I. Modelsimulering_kvinder'!AG50*'B. Andre input'!$B$159*'B. Andre input'!$B$65</f>
        <v>0</v>
      </c>
      <c r="AH124" s="236">
        <f>'I. Modelsimulering_kvinder'!AH50*'B. Andre input'!$B$159*'B. Andre input'!$B$65</f>
        <v>0</v>
      </c>
      <c r="AI124" s="236">
        <f>'I. Modelsimulering_kvinder'!AI50*'B. Andre input'!$B$159*'B. Andre input'!$B$65</f>
        <v>0</v>
      </c>
      <c r="AJ124" s="236">
        <f>'I. Modelsimulering_kvinder'!AJ50*'B. Andre input'!$B$159*'B. Andre input'!$B$65</f>
        <v>0</v>
      </c>
      <c r="AK124" s="236">
        <f>'I. Modelsimulering_kvinder'!AK50*'B. Andre input'!$B$159*'B. Andre input'!$B$65</f>
        <v>0</v>
      </c>
      <c r="AL124" s="236">
        <f>'I. Modelsimulering_kvinder'!AL50*'B. Andre input'!$B$159*'B. Andre input'!$B$65</f>
        <v>0</v>
      </c>
      <c r="AM124" s="236">
        <f>'I. Modelsimulering_kvinder'!AM50*'B. Andre input'!$B$159*'B. Andre input'!$B$65</f>
        <v>0</v>
      </c>
      <c r="AN124" s="236">
        <f>'I. Modelsimulering_kvinder'!AN50*'B. Andre input'!$B$159*'B. Andre input'!$B$65</f>
        <v>0</v>
      </c>
      <c r="AO124" s="236">
        <f>'I. Modelsimulering_kvinder'!AO50*'B. Andre input'!$B$159*'B. Andre input'!$B$65</f>
        <v>0</v>
      </c>
      <c r="AP124" s="236">
        <f>'I. Modelsimulering_kvinder'!AP50*'B. Andre input'!$B$159*'B. Andre input'!$B$65</f>
        <v>0</v>
      </c>
      <c r="AQ124" s="236">
        <f>'I. Modelsimulering_kvinder'!AQ50*'B. Andre input'!$B$159*'B. Andre input'!$B$65</f>
        <v>0</v>
      </c>
      <c r="AR124" s="236">
        <f>'I. Modelsimulering_kvinder'!AR50*'B. Andre input'!$B$159*'B. Andre input'!$B$65</f>
        <v>0</v>
      </c>
      <c r="AS124" s="236">
        <f>'I. Modelsimulering_kvinder'!AS50*'B. Andre input'!$B$159*'B. Andre input'!$B$65</f>
        <v>0</v>
      </c>
      <c r="AT124" s="236">
        <f>'I. Modelsimulering_kvinder'!AT50*'B. Andre input'!$B$159*'B. Andre input'!$B$65</f>
        <v>0</v>
      </c>
      <c r="AU124" s="236">
        <f>'I. Modelsimulering_kvinder'!AU50*'B. Andre input'!$B$159*'B. Andre input'!$B$65</f>
        <v>0</v>
      </c>
      <c r="AV124" s="236">
        <f>'I. Modelsimulering_kvinder'!AV50*'B. Andre input'!$B$159*'B. Andre input'!$B$65</f>
        <v>0</v>
      </c>
      <c r="AW124" s="236">
        <f>'I. Modelsimulering_kvinder'!AW50*'B. Andre input'!$B$159*'B. Andre input'!$B$65</f>
        <v>0</v>
      </c>
      <c r="AX124" s="236">
        <f>'I. Modelsimulering_kvinder'!AX50*'B. Andre input'!$B$159*'B. Andre input'!$B$65</f>
        <v>0</v>
      </c>
      <c r="AY124" s="236">
        <f>'I. Modelsimulering_kvinder'!AY50*'B. Andre input'!$B$159*'B. Andre input'!$B$65</f>
        <v>0</v>
      </c>
      <c r="AZ124" s="236">
        <f>'I. Modelsimulering_kvinder'!AZ50*'B. Andre input'!$B$159*'B. Andre input'!$B$65</f>
        <v>0</v>
      </c>
      <c r="BA124" s="236">
        <f>'I. Modelsimulering_kvinder'!BA50*'B. Andre input'!$B$159*'B. Andre input'!$B$65</f>
        <v>0</v>
      </c>
      <c r="BB124" s="236">
        <f>'I. Modelsimulering_kvinder'!BB50*'B. Andre input'!$B$159*'B. Andre input'!$B$65</f>
        <v>0</v>
      </c>
      <c r="BC124" s="236">
        <f>'I. Modelsimulering_kvinder'!BC50*'B. Andre input'!$B$159*'B. Andre input'!$B$65</f>
        <v>0</v>
      </c>
      <c r="BD124" s="236">
        <f>'I. Modelsimulering_kvinder'!BD50*'B. Andre input'!$B$159*'B. Andre input'!$B$65</f>
        <v>0</v>
      </c>
      <c r="BE124" s="236">
        <f>'I. Modelsimulering_kvinder'!BE50*'B. Andre input'!$B$159*'B. Andre input'!$B$65</f>
        <v>0</v>
      </c>
      <c r="BF124" s="236">
        <f>'I. Modelsimulering_kvinder'!BF50*'B. Andre input'!$B$159*'B. Andre input'!$B$65</f>
        <v>0</v>
      </c>
      <c r="BG124" s="236">
        <f>'I. Modelsimulering_kvinder'!BG50*'B. Andre input'!$B$159*'B. Andre input'!$B$65</f>
        <v>0</v>
      </c>
      <c r="BH124" s="236">
        <f>'I. Modelsimulering_kvinder'!BH50*'B. Andre input'!$B$159*'B. Andre input'!$B$65</f>
        <v>0</v>
      </c>
      <c r="BI124" s="236">
        <f>'I. Modelsimulering_kvinder'!BI50*'B. Andre input'!$B$159*'B. Andre input'!$B$65</f>
        <v>0</v>
      </c>
      <c r="BJ124" s="236">
        <f>'I. Modelsimulering_kvinder'!BJ50*'B. Andre input'!$B$159*'B. Andre input'!$B$65</f>
        <v>0</v>
      </c>
      <c r="BK124" s="236">
        <f>'I. Modelsimulering_kvinder'!BK50*'B. Andre input'!$B$159*'B. Andre input'!$B$65</f>
        <v>0</v>
      </c>
      <c r="BL124" s="236">
        <f>'I. Modelsimulering_kvinder'!BL50*'B. Andre input'!$B$159*'B. Andre input'!$B$65</f>
        <v>0</v>
      </c>
      <c r="BM124" s="236">
        <f>'I. Modelsimulering_kvinder'!BM50*'B. Andre input'!$B$159*'B. Andre input'!$B$65</f>
        <v>0</v>
      </c>
      <c r="BN124" s="236">
        <f>'I. Modelsimulering_kvinder'!BN50*'B. Andre input'!$B$159*'B. Andre input'!$B$65</f>
        <v>0</v>
      </c>
      <c r="BO124" s="236">
        <f>'I. Modelsimulering_kvinder'!BO50*'B. Andre input'!$B$159*'B. Andre input'!$B$65</f>
        <v>0</v>
      </c>
      <c r="BP124" s="236">
        <f>'I. Modelsimulering_kvinder'!BP50*'B. Andre input'!$B$159*'B. Andre input'!$B$65</f>
        <v>0</v>
      </c>
      <c r="BQ124" s="236">
        <f>'I. Modelsimulering_kvinder'!BQ50*'B. Andre input'!$B$159*'B. Andre input'!$B$65</f>
        <v>0</v>
      </c>
      <c r="BR124" s="236">
        <f>'I. Modelsimulering_kvinder'!BR50*'B. Andre input'!$B$159*'B. Andre input'!$B$65</f>
        <v>0</v>
      </c>
      <c r="BS124" s="236">
        <f>'I. Modelsimulering_kvinder'!BS50*'B. Andre input'!$B$159*'B. Andre input'!$B$65</f>
        <v>0</v>
      </c>
      <c r="BT124" s="236">
        <f>'I. Modelsimulering_kvinder'!BT50*'B. Andre input'!$B$159*'B. Andre input'!$B$65</f>
        <v>0</v>
      </c>
      <c r="BU124" s="236">
        <f>'I. Modelsimulering_kvinder'!BU50*'B. Andre input'!$B$159*'B. Andre input'!$B$65</f>
        <v>0</v>
      </c>
      <c r="BV124" s="236">
        <f>'I. Modelsimulering_kvinder'!BV50*'B. Andre input'!$B$159*'B. Andre input'!$B$65</f>
        <v>0</v>
      </c>
      <c r="BW124" s="236">
        <f>'I. Modelsimulering_kvinder'!BW50*'B. Andre input'!$B$159*'B. Andre input'!$B$65</f>
        <v>0</v>
      </c>
      <c r="BX124" s="236">
        <f>'I. Modelsimulering_kvinder'!BX50*'B. Andre input'!$B$159*'B. Andre input'!$B$65</f>
        <v>0</v>
      </c>
      <c r="BY124" s="236">
        <f>'I. Modelsimulering_kvinder'!BY50*'B. Andre input'!$B$159*'B. Andre input'!$B$65</f>
        <v>0</v>
      </c>
      <c r="BZ124" s="236">
        <f>'I. Modelsimulering_kvinder'!BZ50*'B. Andre input'!$B$159*'B. Andre input'!$B$65</f>
        <v>0</v>
      </c>
      <c r="CA124" s="236">
        <f>'I. Modelsimulering_kvinder'!CA50*'B. Andre input'!$B$159*'B. Andre input'!$B$65</f>
        <v>0</v>
      </c>
      <c r="CB124" s="236">
        <f>'I. Modelsimulering_kvinder'!CB50*'B. Andre input'!$B$159*'B. Andre input'!$B$65</f>
        <v>0</v>
      </c>
      <c r="CC124" s="236">
        <f>'I. Modelsimulering_kvinder'!CC50*'B. Andre input'!$B$159*'B. Andre input'!$B$65</f>
        <v>0</v>
      </c>
      <c r="CD124" s="236">
        <f>'I. Modelsimulering_kvinder'!CD50*'B. Andre input'!$B$159*'B. Andre input'!$B$65</f>
        <v>0</v>
      </c>
      <c r="CE124" s="236">
        <f>'I. Modelsimulering_kvinder'!CE50*'B. Andre input'!$B$159*'B. Andre input'!$B$65</f>
        <v>0</v>
      </c>
      <c r="CF124" s="236">
        <f>'I. Modelsimulering_kvinder'!CF50*'B. Andre input'!$B$159*'B. Andre input'!$B$65</f>
        <v>0</v>
      </c>
      <c r="CG124" s="236">
        <f>'I. Modelsimulering_kvinder'!CG50*'B. Andre input'!$B$159*'B. Andre input'!$B$65</f>
        <v>0</v>
      </c>
      <c r="CH124" s="236">
        <f>'I. Modelsimulering_kvinder'!CH50*'B. Andre input'!$B$159*'B. Andre input'!$B$65</f>
        <v>0</v>
      </c>
      <c r="CI124" s="236">
        <f>'I. Modelsimulering_kvinder'!CI50*'B. Andre input'!$B$159*'B. Andre input'!$B$65</f>
        <v>0</v>
      </c>
      <c r="CJ124" s="236">
        <f>'I. Modelsimulering_kvinder'!CJ50*'B. Andre input'!$B$159*'B. Andre input'!$B$65</f>
        <v>0</v>
      </c>
    </row>
    <row r="125" spans="1:88" s="115" customFormat="1" ht="25.5" x14ac:dyDescent="0.2">
      <c r="A125" s="140" t="s">
        <v>181</v>
      </c>
      <c r="B125" s="192"/>
      <c r="C125" s="192"/>
      <c r="D125" s="236">
        <f>'I. Modelsimulering_kvinder'!D51*'B. Andre input'!$B$160*'B. Andre input'!$B$65</f>
        <v>0</v>
      </c>
      <c r="E125" s="236">
        <f>'I. Modelsimulering_kvinder'!E51*'B. Andre input'!$B$160*'B. Andre input'!$B$65</f>
        <v>0</v>
      </c>
      <c r="F125" s="236">
        <f>'I. Modelsimulering_kvinder'!F51*'B. Andre input'!$B$160*'B. Andre input'!$B$65</f>
        <v>0</v>
      </c>
      <c r="G125" s="236">
        <f>'I. Modelsimulering_kvinder'!G51*'B. Andre input'!$B$160*'B. Andre input'!$B$65</f>
        <v>0</v>
      </c>
      <c r="H125" s="236">
        <f>'I. Modelsimulering_kvinder'!H51*'B. Andre input'!$B$160*'B. Andre input'!$B$65</f>
        <v>0</v>
      </c>
      <c r="I125" s="236">
        <f>'I. Modelsimulering_kvinder'!I51*'B. Andre input'!$B$160*'B. Andre input'!$B$65</f>
        <v>868116.79382068245</v>
      </c>
      <c r="J125" s="236">
        <f>'I. Modelsimulering_kvinder'!J51*'B. Andre input'!$B$160*'B. Andre input'!$B$65</f>
        <v>1172975.5062376361</v>
      </c>
      <c r="K125" s="236">
        <f>'I. Modelsimulering_kvinder'!K51*'B. Andre input'!$B$160*'B. Andre input'!$B$65</f>
        <v>1365629.9547536622</v>
      </c>
      <c r="L125" s="236">
        <f>'I. Modelsimulering_kvinder'!L51*'B. Andre input'!$B$160*'B. Andre input'!$B$65</f>
        <v>1529085.8917357202</v>
      </c>
      <c r="M125" s="236">
        <f>'I. Modelsimulering_kvinder'!M51*'B. Andre input'!$B$160*'B. Andre input'!$B$65</f>
        <v>1678570.2267274512</v>
      </c>
      <c r="N125" s="236">
        <f>'I. Modelsimulering_kvinder'!N51*'B. Andre input'!$B$160*'B. Andre input'!$B$65</f>
        <v>376174.58973485243</v>
      </c>
      <c r="O125" s="236">
        <f>'I. Modelsimulering_kvinder'!O51*'B. Andre input'!$B$160*'B. Andre input'!$B$65</f>
        <v>143803.0953107978</v>
      </c>
      <c r="P125" s="236">
        <f>'I. Modelsimulering_kvinder'!P51*'B. Andre input'!$B$160*'B. Andre input'!$B$65</f>
        <v>115149.00605627825</v>
      </c>
      <c r="Q125" s="236">
        <f>'I. Modelsimulering_kvinder'!Q51*'B. Andre input'!$B$160*'B. Andre input'!$B$65</f>
        <v>121027.44513109991</v>
      </c>
      <c r="R125" s="236">
        <f>'I. Modelsimulering_kvinder'!R51*'B. Andre input'!$B$160*'B. Andre input'!$B$65</f>
        <v>129549.6981902213</v>
      </c>
      <c r="S125" s="236">
        <f>'I. Modelsimulering_kvinder'!S51*'B. Andre input'!$B$160*'B. Andre input'!$B$65</f>
        <v>135523.40071653531</v>
      </c>
      <c r="T125" s="236">
        <f>'I. Modelsimulering_kvinder'!T51*'B. Andre input'!$B$160*'B. Andre input'!$B$65</f>
        <v>138736.41520145215</v>
      </c>
      <c r="U125" s="236">
        <f>'I. Modelsimulering_kvinder'!U51*'B. Andre input'!$B$160*'B. Andre input'!$B$65</f>
        <v>139752.1738306802</v>
      </c>
      <c r="V125" s="236">
        <f>'I. Modelsimulering_kvinder'!V51*'B. Andre input'!$B$160*'B. Andre input'!$B$65</f>
        <v>139133.98913986186</v>
      </c>
      <c r="W125" s="236">
        <f>'I. Modelsimulering_kvinder'!W51*'B. Andre input'!$B$160*'B. Andre input'!$B$65</f>
        <v>238533.39091252297</v>
      </c>
      <c r="X125" s="236">
        <f>'I. Modelsimulering_kvinder'!X51*'B. Andre input'!$B$160*'B. Andre input'!$B$65</f>
        <v>299628.23747364501</v>
      </c>
      <c r="Y125" s="236">
        <f>'I. Modelsimulering_kvinder'!Y51*'B. Andre input'!$B$160*'B. Andre input'!$B$65</f>
        <v>342401.88502358843</v>
      </c>
      <c r="Z125" s="236">
        <f>'I. Modelsimulering_kvinder'!Z51*'B. Andre input'!$B$160*'B. Andre input'!$B$65</f>
        <v>370985.26269018505</v>
      </c>
      <c r="AA125" s="236">
        <f>'I. Modelsimulering_kvinder'!AA51*'B. Andre input'!$B$160*'B. Andre input'!$B$65</f>
        <v>388645.32788043568</v>
      </c>
      <c r="AB125" s="236">
        <f>'I. Modelsimulering_kvinder'!AB51*'B. Andre input'!$B$160*'B. Andre input'!$B$65</f>
        <v>397955.41888937086</v>
      </c>
      <c r="AC125" s="236">
        <f>'I. Modelsimulering_kvinder'!AC51*'B. Andre input'!$B$160*'B. Andre input'!$B$65</f>
        <v>400934.89642626856</v>
      </c>
      <c r="AD125" s="236">
        <f>'I. Modelsimulering_kvinder'!AD51*'B. Andre input'!$B$160*'B. Andre input'!$B$65</f>
        <v>399162.66236240219</v>
      </c>
      <c r="AE125" s="236">
        <f>'I. Modelsimulering_kvinder'!AE51*'B. Andre input'!$B$160*'B. Andre input'!$B$65</f>
        <v>393868.80521584436</v>
      </c>
      <c r="AF125" s="236">
        <f>'I. Modelsimulering_kvinder'!AF51*'B. Andre input'!$B$160*'B. Andre input'!$B$65</f>
        <v>386008.15492322046</v>
      </c>
      <c r="AG125" s="236">
        <f>'I. Modelsimulering_kvinder'!AG51*'B. Andre input'!$B$160*'B. Andre input'!$B$65</f>
        <v>369830.76376438129</v>
      </c>
      <c r="AH125" s="236">
        <f>'I. Modelsimulering_kvinder'!AH51*'B. Andre input'!$B$160*'B. Andre input'!$B$65</f>
        <v>352879.55676445295</v>
      </c>
      <c r="AI125" s="236">
        <f>'I. Modelsimulering_kvinder'!AI51*'B. Andre input'!$B$160*'B. Andre input'!$B$65</f>
        <v>335620.54093971686</v>
      </c>
      <c r="AJ125" s="236">
        <f>'I. Modelsimulering_kvinder'!AJ51*'B. Andre input'!$B$160*'B. Andre input'!$B$65</f>
        <v>318392.61714458471</v>
      </c>
      <c r="AK125" s="236">
        <f>'I. Modelsimulering_kvinder'!AK51*'B. Andre input'!$B$160*'B. Andre input'!$B$65</f>
        <v>301438.27383400319</v>
      </c>
      <c r="AL125" s="236">
        <f>'I. Modelsimulering_kvinder'!AL51*'B. Andre input'!$B$160*'B. Andre input'!$B$65</f>
        <v>284927.1729346175</v>
      </c>
      <c r="AM125" s="236">
        <f>'I. Modelsimulering_kvinder'!AM51*'B. Andre input'!$B$160*'B. Andre input'!$B$65</f>
        <v>268974.2257188654</v>
      </c>
      <c r="AN125" s="236">
        <f>'I. Modelsimulering_kvinder'!AN51*'B. Andre input'!$B$160*'B. Andre input'!$B$65</f>
        <v>253653.40993768757</v>
      </c>
      <c r="AO125" s="236">
        <f>'I. Modelsimulering_kvinder'!AO51*'B. Andre input'!$B$160*'B. Andre input'!$B$65</f>
        <v>239008.30410193015</v>
      </c>
      <c r="AP125" s="236">
        <f>'I. Modelsimulering_kvinder'!AP51*'B. Andre input'!$B$160*'B. Andre input'!$B$65</f>
        <v>225060.09736397804</v>
      </c>
      <c r="AQ125" s="236">
        <f>'I. Modelsimulering_kvinder'!AQ51*'B. Andre input'!$B$160*'B. Andre input'!$B$65</f>
        <v>200665.57512315275</v>
      </c>
      <c r="AR125" s="236">
        <f>'I. Modelsimulering_kvinder'!AR51*'B. Andre input'!$B$160*'B. Andre input'!$B$65</f>
        <v>178839.15679699942</v>
      </c>
      <c r="AS125" s="236">
        <f>'I. Modelsimulering_kvinder'!AS51*'B. Andre input'!$B$160*'B. Andre input'!$B$65</f>
        <v>159332.40727912736</v>
      </c>
      <c r="AT125" s="236">
        <f>'I. Modelsimulering_kvinder'!AT51*'B. Andre input'!$B$160*'B. Andre input'!$B$65</f>
        <v>141914.43878373195</v>
      </c>
      <c r="AU125" s="236">
        <f>'I. Modelsimulering_kvinder'!AU51*'B. Andre input'!$B$160*'B. Andre input'!$B$65</f>
        <v>126372.75371164385</v>
      </c>
      <c r="AV125" s="236">
        <f>'I. Modelsimulering_kvinder'!AV51*'B. Andre input'!$B$160*'B. Andre input'!$B$65</f>
        <v>112513.21455138027</v>
      </c>
      <c r="AW125" s="236">
        <f>'I. Modelsimulering_kvinder'!AW51*'B. Andre input'!$B$160*'B. Andre input'!$B$65</f>
        <v>100159.4550031004</v>
      </c>
      <c r="AX125" s="236">
        <f>'I. Modelsimulering_kvinder'!AX51*'B. Andre input'!$B$160*'B. Andre input'!$B$65</f>
        <v>89151.951348559291</v>
      </c>
      <c r="AY125" s="236">
        <f>'I. Modelsimulering_kvinder'!AY51*'B. Andre input'!$B$160*'B. Andre input'!$B$65</f>
        <v>79346.905102230114</v>
      </c>
      <c r="AZ125" s="236">
        <f>'I. Modelsimulering_kvinder'!AZ51*'B. Andre input'!$B$160*'B. Andre input'!$B$65</f>
        <v>70615.039614164605</v>
      </c>
      <c r="BA125" s="236">
        <f>'I. Modelsimulering_kvinder'!BA51*'B. Andre input'!$B$160*'B. Andre input'!$B$65</f>
        <v>0</v>
      </c>
      <c r="BB125" s="236">
        <f>'I. Modelsimulering_kvinder'!BB51*'B. Andre input'!$B$160*'B. Andre input'!$B$65</f>
        <v>0</v>
      </c>
      <c r="BC125" s="236">
        <f>'I. Modelsimulering_kvinder'!BC51*'B. Andre input'!$B$160*'B. Andre input'!$B$65</f>
        <v>0</v>
      </c>
      <c r="BD125" s="236">
        <f>'I. Modelsimulering_kvinder'!BD51*'B. Andre input'!$B$160*'B. Andre input'!$B$65</f>
        <v>0</v>
      </c>
      <c r="BE125" s="236">
        <f>'I. Modelsimulering_kvinder'!BE51*'B. Andre input'!$B$160*'B. Andre input'!$B$65</f>
        <v>0</v>
      </c>
      <c r="BF125" s="236">
        <f>'I. Modelsimulering_kvinder'!BF51*'B. Andre input'!$B$160*'B. Andre input'!$B$65</f>
        <v>0</v>
      </c>
      <c r="BG125" s="236">
        <f>'I. Modelsimulering_kvinder'!BG51*'B. Andre input'!$B$160*'B. Andre input'!$B$65</f>
        <v>0</v>
      </c>
      <c r="BH125" s="236">
        <f>'I. Modelsimulering_kvinder'!BH51*'B. Andre input'!$B$160*'B. Andre input'!$B$65</f>
        <v>0</v>
      </c>
      <c r="BI125" s="236">
        <f>'I. Modelsimulering_kvinder'!BI51*'B. Andre input'!$B$160*'B. Andre input'!$B$65</f>
        <v>0</v>
      </c>
      <c r="BJ125" s="236">
        <f>'I. Modelsimulering_kvinder'!BJ51*'B. Andre input'!$B$160*'B. Andre input'!$B$65</f>
        <v>0</v>
      </c>
      <c r="BK125" s="236">
        <f>'I. Modelsimulering_kvinder'!BK51*'B. Andre input'!$B$160*'B. Andre input'!$B$65</f>
        <v>0</v>
      </c>
      <c r="BL125" s="236">
        <f>'I. Modelsimulering_kvinder'!BL51*'B. Andre input'!$B$160*'B. Andre input'!$B$65</f>
        <v>0</v>
      </c>
      <c r="BM125" s="236">
        <f>'I. Modelsimulering_kvinder'!BM51*'B. Andre input'!$B$160*'B. Andre input'!$B$65</f>
        <v>0</v>
      </c>
      <c r="BN125" s="236">
        <f>'I. Modelsimulering_kvinder'!BN51*'B. Andre input'!$B$160*'B. Andre input'!$B$65</f>
        <v>0</v>
      </c>
      <c r="BO125" s="236">
        <f>'I. Modelsimulering_kvinder'!BO51*'B. Andre input'!$B$160*'B. Andre input'!$B$65</f>
        <v>0</v>
      </c>
      <c r="BP125" s="236">
        <f>'I. Modelsimulering_kvinder'!BP51*'B. Andre input'!$B$160*'B. Andre input'!$B$65</f>
        <v>0</v>
      </c>
      <c r="BQ125" s="236">
        <f>'I. Modelsimulering_kvinder'!BQ51*'B. Andre input'!$B$160*'B. Andre input'!$B$65</f>
        <v>0</v>
      </c>
      <c r="BR125" s="236">
        <f>'I. Modelsimulering_kvinder'!BR51*'B. Andre input'!$B$160*'B. Andre input'!$B$65</f>
        <v>0</v>
      </c>
      <c r="BS125" s="236">
        <f>'I. Modelsimulering_kvinder'!BS51*'B. Andre input'!$B$160*'B. Andre input'!$B$65</f>
        <v>0</v>
      </c>
      <c r="BT125" s="236">
        <f>'I. Modelsimulering_kvinder'!BT51*'B. Andre input'!$B$160*'B. Andre input'!$B$65</f>
        <v>0</v>
      </c>
      <c r="BU125" s="236">
        <f>'I. Modelsimulering_kvinder'!BU51*'B. Andre input'!$B$160*'B. Andre input'!$B$65</f>
        <v>0</v>
      </c>
      <c r="BV125" s="236">
        <f>'I. Modelsimulering_kvinder'!BV51*'B. Andre input'!$B$160*'B. Andre input'!$B$65</f>
        <v>0</v>
      </c>
      <c r="BW125" s="236">
        <f>'I. Modelsimulering_kvinder'!BW51*'B. Andre input'!$B$160*'B. Andre input'!$B$65</f>
        <v>0</v>
      </c>
      <c r="BX125" s="236">
        <f>'I. Modelsimulering_kvinder'!BX51*'B. Andre input'!$B$160*'B. Andre input'!$B$65</f>
        <v>0</v>
      </c>
      <c r="BY125" s="236">
        <f>'I. Modelsimulering_kvinder'!BY51*'B. Andre input'!$B$160*'B. Andre input'!$B$65</f>
        <v>0</v>
      </c>
      <c r="BZ125" s="236">
        <f>'I. Modelsimulering_kvinder'!BZ51*'B. Andre input'!$B$160*'B. Andre input'!$B$65</f>
        <v>0</v>
      </c>
      <c r="CA125" s="236">
        <f>'I. Modelsimulering_kvinder'!CA51*'B. Andre input'!$B$160*'B. Andre input'!$B$65</f>
        <v>0</v>
      </c>
      <c r="CB125" s="236">
        <f>'I. Modelsimulering_kvinder'!CB51*'B. Andre input'!$B$160*'B. Andre input'!$B$65</f>
        <v>0</v>
      </c>
      <c r="CC125" s="236">
        <f>'I. Modelsimulering_kvinder'!CC51*'B. Andre input'!$B$160*'B. Andre input'!$B$65</f>
        <v>0</v>
      </c>
      <c r="CD125" s="236">
        <f>'I. Modelsimulering_kvinder'!CD51*'B. Andre input'!$B$160*'B. Andre input'!$B$65</f>
        <v>0</v>
      </c>
      <c r="CE125" s="236">
        <f>'I. Modelsimulering_kvinder'!CE51*'B. Andre input'!$B$160*'B. Andre input'!$B$65</f>
        <v>0</v>
      </c>
      <c r="CF125" s="236">
        <f>'I. Modelsimulering_kvinder'!CF51*'B. Andre input'!$B$160*'B. Andre input'!$B$65</f>
        <v>0</v>
      </c>
      <c r="CG125" s="236">
        <f>'I. Modelsimulering_kvinder'!CG51*'B. Andre input'!$B$160*'B. Andre input'!$B$65</f>
        <v>0</v>
      </c>
      <c r="CH125" s="236">
        <f>'I. Modelsimulering_kvinder'!CH51*'B. Andre input'!$B$160*'B. Andre input'!$B$65</f>
        <v>0</v>
      </c>
      <c r="CI125" s="236">
        <f>'I. Modelsimulering_kvinder'!CI51*'B. Andre input'!$B$160*'B. Andre input'!$B$65</f>
        <v>0</v>
      </c>
      <c r="CJ125" s="236">
        <f>'I. Modelsimulering_kvinder'!CJ51*'B. Andre input'!$B$160*'B. Andre input'!$B$65</f>
        <v>0</v>
      </c>
    </row>
    <row r="126" spans="1:88" s="115" customFormat="1" ht="25.5" x14ac:dyDescent="0.2">
      <c r="A126" s="140" t="s">
        <v>215</v>
      </c>
      <c r="B126" s="192"/>
      <c r="C126" s="192"/>
      <c r="D126" s="236">
        <f>'I. Modelsimulering_kvinder'!D52*'B. Andre input'!$B$161*'B. Andre input'!$B$65</f>
        <v>0</v>
      </c>
      <c r="E126" s="236">
        <f>'I. Modelsimulering_kvinder'!E52*'B. Andre input'!$B$161*'B. Andre input'!$B$65</f>
        <v>0</v>
      </c>
      <c r="F126" s="236">
        <f>'I. Modelsimulering_kvinder'!F52*'B. Andre input'!$B$161*'B. Andre input'!$B$65</f>
        <v>0</v>
      </c>
      <c r="G126" s="236">
        <f>'I. Modelsimulering_kvinder'!G52*'B. Andre input'!$B$161*'B. Andre input'!$B$65</f>
        <v>0</v>
      </c>
      <c r="H126" s="236">
        <f>'I. Modelsimulering_kvinder'!H52*'B. Andre input'!$B$161*'B. Andre input'!$B$65</f>
        <v>0</v>
      </c>
      <c r="I126" s="236">
        <f>'I. Modelsimulering_kvinder'!I52*'B. Andre input'!$B$161*'B. Andre input'!$B$65</f>
        <v>663362.01402390713</v>
      </c>
      <c r="J126" s="236">
        <f>'I. Modelsimulering_kvinder'!J52*'B. Andre input'!$B$161*'B. Andre input'!$B$65</f>
        <v>916007.73167576164</v>
      </c>
      <c r="K126" s="236">
        <f>'I. Modelsimulering_kvinder'!K52*'B. Andre input'!$B$161*'B. Andre input'!$B$65</f>
        <v>1088884.500607565</v>
      </c>
      <c r="L126" s="236">
        <f>'I. Modelsimulering_kvinder'!L52*'B. Andre input'!$B$161*'B. Andre input'!$B$65</f>
        <v>1244685.3653153726</v>
      </c>
      <c r="M126" s="236">
        <f>'I. Modelsimulering_kvinder'!M52*'B. Andre input'!$B$161*'B. Andre input'!$B$65</f>
        <v>1394857.3896237025</v>
      </c>
      <c r="N126" s="236">
        <f>'I. Modelsimulering_kvinder'!N52*'B. Andre input'!$B$161*'B. Andre input'!$B$65</f>
        <v>315370.06116766244</v>
      </c>
      <c r="O126" s="236">
        <f>'I. Modelsimulering_kvinder'!O52*'B. Andre input'!$B$161*'B. Andre input'!$B$65</f>
        <v>118863.11971400325</v>
      </c>
      <c r="P126" s="236">
        <f>'I. Modelsimulering_kvinder'!P52*'B. Andre input'!$B$161*'B. Andre input'!$B$65</f>
        <v>94292.133584840994</v>
      </c>
      <c r="Q126" s="236">
        <f>'I. Modelsimulering_kvinder'!Q52*'B. Andre input'!$B$161*'B. Andre input'!$B$65</f>
        <v>100158.53843176003</v>
      </c>
      <c r="R126" s="236">
        <f>'I. Modelsimulering_kvinder'!R52*'B. Andre input'!$B$161*'B. Andre input'!$B$65</f>
        <v>109026.45658648992</v>
      </c>
      <c r="S126" s="236">
        <f>'I. Modelsimulering_kvinder'!S52*'B. Andre input'!$B$161*'B. Andre input'!$B$65</f>
        <v>116117.90611455079</v>
      </c>
      <c r="T126" s="236">
        <f>'I. Modelsimulering_kvinder'!T52*'B. Andre input'!$B$161*'B. Andre input'!$B$65</f>
        <v>121027.16481887719</v>
      </c>
      <c r="U126" s="236">
        <f>'I. Modelsimulering_kvinder'!U52*'B. Andre input'!$B$161*'B. Andre input'!$B$65</f>
        <v>124095.66241152726</v>
      </c>
      <c r="V126" s="236">
        <f>'I. Modelsimulering_kvinder'!V52*'B. Andre input'!$B$161*'B. Andre input'!$B$65</f>
        <v>125716.21252360244</v>
      </c>
      <c r="W126" s="236">
        <f>'I. Modelsimulering_kvinder'!W52*'B. Andre input'!$B$161*'B. Andre input'!$B$65</f>
        <v>201395.97976189473</v>
      </c>
      <c r="X126" s="236">
        <f>'I. Modelsimulering_kvinder'!X52*'B. Andre input'!$B$161*'B. Andre input'!$B$65</f>
        <v>262662.72911192401</v>
      </c>
      <c r="Y126" s="236">
        <f>'I. Modelsimulering_kvinder'!Y52*'B. Andre input'!$B$161*'B. Andre input'!$B$65</f>
        <v>310767.80976962979</v>
      </c>
      <c r="Z126" s="236">
        <f>'I. Modelsimulering_kvinder'!Z52*'B. Andre input'!$B$161*'B. Andre input'!$B$65</f>
        <v>347714.60660058371</v>
      </c>
      <c r="AA126" s="236">
        <f>'I. Modelsimulering_kvinder'!AA52*'B. Andre input'!$B$161*'B. Andre input'!$B$65</f>
        <v>375288.51281171356</v>
      </c>
      <c r="AB126" s="236">
        <f>'I. Modelsimulering_kvinder'!AB52*'B. Andre input'!$B$161*'B. Andre input'!$B$65</f>
        <v>395054.41143801098</v>
      </c>
      <c r="AC126" s="236">
        <f>'I. Modelsimulering_kvinder'!AC52*'B. Andre input'!$B$161*'B. Andre input'!$B$65</f>
        <v>408365.75867049681</v>
      </c>
      <c r="AD126" s="236">
        <f>'I. Modelsimulering_kvinder'!AD52*'B. Andre input'!$B$161*'B. Andre input'!$B$65</f>
        <v>416380.48371247441</v>
      </c>
      <c r="AE126" s="236">
        <f>'I. Modelsimulering_kvinder'!AE52*'B. Andre input'!$B$161*'B. Andre input'!$B$65</f>
        <v>420080.34458875068</v>
      </c>
      <c r="AF126" s="236">
        <f>'I. Modelsimulering_kvinder'!AF52*'B. Andre input'!$B$161*'B. Andre input'!$B$65</f>
        <v>420291.46207452688</v>
      </c>
      <c r="AG126" s="236">
        <f>'I. Modelsimulering_kvinder'!AG52*'B. Andre input'!$B$161*'B. Andre input'!$B$65</f>
        <v>429318.90247342037</v>
      </c>
      <c r="AH126" s="236">
        <f>'I. Modelsimulering_kvinder'!AH52*'B. Andre input'!$B$161*'B. Andre input'!$B$65</f>
        <v>434573.05022176006</v>
      </c>
      <c r="AI126" s="236">
        <f>'I. Modelsimulering_kvinder'!AI52*'B. Andre input'!$B$161*'B. Andre input'!$B$65</f>
        <v>436581.06797882792</v>
      </c>
      <c r="AJ126" s="236">
        <f>'I. Modelsimulering_kvinder'!AJ52*'B. Andre input'!$B$161*'B. Andre input'!$B$65</f>
        <v>435808.3521913666</v>
      </c>
      <c r="AK126" s="236">
        <f>'I. Modelsimulering_kvinder'!AK52*'B. Andre input'!$B$161*'B. Andre input'!$B$65</f>
        <v>432667.55043357704</v>
      </c>
      <c r="AL126" s="236">
        <f>'I. Modelsimulering_kvinder'!AL52*'B. Andre input'!$B$161*'B. Andre input'!$B$65</f>
        <v>427524.97920208826</v>
      </c>
      <c r="AM126" s="236">
        <f>'I. Modelsimulering_kvinder'!AM52*'B. Andre input'!$B$161*'B. Andre input'!$B$65</f>
        <v>420705.55257618509</v>
      </c>
      <c r="AN126" s="236">
        <f>'I. Modelsimulering_kvinder'!AN52*'B. Andre input'!$B$161*'B. Andre input'!$B$65</f>
        <v>412496.85090004513</v>
      </c>
      <c r="AO126" s="236">
        <f>'I. Modelsimulering_kvinder'!AO52*'B. Andre input'!$B$161*'B. Andre input'!$B$65</f>
        <v>403152.67293312185</v>
      </c>
      <c r="AP126" s="236">
        <f>'I. Modelsimulering_kvinder'!AP52*'B. Andre input'!$B$161*'B. Andre input'!$B$65</f>
        <v>392896.24991513544</v>
      </c>
      <c r="AQ126" s="236">
        <f>'I. Modelsimulering_kvinder'!AQ52*'B. Andre input'!$B$161*'B. Andre input'!$B$65</f>
        <v>401878.90937953017</v>
      </c>
      <c r="AR126" s="236">
        <f>'I. Modelsimulering_kvinder'!AR52*'B. Andre input'!$B$161*'B. Andre input'!$B$65</f>
        <v>405810.50243754685</v>
      </c>
      <c r="AS126" s="236">
        <f>'I. Modelsimulering_kvinder'!AS52*'B. Andre input'!$B$161*'B. Andre input'!$B$65</f>
        <v>405549.71763295814</v>
      </c>
      <c r="AT126" s="236">
        <f>'I. Modelsimulering_kvinder'!AT52*'B. Andre input'!$B$161*'B. Andre input'!$B$65</f>
        <v>401816.25598565897</v>
      </c>
      <c r="AU126" s="236">
        <f>'I. Modelsimulering_kvinder'!AU52*'B. Andre input'!$B$161*'B. Andre input'!$B$65</f>
        <v>395224.788257576</v>
      </c>
      <c r="AV126" s="236">
        <f>'I. Modelsimulering_kvinder'!AV52*'B. Andre input'!$B$161*'B. Andre input'!$B$65</f>
        <v>386306.66098409181</v>
      </c>
      <c r="AW126" s="236">
        <f>'I. Modelsimulering_kvinder'!AW52*'B. Andre input'!$B$161*'B. Andre input'!$B$65</f>
        <v>375524.13653289783</v>
      </c>
      <c r="AX126" s="236">
        <f>'I. Modelsimulering_kvinder'!AX52*'B. Andre input'!$B$161*'B. Andre input'!$B$65</f>
        <v>363280.15813499858</v>
      </c>
      <c r="AY126" s="236">
        <f>'I. Modelsimulering_kvinder'!AY52*'B. Andre input'!$B$161*'B. Andre input'!$B$65</f>
        <v>349925.47527651349</v>
      </c>
      <c r="AZ126" s="236">
        <f>'I. Modelsimulering_kvinder'!AZ52*'B. Andre input'!$B$161*'B. Andre input'!$B$65</f>
        <v>335764.22986943106</v>
      </c>
      <c r="BA126" s="236">
        <f>'I. Modelsimulering_kvinder'!BA52*'B. Andre input'!$B$161*'B. Andre input'!$B$65</f>
        <v>433546.44227656041</v>
      </c>
      <c r="BB126" s="236">
        <f>'I. Modelsimulering_kvinder'!BB52*'B. Andre input'!$B$161*'B. Andre input'!$B$65</f>
        <v>399646.29852357361</v>
      </c>
      <c r="BC126" s="236">
        <f>'I. Modelsimulering_kvinder'!BC52*'B. Andre input'!$B$161*'B. Andre input'!$B$65</f>
        <v>368252.82012540469</v>
      </c>
      <c r="BD126" s="236">
        <f>'I. Modelsimulering_kvinder'!BD52*'B. Andre input'!$B$161*'B. Andre input'!$B$65</f>
        <v>339028.06179130764</v>
      </c>
      <c r="BE126" s="236">
        <f>'I. Modelsimulering_kvinder'!BE52*'B. Andre input'!$B$161*'B. Andre input'!$B$65</f>
        <v>311770.05094211473</v>
      </c>
      <c r="BF126" s="236">
        <f>'I. Modelsimulering_kvinder'!BF52*'B. Andre input'!$B$161*'B. Andre input'!$B$65</f>
        <v>286350.58821114711</v>
      </c>
      <c r="BG126" s="236">
        <f>'I. Modelsimulering_kvinder'!BG52*'B. Andre input'!$B$161*'B. Andre input'!$B$65</f>
        <v>262678.24255906686</v>
      </c>
      <c r="BH126" s="236">
        <f>'I. Modelsimulering_kvinder'!BH52*'B. Andre input'!$B$161*'B. Andre input'!$B$65</f>
        <v>240677.24176036395</v>
      </c>
      <c r="BI126" s="236">
        <f>'I. Modelsimulering_kvinder'!BI52*'B. Andre input'!$B$161*'B. Andre input'!$B$65</f>
        <v>220276.19205972512</v>
      </c>
      <c r="BJ126" s="236">
        <f>'I. Modelsimulering_kvinder'!BJ52*'B. Andre input'!$B$161*'B. Andre input'!$B$65</f>
        <v>201402.71325866351</v>
      </c>
      <c r="BK126" s="236">
        <f>'I. Modelsimulering_kvinder'!BK52*'B. Andre input'!$B$161*'B. Andre input'!$B$65</f>
        <v>183981.49884560754</v>
      </c>
      <c r="BL126" s="236">
        <f>'I. Modelsimulering_kvinder'!BL52*'B. Andre input'!$B$161*'B. Andre input'!$B$65</f>
        <v>167934.24439448747</v>
      </c>
      <c r="BM126" s="236">
        <f>'I. Modelsimulering_kvinder'!BM52*'B. Andre input'!$B$161*'B. Andre input'!$B$65</f>
        <v>153180.49383086743</v>
      </c>
      <c r="BN126" s="236">
        <f>'I. Modelsimulering_kvinder'!BN52*'B. Andre input'!$B$161*'B. Andre input'!$B$65</f>
        <v>139638.84222269451</v>
      </c>
      <c r="BO126" s="236">
        <f>'I. Modelsimulering_kvinder'!BO52*'B. Andre input'!$B$161*'B. Andre input'!$B$65</f>
        <v>127228.17954152924</v>
      </c>
      <c r="BP126" s="236">
        <f>'I. Modelsimulering_kvinder'!BP52*'B. Andre input'!$B$161*'B. Andre input'!$B$65</f>
        <v>115868.81200182838</v>
      </c>
      <c r="BQ126" s="236">
        <f>'I. Modelsimulering_kvinder'!BQ52*'B. Andre input'!$B$161*'B. Andre input'!$B$65</f>
        <v>105483.38921644975</v>
      </c>
      <c r="BR126" s="236">
        <f>'I. Modelsimulering_kvinder'!BR52*'B. Andre input'!$B$161*'B. Andre input'!$B$65</f>
        <v>95997.6184264396</v>
      </c>
      <c r="BS126" s="236">
        <f>'I. Modelsimulering_kvinder'!BS52*'B. Andre input'!$B$161*'B. Andre input'!$B$65</f>
        <v>87340.775877529377</v>
      </c>
      <c r="BT126" s="236">
        <f>'I. Modelsimulering_kvinder'!BT52*'B. Andre input'!$B$161*'B. Andre input'!$B$65</f>
        <v>79446.039401589791</v>
      </c>
      <c r="BU126" s="236">
        <f>'I. Modelsimulering_kvinder'!BU52*'B. Andre input'!$B$161*'B. Andre input'!$B$65</f>
        <v>0</v>
      </c>
      <c r="BV126" s="236">
        <f>'I. Modelsimulering_kvinder'!BV52*'B. Andre input'!$B$161*'B. Andre input'!$B$65</f>
        <v>0</v>
      </c>
      <c r="BW126" s="236">
        <f>'I. Modelsimulering_kvinder'!BW52*'B. Andre input'!$B$161*'B. Andre input'!$B$65</f>
        <v>0</v>
      </c>
      <c r="BX126" s="236">
        <f>'I. Modelsimulering_kvinder'!BX52*'B. Andre input'!$B$161*'B. Andre input'!$B$65</f>
        <v>0</v>
      </c>
      <c r="BY126" s="236">
        <f>'I. Modelsimulering_kvinder'!BY52*'B. Andre input'!$B$161*'B. Andre input'!$B$65</f>
        <v>0</v>
      </c>
      <c r="BZ126" s="236">
        <f>'I. Modelsimulering_kvinder'!BZ52*'B. Andre input'!$B$161*'B. Andre input'!$B$65</f>
        <v>0</v>
      </c>
      <c r="CA126" s="236">
        <f>'I. Modelsimulering_kvinder'!CA52*'B. Andre input'!$B$161*'B. Andre input'!$B$65</f>
        <v>0</v>
      </c>
      <c r="CB126" s="236">
        <f>'I. Modelsimulering_kvinder'!CB52*'B. Andre input'!$B$161*'B. Andre input'!$B$65</f>
        <v>0</v>
      </c>
      <c r="CC126" s="236">
        <f>'I. Modelsimulering_kvinder'!CC52*'B. Andre input'!$B$161*'B. Andre input'!$B$65</f>
        <v>0</v>
      </c>
      <c r="CD126" s="236">
        <f>'I. Modelsimulering_kvinder'!CD52*'B. Andre input'!$B$161*'B. Andre input'!$B$65</f>
        <v>0</v>
      </c>
      <c r="CE126" s="236">
        <f>'I. Modelsimulering_kvinder'!CE52*'B. Andre input'!$B$161*'B. Andre input'!$B$65</f>
        <v>0</v>
      </c>
      <c r="CF126" s="236">
        <f>'I. Modelsimulering_kvinder'!CF52*'B. Andre input'!$B$161*'B. Andre input'!$B$65</f>
        <v>0</v>
      </c>
      <c r="CG126" s="236">
        <f>'I. Modelsimulering_kvinder'!CG52*'B. Andre input'!$B$161*'B. Andre input'!$B$65</f>
        <v>0</v>
      </c>
      <c r="CH126" s="236">
        <f>'I. Modelsimulering_kvinder'!CH52*'B. Andre input'!$B$161*'B. Andre input'!$B$65</f>
        <v>0</v>
      </c>
      <c r="CI126" s="236">
        <f>'I. Modelsimulering_kvinder'!CI52*'B. Andre input'!$B$161*'B. Andre input'!$B$65</f>
        <v>0</v>
      </c>
      <c r="CJ126" s="236">
        <f>'I. Modelsimulering_kvinder'!CJ52*'B. Andre input'!$B$161*'B. Andre input'!$B$65</f>
        <v>0</v>
      </c>
    </row>
    <row r="127" spans="1:88" s="115" customFormat="1" ht="25.5" x14ac:dyDescent="0.2">
      <c r="A127" s="140" t="s">
        <v>216</v>
      </c>
      <c r="B127" s="192"/>
      <c r="C127" s="192"/>
      <c r="D127" s="236">
        <f>'I. Modelsimulering_kvinder'!D53*'B. Andre input'!$B$161*'B. Andre input'!$B$65</f>
        <v>0</v>
      </c>
      <c r="E127" s="236">
        <f>'I. Modelsimulering_kvinder'!E53*'B. Andre input'!$B$161*'B. Andre input'!$B$65</f>
        <v>0</v>
      </c>
      <c r="F127" s="236">
        <f>'I. Modelsimulering_kvinder'!F53*'B. Andre input'!$B$161*'B. Andre input'!$B$65</f>
        <v>0</v>
      </c>
      <c r="G127" s="236">
        <f>'I. Modelsimulering_kvinder'!G53*'B. Andre input'!$B$161*'B. Andre input'!$B$65</f>
        <v>0</v>
      </c>
      <c r="H127" s="236">
        <f>'I. Modelsimulering_kvinder'!H53*'B. Andre input'!$B$161*'B. Andre input'!$B$65</f>
        <v>0</v>
      </c>
      <c r="I127" s="236">
        <f>'I. Modelsimulering_kvinder'!I53*'B. Andre input'!$B$161*'B. Andre input'!$B$65</f>
        <v>163159.61376140045</v>
      </c>
      <c r="J127" s="236">
        <f>'I. Modelsimulering_kvinder'!J53*'B. Andre input'!$B$161*'B. Andre input'!$B$65</f>
        <v>234199.14581697001</v>
      </c>
      <c r="K127" s="236">
        <f>'I. Modelsimulering_kvinder'!K53*'B. Andre input'!$B$161*'B. Andre input'!$B$65</f>
        <v>287223.99487408152</v>
      </c>
      <c r="L127" s="236">
        <f>'I. Modelsimulering_kvinder'!L53*'B. Andre input'!$B$161*'B. Andre input'!$B$65</f>
        <v>337548.85577135923</v>
      </c>
      <c r="M127" s="236">
        <f>'I. Modelsimulering_kvinder'!M53*'B. Andre input'!$B$161*'B. Andre input'!$B$65</f>
        <v>388023.22737987217</v>
      </c>
      <c r="N127" s="236">
        <f>'I. Modelsimulering_kvinder'!N53*'B. Andre input'!$B$161*'B. Andre input'!$B$65</f>
        <v>89477.877328743736</v>
      </c>
      <c r="O127" s="236">
        <f>'I. Modelsimulering_kvinder'!O53*'B. Andre input'!$B$161*'B. Andre input'!$B$65</f>
        <v>32327.482820239336</v>
      </c>
      <c r="P127" s="236">
        <f>'I. Modelsimulering_kvinder'!P53*'B. Andre input'!$B$161*'B. Andre input'!$B$65</f>
        <v>24745.748281554293</v>
      </c>
      <c r="Q127" s="236">
        <f>'I. Modelsimulering_kvinder'!Q53*'B. Andre input'!$B$161*'B. Andre input'!$B$65</f>
        <v>26576.554699619428</v>
      </c>
      <c r="R127" s="236">
        <f>'I. Modelsimulering_kvinder'!R53*'B. Andre input'!$B$161*'B. Andre input'!$B$65</f>
        <v>29588.485171917655</v>
      </c>
      <c r="S127" s="236">
        <f>'I. Modelsimulering_kvinder'!S53*'B. Andre input'!$B$161*'B. Andre input'!$B$65</f>
        <v>32205.011927978307</v>
      </c>
      <c r="T127" s="236">
        <f>'I. Modelsimulering_kvinder'!T53*'B. Andre input'!$B$161*'B. Andre input'!$B$65</f>
        <v>34214.6757094118</v>
      </c>
      <c r="U127" s="236">
        <f>'I. Modelsimulering_kvinder'!U53*'B. Andre input'!$B$161*'B. Andre input'!$B$65</f>
        <v>35671.185985355201</v>
      </c>
      <c r="V127" s="236">
        <f>'I. Modelsimulering_kvinder'!V53*'B. Andre input'!$B$161*'B. Andre input'!$B$65</f>
        <v>36666.934935187892</v>
      </c>
      <c r="W127" s="236">
        <f>'I. Modelsimulering_kvinder'!W53*'B. Andre input'!$B$161*'B. Andre input'!$B$65</f>
        <v>60079.250028534232</v>
      </c>
      <c r="X127" s="236">
        <f>'I. Modelsimulering_kvinder'!X53*'B. Andre input'!$B$161*'B. Andre input'!$B$65</f>
        <v>79508.670313260489</v>
      </c>
      <c r="Y127" s="236">
        <f>'I. Modelsimulering_kvinder'!Y53*'B. Andre input'!$B$161*'B. Andre input'!$B$65</f>
        <v>95456.328257657238</v>
      </c>
      <c r="Z127" s="236">
        <f>'I. Modelsimulering_kvinder'!Z53*'B. Andre input'!$B$161*'B. Andre input'!$B$65</f>
        <v>108346.44690255157</v>
      </c>
      <c r="AA127" s="236">
        <f>'I. Modelsimulering_kvinder'!AA53*'B. Andre input'!$B$161*'B. Andre input'!$B$65</f>
        <v>118572.9933831321</v>
      </c>
      <c r="AB127" s="236">
        <f>'I. Modelsimulering_kvinder'!AB53*'B. Andre input'!$B$161*'B. Andre input'!$B$65</f>
        <v>126494.8565300707</v>
      </c>
      <c r="AC127" s="236">
        <f>'I. Modelsimulering_kvinder'!AC53*'B. Andre input'!$B$161*'B. Andre input'!$B$65</f>
        <v>132434.67225616524</v>
      </c>
      <c r="AD127" s="236">
        <f>'I. Modelsimulering_kvinder'!AD53*'B. Andre input'!$B$161*'B. Andre input'!$B$65</f>
        <v>136679.64805376576</v>
      </c>
      <c r="AE127" s="236">
        <f>'I. Modelsimulering_kvinder'!AE53*'B. Andre input'!$B$161*'B. Andre input'!$B$65</f>
        <v>139483.46470666394</v>
      </c>
      <c r="AF127" s="236">
        <f>'I. Modelsimulering_kvinder'!AF53*'B. Andre input'!$B$161*'B. Andre input'!$B$65</f>
        <v>141068.73114695327</v>
      </c>
      <c r="AG127" s="236">
        <f>'I. Modelsimulering_kvinder'!AG53*'B. Andre input'!$B$161*'B. Andre input'!$B$65</f>
        <v>141629.68664933136</v>
      </c>
      <c r="AH127" s="236">
        <f>'I. Modelsimulering_kvinder'!AH53*'B. Andre input'!$B$161*'B. Andre input'!$B$65</f>
        <v>141913.1718299468</v>
      </c>
      <c r="AI127" s="236">
        <f>'I. Modelsimulering_kvinder'!AI53*'B. Andre input'!$B$161*'B. Andre input'!$B$65</f>
        <v>141918.90950696793</v>
      </c>
      <c r="AJ127" s="236">
        <f>'I. Modelsimulering_kvinder'!AJ53*'B. Andre input'!$B$161*'B. Andre input'!$B$65</f>
        <v>141644.9579049921</v>
      </c>
      <c r="AK127" s="236">
        <f>'I. Modelsimulering_kvinder'!AK53*'B. Andre input'!$B$161*'B. Andre input'!$B$65</f>
        <v>141085.28982790097</v>
      </c>
      <c r="AL127" s="236">
        <f>'I. Modelsimulering_kvinder'!AL53*'B. Andre input'!$B$161*'B. Andre input'!$B$65</f>
        <v>140232.17968248081</v>
      </c>
      <c r="AM127" s="236">
        <f>'I. Modelsimulering_kvinder'!AM53*'B. Andre input'!$B$161*'B. Andre input'!$B$65</f>
        <v>139079.47454253095</v>
      </c>
      <c r="AN127" s="236">
        <f>'I. Modelsimulering_kvinder'!AN53*'B. Andre input'!$B$161*'B. Andre input'!$B$65</f>
        <v>137625.16712728253</v>
      </c>
      <c r="AO127" s="236">
        <f>'I. Modelsimulering_kvinder'!AO53*'B. Andre input'!$B$161*'B. Andre input'!$B$65</f>
        <v>135872.84387368881</v>
      </c>
      <c r="AP127" s="236">
        <f>'I. Modelsimulering_kvinder'!AP53*'B. Andre input'!$B$161*'B. Andre input'!$B$65</f>
        <v>133832.09393560208</v>
      </c>
      <c r="AQ127" s="236">
        <f>'I. Modelsimulering_kvinder'!AQ53*'B. Andre input'!$B$161*'B. Andre input'!$B$65</f>
        <v>131518.14568143259</v>
      </c>
      <c r="AR127" s="236">
        <f>'I. Modelsimulering_kvinder'!AR53*'B. Andre input'!$B$161*'B. Andre input'!$B$65</f>
        <v>129930.44680992073</v>
      </c>
      <c r="AS127" s="236">
        <f>'I. Modelsimulering_kvinder'!AS53*'B. Andre input'!$B$161*'B. Andre input'!$B$65</f>
        <v>128750.14554997064</v>
      </c>
      <c r="AT127" s="236">
        <f>'I. Modelsimulering_kvinder'!AT53*'B. Andre input'!$B$161*'B. Andre input'!$B$65</f>
        <v>127740.28601779208</v>
      </c>
      <c r="AU127" s="236">
        <f>'I. Modelsimulering_kvinder'!AU53*'B. Andre input'!$B$161*'B. Andre input'!$B$65</f>
        <v>126719.77814750325</v>
      </c>
      <c r="AV127" s="236">
        <f>'I. Modelsimulering_kvinder'!AV53*'B. Andre input'!$B$161*'B. Andre input'!$B$65</f>
        <v>125551.77797445873</v>
      </c>
      <c r="AW127" s="236">
        <f>'I. Modelsimulering_kvinder'!AW53*'B. Andre input'!$B$161*'B. Andre input'!$B$65</f>
        <v>124137.60124339702</v>
      </c>
      <c r="AX127" s="236">
        <f>'I. Modelsimulering_kvinder'!AX53*'B. Andre input'!$B$161*'B. Andre input'!$B$65</f>
        <v>122412.20345224731</v>
      </c>
      <c r="AY127" s="236">
        <f>'I. Modelsimulering_kvinder'!AY53*'B. Andre input'!$B$161*'B. Andre input'!$B$65</f>
        <v>120339.73972034278</v>
      </c>
      <c r="AZ127" s="236">
        <f>'I. Modelsimulering_kvinder'!AZ53*'B. Andre input'!$B$161*'B. Andre input'!$B$65</f>
        <v>117908.87329565623</v>
      </c>
      <c r="BA127" s="236">
        <f>'I. Modelsimulering_kvinder'!BA53*'B. Andre input'!$B$161*'B. Andre input'!$B$65</f>
        <v>115127.96482627081</v>
      </c>
      <c r="BB127" s="236">
        <f>'I. Modelsimulering_kvinder'!BB53*'B. Andre input'!$B$161*'B. Andre input'!$B$65</f>
        <v>117532.77590365583</v>
      </c>
      <c r="BC127" s="236">
        <f>'I. Modelsimulering_kvinder'!BC53*'B. Andre input'!$B$161*'B. Andre input'!$B$65</f>
        <v>118033.48822714432</v>
      </c>
      <c r="BD127" s="236">
        <f>'I. Modelsimulering_kvinder'!BD53*'B. Andre input'!$B$161*'B. Andre input'!$B$65</f>
        <v>117014.85788710685</v>
      </c>
      <c r="BE127" s="236">
        <f>'I. Modelsimulering_kvinder'!BE53*'B. Andre input'!$B$161*'B. Andre input'!$B$65</f>
        <v>114744.98848455105</v>
      </c>
      <c r="BF127" s="236">
        <f>'I. Modelsimulering_kvinder'!BF53*'B. Andre input'!$B$161*'B. Andre input'!$B$65</f>
        <v>111447.59106079562</v>
      </c>
      <c r="BG127" s="236">
        <f>'I. Modelsimulering_kvinder'!BG53*'B. Andre input'!$B$161*'B. Andre input'!$B$65</f>
        <v>107328.48626021706</v>
      </c>
      <c r="BH127" s="236">
        <f>'I. Modelsimulering_kvinder'!BH53*'B. Andre input'!$B$161*'B. Andre input'!$B$65</f>
        <v>102581.38096268292</v>
      </c>
      <c r="BI127" s="236">
        <f>'I. Modelsimulering_kvinder'!BI53*'B. Andre input'!$B$161*'B. Andre input'!$B$65</f>
        <v>97385.78376101148</v>
      </c>
      <c r="BJ127" s="236">
        <f>'I. Modelsimulering_kvinder'!BJ53*'B. Andre input'!$B$161*'B. Andre input'!$B$65</f>
        <v>91903.19737909548</v>
      </c>
      <c r="BK127" s="236">
        <f>'I. Modelsimulering_kvinder'!BK53*'B. Andre input'!$B$161*'B. Andre input'!$B$65</f>
        <v>86274.148386415327</v>
      </c>
      <c r="BL127" s="236">
        <f>'I. Modelsimulering_kvinder'!BL53*'B. Andre input'!$B$161*'B. Andre input'!$B$65</f>
        <v>80616.817223813006</v>
      </c>
      <c r="BM127" s="236">
        <f>'I. Modelsimulering_kvinder'!BM53*'B. Andre input'!$B$161*'B. Andre input'!$B$65</f>
        <v>75027.210498783272</v>
      </c>
      <c r="BN127" s="236">
        <f>'I. Modelsimulering_kvinder'!BN53*'B. Andre input'!$B$161*'B. Andre input'!$B$65</f>
        <v>69580.508979401347</v>
      </c>
      <c r="BO127" s="236">
        <f>'I. Modelsimulering_kvinder'!BO53*'B. Andre input'!$B$161*'B. Andre input'!$B$65</f>
        <v>64333.167753534814</v>
      </c>
      <c r="BP127" s="236">
        <f>'I. Modelsimulering_kvinder'!BP53*'B. Andre input'!$B$161*'B. Andre input'!$B$65</f>
        <v>59325.397617101895</v>
      </c>
      <c r="BQ127" s="236">
        <f>'I. Modelsimulering_kvinder'!BQ53*'B. Andre input'!$B$161*'B. Andre input'!$B$65</f>
        <v>54583.745305814729</v>
      </c>
      <c r="BR127" s="236">
        <f>'I. Modelsimulering_kvinder'!BR53*'B. Andre input'!$B$161*'B. Andre input'!$B$65</f>
        <v>50123.579399508628</v>
      </c>
      <c r="BS127" s="236">
        <f>'I. Modelsimulering_kvinder'!BS53*'B. Andre input'!$B$161*'B. Andre input'!$B$65</f>
        <v>45951.364018411703</v>
      </c>
      <c r="BT127" s="236">
        <f>'I. Modelsimulering_kvinder'!BT53*'B. Andre input'!$B$161*'B. Andre input'!$B$65</f>
        <v>42066.659807229982</v>
      </c>
      <c r="BU127" s="236">
        <f>'I. Modelsimulering_kvinder'!BU53*'B. Andre input'!$B$161*'B. Andre input'!$B$65</f>
        <v>110714.50359107826</v>
      </c>
      <c r="BV127" s="236">
        <f>'I. Modelsimulering_kvinder'!BV53*'B. Andre input'!$B$161*'B. Andre input'!$B$65</f>
        <v>93262.615100941577</v>
      </c>
      <c r="BW127" s="236">
        <f>'I. Modelsimulering_kvinder'!BW53*'B. Andre input'!$B$161*'B. Andre input'!$B$65</f>
        <v>78768.289872073292</v>
      </c>
      <c r="BX127" s="236">
        <f>'I. Modelsimulering_kvinder'!BX53*'B. Andre input'!$B$161*'B. Andre input'!$B$65</f>
        <v>66306.017703239835</v>
      </c>
      <c r="BY127" s="236">
        <f>'I. Modelsimulering_kvinder'!BY53*'B. Andre input'!$B$161*'B. Andre input'!$B$65</f>
        <v>55454.730970793222</v>
      </c>
      <c r="BZ127" s="236">
        <f>'I. Modelsimulering_kvinder'!BZ53*'B. Andre input'!$B$161*'B. Andre input'!$B$65</f>
        <v>46013.375801747527</v>
      </c>
      <c r="CA127" s="236">
        <f>'I. Modelsimulering_kvinder'!CA53*'B. Andre input'!$B$161*'B. Andre input'!$B$65</f>
        <v>37861.630143075512</v>
      </c>
      <c r="CB127" s="236">
        <f>'I. Modelsimulering_kvinder'!CB53*'B. Andre input'!$B$161*'B. Andre input'!$B$65</f>
        <v>30898.134008288922</v>
      </c>
      <c r="CC127" s="236">
        <f>'I. Modelsimulering_kvinder'!CC53*'B. Andre input'!$B$161*'B. Andre input'!$B$65</f>
        <v>25018.031270810803</v>
      </c>
      <c r="CD127" s="236">
        <f>'I. Modelsimulering_kvinder'!CD53*'B. Andre input'!$B$161*'B. Andre input'!$B$65</f>
        <v>20108.880612206161</v>
      </c>
      <c r="CE127" s="236">
        <f>'I. Modelsimulering_kvinder'!CE53*'B. Andre input'!$B$161*'B. Andre input'!$B$65</f>
        <v>16053.922783819311</v>
      </c>
      <c r="CF127" s="236">
        <f>'I. Modelsimulering_kvinder'!CF53*'B. Andre input'!$B$161*'B. Andre input'!$B$65</f>
        <v>12737.26618335169</v>
      </c>
      <c r="CG127" s="236">
        <f>'I. Modelsimulering_kvinder'!CG53*'B. Andre input'!$B$161*'B. Andre input'!$B$65</f>
        <v>10048.580761149289</v>
      </c>
      <c r="CH127" s="236">
        <f>'I. Modelsimulering_kvinder'!CH53*'B. Andre input'!$B$161*'B. Andre input'!$B$65</f>
        <v>7886.458416028051</v>
      </c>
      <c r="CI127" s="236">
        <f>'I. Modelsimulering_kvinder'!CI53*'B. Andre input'!$B$161*'B. Andre input'!$B$65</f>
        <v>6160.3511612126695</v>
      </c>
      <c r="CJ127" s="236">
        <f>'I. Modelsimulering_kvinder'!CJ53*'B. Andre input'!$B$161*'B. Andre input'!$B$65</f>
        <v>0</v>
      </c>
    </row>
    <row r="128" spans="1:88" s="115" customFormat="1" ht="25.5" x14ac:dyDescent="0.2">
      <c r="A128" s="140" t="s">
        <v>194</v>
      </c>
      <c r="B128" s="192"/>
      <c r="C128" s="192"/>
      <c r="D128" s="236">
        <f>'I. Modelsimulering_kvinder'!D54*'B. Andre input'!$B$161*'B. Andre input'!$B$65</f>
        <v>0</v>
      </c>
      <c r="E128" s="236">
        <f>'I. Modelsimulering_kvinder'!E54*'B. Andre input'!$B$161*'B. Andre input'!$B$65</f>
        <v>0</v>
      </c>
      <c r="F128" s="236">
        <f>'I. Modelsimulering_kvinder'!F54*'B. Andre input'!$B$161*'B. Andre input'!$B$65</f>
        <v>0</v>
      </c>
      <c r="G128" s="236">
        <f>'I. Modelsimulering_kvinder'!G54*'B. Andre input'!$B$161*'B. Andre input'!$B$65</f>
        <v>0</v>
      </c>
      <c r="H128" s="236">
        <f>'I. Modelsimulering_kvinder'!H54*'B. Andre input'!$B$161*'B. Andre input'!$B$65</f>
        <v>0</v>
      </c>
      <c r="I128" s="236">
        <f>'I. Modelsimulering_kvinder'!I54*'B. Andre input'!$B$161*'B. Andre input'!$B$65</f>
        <v>9356.9659229991685</v>
      </c>
      <c r="J128" s="236">
        <f>'I. Modelsimulering_kvinder'!J54*'B. Andre input'!$B$161*'B. Andre input'!$B$65</f>
        <v>13550.833748568442</v>
      </c>
      <c r="K128" s="236">
        <f>'I. Modelsimulering_kvinder'!K54*'B. Andre input'!$B$161*'B. Andre input'!$B$65</f>
        <v>16732.508755599683</v>
      </c>
      <c r="L128" s="236">
        <f>'I. Modelsimulering_kvinder'!L54*'B. Andre input'!$B$161*'B. Andre input'!$B$65</f>
        <v>19778.966140501925</v>
      </c>
      <c r="M128" s="236">
        <f>'I. Modelsimulering_kvinder'!M54*'B. Andre input'!$B$161*'B. Andre input'!$B$65</f>
        <v>22854.14104784654</v>
      </c>
      <c r="N128" s="236">
        <f>'I. Modelsimulering_kvinder'!N54*'B. Andre input'!$B$161*'B. Andre input'!$B$65</f>
        <v>5290.5200487813991</v>
      </c>
      <c r="O128" s="236">
        <f>'I. Modelsimulering_kvinder'!O54*'B. Andre input'!$B$161*'B. Andre input'!$B$65</f>
        <v>1894.7770540100928</v>
      </c>
      <c r="P128" s="236">
        <f>'I. Modelsimulering_kvinder'!P54*'B. Andre input'!$B$161*'B. Andre input'!$B$65</f>
        <v>1439.180154025353</v>
      </c>
      <c r="Q128" s="236">
        <f>'I. Modelsimulering_kvinder'!Q54*'B. Andre input'!$B$161*'B. Andre input'!$B$65</f>
        <v>1549.2923955845645</v>
      </c>
      <c r="R128" s="236">
        <f>'I. Modelsimulering_kvinder'!R54*'B. Andre input'!$B$161*'B. Andre input'!$B$65</f>
        <v>1733.0879216392364</v>
      </c>
      <c r="S128" s="236">
        <f>'I. Modelsimulering_kvinder'!S54*'B. Andre input'!$B$161*'B. Andre input'!$B$65</f>
        <v>1894.7383123397815</v>
      </c>
      <c r="T128" s="236">
        <f>'I. Modelsimulering_kvinder'!T54*'B. Andre input'!$B$161*'B. Andre input'!$B$65</f>
        <v>2020.6129933091279</v>
      </c>
      <c r="U128" s="236">
        <f>'I. Modelsimulering_kvinder'!U54*'B. Andre input'!$B$161*'B. Andre input'!$B$65</f>
        <v>2113.3910597184126</v>
      </c>
      <c r="V128" s="236">
        <f>'I. Modelsimulering_kvinder'!V54*'B. Andre input'!$B$161*'B. Andre input'!$B$65</f>
        <v>2178.3226741062954</v>
      </c>
      <c r="W128" s="236">
        <f>'I. Modelsimulering_kvinder'!W54*'B. Andre input'!$B$161*'B. Andre input'!$B$65</f>
        <v>3584.2848506167898</v>
      </c>
      <c r="X128" s="236">
        <f>'I. Modelsimulering_kvinder'!X54*'B. Andre input'!$B$161*'B. Andre input'!$B$65</f>
        <v>4761.2664673392119</v>
      </c>
      <c r="Y128" s="236">
        <f>'I. Modelsimulering_kvinder'!Y54*'B. Andre input'!$B$161*'B. Andre input'!$B$65</f>
        <v>5729.464472738021</v>
      </c>
      <c r="Z128" s="236">
        <f>'I. Modelsimulering_kvinder'!Z54*'B. Andre input'!$B$161*'B. Andre input'!$B$65</f>
        <v>6517.9223561377248</v>
      </c>
      <c r="AA128" s="236">
        <f>'I. Modelsimulering_kvinder'!AA54*'B. Andre input'!$B$161*'B. Andre input'!$B$65</f>
        <v>7148.8267295770002</v>
      </c>
      <c r="AB128" s="236">
        <f>'I. Modelsimulering_kvinder'!AB54*'B. Andre input'!$B$161*'B. Andre input'!$B$65</f>
        <v>7642.5266412015244</v>
      </c>
      <c r="AC128" s="236">
        <f>'I. Modelsimulering_kvinder'!AC54*'B. Andre input'!$B$161*'B. Andre input'!$B$65</f>
        <v>8017.4479306806252</v>
      </c>
      <c r="AD128" s="236">
        <f>'I. Modelsimulering_kvinder'!AD54*'B. Andre input'!$B$161*'B. Andre input'!$B$65</f>
        <v>8290.1186903387825</v>
      </c>
      <c r="AE128" s="236">
        <f>'I. Modelsimulering_kvinder'!AE54*'B. Andre input'!$B$161*'B. Andre input'!$B$65</f>
        <v>8475.2536021190372</v>
      </c>
      <c r="AF128" s="236">
        <f>'I. Modelsimulering_kvinder'!AF54*'B. Andre input'!$B$161*'B. Andre input'!$B$65</f>
        <v>8585.8691578777725</v>
      </c>
      <c r="AG128" s="236">
        <f>'I. Modelsimulering_kvinder'!AG54*'B. Andre input'!$B$161*'B. Andre input'!$B$65</f>
        <v>8633.4142301181528</v>
      </c>
      <c r="AH128" s="236">
        <f>'I. Modelsimulering_kvinder'!AH54*'B. Andre input'!$B$161*'B. Andre input'!$B$65</f>
        <v>8627.9068563196197</v>
      </c>
      <c r="AI128" s="236">
        <f>'I. Modelsimulering_kvinder'!AI54*'B. Andre input'!$B$161*'B. Andre input'!$B$65</f>
        <v>8614.6548497542281</v>
      </c>
      <c r="AJ128" s="236">
        <f>'I. Modelsimulering_kvinder'!AJ54*'B. Andre input'!$B$161*'B. Andre input'!$B$65</f>
        <v>8591.8899354134082</v>
      </c>
      <c r="AK128" s="236">
        <f>'I. Modelsimulering_kvinder'!AK54*'B. Andre input'!$B$161*'B. Andre input'!$B$65</f>
        <v>8557.7161786335928</v>
      </c>
      <c r="AL128" s="236">
        <f>'I. Modelsimulering_kvinder'!AL54*'B. Andre input'!$B$161*'B. Andre input'!$B$65</f>
        <v>8510.2647135199149</v>
      </c>
      <c r="AM128" s="236">
        <f>'I. Modelsimulering_kvinder'!AM54*'B. Andre input'!$B$161*'B. Andre input'!$B$65</f>
        <v>8447.9152638061078</v>
      </c>
      <c r="AN128" s="236">
        <f>'I. Modelsimulering_kvinder'!AN54*'B. Andre input'!$B$161*'B. Andre input'!$B$65</f>
        <v>8369.4695250643126</v>
      </c>
      <c r="AO128" s="236">
        <f>'I. Modelsimulering_kvinder'!AO54*'B. Andre input'!$B$161*'B. Andre input'!$B$65</f>
        <v>8274.2449755862217</v>
      </c>
      <c r="AP128" s="236">
        <f>'I. Modelsimulering_kvinder'!AP54*'B. Andre input'!$B$161*'B. Andre input'!$B$65</f>
        <v>8162.0948446468428</v>
      </c>
      <c r="AQ128" s="236">
        <f>'I. Modelsimulering_kvinder'!AQ54*'B. Andre input'!$B$161*'B. Andre input'!$B$65</f>
        <v>8033.3731613038217</v>
      </c>
      <c r="AR128" s="236">
        <f>'I. Modelsimulering_kvinder'!AR54*'B. Andre input'!$B$161*'B. Andre input'!$B$65</f>
        <v>7888.8654937588499</v>
      </c>
      <c r="AS128" s="236">
        <f>'I. Modelsimulering_kvinder'!AS54*'B. Andre input'!$B$161*'B. Andre input'!$B$65</f>
        <v>7790.9529513010129</v>
      </c>
      <c r="AT128" s="236">
        <f>'I. Modelsimulering_kvinder'!AT54*'B. Andre input'!$B$161*'B. Andre input'!$B$65</f>
        <v>7719.8318299292896</v>
      </c>
      <c r="AU128" s="236">
        <f>'I. Modelsimulering_kvinder'!AU54*'B. Andre input'!$B$161*'B. Andre input'!$B$65</f>
        <v>7660.0974426219318</v>
      </c>
      <c r="AV128" s="236">
        <f>'I. Modelsimulering_kvinder'!AV54*'B. Andre input'!$B$161*'B. Andre input'!$B$65</f>
        <v>7599.8325154465065</v>
      </c>
      <c r="AW128" s="236">
        <f>'I. Modelsimulering_kvinder'!AW54*'B. Andre input'!$B$161*'B. Andre input'!$B$65</f>
        <v>7530.1184709109712</v>
      </c>
      <c r="AX128" s="236">
        <f>'I. Modelsimulering_kvinder'!AX54*'B. Andre input'!$B$161*'B. Andre input'!$B$65</f>
        <v>7444.675168946168</v>
      </c>
      <c r="AY128" s="236">
        <f>'I. Modelsimulering_kvinder'!AY54*'B. Andre input'!$B$161*'B. Andre input'!$B$65</f>
        <v>7339.5161319773297</v>
      </c>
      <c r="AZ128" s="236">
        <f>'I. Modelsimulering_kvinder'!AZ54*'B. Andre input'!$B$161*'B. Andre input'!$B$65</f>
        <v>7212.5915378447962</v>
      </c>
      <c r="BA128" s="236">
        <f>'I. Modelsimulering_kvinder'!BA54*'B. Andre input'!$B$161*'B. Andre input'!$B$65</f>
        <v>7063.4260627172589</v>
      </c>
      <c r="BB128" s="236">
        <f>'I. Modelsimulering_kvinder'!BB54*'B. Andre input'!$B$161*'B. Andre input'!$B$65</f>
        <v>6892.7685851349133</v>
      </c>
      <c r="BC128" s="236">
        <f>'I. Modelsimulering_kvinder'!BC54*'B. Andre input'!$B$161*'B. Andre input'!$B$65</f>
        <v>7046.5543465802157</v>
      </c>
      <c r="BD128" s="236">
        <f>'I. Modelsimulering_kvinder'!BD54*'B. Andre input'!$B$161*'B. Andre input'!$B$65</f>
        <v>7083.6625491117402</v>
      </c>
      <c r="BE128" s="236">
        <f>'I. Modelsimulering_kvinder'!BE54*'B. Andre input'!$B$161*'B. Andre input'!$B$65</f>
        <v>7024.00274535472</v>
      </c>
      <c r="BF128" s="236">
        <f>'I. Modelsimulering_kvinder'!BF54*'B. Andre input'!$B$161*'B. Andre input'!$B$65</f>
        <v>6884.0362479096593</v>
      </c>
      <c r="BG128" s="236">
        <f>'I. Modelsimulering_kvinder'!BG54*'B. Andre input'!$B$161*'B. Andre input'!$B$65</f>
        <v>6678.8082570866836</v>
      </c>
      <c r="BH128" s="236">
        <f>'I. Modelsimulering_kvinder'!BH54*'B. Andre input'!$B$161*'B. Andre input'!$B$65</f>
        <v>6422.4398365812467</v>
      </c>
      <c r="BI128" s="236">
        <f>'I. Modelsimulering_kvinder'!BI54*'B. Andre input'!$B$161*'B. Andre input'!$B$65</f>
        <v>6128.0214263138832</v>
      </c>
      <c r="BJ128" s="236">
        <f>'I. Modelsimulering_kvinder'!BJ54*'B. Andre input'!$B$161*'B. Andre input'!$B$65</f>
        <v>5807.3610411434247</v>
      </c>
      <c r="BK128" s="236">
        <f>'I. Modelsimulering_kvinder'!BK54*'B. Andre input'!$B$161*'B. Andre input'!$B$65</f>
        <v>5470.7794003619683</v>
      </c>
      <c r="BL128" s="236">
        <f>'I. Modelsimulering_kvinder'!BL54*'B. Andre input'!$B$161*'B. Andre input'!$B$65</f>
        <v>5127.012341571276</v>
      </c>
      <c r="BM128" s="236">
        <f>'I. Modelsimulering_kvinder'!BM54*'B. Andre input'!$B$161*'B. Andre input'!$B$65</f>
        <v>4783.2199460376487</v>
      </c>
      <c r="BN128" s="236">
        <f>'I. Modelsimulering_kvinder'!BN54*'B. Andre input'!$B$161*'B. Andre input'!$B$65</f>
        <v>4445.0783022027499</v>
      </c>
      <c r="BO128" s="236">
        <f>'I. Modelsimulering_kvinder'!BO54*'B. Andre input'!$B$161*'B. Andre input'!$B$65</f>
        <v>4116.9248412617762</v>
      </c>
      <c r="BP128" s="236">
        <f>'I. Modelsimulering_kvinder'!BP54*'B. Andre input'!$B$161*'B. Andre input'!$B$65</f>
        <v>3801.9313636207057</v>
      </c>
      <c r="BQ128" s="236">
        <f>'I. Modelsimulering_kvinder'!BQ54*'B. Andre input'!$B$161*'B. Andre input'!$B$65</f>
        <v>3502.2848556166546</v>
      </c>
      <c r="BR128" s="236">
        <f>'I. Modelsimulering_kvinder'!BR54*'B. Andre input'!$B$161*'B. Andre input'!$B$65</f>
        <v>3219.3623690384375</v>
      </c>
      <c r="BS128" s="236">
        <f>'I. Modelsimulering_kvinder'!BS54*'B. Andre input'!$B$161*'B. Andre input'!$B$65</f>
        <v>2953.8915055349362</v>
      </c>
      <c r="BT128" s="236">
        <f>'I. Modelsimulering_kvinder'!BT54*'B. Andre input'!$B$161*'B. Andre input'!$B$65</f>
        <v>2706.092093743533</v>
      </c>
      <c r="BU128" s="236">
        <f>'I. Modelsimulering_kvinder'!BU54*'B. Andre input'!$B$161*'B. Andre input'!$B$65</f>
        <v>2475.7975158140562</v>
      </c>
      <c r="BV128" s="236">
        <f>'I. Modelsimulering_kvinder'!BV54*'B. Andre input'!$B$161*'B. Andre input'!$B$65</f>
        <v>6661.6153643529697</v>
      </c>
      <c r="BW128" s="236">
        <f>'I. Modelsimulering_kvinder'!BW54*'B. Andre input'!$B$161*'B. Andre input'!$B$65</f>
        <v>5626.3064194338076</v>
      </c>
      <c r="BX128" s="236">
        <f>'I. Modelsimulering_kvinder'!BX54*'B. Andre input'!$B$161*'B. Andre input'!$B$65</f>
        <v>4736.1441216599878</v>
      </c>
      <c r="BY128" s="236">
        <f>'I. Modelsimulering_kvinder'!BY54*'B. Andre input'!$B$161*'B. Andre input'!$B$65</f>
        <v>3961.0522121995164</v>
      </c>
      <c r="BZ128" s="236">
        <f>'I. Modelsimulering_kvinder'!BZ54*'B. Andre input'!$B$161*'B. Andre input'!$B$65</f>
        <v>3286.669700124824</v>
      </c>
      <c r="CA128" s="236">
        <f>'I. Modelsimulering_kvinder'!CA54*'B. Andre input'!$B$161*'B. Andre input'!$B$65</f>
        <v>2704.4021530768223</v>
      </c>
      <c r="CB128" s="236">
        <f>'I. Modelsimulering_kvinder'!CB54*'B. Andre input'!$B$161*'B. Andre input'!$B$65</f>
        <v>2207.0095720206373</v>
      </c>
      <c r="CC128" s="236">
        <f>'I. Modelsimulering_kvinder'!CC54*'B. Andre input'!$B$161*'B. Andre input'!$B$65</f>
        <v>1787.0022336293434</v>
      </c>
      <c r="CD128" s="236">
        <f>'I. Modelsimulering_kvinder'!CD54*'B. Andre input'!$B$161*'B. Andre input'!$B$65</f>
        <v>1436.3486151575833</v>
      </c>
      <c r="CE128" s="236">
        <f>'I. Modelsimulering_kvinder'!CE54*'B. Andre input'!$B$161*'B. Andre input'!$B$65</f>
        <v>1146.7087702728081</v>
      </c>
      <c r="CF128" s="236">
        <f>'I. Modelsimulering_kvinder'!CF54*'B. Andre input'!$B$161*'B. Andre input'!$B$65</f>
        <v>909.80472738226365</v>
      </c>
      <c r="CG128" s="236">
        <f>'I. Modelsimulering_kvinder'!CG54*'B. Andre input'!$B$161*'B. Andre input'!$B$65</f>
        <v>717.75576865352082</v>
      </c>
      <c r="CH128" s="236">
        <f>'I. Modelsimulering_kvinder'!CH54*'B. Andre input'!$B$161*'B. Andre input'!$B$65</f>
        <v>563.31845828771793</v>
      </c>
      <c r="CI128" s="236">
        <f>'I. Modelsimulering_kvinder'!CI54*'B. Andre input'!$B$161*'B. Andre input'!$B$65</f>
        <v>440.02508294376213</v>
      </c>
      <c r="CJ128" s="236">
        <f>'I. Modelsimulering_kvinder'!CJ54*'B. Andre input'!$B$161*'B. Andre input'!$B$65</f>
        <v>5133.5493198866961</v>
      </c>
    </row>
    <row r="129" spans="1:88" s="115" customFormat="1" ht="25.5" x14ac:dyDescent="0.2">
      <c r="A129" s="140" t="s">
        <v>183</v>
      </c>
      <c r="B129" s="192"/>
      <c r="C129" s="192"/>
      <c r="D129" s="236">
        <f>'I. Modelsimulering_kvinder'!D55*'B. Andre input'!$B$166*'B. Andre input'!$B$65</f>
        <v>0</v>
      </c>
      <c r="E129" s="236">
        <f>'I. Modelsimulering_kvinder'!E55*'B. Andre input'!$B$166*'B. Andre input'!$B$65</f>
        <v>0</v>
      </c>
      <c r="F129" s="236">
        <f>'I. Modelsimulering_kvinder'!F55*'B. Andre input'!$B$166*'B. Andre input'!$B$65</f>
        <v>0</v>
      </c>
      <c r="G129" s="236">
        <f>'I. Modelsimulering_kvinder'!G55*'B. Andre input'!$B$166*'B. Andre input'!$B$65</f>
        <v>0</v>
      </c>
      <c r="H129" s="236">
        <f>'I. Modelsimulering_kvinder'!H55*'B. Andre input'!$B$166*'B. Andre input'!$B$65</f>
        <v>0</v>
      </c>
      <c r="I129" s="236">
        <f>'I. Modelsimulering_kvinder'!I55*'B. Andre input'!$B$166*'B. Andre input'!$B$65</f>
        <v>0</v>
      </c>
      <c r="J129" s="236">
        <f>'I. Modelsimulering_kvinder'!J55*'B. Andre input'!$B$166*'B. Andre input'!$B$65</f>
        <v>0</v>
      </c>
      <c r="K129" s="236">
        <f>'I. Modelsimulering_kvinder'!K55*'B. Andre input'!$B$166*'B. Andre input'!$B$65</f>
        <v>0</v>
      </c>
      <c r="L129" s="236">
        <f>'I. Modelsimulering_kvinder'!L55*'B. Andre input'!$B$166*'B. Andre input'!$B$65</f>
        <v>0</v>
      </c>
      <c r="M129" s="236">
        <f>'I. Modelsimulering_kvinder'!M55*'B. Andre input'!$B$166*'B. Andre input'!$B$65</f>
        <v>0</v>
      </c>
      <c r="N129" s="236">
        <f>'I. Modelsimulering_kvinder'!N55*'B. Andre input'!$B$166*'B. Andre input'!$B$65</f>
        <v>166303.3359096428</v>
      </c>
      <c r="O129" s="236">
        <f>'I. Modelsimulering_kvinder'!O55*'B. Andre input'!$B$166*'B. Andre input'!$B$65</f>
        <v>181214.38417665233</v>
      </c>
      <c r="P129" s="236">
        <f>'I. Modelsimulering_kvinder'!P55*'B. Andre input'!$B$166*'B. Andre input'!$B$65</f>
        <v>172586.43625639827</v>
      </c>
      <c r="Q129" s="236">
        <f>'I. Modelsimulering_kvinder'!Q55*'B. Andre input'!$B$166*'B. Andre input'!$B$65</f>
        <v>161741.52765004546</v>
      </c>
      <c r="R129" s="236">
        <f>'I. Modelsimulering_kvinder'!R55*'B. Andre input'!$B$166*'B. Andre input'!$B$65</f>
        <v>151688.30279258927</v>
      </c>
      <c r="S129" s="236">
        <f>'I. Modelsimulering_kvinder'!S55*'B. Andre input'!$B$166*'B. Andre input'!$B$65</f>
        <v>142507.13609129723</v>
      </c>
      <c r="T129" s="236">
        <f>'I. Modelsimulering_kvinder'!T55*'B. Andre input'!$B$166*'B. Andre input'!$B$65</f>
        <v>133951.74019803884</v>
      </c>
      <c r="U129" s="236">
        <f>'I. Modelsimulering_kvinder'!U55*'B. Andre input'!$B$166*'B. Andre input'!$B$65</f>
        <v>125835.80617664631</v>
      </c>
      <c r="V129" s="236">
        <f>'I. Modelsimulering_kvinder'!V55*'B. Andre input'!$B$166*'B. Andre input'!$B$65</f>
        <v>118054.79903819923</v>
      </c>
      <c r="W129" s="236">
        <f>'I. Modelsimulering_kvinder'!W55*'B. Andre input'!$B$166*'B. Andre input'!$B$65</f>
        <v>0</v>
      </c>
      <c r="X129" s="236">
        <f>'I. Modelsimulering_kvinder'!X55*'B. Andre input'!$B$166*'B. Andre input'!$B$65</f>
        <v>0</v>
      </c>
      <c r="Y129" s="236">
        <f>'I. Modelsimulering_kvinder'!Y55*'B. Andre input'!$B$166*'B. Andre input'!$B$65</f>
        <v>0</v>
      </c>
      <c r="Z129" s="236">
        <f>'I. Modelsimulering_kvinder'!Z55*'B. Andre input'!$B$166*'B. Andre input'!$B$65</f>
        <v>0</v>
      </c>
      <c r="AA129" s="236">
        <f>'I. Modelsimulering_kvinder'!AA55*'B. Andre input'!$B$166*'B. Andre input'!$B$65</f>
        <v>0</v>
      </c>
      <c r="AB129" s="236">
        <f>'I. Modelsimulering_kvinder'!AB55*'B. Andre input'!$B$166*'B. Andre input'!$B$65</f>
        <v>0</v>
      </c>
      <c r="AC129" s="236">
        <f>'I. Modelsimulering_kvinder'!AC55*'B. Andre input'!$B$166*'B. Andre input'!$B$65</f>
        <v>0</v>
      </c>
      <c r="AD129" s="236">
        <f>'I. Modelsimulering_kvinder'!AD55*'B. Andre input'!$B$166*'B. Andre input'!$B$65</f>
        <v>0</v>
      </c>
      <c r="AE129" s="236">
        <f>'I. Modelsimulering_kvinder'!AE55*'B. Andre input'!$B$166*'B. Andre input'!$B$65</f>
        <v>0</v>
      </c>
      <c r="AF129" s="236">
        <f>'I. Modelsimulering_kvinder'!AF55*'B. Andre input'!$B$166*'B. Andre input'!$B$65</f>
        <v>0</v>
      </c>
      <c r="AG129" s="236">
        <f>'I. Modelsimulering_kvinder'!AG55*'B. Andre input'!$B$166*'B. Andre input'!$B$65</f>
        <v>0</v>
      </c>
      <c r="AH129" s="236">
        <f>'I. Modelsimulering_kvinder'!AH55*'B. Andre input'!$B$166*'B. Andre input'!$B$65</f>
        <v>0</v>
      </c>
      <c r="AI129" s="236">
        <f>'I. Modelsimulering_kvinder'!AI55*'B. Andre input'!$B$166*'B. Andre input'!$B$65</f>
        <v>0</v>
      </c>
      <c r="AJ129" s="236">
        <f>'I. Modelsimulering_kvinder'!AJ55*'B. Andre input'!$B$166*'B. Andre input'!$B$65</f>
        <v>0</v>
      </c>
      <c r="AK129" s="236">
        <f>'I. Modelsimulering_kvinder'!AK55*'B. Andre input'!$B$166*'B. Andre input'!$B$65</f>
        <v>0</v>
      </c>
      <c r="AL129" s="236">
        <f>'I. Modelsimulering_kvinder'!AL55*'B. Andre input'!$B$166*'B. Andre input'!$B$65</f>
        <v>0</v>
      </c>
      <c r="AM129" s="236">
        <f>'I. Modelsimulering_kvinder'!AM55*'B. Andre input'!$B$166*'B. Andre input'!$B$65</f>
        <v>0</v>
      </c>
      <c r="AN129" s="236">
        <f>'I. Modelsimulering_kvinder'!AN55*'B. Andre input'!$B$166*'B. Andre input'!$B$65</f>
        <v>0</v>
      </c>
      <c r="AO129" s="236">
        <f>'I. Modelsimulering_kvinder'!AO55*'B. Andre input'!$B$166*'B. Andre input'!$B$65</f>
        <v>0</v>
      </c>
      <c r="AP129" s="236">
        <f>'I. Modelsimulering_kvinder'!AP55*'B. Andre input'!$B$166*'B. Andre input'!$B$65</f>
        <v>0</v>
      </c>
      <c r="AQ129" s="236">
        <f>'I. Modelsimulering_kvinder'!AQ55*'B. Andre input'!$B$166*'B. Andre input'!$B$65</f>
        <v>0</v>
      </c>
      <c r="AR129" s="236">
        <f>'I. Modelsimulering_kvinder'!AR55*'B. Andre input'!$B$166*'B. Andre input'!$B$65</f>
        <v>0</v>
      </c>
      <c r="AS129" s="236">
        <f>'I. Modelsimulering_kvinder'!AS55*'B. Andre input'!$B$166*'B. Andre input'!$B$65</f>
        <v>0</v>
      </c>
      <c r="AT129" s="236">
        <f>'I. Modelsimulering_kvinder'!AT55*'B. Andre input'!$B$166*'B. Andre input'!$B$65</f>
        <v>0</v>
      </c>
      <c r="AU129" s="236">
        <f>'I. Modelsimulering_kvinder'!AU55*'B. Andre input'!$B$166*'B. Andre input'!$B$65</f>
        <v>0</v>
      </c>
      <c r="AV129" s="236">
        <f>'I. Modelsimulering_kvinder'!AV55*'B. Andre input'!$B$166*'B. Andre input'!$B$65</f>
        <v>0</v>
      </c>
      <c r="AW129" s="236">
        <f>'I. Modelsimulering_kvinder'!AW55*'B. Andre input'!$B$166*'B. Andre input'!$B$65</f>
        <v>0</v>
      </c>
      <c r="AX129" s="236">
        <f>'I. Modelsimulering_kvinder'!AX55*'B. Andre input'!$B$166*'B. Andre input'!$B$65</f>
        <v>0</v>
      </c>
      <c r="AY129" s="236">
        <f>'I. Modelsimulering_kvinder'!AY55*'B. Andre input'!$B$166*'B. Andre input'!$B$65</f>
        <v>0</v>
      </c>
      <c r="AZ129" s="236">
        <f>'I. Modelsimulering_kvinder'!AZ55*'B. Andre input'!$B$166*'B. Andre input'!$B$65</f>
        <v>0</v>
      </c>
      <c r="BA129" s="236">
        <f>'I. Modelsimulering_kvinder'!BA55*'B. Andre input'!$B$166*'B. Andre input'!$B$65</f>
        <v>0</v>
      </c>
      <c r="BB129" s="236">
        <f>'I. Modelsimulering_kvinder'!BB55*'B. Andre input'!$B$166*'B. Andre input'!$B$65</f>
        <v>0</v>
      </c>
      <c r="BC129" s="236">
        <f>'I. Modelsimulering_kvinder'!BC55*'B. Andre input'!$B$166*'B. Andre input'!$B$65</f>
        <v>0</v>
      </c>
      <c r="BD129" s="236">
        <f>'I. Modelsimulering_kvinder'!BD55*'B. Andre input'!$B$166*'B. Andre input'!$B$65</f>
        <v>0</v>
      </c>
      <c r="BE129" s="236">
        <f>'I. Modelsimulering_kvinder'!BE55*'B. Andre input'!$B$166*'B. Andre input'!$B$65</f>
        <v>0</v>
      </c>
      <c r="BF129" s="236">
        <f>'I. Modelsimulering_kvinder'!BF55*'B. Andre input'!$B$166*'B. Andre input'!$B$65</f>
        <v>0</v>
      </c>
      <c r="BG129" s="236">
        <f>'I. Modelsimulering_kvinder'!BG55*'B. Andre input'!$B$166*'B. Andre input'!$B$65</f>
        <v>0</v>
      </c>
      <c r="BH129" s="236">
        <f>'I. Modelsimulering_kvinder'!BH55*'B. Andre input'!$B$166*'B. Andre input'!$B$65</f>
        <v>0</v>
      </c>
      <c r="BI129" s="236">
        <f>'I. Modelsimulering_kvinder'!BI55*'B. Andre input'!$B$166*'B. Andre input'!$B$65</f>
        <v>0</v>
      </c>
      <c r="BJ129" s="236">
        <f>'I. Modelsimulering_kvinder'!BJ55*'B. Andre input'!$B$166*'B. Andre input'!$B$65</f>
        <v>0</v>
      </c>
      <c r="BK129" s="236">
        <f>'I. Modelsimulering_kvinder'!BK55*'B. Andre input'!$B$166*'B. Andre input'!$B$65</f>
        <v>0</v>
      </c>
      <c r="BL129" s="236">
        <f>'I. Modelsimulering_kvinder'!BL55*'B. Andre input'!$B$166*'B. Andre input'!$B$65</f>
        <v>0</v>
      </c>
      <c r="BM129" s="236">
        <f>'I. Modelsimulering_kvinder'!BM55*'B. Andre input'!$B$166*'B. Andre input'!$B$65</f>
        <v>0</v>
      </c>
      <c r="BN129" s="236">
        <f>'I. Modelsimulering_kvinder'!BN55*'B. Andre input'!$B$166*'B. Andre input'!$B$65</f>
        <v>0</v>
      </c>
      <c r="BO129" s="236">
        <f>'I. Modelsimulering_kvinder'!BO55*'B. Andre input'!$B$166*'B. Andre input'!$B$65</f>
        <v>0</v>
      </c>
      <c r="BP129" s="236">
        <f>'I. Modelsimulering_kvinder'!BP55*'B. Andre input'!$B$166*'B. Andre input'!$B$65</f>
        <v>0</v>
      </c>
      <c r="BQ129" s="236">
        <f>'I. Modelsimulering_kvinder'!BQ55*'B. Andre input'!$B$166*'B. Andre input'!$B$65</f>
        <v>0</v>
      </c>
      <c r="BR129" s="236">
        <f>'I. Modelsimulering_kvinder'!BR55*'B. Andre input'!$B$166*'B. Andre input'!$B$65</f>
        <v>0</v>
      </c>
      <c r="BS129" s="236">
        <f>'I. Modelsimulering_kvinder'!BS55*'B. Andre input'!$B$166*'B. Andre input'!$B$65</f>
        <v>0</v>
      </c>
      <c r="BT129" s="236">
        <f>'I. Modelsimulering_kvinder'!BT55*'B. Andre input'!$B$166*'B. Andre input'!$B$65</f>
        <v>0</v>
      </c>
      <c r="BU129" s="236">
        <f>'I. Modelsimulering_kvinder'!BU55*'B. Andre input'!$B$166*'B. Andre input'!$B$65</f>
        <v>0</v>
      </c>
      <c r="BV129" s="236">
        <f>'I. Modelsimulering_kvinder'!BV55*'B. Andre input'!$B$166*'B. Andre input'!$B$65</f>
        <v>0</v>
      </c>
      <c r="BW129" s="236">
        <f>'I. Modelsimulering_kvinder'!BW55*'B. Andre input'!$B$166*'B. Andre input'!$B$65</f>
        <v>0</v>
      </c>
      <c r="BX129" s="236">
        <f>'I. Modelsimulering_kvinder'!BX55*'B. Andre input'!$B$166*'B. Andre input'!$B$65</f>
        <v>0</v>
      </c>
      <c r="BY129" s="236">
        <f>'I. Modelsimulering_kvinder'!BY55*'B. Andre input'!$B$166*'B. Andre input'!$B$65</f>
        <v>0</v>
      </c>
      <c r="BZ129" s="236">
        <f>'I. Modelsimulering_kvinder'!BZ55*'B. Andre input'!$B$166*'B. Andre input'!$B$65</f>
        <v>0</v>
      </c>
      <c r="CA129" s="236">
        <f>'I. Modelsimulering_kvinder'!CA55*'B. Andre input'!$B$166*'B. Andre input'!$B$65</f>
        <v>0</v>
      </c>
      <c r="CB129" s="236">
        <f>'I. Modelsimulering_kvinder'!CB55*'B. Andre input'!$B$166*'B. Andre input'!$B$65</f>
        <v>0</v>
      </c>
      <c r="CC129" s="236">
        <f>'I. Modelsimulering_kvinder'!CC55*'B. Andre input'!$B$166*'B. Andre input'!$B$65</f>
        <v>0</v>
      </c>
      <c r="CD129" s="236">
        <f>'I. Modelsimulering_kvinder'!CD55*'B. Andre input'!$B$166*'B. Andre input'!$B$65</f>
        <v>0</v>
      </c>
      <c r="CE129" s="236">
        <f>'I. Modelsimulering_kvinder'!CE55*'B. Andre input'!$B$166*'B. Andre input'!$B$65</f>
        <v>0</v>
      </c>
      <c r="CF129" s="236">
        <f>'I. Modelsimulering_kvinder'!CF55*'B. Andre input'!$B$166*'B. Andre input'!$B$65</f>
        <v>0</v>
      </c>
      <c r="CG129" s="236">
        <f>'I. Modelsimulering_kvinder'!CG55*'B. Andre input'!$B$166*'B. Andre input'!$B$65</f>
        <v>0</v>
      </c>
      <c r="CH129" s="236">
        <f>'I. Modelsimulering_kvinder'!CH55*'B. Andre input'!$B$166*'B. Andre input'!$B$65</f>
        <v>0</v>
      </c>
      <c r="CI129" s="236">
        <f>'I. Modelsimulering_kvinder'!CI55*'B. Andre input'!$B$166*'B. Andre input'!$B$65</f>
        <v>0</v>
      </c>
      <c r="CJ129" s="236">
        <f>'I. Modelsimulering_kvinder'!CJ55*'B. Andre input'!$B$166*'B. Andre input'!$B$65</f>
        <v>0</v>
      </c>
    </row>
    <row r="130" spans="1:88" s="115" customFormat="1" ht="25.5" x14ac:dyDescent="0.2">
      <c r="A130" s="140" t="s">
        <v>184</v>
      </c>
      <c r="B130" s="192"/>
      <c r="C130" s="192"/>
      <c r="D130" s="236">
        <f>'I. Modelsimulering_kvinder'!D56*'B. Andre input'!$B$167*'B. Andre input'!$B$65</f>
        <v>0</v>
      </c>
      <c r="E130" s="236">
        <f>'I. Modelsimulering_kvinder'!E56*'B. Andre input'!$B$167*'B. Andre input'!$B$65</f>
        <v>0</v>
      </c>
      <c r="F130" s="236">
        <f>'I. Modelsimulering_kvinder'!F56*'B. Andre input'!$B$167*'B. Andre input'!$B$65</f>
        <v>0</v>
      </c>
      <c r="G130" s="236">
        <f>'I. Modelsimulering_kvinder'!G56*'B. Andre input'!$B$167*'B. Andre input'!$B$65</f>
        <v>0</v>
      </c>
      <c r="H130" s="236">
        <f>'I. Modelsimulering_kvinder'!H56*'B. Andre input'!$B$167*'B. Andre input'!$B$65</f>
        <v>0</v>
      </c>
      <c r="I130" s="236">
        <f>'I. Modelsimulering_kvinder'!I56*'B. Andre input'!$B$167*'B. Andre input'!$B$65</f>
        <v>0</v>
      </c>
      <c r="J130" s="236">
        <f>'I. Modelsimulering_kvinder'!J56*'B. Andre input'!$B$167*'B. Andre input'!$B$65</f>
        <v>0</v>
      </c>
      <c r="K130" s="236">
        <f>'I. Modelsimulering_kvinder'!K56*'B. Andre input'!$B$167*'B. Andre input'!$B$65</f>
        <v>0</v>
      </c>
      <c r="L130" s="236">
        <f>'I. Modelsimulering_kvinder'!L56*'B. Andre input'!$B$167*'B. Andre input'!$B$65</f>
        <v>0</v>
      </c>
      <c r="M130" s="236">
        <f>'I. Modelsimulering_kvinder'!M56*'B. Andre input'!$B$167*'B. Andre input'!$B$65</f>
        <v>0</v>
      </c>
      <c r="N130" s="236">
        <f>'I. Modelsimulering_kvinder'!N56*'B. Andre input'!$B$167*'B. Andre input'!$B$65</f>
        <v>1257732.3386132575</v>
      </c>
      <c r="O130" s="236">
        <f>'I. Modelsimulering_kvinder'!O56*'B. Andre input'!$B$167*'B. Andre input'!$B$65</f>
        <v>1525963.3549202892</v>
      </c>
      <c r="P130" s="236">
        <f>'I. Modelsimulering_kvinder'!P56*'B. Andre input'!$B$167*'B. Andre input'!$B$65</f>
        <v>1613721.8419773981</v>
      </c>
      <c r="Q130" s="236">
        <f>'I. Modelsimulering_kvinder'!Q56*'B. Andre input'!$B$167*'B. Andre input'!$B$65</f>
        <v>1675237.2988591301</v>
      </c>
      <c r="R130" s="236">
        <f>'I. Modelsimulering_kvinder'!R56*'B. Andre input'!$B$167*'B. Andre input'!$B$65</f>
        <v>1736748.1256584029</v>
      </c>
      <c r="S130" s="236">
        <f>'I. Modelsimulering_kvinder'!S56*'B. Andre input'!$B$167*'B. Andre input'!$B$65</f>
        <v>1800364.6441491758</v>
      </c>
      <c r="T130" s="236">
        <f>'I. Modelsimulering_kvinder'!T56*'B. Andre input'!$B$167*'B. Andre input'!$B$65</f>
        <v>1864289.3637477797</v>
      </c>
      <c r="U130" s="236">
        <f>'I. Modelsimulering_kvinder'!U56*'B. Andre input'!$B$167*'B. Andre input'!$B$65</f>
        <v>1926593.8838741286</v>
      </c>
      <c r="V130" s="236">
        <f>'I. Modelsimulering_kvinder'!V56*'B. Andre input'!$B$167*'B. Andre input'!$B$65</f>
        <v>1985805.6548910174</v>
      </c>
      <c r="W130" s="236">
        <f>'I. Modelsimulering_kvinder'!W56*'B. Andre input'!$B$167*'B. Andre input'!$B$65</f>
        <v>2144113.0881104553</v>
      </c>
      <c r="X130" s="236">
        <f>'I. Modelsimulering_kvinder'!X56*'B. Andre input'!$B$167*'B. Andre input'!$B$65</f>
        <v>2112349.1397895403</v>
      </c>
      <c r="Y130" s="236">
        <f>'I. Modelsimulering_kvinder'!Y56*'B. Andre input'!$B$167*'B. Andre input'!$B$65</f>
        <v>2092823.1855603962</v>
      </c>
      <c r="Z130" s="236">
        <f>'I. Modelsimulering_kvinder'!Z56*'B. Andre input'!$B$167*'B. Andre input'!$B$65</f>
        <v>2081770.1482928575</v>
      </c>
      <c r="AA130" s="236">
        <f>'I. Modelsimulering_kvinder'!AA56*'B. Andre input'!$B$167*'B. Andre input'!$B$65</f>
        <v>2076309.1449043497</v>
      </c>
      <c r="AB130" s="236">
        <f>'I. Modelsimulering_kvinder'!AB56*'B. Andre input'!$B$167*'B. Andre input'!$B$65</f>
        <v>2074255.1670539181</v>
      </c>
      <c r="AC130" s="236">
        <f>'I. Modelsimulering_kvinder'!AC56*'B. Andre input'!$B$167*'B. Andre input'!$B$65</f>
        <v>2073968.3837409983</v>
      </c>
      <c r="AD130" s="236">
        <f>'I. Modelsimulering_kvinder'!AD56*'B. Andre input'!$B$167*'B. Andre input'!$B$65</f>
        <v>2074234.154578425</v>
      </c>
      <c r="AE130" s="236">
        <f>'I. Modelsimulering_kvinder'!AE56*'B. Andre input'!$B$167*'B. Andre input'!$B$65</f>
        <v>2074167.9203188315</v>
      </c>
      <c r="AF130" s="236">
        <f>'I. Modelsimulering_kvinder'!AF56*'B. Andre input'!$B$167*'B. Andre input'!$B$65</f>
        <v>2073140.1155378739</v>
      </c>
      <c r="AG130" s="236">
        <f>'I. Modelsimulering_kvinder'!AG56*'B. Andre input'!$B$167*'B. Andre input'!$B$65</f>
        <v>2035015.0882748722</v>
      </c>
      <c r="AH130" s="236">
        <f>'I. Modelsimulering_kvinder'!AH56*'B. Andre input'!$B$167*'B. Andre input'!$B$65</f>
        <v>1995966.6506073142</v>
      </c>
      <c r="AI130" s="236">
        <f>'I. Modelsimulering_kvinder'!AI56*'B. Andre input'!$B$167*'B. Andre input'!$B$65</f>
        <v>1955904.0843029027</v>
      </c>
      <c r="AJ130" s="236">
        <f>'I. Modelsimulering_kvinder'!AJ56*'B. Andre input'!$B$167*'B. Andre input'!$B$65</f>
        <v>1914824.7485046419</v>
      </c>
      <c r="AK130" s="236">
        <f>'I. Modelsimulering_kvinder'!AK56*'B. Andre input'!$B$167*'B. Andre input'!$B$65</f>
        <v>1872786.7812984402</v>
      </c>
      <c r="AL130" s="236">
        <f>'I. Modelsimulering_kvinder'!AL56*'B. Andre input'!$B$167*'B. Andre input'!$B$65</f>
        <v>1829888.7051062405</v>
      </c>
      <c r="AM130" s="236">
        <f>'I. Modelsimulering_kvinder'!AM56*'B. Andre input'!$B$167*'B. Andre input'!$B$65</f>
        <v>1786254.3070506849</v>
      </c>
      <c r="AN130" s="236">
        <f>'I. Modelsimulering_kvinder'!AN56*'B. Andre input'!$B$167*'B. Andre input'!$B$65</f>
        <v>1742021.5355858605</v>
      </c>
      <c r="AO130" s="236">
        <f>'I. Modelsimulering_kvinder'!AO56*'B. Andre input'!$B$167*'B. Andre input'!$B$65</f>
        <v>1697334.4436708174</v>
      </c>
      <c r="AP130" s="236">
        <f>'I. Modelsimulering_kvinder'!AP56*'B. Andre input'!$B$167*'B. Andre input'!$B$65</f>
        <v>1652337.4335287025</v>
      </c>
      <c r="AQ130" s="236">
        <f>'I. Modelsimulering_kvinder'!AQ56*'B. Andre input'!$B$167*'B. Andre input'!$B$65</f>
        <v>1522583.2726771089</v>
      </c>
      <c r="AR130" s="236">
        <f>'I. Modelsimulering_kvinder'!AR56*'B. Andre input'!$B$167*'B. Andre input'!$B$65</f>
        <v>1401879.0376508331</v>
      </c>
      <c r="AS130" s="236">
        <f>'I. Modelsimulering_kvinder'!AS56*'B. Andre input'!$B$167*'B. Andre input'!$B$65</f>
        <v>1289740.4437058524</v>
      </c>
      <c r="AT130" s="236">
        <f>'I. Modelsimulering_kvinder'!AT56*'B. Andre input'!$B$167*'B. Andre input'!$B$65</f>
        <v>1185690.3030541686</v>
      </c>
      <c r="AU130" s="236">
        <f>'I. Modelsimulering_kvinder'!AU56*'B. Andre input'!$B$167*'B. Andre input'!$B$65</f>
        <v>1089260.7783213232</v>
      </c>
      <c r="AV130" s="236">
        <f>'I. Modelsimulering_kvinder'!AV56*'B. Andre input'!$B$167*'B. Andre input'!$B$65</f>
        <v>999995.54989624931</v>
      </c>
      <c r="AW130" s="236">
        <f>'I. Modelsimulering_kvinder'!AW56*'B. Andre input'!$B$167*'B. Andre input'!$B$65</f>
        <v>917451.75793794147</v>
      </c>
      <c r="AX130" s="236">
        <f>'I. Modelsimulering_kvinder'!AX56*'B. Andre input'!$B$167*'B. Andre input'!$B$65</f>
        <v>841201.64721351408</v>
      </c>
      <c r="AY130" s="236">
        <f>'I. Modelsimulering_kvinder'!AY56*'B. Andre input'!$B$167*'B. Andre input'!$B$65</f>
        <v>770833.88736989012</v>
      </c>
      <c r="AZ130" s="236">
        <f>'I. Modelsimulering_kvinder'!AZ56*'B. Andre input'!$B$167*'B. Andre input'!$B$65</f>
        <v>705954.56962902227</v>
      </c>
      <c r="BA130" s="236">
        <f>'I. Modelsimulering_kvinder'!BA56*'B. Andre input'!$B$167*'B. Andre input'!$B$65</f>
        <v>0</v>
      </c>
      <c r="BB130" s="236">
        <f>'I. Modelsimulering_kvinder'!BB56*'B. Andre input'!$B$167*'B. Andre input'!$B$65</f>
        <v>0</v>
      </c>
      <c r="BC130" s="236">
        <f>'I. Modelsimulering_kvinder'!BC56*'B. Andre input'!$B$167*'B. Andre input'!$B$65</f>
        <v>0</v>
      </c>
      <c r="BD130" s="236">
        <f>'I. Modelsimulering_kvinder'!BD56*'B. Andre input'!$B$167*'B. Andre input'!$B$65</f>
        <v>0</v>
      </c>
      <c r="BE130" s="236">
        <f>'I. Modelsimulering_kvinder'!BE56*'B. Andre input'!$B$167*'B. Andre input'!$B$65</f>
        <v>0</v>
      </c>
      <c r="BF130" s="236">
        <f>'I. Modelsimulering_kvinder'!BF56*'B. Andre input'!$B$167*'B. Andre input'!$B$65</f>
        <v>0</v>
      </c>
      <c r="BG130" s="236">
        <f>'I. Modelsimulering_kvinder'!BG56*'B. Andre input'!$B$167*'B. Andre input'!$B$65</f>
        <v>0</v>
      </c>
      <c r="BH130" s="236">
        <f>'I. Modelsimulering_kvinder'!BH56*'B. Andre input'!$B$167*'B. Andre input'!$B$65</f>
        <v>0</v>
      </c>
      <c r="BI130" s="236">
        <f>'I. Modelsimulering_kvinder'!BI56*'B. Andre input'!$B$167*'B. Andre input'!$B$65</f>
        <v>0</v>
      </c>
      <c r="BJ130" s="236">
        <f>'I. Modelsimulering_kvinder'!BJ56*'B. Andre input'!$B$167*'B. Andre input'!$B$65</f>
        <v>0</v>
      </c>
      <c r="BK130" s="236">
        <f>'I. Modelsimulering_kvinder'!BK56*'B. Andre input'!$B$167*'B. Andre input'!$B$65</f>
        <v>0</v>
      </c>
      <c r="BL130" s="236">
        <f>'I. Modelsimulering_kvinder'!BL56*'B. Andre input'!$B$167*'B. Andre input'!$B$65</f>
        <v>0</v>
      </c>
      <c r="BM130" s="236">
        <f>'I. Modelsimulering_kvinder'!BM56*'B. Andre input'!$B$167*'B. Andre input'!$B$65</f>
        <v>0</v>
      </c>
      <c r="BN130" s="236">
        <f>'I. Modelsimulering_kvinder'!BN56*'B. Andre input'!$B$167*'B. Andre input'!$B$65</f>
        <v>0</v>
      </c>
      <c r="BO130" s="236">
        <f>'I. Modelsimulering_kvinder'!BO56*'B. Andre input'!$B$167*'B. Andre input'!$B$65</f>
        <v>0</v>
      </c>
      <c r="BP130" s="236">
        <f>'I. Modelsimulering_kvinder'!BP56*'B. Andre input'!$B$167*'B. Andre input'!$B$65</f>
        <v>0</v>
      </c>
      <c r="BQ130" s="236">
        <f>'I. Modelsimulering_kvinder'!BQ56*'B. Andre input'!$B$167*'B. Andre input'!$B$65</f>
        <v>0</v>
      </c>
      <c r="BR130" s="236">
        <f>'I. Modelsimulering_kvinder'!BR56*'B. Andre input'!$B$167*'B. Andre input'!$B$65</f>
        <v>0</v>
      </c>
      <c r="BS130" s="236">
        <f>'I. Modelsimulering_kvinder'!BS56*'B. Andre input'!$B$167*'B. Andre input'!$B$65</f>
        <v>0</v>
      </c>
      <c r="BT130" s="236">
        <f>'I. Modelsimulering_kvinder'!BT56*'B. Andre input'!$B$167*'B. Andre input'!$B$65</f>
        <v>0</v>
      </c>
      <c r="BU130" s="236">
        <f>'I. Modelsimulering_kvinder'!BU56*'B. Andre input'!$B$167*'B. Andre input'!$B$65</f>
        <v>0</v>
      </c>
      <c r="BV130" s="236">
        <f>'I. Modelsimulering_kvinder'!BV56*'B. Andre input'!$B$167*'B. Andre input'!$B$65</f>
        <v>0</v>
      </c>
      <c r="BW130" s="236">
        <f>'I. Modelsimulering_kvinder'!BW56*'B. Andre input'!$B$167*'B. Andre input'!$B$65</f>
        <v>0</v>
      </c>
      <c r="BX130" s="236">
        <f>'I. Modelsimulering_kvinder'!BX56*'B. Andre input'!$B$167*'B. Andre input'!$B$65</f>
        <v>0</v>
      </c>
      <c r="BY130" s="236">
        <f>'I. Modelsimulering_kvinder'!BY56*'B. Andre input'!$B$167*'B. Andre input'!$B$65</f>
        <v>0</v>
      </c>
      <c r="BZ130" s="236">
        <f>'I. Modelsimulering_kvinder'!BZ56*'B. Andre input'!$B$167*'B. Andre input'!$B$65</f>
        <v>0</v>
      </c>
      <c r="CA130" s="236">
        <f>'I. Modelsimulering_kvinder'!CA56*'B. Andre input'!$B$167*'B. Andre input'!$B$65</f>
        <v>0</v>
      </c>
      <c r="CB130" s="236">
        <f>'I. Modelsimulering_kvinder'!CB56*'B. Andre input'!$B$167*'B. Andre input'!$B$65</f>
        <v>0</v>
      </c>
      <c r="CC130" s="236">
        <f>'I. Modelsimulering_kvinder'!CC56*'B. Andre input'!$B$167*'B. Andre input'!$B$65</f>
        <v>0</v>
      </c>
      <c r="CD130" s="236">
        <f>'I. Modelsimulering_kvinder'!CD56*'B. Andre input'!$B$167*'B. Andre input'!$B$65</f>
        <v>0</v>
      </c>
      <c r="CE130" s="236">
        <f>'I. Modelsimulering_kvinder'!CE56*'B. Andre input'!$B$167*'B. Andre input'!$B$65</f>
        <v>0</v>
      </c>
      <c r="CF130" s="236">
        <f>'I. Modelsimulering_kvinder'!CF56*'B. Andre input'!$B$167*'B. Andre input'!$B$65</f>
        <v>0</v>
      </c>
      <c r="CG130" s="236">
        <f>'I. Modelsimulering_kvinder'!CG56*'B. Andre input'!$B$167*'B. Andre input'!$B$65</f>
        <v>0</v>
      </c>
      <c r="CH130" s="236">
        <f>'I. Modelsimulering_kvinder'!CH56*'B. Andre input'!$B$167*'B. Andre input'!$B$65</f>
        <v>0</v>
      </c>
      <c r="CI130" s="236">
        <f>'I. Modelsimulering_kvinder'!CI56*'B. Andre input'!$B$167*'B. Andre input'!$B$65</f>
        <v>0</v>
      </c>
      <c r="CJ130" s="236">
        <f>'I. Modelsimulering_kvinder'!CJ56*'B. Andre input'!$B$167*'B. Andre input'!$B$65</f>
        <v>0</v>
      </c>
    </row>
    <row r="131" spans="1:88" s="115" customFormat="1" ht="25.5" x14ac:dyDescent="0.2">
      <c r="A131" s="140" t="s">
        <v>217</v>
      </c>
      <c r="B131" s="192"/>
      <c r="C131" s="192"/>
      <c r="D131" s="236">
        <f>'I. Modelsimulering_kvinder'!D57*'B. Andre input'!$B$168*'B. Andre input'!$B$65</f>
        <v>0</v>
      </c>
      <c r="E131" s="236">
        <f>'I. Modelsimulering_kvinder'!E57*'B. Andre input'!$B$168*'B. Andre input'!$B$65</f>
        <v>0</v>
      </c>
      <c r="F131" s="236">
        <f>'I. Modelsimulering_kvinder'!F57*'B. Andre input'!$B$168*'B. Andre input'!$B$65</f>
        <v>0</v>
      </c>
      <c r="G131" s="236">
        <f>'I. Modelsimulering_kvinder'!G57*'B. Andre input'!$B$168*'B. Andre input'!$B$65</f>
        <v>0</v>
      </c>
      <c r="H131" s="236">
        <f>'I. Modelsimulering_kvinder'!H57*'B. Andre input'!$B$168*'B. Andre input'!$B$65</f>
        <v>0</v>
      </c>
      <c r="I131" s="236">
        <f>'I. Modelsimulering_kvinder'!I57*'B. Andre input'!$B$168*'B. Andre input'!$B$65</f>
        <v>0</v>
      </c>
      <c r="J131" s="236">
        <f>'I. Modelsimulering_kvinder'!J57*'B. Andre input'!$B$168*'B. Andre input'!$B$65</f>
        <v>0</v>
      </c>
      <c r="K131" s="236">
        <f>'I. Modelsimulering_kvinder'!K57*'B. Andre input'!$B$168*'B. Andre input'!$B$65</f>
        <v>0</v>
      </c>
      <c r="L131" s="236">
        <f>'I. Modelsimulering_kvinder'!L57*'B. Andre input'!$B$168*'B. Andre input'!$B$65</f>
        <v>0</v>
      </c>
      <c r="M131" s="236">
        <f>'I. Modelsimulering_kvinder'!M57*'B. Andre input'!$B$168*'B. Andre input'!$B$65</f>
        <v>0</v>
      </c>
      <c r="N131" s="236">
        <f>'I. Modelsimulering_kvinder'!N57*'B. Andre input'!$B$168*'B. Andre input'!$B$65</f>
        <v>1030376.8270846788</v>
      </c>
      <c r="O131" s="236">
        <f>'I. Modelsimulering_kvinder'!O57*'B. Andre input'!$B$168*'B. Andre input'!$B$65</f>
        <v>1267469.7728285717</v>
      </c>
      <c r="P131" s="236">
        <f>'I. Modelsimulering_kvinder'!P57*'B. Andre input'!$B$168*'B. Andre input'!$B$65</f>
        <v>1359344.6084012247</v>
      </c>
      <c r="Q131" s="236">
        <f>'I. Modelsimulering_kvinder'!Q57*'B. Andre input'!$B$168*'B. Andre input'!$B$65</f>
        <v>1432083.1540766775</v>
      </c>
      <c r="R131" s="236">
        <f>'I. Modelsimulering_kvinder'!R57*'B. Andre input'!$B$168*'B. Andre input'!$B$65</f>
        <v>1507832.3871632819</v>
      </c>
      <c r="S131" s="236">
        <f>'I. Modelsimulering_kvinder'!S57*'B. Andre input'!$B$168*'B. Andre input'!$B$65</f>
        <v>1588567.6001847677</v>
      </c>
      <c r="T131" s="236">
        <f>'I. Modelsimulering_kvinder'!T57*'B. Andre input'!$B$168*'B. Andre input'!$B$65</f>
        <v>1672749.7198216817</v>
      </c>
      <c r="U131" s="236">
        <f>'I. Modelsimulering_kvinder'!U57*'B. Andre input'!$B$168*'B. Andre input'!$B$65</f>
        <v>1758550.2849622637</v>
      </c>
      <c r="V131" s="236">
        <f>'I. Modelsimulering_kvinder'!V57*'B. Andre input'!$B$168*'B. Andre input'!$B$65</f>
        <v>1844409.6103185886</v>
      </c>
      <c r="W131" s="236">
        <f>'I. Modelsimulering_kvinder'!W57*'B. Andre input'!$B$168*'B. Andre input'!$B$65</f>
        <v>1859827.735722258</v>
      </c>
      <c r="X131" s="236">
        <f>'I. Modelsimulering_kvinder'!X57*'B. Andre input'!$B$168*'B. Andre input'!$B$65</f>
        <v>1897422.7026576621</v>
      </c>
      <c r="Y131" s="236">
        <f>'I. Modelsimulering_kvinder'!Y57*'B. Andre input'!$B$168*'B. Andre input'!$B$65</f>
        <v>1941871.1630417681</v>
      </c>
      <c r="Z131" s="236">
        <f>'I. Modelsimulering_kvinder'!Z57*'B. Andre input'!$B$168*'B. Andre input'!$B$65</f>
        <v>1990967.2797218873</v>
      </c>
      <c r="AA131" s="236">
        <f>'I. Modelsimulering_kvinder'!AA57*'B. Andre input'!$B$168*'B. Andre input'!$B$65</f>
        <v>2042822.8915697313</v>
      </c>
      <c r="AB131" s="236">
        <f>'I. Modelsimulering_kvinder'!AB57*'B. Andre input'!$B$168*'B. Andre input'!$B$65</f>
        <v>2095850.6610154007</v>
      </c>
      <c r="AC131" s="236">
        <f>'I. Modelsimulering_kvinder'!AC57*'B. Andre input'!$B$168*'B. Andre input'!$B$65</f>
        <v>2148738.8974315831</v>
      </c>
      <c r="AD131" s="236">
        <f>'I. Modelsimulering_kvinder'!AD57*'B. Andre input'!$B$168*'B. Andre input'!$B$65</f>
        <v>2200422.4344271552</v>
      </c>
      <c r="AE131" s="236">
        <f>'I. Modelsimulering_kvinder'!AE57*'B. Andre input'!$B$168*'B. Andre input'!$B$65</f>
        <v>2250052.4792434741</v>
      </c>
      <c r="AF131" s="236">
        <f>'I. Modelsimulering_kvinder'!AF57*'B. Andre input'!$B$168*'B. Andre input'!$B$65</f>
        <v>2296967.2922493597</v>
      </c>
      <c r="AG131" s="236">
        <f>'I. Modelsimulering_kvinder'!AG57*'B. Andre input'!$B$168*'B. Andre input'!$B$65</f>
        <v>2402558.707078883</v>
      </c>
      <c r="AH131" s="236">
        <f>'I. Modelsimulering_kvinder'!AH57*'B. Andre input'!$B$168*'B. Andre input'!$B$65</f>
        <v>2499139.379778197</v>
      </c>
      <c r="AI131" s="236">
        <f>'I. Modelsimulering_kvinder'!AI57*'B. Andre input'!$B$168*'B. Andre input'!$B$65</f>
        <v>2586566.4441286856</v>
      </c>
      <c r="AJ131" s="236">
        <f>'I. Modelsimulering_kvinder'!AJ57*'B. Andre input'!$B$168*'B. Andre input'!$B$65</f>
        <v>2664796.7078624265</v>
      </c>
      <c r="AK131" s="236">
        <f>'I. Modelsimulering_kvinder'!AK57*'B. Andre input'!$B$168*'B. Andre input'!$B$65</f>
        <v>2733874.996146901</v>
      </c>
      <c r="AL131" s="236">
        <f>'I. Modelsimulering_kvinder'!AL57*'B. Andre input'!$B$168*'B. Andre input'!$B$65</f>
        <v>2793922.9537385553</v>
      </c>
      <c r="AM131" s="236">
        <f>'I. Modelsimulering_kvinder'!AM57*'B. Andre input'!$B$168*'B. Andre input'!$B$65</f>
        <v>2845128.3107005572</v>
      </c>
      <c r="AN131" s="236">
        <f>'I. Modelsimulering_kvinder'!AN57*'B. Andre input'!$B$168*'B. Andre input'!$B$65</f>
        <v>2887734.69192649</v>
      </c>
      <c r="AO131" s="236">
        <f>'I. Modelsimulering_kvinder'!AO57*'B. Andre input'!$B$168*'B. Andre input'!$B$65</f>
        <v>2922032.0648618788</v>
      </c>
      <c r="AP131" s="236">
        <f>'I. Modelsimulering_kvinder'!AP57*'B. Andre input'!$B$168*'B. Andre input'!$B$65</f>
        <v>2948347.9045153707</v>
      </c>
      <c r="AQ131" s="236">
        <f>'I. Modelsimulering_kvinder'!AQ57*'B. Andre input'!$B$168*'B. Andre input'!$B$65</f>
        <v>3113682.9118863591</v>
      </c>
      <c r="AR131" s="236">
        <f>'I. Modelsimulering_kvinder'!AR57*'B. Andre input'!$B$168*'B. Andre input'!$B$65</f>
        <v>3246353.0145615079</v>
      </c>
      <c r="AS131" s="236">
        <f>'I. Modelsimulering_kvinder'!AS57*'B. Andre input'!$B$168*'B. Andre input'!$B$65</f>
        <v>3349305.9770709891</v>
      </c>
      <c r="AT131" s="236">
        <f>'I. Modelsimulering_kvinder'!AT57*'B. Andre input'!$B$168*'B. Andre input'!$B$65</f>
        <v>3425349.6503755576</v>
      </c>
      <c r="AU131" s="236">
        <f>'I. Modelsimulering_kvinder'!AU57*'B. Andre input'!$B$168*'B. Andre input'!$B$65</f>
        <v>3477139.1970929904</v>
      </c>
      <c r="AV131" s="236">
        <f>'I. Modelsimulering_kvinder'!AV57*'B. Andre input'!$B$168*'B. Andre input'!$B$65</f>
        <v>3507171.4069351405</v>
      </c>
      <c r="AW131" s="236">
        <f>'I. Modelsimulering_kvinder'!AW57*'B. Andre input'!$B$168*'B. Andre input'!$B$65</f>
        <v>3517783.4871223141</v>
      </c>
      <c r="AX131" s="236">
        <f>'I. Modelsimulering_kvinder'!AX57*'B. Andre input'!$B$168*'B. Andre input'!$B$65</f>
        <v>3511154.6930318675</v>
      </c>
      <c r="AY131" s="236">
        <f>'I. Modelsimulering_kvinder'!AY57*'B. Andre input'!$B$168*'B. Andre input'!$B$65</f>
        <v>3489309.7805554313</v>
      </c>
      <c r="AZ131" s="236">
        <f>'I. Modelsimulering_kvinder'!AZ57*'B. Andre input'!$B$168*'B. Andre input'!$B$65</f>
        <v>3454123.6442275867</v>
      </c>
      <c r="BA131" s="236">
        <f>'I. Modelsimulering_kvinder'!BA57*'B. Andre input'!$B$168*'B. Andre input'!$B$65</f>
        <v>4527574.0993339019</v>
      </c>
      <c r="BB131" s="236">
        <f>'I. Modelsimulering_kvinder'!BB57*'B. Andre input'!$B$168*'B. Andre input'!$B$65</f>
        <v>4301953.1337775169</v>
      </c>
      <c r="BC131" s="236">
        <f>'I. Modelsimulering_kvinder'!BC57*'B. Andre input'!$B$168*'B. Andre input'!$B$65</f>
        <v>4085465.8682999318</v>
      </c>
      <c r="BD131" s="236">
        <f>'I. Modelsimulering_kvinder'!BD57*'B. Andre input'!$B$168*'B. Andre input'!$B$65</f>
        <v>3877937.1666836785</v>
      </c>
      <c r="BE131" s="236">
        <f>'I. Modelsimulering_kvinder'!BE57*'B. Andre input'!$B$168*'B. Andre input'!$B$65</f>
        <v>3679145.5144336675</v>
      </c>
      <c r="BF131" s="236">
        <f>'I. Modelsimulering_kvinder'!BF57*'B. Andre input'!$B$168*'B. Andre input'!$B$65</f>
        <v>3488849.4215116361</v>
      </c>
      <c r="BG131" s="236">
        <f>'I. Modelsimulering_kvinder'!BG57*'B. Andre input'!$B$168*'B. Andre input'!$B$65</f>
        <v>3306801.4036472626</v>
      </c>
      <c r="BH131" s="236">
        <f>'I. Modelsimulering_kvinder'!BH57*'B. Andre input'!$B$168*'B. Andre input'!$B$65</f>
        <v>3132754.6880792528</v>
      </c>
      <c r="BI131" s="236">
        <f>'I. Modelsimulering_kvinder'!BI57*'B. Andre input'!$B$168*'B. Andre input'!$B$65</f>
        <v>2966465.8530805581</v>
      </c>
      <c r="BJ131" s="236">
        <f>'I. Modelsimulering_kvinder'!BJ57*'B. Andre input'!$B$168*'B. Andre input'!$B$65</f>
        <v>2807695.3571504247</v>
      </c>
      <c r="BK131" s="236">
        <f>'I. Modelsimulering_kvinder'!BK57*'B. Andre input'!$B$168*'B. Andre input'!$B$65</f>
        <v>2656207.1126524545</v>
      </c>
      <c r="BL131" s="236">
        <f>'I. Modelsimulering_kvinder'!BL57*'B. Andre input'!$B$168*'B. Andre input'!$B$65</f>
        <v>2511767.7548698736</v>
      </c>
      <c r="BM131" s="236">
        <f>'I. Modelsimulering_kvinder'!BM57*'B. Andre input'!$B$168*'B. Andre input'!$B$65</f>
        <v>2374145.9472097456</v>
      </c>
      <c r="BN131" s="236">
        <f>'I. Modelsimulering_kvinder'!BN57*'B. Andre input'!$B$168*'B. Andre input'!$B$65</f>
        <v>2243111.8776445421</v>
      </c>
      <c r="BO131" s="236">
        <f>'I. Modelsimulering_kvinder'!BO57*'B. Andre input'!$B$168*'B. Andre input'!$B$65</f>
        <v>2118436.9948902247</v>
      </c>
      <c r="BP131" s="236">
        <f>'I. Modelsimulering_kvinder'!BP57*'B. Andre input'!$B$168*'B. Andre input'!$B$65</f>
        <v>1999893.9754649021</v>
      </c>
      <c r="BQ131" s="236">
        <f>'I. Modelsimulering_kvinder'!BQ57*'B. Andre input'!$B$168*'B. Andre input'!$B$65</f>
        <v>1887256.8853247785</v>
      </c>
      <c r="BR131" s="236">
        <f>'I. Modelsimulering_kvinder'!BR57*'B. Andre input'!$B$168*'B. Andre input'!$B$65</f>
        <v>1780301.4898670777</v>
      </c>
      <c r="BS131" s="236">
        <f>'I. Modelsimulering_kvinder'!BS57*'B. Andre input'!$B$168*'B. Andre input'!$B$65</f>
        <v>1678805.6659359373</v>
      </c>
      <c r="BT131" s="236">
        <f>'I. Modelsimulering_kvinder'!BT57*'B. Andre input'!$B$168*'B. Andre input'!$B$65</f>
        <v>1582549.8742676531</v>
      </c>
      <c r="BU131" s="236">
        <f>'I. Modelsimulering_kvinder'!BU57*'B. Andre input'!$B$168*'B. Andre input'!$B$65</f>
        <v>0</v>
      </c>
      <c r="BV131" s="236">
        <f>'I. Modelsimulering_kvinder'!BV57*'B. Andre input'!$B$168*'B. Andre input'!$B$65</f>
        <v>0</v>
      </c>
      <c r="BW131" s="236">
        <f>'I. Modelsimulering_kvinder'!BW57*'B. Andre input'!$B$168*'B. Andre input'!$B$65</f>
        <v>0</v>
      </c>
      <c r="BX131" s="236">
        <f>'I. Modelsimulering_kvinder'!BX57*'B. Andre input'!$B$168*'B. Andre input'!$B$65</f>
        <v>0</v>
      </c>
      <c r="BY131" s="236">
        <f>'I. Modelsimulering_kvinder'!BY57*'B. Andre input'!$B$168*'B. Andre input'!$B$65</f>
        <v>0</v>
      </c>
      <c r="BZ131" s="236">
        <f>'I. Modelsimulering_kvinder'!BZ57*'B. Andre input'!$B$168*'B. Andre input'!$B$65</f>
        <v>0</v>
      </c>
      <c r="CA131" s="236">
        <f>'I. Modelsimulering_kvinder'!CA57*'B. Andre input'!$B$168*'B. Andre input'!$B$65</f>
        <v>0</v>
      </c>
      <c r="CB131" s="236">
        <f>'I. Modelsimulering_kvinder'!CB57*'B. Andre input'!$B$168*'B. Andre input'!$B$65</f>
        <v>0</v>
      </c>
      <c r="CC131" s="236">
        <f>'I. Modelsimulering_kvinder'!CC57*'B. Andre input'!$B$168*'B. Andre input'!$B$65</f>
        <v>0</v>
      </c>
      <c r="CD131" s="236">
        <f>'I. Modelsimulering_kvinder'!CD57*'B. Andre input'!$B$168*'B. Andre input'!$B$65</f>
        <v>0</v>
      </c>
      <c r="CE131" s="236">
        <f>'I. Modelsimulering_kvinder'!CE57*'B. Andre input'!$B$168*'B. Andre input'!$B$65</f>
        <v>0</v>
      </c>
      <c r="CF131" s="236">
        <f>'I. Modelsimulering_kvinder'!CF57*'B. Andre input'!$B$168*'B. Andre input'!$B$65</f>
        <v>0</v>
      </c>
      <c r="CG131" s="236">
        <f>'I. Modelsimulering_kvinder'!CG57*'B. Andre input'!$B$168*'B. Andre input'!$B$65</f>
        <v>0</v>
      </c>
      <c r="CH131" s="236">
        <f>'I. Modelsimulering_kvinder'!CH57*'B. Andre input'!$B$168*'B. Andre input'!$B$65</f>
        <v>0</v>
      </c>
      <c r="CI131" s="236">
        <f>'I. Modelsimulering_kvinder'!CI57*'B. Andre input'!$B$168*'B. Andre input'!$B$65</f>
        <v>0</v>
      </c>
      <c r="CJ131" s="236">
        <f>'I. Modelsimulering_kvinder'!CJ57*'B. Andre input'!$B$168*'B. Andre input'!$B$65</f>
        <v>0</v>
      </c>
    </row>
    <row r="132" spans="1:88" s="115" customFormat="1" ht="25.5" x14ac:dyDescent="0.2">
      <c r="A132" s="140" t="s">
        <v>218</v>
      </c>
      <c r="B132" s="192"/>
      <c r="C132" s="192"/>
      <c r="D132" s="236">
        <f>'I. Modelsimulering_kvinder'!D58*'B. Andre input'!$B$168*'B. Andre input'!$B$65</f>
        <v>0</v>
      </c>
      <c r="E132" s="236">
        <f>'I. Modelsimulering_kvinder'!E58*'B. Andre input'!$B$168*'B. Andre input'!$B$65</f>
        <v>0</v>
      </c>
      <c r="F132" s="236">
        <f>'I. Modelsimulering_kvinder'!F58*'B. Andre input'!$B$168*'B. Andre input'!$B$65</f>
        <v>0</v>
      </c>
      <c r="G132" s="236">
        <f>'I. Modelsimulering_kvinder'!G58*'B. Andre input'!$B$168*'B. Andre input'!$B$65</f>
        <v>0</v>
      </c>
      <c r="H132" s="236">
        <f>'I. Modelsimulering_kvinder'!H58*'B. Andre input'!$B$168*'B. Andre input'!$B$65</f>
        <v>0</v>
      </c>
      <c r="I132" s="236">
        <f>'I. Modelsimulering_kvinder'!I58*'B. Andre input'!$B$168*'B. Andre input'!$B$65</f>
        <v>0</v>
      </c>
      <c r="J132" s="236">
        <f>'I. Modelsimulering_kvinder'!J58*'B. Andre input'!$B$168*'B. Andre input'!$B$65</f>
        <v>0</v>
      </c>
      <c r="K132" s="236">
        <f>'I. Modelsimulering_kvinder'!K58*'B. Andre input'!$B$168*'B. Andre input'!$B$65</f>
        <v>0</v>
      </c>
      <c r="L132" s="236">
        <f>'I. Modelsimulering_kvinder'!L58*'B. Andre input'!$B$168*'B. Andre input'!$B$65</f>
        <v>0</v>
      </c>
      <c r="M132" s="236">
        <f>'I. Modelsimulering_kvinder'!M58*'B. Andre input'!$B$168*'B. Andre input'!$B$65</f>
        <v>0</v>
      </c>
      <c r="N132" s="236">
        <f>'I. Modelsimulering_kvinder'!N58*'B. Andre input'!$B$168*'B. Andre input'!$B$65</f>
        <v>298559.43527826841</v>
      </c>
      <c r="O132" s="236">
        <f>'I. Modelsimulering_kvinder'!O58*'B. Andre input'!$B$168*'B. Andre input'!$B$65</f>
        <v>369048.42009451939</v>
      </c>
      <c r="P132" s="236">
        <f>'I. Modelsimulering_kvinder'!P58*'B. Andre input'!$B$168*'B. Andre input'!$B$65</f>
        <v>396024.15668100072</v>
      </c>
      <c r="Q132" s="236">
        <f>'I. Modelsimulering_kvinder'!Q58*'B. Andre input'!$B$168*'B. Andre input'!$B$65</f>
        <v>417371.88103657524</v>
      </c>
      <c r="R132" s="236">
        <f>'I. Modelsimulering_kvinder'!R58*'B. Andre input'!$B$168*'B. Andre input'!$B$65</f>
        <v>440190.06851904781</v>
      </c>
      <c r="S132" s="236">
        <f>'I. Modelsimulering_kvinder'!S58*'B. Andre input'!$B$168*'B. Andre input'!$B$65</f>
        <v>465250.33446678333</v>
      </c>
      <c r="T132" s="236">
        <f>'I. Modelsimulering_kvinder'!T58*'B. Andre input'!$B$168*'B. Andre input'!$B$65</f>
        <v>492114.41086386878</v>
      </c>
      <c r="U132" s="236">
        <f>'I. Modelsimulering_kvinder'!U58*'B. Andre input'!$B$168*'B. Andre input'!$B$65</f>
        <v>520190.08054750285</v>
      </c>
      <c r="V132" s="236">
        <f>'I. Modelsimulering_kvinder'!V58*'B. Andre input'!$B$168*'B. Andre input'!$B$65</f>
        <v>548938.68964849494</v>
      </c>
      <c r="W132" s="236">
        <f>'I. Modelsimulering_kvinder'!W58*'B. Andre input'!$B$168*'B. Andre input'!$B$65</f>
        <v>556911.60367404378</v>
      </c>
      <c r="X132" s="236">
        <f>'I. Modelsimulering_kvinder'!X58*'B. Andre input'!$B$168*'B. Andre input'!$B$65</f>
        <v>568766.85886924423</v>
      </c>
      <c r="Y132" s="236">
        <f>'I. Modelsimulering_kvinder'!Y58*'B. Andre input'!$B$168*'B. Andre input'!$B$65</f>
        <v>584193.14169038285</v>
      </c>
      <c r="Z132" s="236">
        <f>'I. Modelsimulering_kvinder'!Z58*'B. Andre input'!$B$168*'B. Andre input'!$B$65</f>
        <v>602268.36824973894</v>
      </c>
      <c r="AA132" s="236">
        <f>'I. Modelsimulering_kvinder'!AA58*'B. Andre input'!$B$168*'B. Andre input'!$B$65</f>
        <v>622198.59311676968</v>
      </c>
      <c r="AB132" s="236">
        <f>'I. Modelsimulering_kvinder'!AB58*'B. Andre input'!$B$168*'B. Andre input'!$B$65</f>
        <v>643305.88390210213</v>
      </c>
      <c r="AC132" s="236">
        <f>'I. Modelsimulering_kvinder'!AC58*'B. Andre input'!$B$168*'B. Andre input'!$B$65</f>
        <v>665016.55445303023</v>
      </c>
      <c r="AD132" s="236">
        <f>'I. Modelsimulering_kvinder'!AD58*'B. Andre input'!$B$168*'B. Andre input'!$B$65</f>
        <v>686849.97703910177</v>
      </c>
      <c r="AE132" s="236">
        <f>'I. Modelsimulering_kvinder'!AE58*'B. Andre input'!$B$168*'B. Andre input'!$B$65</f>
        <v>708408.06623260945</v>
      </c>
      <c r="AF132" s="236">
        <f>'I. Modelsimulering_kvinder'!AF58*'B. Andre input'!$B$168*'B. Andre input'!$B$65</f>
        <v>729365.47770199948</v>
      </c>
      <c r="AG132" s="236">
        <f>'I. Modelsimulering_kvinder'!AG58*'B. Andre input'!$B$168*'B. Andre input'!$B$65</f>
        <v>749460.54501942056</v>
      </c>
      <c r="AH132" s="236">
        <f>'I. Modelsimulering_kvinder'!AH58*'B. Andre input'!$B$168*'B. Andre input'!$B$65</f>
        <v>771633.566884503</v>
      </c>
      <c r="AI132" s="236">
        <f>'I. Modelsimulering_kvinder'!AI58*'B. Andre input'!$B$168*'B. Andre input'!$B$65</f>
        <v>795023.85152923968</v>
      </c>
      <c r="AJ132" s="236">
        <f>'I. Modelsimulering_kvinder'!AJ58*'B. Andre input'!$B$168*'B. Andre input'!$B$65</f>
        <v>818908.99312267697</v>
      </c>
      <c r="AK132" s="236">
        <f>'I. Modelsimulering_kvinder'!AK58*'B. Andre input'!$B$168*'B. Andre input'!$B$65</f>
        <v>842686.35772352992</v>
      </c>
      <c r="AL132" s="236">
        <f>'I. Modelsimulering_kvinder'!AL58*'B. Andre input'!$B$168*'B. Andre input'!$B$65</f>
        <v>865856.71493129199</v>
      </c>
      <c r="AM132" s="236">
        <f>'I. Modelsimulering_kvinder'!AM58*'B. Andre input'!$B$168*'B. Andre input'!$B$65</f>
        <v>888010.43257256749</v>
      </c>
      <c r="AN132" s="236">
        <f>'I. Modelsimulering_kvinder'!AN58*'B. Andre input'!$B$168*'B. Andre input'!$B$65</f>
        <v>908815.96645003068</v>
      </c>
      <c r="AO132" s="236">
        <f>'I. Modelsimulering_kvinder'!AO58*'B. Andre input'!$B$168*'B. Andre input'!$B$65</f>
        <v>928010.17760087491</v>
      </c>
      <c r="AP132" s="236">
        <f>'I. Modelsimulering_kvinder'!AP58*'B. Andre input'!$B$168*'B. Andre input'!$B$65</f>
        <v>945390.0253774802</v>
      </c>
      <c r="AQ132" s="236">
        <f>'I. Modelsimulering_kvinder'!AQ58*'B. Andre input'!$B$168*'B. Andre input'!$B$65</f>
        <v>960805.27766729123</v>
      </c>
      <c r="AR132" s="236">
        <f>'I. Modelsimulering_kvinder'!AR58*'B. Andre input'!$B$168*'B. Andre input'!$B$65</f>
        <v>981538.86613217869</v>
      </c>
      <c r="AS132" s="236">
        <f>'I. Modelsimulering_kvinder'!AS58*'B. Andre input'!$B$168*'B. Andre input'!$B$65</f>
        <v>1005187.2855293176</v>
      </c>
      <c r="AT132" s="236">
        <f>'I. Modelsimulering_kvinder'!AT58*'B. Andre input'!$B$168*'B. Andre input'!$B$65</f>
        <v>1029841.2702926941</v>
      </c>
      <c r="AU132" s="236">
        <f>'I. Modelsimulering_kvinder'!AU58*'B. Andre input'!$B$168*'B. Andre input'!$B$65</f>
        <v>1054010.0261990863</v>
      </c>
      <c r="AV132" s="236">
        <f>'I. Modelsimulering_kvinder'!AV58*'B. Andre input'!$B$168*'B. Andre input'!$B$65</f>
        <v>1076553.3552150833</v>
      </c>
      <c r="AW132" s="236">
        <f>'I. Modelsimulering_kvinder'!AW58*'B. Andre input'!$B$168*'B. Andre input'!$B$65</f>
        <v>1096622.9261896026</v>
      </c>
      <c r="AX132" s="236">
        <f>'I. Modelsimulering_kvinder'!AX58*'B. Andre input'!$B$168*'B. Andre input'!$B$65</f>
        <v>1113612.2347141495</v>
      </c>
      <c r="AY132" s="236">
        <f>'I. Modelsimulering_kvinder'!AY58*'B. Andre input'!$B$168*'B. Andre input'!$B$65</f>
        <v>1127114.1824458407</v>
      </c>
      <c r="AZ132" s="236">
        <f>'I. Modelsimulering_kvinder'!AZ58*'B. Andre input'!$B$168*'B. Andre input'!$B$65</f>
        <v>1136885.1097350118</v>
      </c>
      <c r="BA132" s="236">
        <f>'I. Modelsimulering_kvinder'!BA58*'B. Andre input'!$B$168*'B. Andre input'!$B$65</f>
        <v>1142814.2316158023</v>
      </c>
      <c r="BB132" s="236">
        <f>'I. Modelsimulering_kvinder'!BB58*'B. Andre input'!$B$168*'B. Andre input'!$B$65</f>
        <v>1200966.9471011222</v>
      </c>
      <c r="BC132" s="236">
        <f>'I. Modelsimulering_kvinder'!BC58*'B. Andre input'!$B$168*'B. Andre input'!$B$65</f>
        <v>1238611.0854570791</v>
      </c>
      <c r="BD132" s="236">
        <f>'I. Modelsimulering_kvinder'!BD58*'B. Andre input'!$B$168*'B. Andre input'!$B$65</f>
        <v>1259263.6907994628</v>
      </c>
      <c r="BE132" s="236">
        <f>'I. Modelsimulering_kvinder'!BE58*'B. Andre input'!$B$168*'B. Andre input'!$B$65</f>
        <v>1265917.1737661045</v>
      </c>
      <c r="BF132" s="236">
        <f>'I. Modelsimulering_kvinder'!BF58*'B. Andre input'!$B$168*'B. Andre input'!$B$65</f>
        <v>1261105.3047101293</v>
      </c>
      <c r="BG132" s="236">
        <f>'I. Modelsimulering_kvinder'!BG58*'B. Andre input'!$B$168*'B. Andre input'!$B$65</f>
        <v>1246970.717175256</v>
      </c>
      <c r="BH132" s="236">
        <f>'I. Modelsimulering_kvinder'!BH58*'B. Andre input'!$B$168*'B. Andre input'!$B$65</f>
        <v>1225325.9754842548</v>
      </c>
      <c r="BI132" s="236">
        <f>'I. Modelsimulering_kvinder'!BI58*'B. Andre input'!$B$168*'B. Andre input'!$B$65</f>
        <v>1197705.7297506796</v>
      </c>
      <c r="BJ132" s="236">
        <f>'I. Modelsimulering_kvinder'!BJ58*'B. Andre input'!$B$168*'B. Andre input'!$B$65</f>
        <v>1165410.046102769</v>
      </c>
      <c r="BK132" s="236">
        <f>'I. Modelsimulering_kvinder'!BK58*'B. Andre input'!$B$168*'B. Andre input'!$B$65</f>
        <v>1129540.0278114255</v>
      </c>
      <c r="BL132" s="236">
        <f>'I. Modelsimulering_kvinder'!BL58*'B. Andre input'!$B$168*'B. Andre input'!$B$65</f>
        <v>1091027.1044256871</v>
      </c>
      <c r="BM132" s="236">
        <f>'I. Modelsimulering_kvinder'!BM58*'B. Andre input'!$B$168*'B. Andre input'!$B$65</f>
        <v>1050657.2810115973</v>
      </c>
      <c r="BN132" s="236">
        <f>'I. Modelsimulering_kvinder'!BN58*'B. Andre input'!$B$168*'B. Andre input'!$B$65</f>
        <v>1009091.4274130688</v>
      </c>
      <c r="BO132" s="236">
        <f>'I. Modelsimulering_kvinder'!BO58*'B. Andre input'!$B$168*'B. Andre input'!$B$65</f>
        <v>966882.45499145752</v>
      </c>
      <c r="BP132" s="236">
        <f>'I. Modelsimulering_kvinder'!BP58*'B. Andre input'!$B$168*'B. Andre input'!$B$65</f>
        <v>924490.02168364986</v>
      </c>
      <c r="BQ132" s="236">
        <f>'I. Modelsimulering_kvinder'!BQ58*'B. Andre input'!$B$168*'B. Andre input'!$B$65</f>
        <v>882293.24031722045</v>
      </c>
      <c r="BR132" s="236">
        <f>'I. Modelsimulering_kvinder'!BR58*'B. Andre input'!$B$168*'B. Andre input'!$B$65</f>
        <v>840601.73995690979</v>
      </c>
      <c r="BS132" s="236">
        <f>'I. Modelsimulering_kvinder'!BS58*'B. Andre input'!$B$168*'B. Andre input'!$B$65</f>
        <v>799665.33959460887</v>
      </c>
      <c r="BT132" s="236">
        <f>'I. Modelsimulering_kvinder'!BT58*'B. Andre input'!$B$168*'B. Andre input'!$B$65</f>
        <v>759682.53010098077</v>
      </c>
      <c r="BU132" s="236">
        <f>'I. Modelsimulering_kvinder'!BU58*'B. Andre input'!$B$168*'B. Andre input'!$B$65</f>
        <v>2212125.574548082</v>
      </c>
      <c r="BV132" s="236">
        <f>'I. Modelsimulering_kvinder'!BV58*'B. Andre input'!$B$168*'B. Andre input'!$B$65</f>
        <v>1868485.9058908084</v>
      </c>
      <c r="BW132" s="236">
        <f>'I. Modelsimulering_kvinder'!BW58*'B. Andre input'!$B$168*'B. Andre input'!$B$65</f>
        <v>1578188.0099370808</v>
      </c>
      <c r="BX132" s="236">
        <f>'I. Modelsimulering_kvinder'!BX58*'B. Andre input'!$B$168*'B. Andre input'!$B$65</f>
        <v>1332991.6096740437</v>
      </c>
      <c r="BY132" s="236">
        <f>'I. Modelsimulering_kvinder'!BY58*'B. Andre input'!$B$168*'B. Andre input'!$B$65</f>
        <v>1125854.4605878466</v>
      </c>
      <c r="BZ132" s="236">
        <f>'I. Modelsimulering_kvinder'!BZ58*'B. Andre input'!$B$168*'B. Andre input'!$B$65</f>
        <v>950817.31546103454</v>
      </c>
      <c r="CA132" s="236">
        <f>'I. Modelsimulering_kvinder'!CA58*'B. Andre input'!$B$168*'B. Andre input'!$B$65</f>
        <v>802862.20033754304</v>
      </c>
      <c r="CB132" s="236">
        <f>'I. Modelsimulering_kvinder'!CB58*'B. Andre input'!$B$168*'B. Andre input'!$B$65</f>
        <v>677771.56978067709</v>
      </c>
      <c r="CC132" s="236">
        <f>'I. Modelsimulering_kvinder'!CC58*'B. Andre input'!$B$168*'B. Andre input'!$B$65</f>
        <v>572000.59178554558</v>
      </c>
      <c r="CD132" s="236">
        <f>'I. Modelsimulering_kvinder'!CD58*'B. Andre input'!$B$168*'B. Andre input'!$B$65</f>
        <v>482566.70347656205</v>
      </c>
      <c r="CE132" s="236">
        <f>'I. Modelsimulering_kvinder'!CE58*'B. Andre input'!$B$168*'B. Andre input'!$B$65</f>
        <v>406956.55364937894</v>
      </c>
      <c r="CF132" s="236">
        <f>'I. Modelsimulering_kvinder'!CF58*'B. Andre input'!$B$168*'B. Andre input'!$B$65</f>
        <v>343048.66833472758</v>
      </c>
      <c r="CG132" s="236">
        <f>'I. Modelsimulering_kvinder'!CG58*'B. Andre input'!$B$168*'B. Andre input'!$B$65</f>
        <v>289049.57781948417</v>
      </c>
      <c r="CH132" s="236">
        <f>'I. Modelsimulering_kvinder'!CH58*'B. Andre input'!$B$168*'B. Andre input'!$B$65</f>
        <v>243441.12762838101</v>
      </c>
      <c r="CI132" s="236">
        <f>'I. Modelsimulering_kvinder'!CI58*'B. Andre input'!$B$168*'B. Andre input'!$B$65</f>
        <v>204936.9333825192</v>
      </c>
      <c r="CJ132" s="236">
        <f>'I. Modelsimulering_kvinder'!CJ58*'B. Andre input'!$B$168*'B. Andre input'!$B$65</f>
        <v>0</v>
      </c>
    </row>
    <row r="133" spans="1:88" s="115" customFormat="1" ht="25.5" x14ac:dyDescent="0.2">
      <c r="A133" s="140" t="s">
        <v>195</v>
      </c>
      <c r="B133" s="192"/>
      <c r="C133" s="192"/>
      <c r="D133" s="236">
        <f>'I. Modelsimulering_kvinder'!D59*'B. Andre input'!$B$168*'B. Andre input'!$B$65</f>
        <v>0</v>
      </c>
      <c r="E133" s="236">
        <f>'I. Modelsimulering_kvinder'!E59*'B. Andre input'!$B$168*'B. Andre input'!$B$65</f>
        <v>0</v>
      </c>
      <c r="F133" s="236">
        <f>'I. Modelsimulering_kvinder'!F59*'B. Andre input'!$B$168*'B. Andre input'!$B$65</f>
        <v>0</v>
      </c>
      <c r="G133" s="236">
        <f>'I. Modelsimulering_kvinder'!G59*'B. Andre input'!$B$168*'B. Andre input'!$B$65</f>
        <v>0</v>
      </c>
      <c r="H133" s="236">
        <f>'I. Modelsimulering_kvinder'!H59*'B. Andre input'!$B$168*'B. Andre input'!$B$65</f>
        <v>0</v>
      </c>
      <c r="I133" s="236">
        <f>'I. Modelsimulering_kvinder'!I59*'B. Andre input'!$B$168*'B. Andre input'!$B$65</f>
        <v>0</v>
      </c>
      <c r="J133" s="236">
        <f>'I. Modelsimulering_kvinder'!J59*'B. Andre input'!$B$168*'B. Andre input'!$B$65</f>
        <v>0</v>
      </c>
      <c r="K133" s="236">
        <f>'I. Modelsimulering_kvinder'!K59*'B. Andre input'!$B$168*'B. Andre input'!$B$65</f>
        <v>0</v>
      </c>
      <c r="L133" s="236">
        <f>'I. Modelsimulering_kvinder'!L59*'B. Andre input'!$B$168*'B. Andre input'!$B$65</f>
        <v>0</v>
      </c>
      <c r="M133" s="236">
        <f>'I. Modelsimulering_kvinder'!M59*'B. Andre input'!$B$168*'B. Andre input'!$B$65</f>
        <v>0</v>
      </c>
      <c r="N133" s="236">
        <f>'I. Modelsimulering_kvinder'!N59*'B. Andre input'!$B$168*'B. Andre input'!$B$65</f>
        <v>17726.823102948285</v>
      </c>
      <c r="O133" s="236">
        <f>'I. Modelsimulering_kvinder'!O59*'B. Andre input'!$B$168*'B. Andre input'!$B$65</f>
        <v>21929.995761573013</v>
      </c>
      <c r="P133" s="236">
        <f>'I. Modelsimulering_kvinder'!P59*'B. Andre input'!$B$168*'B. Andre input'!$B$65</f>
        <v>23531.573139826905</v>
      </c>
      <c r="Q133" s="236">
        <f>'I. Modelsimulering_kvinder'!Q59*'B. Andre input'!$B$168*'B. Andre input'!$B$65</f>
        <v>24797.298283049902</v>
      </c>
      <c r="R133" s="236">
        <f>'I. Modelsimulering_kvinder'!R59*'B. Andre input'!$B$168*'B. Andre input'!$B$65</f>
        <v>26156.699421252953</v>
      </c>
      <c r="S133" s="236">
        <f>'I. Modelsimulering_kvinder'!S59*'B. Andre input'!$B$168*'B. Andre input'!$B$65</f>
        <v>27657.936467855532</v>
      </c>
      <c r="T133" s="236">
        <f>'I. Modelsimulering_kvinder'!T59*'B. Andre input'!$B$168*'B. Andre input'!$B$65</f>
        <v>29275.09831028778</v>
      </c>
      <c r="U133" s="236">
        <f>'I. Modelsimulering_kvinder'!U59*'B. Andre input'!$B$168*'B. Andre input'!$B$65</f>
        <v>30972.333118001559</v>
      </c>
      <c r="V133" s="236">
        <f>'I. Modelsimulering_kvinder'!V59*'B. Andre input'!$B$168*'B. Andre input'!$B$65</f>
        <v>32716.703130242833</v>
      </c>
      <c r="W133" s="236">
        <f>'I. Modelsimulering_kvinder'!W59*'B. Andre input'!$B$168*'B. Andre input'!$B$65</f>
        <v>33223.893385401971</v>
      </c>
      <c r="X133" s="236">
        <f>'I. Modelsimulering_kvinder'!X59*'B. Andre input'!$B$168*'B. Andre input'!$B$65</f>
        <v>33967.760136755067</v>
      </c>
      <c r="Y133" s="236">
        <f>'I. Modelsimulering_kvinder'!Y59*'B. Andre input'!$B$168*'B. Andre input'!$B$65</f>
        <v>34898.149792575314</v>
      </c>
      <c r="Z133" s="236">
        <f>'I. Modelsimulering_kvinder'!Z59*'B. Andre input'!$B$168*'B. Andre input'!$B$65</f>
        <v>36002.181505184053</v>
      </c>
      <c r="AA133" s="236">
        <f>'I. Modelsimulering_kvinder'!AA59*'B. Andre input'!$B$168*'B. Andre input'!$B$65</f>
        <v>37229.595794436173</v>
      </c>
      <c r="AB133" s="236">
        <f>'I. Modelsimulering_kvinder'!AB59*'B. Andre input'!$B$168*'B. Andre input'!$B$65</f>
        <v>38537.445299475468</v>
      </c>
      <c r="AC133" s="236">
        <f>'I. Modelsimulering_kvinder'!AC59*'B. Andre input'!$B$168*'B. Andre input'!$B$65</f>
        <v>39889.315074278573</v>
      </c>
      <c r="AD133" s="236">
        <f>'I. Modelsimulering_kvinder'!AD59*'B. Andre input'!$B$168*'B. Andre input'!$B$65</f>
        <v>41254.605976400198</v>
      </c>
      <c r="AE133" s="236">
        <f>'I. Modelsimulering_kvinder'!AE59*'B. Andre input'!$B$168*'B. Andre input'!$B$65</f>
        <v>42607.875489051876</v>
      </c>
      <c r="AF133" s="236">
        <f>'I. Modelsimulering_kvinder'!AF59*'B. Andre input'!$B$168*'B. Andre input'!$B$65</f>
        <v>43928.230987446375</v>
      </c>
      <c r="AG133" s="236">
        <f>'I. Modelsimulering_kvinder'!AG59*'B. Andre input'!$B$168*'B. Andre input'!$B$65</f>
        <v>45198.772046636208</v>
      </c>
      <c r="AH133" s="236">
        <f>'I. Modelsimulering_kvinder'!AH59*'B. Andre input'!$B$168*'B. Andre input'!$B$65</f>
        <v>46406.079678696908</v>
      </c>
      <c r="AI133" s="236">
        <f>'I. Modelsimulering_kvinder'!AI59*'B. Andre input'!$B$168*'B. Andre input'!$B$65</f>
        <v>47734.39884687501</v>
      </c>
      <c r="AJ133" s="236">
        <f>'I. Modelsimulering_kvinder'!AJ59*'B. Andre input'!$B$168*'B. Andre input'!$B$65</f>
        <v>49132.290605753202</v>
      </c>
      <c r="AK133" s="236">
        <f>'I. Modelsimulering_kvinder'!AK59*'B. Andre input'!$B$168*'B. Andre input'!$B$65</f>
        <v>50556.561100689818</v>
      </c>
      <c r="AL133" s="236">
        <f>'I. Modelsimulering_kvinder'!AL59*'B. Andre input'!$B$168*'B. Andre input'!$B$65</f>
        <v>51971.127501443028</v>
      </c>
      <c r="AM133" s="236">
        <f>'I. Modelsimulering_kvinder'!AM59*'B. Andre input'!$B$168*'B. Andre input'!$B$65</f>
        <v>53346.067076439533</v>
      </c>
      <c r="AN133" s="236">
        <f>'I. Modelsimulering_kvinder'!AN59*'B. Andre input'!$B$168*'B. Andre input'!$B$65</f>
        <v>54656.829533365759</v>
      </c>
      <c r="AO133" s="236">
        <f>'I. Modelsimulering_kvinder'!AO59*'B. Andre input'!$B$168*'B. Andre input'!$B$65</f>
        <v>55883.578541937321</v>
      </c>
      <c r="AP133" s="236">
        <f>'I. Modelsimulering_kvinder'!AP59*'B. Andre input'!$B$168*'B. Andre input'!$B$65</f>
        <v>57010.629622597167</v>
      </c>
      <c r="AQ133" s="236">
        <f>'I. Modelsimulering_kvinder'!AQ59*'B. Andre input'!$B$168*'B. Andre input'!$B$65</f>
        <v>58025.958388190193</v>
      </c>
      <c r="AR133" s="236">
        <f>'I. Modelsimulering_kvinder'!AR59*'B. Andre input'!$B$168*'B. Andre input'!$B$65</f>
        <v>58920.760747944965</v>
      </c>
      <c r="AS133" s="236">
        <f>'I. Modelsimulering_kvinder'!AS59*'B. Andre input'!$B$168*'B. Andre input'!$B$65</f>
        <v>60141.686732859067</v>
      </c>
      <c r="AT133" s="236">
        <f>'I. Modelsimulering_kvinder'!AT59*'B. Andre input'!$B$168*'B. Andre input'!$B$65</f>
        <v>61541.458842926622</v>
      </c>
      <c r="AU133" s="236">
        <f>'I. Modelsimulering_kvinder'!AU59*'B. Andre input'!$B$168*'B. Andre input'!$B$65</f>
        <v>63003.271175807946</v>
      </c>
      <c r="AV133" s="236">
        <f>'I. Modelsimulering_kvinder'!AV59*'B. Andre input'!$B$168*'B. Andre input'!$B$65</f>
        <v>64435.964141649143</v>
      </c>
      <c r="AW133" s="236">
        <f>'I. Modelsimulering_kvinder'!AW59*'B. Andre input'!$B$168*'B. Andre input'!$B$65</f>
        <v>65769.835466174161</v>
      </c>
      <c r="AX133" s="236">
        <f>'I. Modelsimulering_kvinder'!AX59*'B. Andre input'!$B$168*'B. Andre input'!$B$65</f>
        <v>66953.060955847133</v>
      </c>
      <c r="AY133" s="236">
        <f>'I. Modelsimulering_kvinder'!AY59*'B. Andre input'!$B$168*'B. Andre input'!$B$65</f>
        <v>67948.652426810528</v>
      </c>
      <c r="AZ133" s="236">
        <f>'I. Modelsimulering_kvinder'!AZ59*'B. Andre input'!$B$168*'B. Andre input'!$B$65</f>
        <v>68731.87189204403</v>
      </c>
      <c r="BA133" s="236">
        <f>'I. Modelsimulering_kvinder'!BA59*'B. Andre input'!$B$168*'B. Andre input'!$B$65</f>
        <v>69288.028533447388</v>
      </c>
      <c r="BB133" s="236">
        <f>'I. Modelsimulering_kvinder'!BB59*'B. Andre input'!$B$168*'B. Andre input'!$B$65</f>
        <v>69610.597222345139</v>
      </c>
      <c r="BC133" s="236">
        <f>'I. Modelsimulering_kvinder'!BC59*'B. Andre input'!$B$168*'B. Andre input'!$B$65</f>
        <v>73113.326148062304</v>
      </c>
      <c r="BD133" s="236">
        <f>'I. Modelsimulering_kvinder'!BD59*'B. Andre input'!$B$168*'B. Andre input'!$B$65</f>
        <v>75368.695332729767</v>
      </c>
      <c r="BE133" s="236">
        <f>'I. Modelsimulering_kvinder'!BE59*'B. Andre input'!$B$168*'B. Andre input'!$B$65</f>
        <v>76591.281154595184</v>
      </c>
      <c r="BF133" s="236">
        <f>'I. Modelsimulering_kvinder'!BF59*'B. Andre input'!$B$168*'B. Andre input'!$B$65</f>
        <v>76962.975067597072</v>
      </c>
      <c r="BG133" s="236">
        <f>'I. Modelsimulering_kvinder'!BG59*'B. Andre input'!$B$168*'B. Andre input'!$B$65</f>
        <v>76637.752716851886</v>
      </c>
      <c r="BH133" s="236">
        <f>'I. Modelsimulering_kvinder'!BH59*'B. Andre input'!$B$168*'B. Andre input'!$B$65</f>
        <v>75746.010699705221</v>
      </c>
      <c r="BI133" s="236">
        <f>'I. Modelsimulering_kvinder'!BI59*'B. Andre input'!$B$168*'B. Andre input'!$B$65</f>
        <v>74398.282000685533</v>
      </c>
      <c r="BJ133" s="236">
        <f>'I. Modelsimulering_kvinder'!BJ59*'B. Andre input'!$B$168*'B. Andre input'!$B$65</f>
        <v>72688.329018053351</v>
      </c>
      <c r="BK133" s="236">
        <f>'I. Modelsimulering_kvinder'!BK59*'B. Andre input'!$B$168*'B. Andre input'!$B$65</f>
        <v>70695.689532949749</v>
      </c>
      <c r="BL133" s="236">
        <f>'I. Modelsimulering_kvinder'!BL59*'B. Andre input'!$B$168*'B. Andre input'!$B$65</f>
        <v>68487.771538414207</v>
      </c>
      <c r="BM133" s="236">
        <f>'I. Modelsimulering_kvinder'!BM59*'B. Andre input'!$B$168*'B. Andre input'!$B$65</f>
        <v>66121.58793988949</v>
      </c>
      <c r="BN133" s="236">
        <f>'I. Modelsimulering_kvinder'!BN59*'B. Andre input'!$B$168*'B. Andre input'!$B$65</f>
        <v>63645.207681217173</v>
      </c>
      <c r="BO133" s="236">
        <f>'I. Modelsimulering_kvinder'!BO59*'B. Andre input'!$B$168*'B. Andre input'!$B$65</f>
        <v>61098.983646419052</v>
      </c>
      <c r="BP133" s="236">
        <f>'I. Modelsimulering_kvinder'!BP59*'B. Andre input'!$B$168*'B. Andre input'!$B$65</f>
        <v>58516.603144828747</v>
      </c>
      <c r="BQ133" s="236">
        <f>'I. Modelsimulering_kvinder'!BQ59*'B. Andre input'!$B$168*'B. Andre input'!$B$65</f>
        <v>55925.995040234629</v>
      </c>
      <c r="BR133" s="236">
        <f>'I. Modelsimulering_kvinder'!BR59*'B. Andre input'!$B$168*'B. Andre input'!$B$65</f>
        <v>53350.118681632361</v>
      </c>
      <c r="BS133" s="236">
        <f>'I. Modelsimulering_kvinder'!BS59*'B. Andre input'!$B$168*'B. Andre input'!$B$65</f>
        <v>50807.653332186594</v>
      </c>
      <c r="BT133" s="236">
        <f>'I. Modelsimulering_kvinder'!BT59*'B. Andre input'!$B$168*'B. Andre input'!$B$65</f>
        <v>48313.602246808208</v>
      </c>
      <c r="BU133" s="236">
        <f>'I. Modelsimulering_kvinder'!BU59*'B. Andre input'!$B$168*'B. Andre input'!$B$65</f>
        <v>45879.822415573552</v>
      </c>
      <c r="BV133" s="236">
        <f>'I. Modelsimulering_kvinder'!BV59*'B. Andre input'!$B$168*'B. Andre input'!$B$65</f>
        <v>133463.27899220065</v>
      </c>
      <c r="BW133" s="236">
        <f>'I. Modelsimulering_kvinder'!BW59*'B. Andre input'!$B$168*'B. Andre input'!$B$65</f>
        <v>112727.71499550577</v>
      </c>
      <c r="BX133" s="236">
        <f>'I. Modelsimulering_kvinder'!BX59*'B. Andre input'!$B$168*'B. Andre input'!$B$65</f>
        <v>95213.686405288827</v>
      </c>
      <c r="BY133" s="236">
        <f>'I. Modelsimulering_kvinder'!BY59*'B. Andre input'!$B$168*'B. Andre input'!$B$65</f>
        <v>80418.175756274737</v>
      </c>
      <c r="BZ133" s="236">
        <f>'I. Modelsimulering_kvinder'!BZ59*'B. Andre input'!$B$168*'B. Andre input'!$B$65</f>
        <v>67915.522532931049</v>
      </c>
      <c r="CA133" s="236">
        <f>'I. Modelsimulering_kvinder'!CA59*'B. Andre input'!$B$168*'B. Andre input'!$B$65</f>
        <v>57347.300024110227</v>
      </c>
      <c r="CB133" s="236">
        <f>'I. Modelsimulering_kvinder'!CB59*'B. Andre input'!$B$168*'B. Andre input'!$B$65</f>
        <v>48412.254984334075</v>
      </c>
      <c r="CC133" s="236">
        <f>'I. Modelsimulering_kvinder'!CC59*'B. Andre input'!$B$168*'B. Andre input'!$B$65</f>
        <v>40857.185127538978</v>
      </c>
      <c r="CD133" s="236">
        <f>'I. Modelsimulering_kvinder'!CD59*'B. Andre input'!$B$168*'B. Andre input'!$B$65</f>
        <v>34469.050248325868</v>
      </c>
      <c r="CE133" s="236">
        <f>'I. Modelsimulering_kvinder'!CE59*'B. Andre input'!$B$168*'B. Andre input'!$B$65</f>
        <v>29068.325260669924</v>
      </c>
      <c r="CF133" s="236">
        <f>'I. Modelsimulering_kvinder'!CF59*'B. Andre input'!$B$168*'B. Andre input'!$B$65</f>
        <v>24503.476309623402</v>
      </c>
      <c r="CG133" s="236">
        <f>'I. Modelsimulering_kvinder'!CG59*'B. Andre input'!$B$168*'B. Andre input'!$B$65</f>
        <v>20646.398415677442</v>
      </c>
      <c r="CH133" s="236">
        <f>'I. Modelsimulering_kvinder'!CH59*'B. Andre input'!$B$168*'B. Andre input'!$B$65</f>
        <v>17388.651973455788</v>
      </c>
      <c r="CI133" s="236">
        <f>'I. Modelsimulering_kvinder'!CI59*'B. Andre input'!$B$168*'B. Andre input'!$B$65</f>
        <v>14638.352384465656</v>
      </c>
      <c r="CJ133" s="236">
        <f>'I. Modelsimulering_kvinder'!CJ59*'B. Andre input'!$B$168*'B. Andre input'!$B$65</f>
        <v>184763.84839829372</v>
      </c>
    </row>
    <row r="134" spans="1:88" s="115" customFormat="1" ht="12.75" x14ac:dyDescent="0.2">
      <c r="A134" s="140" t="s">
        <v>0</v>
      </c>
      <c r="B134" s="202"/>
      <c r="C134" s="192"/>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row>
    <row r="135" spans="1:88" s="115" customFormat="1" ht="12.75" x14ac:dyDescent="0.2">
      <c r="A135" s="140" t="s">
        <v>5</v>
      </c>
      <c r="B135" s="192"/>
      <c r="C135" s="192"/>
      <c r="D135" s="236">
        <f>SUM(D114:D134)</f>
        <v>56953995.4962648</v>
      </c>
      <c r="E135" s="236">
        <f t="shared" ref="E135:BP135" si="42">SUM(E114:E134)</f>
        <v>56599453.449897908</v>
      </c>
      <c r="F135" s="236">
        <f t="shared" si="42"/>
        <v>56142914.424544536</v>
      </c>
      <c r="G135" s="236">
        <f t="shared" si="42"/>
        <v>55605146.85148859</v>
      </c>
      <c r="H135" s="236">
        <f t="shared" si="42"/>
        <v>55001884.301791355</v>
      </c>
      <c r="I135" s="236">
        <f t="shared" si="42"/>
        <v>54190450.762444973</v>
      </c>
      <c r="J135" s="236">
        <f t="shared" si="42"/>
        <v>53444238.980448164</v>
      </c>
      <c r="K135" s="236">
        <f t="shared" si="42"/>
        <v>52682124.83632867</v>
      </c>
      <c r="L135" s="236">
        <f t="shared" si="42"/>
        <v>51893611.7979021</v>
      </c>
      <c r="M135" s="236">
        <f t="shared" si="42"/>
        <v>51080525.223389976</v>
      </c>
      <c r="N135" s="236">
        <f t="shared" si="42"/>
        <v>50158052.430880129</v>
      </c>
      <c r="O135" s="236">
        <f t="shared" si="42"/>
        <v>49337371.301837541</v>
      </c>
      <c r="P135" s="236">
        <f t="shared" si="42"/>
        <v>48515952.827711247</v>
      </c>
      <c r="Q135" s="236">
        <f t="shared" si="42"/>
        <v>47676093.087744281</v>
      </c>
      <c r="R135" s="236">
        <f t="shared" si="42"/>
        <v>46816550.245363235</v>
      </c>
      <c r="S135" s="236">
        <f t="shared" si="42"/>
        <v>45939189.456117474</v>
      </c>
      <c r="T135" s="236">
        <f t="shared" si="42"/>
        <v>45046400.030866861</v>
      </c>
      <c r="U135" s="236">
        <f t="shared" si="42"/>
        <v>44140608.280434169</v>
      </c>
      <c r="V135" s="236">
        <f t="shared" si="42"/>
        <v>43224188.579021089</v>
      </c>
      <c r="W135" s="236">
        <f t="shared" si="42"/>
        <v>42913417.947383888</v>
      </c>
      <c r="X135" s="236">
        <f t="shared" si="42"/>
        <v>41975402.34215273</v>
      </c>
      <c r="Y135" s="236">
        <f t="shared" si="42"/>
        <v>41028528.040061876</v>
      </c>
      <c r="Z135" s="236">
        <f t="shared" si="42"/>
        <v>40074750.163972065</v>
      </c>
      <c r="AA135" s="236">
        <f t="shared" si="42"/>
        <v>39116032.591503359</v>
      </c>
      <c r="AB135" s="236">
        <f t="shared" si="42"/>
        <v>38154610.66251383</v>
      </c>
      <c r="AC135" s="236">
        <f t="shared" si="42"/>
        <v>37192818.184105545</v>
      </c>
      <c r="AD135" s="236">
        <f t="shared" si="42"/>
        <v>36232971.499558926</v>
      </c>
      <c r="AE135" s="236">
        <f t="shared" si="42"/>
        <v>35277293.967833787</v>
      </c>
      <c r="AF135" s="236">
        <f t="shared" si="42"/>
        <v>34327868.931867629</v>
      </c>
      <c r="AG135" s="236">
        <f t="shared" si="42"/>
        <v>33610490.037478447</v>
      </c>
      <c r="AH135" s="236">
        <f t="shared" si="42"/>
        <v>32868002.88042986</v>
      </c>
      <c r="AI135" s="236">
        <f t="shared" si="42"/>
        <v>32101757.967330966</v>
      </c>
      <c r="AJ135" s="236">
        <f t="shared" si="42"/>
        <v>31313162.039020978</v>
      </c>
      <c r="AK135" s="236">
        <f t="shared" si="42"/>
        <v>30504867.6612086</v>
      </c>
      <c r="AL135" s="236">
        <f t="shared" si="42"/>
        <v>29680235.82145628</v>
      </c>
      <c r="AM135" s="236">
        <f t="shared" si="42"/>
        <v>28842965.727140475</v>
      </c>
      <c r="AN135" s="236">
        <f t="shared" si="42"/>
        <v>27996843.706418719</v>
      </c>
      <c r="AO135" s="236">
        <f t="shared" si="42"/>
        <v>27145576.713038586</v>
      </c>
      <c r="AP135" s="236">
        <f t="shared" si="42"/>
        <v>26292685.687653437</v>
      </c>
      <c r="AQ135" s="236">
        <f t="shared" si="42"/>
        <v>25820515.402119879</v>
      </c>
      <c r="AR135" s="236">
        <f t="shared" si="42"/>
        <v>25269244.120797101</v>
      </c>
      <c r="AS135" s="236">
        <f t="shared" si="42"/>
        <v>24647753.254632238</v>
      </c>
      <c r="AT135" s="236">
        <f t="shared" si="42"/>
        <v>23964245.08222561</v>
      </c>
      <c r="AU135" s="236">
        <f t="shared" si="42"/>
        <v>23228371.973707989</v>
      </c>
      <c r="AV135" s="236">
        <f t="shared" si="42"/>
        <v>22450264.036933757</v>
      </c>
      <c r="AW135" s="236">
        <f t="shared" si="42"/>
        <v>21639898.064029958</v>
      </c>
      <c r="AX135" s="236">
        <f t="shared" si="42"/>
        <v>20806704.688102499</v>
      </c>
      <c r="AY135" s="236">
        <f t="shared" si="42"/>
        <v>19959340.346911911</v>
      </c>
      <c r="AZ135" s="236">
        <f t="shared" si="42"/>
        <v>19105571.900554061</v>
      </c>
      <c r="BA135" s="236">
        <f t="shared" si="42"/>
        <v>20499769.032691184</v>
      </c>
      <c r="BB135" s="236">
        <f t="shared" si="42"/>
        <v>19284555.657114927</v>
      </c>
      <c r="BC135" s="236">
        <f t="shared" si="42"/>
        <v>18089640.319433492</v>
      </c>
      <c r="BD135" s="236">
        <f t="shared" si="42"/>
        <v>16918461.034831576</v>
      </c>
      <c r="BE135" s="236">
        <f t="shared" si="42"/>
        <v>15786594.001225505</v>
      </c>
      <c r="BF135" s="236">
        <f t="shared" si="42"/>
        <v>14703847.011579568</v>
      </c>
      <c r="BG135" s="236">
        <f t="shared" si="42"/>
        <v>13675929.411163876</v>
      </c>
      <c r="BH135" s="236">
        <f t="shared" si="42"/>
        <v>12705658.401164193</v>
      </c>
      <c r="BI135" s="236">
        <f t="shared" si="42"/>
        <v>11793830.39291182</v>
      </c>
      <c r="BJ135" s="236">
        <f t="shared" si="42"/>
        <v>10939850.082240751</v>
      </c>
      <c r="BK135" s="236">
        <f t="shared" si="42"/>
        <v>10142184.058964748</v>
      </c>
      <c r="BL135" s="236">
        <f t="shared" si="42"/>
        <v>9398687.1945440471</v>
      </c>
      <c r="BM135" s="236">
        <f t="shared" si="42"/>
        <v>8706836.6935761515</v>
      </c>
      <c r="BN135" s="236">
        <f t="shared" si="42"/>
        <v>8063899.0747527247</v>
      </c>
      <c r="BO135" s="236">
        <f t="shared" si="42"/>
        <v>7467048.4086575396</v>
      </c>
      <c r="BP135" s="236">
        <f t="shared" si="42"/>
        <v>6913449.1280209348</v>
      </c>
      <c r="BQ135" s="236">
        <f t="shared" ref="BQ135:CJ135" si="43">SUM(BQ114:BQ134)</f>
        <v>6400313.1000351673</v>
      </c>
      <c r="BR135" s="236">
        <f t="shared" si="43"/>
        <v>5924938.0224735215</v>
      </c>
      <c r="BS135" s="236">
        <f t="shared" si="43"/>
        <v>5484732.2975171926</v>
      </c>
      <c r="BT135" s="236">
        <f t="shared" si="43"/>
        <v>5077230.1495630732</v>
      </c>
      <c r="BU135" s="236">
        <f t="shared" si="43"/>
        <v>4700099.7421238888</v>
      </c>
      <c r="BV135" s="236">
        <f t="shared" si="43"/>
        <v>3909913.2094730823</v>
      </c>
      <c r="BW135" s="236">
        <f t="shared" si="43"/>
        <v>3101866.2277756683</v>
      </c>
      <c r="BX135" s="236">
        <f t="shared" si="43"/>
        <v>2472771.5087839812</v>
      </c>
      <c r="BY135" s="236">
        <f t="shared" si="43"/>
        <v>1980302.8302415581</v>
      </c>
      <c r="BZ135" s="236">
        <f t="shared" si="43"/>
        <v>1592720.2356773885</v>
      </c>
      <c r="CA135" s="236">
        <f t="shared" si="43"/>
        <v>1286105.16445357</v>
      </c>
      <c r="CB135" s="236">
        <f t="shared" si="43"/>
        <v>1042340.8101789576</v>
      </c>
      <c r="CC135" s="236">
        <f t="shared" si="43"/>
        <v>847632.33944643161</v>
      </c>
      <c r="CD135" s="236">
        <f t="shared" si="43"/>
        <v>691419.07836588856</v>
      </c>
      <c r="CE135" s="236">
        <f t="shared" si="43"/>
        <v>565571.98981151753</v>
      </c>
      <c r="CF135" s="236">
        <f t="shared" si="43"/>
        <v>463799.35479328973</v>
      </c>
      <c r="CG135" s="236">
        <f t="shared" si="43"/>
        <v>381204.84369823156</v>
      </c>
      <c r="CH135" s="236">
        <f t="shared" si="43"/>
        <v>313957.47782580205</v>
      </c>
      <c r="CI135" s="236">
        <f t="shared" si="43"/>
        <v>259044.02478406919</v>
      </c>
      <c r="CJ135" s="236">
        <f t="shared" si="43"/>
        <v>214082.34824200452</v>
      </c>
    </row>
    <row r="137" spans="1:88" x14ac:dyDescent="0.25">
      <c r="A137" s="1" t="s">
        <v>353</v>
      </c>
    </row>
    <row r="138" spans="1:88" x14ac:dyDescent="0.25">
      <c r="A138" s="457"/>
      <c r="B138" s="519" t="s">
        <v>24</v>
      </c>
      <c r="C138" s="521" t="s">
        <v>20</v>
      </c>
      <c r="D138" s="521"/>
      <c r="E138" s="521"/>
      <c r="F138" s="521"/>
      <c r="G138" s="521"/>
      <c r="H138" s="521"/>
      <c r="I138" s="521"/>
      <c r="J138" s="521"/>
      <c r="K138" s="521"/>
      <c r="L138" s="521"/>
      <c r="M138" s="521"/>
      <c r="N138" s="521"/>
      <c r="O138" s="521"/>
      <c r="P138" s="521"/>
      <c r="Q138" s="521"/>
      <c r="R138" s="521"/>
      <c r="S138" s="521"/>
      <c r="T138" s="521"/>
      <c r="U138" s="521"/>
      <c r="V138" s="521"/>
      <c r="W138" s="521"/>
      <c r="X138" s="521"/>
      <c r="Y138" s="521"/>
      <c r="Z138" s="521"/>
      <c r="AA138" s="521"/>
      <c r="AB138" s="521"/>
      <c r="AC138" s="521"/>
      <c r="AD138" s="521"/>
      <c r="AE138" s="521"/>
      <c r="AF138" s="521"/>
      <c r="AG138" s="521"/>
      <c r="AH138" s="521"/>
      <c r="AI138" s="521"/>
      <c r="AJ138" s="521"/>
      <c r="AK138" s="521"/>
      <c r="AL138" s="521"/>
      <c r="AM138" s="521"/>
      <c r="AN138" s="521"/>
      <c r="AO138" s="521"/>
      <c r="AP138" s="521"/>
      <c r="AQ138" s="521"/>
      <c r="AR138" s="521"/>
      <c r="AS138" s="521"/>
      <c r="AT138" s="521"/>
      <c r="AU138" s="521"/>
      <c r="AV138" s="521"/>
      <c r="AW138" s="521"/>
      <c r="AX138" s="521"/>
      <c r="AY138" s="521"/>
      <c r="AZ138" s="521"/>
      <c r="BA138" s="521"/>
      <c r="BB138" s="521"/>
      <c r="BC138" s="521"/>
      <c r="BD138" s="521"/>
      <c r="BE138" s="521"/>
      <c r="BF138" s="521"/>
      <c r="BG138" s="521"/>
      <c r="BH138" s="521"/>
      <c r="BI138" s="521"/>
      <c r="BJ138" s="521"/>
      <c r="BK138" s="521"/>
      <c r="BL138" s="521"/>
      <c r="BM138" s="521"/>
      <c r="BN138" s="521"/>
      <c r="BO138" s="521"/>
      <c r="BP138" s="521"/>
      <c r="BQ138" s="521"/>
      <c r="BR138" s="521"/>
      <c r="BS138" s="521"/>
      <c r="BT138" s="521"/>
      <c r="BU138" s="521"/>
      <c r="BV138" s="521"/>
      <c r="BW138" s="521"/>
      <c r="BX138" s="521"/>
      <c r="BY138" s="521"/>
      <c r="BZ138" s="521"/>
      <c r="CA138" s="521"/>
      <c r="CB138" s="521"/>
      <c r="CC138" s="521"/>
      <c r="CD138" s="521"/>
      <c r="CE138" s="521"/>
      <c r="CF138" s="521"/>
      <c r="CG138" s="521"/>
      <c r="CH138" s="521"/>
      <c r="CI138" s="521"/>
      <c r="CJ138" s="521"/>
    </row>
    <row r="139" spans="1:88" s="115" customFormat="1" ht="12.75" x14ac:dyDescent="0.2">
      <c r="A139" s="432"/>
      <c r="B139" s="520"/>
      <c r="C139" s="215">
        <v>0</v>
      </c>
      <c r="D139" s="204">
        <f>C139+1</f>
        <v>1</v>
      </c>
      <c r="E139" s="204">
        <f t="shared" ref="E139:AT139" si="44">D139+1</f>
        <v>2</v>
      </c>
      <c r="F139" s="204">
        <f t="shared" si="44"/>
        <v>3</v>
      </c>
      <c r="G139" s="204">
        <f t="shared" si="44"/>
        <v>4</v>
      </c>
      <c r="H139" s="204">
        <f t="shared" si="44"/>
        <v>5</v>
      </c>
      <c r="I139" s="204">
        <f t="shared" si="44"/>
        <v>6</v>
      </c>
      <c r="J139" s="204">
        <f t="shared" si="44"/>
        <v>7</v>
      </c>
      <c r="K139" s="204">
        <f t="shared" si="44"/>
        <v>8</v>
      </c>
      <c r="L139" s="204">
        <f t="shared" si="44"/>
        <v>9</v>
      </c>
      <c r="M139" s="204">
        <f t="shared" si="44"/>
        <v>10</v>
      </c>
      <c r="N139" s="204">
        <f t="shared" si="44"/>
        <v>11</v>
      </c>
      <c r="O139" s="204">
        <f t="shared" si="44"/>
        <v>12</v>
      </c>
      <c r="P139" s="204">
        <f t="shared" si="44"/>
        <v>13</v>
      </c>
      <c r="Q139" s="204">
        <f t="shared" si="44"/>
        <v>14</v>
      </c>
      <c r="R139" s="204">
        <f t="shared" si="44"/>
        <v>15</v>
      </c>
      <c r="S139" s="204">
        <f t="shared" si="44"/>
        <v>16</v>
      </c>
      <c r="T139" s="204">
        <f t="shared" si="44"/>
        <v>17</v>
      </c>
      <c r="U139" s="204">
        <f t="shared" si="44"/>
        <v>18</v>
      </c>
      <c r="V139" s="204">
        <f t="shared" si="44"/>
        <v>19</v>
      </c>
      <c r="W139" s="204">
        <f t="shared" si="44"/>
        <v>20</v>
      </c>
      <c r="X139" s="204">
        <f t="shared" si="44"/>
        <v>21</v>
      </c>
      <c r="Y139" s="204">
        <f t="shared" si="44"/>
        <v>22</v>
      </c>
      <c r="Z139" s="204">
        <f t="shared" si="44"/>
        <v>23</v>
      </c>
      <c r="AA139" s="204">
        <f t="shared" si="44"/>
        <v>24</v>
      </c>
      <c r="AB139" s="204">
        <f t="shared" si="44"/>
        <v>25</v>
      </c>
      <c r="AC139" s="204">
        <f t="shared" si="44"/>
        <v>26</v>
      </c>
      <c r="AD139" s="204">
        <f t="shared" si="44"/>
        <v>27</v>
      </c>
      <c r="AE139" s="204">
        <f t="shared" si="44"/>
        <v>28</v>
      </c>
      <c r="AF139" s="204">
        <f t="shared" si="44"/>
        <v>29</v>
      </c>
      <c r="AG139" s="204">
        <f t="shared" si="44"/>
        <v>30</v>
      </c>
      <c r="AH139" s="204">
        <f t="shared" si="44"/>
        <v>31</v>
      </c>
      <c r="AI139" s="204">
        <f t="shared" si="44"/>
        <v>32</v>
      </c>
      <c r="AJ139" s="204">
        <f t="shared" si="44"/>
        <v>33</v>
      </c>
      <c r="AK139" s="204">
        <f t="shared" si="44"/>
        <v>34</v>
      </c>
      <c r="AL139" s="204">
        <f t="shared" si="44"/>
        <v>35</v>
      </c>
      <c r="AM139" s="204">
        <f t="shared" si="44"/>
        <v>36</v>
      </c>
      <c r="AN139" s="204">
        <f t="shared" si="44"/>
        <v>37</v>
      </c>
      <c r="AO139" s="204">
        <f t="shared" si="44"/>
        <v>38</v>
      </c>
      <c r="AP139" s="204">
        <f t="shared" si="44"/>
        <v>39</v>
      </c>
      <c r="AQ139" s="204">
        <f t="shared" si="44"/>
        <v>40</v>
      </c>
      <c r="AR139" s="204">
        <f t="shared" si="44"/>
        <v>41</v>
      </c>
      <c r="AS139" s="204">
        <f t="shared" si="44"/>
        <v>42</v>
      </c>
      <c r="AT139" s="204">
        <f t="shared" si="44"/>
        <v>43</v>
      </c>
      <c r="AU139" s="204">
        <f>AT139+1</f>
        <v>44</v>
      </c>
      <c r="AV139" s="204">
        <f t="shared" ref="AV139:CB139" si="45">AU139+1</f>
        <v>45</v>
      </c>
      <c r="AW139" s="204">
        <f t="shared" si="45"/>
        <v>46</v>
      </c>
      <c r="AX139" s="204">
        <f t="shared" si="45"/>
        <v>47</v>
      </c>
      <c r="AY139" s="204">
        <f t="shared" si="45"/>
        <v>48</v>
      </c>
      <c r="AZ139" s="204">
        <f t="shared" si="45"/>
        <v>49</v>
      </c>
      <c r="BA139" s="204">
        <f t="shared" si="45"/>
        <v>50</v>
      </c>
      <c r="BB139" s="204">
        <f t="shared" si="45"/>
        <v>51</v>
      </c>
      <c r="BC139" s="204">
        <f t="shared" si="45"/>
        <v>52</v>
      </c>
      <c r="BD139" s="204">
        <f t="shared" si="45"/>
        <v>53</v>
      </c>
      <c r="BE139" s="204">
        <f t="shared" si="45"/>
        <v>54</v>
      </c>
      <c r="BF139" s="204">
        <f t="shared" si="45"/>
        <v>55</v>
      </c>
      <c r="BG139" s="204">
        <f t="shared" si="45"/>
        <v>56</v>
      </c>
      <c r="BH139" s="204">
        <f t="shared" si="45"/>
        <v>57</v>
      </c>
      <c r="BI139" s="204">
        <f t="shared" si="45"/>
        <v>58</v>
      </c>
      <c r="BJ139" s="204">
        <f t="shared" si="45"/>
        <v>59</v>
      </c>
      <c r="BK139" s="204">
        <f t="shared" si="45"/>
        <v>60</v>
      </c>
      <c r="BL139" s="204">
        <f t="shared" si="45"/>
        <v>61</v>
      </c>
      <c r="BM139" s="204">
        <f t="shared" si="45"/>
        <v>62</v>
      </c>
      <c r="BN139" s="204">
        <f t="shared" si="45"/>
        <v>63</v>
      </c>
      <c r="BO139" s="204">
        <f t="shared" si="45"/>
        <v>64</v>
      </c>
      <c r="BP139" s="204">
        <f t="shared" si="45"/>
        <v>65</v>
      </c>
      <c r="BQ139" s="204">
        <f t="shared" si="45"/>
        <v>66</v>
      </c>
      <c r="BR139" s="204">
        <f t="shared" si="45"/>
        <v>67</v>
      </c>
      <c r="BS139" s="204">
        <f t="shared" si="45"/>
        <v>68</v>
      </c>
      <c r="BT139" s="204">
        <f t="shared" si="45"/>
        <v>69</v>
      </c>
      <c r="BU139" s="204">
        <f t="shared" si="45"/>
        <v>70</v>
      </c>
      <c r="BV139" s="204">
        <f t="shared" si="45"/>
        <v>71</v>
      </c>
      <c r="BW139" s="204">
        <f t="shared" si="45"/>
        <v>72</v>
      </c>
      <c r="BX139" s="204">
        <f t="shared" si="45"/>
        <v>73</v>
      </c>
      <c r="BY139" s="204">
        <f t="shared" si="45"/>
        <v>74</v>
      </c>
      <c r="BZ139" s="204">
        <f t="shared" si="45"/>
        <v>75</v>
      </c>
      <c r="CA139" s="204">
        <f t="shared" si="45"/>
        <v>76</v>
      </c>
      <c r="CB139" s="204">
        <f t="shared" si="45"/>
        <v>77</v>
      </c>
      <c r="CC139" s="204">
        <f>CB139+1</f>
        <v>78</v>
      </c>
      <c r="CD139" s="204">
        <f t="shared" ref="CD139:CG139" si="46">CC139+1</f>
        <v>79</v>
      </c>
      <c r="CE139" s="204">
        <f t="shared" si="46"/>
        <v>80</v>
      </c>
      <c r="CF139" s="204">
        <f t="shared" si="46"/>
        <v>81</v>
      </c>
      <c r="CG139" s="204">
        <f t="shared" si="46"/>
        <v>82</v>
      </c>
      <c r="CH139" s="204">
        <f>CG139+1</f>
        <v>83</v>
      </c>
      <c r="CI139" s="204">
        <f t="shared" ref="CI139:CJ139" si="47">CH139+1</f>
        <v>84</v>
      </c>
      <c r="CJ139" s="204">
        <f t="shared" si="47"/>
        <v>85</v>
      </c>
    </row>
    <row r="140" spans="1:88" s="115" customFormat="1" ht="12.75" x14ac:dyDescent="0.2">
      <c r="A140" s="140" t="s">
        <v>17</v>
      </c>
      <c r="B140" s="192"/>
      <c r="C140" s="192"/>
      <c r="D140" s="236">
        <f>D88-D114</f>
        <v>-96898.071820979938</v>
      </c>
      <c r="E140" s="236">
        <f t="shared" ref="E140:BP141" si="48">E88-E114</f>
        <v>-84754.015930950642</v>
      </c>
      <c r="F140" s="236">
        <f t="shared" si="48"/>
        <v>-74130.140867959708</v>
      </c>
      <c r="G140" s="236">
        <f t="shared" si="48"/>
        <v>-64836.247513135895</v>
      </c>
      <c r="H140" s="236">
        <f t="shared" si="48"/>
        <v>-56705.928669990972</v>
      </c>
      <c r="I140" s="236">
        <f t="shared" si="48"/>
        <v>-48609.593345379457</v>
      </c>
      <c r="J140" s="236">
        <f t="shared" si="48"/>
        <v>-43797.072145949118</v>
      </c>
      <c r="K140" s="236">
        <f t="shared" si="48"/>
        <v>-39851.902587983757</v>
      </c>
      <c r="L140" s="236">
        <f t="shared" si="48"/>
        <v>-36330.367906413041</v>
      </c>
      <c r="M140" s="236">
        <f t="shared" si="48"/>
        <v>-33131.76263153227</v>
      </c>
      <c r="N140" s="236">
        <f t="shared" si="48"/>
        <v>-28925.421852227766</v>
      </c>
      <c r="O140" s="236">
        <f t="shared" si="48"/>
        <v>-25436.881972759031</v>
      </c>
      <c r="P140" s="236">
        <f t="shared" si="48"/>
        <v>-22407.810840903316</v>
      </c>
      <c r="Q140" s="236">
        <f t="shared" si="48"/>
        <v>-19750.287678341847</v>
      </c>
      <c r="R140" s="236">
        <f t="shared" si="48"/>
        <v>-17412.499628008343</v>
      </c>
      <c r="S140" s="236">
        <f t="shared" si="48"/>
        <v>-15353.983928733738</v>
      </c>
      <c r="T140" s="236">
        <f t="shared" si="48"/>
        <v>-13540.436247825157</v>
      </c>
      <c r="U140" s="236">
        <f t="shared" si="48"/>
        <v>-11942.147485299036</v>
      </c>
      <c r="V140" s="236">
        <f t="shared" si="48"/>
        <v>-10533.210221936461</v>
      </c>
      <c r="W140" s="236">
        <f t="shared" si="48"/>
        <v>0</v>
      </c>
      <c r="X140" s="236">
        <f t="shared" si="48"/>
        <v>0</v>
      </c>
      <c r="Y140" s="236">
        <f t="shared" si="48"/>
        <v>0</v>
      </c>
      <c r="Z140" s="236">
        <f t="shared" si="48"/>
        <v>0</v>
      </c>
      <c r="AA140" s="236">
        <f t="shared" si="48"/>
        <v>0</v>
      </c>
      <c r="AB140" s="236">
        <f t="shared" si="48"/>
        <v>0</v>
      </c>
      <c r="AC140" s="236">
        <f t="shared" si="48"/>
        <v>0</v>
      </c>
      <c r="AD140" s="236">
        <f t="shared" si="48"/>
        <v>0</v>
      </c>
      <c r="AE140" s="236">
        <f t="shared" si="48"/>
        <v>0</v>
      </c>
      <c r="AF140" s="236">
        <f t="shared" si="48"/>
        <v>0</v>
      </c>
      <c r="AG140" s="236">
        <f t="shared" si="48"/>
        <v>0</v>
      </c>
      <c r="AH140" s="236">
        <f t="shared" si="48"/>
        <v>0</v>
      </c>
      <c r="AI140" s="236">
        <f t="shared" si="48"/>
        <v>0</v>
      </c>
      <c r="AJ140" s="236">
        <f t="shared" si="48"/>
        <v>0</v>
      </c>
      <c r="AK140" s="236">
        <f t="shared" si="48"/>
        <v>0</v>
      </c>
      <c r="AL140" s="236">
        <f t="shared" si="48"/>
        <v>0</v>
      </c>
      <c r="AM140" s="236">
        <f t="shared" si="48"/>
        <v>0</v>
      </c>
      <c r="AN140" s="236">
        <f t="shared" si="48"/>
        <v>0</v>
      </c>
      <c r="AO140" s="236">
        <f t="shared" si="48"/>
        <v>0</v>
      </c>
      <c r="AP140" s="236">
        <f t="shared" si="48"/>
        <v>0</v>
      </c>
      <c r="AQ140" s="236">
        <f t="shared" si="48"/>
        <v>0</v>
      </c>
      <c r="AR140" s="236">
        <f t="shared" si="48"/>
        <v>0</v>
      </c>
      <c r="AS140" s="236">
        <f t="shared" si="48"/>
        <v>0</v>
      </c>
      <c r="AT140" s="236">
        <f t="shared" si="48"/>
        <v>0</v>
      </c>
      <c r="AU140" s="236">
        <f t="shared" si="48"/>
        <v>0</v>
      </c>
      <c r="AV140" s="236">
        <f t="shared" si="48"/>
        <v>0</v>
      </c>
      <c r="AW140" s="236">
        <f t="shared" si="48"/>
        <v>0</v>
      </c>
      <c r="AX140" s="236">
        <f t="shared" si="48"/>
        <v>0</v>
      </c>
      <c r="AY140" s="236">
        <f t="shared" si="48"/>
        <v>0</v>
      </c>
      <c r="AZ140" s="236">
        <f t="shared" si="48"/>
        <v>0</v>
      </c>
      <c r="BA140" s="236">
        <f t="shared" si="48"/>
        <v>0</v>
      </c>
      <c r="BB140" s="236">
        <f t="shared" si="48"/>
        <v>0</v>
      </c>
      <c r="BC140" s="236">
        <f t="shared" si="48"/>
        <v>0</v>
      </c>
      <c r="BD140" s="236">
        <f t="shared" si="48"/>
        <v>0</v>
      </c>
      <c r="BE140" s="236">
        <f t="shared" si="48"/>
        <v>0</v>
      </c>
      <c r="BF140" s="236">
        <f t="shared" si="48"/>
        <v>0</v>
      </c>
      <c r="BG140" s="236">
        <f t="shared" si="48"/>
        <v>0</v>
      </c>
      <c r="BH140" s="236">
        <f t="shared" si="48"/>
        <v>0</v>
      </c>
      <c r="BI140" s="236">
        <f t="shared" si="48"/>
        <v>0</v>
      </c>
      <c r="BJ140" s="236">
        <f t="shared" si="48"/>
        <v>0</v>
      </c>
      <c r="BK140" s="236">
        <f t="shared" si="48"/>
        <v>0</v>
      </c>
      <c r="BL140" s="236">
        <f t="shared" si="48"/>
        <v>0</v>
      </c>
      <c r="BM140" s="236">
        <f t="shared" si="48"/>
        <v>0</v>
      </c>
      <c r="BN140" s="236">
        <f t="shared" si="48"/>
        <v>0</v>
      </c>
      <c r="BO140" s="236">
        <f t="shared" si="48"/>
        <v>0</v>
      </c>
      <c r="BP140" s="236">
        <f t="shared" si="48"/>
        <v>0</v>
      </c>
      <c r="BQ140" s="236">
        <f t="shared" ref="BQ140:CJ144" si="49">BQ88-BQ114</f>
        <v>0</v>
      </c>
      <c r="BR140" s="236">
        <f t="shared" si="49"/>
        <v>0</v>
      </c>
      <c r="BS140" s="236">
        <f t="shared" si="49"/>
        <v>0</v>
      </c>
      <c r="BT140" s="236">
        <f t="shared" si="49"/>
        <v>0</v>
      </c>
      <c r="BU140" s="236">
        <f t="shared" si="49"/>
        <v>0</v>
      </c>
      <c r="BV140" s="236">
        <f t="shared" si="49"/>
        <v>0</v>
      </c>
      <c r="BW140" s="236">
        <f t="shared" si="49"/>
        <v>0</v>
      </c>
      <c r="BX140" s="236">
        <f t="shared" si="49"/>
        <v>0</v>
      </c>
      <c r="BY140" s="236">
        <f t="shared" si="49"/>
        <v>0</v>
      </c>
      <c r="BZ140" s="236">
        <f t="shared" si="49"/>
        <v>0</v>
      </c>
      <c r="CA140" s="236">
        <f t="shared" si="49"/>
        <v>0</v>
      </c>
      <c r="CB140" s="236">
        <f t="shared" si="49"/>
        <v>0</v>
      </c>
      <c r="CC140" s="236">
        <f t="shared" si="49"/>
        <v>0</v>
      </c>
      <c r="CD140" s="236">
        <f t="shared" si="49"/>
        <v>0</v>
      </c>
      <c r="CE140" s="236">
        <f t="shared" si="49"/>
        <v>0</v>
      </c>
      <c r="CF140" s="236">
        <f t="shared" si="49"/>
        <v>0</v>
      </c>
      <c r="CG140" s="236">
        <f t="shared" si="49"/>
        <v>0</v>
      </c>
      <c r="CH140" s="236">
        <f t="shared" si="49"/>
        <v>0</v>
      </c>
      <c r="CI140" s="236">
        <f t="shared" si="49"/>
        <v>0</v>
      </c>
      <c r="CJ140" s="236">
        <f t="shared" si="49"/>
        <v>0</v>
      </c>
    </row>
    <row r="141" spans="1:88" s="115" customFormat="1" ht="12.75" x14ac:dyDescent="0.2">
      <c r="A141" s="140" t="s">
        <v>18</v>
      </c>
      <c r="B141" s="192"/>
      <c r="C141" s="192"/>
      <c r="D141" s="236">
        <f t="shared" ref="D141:S159" si="50">D89-D115</f>
        <v>-406853.71278810501</v>
      </c>
      <c r="E141" s="236">
        <f t="shared" si="50"/>
        <v>-368196.20995951816</v>
      </c>
      <c r="F141" s="236">
        <f t="shared" si="50"/>
        <v>-332898.91102298349</v>
      </c>
      <c r="G141" s="236">
        <f t="shared" si="50"/>
        <v>-300706.75630792603</v>
      </c>
      <c r="H141" s="236">
        <f t="shared" si="50"/>
        <v>-271378.49618589506</v>
      </c>
      <c r="I141" s="236">
        <f t="shared" si="50"/>
        <v>-246116.13900945708</v>
      </c>
      <c r="J141" s="236">
        <f t="shared" si="50"/>
        <v>-234610.43658545613</v>
      </c>
      <c r="K141" s="236">
        <f t="shared" si="50"/>
        <v>-225661.41552372277</v>
      </c>
      <c r="L141" s="236">
        <f t="shared" si="50"/>
        <v>-217239.61859936267</v>
      </c>
      <c r="M141" s="236">
        <f t="shared" si="50"/>
        <v>-208997.14919778332</v>
      </c>
      <c r="N141" s="236">
        <f t="shared" si="50"/>
        <v>-202766.60273783654</v>
      </c>
      <c r="O141" s="236">
        <f t="shared" si="50"/>
        <v>-197696.22713376582</v>
      </c>
      <c r="P141" s="236">
        <f t="shared" si="50"/>
        <v>-192656.68915312737</v>
      </c>
      <c r="Q141" s="236">
        <f t="shared" si="50"/>
        <v>-187471.06261784211</v>
      </c>
      <c r="R141" s="236">
        <f t="shared" si="50"/>
        <v>-182145.25444701314</v>
      </c>
      <c r="S141" s="236">
        <f t="shared" si="50"/>
        <v>-176716.5617476292</v>
      </c>
      <c r="T141" s="236">
        <f t="shared" si="48"/>
        <v>-171224.14952399209</v>
      </c>
      <c r="U141" s="236">
        <f t="shared" si="48"/>
        <v>-165703.53650182486</v>
      </c>
      <c r="V141" s="236">
        <f t="shared" si="48"/>
        <v>-160185.81590242311</v>
      </c>
      <c r="W141" s="236">
        <f t="shared" si="48"/>
        <v>-168192.45057735965</v>
      </c>
      <c r="X141" s="236">
        <f t="shared" si="48"/>
        <v>-160671.94072529674</v>
      </c>
      <c r="Y141" s="236">
        <f t="shared" si="48"/>
        <v>-153497.96314584278</v>
      </c>
      <c r="Z141" s="236">
        <f t="shared" si="48"/>
        <v>-146652.03564261645</v>
      </c>
      <c r="AA141" s="236">
        <f t="shared" si="48"/>
        <v>-140117.26334909163</v>
      </c>
      <c r="AB141" s="236">
        <f t="shared" si="48"/>
        <v>-133878.07707364298</v>
      </c>
      <c r="AC141" s="236">
        <f t="shared" si="48"/>
        <v>-127920.03125216626</v>
      </c>
      <c r="AD141" s="236">
        <f t="shared" si="48"/>
        <v>-122229.64673132822</v>
      </c>
      <c r="AE141" s="236">
        <f t="shared" si="48"/>
        <v>-116794.28734969534</v>
      </c>
      <c r="AF141" s="236">
        <f t="shared" si="48"/>
        <v>-111602.06207014062</v>
      </c>
      <c r="AG141" s="236">
        <f t="shared" si="48"/>
        <v>-104803.09569029696</v>
      </c>
      <c r="AH141" s="236">
        <f t="shared" si="48"/>
        <v>-98419.124379508197</v>
      </c>
      <c r="AI141" s="236">
        <f t="shared" si="48"/>
        <v>-92424.61511698924</v>
      </c>
      <c r="AJ141" s="236">
        <f t="shared" si="48"/>
        <v>-86795.657754667103</v>
      </c>
      <c r="AK141" s="236">
        <f t="shared" si="48"/>
        <v>-81509.84860596247</v>
      </c>
      <c r="AL141" s="236">
        <f t="shared" si="48"/>
        <v>-76546.185679683462</v>
      </c>
      <c r="AM141" s="236">
        <f t="shared" si="48"/>
        <v>-71884.973664260469</v>
      </c>
      <c r="AN141" s="236">
        <f t="shared" si="48"/>
        <v>-67507.737193109468</v>
      </c>
      <c r="AO141" s="236">
        <f t="shared" si="48"/>
        <v>-63397.141239895485</v>
      </c>
      <c r="AP141" s="236">
        <f t="shared" si="48"/>
        <v>-59536.917731082067</v>
      </c>
      <c r="AQ141" s="236">
        <f t="shared" si="48"/>
        <v>-52969.071451458149</v>
      </c>
      <c r="AR141" s="236">
        <f t="shared" si="48"/>
        <v>-47125.79819488246</v>
      </c>
      <c r="AS141" s="236">
        <f t="shared" si="48"/>
        <v>-41927.151155389845</v>
      </c>
      <c r="AT141" s="236">
        <f t="shared" si="48"/>
        <v>-37302.007796312682</v>
      </c>
      <c r="AU141" s="236">
        <f t="shared" si="48"/>
        <v>-33187.094909995329</v>
      </c>
      <c r="AV141" s="236">
        <f t="shared" si="48"/>
        <v>-29526.121670899447</v>
      </c>
      <c r="AW141" s="236">
        <f t="shared" si="48"/>
        <v>-26269.008637886494</v>
      </c>
      <c r="AX141" s="236">
        <f t="shared" si="48"/>
        <v>-23371.202028815169</v>
      </c>
      <c r="AY141" s="236">
        <f t="shared" si="48"/>
        <v>-20793.063795656897</v>
      </c>
      <c r="AZ141" s="236">
        <f t="shared" si="48"/>
        <v>-18499.329092405271</v>
      </c>
      <c r="BA141" s="236">
        <f t="shared" si="48"/>
        <v>0</v>
      </c>
      <c r="BB141" s="236">
        <f t="shared" si="48"/>
        <v>0</v>
      </c>
      <c r="BC141" s="236">
        <f t="shared" si="48"/>
        <v>0</v>
      </c>
      <c r="BD141" s="236">
        <f t="shared" si="48"/>
        <v>0</v>
      </c>
      <c r="BE141" s="236">
        <f t="shared" si="48"/>
        <v>0</v>
      </c>
      <c r="BF141" s="236">
        <f t="shared" si="48"/>
        <v>0</v>
      </c>
      <c r="BG141" s="236">
        <f t="shared" si="48"/>
        <v>0</v>
      </c>
      <c r="BH141" s="236">
        <f t="shared" si="48"/>
        <v>0</v>
      </c>
      <c r="BI141" s="236">
        <f t="shared" si="48"/>
        <v>0</v>
      </c>
      <c r="BJ141" s="236">
        <f t="shared" si="48"/>
        <v>0</v>
      </c>
      <c r="BK141" s="236">
        <f t="shared" si="48"/>
        <v>0</v>
      </c>
      <c r="BL141" s="236">
        <f t="shared" si="48"/>
        <v>0</v>
      </c>
      <c r="BM141" s="236">
        <f t="shared" si="48"/>
        <v>0</v>
      </c>
      <c r="BN141" s="236">
        <f t="shared" si="48"/>
        <v>0</v>
      </c>
      <c r="BO141" s="236">
        <f t="shared" si="48"/>
        <v>0</v>
      </c>
      <c r="BP141" s="236">
        <f t="shared" si="48"/>
        <v>0</v>
      </c>
      <c r="BQ141" s="236">
        <f t="shared" si="49"/>
        <v>0</v>
      </c>
      <c r="BR141" s="236">
        <f t="shared" si="49"/>
        <v>0</v>
      </c>
      <c r="BS141" s="236">
        <f t="shared" si="49"/>
        <v>0</v>
      </c>
      <c r="BT141" s="236">
        <f t="shared" si="49"/>
        <v>0</v>
      </c>
      <c r="BU141" s="236">
        <f t="shared" si="49"/>
        <v>0</v>
      </c>
      <c r="BV141" s="236">
        <f t="shared" si="49"/>
        <v>0</v>
      </c>
      <c r="BW141" s="236">
        <f t="shared" si="49"/>
        <v>0</v>
      </c>
      <c r="BX141" s="236">
        <f t="shared" si="49"/>
        <v>0</v>
      </c>
      <c r="BY141" s="236">
        <f t="shared" si="49"/>
        <v>0</v>
      </c>
      <c r="BZ141" s="236">
        <f t="shared" si="49"/>
        <v>0</v>
      </c>
      <c r="CA141" s="236">
        <f t="shared" si="49"/>
        <v>0</v>
      </c>
      <c r="CB141" s="236">
        <f t="shared" si="49"/>
        <v>0</v>
      </c>
      <c r="CC141" s="236">
        <f t="shared" si="49"/>
        <v>0</v>
      </c>
      <c r="CD141" s="236">
        <f t="shared" si="49"/>
        <v>0</v>
      </c>
      <c r="CE141" s="236">
        <f t="shared" si="49"/>
        <v>0</v>
      </c>
      <c r="CF141" s="236">
        <f t="shared" si="49"/>
        <v>0</v>
      </c>
      <c r="CG141" s="236">
        <f t="shared" si="49"/>
        <v>0</v>
      </c>
      <c r="CH141" s="236">
        <f t="shared" si="49"/>
        <v>0</v>
      </c>
      <c r="CI141" s="236">
        <f t="shared" si="49"/>
        <v>0</v>
      </c>
      <c r="CJ141" s="236">
        <f t="shared" si="49"/>
        <v>0</v>
      </c>
    </row>
    <row r="142" spans="1:88" s="115" customFormat="1" ht="12.75" x14ac:dyDescent="0.2">
      <c r="A142" s="140" t="s">
        <v>211</v>
      </c>
      <c r="B142" s="192"/>
      <c r="C142" s="192"/>
      <c r="D142" s="236">
        <f t="shared" si="50"/>
        <v>-279879.5389291048</v>
      </c>
      <c r="E142" s="236">
        <f t="shared" ref="E142:BP145" si="51">E90-E116</f>
        <v>-258963.95798064396</v>
      </c>
      <c r="F142" s="236">
        <f t="shared" si="51"/>
        <v>-238542.72916982695</v>
      </c>
      <c r="G142" s="236">
        <f t="shared" si="51"/>
        <v>-218800.58357991278</v>
      </c>
      <c r="H142" s="236">
        <f t="shared" si="51"/>
        <v>-199874.28020636365</v>
      </c>
      <c r="I142" s="236">
        <f t="shared" si="51"/>
        <v>-181860.76522996277</v>
      </c>
      <c r="J142" s="236">
        <f t="shared" si="51"/>
        <v>-175666.83176151291</v>
      </c>
      <c r="K142" s="236">
        <f t="shared" si="51"/>
        <v>-171561.09923070669</v>
      </c>
      <c r="L142" s="236">
        <f t="shared" si="51"/>
        <v>-167712.87869707868</v>
      </c>
      <c r="M142" s="236">
        <f t="shared" si="51"/>
        <v>-163793.96295101568</v>
      </c>
      <c r="N142" s="236">
        <f t="shared" si="51"/>
        <v>-159760.74845791236</v>
      </c>
      <c r="O142" s="236">
        <f t="shared" si="51"/>
        <v>-157245.41979664192</v>
      </c>
      <c r="P142" s="236">
        <f t="shared" si="51"/>
        <v>-154998.11419521831</v>
      </c>
      <c r="Q142" s="236">
        <f t="shared" si="51"/>
        <v>-152748.33539534733</v>
      </c>
      <c r="R142" s="236">
        <f t="shared" si="51"/>
        <v>-150428.5229079742</v>
      </c>
      <c r="S142" s="236">
        <f t="shared" si="51"/>
        <v>-148017.56293611042</v>
      </c>
      <c r="T142" s="236">
        <f t="shared" si="51"/>
        <v>-145508.25595383719</v>
      </c>
      <c r="U142" s="236">
        <f t="shared" si="51"/>
        <v>-142899.74375684187</v>
      </c>
      <c r="V142" s="236">
        <f t="shared" si="51"/>
        <v>-140195.11557255127</v>
      </c>
      <c r="W142" s="236">
        <f t="shared" si="51"/>
        <v>-137400.21584958583</v>
      </c>
      <c r="X142" s="236">
        <f t="shared" si="51"/>
        <v>-135381.80636384897</v>
      </c>
      <c r="Y142" s="236">
        <f t="shared" si="51"/>
        <v>-133084.77205497585</v>
      </c>
      <c r="Z142" s="236">
        <f t="shared" si="51"/>
        <v>-130554.21918026358</v>
      </c>
      <c r="AA142" s="236">
        <f t="shared" si="51"/>
        <v>-127830.40080676973</v>
      </c>
      <c r="AB142" s="236">
        <f t="shared" si="51"/>
        <v>-124949.18169502541</v>
      </c>
      <c r="AC142" s="236">
        <f t="shared" si="51"/>
        <v>-121942.45601347648</v>
      </c>
      <c r="AD142" s="236">
        <f t="shared" si="51"/>
        <v>-118838.52509766817</v>
      </c>
      <c r="AE142" s="236">
        <f t="shared" si="51"/>
        <v>-115662.44052404724</v>
      </c>
      <c r="AF142" s="236">
        <f t="shared" si="51"/>
        <v>-112436.31648158655</v>
      </c>
      <c r="AG142" s="236">
        <f t="shared" si="51"/>
        <v>-112703.74493995309</v>
      </c>
      <c r="AH142" s="236">
        <f t="shared" si="51"/>
        <v>-112302.8035511449</v>
      </c>
      <c r="AI142" s="236">
        <f t="shared" si="51"/>
        <v>-111334.27336182073</v>
      </c>
      <c r="AJ142" s="236">
        <f t="shared" si="51"/>
        <v>-109887.16910219006</v>
      </c>
      <c r="AK142" s="236">
        <f t="shared" si="51"/>
        <v>-108040.01093351282</v>
      </c>
      <c r="AL142" s="236">
        <f t="shared" si="51"/>
        <v>-105861.9559458755</v>
      </c>
      <c r="AM142" s="236">
        <f t="shared" si="51"/>
        <v>-103413.80724258907</v>
      </c>
      <c r="AN142" s="236">
        <f t="shared" si="51"/>
        <v>-100748.91546852514</v>
      </c>
      <c r="AO142" s="236">
        <f t="shared" si="51"/>
        <v>-97913.985320087522</v>
      </c>
      <c r="AP142" s="236">
        <f t="shared" si="51"/>
        <v>-94949.797741333023</v>
      </c>
      <c r="AQ142" s="236">
        <f t="shared" si="51"/>
        <v>-97532.16173126176</v>
      </c>
      <c r="AR142" s="236">
        <f t="shared" si="51"/>
        <v>-98632.066393543035</v>
      </c>
      <c r="AS142" s="236">
        <f t="shared" si="51"/>
        <v>-98523.470697486773</v>
      </c>
      <c r="AT142" s="236">
        <f t="shared" si="51"/>
        <v>-97439.771830374375</v>
      </c>
      <c r="AU142" s="236">
        <f t="shared" si="51"/>
        <v>-95579.291672818363</v>
      </c>
      <c r="AV142" s="236">
        <f t="shared" si="51"/>
        <v>-93110.047130770981</v>
      </c>
      <c r="AW142" s="236">
        <f t="shared" si="51"/>
        <v>-90173.898587541655</v>
      </c>
      <c r="AX142" s="236">
        <f t="shared" si="51"/>
        <v>-86890.157509699464</v>
      </c>
      <c r="AY142" s="236">
        <f t="shared" si="51"/>
        <v>-83358.723133806139</v>
      </c>
      <c r="AZ142" s="236">
        <f t="shared" si="51"/>
        <v>-79662.808767424896</v>
      </c>
      <c r="BA142" s="236">
        <f t="shared" si="51"/>
        <v>-107417.45019473881</v>
      </c>
      <c r="BB142" s="236">
        <f t="shared" si="51"/>
        <v>-97568.53278066963</v>
      </c>
      <c r="BC142" s="236">
        <f t="shared" si="51"/>
        <v>-88626.641823517159</v>
      </c>
      <c r="BD142" s="236">
        <f t="shared" si="51"/>
        <v>-80507.156345942989</v>
      </c>
      <c r="BE142" s="236">
        <f t="shared" si="51"/>
        <v>-73133.647074518725</v>
      </c>
      <c r="BF142" s="236">
        <f t="shared" si="51"/>
        <v>-66437.003114099614</v>
      </c>
      <c r="BG142" s="236">
        <f t="shared" si="51"/>
        <v>-60354.672777316533</v>
      </c>
      <c r="BH142" s="236">
        <f t="shared" si="51"/>
        <v>-54829.998609486967</v>
      </c>
      <c r="BI142" s="236">
        <f t="shared" si="51"/>
        <v>-49811.631130880676</v>
      </c>
      <c r="BJ142" s="236">
        <f t="shared" si="51"/>
        <v>-45253.009145430289</v>
      </c>
      <c r="BK142" s="236">
        <f t="shared" si="51"/>
        <v>-41111.89695296064</v>
      </c>
      <c r="BL142" s="236">
        <f t="shared" si="51"/>
        <v>-37349.970677876379</v>
      </c>
      <c r="BM142" s="236">
        <f t="shared" si="51"/>
        <v>-33932.447354786564</v>
      </c>
      <c r="BN142" s="236">
        <f t="shared" si="51"/>
        <v>-30827.751509609167</v>
      </c>
      <c r="BO142" s="236">
        <f t="shared" si="51"/>
        <v>-28007.214828580152</v>
      </c>
      <c r="BP142" s="236">
        <f t="shared" si="51"/>
        <v>-25444.805180257652</v>
      </c>
      <c r="BQ142" s="236">
        <f t="shared" si="49"/>
        <v>-23116.881791976281</v>
      </c>
      <c r="BR142" s="236">
        <f t="shared" si="49"/>
        <v>-21001.973815754987</v>
      </c>
      <c r="BS142" s="236">
        <f t="shared" si="49"/>
        <v>-19080.579873660812</v>
      </c>
      <c r="BT142" s="236">
        <f t="shared" si="49"/>
        <v>-17334.986467059236</v>
      </c>
      <c r="BU142" s="236">
        <f t="shared" si="49"/>
        <v>0</v>
      </c>
      <c r="BV142" s="236">
        <f t="shared" si="49"/>
        <v>0</v>
      </c>
      <c r="BW142" s="236">
        <f t="shared" si="49"/>
        <v>0</v>
      </c>
      <c r="BX142" s="236">
        <f t="shared" si="49"/>
        <v>0</v>
      </c>
      <c r="BY142" s="236">
        <f t="shared" si="49"/>
        <v>0</v>
      </c>
      <c r="BZ142" s="236">
        <f t="shared" si="49"/>
        <v>0</v>
      </c>
      <c r="CA142" s="236">
        <f t="shared" si="49"/>
        <v>0</v>
      </c>
      <c r="CB142" s="236">
        <f t="shared" si="49"/>
        <v>0</v>
      </c>
      <c r="CC142" s="236">
        <f t="shared" si="49"/>
        <v>0</v>
      </c>
      <c r="CD142" s="236">
        <f t="shared" si="49"/>
        <v>0</v>
      </c>
      <c r="CE142" s="236">
        <f t="shared" si="49"/>
        <v>0</v>
      </c>
      <c r="CF142" s="236">
        <f t="shared" si="49"/>
        <v>0</v>
      </c>
      <c r="CG142" s="236">
        <f t="shared" si="49"/>
        <v>0</v>
      </c>
      <c r="CH142" s="236">
        <f t="shared" si="49"/>
        <v>0</v>
      </c>
      <c r="CI142" s="236">
        <f t="shared" si="49"/>
        <v>0</v>
      </c>
      <c r="CJ142" s="236">
        <f t="shared" si="49"/>
        <v>0</v>
      </c>
    </row>
    <row r="143" spans="1:88" s="115" customFormat="1" ht="12.75" x14ac:dyDescent="0.2">
      <c r="A143" s="140" t="s">
        <v>212</v>
      </c>
      <c r="B143" s="192"/>
      <c r="C143" s="192"/>
      <c r="D143" s="236">
        <f t="shared" si="50"/>
        <v>-38011.224317012355</v>
      </c>
      <c r="E143" s="236">
        <f t="shared" si="51"/>
        <v>-37082.678987001535</v>
      </c>
      <c r="F143" s="236">
        <f t="shared" si="51"/>
        <v>-35073.716541545</v>
      </c>
      <c r="G143" s="236">
        <f t="shared" si="51"/>
        <v>-32400.311936510727</v>
      </c>
      <c r="H143" s="236">
        <f t="shared" si="51"/>
        <v>-29358.567880460527</v>
      </c>
      <c r="I143" s="236">
        <f t="shared" si="51"/>
        <v>-26157.18343258556</v>
      </c>
      <c r="J143" s="236">
        <f t="shared" si="51"/>
        <v>-26224.848391732201</v>
      </c>
      <c r="K143" s="236">
        <f t="shared" si="51"/>
        <v>-26624.017081637867</v>
      </c>
      <c r="L143" s="236">
        <f t="shared" si="51"/>
        <v>-26836.562302816194</v>
      </c>
      <c r="M143" s="236">
        <f t="shared" si="51"/>
        <v>-26822.432144544553</v>
      </c>
      <c r="N143" s="236">
        <f t="shared" si="51"/>
        <v>-26621.915247942321</v>
      </c>
      <c r="O143" s="236">
        <f t="shared" si="51"/>
        <v>-26804.860708527267</v>
      </c>
      <c r="P143" s="236">
        <f t="shared" si="51"/>
        <v>-26936.618229728192</v>
      </c>
      <c r="Q143" s="236">
        <f t="shared" si="51"/>
        <v>-26959.879101139493</v>
      </c>
      <c r="R143" s="236">
        <f t="shared" si="51"/>
        <v>-26885.107188199647</v>
      </c>
      <c r="S143" s="236">
        <f t="shared" si="51"/>
        <v>-26730.13928018976</v>
      </c>
      <c r="T143" s="236">
        <f t="shared" si="51"/>
        <v>-26509.920077389572</v>
      </c>
      <c r="U143" s="236">
        <f t="shared" si="51"/>
        <v>-26235.821149830706</v>
      </c>
      <c r="V143" s="236">
        <f t="shared" si="51"/>
        <v>-25916.46147425659</v>
      </c>
      <c r="W143" s="236">
        <f t="shared" si="51"/>
        <v>-25558.524384064134</v>
      </c>
      <c r="X143" s="236">
        <f t="shared" si="51"/>
        <v>-25169.645046707708</v>
      </c>
      <c r="Y143" s="236">
        <f t="shared" si="51"/>
        <v>-24794.292454490438</v>
      </c>
      <c r="Z143" s="236">
        <f t="shared" si="51"/>
        <v>-24414.552851693705</v>
      </c>
      <c r="AA143" s="236">
        <f t="shared" si="51"/>
        <v>-24019.749291938264</v>
      </c>
      <c r="AB143" s="236">
        <f t="shared" si="51"/>
        <v>-23604.18501137197</v>
      </c>
      <c r="AC143" s="236">
        <f t="shared" si="51"/>
        <v>-23165.540339385625</v>
      </c>
      <c r="AD143" s="236">
        <f t="shared" si="51"/>
        <v>-22703.73721847171</v>
      </c>
      <c r="AE143" s="236">
        <f t="shared" si="51"/>
        <v>-22220.138385843486</v>
      </c>
      <c r="AF143" s="236">
        <f t="shared" si="51"/>
        <v>-21716.986020786688</v>
      </c>
      <c r="AG143" s="236">
        <f t="shared" si="51"/>
        <v>-21197.011611381546</v>
      </c>
      <c r="AH143" s="236">
        <f t="shared" si="51"/>
        <v>-20831.592266267631</v>
      </c>
      <c r="AI143" s="236">
        <f t="shared" si="51"/>
        <v>-20546.399643064477</v>
      </c>
      <c r="AJ143" s="236">
        <f t="shared" si="51"/>
        <v>-20292.356633814983</v>
      </c>
      <c r="AK143" s="236">
        <f t="shared" si="51"/>
        <v>-20038.097180271987</v>
      </c>
      <c r="AL143" s="236">
        <f t="shared" si="51"/>
        <v>-19764.584809813183</v>
      </c>
      <c r="AM143" s="236">
        <f t="shared" si="51"/>
        <v>-19461.277714261785</v>
      </c>
      <c r="AN143" s="236">
        <f t="shared" si="51"/>
        <v>-19123.402265632758</v>
      </c>
      <c r="AO143" s="236">
        <f t="shared" si="51"/>
        <v>-18750.02108227415</v>
      </c>
      <c r="AP143" s="236">
        <f t="shared" si="51"/>
        <v>-18342.670527229086</v>
      </c>
      <c r="AQ143" s="236">
        <f t="shared" si="51"/>
        <v>-17904.406041288283</v>
      </c>
      <c r="AR143" s="236">
        <f t="shared" si="51"/>
        <v>-17708.706752165454</v>
      </c>
      <c r="AS143" s="236">
        <f t="shared" si="51"/>
        <v>-17618.381539340829</v>
      </c>
      <c r="AT143" s="236">
        <f t="shared" si="51"/>
        <v>-17546.974309297279</v>
      </c>
      <c r="AU143" s="236">
        <f t="shared" si="51"/>
        <v>-17442.838108333061</v>
      </c>
      <c r="AV143" s="236">
        <f t="shared" si="51"/>
        <v>-17277.889313056367</v>
      </c>
      <c r="AW143" s="236">
        <f t="shared" si="51"/>
        <v>-17039.699864028953</v>
      </c>
      <c r="AX143" s="236">
        <f t="shared" si="51"/>
        <v>-16725.968121661572</v>
      </c>
      <c r="AY143" s="236">
        <f t="shared" si="51"/>
        <v>-16340.682156710653</v>
      </c>
      <c r="AZ143" s="236">
        <f t="shared" si="51"/>
        <v>-15891.484612803208</v>
      </c>
      <c r="BA143" s="236">
        <f t="shared" si="51"/>
        <v>-15387.888039840385</v>
      </c>
      <c r="BB143" s="236">
        <f t="shared" si="51"/>
        <v>-16347.781183272833</v>
      </c>
      <c r="BC143" s="236">
        <f t="shared" si="51"/>
        <v>-16573.961020289455</v>
      </c>
      <c r="BD143" s="236">
        <f t="shared" si="51"/>
        <v>-16311.023900063243</v>
      </c>
      <c r="BE143" s="236">
        <f t="shared" si="51"/>
        <v>-15732.042368603637</v>
      </c>
      <c r="BF143" s="236">
        <f t="shared" si="51"/>
        <v>-14958.833104561316</v>
      </c>
      <c r="BG143" s="236">
        <f t="shared" si="51"/>
        <v>-14076.504054555902</v>
      </c>
      <c r="BH143" s="236">
        <f t="shared" si="51"/>
        <v>-13143.903401943389</v>
      </c>
      <c r="BI143" s="236">
        <f t="shared" si="51"/>
        <v>-12201.129152813694</v>
      </c>
      <c r="BJ143" s="236">
        <f t="shared" si="51"/>
        <v>-11274.928030739306</v>
      </c>
      <c r="BK143" s="236">
        <f t="shared" si="51"/>
        <v>-10382.577124880161</v>
      </c>
      <c r="BL143" s="236">
        <f t="shared" si="51"/>
        <v>-9534.6738392604748</v>
      </c>
      <c r="BM143" s="236">
        <f t="shared" si="51"/>
        <v>-8737.1396897447994</v>
      </c>
      <c r="BN143" s="236">
        <f t="shared" si="51"/>
        <v>-7992.6576042063534</v>
      </c>
      <c r="BO143" s="236">
        <f t="shared" si="51"/>
        <v>-7301.7008187853498</v>
      </c>
      <c r="BP143" s="236">
        <f t="shared" si="51"/>
        <v>-6663.2672775792889</v>
      </c>
      <c r="BQ143" s="236">
        <f t="shared" si="49"/>
        <v>-6075.4016875271918</v>
      </c>
      <c r="BR143" s="236">
        <f t="shared" si="49"/>
        <v>-5535.5645286957733</v>
      </c>
      <c r="BS143" s="236">
        <f t="shared" si="49"/>
        <v>-5040.8908559203846</v>
      </c>
      <c r="BT143" s="236">
        <f t="shared" si="49"/>
        <v>-4588.3698517418816</v>
      </c>
      <c r="BU143" s="236">
        <f t="shared" si="49"/>
        <v>-19924.070896271151</v>
      </c>
      <c r="BV143" s="236">
        <f t="shared" si="49"/>
        <v>-14494.314053445822</v>
      </c>
      <c r="BW143" s="236">
        <f t="shared" si="49"/>
        <v>-10553.744789137738</v>
      </c>
      <c r="BX143" s="236">
        <f t="shared" si="49"/>
        <v>-7691.0762585514458</v>
      </c>
      <c r="BY143" s="236">
        <f t="shared" si="49"/>
        <v>-5609.467663814663</v>
      </c>
      <c r="BZ143" s="236">
        <f t="shared" si="49"/>
        <v>-4094.4236937275855</v>
      </c>
      <c r="CA143" s="236">
        <f t="shared" si="49"/>
        <v>-2990.7726714740857</v>
      </c>
      <c r="CB143" s="236">
        <f t="shared" si="49"/>
        <v>-2186.1339032927353</v>
      </c>
      <c r="CC143" s="236">
        <f t="shared" si="49"/>
        <v>-1599.029633679078</v>
      </c>
      <c r="CD143" s="236">
        <f t="shared" si="49"/>
        <v>-1170.3258367118979</v>
      </c>
      <c r="CE143" s="236">
        <f t="shared" si="49"/>
        <v>-857.06200197145517</v>
      </c>
      <c r="CF143" s="236">
        <f t="shared" si="49"/>
        <v>-627.99767808128672</v>
      </c>
      <c r="CG143" s="236">
        <f t="shared" si="49"/>
        <v>-460.39429251485126</v>
      </c>
      <c r="CH143" s="236">
        <f t="shared" si="49"/>
        <v>-337.68692892132822</v>
      </c>
      <c r="CI143" s="236">
        <f t="shared" si="49"/>
        <v>-247.79807037069259</v>
      </c>
      <c r="CJ143" s="236">
        <f t="shared" si="49"/>
        <v>0</v>
      </c>
    </row>
    <row r="144" spans="1:88" s="115" customFormat="1" ht="12.75" x14ac:dyDescent="0.2">
      <c r="A144" s="140" t="s">
        <v>191</v>
      </c>
      <c r="B144" s="192"/>
      <c r="C144" s="192"/>
      <c r="D144" s="236">
        <f t="shared" si="50"/>
        <v>-1762.0567221956589</v>
      </c>
      <c r="E144" s="236">
        <f t="shared" si="51"/>
        <v>-1765.0003301011311</v>
      </c>
      <c r="F144" s="236">
        <f t="shared" si="51"/>
        <v>-1689.7172496794519</v>
      </c>
      <c r="G144" s="236">
        <f t="shared" si="51"/>
        <v>-1565.1659388514236</v>
      </c>
      <c r="H144" s="236">
        <f t="shared" si="51"/>
        <v>-1411.9258527139609</v>
      </c>
      <c r="I144" s="236">
        <f t="shared" si="51"/>
        <v>-1244.4860742196615</v>
      </c>
      <c r="J144" s="236">
        <f t="shared" si="51"/>
        <v>-1269.8795326384425</v>
      </c>
      <c r="K144" s="236">
        <f t="shared" si="51"/>
        <v>-1311.7126285420964</v>
      </c>
      <c r="L144" s="236">
        <f t="shared" si="51"/>
        <v>-1339.3666251797113</v>
      </c>
      <c r="M144" s="236">
        <f t="shared" si="51"/>
        <v>-1351.1308874335082</v>
      </c>
      <c r="N144" s="236">
        <f t="shared" si="51"/>
        <v>-1350.0375140040123</v>
      </c>
      <c r="O144" s="236">
        <f t="shared" si="51"/>
        <v>-1371.4587080175697</v>
      </c>
      <c r="P144" s="236">
        <f t="shared" si="51"/>
        <v>-1388.2029502108053</v>
      </c>
      <c r="Q144" s="236">
        <f t="shared" si="51"/>
        <v>-1397.1536699436838</v>
      </c>
      <c r="R144" s="236">
        <f t="shared" si="51"/>
        <v>-1399.3160780032049</v>
      </c>
      <c r="S144" s="236">
        <f t="shared" si="51"/>
        <v>-1396.0546984575049</v>
      </c>
      <c r="T144" s="236">
        <f t="shared" si="51"/>
        <v>-1388.4753546009015</v>
      </c>
      <c r="U144" s="236">
        <f t="shared" si="51"/>
        <v>-1377.4036932988383</v>
      </c>
      <c r="V144" s="236">
        <f t="shared" si="51"/>
        <v>-1363.452636540198</v>
      </c>
      <c r="W144" s="236">
        <f t="shared" si="51"/>
        <v>-1347.0852822949528</v>
      </c>
      <c r="X144" s="236">
        <f t="shared" si="51"/>
        <v>-1328.7997056494642</v>
      </c>
      <c r="Y144" s="236">
        <f t="shared" si="51"/>
        <v>-1308.8417589506134</v>
      </c>
      <c r="Z144" s="236">
        <f t="shared" si="51"/>
        <v>-1289.5298541350639</v>
      </c>
      <c r="AA144" s="236">
        <f t="shared" si="51"/>
        <v>-1269.9458269969327</v>
      </c>
      <c r="AB144" s="236">
        <f t="shared" si="51"/>
        <v>-1249.5440674365673</v>
      </c>
      <c r="AC144" s="236">
        <f t="shared" si="51"/>
        <v>-1228.035392525373</v>
      </c>
      <c r="AD144" s="236">
        <f t="shared" si="51"/>
        <v>-1205.3044815703179</v>
      </c>
      <c r="AE144" s="236">
        <f t="shared" si="51"/>
        <v>-1181.351354384271</v>
      </c>
      <c r="AF144" s="236">
        <f t="shared" si="51"/>
        <v>-1156.2500760216353</v>
      </c>
      <c r="AG144" s="236">
        <f t="shared" si="51"/>
        <v>-1130.1197999423312</v>
      </c>
      <c r="AH144" s="236">
        <f t="shared" si="51"/>
        <v>-1103.104640730322</v>
      </c>
      <c r="AI144" s="236">
        <f t="shared" si="51"/>
        <v>-1084.1014548593521</v>
      </c>
      <c r="AJ144" s="236">
        <f t="shared" si="51"/>
        <v>-1069.261025021071</v>
      </c>
      <c r="AK144" s="236">
        <f t="shared" si="51"/>
        <v>-1056.0392334682256</v>
      </c>
      <c r="AL144" s="236">
        <f t="shared" si="51"/>
        <v>-1042.8083782393514</v>
      </c>
      <c r="AM144" s="236">
        <f t="shared" si="51"/>
        <v>-1028.5794206338323</v>
      </c>
      <c r="AN144" s="236">
        <f t="shared" si="51"/>
        <v>-1012.8038142380974</v>
      </c>
      <c r="AO144" s="236">
        <f t="shared" si="51"/>
        <v>-995.23244746861747</v>
      </c>
      <c r="AP144" s="236">
        <f t="shared" si="51"/>
        <v>-975.8155791713798</v>
      </c>
      <c r="AQ144" s="236">
        <f t="shared" si="51"/>
        <v>-954.63218960628728</v>
      </c>
      <c r="AR144" s="236">
        <f t="shared" si="51"/>
        <v>-931.840424645241</v>
      </c>
      <c r="AS144" s="236">
        <f t="shared" si="51"/>
        <v>-921.63471702247625</v>
      </c>
      <c r="AT144" s="236">
        <f t="shared" si="51"/>
        <v>-916.90525604723371</v>
      </c>
      <c r="AU144" s="236">
        <f t="shared" si="51"/>
        <v>-913.16674457433692</v>
      </c>
      <c r="AV144" s="236">
        <f t="shared" si="51"/>
        <v>-907.73649921907054</v>
      </c>
      <c r="AW144" s="236">
        <f t="shared" si="51"/>
        <v>-899.1533969395241</v>
      </c>
      <c r="AX144" s="236">
        <f t="shared" si="51"/>
        <v>-886.76882473612204</v>
      </c>
      <c r="AY144" s="236">
        <f t="shared" si="51"/>
        <v>-870.46034859624342</v>
      </c>
      <c r="AZ144" s="236">
        <f t="shared" si="51"/>
        <v>-850.43280577332189</v>
      </c>
      <c r="BA144" s="236">
        <f t="shared" si="51"/>
        <v>-827.08153825829504</v>
      </c>
      <c r="BB144" s="236">
        <f t="shared" si="51"/>
        <v>-800.89966053199896</v>
      </c>
      <c r="BC144" s="236">
        <f t="shared" si="51"/>
        <v>-850.67149459390203</v>
      </c>
      <c r="BD144" s="236">
        <f t="shared" si="51"/>
        <v>-862.4146532152663</v>
      </c>
      <c r="BE144" s="236">
        <f t="shared" si="51"/>
        <v>-848.77878920658259</v>
      </c>
      <c r="BF144" s="236">
        <f t="shared" si="51"/>
        <v>-818.72490929537162</v>
      </c>
      <c r="BG144" s="236">
        <f t="shared" si="51"/>
        <v>-778.56730924524891</v>
      </c>
      <c r="BH144" s="236">
        <f t="shared" si="51"/>
        <v>-732.72242867456225</v>
      </c>
      <c r="BI144" s="236">
        <f t="shared" si="51"/>
        <v>-684.2474540322728</v>
      </c>
      <c r="BJ144" s="236">
        <f t="shared" si="51"/>
        <v>-635.22790766399703</v>
      </c>
      <c r="BK144" s="236">
        <f t="shared" si="51"/>
        <v>-587.05664819461526</v>
      </c>
      <c r="BL144" s="236">
        <f t="shared" si="51"/>
        <v>-540.63470777472685</v>
      </c>
      <c r="BM144" s="236">
        <f t="shared" si="51"/>
        <v>-496.51581485100178</v>
      </c>
      <c r="BN144" s="236">
        <f t="shared" si="51"/>
        <v>-455.01031191844959</v>
      </c>
      <c r="BO144" s="236">
        <f t="shared" si="51"/>
        <v>-416.25977717420756</v>
      </c>
      <c r="BP144" s="236">
        <f t="shared" si="51"/>
        <v>-380.29050035245018</v>
      </c>
      <c r="BQ144" s="236">
        <f t="shared" si="49"/>
        <v>-347.05169274827495</v>
      </c>
      <c r="BR144" s="236">
        <f t="shared" si="49"/>
        <v>-316.44267755437613</v>
      </c>
      <c r="BS144" s="236">
        <f t="shared" si="49"/>
        <v>-288.33212928127614</v>
      </c>
      <c r="BT144" s="236">
        <f t="shared" si="49"/>
        <v>-262.57158163923668</v>
      </c>
      <c r="BU144" s="236">
        <f t="shared" si="49"/>
        <v>-239.0048097862491</v>
      </c>
      <c r="BV144" s="236">
        <f t="shared" si="49"/>
        <v>-1035.3081466747099</v>
      </c>
      <c r="BW144" s="236">
        <f t="shared" si="49"/>
        <v>-753.83891350984049</v>
      </c>
      <c r="BX144" s="236">
        <f t="shared" si="49"/>
        <v>-549.36258989651833</v>
      </c>
      <c r="BY144" s="236">
        <f t="shared" si="49"/>
        <v>-400.67626170103904</v>
      </c>
      <c r="BZ144" s="236">
        <f t="shared" si="49"/>
        <v>-292.45883526624311</v>
      </c>
      <c r="CA144" s="236">
        <f t="shared" si="49"/>
        <v>-213.62661939100508</v>
      </c>
      <c r="CB144" s="236">
        <f t="shared" si="49"/>
        <v>-156.15242166376629</v>
      </c>
      <c r="CC144" s="236">
        <f t="shared" si="49"/>
        <v>-114.21640240564921</v>
      </c>
      <c r="CD144" s="236">
        <f t="shared" si="49"/>
        <v>-83.594702622274781</v>
      </c>
      <c r="CE144" s="236">
        <f t="shared" si="49"/>
        <v>-61.218714426531733</v>
      </c>
      <c r="CF144" s="236">
        <f t="shared" si="49"/>
        <v>-44.856977005804765</v>
      </c>
      <c r="CG144" s="236">
        <f t="shared" si="49"/>
        <v>-32.885306608203337</v>
      </c>
      <c r="CH144" s="236">
        <f t="shared" si="49"/>
        <v>-24.120494922951821</v>
      </c>
      <c r="CI144" s="236">
        <f t="shared" si="49"/>
        <v>-17.699862169335347</v>
      </c>
      <c r="CJ144" s="236">
        <f t="shared" si="49"/>
        <v>-194.90890713064437</v>
      </c>
    </row>
    <row r="145" spans="1:88" s="115" customFormat="1" ht="25.5" x14ac:dyDescent="0.2">
      <c r="A145" s="140" t="s">
        <v>177</v>
      </c>
      <c r="B145" s="192"/>
      <c r="C145" s="192"/>
      <c r="D145" s="236">
        <f t="shared" si="50"/>
        <v>89569.219051706459</v>
      </c>
      <c r="E145" s="236">
        <f t="shared" si="51"/>
        <v>78370.281261614553</v>
      </c>
      <c r="F145" s="236">
        <f t="shared" si="51"/>
        <v>68571.810941048752</v>
      </c>
      <c r="G145" s="236">
        <f t="shared" si="51"/>
        <v>59998.661261016503</v>
      </c>
      <c r="H145" s="236">
        <f t="shared" si="51"/>
        <v>52497.590506431356</v>
      </c>
      <c r="I145" s="236">
        <f t="shared" si="51"/>
        <v>8615.3633362003602</v>
      </c>
      <c r="J145" s="236">
        <f t="shared" si="51"/>
        <v>1076.6121607290552</v>
      </c>
      <c r="K145" s="236">
        <f t="shared" si="51"/>
        <v>-189.14846028909233</v>
      </c>
      <c r="L145" s="236">
        <f t="shared" si="51"/>
        <v>-374.75149107195466</v>
      </c>
      <c r="M145" s="236">
        <f t="shared" si="51"/>
        <v>-376.71378184775676</v>
      </c>
      <c r="N145" s="236">
        <f t="shared" si="51"/>
        <v>-522.23555714788381</v>
      </c>
      <c r="O145" s="236">
        <f t="shared" si="51"/>
        <v>-584.2930202162388</v>
      </c>
      <c r="P145" s="236">
        <f t="shared" si="51"/>
        <v>-596.83657751150895</v>
      </c>
      <c r="Q145" s="236">
        <f t="shared" si="51"/>
        <v>-580.28313615790103</v>
      </c>
      <c r="R145" s="236">
        <f t="shared" si="51"/>
        <v>-547.46480222960236</v>
      </c>
      <c r="S145" s="236">
        <f t="shared" si="51"/>
        <v>-506.47490760649816</v>
      </c>
      <c r="T145" s="236">
        <f t="shared" si="51"/>
        <v>-462.35405704998266</v>
      </c>
      <c r="U145" s="236">
        <f t="shared" si="51"/>
        <v>-418.16680944291875</v>
      </c>
      <c r="V145" s="236">
        <f t="shared" si="51"/>
        <v>-375.70362016370927</v>
      </c>
      <c r="W145" s="236">
        <f t="shared" si="51"/>
        <v>0</v>
      </c>
      <c r="X145" s="236">
        <f t="shared" si="51"/>
        <v>0</v>
      </c>
      <c r="Y145" s="236">
        <f t="shared" si="51"/>
        <v>0</v>
      </c>
      <c r="Z145" s="236">
        <f t="shared" si="51"/>
        <v>0</v>
      </c>
      <c r="AA145" s="236">
        <f t="shared" si="51"/>
        <v>0</v>
      </c>
      <c r="AB145" s="236">
        <f t="shared" si="51"/>
        <v>0</v>
      </c>
      <c r="AC145" s="236">
        <f t="shared" si="51"/>
        <v>0</v>
      </c>
      <c r="AD145" s="236">
        <f t="shared" si="51"/>
        <v>0</v>
      </c>
      <c r="AE145" s="236">
        <f t="shared" si="51"/>
        <v>0</v>
      </c>
      <c r="AF145" s="236">
        <f t="shared" si="51"/>
        <v>0</v>
      </c>
      <c r="AG145" s="236">
        <f t="shared" si="51"/>
        <v>0</v>
      </c>
      <c r="AH145" s="236">
        <f t="shared" si="51"/>
        <v>0</v>
      </c>
      <c r="AI145" s="236">
        <f t="shared" si="51"/>
        <v>0</v>
      </c>
      <c r="AJ145" s="236">
        <f t="shared" si="51"/>
        <v>0</v>
      </c>
      <c r="AK145" s="236">
        <f t="shared" si="51"/>
        <v>0</v>
      </c>
      <c r="AL145" s="236">
        <f t="shared" si="51"/>
        <v>0</v>
      </c>
      <c r="AM145" s="236">
        <f t="shared" si="51"/>
        <v>0</v>
      </c>
      <c r="AN145" s="236">
        <f t="shared" si="51"/>
        <v>0</v>
      </c>
      <c r="AO145" s="236">
        <f t="shared" si="51"/>
        <v>0</v>
      </c>
      <c r="AP145" s="236">
        <f t="shared" si="51"/>
        <v>0</v>
      </c>
      <c r="AQ145" s="236">
        <f t="shared" si="51"/>
        <v>0</v>
      </c>
      <c r="AR145" s="236">
        <f t="shared" si="51"/>
        <v>0</v>
      </c>
      <c r="AS145" s="236">
        <f t="shared" si="51"/>
        <v>0</v>
      </c>
      <c r="AT145" s="236">
        <f t="shared" si="51"/>
        <v>0</v>
      </c>
      <c r="AU145" s="236">
        <f t="shared" si="51"/>
        <v>0</v>
      </c>
      <c r="AV145" s="236">
        <f t="shared" si="51"/>
        <v>0</v>
      </c>
      <c r="AW145" s="236">
        <f t="shared" si="51"/>
        <v>0</v>
      </c>
      <c r="AX145" s="236">
        <f t="shared" si="51"/>
        <v>0</v>
      </c>
      <c r="AY145" s="236">
        <f t="shared" si="51"/>
        <v>0</v>
      </c>
      <c r="AZ145" s="236">
        <f t="shared" si="51"/>
        <v>0</v>
      </c>
      <c r="BA145" s="236">
        <f t="shared" si="51"/>
        <v>0</v>
      </c>
      <c r="BB145" s="236">
        <f t="shared" si="51"/>
        <v>0</v>
      </c>
      <c r="BC145" s="236">
        <f t="shared" si="51"/>
        <v>0</v>
      </c>
      <c r="BD145" s="236">
        <f t="shared" si="51"/>
        <v>0</v>
      </c>
      <c r="BE145" s="236">
        <f t="shared" si="51"/>
        <v>0</v>
      </c>
      <c r="BF145" s="236">
        <f t="shared" si="51"/>
        <v>0</v>
      </c>
      <c r="BG145" s="236">
        <f t="shared" si="51"/>
        <v>0</v>
      </c>
      <c r="BH145" s="236">
        <f t="shared" si="51"/>
        <v>0</v>
      </c>
      <c r="BI145" s="236">
        <f t="shared" si="51"/>
        <v>0</v>
      </c>
      <c r="BJ145" s="236">
        <f t="shared" si="51"/>
        <v>0</v>
      </c>
      <c r="BK145" s="236">
        <f t="shared" si="51"/>
        <v>0</v>
      </c>
      <c r="BL145" s="236">
        <f t="shared" si="51"/>
        <v>0</v>
      </c>
      <c r="BM145" s="236">
        <f t="shared" si="51"/>
        <v>0</v>
      </c>
      <c r="BN145" s="236">
        <f t="shared" si="51"/>
        <v>0</v>
      </c>
      <c r="BO145" s="236">
        <f t="shared" si="51"/>
        <v>0</v>
      </c>
      <c r="BP145" s="236">
        <f t="shared" ref="BP145:CJ148" si="52">BP93-BP119</f>
        <v>0</v>
      </c>
      <c r="BQ145" s="236">
        <f t="shared" si="52"/>
        <v>0</v>
      </c>
      <c r="BR145" s="236">
        <f t="shared" si="52"/>
        <v>0</v>
      </c>
      <c r="BS145" s="236">
        <f t="shared" si="52"/>
        <v>0</v>
      </c>
      <c r="BT145" s="236">
        <f t="shared" si="52"/>
        <v>0</v>
      </c>
      <c r="BU145" s="236">
        <f t="shared" si="52"/>
        <v>0</v>
      </c>
      <c r="BV145" s="236">
        <f t="shared" si="52"/>
        <v>0</v>
      </c>
      <c r="BW145" s="236">
        <f t="shared" si="52"/>
        <v>0</v>
      </c>
      <c r="BX145" s="236">
        <f t="shared" si="52"/>
        <v>0</v>
      </c>
      <c r="BY145" s="236">
        <f t="shared" si="52"/>
        <v>0</v>
      </c>
      <c r="BZ145" s="236">
        <f t="shared" si="52"/>
        <v>0</v>
      </c>
      <c r="CA145" s="236">
        <f t="shared" si="52"/>
        <v>0</v>
      </c>
      <c r="CB145" s="236">
        <f t="shared" si="52"/>
        <v>0</v>
      </c>
      <c r="CC145" s="236">
        <f t="shared" si="52"/>
        <v>0</v>
      </c>
      <c r="CD145" s="236">
        <f t="shared" si="52"/>
        <v>0</v>
      </c>
      <c r="CE145" s="236">
        <f t="shared" si="52"/>
        <v>0</v>
      </c>
      <c r="CF145" s="236">
        <f t="shared" si="52"/>
        <v>0</v>
      </c>
      <c r="CG145" s="236">
        <f t="shared" si="52"/>
        <v>0</v>
      </c>
      <c r="CH145" s="236">
        <f t="shared" si="52"/>
        <v>0</v>
      </c>
      <c r="CI145" s="236">
        <f t="shared" si="52"/>
        <v>0</v>
      </c>
      <c r="CJ145" s="236">
        <f t="shared" si="52"/>
        <v>0</v>
      </c>
    </row>
    <row r="146" spans="1:88" s="115" customFormat="1" ht="25.5" x14ac:dyDescent="0.2">
      <c r="A146" s="140" t="s">
        <v>178</v>
      </c>
      <c r="B146" s="192"/>
      <c r="C146" s="192"/>
      <c r="D146" s="236">
        <f t="shared" si="50"/>
        <v>390893.81716583949</v>
      </c>
      <c r="E146" s="236">
        <f t="shared" ref="E146:BP149" si="53">E94-E120</f>
        <v>355324.11754291446</v>
      </c>
      <c r="F146" s="236">
        <f t="shared" si="53"/>
        <v>322783.40805207938</v>
      </c>
      <c r="G146" s="236">
        <f t="shared" si="53"/>
        <v>293045.77942996821</v>
      </c>
      <c r="H146" s="236">
        <f t="shared" si="53"/>
        <v>265897.04460645444</v>
      </c>
      <c r="I146" s="236">
        <f t="shared" si="53"/>
        <v>46448.141435974569</v>
      </c>
      <c r="J146" s="236">
        <f t="shared" si="53"/>
        <v>6226.3708600030513</v>
      </c>
      <c r="K146" s="236">
        <f t="shared" si="53"/>
        <v>-1068.6830511154258</v>
      </c>
      <c r="L146" s="236">
        <f t="shared" si="53"/>
        <v>-2323.2382138823741</v>
      </c>
      <c r="M146" s="236">
        <f t="shared" si="53"/>
        <v>-2471.8644974263734</v>
      </c>
      <c r="N146" s="236">
        <f t="shared" si="53"/>
        <v>-3814.6270000195946</v>
      </c>
      <c r="O146" s="236">
        <f t="shared" si="53"/>
        <v>-4737.4757428280427</v>
      </c>
      <c r="P146" s="236">
        <f t="shared" si="53"/>
        <v>-5358.7775194910355</v>
      </c>
      <c r="Q146" s="236">
        <f t="shared" si="53"/>
        <v>-5757.3273869836703</v>
      </c>
      <c r="R146" s="236">
        <f t="shared" si="53"/>
        <v>-5990.752144728438</v>
      </c>
      <c r="S146" s="236">
        <f t="shared" si="53"/>
        <v>-6102.2058062229771</v>
      </c>
      <c r="T146" s="236">
        <f t="shared" si="53"/>
        <v>-6124.1166754422011</v>
      </c>
      <c r="U146" s="236">
        <f t="shared" si="53"/>
        <v>-6080.8202262643026</v>
      </c>
      <c r="V146" s="236">
        <f t="shared" si="53"/>
        <v>-5990.5396886646049</v>
      </c>
      <c r="W146" s="236">
        <f t="shared" si="53"/>
        <v>-6372.1008475489216</v>
      </c>
      <c r="X146" s="236">
        <f t="shared" si="53"/>
        <v>-6153.0939940359676</v>
      </c>
      <c r="Y146" s="236">
        <f t="shared" si="53"/>
        <v>-5925.5231272560777</v>
      </c>
      <c r="Z146" s="236">
        <f t="shared" si="53"/>
        <v>-5694.9783339243149</v>
      </c>
      <c r="AA146" s="236">
        <f t="shared" si="53"/>
        <v>-5465.3219449687749</v>
      </c>
      <c r="AB146" s="236">
        <f t="shared" si="53"/>
        <v>-5239.1843893234618</v>
      </c>
      <c r="AC146" s="236">
        <f t="shared" si="53"/>
        <v>-5018.3195345029235</v>
      </c>
      <c r="AD146" s="236">
        <f t="shared" si="53"/>
        <v>-4803.8591975998715</v>
      </c>
      <c r="AE146" s="236">
        <f t="shared" si="53"/>
        <v>-4596.4953219578601</v>
      </c>
      <c r="AF146" s="236">
        <f t="shared" si="53"/>
        <v>-4396.6102769160061</v>
      </c>
      <c r="AG146" s="236">
        <f t="shared" si="53"/>
        <v>-4131.880827136396</v>
      </c>
      <c r="AH146" s="236">
        <f t="shared" si="53"/>
        <v>-3882.3717561125522</v>
      </c>
      <c r="AI146" s="236">
        <f t="shared" si="53"/>
        <v>-3647.426989311527</v>
      </c>
      <c r="AJ146" s="236">
        <f t="shared" si="53"/>
        <v>-3426.3492466317839</v>
      </c>
      <c r="AK146" s="236">
        <f t="shared" si="53"/>
        <v>-3218.426781577291</v>
      </c>
      <c r="AL146" s="236">
        <f t="shared" si="53"/>
        <v>-3022.9512829431333</v>
      </c>
      <c r="AM146" s="236">
        <f t="shared" si="53"/>
        <v>-2839.2296159979887</v>
      </c>
      <c r="AN146" s="236">
        <f t="shared" si="53"/>
        <v>-2666.5912841003737</v>
      </c>
      <c r="AO146" s="236">
        <f t="shared" si="53"/>
        <v>-2504.3929310950334</v>
      </c>
      <c r="AP146" s="236">
        <f t="shared" si="53"/>
        <v>-2352.0208102404722</v>
      </c>
      <c r="AQ146" s="236">
        <f t="shared" si="53"/>
        <v>-2092.634401059855</v>
      </c>
      <c r="AR146" s="236">
        <f t="shared" si="53"/>
        <v>-1861.8367359767435</v>
      </c>
      <c r="AS146" s="236">
        <f t="shared" si="53"/>
        <v>-1656.4827611318615</v>
      </c>
      <c r="AT146" s="236">
        <f t="shared" si="53"/>
        <v>-1473.7713752978307</v>
      </c>
      <c r="AU146" s="236">
        <f t="shared" si="53"/>
        <v>-1311.2085120505362</v>
      </c>
      <c r="AV146" s="236">
        <f t="shared" si="53"/>
        <v>-1166.5739451295522</v>
      </c>
      <c r="AW146" s="236">
        <f t="shared" si="53"/>
        <v>-1037.8915247710393</v>
      </c>
      <c r="AX146" s="236">
        <f t="shared" si="53"/>
        <v>-923.40254500246374</v>
      </c>
      <c r="AY146" s="236">
        <f t="shared" si="53"/>
        <v>-821.54194843150617</v>
      </c>
      <c r="AZ146" s="236">
        <f t="shared" si="53"/>
        <v>-730.91708983010903</v>
      </c>
      <c r="BA146" s="236">
        <f t="shared" si="53"/>
        <v>0</v>
      </c>
      <c r="BB146" s="236">
        <f t="shared" si="53"/>
        <v>0</v>
      </c>
      <c r="BC146" s="236">
        <f t="shared" si="53"/>
        <v>0</v>
      </c>
      <c r="BD146" s="236">
        <f t="shared" si="53"/>
        <v>0</v>
      </c>
      <c r="BE146" s="236">
        <f t="shared" si="53"/>
        <v>0</v>
      </c>
      <c r="BF146" s="236">
        <f t="shared" si="53"/>
        <v>0</v>
      </c>
      <c r="BG146" s="236">
        <f t="shared" si="53"/>
        <v>0</v>
      </c>
      <c r="BH146" s="236">
        <f t="shared" si="53"/>
        <v>0</v>
      </c>
      <c r="BI146" s="236">
        <f t="shared" si="53"/>
        <v>0</v>
      </c>
      <c r="BJ146" s="236">
        <f t="shared" si="53"/>
        <v>0</v>
      </c>
      <c r="BK146" s="236">
        <f t="shared" si="53"/>
        <v>0</v>
      </c>
      <c r="BL146" s="236">
        <f t="shared" si="53"/>
        <v>0</v>
      </c>
      <c r="BM146" s="236">
        <f t="shared" si="53"/>
        <v>0</v>
      </c>
      <c r="BN146" s="236">
        <f t="shared" si="53"/>
        <v>0</v>
      </c>
      <c r="BO146" s="236">
        <f t="shared" si="53"/>
        <v>0</v>
      </c>
      <c r="BP146" s="236">
        <f t="shared" si="53"/>
        <v>0</v>
      </c>
      <c r="BQ146" s="236">
        <f t="shared" si="52"/>
        <v>0</v>
      </c>
      <c r="BR146" s="236">
        <f t="shared" si="52"/>
        <v>0</v>
      </c>
      <c r="BS146" s="236">
        <f t="shared" si="52"/>
        <v>0</v>
      </c>
      <c r="BT146" s="236">
        <f t="shared" si="52"/>
        <v>0</v>
      </c>
      <c r="BU146" s="236">
        <f t="shared" si="52"/>
        <v>0</v>
      </c>
      <c r="BV146" s="236">
        <f t="shared" si="52"/>
        <v>0</v>
      </c>
      <c r="BW146" s="236">
        <f t="shared" si="52"/>
        <v>0</v>
      </c>
      <c r="BX146" s="236">
        <f t="shared" si="52"/>
        <v>0</v>
      </c>
      <c r="BY146" s="236">
        <f t="shared" si="52"/>
        <v>0</v>
      </c>
      <c r="BZ146" s="236">
        <f t="shared" si="52"/>
        <v>0</v>
      </c>
      <c r="CA146" s="236">
        <f t="shared" si="52"/>
        <v>0</v>
      </c>
      <c r="CB146" s="236">
        <f t="shared" si="52"/>
        <v>0</v>
      </c>
      <c r="CC146" s="236">
        <f t="shared" si="52"/>
        <v>0</v>
      </c>
      <c r="CD146" s="236">
        <f t="shared" si="52"/>
        <v>0</v>
      </c>
      <c r="CE146" s="236">
        <f t="shared" si="52"/>
        <v>0</v>
      </c>
      <c r="CF146" s="236">
        <f t="shared" si="52"/>
        <v>0</v>
      </c>
      <c r="CG146" s="236">
        <f t="shared" si="52"/>
        <v>0</v>
      </c>
      <c r="CH146" s="236">
        <f t="shared" si="52"/>
        <v>0</v>
      </c>
      <c r="CI146" s="236">
        <f t="shared" si="52"/>
        <v>0</v>
      </c>
      <c r="CJ146" s="236">
        <f t="shared" si="52"/>
        <v>0</v>
      </c>
    </row>
    <row r="147" spans="1:88" s="115" customFormat="1" ht="25.5" x14ac:dyDescent="0.2">
      <c r="A147" s="140" t="s">
        <v>213</v>
      </c>
      <c r="B147" s="192"/>
      <c r="C147" s="192"/>
      <c r="D147" s="236">
        <f t="shared" si="50"/>
        <v>270547.03145847248</v>
      </c>
      <c r="E147" s="236">
        <f t="shared" si="53"/>
        <v>258883.78708280536</v>
      </c>
      <c r="F147" s="236">
        <f t="shared" si="53"/>
        <v>246724.35994639958</v>
      </c>
      <c r="G147" s="236">
        <f t="shared" si="53"/>
        <v>234296.90730141988</v>
      </c>
      <c r="H147" s="236">
        <f t="shared" si="53"/>
        <v>221788.20656647568</v>
      </c>
      <c r="I147" s="236">
        <f t="shared" si="53"/>
        <v>40320.151904000959</v>
      </c>
      <c r="J147" s="236">
        <f t="shared" si="53"/>
        <v>5898.0427639031841</v>
      </c>
      <c r="K147" s="236">
        <f t="shared" si="53"/>
        <v>-586.342792126321</v>
      </c>
      <c r="L147" s="236">
        <f t="shared" si="53"/>
        <v>-1774.4266920199734</v>
      </c>
      <c r="M147" s="236">
        <f t="shared" si="53"/>
        <v>-1959.6075963256008</v>
      </c>
      <c r="N147" s="236">
        <f t="shared" si="53"/>
        <v>-3078.6832154642325</v>
      </c>
      <c r="O147" s="236">
        <f t="shared" si="53"/>
        <v>-3892.0656344113522</v>
      </c>
      <c r="P147" s="236">
        <f t="shared" si="53"/>
        <v>-4484.1571630774415</v>
      </c>
      <c r="Q147" s="236">
        <f t="shared" si="53"/>
        <v>-4908.30819414492</v>
      </c>
      <c r="R147" s="236">
        <f t="shared" si="53"/>
        <v>-5203.3613706672331</v>
      </c>
      <c r="S147" s="236">
        <f t="shared" si="53"/>
        <v>-5398.8382870370988</v>
      </c>
      <c r="T147" s="236">
        <f t="shared" si="53"/>
        <v>-5517.4343559847912</v>
      </c>
      <c r="U147" s="236">
        <f t="shared" si="53"/>
        <v>-5576.6488658245653</v>
      </c>
      <c r="V147" s="236">
        <f t="shared" si="53"/>
        <v>-5589.9883513436653</v>
      </c>
      <c r="W147" s="236">
        <f t="shared" si="53"/>
        <v>-5567.8870443827473</v>
      </c>
      <c r="X147" s="236">
        <f t="shared" si="53"/>
        <v>-5550.0162915302208</v>
      </c>
      <c r="Y147" s="236">
        <f t="shared" si="53"/>
        <v>-5504.7727876949357</v>
      </c>
      <c r="Z147" s="236">
        <f t="shared" si="53"/>
        <v>-5437.530410282081</v>
      </c>
      <c r="AA147" s="236">
        <f t="shared" si="53"/>
        <v>-5352.7345395224402</v>
      </c>
      <c r="AB147" s="236">
        <f t="shared" si="53"/>
        <v>-5254.0521378635895</v>
      </c>
      <c r="AC147" s="236">
        <f t="shared" si="53"/>
        <v>-5144.5048212790862</v>
      </c>
      <c r="AD147" s="236">
        <f t="shared" si="53"/>
        <v>-5026.5829880860401</v>
      </c>
      <c r="AE147" s="236">
        <f t="shared" si="53"/>
        <v>-4902.341543323826</v>
      </c>
      <c r="AF147" s="236">
        <f t="shared" si="53"/>
        <v>-4773.4789666072465</v>
      </c>
      <c r="AG147" s="236">
        <f t="shared" si="53"/>
        <v>-4777.1581173815648</v>
      </c>
      <c r="AH147" s="236">
        <f t="shared" si="53"/>
        <v>-4757.5381938974606</v>
      </c>
      <c r="AI147" s="236">
        <f t="shared" si="53"/>
        <v>-4716.9626914474647</v>
      </c>
      <c r="AJ147" s="236">
        <f t="shared" si="53"/>
        <v>-4657.9130556713208</v>
      </c>
      <c r="AK147" s="236">
        <f t="shared" si="53"/>
        <v>-4582.8622363010654</v>
      </c>
      <c r="AL147" s="236">
        <f t="shared" si="53"/>
        <v>-4494.1843170672655</v>
      </c>
      <c r="AM147" s="236">
        <f t="shared" si="53"/>
        <v>-4394.1018971909652</v>
      </c>
      <c r="AN147" s="236">
        <f t="shared" si="53"/>
        <v>-4284.6586263371864</v>
      </c>
      <c r="AO147" s="236">
        <f t="shared" si="53"/>
        <v>-4167.7082575663226</v>
      </c>
      <c r="AP147" s="236">
        <f t="shared" si="53"/>
        <v>-4044.9143219872494</v>
      </c>
      <c r="AQ147" s="236">
        <f t="shared" si="53"/>
        <v>-4135.4810288992012</v>
      </c>
      <c r="AR147" s="236">
        <f t="shared" si="53"/>
        <v>-4174.3533083355869</v>
      </c>
      <c r="AS147" s="236">
        <f t="shared" si="53"/>
        <v>-4168.8443256004248</v>
      </c>
      <c r="AT147" s="236">
        <f t="shared" si="53"/>
        <v>-4125.9692932013422</v>
      </c>
      <c r="AU147" s="236">
        <f t="shared" si="53"/>
        <v>-4052.2366441249033</v>
      </c>
      <c r="AV147" s="236">
        <f t="shared" si="53"/>
        <v>-3953.542364786088</v>
      </c>
      <c r="AW147" s="236">
        <f t="shared" si="53"/>
        <v>-3835.1315393483965</v>
      </c>
      <c r="AX147" s="236">
        <f t="shared" si="53"/>
        <v>-3701.6024912730791</v>
      </c>
      <c r="AY147" s="236">
        <f t="shared" si="53"/>
        <v>-3556.9367967092548</v>
      </c>
      <c r="AZ147" s="236">
        <f t="shared" si="53"/>
        <v>-3404.5439202778507</v>
      </c>
      <c r="BA147" s="236">
        <f t="shared" si="53"/>
        <v>-4465.1605923871975</v>
      </c>
      <c r="BB147" s="236">
        <f t="shared" si="53"/>
        <v>-4107.5628932560212</v>
      </c>
      <c r="BC147" s="236">
        <f t="shared" si="53"/>
        <v>-3767.5355294258334</v>
      </c>
      <c r="BD147" s="236">
        <f t="shared" si="53"/>
        <v>-3447.9728808092186</v>
      </c>
      <c r="BE147" s="236">
        <f t="shared" si="53"/>
        <v>-3150.1675993245444</v>
      </c>
      <c r="BF147" s="236">
        <f t="shared" si="53"/>
        <v>-2874.3538512923988</v>
      </c>
      <c r="BG147" s="236">
        <f t="shared" si="53"/>
        <v>-2620.0832320722984</v>
      </c>
      <c r="BH147" s="236">
        <f t="shared" si="53"/>
        <v>-2386.4835174954205</v>
      </c>
      <c r="BI147" s="236">
        <f t="shared" si="53"/>
        <v>-2172.4355040870141</v>
      </c>
      <c r="BJ147" s="236">
        <f t="shared" si="53"/>
        <v>-1976.6926977151306</v>
      </c>
      <c r="BK147" s="236">
        <f t="shared" si="53"/>
        <v>-1797.9612295133411</v>
      </c>
      <c r="BL147" s="236">
        <f t="shared" si="53"/>
        <v>-1634.9521872574987</v>
      </c>
      <c r="BM147" s="236">
        <f t="shared" si="53"/>
        <v>-1486.4149010705878</v>
      </c>
      <c r="BN147" s="236">
        <f t="shared" si="53"/>
        <v>-1351.1571576499846</v>
      </c>
      <c r="BO147" s="236">
        <f t="shared" si="53"/>
        <v>-1228.0565156264929</v>
      </c>
      <c r="BP147" s="236">
        <f t="shared" si="53"/>
        <v>-1116.065629861143</v>
      </c>
      <c r="BQ147" s="236">
        <f t="shared" si="52"/>
        <v>-1014.2136051803536</v>
      </c>
      <c r="BR147" s="236">
        <f t="shared" si="52"/>
        <v>-921.60477814063779</v>
      </c>
      <c r="BS147" s="236">
        <f t="shared" si="52"/>
        <v>-837.41589003814443</v>
      </c>
      <c r="BT147" s="236">
        <f t="shared" si="52"/>
        <v>-760.89231004011526</v>
      </c>
      <c r="BU147" s="236">
        <f t="shared" si="52"/>
        <v>0</v>
      </c>
      <c r="BV147" s="236">
        <f t="shared" si="52"/>
        <v>0</v>
      </c>
      <c r="BW147" s="236">
        <f t="shared" si="52"/>
        <v>0</v>
      </c>
      <c r="BX147" s="236">
        <f t="shared" si="52"/>
        <v>0</v>
      </c>
      <c r="BY147" s="236">
        <f t="shared" si="52"/>
        <v>0</v>
      </c>
      <c r="BZ147" s="236">
        <f t="shared" si="52"/>
        <v>0</v>
      </c>
      <c r="CA147" s="236">
        <f t="shared" si="52"/>
        <v>0</v>
      </c>
      <c r="CB147" s="236">
        <f t="shared" si="52"/>
        <v>0</v>
      </c>
      <c r="CC147" s="236">
        <f t="shared" si="52"/>
        <v>0</v>
      </c>
      <c r="CD147" s="236">
        <f t="shared" si="52"/>
        <v>0</v>
      </c>
      <c r="CE147" s="236">
        <f t="shared" si="52"/>
        <v>0</v>
      </c>
      <c r="CF147" s="236">
        <f t="shared" si="52"/>
        <v>0</v>
      </c>
      <c r="CG147" s="236">
        <f t="shared" si="52"/>
        <v>0</v>
      </c>
      <c r="CH147" s="236">
        <f t="shared" si="52"/>
        <v>0</v>
      </c>
      <c r="CI147" s="236">
        <f t="shared" si="52"/>
        <v>0</v>
      </c>
      <c r="CJ147" s="236">
        <f t="shared" si="52"/>
        <v>0</v>
      </c>
    </row>
    <row r="148" spans="1:88" s="115" customFormat="1" ht="25.5" x14ac:dyDescent="0.2">
      <c r="A148" s="140" t="s">
        <v>214</v>
      </c>
      <c r="B148" s="192"/>
      <c r="C148" s="192"/>
      <c r="D148" s="236">
        <f t="shared" si="50"/>
        <v>42223.301804095419</v>
      </c>
      <c r="E148" s="236">
        <f t="shared" si="53"/>
        <v>47985.240190891171</v>
      </c>
      <c r="F148" s="236">
        <f t="shared" si="53"/>
        <v>52357.076212498199</v>
      </c>
      <c r="G148" s="236">
        <f t="shared" si="53"/>
        <v>55533.891634700529</v>
      </c>
      <c r="H148" s="236">
        <f t="shared" si="53"/>
        <v>57688.33159825136</v>
      </c>
      <c r="I148" s="236">
        <f t="shared" si="53"/>
        <v>11514.950786082845</v>
      </c>
      <c r="J148" s="236">
        <f t="shared" si="53"/>
        <v>2018.2895379260372</v>
      </c>
      <c r="K148" s="236">
        <f t="shared" si="53"/>
        <v>86.861703589922399</v>
      </c>
      <c r="L148" s="236">
        <f t="shared" si="53"/>
        <v>-303.18536826803029</v>
      </c>
      <c r="M148" s="236">
        <f t="shared" si="53"/>
        <v>-380.5660129168391</v>
      </c>
      <c r="N148" s="236">
        <f t="shared" si="53"/>
        <v>-642.13188580718997</v>
      </c>
      <c r="O148" s="236">
        <f t="shared" si="53"/>
        <v>-857.89567219339369</v>
      </c>
      <c r="P148" s="236">
        <f t="shared" si="53"/>
        <v>-1035.2175018452981</v>
      </c>
      <c r="Q148" s="236">
        <f t="shared" si="53"/>
        <v>-1177.8611175522528</v>
      </c>
      <c r="R148" s="236">
        <f t="shared" si="53"/>
        <v>-1289.7415849580429</v>
      </c>
      <c r="S148" s="236">
        <f t="shared" si="53"/>
        <v>-1375.0237557295186</v>
      </c>
      <c r="T148" s="236">
        <f t="shared" si="53"/>
        <v>-1437.7818386048311</v>
      </c>
      <c r="U148" s="236">
        <f t="shared" si="53"/>
        <v>-1481.7559564640396</v>
      </c>
      <c r="V148" s="236">
        <f t="shared" si="53"/>
        <v>-1510.2377744186088</v>
      </c>
      <c r="W148" s="236">
        <f t="shared" si="53"/>
        <v>-1526.0435266747081</v>
      </c>
      <c r="X148" s="236">
        <f t="shared" si="53"/>
        <v>-1531.5364669659466</v>
      </c>
      <c r="Y148" s="236">
        <f t="shared" si="53"/>
        <v>-1530.2694488336565</v>
      </c>
      <c r="Z148" s="236">
        <f t="shared" si="53"/>
        <v>-1523.3776122217532</v>
      </c>
      <c r="AA148" s="236">
        <f t="shared" si="53"/>
        <v>-1511.6971098843205</v>
      </c>
      <c r="AB148" s="236">
        <f t="shared" si="53"/>
        <v>-1495.8872181176848</v>
      </c>
      <c r="AC148" s="236">
        <f t="shared" si="53"/>
        <v>-1476.4994482335751</v>
      </c>
      <c r="AD148" s="236">
        <f t="shared" si="53"/>
        <v>-1454.0156796071387</v>
      </c>
      <c r="AE148" s="236">
        <f t="shared" si="53"/>
        <v>-1428.8685922472214</v>
      </c>
      <c r="AF148" s="236">
        <f t="shared" si="53"/>
        <v>-1401.4522870907385</v>
      </c>
      <c r="AG148" s="236">
        <f t="shared" si="53"/>
        <v>-1372.1276922795223</v>
      </c>
      <c r="AH148" s="236">
        <f t="shared" si="53"/>
        <v>-1347.918935013935</v>
      </c>
      <c r="AI148" s="236">
        <f t="shared" si="53"/>
        <v>-1327.3577657120768</v>
      </c>
      <c r="AJ148" s="236">
        <f t="shared" si="53"/>
        <v>-1308.9318106167193</v>
      </c>
      <c r="AK148" s="236">
        <f t="shared" si="53"/>
        <v>-1291.3186568848905</v>
      </c>
      <c r="AL148" s="236">
        <f t="shared" si="53"/>
        <v>-1273.474332970567</v>
      </c>
      <c r="AM148" s="236">
        <f t="shared" si="53"/>
        <v>-1254.6436679934268</v>
      </c>
      <c r="AN148" s="236">
        <f t="shared" si="53"/>
        <v>-1234.332388184499</v>
      </c>
      <c r="AO148" s="236">
        <f t="shared" si="53"/>
        <v>-1212.2637601665047</v>
      </c>
      <c r="AP148" s="236">
        <f t="shared" si="53"/>
        <v>-1188.3322322048771</v>
      </c>
      <c r="AQ148" s="236">
        <f t="shared" si="53"/>
        <v>-1162.560358742674</v>
      </c>
      <c r="AR148" s="236">
        <f t="shared" si="53"/>
        <v>-1145.7913569469674</v>
      </c>
      <c r="AS148" s="236">
        <f t="shared" si="53"/>
        <v>-1134.6440647577983</v>
      </c>
      <c r="AT148" s="236">
        <f t="shared" si="53"/>
        <v>-1126.0229738858616</v>
      </c>
      <c r="AU148" s="236">
        <f t="shared" si="53"/>
        <v>-1117.4393979295128</v>
      </c>
      <c r="AV148" s="236">
        <f t="shared" si="53"/>
        <v>-1107.0856307574722</v>
      </c>
      <c r="AW148" s="236">
        <f t="shared" si="53"/>
        <v>-1093.7855340629467</v>
      </c>
      <c r="AX148" s="236">
        <f t="shared" si="53"/>
        <v>-1076.8924603714113</v>
      </c>
      <c r="AY148" s="236">
        <f t="shared" si="53"/>
        <v>-1056.1734620352945</v>
      </c>
      <c r="AZ148" s="236">
        <f t="shared" si="53"/>
        <v>-1031.6996867697017</v>
      </c>
      <c r="BA148" s="236">
        <f t="shared" si="53"/>
        <v>-1003.7518144077912</v>
      </c>
      <c r="BB148" s="236">
        <f t="shared" si="53"/>
        <v>-1032.758255124907</v>
      </c>
      <c r="BC148" s="236">
        <f t="shared" si="53"/>
        <v>-1042.9547916910524</v>
      </c>
      <c r="BD148" s="236">
        <f t="shared" si="53"/>
        <v>-1035.0403593106021</v>
      </c>
      <c r="BE148" s="236">
        <f t="shared" si="53"/>
        <v>-1011.6922936522606</v>
      </c>
      <c r="BF148" s="236">
        <f t="shared" si="53"/>
        <v>-976.25297618367767</v>
      </c>
      <c r="BG148" s="236">
        <f t="shared" si="53"/>
        <v>-932.03370493467082</v>
      </c>
      <c r="BH148" s="236">
        <f t="shared" si="53"/>
        <v>-881.98204481737048</v>
      </c>
      <c r="BI148" s="236">
        <f t="shared" si="53"/>
        <v>-828.55618588947982</v>
      </c>
      <c r="BJ148" s="236">
        <f t="shared" si="53"/>
        <v>-773.71136113425018</v>
      </c>
      <c r="BK148" s="236">
        <f t="shared" si="53"/>
        <v>-718.94192739391292</v>
      </c>
      <c r="BL148" s="236">
        <f t="shared" si="53"/>
        <v>-665.34659324823588</v>
      </c>
      <c r="BM148" s="236">
        <f t="shared" si="53"/>
        <v>-613.698853257054</v>
      </c>
      <c r="BN148" s="236">
        <f t="shared" si="53"/>
        <v>-564.51341380452504</v>
      </c>
      <c r="BO148" s="236">
        <f t="shared" si="53"/>
        <v>-518.10448295170499</v>
      </c>
      <c r="BP148" s="236">
        <f t="shared" si="53"/>
        <v>-474.63465100664325</v>
      </c>
      <c r="BQ148" s="236">
        <f t="shared" si="52"/>
        <v>-434.15459651422861</v>
      </c>
      <c r="BR148" s="236">
        <f t="shared" si="52"/>
        <v>-396.63456762056012</v>
      </c>
      <c r="BS148" s="236">
        <f t="shared" si="52"/>
        <v>-361.98885266143043</v>
      </c>
      <c r="BT148" s="236">
        <f t="shared" si="52"/>
        <v>-330.0944735331359</v>
      </c>
      <c r="BU148" s="236">
        <f t="shared" si="52"/>
        <v>-992.14898899161199</v>
      </c>
      <c r="BV148" s="236">
        <f t="shared" si="52"/>
        <v>-848.26358000196342</v>
      </c>
      <c r="BW148" s="236">
        <f t="shared" si="52"/>
        <v>-703.08002093349933</v>
      </c>
      <c r="BX148" s="236">
        <f t="shared" si="52"/>
        <v>-570.0077675706998</v>
      </c>
      <c r="BY148" s="236">
        <f t="shared" si="52"/>
        <v>-454.57333282023319</v>
      </c>
      <c r="BZ148" s="236">
        <f t="shared" si="52"/>
        <v>-357.9433434370585</v>
      </c>
      <c r="CA148" s="236">
        <f t="shared" si="52"/>
        <v>-279.03926659411445</v>
      </c>
      <c r="CB148" s="236">
        <f t="shared" si="52"/>
        <v>-215.77403186459196</v>
      </c>
      <c r="CC148" s="236">
        <f t="shared" si="52"/>
        <v>-165.74837778018991</v>
      </c>
      <c r="CD148" s="236">
        <f t="shared" si="52"/>
        <v>-126.62046931267832</v>
      </c>
      <c r="CE148" s="236">
        <f t="shared" si="52"/>
        <v>-96.282464924950546</v>
      </c>
      <c r="CF148" s="236">
        <f t="shared" si="52"/>
        <v>-72.926701473274079</v>
      </c>
      <c r="CG148" s="236">
        <f t="shared" si="52"/>
        <v>-55.051825632933287</v>
      </c>
      <c r="CH148" s="236">
        <f t="shared" si="52"/>
        <v>-41.438881916339597</v>
      </c>
      <c r="CI148" s="236">
        <f t="shared" si="52"/>
        <v>-31.114743747016291</v>
      </c>
      <c r="CJ148" s="236">
        <f t="shared" si="52"/>
        <v>0</v>
      </c>
    </row>
    <row r="149" spans="1:88" s="115" customFormat="1" ht="25.5" x14ac:dyDescent="0.2">
      <c r="A149" s="140" t="s">
        <v>192</v>
      </c>
      <c r="B149" s="192"/>
      <c r="C149" s="192"/>
      <c r="D149" s="236">
        <f t="shared" si="50"/>
        <v>2091.9391711573858</v>
      </c>
      <c r="E149" s="236">
        <f t="shared" si="53"/>
        <v>2538.944640230704</v>
      </c>
      <c r="F149" s="236">
        <f t="shared" si="53"/>
        <v>2889.229393930239</v>
      </c>
      <c r="G149" s="236">
        <f t="shared" si="53"/>
        <v>3155.8188171369711</v>
      </c>
      <c r="H149" s="236">
        <f t="shared" si="53"/>
        <v>3350.2936435069932</v>
      </c>
      <c r="I149" s="236">
        <f t="shared" si="53"/>
        <v>681.95153311880949</v>
      </c>
      <c r="J149" s="236">
        <f t="shared" si="53"/>
        <v>123.47182680161768</v>
      </c>
      <c r="K149" s="236">
        <f t="shared" si="53"/>
        <v>8.1545644377829376</v>
      </c>
      <c r="L149" s="236">
        <f t="shared" si="53"/>
        <v>-15.538824033839319</v>
      </c>
      <c r="M149" s="236">
        <f t="shared" si="53"/>
        <v>-20.405872014497163</v>
      </c>
      <c r="N149" s="236">
        <f t="shared" si="53"/>
        <v>-35.194835190782214</v>
      </c>
      <c r="O149" s="236">
        <f t="shared" si="53"/>
        <v>-47.769919600259527</v>
      </c>
      <c r="P149" s="236">
        <f t="shared" si="53"/>
        <v>-58.360121717547372</v>
      </c>
      <c r="Q149" s="236">
        <f t="shared" si="53"/>
        <v>-67.051912751232521</v>
      </c>
      <c r="R149" s="236">
        <f t="shared" si="53"/>
        <v>-73.992320090369503</v>
      </c>
      <c r="S149" s="236">
        <f t="shared" si="53"/>
        <v>-79.377957130562208</v>
      </c>
      <c r="T149" s="236">
        <f t="shared" si="53"/>
        <v>-83.4221604765753</v>
      </c>
      <c r="U149" s="236">
        <f t="shared" si="53"/>
        <v>-86.332063191417546</v>
      </c>
      <c r="V149" s="236">
        <f t="shared" si="53"/>
        <v>-88.296350228674783</v>
      </c>
      <c r="W149" s="236">
        <f t="shared" si="53"/>
        <v>-89.480216617821497</v>
      </c>
      <c r="X149" s="236">
        <f t="shared" si="53"/>
        <v>-90.024566969206717</v>
      </c>
      <c r="Y149" s="236">
        <f t="shared" si="53"/>
        <v>-90.048905126986938</v>
      </c>
      <c r="Z149" s="236">
        <f t="shared" si="53"/>
        <v>-89.753451068356298</v>
      </c>
      <c r="AA149" s="236">
        <f t="shared" si="53"/>
        <v>-89.182155718281138</v>
      </c>
      <c r="AB149" s="236">
        <f t="shared" si="53"/>
        <v>-88.368963274579073</v>
      </c>
      <c r="AC149" s="236">
        <f t="shared" si="53"/>
        <v>-87.342333742015398</v>
      </c>
      <c r="AD149" s="236">
        <f t="shared" si="53"/>
        <v>-86.127599455103336</v>
      </c>
      <c r="AE149" s="236">
        <f t="shared" si="53"/>
        <v>-84.748108909583607</v>
      </c>
      <c r="AF149" s="236">
        <f t="shared" si="53"/>
        <v>-83.225719741036301</v>
      </c>
      <c r="AG149" s="236">
        <f t="shared" si="53"/>
        <v>-81.580964523764123</v>
      </c>
      <c r="AH149" s="236">
        <f t="shared" si="53"/>
        <v>-79.833070119580952</v>
      </c>
      <c r="AI149" s="236">
        <f t="shared" si="53"/>
        <v>-78.429894945065826</v>
      </c>
      <c r="AJ149" s="236">
        <f t="shared" si="53"/>
        <v>-77.253825180381682</v>
      </c>
      <c r="AK149" s="236">
        <f t="shared" si="53"/>
        <v>-76.200842221347557</v>
      </c>
      <c r="AL149" s="236">
        <f t="shared" si="53"/>
        <v>-75.187189077518269</v>
      </c>
      <c r="AM149" s="236">
        <f t="shared" si="53"/>
        <v>-74.150312491743534</v>
      </c>
      <c r="AN149" s="236">
        <f t="shared" si="53"/>
        <v>-73.046975846179521</v>
      </c>
      <c r="AO149" s="236">
        <f t="shared" si="53"/>
        <v>-71.85020507639365</v>
      </c>
      <c r="AP149" s="236">
        <f t="shared" si="53"/>
        <v>-70.545979470159182</v>
      </c>
      <c r="AQ149" s="236">
        <f t="shared" si="53"/>
        <v>-69.130131599697052</v>
      </c>
      <c r="AR149" s="236">
        <f t="shared" si="53"/>
        <v>-67.605660849830201</v>
      </c>
      <c r="AS149" s="236">
        <f t="shared" si="53"/>
        <v>-66.669491739758996</v>
      </c>
      <c r="AT149" s="236">
        <f t="shared" si="53"/>
        <v>-66.071952308235268</v>
      </c>
      <c r="AU149" s="236">
        <f t="shared" si="53"/>
        <v>-65.608860388087123</v>
      </c>
      <c r="AV149" s="236">
        <f t="shared" si="53"/>
        <v>-65.127191910572947</v>
      </c>
      <c r="AW149" s="236">
        <f t="shared" si="53"/>
        <v>-64.521672731638319</v>
      </c>
      <c r="AX149" s="236">
        <f t="shared" si="53"/>
        <v>-63.727451014233338</v>
      </c>
      <c r="AY149" s="236">
        <f t="shared" si="53"/>
        <v>-62.711694995357902</v>
      </c>
      <c r="AZ149" s="236">
        <f t="shared" si="53"/>
        <v>-61.465579679261282</v>
      </c>
      <c r="BA149" s="236">
        <f t="shared" si="53"/>
        <v>-59.997322781191542</v>
      </c>
      <c r="BB149" s="236">
        <f t="shared" si="53"/>
        <v>-58.326481030514515</v>
      </c>
      <c r="BC149" s="236">
        <f t="shared" si="53"/>
        <v>-60.333103431220479</v>
      </c>
      <c r="BD149" s="236">
        <f t="shared" si="53"/>
        <v>-60.969150173279559</v>
      </c>
      <c r="BE149" s="236">
        <f t="shared" si="53"/>
        <v>-60.420999925069736</v>
      </c>
      <c r="BF149" s="236">
        <f t="shared" si="53"/>
        <v>-58.926513895477001</v>
      </c>
      <c r="BG149" s="236">
        <f t="shared" si="53"/>
        <v>-56.723899104085831</v>
      </c>
      <c r="BH149" s="236">
        <f t="shared" si="53"/>
        <v>-54.026974939979482</v>
      </c>
      <c r="BI149" s="236">
        <f t="shared" si="53"/>
        <v>-51.015533939146735</v>
      </c>
      <c r="BJ149" s="236">
        <f t="shared" si="53"/>
        <v>-47.833921668553558</v>
      </c>
      <c r="BK149" s="236">
        <f t="shared" si="53"/>
        <v>-44.593742071318957</v>
      </c>
      <c r="BL149" s="236">
        <f t="shared" si="53"/>
        <v>-41.378319866385937</v>
      </c>
      <c r="BM149" s="236">
        <f t="shared" si="53"/>
        <v>-38.247606431626991</v>
      </c>
      <c r="BN149" s="236">
        <f t="shared" si="53"/>
        <v>-35.242848513669742</v>
      </c>
      <c r="BO149" s="236">
        <f t="shared" si="53"/>
        <v>-32.39070924983389</v>
      </c>
      <c r="BP149" s="236">
        <f t="shared" ref="BP149:CJ152" si="54">BP97-BP123</f>
        <v>-29.706739621296492</v>
      </c>
      <c r="BQ149" s="236">
        <f t="shared" si="54"/>
        <v>-27.198209505976592</v>
      </c>
      <c r="BR149" s="236">
        <f t="shared" si="54"/>
        <v>-24.866360927255755</v>
      </c>
      <c r="BS149" s="236">
        <f t="shared" si="54"/>
        <v>-22.708166580935995</v>
      </c>
      <c r="BT149" s="236">
        <f t="shared" si="54"/>
        <v>-20.717679274773218</v>
      </c>
      <c r="BU149" s="236">
        <f t="shared" si="54"/>
        <v>-18.887051470213919</v>
      </c>
      <c r="BV149" s="236">
        <f t="shared" si="54"/>
        <v>-60.590255714426348</v>
      </c>
      <c r="BW149" s="236">
        <f t="shared" si="54"/>
        <v>-50.220001495249562</v>
      </c>
      <c r="BX149" s="236">
        <f t="shared" si="54"/>
        <v>-40.714840540765181</v>
      </c>
      <c r="BY149" s="236">
        <f t="shared" si="54"/>
        <v>-32.46952377287289</v>
      </c>
      <c r="BZ149" s="236">
        <f t="shared" si="54"/>
        <v>-25.567381674076387</v>
      </c>
      <c r="CA149" s="236">
        <f t="shared" si="54"/>
        <v>-19.931376185294084</v>
      </c>
      <c r="CB149" s="236">
        <f t="shared" si="54"/>
        <v>-15.412430847470887</v>
      </c>
      <c r="CC149" s="236">
        <f t="shared" si="54"/>
        <v>-11.839169841442299</v>
      </c>
      <c r="CD149" s="236">
        <f t="shared" si="54"/>
        <v>-9.0443192366199128</v>
      </c>
      <c r="CE149" s="236">
        <f t="shared" si="54"/>
        <v>-6.8773189232108507</v>
      </c>
      <c r="CF149" s="236">
        <f t="shared" si="54"/>
        <v>-5.2090501052338141</v>
      </c>
      <c r="CG149" s="236">
        <f t="shared" si="54"/>
        <v>-3.9322732594952754</v>
      </c>
      <c r="CH149" s="236">
        <f t="shared" si="54"/>
        <v>-2.9599201368814079</v>
      </c>
      <c r="CI149" s="236">
        <f t="shared" si="54"/>
        <v>-2.2224816962154819</v>
      </c>
      <c r="CJ149" s="236">
        <f t="shared" si="54"/>
        <v>-24.977723900758065</v>
      </c>
    </row>
    <row r="150" spans="1:88" s="115" customFormat="1" ht="25.5" x14ac:dyDescent="0.2">
      <c r="A150" s="140" t="s">
        <v>180</v>
      </c>
      <c r="B150" s="192"/>
      <c r="C150" s="192"/>
      <c r="D150" s="236">
        <f t="shared" si="50"/>
        <v>0</v>
      </c>
      <c r="E150" s="236">
        <f t="shared" ref="E150:BP153" si="55">E98-E124</f>
        <v>0</v>
      </c>
      <c r="F150" s="236">
        <f t="shared" si="55"/>
        <v>0</v>
      </c>
      <c r="G150" s="236">
        <f t="shared" si="55"/>
        <v>0</v>
      </c>
      <c r="H150" s="236">
        <f t="shared" si="55"/>
        <v>0</v>
      </c>
      <c r="I150" s="236">
        <f t="shared" si="55"/>
        <v>31422.162644797005</v>
      </c>
      <c r="J150" s="236">
        <f t="shared" si="55"/>
        <v>34093.213017590693</v>
      </c>
      <c r="K150" s="236">
        <f t="shared" si="55"/>
        <v>32040.690857596986</v>
      </c>
      <c r="L150" s="236">
        <f t="shared" si="55"/>
        <v>29392.917705511238</v>
      </c>
      <c r="M150" s="236">
        <f t="shared" si="55"/>
        <v>26843.503295268049</v>
      </c>
      <c r="N150" s="236">
        <f t="shared" si="55"/>
        <v>4678.7692171525778</v>
      </c>
      <c r="O150" s="236">
        <f t="shared" si="55"/>
        <v>750.09966277655622</v>
      </c>
      <c r="P150" s="236">
        <f t="shared" si="55"/>
        <v>48.553725126632344</v>
      </c>
      <c r="Q150" s="236">
        <f t="shared" si="55"/>
        <v>-76.931347901403569</v>
      </c>
      <c r="R150" s="236">
        <f t="shared" si="55"/>
        <v>-96.684257847306071</v>
      </c>
      <c r="S150" s="236">
        <f t="shared" si="55"/>
        <v>-95.465910730867108</v>
      </c>
      <c r="T150" s="236">
        <f t="shared" si="55"/>
        <v>-89.379651985329474</v>
      </c>
      <c r="U150" s="236">
        <f t="shared" si="55"/>
        <v>-81.986657573417688</v>
      </c>
      <c r="V150" s="236">
        <f t="shared" si="55"/>
        <v>-74.353764109722761</v>
      </c>
      <c r="W150" s="236">
        <f t="shared" si="55"/>
        <v>0</v>
      </c>
      <c r="X150" s="236">
        <f t="shared" si="55"/>
        <v>0</v>
      </c>
      <c r="Y150" s="236">
        <f t="shared" si="55"/>
        <v>0</v>
      </c>
      <c r="Z150" s="236">
        <f t="shared" si="55"/>
        <v>0</v>
      </c>
      <c r="AA150" s="236">
        <f t="shared" si="55"/>
        <v>0</v>
      </c>
      <c r="AB150" s="236">
        <f t="shared" si="55"/>
        <v>0</v>
      </c>
      <c r="AC150" s="236">
        <f t="shared" si="55"/>
        <v>0</v>
      </c>
      <c r="AD150" s="236">
        <f t="shared" si="55"/>
        <v>0</v>
      </c>
      <c r="AE150" s="236">
        <f t="shared" si="55"/>
        <v>0</v>
      </c>
      <c r="AF150" s="236">
        <f t="shared" si="55"/>
        <v>0</v>
      </c>
      <c r="AG150" s="236">
        <f t="shared" si="55"/>
        <v>0</v>
      </c>
      <c r="AH150" s="236">
        <f t="shared" si="55"/>
        <v>0</v>
      </c>
      <c r="AI150" s="236">
        <f t="shared" si="55"/>
        <v>0</v>
      </c>
      <c r="AJ150" s="236">
        <f t="shared" si="55"/>
        <v>0</v>
      </c>
      <c r="AK150" s="236">
        <f t="shared" si="55"/>
        <v>0</v>
      </c>
      <c r="AL150" s="236">
        <f t="shared" si="55"/>
        <v>0</v>
      </c>
      <c r="AM150" s="236">
        <f t="shared" si="55"/>
        <v>0</v>
      </c>
      <c r="AN150" s="236">
        <f t="shared" si="55"/>
        <v>0</v>
      </c>
      <c r="AO150" s="236">
        <f t="shared" si="55"/>
        <v>0</v>
      </c>
      <c r="AP150" s="236">
        <f t="shared" si="55"/>
        <v>0</v>
      </c>
      <c r="AQ150" s="236">
        <f t="shared" si="55"/>
        <v>0</v>
      </c>
      <c r="AR150" s="236">
        <f t="shared" si="55"/>
        <v>0</v>
      </c>
      <c r="AS150" s="236">
        <f t="shared" si="55"/>
        <v>0</v>
      </c>
      <c r="AT150" s="236">
        <f t="shared" si="55"/>
        <v>0</v>
      </c>
      <c r="AU150" s="236">
        <f t="shared" si="55"/>
        <v>0</v>
      </c>
      <c r="AV150" s="236">
        <f t="shared" si="55"/>
        <v>0</v>
      </c>
      <c r="AW150" s="236">
        <f t="shared" si="55"/>
        <v>0</v>
      </c>
      <c r="AX150" s="236">
        <f t="shared" si="55"/>
        <v>0</v>
      </c>
      <c r="AY150" s="236">
        <f t="shared" si="55"/>
        <v>0</v>
      </c>
      <c r="AZ150" s="236">
        <f t="shared" si="55"/>
        <v>0</v>
      </c>
      <c r="BA150" s="236">
        <f t="shared" si="55"/>
        <v>0</v>
      </c>
      <c r="BB150" s="236">
        <f t="shared" si="55"/>
        <v>0</v>
      </c>
      <c r="BC150" s="236">
        <f t="shared" si="55"/>
        <v>0</v>
      </c>
      <c r="BD150" s="236">
        <f t="shared" si="55"/>
        <v>0</v>
      </c>
      <c r="BE150" s="236">
        <f t="shared" si="55"/>
        <v>0</v>
      </c>
      <c r="BF150" s="236">
        <f t="shared" si="55"/>
        <v>0</v>
      </c>
      <c r="BG150" s="236">
        <f t="shared" si="55"/>
        <v>0</v>
      </c>
      <c r="BH150" s="236">
        <f t="shared" si="55"/>
        <v>0</v>
      </c>
      <c r="BI150" s="236">
        <f t="shared" si="55"/>
        <v>0</v>
      </c>
      <c r="BJ150" s="236">
        <f t="shared" si="55"/>
        <v>0</v>
      </c>
      <c r="BK150" s="236">
        <f t="shared" si="55"/>
        <v>0</v>
      </c>
      <c r="BL150" s="236">
        <f t="shared" si="55"/>
        <v>0</v>
      </c>
      <c r="BM150" s="236">
        <f t="shared" si="55"/>
        <v>0</v>
      </c>
      <c r="BN150" s="236">
        <f t="shared" si="55"/>
        <v>0</v>
      </c>
      <c r="BO150" s="236">
        <f t="shared" si="55"/>
        <v>0</v>
      </c>
      <c r="BP150" s="236">
        <f t="shared" si="55"/>
        <v>0</v>
      </c>
      <c r="BQ150" s="236">
        <f t="shared" si="54"/>
        <v>0</v>
      </c>
      <c r="BR150" s="236">
        <f t="shared" si="54"/>
        <v>0</v>
      </c>
      <c r="BS150" s="236">
        <f t="shared" si="54"/>
        <v>0</v>
      </c>
      <c r="BT150" s="236">
        <f t="shared" si="54"/>
        <v>0</v>
      </c>
      <c r="BU150" s="236">
        <f t="shared" si="54"/>
        <v>0</v>
      </c>
      <c r="BV150" s="236">
        <f t="shared" si="54"/>
        <v>0</v>
      </c>
      <c r="BW150" s="236">
        <f t="shared" si="54"/>
        <v>0</v>
      </c>
      <c r="BX150" s="236">
        <f t="shared" si="54"/>
        <v>0</v>
      </c>
      <c r="BY150" s="236">
        <f t="shared" si="54"/>
        <v>0</v>
      </c>
      <c r="BZ150" s="236">
        <f t="shared" si="54"/>
        <v>0</v>
      </c>
      <c r="CA150" s="236">
        <f t="shared" si="54"/>
        <v>0</v>
      </c>
      <c r="CB150" s="236">
        <f t="shared" si="54"/>
        <v>0</v>
      </c>
      <c r="CC150" s="236">
        <f t="shared" si="54"/>
        <v>0</v>
      </c>
      <c r="CD150" s="236">
        <f t="shared" si="54"/>
        <v>0</v>
      </c>
      <c r="CE150" s="236">
        <f t="shared" si="54"/>
        <v>0</v>
      </c>
      <c r="CF150" s="236">
        <f t="shared" si="54"/>
        <v>0</v>
      </c>
      <c r="CG150" s="236">
        <f t="shared" si="54"/>
        <v>0</v>
      </c>
      <c r="CH150" s="236">
        <f t="shared" si="54"/>
        <v>0</v>
      </c>
      <c r="CI150" s="236">
        <f t="shared" si="54"/>
        <v>0</v>
      </c>
      <c r="CJ150" s="236">
        <f t="shared" si="54"/>
        <v>0</v>
      </c>
    </row>
    <row r="151" spans="1:88" s="115" customFormat="1" ht="25.5" x14ac:dyDescent="0.2">
      <c r="A151" s="140" t="s">
        <v>181</v>
      </c>
      <c r="B151" s="192"/>
      <c r="C151" s="192"/>
      <c r="D151" s="236">
        <f t="shared" si="50"/>
        <v>0</v>
      </c>
      <c r="E151" s="236">
        <f t="shared" si="55"/>
        <v>0</v>
      </c>
      <c r="F151" s="236">
        <f t="shared" si="55"/>
        <v>0</v>
      </c>
      <c r="G151" s="236">
        <f t="shared" si="55"/>
        <v>0</v>
      </c>
      <c r="H151" s="236">
        <f t="shared" si="55"/>
        <v>0</v>
      </c>
      <c r="I151" s="236">
        <f t="shared" si="55"/>
        <v>181298.17311201757</v>
      </c>
      <c r="J151" s="236">
        <f t="shared" si="55"/>
        <v>208743.24171268963</v>
      </c>
      <c r="K151" s="236">
        <f t="shared" si="55"/>
        <v>207922.1167889291</v>
      </c>
      <c r="L151" s="236">
        <f t="shared" si="55"/>
        <v>201940.82640643674</v>
      </c>
      <c r="M151" s="236">
        <f t="shared" si="55"/>
        <v>195062.87607701938</v>
      </c>
      <c r="N151" s="236">
        <f t="shared" si="55"/>
        <v>37870.581339438213</v>
      </c>
      <c r="O151" s="236">
        <f t="shared" si="55"/>
        <v>6764.304491943738</v>
      </c>
      <c r="P151" s="236">
        <f t="shared" si="55"/>
        <v>514.45978228628519</v>
      </c>
      <c r="Q151" s="236">
        <f t="shared" si="55"/>
        <v>-810.84189404064091</v>
      </c>
      <c r="R151" s="236">
        <f t="shared" si="55"/>
        <v>-1134.9973921808996</v>
      </c>
      <c r="S151" s="236">
        <f t="shared" si="55"/>
        <v>-1235.7390817870037</v>
      </c>
      <c r="T151" s="236">
        <f t="shared" si="55"/>
        <v>-1272.3881907506147</v>
      </c>
      <c r="U151" s="236">
        <f t="shared" si="55"/>
        <v>-1281.5694974601211</v>
      </c>
      <c r="V151" s="236">
        <f t="shared" si="55"/>
        <v>-1274.5679772665026</v>
      </c>
      <c r="W151" s="236">
        <f t="shared" si="55"/>
        <v>-2167.7634440006223</v>
      </c>
      <c r="X151" s="236">
        <f t="shared" si="55"/>
        <v>-2722.7322461048025</v>
      </c>
      <c r="Y151" s="236">
        <f t="shared" si="55"/>
        <v>-3111.1490867383545</v>
      </c>
      <c r="Z151" s="236">
        <f t="shared" si="55"/>
        <v>-3370.6065484666615</v>
      </c>
      <c r="AA151" s="236">
        <f t="shared" si="55"/>
        <v>-3530.8221539936494</v>
      </c>
      <c r="AB151" s="236">
        <f t="shared" si="55"/>
        <v>-3615.1952091026469</v>
      </c>
      <c r="AC151" s="236">
        <f t="shared" si="55"/>
        <v>-3642.0816038452904</v>
      </c>
      <c r="AD151" s="236">
        <f t="shared" si="55"/>
        <v>-3625.8292136103846</v>
      </c>
      <c r="AE151" s="236">
        <f t="shared" si="55"/>
        <v>-3577.6131704296567</v>
      </c>
      <c r="AF151" s="236">
        <f t="shared" si="55"/>
        <v>-3506.1058272490627</v>
      </c>
      <c r="AG151" s="236">
        <f t="shared" si="55"/>
        <v>-3359.0802589922678</v>
      </c>
      <c r="AH151" s="236">
        <f t="shared" si="55"/>
        <v>-3205.0471415204229</v>
      </c>
      <c r="AI151" s="236">
        <f t="shared" si="55"/>
        <v>-3048.2357146035065</v>
      </c>
      <c r="AJ151" s="236">
        <f t="shared" si="55"/>
        <v>-2891.7209813487134</v>
      </c>
      <c r="AK151" s="236">
        <f t="shared" si="55"/>
        <v>-2737.7026150657912</v>
      </c>
      <c r="AL151" s="236">
        <f t="shared" si="55"/>
        <v>-2587.7192227620981</v>
      </c>
      <c r="AM151" s="236">
        <f t="shared" si="55"/>
        <v>-2442.8125151632703</v>
      </c>
      <c r="AN151" s="236">
        <f t="shared" si="55"/>
        <v>-2303.6527710246737</v>
      </c>
      <c r="AO151" s="236">
        <f t="shared" si="55"/>
        <v>-2170.6344734739687</v>
      </c>
      <c r="AP151" s="236">
        <f t="shared" si="55"/>
        <v>-2043.949015412014</v>
      </c>
      <c r="AQ151" s="236">
        <f t="shared" si="55"/>
        <v>-1822.395614975394</v>
      </c>
      <c r="AR151" s="236">
        <f t="shared" si="55"/>
        <v>-1624.1679978505417</v>
      </c>
      <c r="AS151" s="236">
        <f t="shared" si="55"/>
        <v>-1447.0091020193067</v>
      </c>
      <c r="AT151" s="236">
        <f t="shared" si="55"/>
        <v>-1288.8214493566193</v>
      </c>
      <c r="AU151" s="236">
        <f t="shared" si="55"/>
        <v>-1147.674743619049</v>
      </c>
      <c r="AV151" s="236">
        <f t="shared" si="55"/>
        <v>-1021.8055539716588</v>
      </c>
      <c r="AW151" s="236">
        <f t="shared" si="55"/>
        <v>-909.61193444683158</v>
      </c>
      <c r="AX151" s="236">
        <f t="shared" si="55"/>
        <v>-809.64496601268183</v>
      </c>
      <c r="AY151" s="236">
        <f t="shared" si="55"/>
        <v>-720.59859097578737</v>
      </c>
      <c r="AZ151" s="236">
        <f t="shared" si="55"/>
        <v>-641.29867062599806</v>
      </c>
      <c r="BA151" s="236">
        <f t="shared" si="55"/>
        <v>0</v>
      </c>
      <c r="BB151" s="236">
        <f t="shared" si="55"/>
        <v>0</v>
      </c>
      <c r="BC151" s="236">
        <f t="shared" si="55"/>
        <v>0</v>
      </c>
      <c r="BD151" s="236">
        <f t="shared" si="55"/>
        <v>0</v>
      </c>
      <c r="BE151" s="236">
        <f t="shared" si="55"/>
        <v>0</v>
      </c>
      <c r="BF151" s="236">
        <f t="shared" si="55"/>
        <v>0</v>
      </c>
      <c r="BG151" s="236">
        <f t="shared" si="55"/>
        <v>0</v>
      </c>
      <c r="BH151" s="236">
        <f t="shared" si="55"/>
        <v>0</v>
      </c>
      <c r="BI151" s="236">
        <f t="shared" si="55"/>
        <v>0</v>
      </c>
      <c r="BJ151" s="236">
        <f t="shared" si="55"/>
        <v>0</v>
      </c>
      <c r="BK151" s="236">
        <f t="shared" si="55"/>
        <v>0</v>
      </c>
      <c r="BL151" s="236">
        <f t="shared" si="55"/>
        <v>0</v>
      </c>
      <c r="BM151" s="236">
        <f t="shared" si="55"/>
        <v>0</v>
      </c>
      <c r="BN151" s="236">
        <f t="shared" si="55"/>
        <v>0</v>
      </c>
      <c r="BO151" s="236">
        <f t="shared" si="55"/>
        <v>0</v>
      </c>
      <c r="BP151" s="236">
        <f t="shared" si="55"/>
        <v>0</v>
      </c>
      <c r="BQ151" s="236">
        <f t="shared" si="54"/>
        <v>0</v>
      </c>
      <c r="BR151" s="236">
        <f t="shared" si="54"/>
        <v>0</v>
      </c>
      <c r="BS151" s="236">
        <f t="shared" si="54"/>
        <v>0</v>
      </c>
      <c r="BT151" s="236">
        <f t="shared" si="54"/>
        <v>0</v>
      </c>
      <c r="BU151" s="236">
        <f t="shared" si="54"/>
        <v>0</v>
      </c>
      <c r="BV151" s="236">
        <f t="shared" si="54"/>
        <v>0</v>
      </c>
      <c r="BW151" s="236">
        <f t="shared" si="54"/>
        <v>0</v>
      </c>
      <c r="BX151" s="236">
        <f t="shared" si="54"/>
        <v>0</v>
      </c>
      <c r="BY151" s="236">
        <f t="shared" si="54"/>
        <v>0</v>
      </c>
      <c r="BZ151" s="236">
        <f t="shared" si="54"/>
        <v>0</v>
      </c>
      <c r="CA151" s="236">
        <f t="shared" si="54"/>
        <v>0</v>
      </c>
      <c r="CB151" s="236">
        <f t="shared" si="54"/>
        <v>0</v>
      </c>
      <c r="CC151" s="236">
        <f t="shared" si="54"/>
        <v>0</v>
      </c>
      <c r="CD151" s="236">
        <f t="shared" si="54"/>
        <v>0</v>
      </c>
      <c r="CE151" s="236">
        <f t="shared" si="54"/>
        <v>0</v>
      </c>
      <c r="CF151" s="236">
        <f t="shared" si="54"/>
        <v>0</v>
      </c>
      <c r="CG151" s="236">
        <f t="shared" si="54"/>
        <v>0</v>
      </c>
      <c r="CH151" s="236">
        <f t="shared" si="54"/>
        <v>0</v>
      </c>
      <c r="CI151" s="236">
        <f t="shared" si="54"/>
        <v>0</v>
      </c>
      <c r="CJ151" s="236">
        <f t="shared" si="54"/>
        <v>0</v>
      </c>
    </row>
    <row r="152" spans="1:88" s="115" customFormat="1" ht="25.5" x14ac:dyDescent="0.2">
      <c r="A152" s="140" t="s">
        <v>215</v>
      </c>
      <c r="B152" s="192"/>
      <c r="C152" s="192"/>
      <c r="D152" s="236">
        <f t="shared" si="50"/>
        <v>0</v>
      </c>
      <c r="E152" s="236">
        <f t="shared" si="55"/>
        <v>0</v>
      </c>
      <c r="F152" s="236">
        <f t="shared" si="55"/>
        <v>0</v>
      </c>
      <c r="G152" s="236">
        <f t="shared" si="55"/>
        <v>0</v>
      </c>
      <c r="H152" s="236">
        <f t="shared" si="55"/>
        <v>0</v>
      </c>
      <c r="I152" s="236">
        <f t="shared" si="55"/>
        <v>149400.56210429978</v>
      </c>
      <c r="J152" s="236">
        <f t="shared" si="55"/>
        <v>176929.35708150535</v>
      </c>
      <c r="K152" s="236">
        <f t="shared" si="55"/>
        <v>181043.91689235414</v>
      </c>
      <c r="L152" s="236">
        <f t="shared" si="55"/>
        <v>180478.98787087831</v>
      </c>
      <c r="M152" s="236">
        <f t="shared" si="55"/>
        <v>178806.17430486041</v>
      </c>
      <c r="N152" s="236">
        <f t="shared" si="55"/>
        <v>35277.790972762334</v>
      </c>
      <c r="O152" s="236">
        <f t="shared" si="55"/>
        <v>6498.5349968890223</v>
      </c>
      <c r="P152" s="236">
        <f t="shared" si="55"/>
        <v>634.15908269652573</v>
      </c>
      <c r="Q152" s="236">
        <f t="shared" si="55"/>
        <v>-630.77907674651942</v>
      </c>
      <c r="R152" s="236">
        <f t="shared" si="55"/>
        <v>-952.34139310308092</v>
      </c>
      <c r="S152" s="236">
        <f t="shared" si="55"/>
        <v>-1064.5150081257889</v>
      </c>
      <c r="T152" s="236">
        <f t="shared" si="55"/>
        <v>-1118.2525361984008</v>
      </c>
      <c r="U152" s="236">
        <f t="shared" si="55"/>
        <v>-1147.4284930735448</v>
      </c>
      <c r="V152" s="236">
        <f t="shared" si="55"/>
        <v>-1161.7665702620143</v>
      </c>
      <c r="W152" s="236">
        <f t="shared" si="55"/>
        <v>-1859.8548030064558</v>
      </c>
      <c r="X152" s="236">
        <f t="shared" si="55"/>
        <v>-2422.6500296125014</v>
      </c>
      <c r="Y152" s="236">
        <f t="shared" si="55"/>
        <v>-2863.1381957953563</v>
      </c>
      <c r="Z152" s="236">
        <f t="shared" si="55"/>
        <v>-3200.2714474135428</v>
      </c>
      <c r="AA152" s="236">
        <f t="shared" si="55"/>
        <v>-3450.8427796447068</v>
      </c>
      <c r="AB152" s="236">
        <f t="shared" si="55"/>
        <v>-3629.5016456298181</v>
      </c>
      <c r="AC152" s="236">
        <f t="shared" si="55"/>
        <v>-3748.8676954832044</v>
      </c>
      <c r="AD152" s="236">
        <f t="shared" si="55"/>
        <v>-3819.7001942447969</v>
      </c>
      <c r="AE152" s="236">
        <f t="shared" si="55"/>
        <v>-3851.0936131328926</v>
      </c>
      <c r="AF152" s="236">
        <f t="shared" si="55"/>
        <v>-3850.6796448253444</v>
      </c>
      <c r="AG152" s="236">
        <f t="shared" si="55"/>
        <v>-3930.3132659657858</v>
      </c>
      <c r="AH152" s="236">
        <f t="shared" si="55"/>
        <v>-3975.7052091393271</v>
      </c>
      <c r="AI152" s="236">
        <f t="shared" si="55"/>
        <v>-3991.6880977376131</v>
      </c>
      <c r="AJ152" s="236">
        <f t="shared" si="55"/>
        <v>-3982.5178365558968</v>
      </c>
      <c r="AK152" s="236">
        <f t="shared" si="55"/>
        <v>-3951.9597161870333</v>
      </c>
      <c r="AL152" s="236">
        <f t="shared" si="55"/>
        <v>-3903.3498956632102</v>
      </c>
      <c r="AM152" s="236">
        <f t="shared" si="55"/>
        <v>-3839.6425728843897</v>
      </c>
      <c r="AN152" s="236">
        <f t="shared" si="55"/>
        <v>-3763.4487369183917</v>
      </c>
      <c r="AO152" s="236">
        <f t="shared" si="55"/>
        <v>-3677.0697637921548</v>
      </c>
      <c r="AP152" s="236">
        <f t="shared" si="55"/>
        <v>-3582.5275879204273</v>
      </c>
      <c r="AQ152" s="236">
        <f t="shared" si="55"/>
        <v>-3662.8251141126384</v>
      </c>
      <c r="AR152" s="236">
        <f t="shared" si="55"/>
        <v>-3697.3569567672093</v>
      </c>
      <c r="AS152" s="236">
        <f t="shared" si="55"/>
        <v>-3693.9147742274799</v>
      </c>
      <c r="AT152" s="236">
        <f t="shared" si="55"/>
        <v>-3659.0277411356801</v>
      </c>
      <c r="AU152" s="236">
        <f t="shared" si="55"/>
        <v>-3598.2711914744577</v>
      </c>
      <c r="AV152" s="236">
        <f t="shared" si="55"/>
        <v>-3516.4639154707547</v>
      </c>
      <c r="AW152" s="236">
        <f t="shared" si="55"/>
        <v>-3417.797591833747</v>
      </c>
      <c r="AX152" s="236">
        <f t="shared" si="55"/>
        <v>-3305.9255355072673</v>
      </c>
      <c r="AY152" s="236">
        <f t="shared" si="55"/>
        <v>-3184.0274422233924</v>
      </c>
      <c r="AZ152" s="236">
        <f t="shared" si="55"/>
        <v>-3054.8601329482626</v>
      </c>
      <c r="BA152" s="236">
        <f t="shared" si="55"/>
        <v>-3942.3705664773588</v>
      </c>
      <c r="BB152" s="236">
        <f t="shared" si="55"/>
        <v>-3634.0389716167119</v>
      </c>
      <c r="BC152" s="236">
        <f t="shared" si="55"/>
        <v>-3348.5142819482135</v>
      </c>
      <c r="BD152" s="236">
        <f t="shared" si="55"/>
        <v>-3082.7235627675545</v>
      </c>
      <c r="BE152" s="236">
        <f t="shared" si="55"/>
        <v>-2834.8290732562309</v>
      </c>
      <c r="BF152" s="236">
        <f t="shared" si="55"/>
        <v>-2603.6633665970876</v>
      </c>
      <c r="BG152" s="236">
        <f t="shared" si="55"/>
        <v>-2388.3931993440492</v>
      </c>
      <c r="BH152" s="236">
        <f t="shared" si="55"/>
        <v>-2188.3277981218416</v>
      </c>
      <c r="BI152" s="236">
        <f t="shared" si="55"/>
        <v>-2002.8163928341237</v>
      </c>
      <c r="BJ152" s="236">
        <f t="shared" si="55"/>
        <v>-1831.1994733049069</v>
      </c>
      <c r="BK152" s="236">
        <f t="shared" si="55"/>
        <v>-1672.7911525668751</v>
      </c>
      <c r="BL152" s="236">
        <f t="shared" si="55"/>
        <v>-1526.8784986847895</v>
      </c>
      <c r="BM152" s="236">
        <f t="shared" si="55"/>
        <v>-1392.7292038389714</v>
      </c>
      <c r="BN152" s="236">
        <f t="shared" si="55"/>
        <v>-1269.6024926612154</v>
      </c>
      <c r="BO152" s="236">
        <f t="shared" si="55"/>
        <v>-1156.7604039739235</v>
      </c>
      <c r="BP152" s="236">
        <f t="shared" si="55"/>
        <v>-1053.4779619599431</v>
      </c>
      <c r="BQ152" s="236">
        <f t="shared" si="54"/>
        <v>-959.05158494676289</v>
      </c>
      <c r="BR152" s="236">
        <f t="shared" si="54"/>
        <v>-872.80556150373013</v>
      </c>
      <c r="BS152" s="236">
        <f t="shared" si="54"/>
        <v>-794.09668523591245</v>
      </c>
      <c r="BT152" s="236">
        <f t="shared" si="54"/>
        <v>-722.31726668053307</v>
      </c>
      <c r="BU152" s="236">
        <f t="shared" si="54"/>
        <v>0</v>
      </c>
      <c r="BV152" s="236">
        <f t="shared" si="54"/>
        <v>0</v>
      </c>
      <c r="BW152" s="236">
        <f t="shared" si="54"/>
        <v>0</v>
      </c>
      <c r="BX152" s="236">
        <f t="shared" si="54"/>
        <v>0</v>
      </c>
      <c r="BY152" s="236">
        <f t="shared" si="54"/>
        <v>0</v>
      </c>
      <c r="BZ152" s="236">
        <f t="shared" si="54"/>
        <v>0</v>
      </c>
      <c r="CA152" s="236">
        <f t="shared" si="54"/>
        <v>0</v>
      </c>
      <c r="CB152" s="236">
        <f t="shared" si="54"/>
        <v>0</v>
      </c>
      <c r="CC152" s="236">
        <f t="shared" si="54"/>
        <v>0</v>
      </c>
      <c r="CD152" s="236">
        <f t="shared" si="54"/>
        <v>0</v>
      </c>
      <c r="CE152" s="236">
        <f t="shared" si="54"/>
        <v>0</v>
      </c>
      <c r="CF152" s="236">
        <f t="shared" si="54"/>
        <v>0</v>
      </c>
      <c r="CG152" s="236">
        <f t="shared" si="54"/>
        <v>0</v>
      </c>
      <c r="CH152" s="236">
        <f t="shared" si="54"/>
        <v>0</v>
      </c>
      <c r="CI152" s="236">
        <f t="shared" si="54"/>
        <v>0</v>
      </c>
      <c r="CJ152" s="236">
        <f t="shared" si="54"/>
        <v>0</v>
      </c>
    </row>
    <row r="153" spans="1:88" s="115" customFormat="1" ht="25.5" x14ac:dyDescent="0.2">
      <c r="A153" s="140" t="s">
        <v>216</v>
      </c>
      <c r="B153" s="192"/>
      <c r="C153" s="192"/>
      <c r="D153" s="236">
        <f t="shared" si="50"/>
        <v>0</v>
      </c>
      <c r="E153" s="236">
        <f t="shared" si="55"/>
        <v>0</v>
      </c>
      <c r="F153" s="236">
        <f t="shared" si="55"/>
        <v>0</v>
      </c>
      <c r="G153" s="236">
        <f t="shared" si="55"/>
        <v>0</v>
      </c>
      <c r="H153" s="236">
        <f t="shared" si="55"/>
        <v>0</v>
      </c>
      <c r="I153" s="236">
        <f t="shared" si="55"/>
        <v>41946.994695132424</v>
      </c>
      <c r="J153" s="236">
        <f t="shared" si="55"/>
        <v>51971.995851311687</v>
      </c>
      <c r="K153" s="236">
        <f t="shared" si="55"/>
        <v>55185.374152998324</v>
      </c>
      <c r="L153" s="236">
        <f t="shared" si="55"/>
        <v>56802.475483342307</v>
      </c>
      <c r="M153" s="236">
        <f t="shared" si="55"/>
        <v>57904.892597197031</v>
      </c>
      <c r="N153" s="236">
        <f t="shared" si="55"/>
        <v>11730.771429752625</v>
      </c>
      <c r="O153" s="236">
        <f t="shared" si="55"/>
        <v>2260.3293910129323</v>
      </c>
      <c r="P153" s="236">
        <f t="shared" si="55"/>
        <v>295.22740454055383</v>
      </c>
      <c r="Q153" s="236">
        <f t="shared" si="55"/>
        <v>-134.86334459596037</v>
      </c>
      <c r="R153" s="236">
        <f t="shared" si="55"/>
        <v>-246.82869431686049</v>
      </c>
      <c r="S153" s="236">
        <f t="shared" si="55"/>
        <v>-288.64445358765079</v>
      </c>
      <c r="T153" s="236">
        <f t="shared" si="55"/>
        <v>-311.4178622443651</v>
      </c>
      <c r="U153" s="236">
        <f t="shared" si="55"/>
        <v>-326.29833541835978</v>
      </c>
      <c r="V153" s="236">
        <f t="shared" si="55"/>
        <v>-336.25878961945273</v>
      </c>
      <c r="W153" s="236">
        <f t="shared" si="55"/>
        <v>-551.78684845529642</v>
      </c>
      <c r="X153" s="236">
        <f t="shared" si="55"/>
        <v>-730.99921168635774</v>
      </c>
      <c r="Y153" s="236">
        <f t="shared" si="55"/>
        <v>-878.17730957125605</v>
      </c>
      <c r="Z153" s="236">
        <f t="shared" si="55"/>
        <v>-997.07712017955782</v>
      </c>
      <c r="AA153" s="236">
        <f t="shared" si="55"/>
        <v>-1091.2643067003228</v>
      </c>
      <c r="AB153" s="236">
        <f t="shared" si="55"/>
        <v>-1164.0351913536142</v>
      </c>
      <c r="AC153" s="236">
        <f t="shared" si="55"/>
        <v>-1218.3820720633958</v>
      </c>
      <c r="AD153" s="236">
        <f t="shared" si="55"/>
        <v>-1256.9850748428726</v>
      </c>
      <c r="AE153" s="236">
        <f t="shared" si="55"/>
        <v>-1282.2198051615851</v>
      </c>
      <c r="AF153" s="236">
        <f t="shared" si="55"/>
        <v>-1296.174185370648</v>
      </c>
      <c r="AG153" s="236">
        <f t="shared" si="55"/>
        <v>-1300.6703114647244</v>
      </c>
      <c r="AH153" s="236">
        <f t="shared" si="55"/>
        <v>-1302.5402345903276</v>
      </c>
      <c r="AI153" s="236">
        <f t="shared" si="55"/>
        <v>-1301.8210763389361</v>
      </c>
      <c r="AJ153" s="236">
        <f t="shared" si="55"/>
        <v>-1298.5268209394708</v>
      </c>
      <c r="AK153" s="236">
        <f t="shared" si="55"/>
        <v>-1292.6272787839989</v>
      </c>
      <c r="AL153" s="236">
        <f t="shared" si="55"/>
        <v>-1284.0708143852244</v>
      </c>
      <c r="AM153" s="236">
        <f t="shared" si="55"/>
        <v>-1272.8150856619177</v>
      </c>
      <c r="AN153" s="236">
        <f t="shared" si="55"/>
        <v>-1258.8513604277687</v>
      </c>
      <c r="AO153" s="236">
        <f t="shared" si="55"/>
        <v>-1242.2185026385414</v>
      </c>
      <c r="AP153" s="236">
        <f t="shared" si="55"/>
        <v>-1223.0073984545306</v>
      </c>
      <c r="AQ153" s="236">
        <f t="shared" si="55"/>
        <v>-1201.3582464944193</v>
      </c>
      <c r="AR153" s="236">
        <f t="shared" si="55"/>
        <v>-1186.3482347054523</v>
      </c>
      <c r="AS153" s="236">
        <f t="shared" si="55"/>
        <v>-1175.0810188050673</v>
      </c>
      <c r="AT153" s="236">
        <f t="shared" si="55"/>
        <v>-1165.4033319723094</v>
      </c>
      <c r="AU153" s="236">
        <f t="shared" si="55"/>
        <v>-1155.6687975537498</v>
      </c>
      <c r="AV153" s="236">
        <f t="shared" si="55"/>
        <v>-1144.6325669289654</v>
      </c>
      <c r="AW153" s="236">
        <f t="shared" si="55"/>
        <v>-1131.3961715859186</v>
      </c>
      <c r="AX153" s="236">
        <f t="shared" si="55"/>
        <v>-1115.3665701451537</v>
      </c>
      <c r="AY153" s="236">
        <f t="shared" si="55"/>
        <v>-1096.2158953745093</v>
      </c>
      <c r="AZ153" s="236">
        <f t="shared" si="55"/>
        <v>-1073.838898603266</v>
      </c>
      <c r="BA153" s="236">
        <f t="shared" si="55"/>
        <v>-1048.309295760293</v>
      </c>
      <c r="BB153" s="236">
        <f t="shared" si="55"/>
        <v>-1069.8985908400064</v>
      </c>
      <c r="BC153" s="236">
        <f t="shared" si="55"/>
        <v>-1074.2178178989416</v>
      </c>
      <c r="BD153" s="236">
        <f t="shared" si="55"/>
        <v>-1064.7593362812186</v>
      </c>
      <c r="BE153" s="236">
        <f t="shared" si="55"/>
        <v>-1043.9562321964331</v>
      </c>
      <c r="BF153" s="236">
        <f t="shared" si="55"/>
        <v>-1013.8385567949881</v>
      </c>
      <c r="BG153" s="236">
        <f t="shared" si="55"/>
        <v>-976.27400701055012</v>
      </c>
      <c r="BH153" s="236">
        <f t="shared" si="55"/>
        <v>-933.02038302594156</v>
      </c>
      <c r="BI153" s="236">
        <f t="shared" si="55"/>
        <v>-885.70665230565646</v>
      </c>
      <c r="BJ153" s="236">
        <f t="shared" si="55"/>
        <v>-835.79836454214819</v>
      </c>
      <c r="BK153" s="236">
        <f t="shared" si="55"/>
        <v>-784.57067009291495</v>
      </c>
      <c r="BL153" s="236">
        <f t="shared" si="55"/>
        <v>-733.09587162392563</v>
      </c>
      <c r="BM153" s="236">
        <f t="shared" si="55"/>
        <v>-682.24498207097349</v>
      </c>
      <c r="BN153" s="236">
        <f t="shared" si="55"/>
        <v>-632.69996001882828</v>
      </c>
      <c r="BO153" s="236">
        <f t="shared" si="55"/>
        <v>-584.97277623340051</v>
      </c>
      <c r="BP153" s="236">
        <f t="shared" ref="BP153:CJ156" si="56">BP101-BP127</f>
        <v>-539.42794271069579</v>
      </c>
      <c r="BQ153" s="236">
        <f t="shared" si="56"/>
        <v>-496.30593975981174</v>
      </c>
      <c r="BR153" s="236">
        <f t="shared" si="56"/>
        <v>-455.74578682968422</v>
      </c>
      <c r="BS153" s="236">
        <f t="shared" si="56"/>
        <v>-417.80568653239607</v>
      </c>
      <c r="BT153" s="236">
        <f t="shared" si="56"/>
        <v>-382.48119237762876</v>
      </c>
      <c r="BU153" s="236">
        <f t="shared" si="56"/>
        <v>-1006.6175058089866</v>
      </c>
      <c r="BV153" s="236">
        <f t="shared" si="56"/>
        <v>-847.94300782661594</v>
      </c>
      <c r="BW153" s="236">
        <f t="shared" si="56"/>
        <v>-716.15940375394712</v>
      </c>
      <c r="BX153" s="236">
        <f t="shared" si="56"/>
        <v>-602.85178507900855</v>
      </c>
      <c r="BY153" s="236">
        <f t="shared" si="56"/>
        <v>-504.19164320256095</v>
      </c>
      <c r="BZ153" s="236">
        <f t="shared" si="56"/>
        <v>-418.35086163458618</v>
      </c>
      <c r="CA153" s="236">
        <f t="shared" si="56"/>
        <v>-344.23536894514109</v>
      </c>
      <c r="CB153" s="236">
        <f t="shared" si="56"/>
        <v>-280.92352560744621</v>
      </c>
      <c r="CC153" s="236">
        <f t="shared" si="56"/>
        <v>-227.4619288769245</v>
      </c>
      <c r="CD153" s="236">
        <f t="shared" si="56"/>
        <v>-182.82822962662249</v>
      </c>
      <c r="CE153" s="236">
        <f t="shared" si="56"/>
        <v>-145.96083335158619</v>
      </c>
      <c r="CF153" s="236">
        <f t="shared" si="56"/>
        <v>-115.80604340009268</v>
      </c>
      <c r="CG153" s="236">
        <f t="shared" si="56"/>
        <v>-91.360734873458568</v>
      </c>
      <c r="CH153" s="236">
        <f t="shared" si="56"/>
        <v>-71.702905073926559</v>
      </c>
      <c r="CI153" s="236">
        <f t="shared" si="56"/>
        <v>-56.009293708398218</v>
      </c>
      <c r="CJ153" s="236">
        <f t="shared" si="56"/>
        <v>0</v>
      </c>
    </row>
    <row r="154" spans="1:88" s="115" customFormat="1" ht="25.5" x14ac:dyDescent="0.2">
      <c r="A154" s="140" t="s">
        <v>194</v>
      </c>
      <c r="B154" s="192"/>
      <c r="C154" s="192"/>
      <c r="D154" s="236">
        <f t="shared" si="50"/>
        <v>0</v>
      </c>
      <c r="E154" s="236">
        <f t="shared" ref="E154:BP157" si="57">E102-E128</f>
        <v>0</v>
      </c>
      <c r="F154" s="236">
        <f t="shared" si="57"/>
        <v>0</v>
      </c>
      <c r="G154" s="236">
        <f t="shared" si="57"/>
        <v>0</v>
      </c>
      <c r="H154" s="236">
        <f t="shared" si="57"/>
        <v>0</v>
      </c>
      <c r="I154" s="236">
        <f t="shared" si="57"/>
        <v>2475.7246613239295</v>
      </c>
      <c r="J154" s="236">
        <f t="shared" si="57"/>
        <v>3094.596345009064</v>
      </c>
      <c r="K154" s="236">
        <f t="shared" si="57"/>
        <v>3308.5235867156225</v>
      </c>
      <c r="L154" s="236">
        <f t="shared" si="57"/>
        <v>3424.8427972866193</v>
      </c>
      <c r="M154" s="236">
        <f t="shared" si="57"/>
        <v>3508.3529275033179</v>
      </c>
      <c r="N154" s="236">
        <f t="shared" si="57"/>
        <v>713.85827153431637</v>
      </c>
      <c r="O154" s="236">
        <f t="shared" si="57"/>
        <v>138.55613481035152</v>
      </c>
      <c r="P154" s="236">
        <f t="shared" si="57"/>
        <v>18.820727620046227</v>
      </c>
      <c r="Q154" s="236">
        <f t="shared" si="57"/>
        <v>-7.4463087075819203</v>
      </c>
      <c r="R154" s="236">
        <f t="shared" si="57"/>
        <v>-14.309250805610645</v>
      </c>
      <c r="S154" s="236">
        <f t="shared" si="57"/>
        <v>-16.897819777783297</v>
      </c>
      <c r="T154" s="236">
        <f t="shared" si="57"/>
        <v>-18.33126003482721</v>
      </c>
      <c r="U154" s="236">
        <f t="shared" si="57"/>
        <v>-19.286943011221865</v>
      </c>
      <c r="V154" s="236">
        <f t="shared" si="57"/>
        <v>-19.943233504194268</v>
      </c>
      <c r="W154" s="236">
        <f t="shared" si="57"/>
        <v>-32.879752084600113</v>
      </c>
      <c r="X154" s="236">
        <f t="shared" si="57"/>
        <v>-43.738340424220041</v>
      </c>
      <c r="Y154" s="236">
        <f t="shared" si="57"/>
        <v>-52.685224403957363</v>
      </c>
      <c r="Z154" s="236">
        <f t="shared" si="57"/>
        <v>-59.97085763443647</v>
      </c>
      <c r="AA154" s="236">
        <f t="shared" si="57"/>
        <v>-65.793694819767552</v>
      </c>
      <c r="AB154" s="236">
        <f t="shared" si="57"/>
        <v>-70.339544291607126</v>
      </c>
      <c r="AC154" s="236">
        <f t="shared" si="57"/>
        <v>-73.778958859682461</v>
      </c>
      <c r="AD154" s="236">
        <f t="shared" si="57"/>
        <v>-76.266257197557934</v>
      </c>
      <c r="AE154" s="236">
        <f t="shared" si="57"/>
        <v>-77.93952889051252</v>
      </c>
      <c r="AF154" s="236">
        <f t="shared" si="57"/>
        <v>-78.921233119950557</v>
      </c>
      <c r="AG154" s="236">
        <f t="shared" si="57"/>
        <v>-79.319147651298408</v>
      </c>
      <c r="AH154" s="236">
        <f t="shared" si="57"/>
        <v>-79.227510812870605</v>
      </c>
      <c r="AI154" s="236">
        <f t="shared" si="57"/>
        <v>-79.060515907627632</v>
      </c>
      <c r="AJ154" s="236">
        <f t="shared" si="57"/>
        <v>-78.804251290006505</v>
      </c>
      <c r="AK154" s="236">
        <f t="shared" si="57"/>
        <v>-78.443184425124855</v>
      </c>
      <c r="AL154" s="236">
        <f t="shared" si="57"/>
        <v>-77.961630065703503</v>
      </c>
      <c r="AM154" s="236">
        <f t="shared" si="57"/>
        <v>-77.345826729571854</v>
      </c>
      <c r="AN154" s="236">
        <f t="shared" si="57"/>
        <v>-76.585572344114553</v>
      </c>
      <c r="AO154" s="236">
        <f t="shared" si="57"/>
        <v>-75.675130836985772</v>
      </c>
      <c r="AP154" s="236">
        <f t="shared" si="57"/>
        <v>-74.613460608275091</v>
      </c>
      <c r="AQ154" s="236">
        <f t="shared" si="57"/>
        <v>-73.403936661498847</v>
      </c>
      <c r="AR154" s="236">
        <f t="shared" si="57"/>
        <v>-72.053754063562337</v>
      </c>
      <c r="AS154" s="236">
        <f t="shared" si="57"/>
        <v>-71.129427152805874</v>
      </c>
      <c r="AT154" s="236">
        <f t="shared" si="57"/>
        <v>-70.45103704806661</v>
      </c>
      <c r="AU154" s="236">
        <f t="shared" si="57"/>
        <v>-69.878582182093851</v>
      </c>
      <c r="AV154" s="236">
        <f t="shared" si="57"/>
        <v>-69.303710480485279</v>
      </c>
      <c r="AW154" s="236">
        <f t="shared" si="57"/>
        <v>-68.645289613679779</v>
      </c>
      <c r="AX154" s="236">
        <f t="shared" si="57"/>
        <v>-67.846141822023128</v>
      </c>
      <c r="AY154" s="236">
        <f t="shared" si="57"/>
        <v>-66.869917700866608</v>
      </c>
      <c r="AZ154" s="236">
        <f t="shared" si="57"/>
        <v>-65.697857565391132</v>
      </c>
      <c r="BA154" s="236">
        <f t="shared" si="57"/>
        <v>-64.325504993707909</v>
      </c>
      <c r="BB154" s="236">
        <f t="shared" si="57"/>
        <v>-62.759527271968182</v>
      </c>
      <c r="BC154" s="236">
        <f t="shared" si="57"/>
        <v>-64.141444579442577</v>
      </c>
      <c r="BD154" s="236">
        <f t="shared" si="57"/>
        <v>-64.465051979609598</v>
      </c>
      <c r="BE154" s="236">
        <f t="shared" si="57"/>
        <v>-63.911050144647561</v>
      </c>
      <c r="BF154" s="236">
        <f t="shared" si="57"/>
        <v>-62.628831625968814</v>
      </c>
      <c r="BG154" s="236">
        <f t="shared" si="57"/>
        <v>-60.754935841566294</v>
      </c>
      <c r="BH154" s="236">
        <f t="shared" si="57"/>
        <v>-58.417516839740529</v>
      </c>
      <c r="BI154" s="236">
        <f t="shared" si="57"/>
        <v>-55.735375943507279</v>
      </c>
      <c r="BJ154" s="236">
        <f t="shared" si="57"/>
        <v>-52.815674635324285</v>
      </c>
      <c r="BK154" s="236">
        <f t="shared" si="57"/>
        <v>-49.752073606008707</v>
      </c>
      <c r="BL154" s="236">
        <f t="shared" si="57"/>
        <v>-46.623846098380454</v>
      </c>
      <c r="BM154" s="236">
        <f t="shared" si="57"/>
        <v>-43.495960359058699</v>
      </c>
      <c r="BN154" s="236">
        <f t="shared" si="57"/>
        <v>-40.419912585328348</v>
      </c>
      <c r="BO154" s="236">
        <f t="shared" si="57"/>
        <v>-37.435046407747905</v>
      </c>
      <c r="BP154" s="236">
        <f t="shared" si="57"/>
        <v>-34.570123870463249</v>
      </c>
      <c r="BQ154" s="236">
        <f t="shared" si="56"/>
        <v>-31.844967182291384</v>
      </c>
      <c r="BR154" s="236">
        <f t="shared" si="56"/>
        <v>-29.272046572406907</v>
      </c>
      <c r="BS154" s="236">
        <f t="shared" si="56"/>
        <v>-26.857937439396665</v>
      </c>
      <c r="BT154" s="236">
        <f t="shared" si="56"/>
        <v>-24.604606723662528</v>
      </c>
      <c r="BU154" s="236">
        <f t="shared" si="56"/>
        <v>-22.510514486387365</v>
      </c>
      <c r="BV154" s="236">
        <f t="shared" si="56"/>
        <v>-60.567357701900619</v>
      </c>
      <c r="BW154" s="236">
        <f t="shared" si="56"/>
        <v>-51.154243125281937</v>
      </c>
      <c r="BX154" s="236">
        <f t="shared" si="56"/>
        <v>-43.060841791357234</v>
      </c>
      <c r="BY154" s="236">
        <f t="shared" si="56"/>
        <v>-36.01368880018299</v>
      </c>
      <c r="BZ154" s="236">
        <f t="shared" si="56"/>
        <v>-29.882204402470961</v>
      </c>
      <c r="CA154" s="236">
        <f t="shared" si="56"/>
        <v>-24.588240638938714</v>
      </c>
      <c r="CB154" s="236">
        <f t="shared" si="56"/>
        <v>-20.065966114817456</v>
      </c>
      <c r="CC154" s="236">
        <f t="shared" si="56"/>
        <v>-16.247280634066328</v>
      </c>
      <c r="CD154" s="236">
        <f t="shared" si="56"/>
        <v>-13.059159259044236</v>
      </c>
      <c r="CE154" s="236">
        <f t="shared" si="56"/>
        <v>-10.42577381082765</v>
      </c>
      <c r="CF154" s="236">
        <f t="shared" si="56"/>
        <v>-8.2718602428637951</v>
      </c>
      <c r="CG154" s="236">
        <f t="shared" si="56"/>
        <v>-6.5257667766757095</v>
      </c>
      <c r="CH154" s="236">
        <f t="shared" si="56"/>
        <v>-5.1216360767090237</v>
      </c>
      <c r="CI154" s="236">
        <f t="shared" si="56"/>
        <v>-4.0006638363141747</v>
      </c>
      <c r="CJ154" s="236">
        <f t="shared" si="56"/>
        <v>-46.673704494937738</v>
      </c>
    </row>
    <row r="155" spans="1:88" s="115" customFormat="1" ht="25.5" x14ac:dyDescent="0.2">
      <c r="A155" s="140" t="s">
        <v>183</v>
      </c>
      <c r="B155" s="192"/>
      <c r="C155" s="192"/>
      <c r="D155" s="236">
        <f t="shared" si="50"/>
        <v>0</v>
      </c>
      <c r="E155" s="236">
        <f t="shared" si="57"/>
        <v>0</v>
      </c>
      <c r="F155" s="236">
        <f t="shared" si="57"/>
        <v>0</v>
      </c>
      <c r="G155" s="236">
        <f t="shared" si="57"/>
        <v>0</v>
      </c>
      <c r="H155" s="236">
        <f t="shared" si="57"/>
        <v>0</v>
      </c>
      <c r="I155" s="236">
        <f t="shared" si="57"/>
        <v>0</v>
      </c>
      <c r="J155" s="236">
        <f t="shared" si="57"/>
        <v>0</v>
      </c>
      <c r="K155" s="236">
        <f t="shared" si="57"/>
        <v>0</v>
      </c>
      <c r="L155" s="236">
        <f t="shared" si="57"/>
        <v>0</v>
      </c>
      <c r="M155" s="236">
        <f t="shared" si="57"/>
        <v>0</v>
      </c>
      <c r="N155" s="236">
        <f t="shared" si="57"/>
        <v>17128.716396180971</v>
      </c>
      <c r="O155" s="236">
        <f t="shared" si="57"/>
        <v>18208.306688579032</v>
      </c>
      <c r="P155" s="236">
        <f t="shared" si="57"/>
        <v>16660.905023160769</v>
      </c>
      <c r="Q155" s="236">
        <f t="shared" si="57"/>
        <v>14838.029369896656</v>
      </c>
      <c r="R155" s="236">
        <f t="shared" si="57"/>
        <v>13137.913494196429</v>
      </c>
      <c r="S155" s="236">
        <f t="shared" si="57"/>
        <v>11614.365134041465</v>
      </c>
      <c r="T155" s="236">
        <f t="shared" si="57"/>
        <v>10261.119299164595</v>
      </c>
      <c r="U155" s="236">
        <f t="shared" si="57"/>
        <v>9062.3326333623409</v>
      </c>
      <c r="V155" s="236">
        <f t="shared" si="57"/>
        <v>8001.6522993458639</v>
      </c>
      <c r="W155" s="236">
        <f t="shared" si="57"/>
        <v>0</v>
      </c>
      <c r="X155" s="236">
        <f t="shared" si="57"/>
        <v>0</v>
      </c>
      <c r="Y155" s="236">
        <f t="shared" si="57"/>
        <v>0</v>
      </c>
      <c r="Z155" s="236">
        <f t="shared" si="57"/>
        <v>0</v>
      </c>
      <c r="AA155" s="236">
        <f t="shared" si="57"/>
        <v>0</v>
      </c>
      <c r="AB155" s="236">
        <f t="shared" si="57"/>
        <v>0</v>
      </c>
      <c r="AC155" s="236">
        <f t="shared" si="57"/>
        <v>0</v>
      </c>
      <c r="AD155" s="236">
        <f t="shared" si="57"/>
        <v>0</v>
      </c>
      <c r="AE155" s="236">
        <f t="shared" si="57"/>
        <v>0</v>
      </c>
      <c r="AF155" s="236">
        <f t="shared" si="57"/>
        <v>0</v>
      </c>
      <c r="AG155" s="236">
        <f t="shared" si="57"/>
        <v>0</v>
      </c>
      <c r="AH155" s="236">
        <f t="shared" si="57"/>
        <v>0</v>
      </c>
      <c r="AI155" s="236">
        <f t="shared" si="57"/>
        <v>0</v>
      </c>
      <c r="AJ155" s="236">
        <f t="shared" si="57"/>
        <v>0</v>
      </c>
      <c r="AK155" s="236">
        <f t="shared" si="57"/>
        <v>0</v>
      </c>
      <c r="AL155" s="236">
        <f t="shared" si="57"/>
        <v>0</v>
      </c>
      <c r="AM155" s="236">
        <f t="shared" si="57"/>
        <v>0</v>
      </c>
      <c r="AN155" s="236">
        <f t="shared" si="57"/>
        <v>0</v>
      </c>
      <c r="AO155" s="236">
        <f t="shared" si="57"/>
        <v>0</v>
      </c>
      <c r="AP155" s="236">
        <f t="shared" si="57"/>
        <v>0</v>
      </c>
      <c r="AQ155" s="236">
        <f t="shared" si="57"/>
        <v>0</v>
      </c>
      <c r="AR155" s="236">
        <f t="shared" si="57"/>
        <v>0</v>
      </c>
      <c r="AS155" s="236">
        <f t="shared" si="57"/>
        <v>0</v>
      </c>
      <c r="AT155" s="236">
        <f t="shared" si="57"/>
        <v>0</v>
      </c>
      <c r="AU155" s="236">
        <f t="shared" si="57"/>
        <v>0</v>
      </c>
      <c r="AV155" s="236">
        <f t="shared" si="57"/>
        <v>0</v>
      </c>
      <c r="AW155" s="236">
        <f t="shared" si="57"/>
        <v>0</v>
      </c>
      <c r="AX155" s="236">
        <f t="shared" si="57"/>
        <v>0</v>
      </c>
      <c r="AY155" s="236">
        <f t="shared" si="57"/>
        <v>0</v>
      </c>
      <c r="AZ155" s="236">
        <f t="shared" si="57"/>
        <v>0</v>
      </c>
      <c r="BA155" s="236">
        <f t="shared" si="57"/>
        <v>0</v>
      </c>
      <c r="BB155" s="236">
        <f t="shared" si="57"/>
        <v>0</v>
      </c>
      <c r="BC155" s="236">
        <f t="shared" si="57"/>
        <v>0</v>
      </c>
      <c r="BD155" s="236">
        <f t="shared" si="57"/>
        <v>0</v>
      </c>
      <c r="BE155" s="236">
        <f t="shared" si="57"/>
        <v>0</v>
      </c>
      <c r="BF155" s="236">
        <f t="shared" si="57"/>
        <v>0</v>
      </c>
      <c r="BG155" s="236">
        <f t="shared" si="57"/>
        <v>0</v>
      </c>
      <c r="BH155" s="236">
        <f t="shared" si="57"/>
        <v>0</v>
      </c>
      <c r="BI155" s="236">
        <f t="shared" si="57"/>
        <v>0</v>
      </c>
      <c r="BJ155" s="236">
        <f t="shared" si="57"/>
        <v>0</v>
      </c>
      <c r="BK155" s="236">
        <f t="shared" si="57"/>
        <v>0</v>
      </c>
      <c r="BL155" s="236">
        <f t="shared" si="57"/>
        <v>0</v>
      </c>
      <c r="BM155" s="236">
        <f t="shared" si="57"/>
        <v>0</v>
      </c>
      <c r="BN155" s="236">
        <f t="shared" si="57"/>
        <v>0</v>
      </c>
      <c r="BO155" s="236">
        <f t="shared" si="57"/>
        <v>0</v>
      </c>
      <c r="BP155" s="236">
        <f t="shared" si="57"/>
        <v>0</v>
      </c>
      <c r="BQ155" s="236">
        <f t="shared" si="56"/>
        <v>0</v>
      </c>
      <c r="BR155" s="236">
        <f t="shared" si="56"/>
        <v>0</v>
      </c>
      <c r="BS155" s="236">
        <f t="shared" si="56"/>
        <v>0</v>
      </c>
      <c r="BT155" s="236">
        <f t="shared" si="56"/>
        <v>0</v>
      </c>
      <c r="BU155" s="236">
        <f t="shared" si="56"/>
        <v>0</v>
      </c>
      <c r="BV155" s="236">
        <f t="shared" si="56"/>
        <v>0</v>
      </c>
      <c r="BW155" s="236">
        <f t="shared" si="56"/>
        <v>0</v>
      </c>
      <c r="BX155" s="236">
        <f t="shared" si="56"/>
        <v>0</v>
      </c>
      <c r="BY155" s="236">
        <f t="shared" si="56"/>
        <v>0</v>
      </c>
      <c r="BZ155" s="236">
        <f t="shared" si="56"/>
        <v>0</v>
      </c>
      <c r="CA155" s="236">
        <f t="shared" si="56"/>
        <v>0</v>
      </c>
      <c r="CB155" s="236">
        <f t="shared" si="56"/>
        <v>0</v>
      </c>
      <c r="CC155" s="236">
        <f t="shared" si="56"/>
        <v>0</v>
      </c>
      <c r="CD155" s="236">
        <f t="shared" si="56"/>
        <v>0</v>
      </c>
      <c r="CE155" s="236">
        <f t="shared" si="56"/>
        <v>0</v>
      </c>
      <c r="CF155" s="236">
        <f t="shared" si="56"/>
        <v>0</v>
      </c>
      <c r="CG155" s="236">
        <f t="shared" si="56"/>
        <v>0</v>
      </c>
      <c r="CH155" s="236">
        <f t="shared" si="56"/>
        <v>0</v>
      </c>
      <c r="CI155" s="236">
        <f t="shared" si="56"/>
        <v>0</v>
      </c>
      <c r="CJ155" s="236">
        <f t="shared" si="56"/>
        <v>0</v>
      </c>
    </row>
    <row r="156" spans="1:88" s="115" customFormat="1" ht="25.5" x14ac:dyDescent="0.2">
      <c r="A156" s="140" t="s">
        <v>184</v>
      </c>
      <c r="B156" s="192"/>
      <c r="C156" s="192"/>
      <c r="D156" s="236">
        <f t="shared" si="50"/>
        <v>0</v>
      </c>
      <c r="E156" s="236">
        <f t="shared" si="57"/>
        <v>0</v>
      </c>
      <c r="F156" s="236">
        <f t="shared" si="57"/>
        <v>0</v>
      </c>
      <c r="G156" s="236">
        <f t="shared" si="57"/>
        <v>0</v>
      </c>
      <c r="H156" s="236">
        <f t="shared" si="57"/>
        <v>0</v>
      </c>
      <c r="I156" s="236">
        <f t="shared" si="57"/>
        <v>0</v>
      </c>
      <c r="J156" s="236">
        <f t="shared" si="57"/>
        <v>0</v>
      </c>
      <c r="K156" s="236">
        <f t="shared" si="57"/>
        <v>0</v>
      </c>
      <c r="L156" s="236">
        <f t="shared" si="57"/>
        <v>0</v>
      </c>
      <c r="M156" s="236">
        <f t="shared" si="57"/>
        <v>0</v>
      </c>
      <c r="N156" s="236">
        <f t="shared" si="57"/>
        <v>145693.0748140784</v>
      </c>
      <c r="O156" s="236">
        <f t="shared" si="57"/>
        <v>172020.31792732212</v>
      </c>
      <c r="P156" s="236">
        <f t="shared" si="57"/>
        <v>174441.57543743076</v>
      </c>
      <c r="Q156" s="236">
        <f t="shared" si="57"/>
        <v>171840.13032651553</v>
      </c>
      <c r="R156" s="236">
        <f t="shared" si="57"/>
        <v>168004.72240835847</v>
      </c>
      <c r="S156" s="236">
        <f t="shared" si="57"/>
        <v>163745.15791931446</v>
      </c>
      <c r="T156" s="236">
        <f t="shared" si="57"/>
        <v>159275.08520542388</v>
      </c>
      <c r="U156" s="236">
        <f t="shared" si="57"/>
        <v>154681.2699190327</v>
      </c>
      <c r="V156" s="236">
        <f t="shared" si="57"/>
        <v>150017.29816794256</v>
      </c>
      <c r="W156" s="236">
        <f t="shared" si="57"/>
        <v>158052.51736284373</v>
      </c>
      <c r="X156" s="236">
        <f t="shared" si="57"/>
        <v>152114.80236657383</v>
      </c>
      <c r="Y156" s="236">
        <f t="shared" si="57"/>
        <v>146284.27978495019</v>
      </c>
      <c r="Z156" s="236">
        <f t="shared" si="57"/>
        <v>140587.51570445462</v>
      </c>
      <c r="AA156" s="236">
        <f t="shared" si="57"/>
        <v>135043.29974865331</v>
      </c>
      <c r="AB156" s="236">
        <f t="shared" si="57"/>
        <v>129664.35167714371</v>
      </c>
      <c r="AC156" s="236">
        <f t="shared" si="57"/>
        <v>124458.68466646876</v>
      </c>
      <c r="AD156" s="236">
        <f t="shared" si="57"/>
        <v>119430.68866691506</v>
      </c>
      <c r="AE156" s="236">
        <f t="shared" si="57"/>
        <v>114581.98724176665</v>
      </c>
      <c r="AF156" s="236">
        <f t="shared" si="57"/>
        <v>109912.11227230774</v>
      </c>
      <c r="AG156" s="236">
        <f t="shared" si="57"/>
        <v>103601.46348014497</v>
      </c>
      <c r="AH156" s="236">
        <f t="shared" si="57"/>
        <v>97643.430577376857</v>
      </c>
      <c r="AI156" s="236">
        <f t="shared" si="57"/>
        <v>92021.034626296489</v>
      </c>
      <c r="AJ156" s="236">
        <f t="shared" si="57"/>
        <v>86717.417852670886</v>
      </c>
      <c r="AK156" s="236">
        <f t="shared" si="57"/>
        <v>81716.043918001931</v>
      </c>
      <c r="AL156" s="236">
        <f t="shared" si="57"/>
        <v>77000.837929064641</v>
      </c>
      <c r="AM156" s="236">
        <f t="shared" si="57"/>
        <v>72556.280867936322</v>
      </c>
      <c r="AN156" s="236">
        <f t="shared" si="57"/>
        <v>68367.469762967201</v>
      </c>
      <c r="AO156" s="236">
        <f t="shared" si="57"/>
        <v>64420.15229807538</v>
      </c>
      <c r="AP156" s="236">
        <f t="shared" si="57"/>
        <v>60700.742519465508</v>
      </c>
      <c r="AQ156" s="236">
        <f t="shared" si="57"/>
        <v>54185.989945647307</v>
      </c>
      <c r="AR156" s="236">
        <f t="shared" si="57"/>
        <v>48370.808472638018</v>
      </c>
      <c r="AS156" s="236">
        <f t="shared" si="57"/>
        <v>43180.155194055289</v>
      </c>
      <c r="AT156" s="236">
        <f t="shared" si="57"/>
        <v>38546.995498768752</v>
      </c>
      <c r="AU156" s="236">
        <f t="shared" si="57"/>
        <v>34411.462234753184</v>
      </c>
      <c r="AV156" s="236">
        <f t="shared" si="57"/>
        <v>30720.099028639146</v>
      </c>
      <c r="AW156" s="236">
        <f t="shared" si="57"/>
        <v>27425.180550930905</v>
      </c>
      <c r="AX156" s="236">
        <f t="shared" si="57"/>
        <v>24484.102766323485</v>
      </c>
      <c r="AY156" s="236">
        <f t="shared" si="57"/>
        <v>21858.836579084978</v>
      </c>
      <c r="AZ156" s="236">
        <f t="shared" si="57"/>
        <v>19515.43872093875</v>
      </c>
      <c r="BA156" s="236">
        <f t="shared" si="57"/>
        <v>0</v>
      </c>
      <c r="BB156" s="236">
        <f t="shared" si="57"/>
        <v>0</v>
      </c>
      <c r="BC156" s="236">
        <f t="shared" si="57"/>
        <v>0</v>
      </c>
      <c r="BD156" s="236">
        <f t="shared" si="57"/>
        <v>0</v>
      </c>
      <c r="BE156" s="236">
        <f t="shared" si="57"/>
        <v>0</v>
      </c>
      <c r="BF156" s="236">
        <f t="shared" si="57"/>
        <v>0</v>
      </c>
      <c r="BG156" s="236">
        <f t="shared" si="57"/>
        <v>0</v>
      </c>
      <c r="BH156" s="236">
        <f t="shared" si="57"/>
        <v>0</v>
      </c>
      <c r="BI156" s="236">
        <f t="shared" si="57"/>
        <v>0</v>
      </c>
      <c r="BJ156" s="236">
        <f t="shared" si="57"/>
        <v>0</v>
      </c>
      <c r="BK156" s="236">
        <f t="shared" si="57"/>
        <v>0</v>
      </c>
      <c r="BL156" s="236">
        <f t="shared" si="57"/>
        <v>0</v>
      </c>
      <c r="BM156" s="236">
        <f t="shared" si="57"/>
        <v>0</v>
      </c>
      <c r="BN156" s="236">
        <f t="shared" si="57"/>
        <v>0</v>
      </c>
      <c r="BO156" s="236">
        <f t="shared" si="57"/>
        <v>0</v>
      </c>
      <c r="BP156" s="236">
        <f t="shared" si="57"/>
        <v>0</v>
      </c>
      <c r="BQ156" s="236">
        <f t="shared" si="56"/>
        <v>0</v>
      </c>
      <c r="BR156" s="236">
        <f t="shared" si="56"/>
        <v>0</v>
      </c>
      <c r="BS156" s="236">
        <f t="shared" si="56"/>
        <v>0</v>
      </c>
      <c r="BT156" s="236">
        <f t="shared" si="56"/>
        <v>0</v>
      </c>
      <c r="BU156" s="236">
        <f t="shared" si="56"/>
        <v>0</v>
      </c>
      <c r="BV156" s="236">
        <f t="shared" si="56"/>
        <v>0</v>
      </c>
      <c r="BW156" s="236">
        <f t="shared" si="56"/>
        <v>0</v>
      </c>
      <c r="BX156" s="236">
        <f t="shared" si="56"/>
        <v>0</v>
      </c>
      <c r="BY156" s="236">
        <f t="shared" si="56"/>
        <v>0</v>
      </c>
      <c r="BZ156" s="236">
        <f t="shared" si="56"/>
        <v>0</v>
      </c>
      <c r="CA156" s="236">
        <f t="shared" si="56"/>
        <v>0</v>
      </c>
      <c r="CB156" s="236">
        <f t="shared" si="56"/>
        <v>0</v>
      </c>
      <c r="CC156" s="236">
        <f t="shared" si="56"/>
        <v>0</v>
      </c>
      <c r="CD156" s="236">
        <f t="shared" si="56"/>
        <v>0</v>
      </c>
      <c r="CE156" s="236">
        <f t="shared" si="56"/>
        <v>0</v>
      </c>
      <c r="CF156" s="236">
        <f t="shared" si="56"/>
        <v>0</v>
      </c>
      <c r="CG156" s="236">
        <f t="shared" si="56"/>
        <v>0</v>
      </c>
      <c r="CH156" s="236">
        <f t="shared" si="56"/>
        <v>0</v>
      </c>
      <c r="CI156" s="236">
        <f t="shared" si="56"/>
        <v>0</v>
      </c>
      <c r="CJ156" s="236">
        <f t="shared" si="56"/>
        <v>0</v>
      </c>
    </row>
    <row r="157" spans="1:88" s="115" customFormat="1" ht="25.5" x14ac:dyDescent="0.2">
      <c r="A157" s="140" t="s">
        <v>217</v>
      </c>
      <c r="B157" s="192"/>
      <c r="C157" s="192"/>
      <c r="D157" s="236">
        <f t="shared" si="50"/>
        <v>0</v>
      </c>
      <c r="E157" s="236">
        <f t="shared" si="57"/>
        <v>0</v>
      </c>
      <c r="F157" s="236">
        <f t="shared" si="57"/>
        <v>0</v>
      </c>
      <c r="G157" s="236">
        <f t="shared" si="57"/>
        <v>0</v>
      </c>
      <c r="H157" s="236">
        <f t="shared" si="57"/>
        <v>0</v>
      </c>
      <c r="I157" s="236">
        <f t="shared" si="57"/>
        <v>0</v>
      </c>
      <c r="J157" s="236">
        <f t="shared" si="57"/>
        <v>0</v>
      </c>
      <c r="K157" s="236">
        <f t="shared" si="57"/>
        <v>0</v>
      </c>
      <c r="L157" s="236">
        <f t="shared" si="57"/>
        <v>0</v>
      </c>
      <c r="M157" s="236">
        <f t="shared" si="57"/>
        <v>0</v>
      </c>
      <c r="N157" s="236">
        <f t="shared" si="57"/>
        <v>131207.90496177797</v>
      </c>
      <c r="O157" s="236">
        <f t="shared" si="57"/>
        <v>156777.95879304665</v>
      </c>
      <c r="P157" s="236">
        <f t="shared" si="57"/>
        <v>161066.73416871042</v>
      </c>
      <c r="Q157" s="236">
        <f t="shared" si="57"/>
        <v>160914.14694350143</v>
      </c>
      <c r="R157" s="236">
        <f t="shared" si="57"/>
        <v>159695.77756158705</v>
      </c>
      <c r="S157" s="236">
        <f t="shared" si="57"/>
        <v>158102.09741611406</v>
      </c>
      <c r="T157" s="236">
        <f t="shared" si="57"/>
        <v>156286.9396617983</v>
      </c>
      <c r="U157" s="236">
        <f t="shared" si="57"/>
        <v>154295.73235037457</v>
      </c>
      <c r="V157" s="236">
        <f t="shared" si="57"/>
        <v>152151.05556982919</v>
      </c>
      <c r="W157" s="236">
        <f t="shared" si="57"/>
        <v>150509.53174950229</v>
      </c>
      <c r="X157" s="236">
        <f t="shared" si="57"/>
        <v>149310.78246813687</v>
      </c>
      <c r="Y157" s="236">
        <f t="shared" si="57"/>
        <v>147746.35337453871</v>
      </c>
      <c r="Z157" s="236">
        <f t="shared" si="57"/>
        <v>145869.45623485418</v>
      </c>
      <c r="AA157" s="236">
        <f t="shared" si="57"/>
        <v>143727.64840678452</v>
      </c>
      <c r="AB157" s="236">
        <f t="shared" si="57"/>
        <v>141363.21511331899</v>
      </c>
      <c r="AC157" s="236">
        <f t="shared" si="57"/>
        <v>138813.60520527139</v>
      </c>
      <c r="AD157" s="236">
        <f t="shared" si="57"/>
        <v>136111.88329763571</v>
      </c>
      <c r="AE157" s="236">
        <f t="shared" si="57"/>
        <v>133287.17410039343</v>
      </c>
      <c r="AF157" s="236">
        <f t="shared" si="57"/>
        <v>130365.08408226306</v>
      </c>
      <c r="AG157" s="236">
        <f t="shared" si="57"/>
        <v>130519.07576427888</v>
      </c>
      <c r="AH157" s="236">
        <f t="shared" si="57"/>
        <v>130105.56918946421</v>
      </c>
      <c r="AI157" s="236">
        <f t="shared" si="57"/>
        <v>129198.66773480689</v>
      </c>
      <c r="AJ157" s="236">
        <f t="shared" si="57"/>
        <v>127865.1972037456</v>
      </c>
      <c r="AK157" s="236">
        <f t="shared" si="57"/>
        <v>126165.31633390579</v>
      </c>
      <c r="AL157" s="236">
        <f t="shared" si="57"/>
        <v>124153.08485279279</v>
      </c>
      <c r="AM157" s="236">
        <f t="shared" si="57"/>
        <v>121876.99196006265</v>
      </c>
      <c r="AN157" s="236">
        <f t="shared" si="57"/>
        <v>119380.44718830287</v>
      </c>
      <c r="AO157" s="236">
        <f t="shared" si="57"/>
        <v>116702.23524722084</v>
      </c>
      <c r="AP157" s="236">
        <f t="shared" si="57"/>
        <v>113876.93639778066</v>
      </c>
      <c r="AQ157" s="236">
        <f t="shared" si="57"/>
        <v>116154.10149284778</v>
      </c>
      <c r="AR157" s="236">
        <f t="shared" si="57"/>
        <v>117146.45034022583</v>
      </c>
      <c r="AS157" s="236">
        <f t="shared" si="57"/>
        <v>117067.26968706865</v>
      </c>
      <c r="AT157" s="236">
        <f t="shared" si="57"/>
        <v>116101.46403381415</v>
      </c>
      <c r="AU157" s="236">
        <f t="shared" si="57"/>
        <v>114409.03354717186</v>
      </c>
      <c r="AV157" s="236">
        <f t="shared" si="57"/>
        <v>112128.12280780682</v>
      </c>
      <c r="AW157" s="236">
        <f t="shared" si="57"/>
        <v>109377.70275605703</v>
      </c>
      <c r="AX157" s="236">
        <f t="shared" si="57"/>
        <v>106259.93526562257</v>
      </c>
      <c r="AY157" s="236">
        <f t="shared" si="57"/>
        <v>102862.26056690933</v>
      </c>
      <c r="AZ157" s="236">
        <f t="shared" si="57"/>
        <v>99259.241029332858</v>
      </c>
      <c r="BA157" s="236">
        <f t="shared" si="57"/>
        <v>125720.19929180574</v>
      </c>
      <c r="BB157" s="236">
        <f t="shared" si="57"/>
        <v>116713.28847851325</v>
      </c>
      <c r="BC157" s="236">
        <f t="shared" si="57"/>
        <v>108356.0975156487</v>
      </c>
      <c r="BD157" s="236">
        <f t="shared" si="57"/>
        <v>100601.66143193375</v>
      </c>
      <c r="BE157" s="236">
        <f t="shared" si="57"/>
        <v>93406.6544988323</v>
      </c>
      <c r="BF157" s="236">
        <f t="shared" si="57"/>
        <v>86730.937157150358</v>
      </c>
      <c r="BG157" s="236">
        <f t="shared" si="57"/>
        <v>80537.22988832742</v>
      </c>
      <c r="BH157" s="236">
        <f t="shared" si="57"/>
        <v>74790.866360710934</v>
      </c>
      <c r="BI157" s="236">
        <f t="shared" si="57"/>
        <v>69459.595829669852</v>
      </c>
      <c r="BJ157" s="236">
        <f t="shared" si="57"/>
        <v>64513.416211912408</v>
      </c>
      <c r="BK157" s="236">
        <f t="shared" si="57"/>
        <v>59924.426583842374</v>
      </c>
      <c r="BL157" s="236">
        <f t="shared" si="57"/>
        <v>55666.692479729652</v>
      </c>
      <c r="BM157" s="236">
        <f t="shared" si="57"/>
        <v>51716.120230155531</v>
      </c>
      <c r="BN157" s="236">
        <f t="shared" si="57"/>
        <v>48050.338311248925</v>
      </c>
      <c r="BO157" s="236">
        <f t="shared" si="57"/>
        <v>44648.584684372414</v>
      </c>
      <c r="BP157" s="236">
        <f t="shared" ref="BP157:CJ159" si="58">BP105-BP131</f>
        <v>41491.599665251561</v>
      </c>
      <c r="BQ157" s="236">
        <f t="shared" si="58"/>
        <v>38561.524146717275</v>
      </c>
      <c r="BR157" s="236">
        <f t="shared" si="58"/>
        <v>35841.80312267621</v>
      </c>
      <c r="BS157" s="236">
        <f t="shared" si="58"/>
        <v>33317.09449366224</v>
      </c>
      <c r="BT157" s="236">
        <f t="shared" si="58"/>
        <v>30973.183119913097</v>
      </c>
      <c r="BU157" s="236">
        <f t="shared" si="58"/>
        <v>0</v>
      </c>
      <c r="BV157" s="236">
        <f t="shared" si="58"/>
        <v>0</v>
      </c>
      <c r="BW157" s="236">
        <f t="shared" si="58"/>
        <v>0</v>
      </c>
      <c r="BX157" s="236">
        <f t="shared" si="58"/>
        <v>0</v>
      </c>
      <c r="BY157" s="236">
        <f t="shared" si="58"/>
        <v>0</v>
      </c>
      <c r="BZ157" s="236">
        <f t="shared" si="58"/>
        <v>0</v>
      </c>
      <c r="CA157" s="236">
        <f t="shared" si="58"/>
        <v>0</v>
      </c>
      <c r="CB157" s="236">
        <f t="shared" si="58"/>
        <v>0</v>
      </c>
      <c r="CC157" s="236">
        <f t="shared" si="58"/>
        <v>0</v>
      </c>
      <c r="CD157" s="236">
        <f t="shared" si="58"/>
        <v>0</v>
      </c>
      <c r="CE157" s="236">
        <f t="shared" si="58"/>
        <v>0</v>
      </c>
      <c r="CF157" s="236">
        <f t="shared" si="58"/>
        <v>0</v>
      </c>
      <c r="CG157" s="236">
        <f t="shared" si="58"/>
        <v>0</v>
      </c>
      <c r="CH157" s="236">
        <f t="shared" si="58"/>
        <v>0</v>
      </c>
      <c r="CI157" s="236">
        <f t="shared" si="58"/>
        <v>0</v>
      </c>
      <c r="CJ157" s="236">
        <f t="shared" si="58"/>
        <v>0</v>
      </c>
    </row>
    <row r="158" spans="1:88" s="115" customFormat="1" ht="25.5" x14ac:dyDescent="0.2">
      <c r="A158" s="140" t="s">
        <v>218</v>
      </c>
      <c r="B158" s="192"/>
      <c r="C158" s="192"/>
      <c r="D158" s="236">
        <f t="shared" si="50"/>
        <v>0</v>
      </c>
      <c r="E158" s="236">
        <f t="shared" ref="E158:BP159" si="59">E106-E132</f>
        <v>0</v>
      </c>
      <c r="F158" s="236">
        <f t="shared" si="59"/>
        <v>0</v>
      </c>
      <c r="G158" s="236">
        <f t="shared" si="59"/>
        <v>0</v>
      </c>
      <c r="H158" s="236">
        <f t="shared" si="59"/>
        <v>0</v>
      </c>
      <c r="I158" s="236">
        <f t="shared" si="59"/>
        <v>0</v>
      </c>
      <c r="J158" s="236">
        <f t="shared" si="59"/>
        <v>0</v>
      </c>
      <c r="K158" s="236">
        <f t="shared" si="59"/>
        <v>0</v>
      </c>
      <c r="L158" s="236">
        <f t="shared" si="59"/>
        <v>0</v>
      </c>
      <c r="M158" s="236">
        <f t="shared" si="59"/>
        <v>0</v>
      </c>
      <c r="N158" s="236">
        <f t="shared" si="59"/>
        <v>43494.044752180402</v>
      </c>
      <c r="O158" s="236">
        <f t="shared" si="59"/>
        <v>51614.697695775714</v>
      </c>
      <c r="P158" s="236">
        <f t="shared" si="59"/>
        <v>52568.75394129951</v>
      </c>
      <c r="Q158" s="236">
        <f t="shared" si="59"/>
        <v>52109.050023350283</v>
      </c>
      <c r="R158" s="236">
        <f t="shared" si="59"/>
        <v>51396.165761513403</v>
      </c>
      <c r="S158" s="236">
        <f t="shared" si="59"/>
        <v>50656.625816640444</v>
      </c>
      <c r="T158" s="236">
        <f t="shared" si="59"/>
        <v>49928.770289614913</v>
      </c>
      <c r="U158" s="236">
        <f t="shared" si="59"/>
        <v>49214.096322587109</v>
      </c>
      <c r="V158" s="236">
        <f t="shared" si="59"/>
        <v>48507.734390449245</v>
      </c>
      <c r="W158" s="236">
        <f t="shared" si="59"/>
        <v>47997.241338595981</v>
      </c>
      <c r="X158" s="236">
        <f t="shared" si="59"/>
        <v>47448.697949557798</v>
      </c>
      <c r="Y158" s="236">
        <f t="shared" si="59"/>
        <v>46897.107880041818</v>
      </c>
      <c r="Z158" s="236">
        <f t="shared" si="59"/>
        <v>46331.224453610368</v>
      </c>
      <c r="AA158" s="236">
        <f t="shared" si="59"/>
        <v>45743.481426974176</v>
      </c>
      <c r="AB158" s="236">
        <f t="shared" si="59"/>
        <v>45129.163852528203</v>
      </c>
      <c r="AC158" s="236">
        <f t="shared" si="59"/>
        <v>44485.745659063687</v>
      </c>
      <c r="AD158" s="236">
        <f t="shared" si="59"/>
        <v>43812.36137008376</v>
      </c>
      <c r="AE158" s="236">
        <f t="shared" si="59"/>
        <v>43109.386107714032</v>
      </c>
      <c r="AF158" s="236">
        <f t="shared" si="59"/>
        <v>42378.103047997109</v>
      </c>
      <c r="AG158" s="236">
        <f t="shared" si="59"/>
        <v>41620.441401913296</v>
      </c>
      <c r="AH158" s="236">
        <f t="shared" si="59"/>
        <v>40992.670762941358</v>
      </c>
      <c r="AI158" s="236">
        <f t="shared" si="59"/>
        <v>40446.413857154781</v>
      </c>
      <c r="AJ158" s="236">
        <f t="shared" si="59"/>
        <v>39944.787829146604</v>
      </c>
      <c r="AK158" s="236">
        <f t="shared" si="59"/>
        <v>39460.177928576595</v>
      </c>
      <c r="AL158" s="236">
        <f t="shared" si="59"/>
        <v>38972.40744585474</v>
      </c>
      <c r="AM158" s="236">
        <f t="shared" si="59"/>
        <v>38467.230309377657</v>
      </c>
      <c r="AN158" s="236">
        <f t="shared" si="59"/>
        <v>37935.090542181511</v>
      </c>
      <c r="AO158" s="236">
        <f t="shared" si="59"/>
        <v>37370.104241638561</v>
      </c>
      <c r="AP158" s="236">
        <f t="shared" si="59"/>
        <v>36769.227662208374</v>
      </c>
      <c r="AQ158" s="236">
        <f t="shared" si="59"/>
        <v>36131.580867563607</v>
      </c>
      <c r="AR158" s="236">
        <f t="shared" si="59"/>
        <v>35712.737094279146</v>
      </c>
      <c r="AS158" s="236">
        <f t="shared" si="59"/>
        <v>35413.166233948665</v>
      </c>
      <c r="AT158" s="236">
        <f t="shared" si="59"/>
        <v>35160.470598340384</v>
      </c>
      <c r="AU158" s="236">
        <f t="shared" si="59"/>
        <v>34903.450702443952</v>
      </c>
      <c r="AV158" s="236">
        <f t="shared" si="59"/>
        <v>34607.346277625533</v>
      </c>
      <c r="AW158" s="236">
        <f t="shared" si="59"/>
        <v>34250.019541303627</v>
      </c>
      <c r="AX158" s="236">
        <f t="shared" si="59"/>
        <v>33818.901366552804</v>
      </c>
      <c r="AY158" s="236">
        <f t="shared" si="59"/>
        <v>33308.558235422941</v>
      </c>
      <c r="AZ158" s="236">
        <f t="shared" si="59"/>
        <v>32718.76505775447</v>
      </c>
      <c r="BA158" s="236">
        <f t="shared" si="59"/>
        <v>32052.989745285595</v>
      </c>
      <c r="BB158" s="236">
        <f t="shared" si="59"/>
        <v>32792.433878159383</v>
      </c>
      <c r="BC158" s="236">
        <f t="shared" si="59"/>
        <v>32967.788289297838</v>
      </c>
      <c r="BD158" s="236">
        <f t="shared" si="59"/>
        <v>32705.68035080051</v>
      </c>
      <c r="BE158" s="236">
        <f t="shared" si="59"/>
        <v>32109.214596140664</v>
      </c>
      <c r="BF158" s="236">
        <f t="shared" si="59"/>
        <v>31262.152157913428</v>
      </c>
      <c r="BG158" s="236">
        <f t="shared" si="59"/>
        <v>30232.285414314596</v>
      </c>
      <c r="BH158" s="236">
        <f t="shared" si="59"/>
        <v>29074.20992293884</v>
      </c>
      <c r="BI158" s="236">
        <f t="shared" si="59"/>
        <v>27831.624781518709</v>
      </c>
      <c r="BJ158" s="236">
        <f t="shared" si="59"/>
        <v>26539.25147540262</v>
      </c>
      <c r="BK158" s="236">
        <f t="shared" si="59"/>
        <v>25224.437055124901</v>
      </c>
      <c r="BL158" s="236">
        <f t="shared" si="59"/>
        <v>23908.492665494327</v>
      </c>
      <c r="BM158" s="236">
        <f t="shared" si="59"/>
        <v>22607.808807544643</v>
      </c>
      <c r="BN158" s="236">
        <f t="shared" si="59"/>
        <v>21334.781932629878</v>
      </c>
      <c r="BO158" s="236">
        <f t="shared" si="59"/>
        <v>20098.581794871483</v>
      </c>
      <c r="BP158" s="236">
        <f t="shared" si="59"/>
        <v>18905.78477223299</v>
      </c>
      <c r="BQ158" s="236">
        <f t="shared" si="58"/>
        <v>17760.894777880167</v>
      </c>
      <c r="BR158" s="236">
        <f t="shared" si="58"/>
        <v>16666.770258962759</v>
      </c>
      <c r="BS158" s="236">
        <f t="shared" si="58"/>
        <v>15624.973037982942</v>
      </c>
      <c r="BT158" s="236">
        <f t="shared" si="58"/>
        <v>14636.052347754827</v>
      </c>
      <c r="BU158" s="236">
        <f t="shared" si="58"/>
        <v>42496.675367045682</v>
      </c>
      <c r="BV158" s="236">
        <f t="shared" si="58"/>
        <v>35394.043395030545</v>
      </c>
      <c r="BW158" s="236">
        <f t="shared" si="58"/>
        <v>29476.972011426464</v>
      </c>
      <c r="BX158" s="236">
        <f t="shared" si="58"/>
        <v>24547.504447314888</v>
      </c>
      <c r="BY158" s="236">
        <f t="shared" si="58"/>
        <v>20441.364969525486</v>
      </c>
      <c r="BZ158" s="236">
        <f t="shared" si="58"/>
        <v>17021.723853486357</v>
      </c>
      <c r="CA158" s="236">
        <f t="shared" si="58"/>
        <v>14174.394320713356</v>
      </c>
      <c r="CB158" s="236">
        <f t="shared" si="58"/>
        <v>11804.016524521867</v>
      </c>
      <c r="CC158" s="236">
        <f t="shared" si="58"/>
        <v>9830.9546681635547</v>
      </c>
      <c r="CD158" s="236">
        <f t="shared" si="58"/>
        <v>8188.7336176254903</v>
      </c>
      <c r="CE158" s="236">
        <f t="shared" si="58"/>
        <v>6821.900179842778</v>
      </c>
      <c r="CF158" s="236">
        <f t="shared" si="58"/>
        <v>5684.2289841832244</v>
      </c>
      <c r="CG158" s="236">
        <f t="shared" si="58"/>
        <v>4737.2138885524473</v>
      </c>
      <c r="CH158" s="236">
        <f t="shared" si="58"/>
        <v>3948.7989853525942</v>
      </c>
      <c r="CI158" s="236">
        <f t="shared" si="58"/>
        <v>3292.3120080417139</v>
      </c>
      <c r="CJ158" s="236">
        <f t="shared" si="58"/>
        <v>0</v>
      </c>
    </row>
    <row r="159" spans="1:88" s="115" customFormat="1" ht="25.5" x14ac:dyDescent="0.2">
      <c r="A159" s="140" t="s">
        <v>195</v>
      </c>
      <c r="B159" s="192"/>
      <c r="C159" s="192"/>
      <c r="D159" s="236">
        <f t="shared" si="50"/>
        <v>0</v>
      </c>
      <c r="E159" s="236">
        <f t="shared" si="59"/>
        <v>0</v>
      </c>
      <c r="F159" s="236">
        <f t="shared" si="59"/>
        <v>0</v>
      </c>
      <c r="G159" s="236">
        <f t="shared" si="59"/>
        <v>0</v>
      </c>
      <c r="H159" s="236">
        <f t="shared" si="59"/>
        <v>0</v>
      </c>
      <c r="I159" s="236">
        <f t="shared" si="59"/>
        <v>0</v>
      </c>
      <c r="J159" s="236">
        <f t="shared" si="59"/>
        <v>0</v>
      </c>
      <c r="K159" s="236">
        <f t="shared" si="59"/>
        <v>0</v>
      </c>
      <c r="L159" s="236">
        <f t="shared" si="59"/>
        <v>0</v>
      </c>
      <c r="M159" s="236">
        <f t="shared" si="59"/>
        <v>0</v>
      </c>
      <c r="N159" s="236">
        <f t="shared" si="59"/>
        <v>2645.3823261998295</v>
      </c>
      <c r="O159" s="236">
        <f t="shared" si="59"/>
        <v>3135.1662900453339</v>
      </c>
      <c r="P159" s="236">
        <f t="shared" si="59"/>
        <v>3187.8077273781018</v>
      </c>
      <c r="Q159" s="236">
        <f t="shared" si="59"/>
        <v>3155.0474663979185</v>
      </c>
      <c r="R159" s="236">
        <f t="shared" si="59"/>
        <v>3107.9264359432746</v>
      </c>
      <c r="S159" s="236">
        <f t="shared" si="59"/>
        <v>3060.2086452435469</v>
      </c>
      <c r="T159" s="236">
        <f t="shared" si="59"/>
        <v>3014.1026657014008</v>
      </c>
      <c r="U159" s="236">
        <f t="shared" si="59"/>
        <v>2969.5649072704255</v>
      </c>
      <c r="V159" s="236">
        <f t="shared" si="59"/>
        <v>2926.1754801140305</v>
      </c>
      <c r="W159" s="236">
        <f t="shared" si="59"/>
        <v>2895.0290344869209</v>
      </c>
      <c r="X159" s="236">
        <f t="shared" si="59"/>
        <v>2862.0598743872761</v>
      </c>
      <c r="Y159" s="236">
        <f t="shared" si="59"/>
        <v>2827.2315592358209</v>
      </c>
      <c r="Z159" s="236">
        <f t="shared" si="59"/>
        <v>2792.5870424677632</v>
      </c>
      <c r="AA159" s="236">
        <f t="shared" si="59"/>
        <v>2757.4113138071916</v>
      </c>
      <c r="AB159" s="236">
        <f t="shared" si="59"/>
        <v>2721.2114828850681</v>
      </c>
      <c r="AC159" s="236">
        <f t="shared" si="59"/>
        <v>2683.6681317512193</v>
      </c>
      <c r="AD159" s="236">
        <f t="shared" si="59"/>
        <v>2644.5961241782206</v>
      </c>
      <c r="AE159" s="236">
        <f t="shared" si="59"/>
        <v>2603.9131280882066</v>
      </c>
      <c r="AF159" s="236">
        <f t="shared" si="59"/>
        <v>2561.6144287889911</v>
      </c>
      <c r="AG159" s="236">
        <f t="shared" si="59"/>
        <v>2517.7528634737537</v>
      </c>
      <c r="AH159" s="236">
        <f t="shared" si="59"/>
        <v>2472.4229130799067</v>
      </c>
      <c r="AI159" s="236">
        <f t="shared" si="59"/>
        <v>2434.8853704693684</v>
      </c>
      <c r="AJ159" s="236">
        <f t="shared" si="59"/>
        <v>2402.2487385858767</v>
      </c>
      <c r="AK159" s="236">
        <f t="shared" si="59"/>
        <v>2372.308702294089</v>
      </c>
      <c r="AL159" s="236">
        <f t="shared" si="59"/>
        <v>2343.4153219782092</v>
      </c>
      <c r="AM159" s="236">
        <f t="shared" si="59"/>
        <v>2314.363407532117</v>
      </c>
      <c r="AN159" s="236">
        <f t="shared" si="59"/>
        <v>2284.3020834187701</v>
      </c>
      <c r="AO159" s="236">
        <f t="shared" si="59"/>
        <v>2252.6603748653724</v>
      </c>
      <c r="AP159" s="236">
        <f t="shared" si="59"/>
        <v>2219.0862102366955</v>
      </c>
      <c r="AQ159" s="236">
        <f t="shared" si="59"/>
        <v>2183.3966542975613</v>
      </c>
      <c r="AR159" s="236">
        <f t="shared" si="59"/>
        <v>2145.5375199528062</v>
      </c>
      <c r="AS159" s="236">
        <f t="shared" si="59"/>
        <v>2120.6784404035279</v>
      </c>
      <c r="AT159" s="236">
        <f t="shared" si="59"/>
        <v>2102.9044791186243</v>
      </c>
      <c r="AU159" s="236">
        <f t="shared" si="59"/>
        <v>2087.913672599323</v>
      </c>
      <c r="AV159" s="236">
        <f t="shared" si="59"/>
        <v>2072.6650933367273</v>
      </c>
      <c r="AW159" s="236">
        <f t="shared" si="59"/>
        <v>2055.0956514816062</v>
      </c>
      <c r="AX159" s="236">
        <f t="shared" si="59"/>
        <v>2033.8926331746479</v>
      </c>
      <c r="AY159" s="236">
        <f t="shared" si="59"/>
        <v>2008.3116683965636</v>
      </c>
      <c r="AZ159" s="236">
        <f t="shared" si="59"/>
        <v>1978.0317894641339</v>
      </c>
      <c r="BA159" s="236">
        <f t="shared" si="59"/>
        <v>1943.0407468399935</v>
      </c>
      <c r="BB159" s="236">
        <f t="shared" si="59"/>
        <v>1903.5449443854013</v>
      </c>
      <c r="BC159" s="236">
        <f t="shared" si="59"/>
        <v>1947.4882706053031</v>
      </c>
      <c r="BD159" s="236">
        <f t="shared" si="59"/>
        <v>1957.9182903506589</v>
      </c>
      <c r="BE159" s="236">
        <f t="shared" si="59"/>
        <v>1942.3624918339628</v>
      </c>
      <c r="BF159" s="236">
        <f t="shared" si="59"/>
        <v>1906.9547136962356</v>
      </c>
      <c r="BG159" s="236">
        <f t="shared" si="59"/>
        <v>1856.6774172317819</v>
      </c>
      <c r="BH159" s="236">
        <f t="shared" si="59"/>
        <v>1795.5606096809206</v>
      </c>
      <c r="BI159" s="236">
        <f t="shared" si="59"/>
        <v>1726.8468985683867</v>
      </c>
      <c r="BJ159" s="236">
        <f t="shared" si="59"/>
        <v>1653.1291797771992</v>
      </c>
      <c r="BK159" s="236">
        <f t="shared" si="59"/>
        <v>1576.4657047501241</v>
      </c>
      <c r="BL159" s="236">
        <f t="shared" si="59"/>
        <v>1498.4761961077602</v>
      </c>
      <c r="BM159" s="236">
        <f t="shared" si="59"/>
        <v>1420.4219816285186</v>
      </c>
      <c r="BN159" s="236">
        <f t="shared" si="59"/>
        <v>1343.2726255966845</v>
      </c>
      <c r="BO159" s="236">
        <f t="shared" si="59"/>
        <v>1267.7611632262633</v>
      </c>
      <c r="BP159" s="236">
        <f t="shared" si="59"/>
        <v>1194.4297406284677</v>
      </c>
      <c r="BQ159" s="236">
        <f t="shared" si="58"/>
        <v>1123.6672053872389</v>
      </c>
      <c r="BR159" s="236">
        <f t="shared" si="58"/>
        <v>1055.7399691639803</v>
      </c>
      <c r="BS159" s="236">
        <f t="shared" si="58"/>
        <v>990.81726777448057</v>
      </c>
      <c r="BT159" s="236">
        <f t="shared" si="58"/>
        <v>928.99177250912908</v>
      </c>
      <c r="BU159" s="236">
        <f t="shared" si="58"/>
        <v>870.2963568411069</v>
      </c>
      <c r="BV159" s="236">
        <f t="shared" si="58"/>
        <v>2528.1459567878628</v>
      </c>
      <c r="BW159" s="236">
        <f t="shared" si="58"/>
        <v>2105.4980008162092</v>
      </c>
      <c r="BX159" s="236">
        <f t="shared" si="58"/>
        <v>1753.3931748082105</v>
      </c>
      <c r="BY159" s="236">
        <f t="shared" si="58"/>
        <v>1460.0974978232698</v>
      </c>
      <c r="BZ159" s="236">
        <f t="shared" si="58"/>
        <v>1215.8374181061663</v>
      </c>
      <c r="CA159" s="236">
        <f t="shared" si="58"/>
        <v>1012.4567371938101</v>
      </c>
      <c r="CB159" s="236">
        <f t="shared" si="58"/>
        <v>843.14403746585594</v>
      </c>
      <c r="CC159" s="236">
        <f t="shared" si="58"/>
        <v>702.211047725963</v>
      </c>
      <c r="CD159" s="236">
        <f t="shared" si="58"/>
        <v>584.90954411609709</v>
      </c>
      <c r="CE159" s="236">
        <f t="shared" si="58"/>
        <v>487.27858427448518</v>
      </c>
      <c r="CF159" s="236">
        <f t="shared" si="58"/>
        <v>406.01635601308226</v>
      </c>
      <c r="CG159" s="236">
        <f t="shared" si="58"/>
        <v>338.37242061088909</v>
      </c>
      <c r="CH159" s="236">
        <f t="shared" si="58"/>
        <v>282.05707038232867</v>
      </c>
      <c r="CI159" s="236">
        <f t="shared" si="58"/>
        <v>235.16514343155359</v>
      </c>
      <c r="CJ159" s="236">
        <f t="shared" si="58"/>
        <v>2941.6812261503655</v>
      </c>
    </row>
    <row r="160" spans="1:88" s="115" customFormat="1" ht="12.75" x14ac:dyDescent="0.2">
      <c r="A160" s="140" t="s">
        <v>0</v>
      </c>
      <c r="B160" s="202"/>
      <c r="C160" s="192"/>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236"/>
      <c r="BJ160" s="236"/>
      <c r="BK160" s="236"/>
      <c r="BL160" s="236"/>
      <c r="BM160" s="236"/>
      <c r="BN160" s="236"/>
      <c r="BO160" s="236"/>
      <c r="BP160" s="236"/>
      <c r="BQ160" s="236"/>
      <c r="BR160" s="236"/>
      <c r="BS160" s="236"/>
      <c r="BT160" s="236"/>
      <c r="BU160" s="236"/>
      <c r="BV160" s="236"/>
      <c r="BW160" s="236"/>
      <c r="BX160" s="236"/>
      <c r="BY160" s="236"/>
      <c r="BZ160" s="236"/>
      <c r="CA160" s="236"/>
      <c r="CB160" s="236"/>
      <c r="CC160" s="236"/>
      <c r="CD160" s="236"/>
      <c r="CE160" s="236"/>
      <c r="CF160" s="236"/>
      <c r="CG160" s="236"/>
      <c r="CH160" s="236"/>
      <c r="CI160" s="236"/>
      <c r="CJ160" s="236"/>
    </row>
    <row r="161" spans="1:88" s="115" customFormat="1" ht="12.75" x14ac:dyDescent="0.2">
      <c r="A161" s="140" t="s">
        <v>5</v>
      </c>
      <c r="B161" s="192"/>
      <c r="C161" s="192"/>
      <c r="D161" s="236">
        <f>SUM(D140:D160)</f>
        <v>-28079.29592612655</v>
      </c>
      <c r="E161" s="236">
        <f t="shared" ref="E161:BP161" si="60">SUM(E140:E160)</f>
        <v>-7659.492469759196</v>
      </c>
      <c r="F161" s="236">
        <f t="shared" si="60"/>
        <v>10990.669693961529</v>
      </c>
      <c r="G161" s="236">
        <f t="shared" si="60"/>
        <v>27721.993167905239</v>
      </c>
      <c r="H161" s="236">
        <f t="shared" si="60"/>
        <v>42492.268125695635</v>
      </c>
      <c r="I161" s="236">
        <f t="shared" si="60"/>
        <v>10136.009121343657</v>
      </c>
      <c r="J161" s="236">
        <f t="shared" si="60"/>
        <v>8606.1227401805663</v>
      </c>
      <c r="K161" s="236">
        <f t="shared" si="60"/>
        <v>12741.317190497874</v>
      </c>
      <c r="L161" s="236">
        <f t="shared" si="60"/>
        <v>17790.115543328735</v>
      </c>
      <c r="M161" s="236">
        <f t="shared" si="60"/>
        <v>22820.203629007705</v>
      </c>
      <c r="N161" s="236">
        <f t="shared" si="60"/>
        <v>2923.2961775049152</v>
      </c>
      <c r="O161" s="236">
        <f t="shared" si="60"/>
        <v>-506.0762367594034</v>
      </c>
      <c r="P161" s="236">
        <f t="shared" si="60"/>
        <v>-483.78723258116952</v>
      </c>
      <c r="Q161" s="236">
        <f t="shared" si="60"/>
        <v>377.99194746527792</v>
      </c>
      <c r="R161" s="236">
        <f t="shared" si="60"/>
        <v>1521.3322014727055</v>
      </c>
      <c r="S161" s="236">
        <f t="shared" si="60"/>
        <v>2800.9693524976028</v>
      </c>
      <c r="T161" s="236">
        <f t="shared" si="60"/>
        <v>4159.9013752862666</v>
      </c>
      <c r="U161" s="236">
        <f t="shared" si="60"/>
        <v>5564.04969780799</v>
      </c>
      <c r="V161" s="236">
        <f t="shared" si="60"/>
        <v>6988.2039803921616</v>
      </c>
      <c r="W161" s="236">
        <f t="shared" si="60"/>
        <v>8788.2469093531909</v>
      </c>
      <c r="X161" s="236">
        <f t="shared" si="60"/>
        <v>9939.3596698237161</v>
      </c>
      <c r="Y161" s="236">
        <f t="shared" si="60"/>
        <v>11113.339099086283</v>
      </c>
      <c r="Z161" s="236">
        <f t="shared" si="60"/>
        <v>12296.880125487434</v>
      </c>
      <c r="AA161" s="236">
        <f t="shared" si="60"/>
        <v>13476.822936170334</v>
      </c>
      <c r="AB161" s="236">
        <f t="shared" si="60"/>
        <v>14640.389979442007</v>
      </c>
      <c r="AC161" s="236">
        <f t="shared" si="60"/>
        <v>15775.864196992166</v>
      </c>
      <c r="AD161" s="236">
        <f t="shared" si="60"/>
        <v>16872.949725130529</v>
      </c>
      <c r="AE161" s="236">
        <f t="shared" si="60"/>
        <v>17922.923279938848</v>
      </c>
      <c r="AF161" s="236">
        <f t="shared" si="60"/>
        <v>18918.651041901365</v>
      </c>
      <c r="AG161" s="236">
        <f t="shared" si="60"/>
        <v>19392.630882841651</v>
      </c>
      <c r="AH161" s="236">
        <f t="shared" si="60"/>
        <v>19927.286554004822</v>
      </c>
      <c r="AI161" s="236">
        <f t="shared" si="60"/>
        <v>20520.629265989912</v>
      </c>
      <c r="AJ161" s="236">
        <f t="shared" si="60"/>
        <v>21163.189280221435</v>
      </c>
      <c r="AK161" s="236">
        <f t="shared" si="60"/>
        <v>21840.309618116342</v>
      </c>
      <c r="AL161" s="236">
        <f t="shared" si="60"/>
        <v>22535.312051144188</v>
      </c>
      <c r="AM161" s="236">
        <f t="shared" si="60"/>
        <v>23231.487009050281</v>
      </c>
      <c r="AN161" s="236">
        <f t="shared" si="60"/>
        <v>23913.28312018171</v>
      </c>
      <c r="AO161" s="236">
        <f t="shared" si="60"/>
        <v>24566.959047428478</v>
      </c>
      <c r="AP161" s="236">
        <f t="shared" si="60"/>
        <v>25180.880404577692</v>
      </c>
      <c r="AQ161" s="236">
        <f t="shared" si="60"/>
        <v>25075.00871419641</v>
      </c>
      <c r="AR161" s="236">
        <f t="shared" si="60"/>
        <v>25147.607656363718</v>
      </c>
      <c r="AS161" s="236">
        <f t="shared" si="60"/>
        <v>25376.856480801696</v>
      </c>
      <c r="AT161" s="236">
        <f t="shared" si="60"/>
        <v>25730.636263804372</v>
      </c>
      <c r="AU161" s="236">
        <f t="shared" si="60"/>
        <v>26171.481991924862</v>
      </c>
      <c r="AV161" s="236">
        <f t="shared" si="60"/>
        <v>26661.903714026768</v>
      </c>
      <c r="AW161" s="236">
        <f t="shared" si="60"/>
        <v>27167.45675498234</v>
      </c>
      <c r="AX161" s="236">
        <f t="shared" si="60"/>
        <v>27658.327385612836</v>
      </c>
      <c r="AY161" s="236">
        <f t="shared" si="60"/>
        <v>28109.961866597921</v>
      </c>
      <c r="AZ161" s="236">
        <f t="shared" si="60"/>
        <v>28503.099482783669</v>
      </c>
      <c r="BA161" s="236">
        <f t="shared" si="60"/>
        <v>25499.894914286313</v>
      </c>
      <c r="BB161" s="236">
        <f t="shared" si="60"/>
        <v>26726.70895744345</v>
      </c>
      <c r="BC161" s="236">
        <f t="shared" si="60"/>
        <v>27862.402768176631</v>
      </c>
      <c r="BD161" s="236">
        <f t="shared" si="60"/>
        <v>28828.734832541944</v>
      </c>
      <c r="BE161" s="236">
        <f t="shared" si="60"/>
        <v>29578.786105978797</v>
      </c>
      <c r="BF161" s="236">
        <f t="shared" si="60"/>
        <v>30095.818804414113</v>
      </c>
      <c r="BG161" s="236">
        <f t="shared" si="60"/>
        <v>30382.185600448895</v>
      </c>
      <c r="BH161" s="236">
        <f t="shared" si="60"/>
        <v>30451.754217985494</v>
      </c>
      <c r="BI161" s="236">
        <f t="shared" si="60"/>
        <v>30324.794127031375</v>
      </c>
      <c r="BJ161" s="236">
        <f t="shared" si="60"/>
        <v>30024.580290258316</v>
      </c>
      <c r="BK161" s="236">
        <f t="shared" si="60"/>
        <v>29575.187822437612</v>
      </c>
      <c r="BL161" s="236">
        <f t="shared" si="60"/>
        <v>29000.10679964094</v>
      </c>
      <c r="BM161" s="236">
        <f t="shared" si="60"/>
        <v>28321.416652918051</v>
      </c>
      <c r="BN161" s="236">
        <f t="shared" si="60"/>
        <v>27559.337658507968</v>
      </c>
      <c r="BO161" s="236">
        <f t="shared" si="60"/>
        <v>26732.032283487344</v>
      </c>
      <c r="BP161" s="236">
        <f t="shared" si="60"/>
        <v>25855.568170893443</v>
      </c>
      <c r="BQ161" s="236">
        <f t="shared" ref="BQ161:CJ161" si="61">SUM(BQ140:BQ160)</f>
        <v>24943.982054643508</v>
      </c>
      <c r="BR161" s="236">
        <f t="shared" si="61"/>
        <v>24009.40322720354</v>
      </c>
      <c r="BS161" s="236">
        <f t="shared" si="61"/>
        <v>23062.208722068975</v>
      </c>
      <c r="BT161" s="236">
        <f t="shared" si="61"/>
        <v>22111.191811106848</v>
      </c>
      <c r="BU161" s="236">
        <f t="shared" si="61"/>
        <v>21163.731957072188</v>
      </c>
      <c r="BV161" s="236">
        <f t="shared" si="61"/>
        <v>20575.202950452971</v>
      </c>
      <c r="BW161" s="236">
        <f t="shared" si="61"/>
        <v>18754.272640287116</v>
      </c>
      <c r="BX161" s="236">
        <f t="shared" si="61"/>
        <v>16803.823538693305</v>
      </c>
      <c r="BY161" s="236">
        <f t="shared" si="61"/>
        <v>14864.070353237204</v>
      </c>
      <c r="BZ161" s="236">
        <f t="shared" si="61"/>
        <v>13018.934951450503</v>
      </c>
      <c r="CA161" s="236">
        <f t="shared" si="61"/>
        <v>11314.657514678587</v>
      </c>
      <c r="CB161" s="236">
        <f t="shared" si="61"/>
        <v>9772.6982825968953</v>
      </c>
      <c r="CC161" s="236">
        <f t="shared" si="61"/>
        <v>8398.6229226721662</v>
      </c>
      <c r="CD161" s="236">
        <f t="shared" si="61"/>
        <v>7188.1704449724493</v>
      </c>
      <c r="CE161" s="236">
        <f t="shared" si="61"/>
        <v>6131.3516567087008</v>
      </c>
      <c r="CF161" s="236">
        <f t="shared" si="61"/>
        <v>5215.1770298877509</v>
      </c>
      <c r="CG161" s="236">
        <f t="shared" si="61"/>
        <v>4425.4361094977194</v>
      </c>
      <c r="CH161" s="236">
        <f t="shared" si="61"/>
        <v>3747.8252886867863</v>
      </c>
      <c r="CI161" s="236">
        <f t="shared" si="61"/>
        <v>3168.6320359452952</v>
      </c>
      <c r="CJ161" s="236">
        <f t="shared" si="61"/>
        <v>2675.1208906240254</v>
      </c>
    </row>
    <row r="162" spans="1:88" s="118" customFormat="1" ht="12.75" x14ac:dyDescent="0.2">
      <c r="A162" s="116" t="s">
        <v>186</v>
      </c>
      <c r="B162" s="203"/>
      <c r="C162" s="203"/>
      <c r="D162" s="237">
        <f>D109-D135-D161</f>
        <v>2.6921043172478676E-9</v>
      </c>
      <c r="E162" s="237">
        <f t="shared" ref="E162:BP162" si="62">E109-E135-E161</f>
        <v>8.8512024376541376E-9</v>
      </c>
      <c r="F162" s="237">
        <f t="shared" si="62"/>
        <v>2.1100277081131935E-10</v>
      </c>
      <c r="G162" s="237">
        <f t="shared" si="62"/>
        <v>9.2113623395562172E-9</v>
      </c>
      <c r="H162" s="237">
        <f t="shared" si="62"/>
        <v>2.3355823941528797E-9</v>
      </c>
      <c r="I162" s="237">
        <f t="shared" si="62"/>
        <v>-1.5064870240166783E-8</v>
      </c>
      <c r="J162" s="237">
        <f t="shared" si="62"/>
        <v>1.363514456897974E-8</v>
      </c>
      <c r="K162" s="237">
        <f t="shared" si="62"/>
        <v>-7.2104739956557751E-9</v>
      </c>
      <c r="L162" s="237">
        <f t="shared" si="62"/>
        <v>-5.0931703299283981E-10</v>
      </c>
      <c r="M162" s="237">
        <f t="shared" si="62"/>
        <v>1.7207639757543802E-9</v>
      </c>
      <c r="N162" s="237">
        <f t="shared" si="62"/>
        <v>-1.3369572116062045E-8</v>
      </c>
      <c r="O162" s="237">
        <f t="shared" si="62"/>
        <v>-1.0153598850592971E-8</v>
      </c>
      <c r="P162" s="237">
        <f t="shared" si="62"/>
        <v>3.3687683753669262E-9</v>
      </c>
      <c r="Q162" s="237">
        <f t="shared" si="62"/>
        <v>1.4268152881413698E-8</v>
      </c>
      <c r="R162" s="237">
        <f t="shared" si="62"/>
        <v>1.561056706123054E-8</v>
      </c>
      <c r="S162" s="237">
        <f t="shared" si="62"/>
        <v>-2.1304003894329071E-8</v>
      </c>
      <c r="T162" s="237">
        <f t="shared" si="62"/>
        <v>7.465132512152195E-9</v>
      </c>
      <c r="U162" s="237">
        <f t="shared" si="62"/>
        <v>8.3819031715393066E-9</v>
      </c>
      <c r="V162" s="237">
        <f t="shared" si="62"/>
        <v>1.6447302186861634E-8</v>
      </c>
      <c r="W162" s="237">
        <f t="shared" si="62"/>
        <v>1.1867086868733168E-8</v>
      </c>
      <c r="X162" s="237">
        <f t="shared" si="62"/>
        <v>1.0659277904778719E-8</v>
      </c>
      <c r="Y162" s="237">
        <f t="shared" si="62"/>
        <v>-2.1813320927321911E-8</v>
      </c>
      <c r="Z162" s="237">
        <f t="shared" si="62"/>
        <v>2.0278093870729208E-8</v>
      </c>
      <c r="AA162" s="237">
        <f t="shared" si="62"/>
        <v>-7.9817255027592182E-9</v>
      </c>
      <c r="AB162" s="237">
        <f t="shared" si="62"/>
        <v>2.4374458007514477E-9</v>
      </c>
      <c r="AC162" s="237">
        <f t="shared" si="62"/>
        <v>-6.2063918448984623E-9</v>
      </c>
      <c r="AD162" s="237">
        <f t="shared" si="62"/>
        <v>-1.8189894035458565E-9</v>
      </c>
      <c r="AE162" s="237">
        <f t="shared" si="62"/>
        <v>9.6842995844781399E-9</v>
      </c>
      <c r="AF162" s="237">
        <f t="shared" si="62"/>
        <v>8.6874933913350105E-9</v>
      </c>
      <c r="AG162" s="237">
        <f t="shared" si="62"/>
        <v>2.6775524020195007E-9</v>
      </c>
      <c r="AH162" s="237">
        <f t="shared" si="62"/>
        <v>3.8999132812023163E-9</v>
      </c>
      <c r="AI162" s="237">
        <f t="shared" si="62"/>
        <v>1.964508555829525E-10</v>
      </c>
      <c r="AJ162" s="237">
        <f t="shared" si="62"/>
        <v>-2.0590960048139095E-9</v>
      </c>
      <c r="AK162" s="237">
        <f t="shared" si="62"/>
        <v>-8.3673512563109398E-9</v>
      </c>
      <c r="AL162" s="237">
        <f t="shared" si="62"/>
        <v>3.0340743251144886E-9</v>
      </c>
      <c r="AM162" s="237">
        <f t="shared" si="62"/>
        <v>-5.5442797020077705E-9</v>
      </c>
      <c r="AN162" s="237">
        <f t="shared" si="62"/>
        <v>-4.0236045606434345E-9</v>
      </c>
      <c r="AO162" s="237">
        <f t="shared" si="62"/>
        <v>8.2363840192556381E-9</v>
      </c>
      <c r="AP162" s="237">
        <f t="shared" si="62"/>
        <v>-4.7584762796759605E-9</v>
      </c>
      <c r="AQ162" s="237">
        <f t="shared" si="62"/>
        <v>-4.7948560677468777E-9</v>
      </c>
      <c r="AR162" s="237">
        <f t="shared" si="62"/>
        <v>-3.2014213502407074E-10</v>
      </c>
      <c r="AS162" s="237">
        <f t="shared" si="62"/>
        <v>-2.0809238776564598E-9</v>
      </c>
      <c r="AT162" s="237">
        <f t="shared" si="62"/>
        <v>5.7261786423623562E-9</v>
      </c>
      <c r="AU162" s="237">
        <f t="shared" si="62"/>
        <v>-7.9671735875308514E-9</v>
      </c>
      <c r="AV162" s="237">
        <f t="shared" si="62"/>
        <v>-3.2378011383116245E-9</v>
      </c>
      <c r="AW162" s="237">
        <f t="shared" si="62"/>
        <v>7.5815478339791298E-9</v>
      </c>
      <c r="AX162" s="237">
        <f t="shared" si="62"/>
        <v>-4.7293724492192268E-9</v>
      </c>
      <c r="AY162" s="237">
        <f t="shared" si="62"/>
        <v>8.1054167822003365E-9</v>
      </c>
      <c r="AZ162" s="237">
        <f t="shared" si="62"/>
        <v>2.2409949451684952E-9</v>
      </c>
      <c r="BA162" s="237">
        <f t="shared" si="62"/>
        <v>5.4860720410943031E-9</v>
      </c>
      <c r="BB162" s="237">
        <f t="shared" si="62"/>
        <v>1.4260876923799515E-9</v>
      </c>
      <c r="BC162" s="237">
        <f t="shared" si="62"/>
        <v>-4.3073669075965881E-9</v>
      </c>
      <c r="BD162" s="237">
        <f t="shared" si="62"/>
        <v>-1.7898855730891228E-9</v>
      </c>
      <c r="BE162" s="237">
        <f t="shared" si="62"/>
        <v>-1.4260876923799515E-9</v>
      </c>
      <c r="BF162" s="237">
        <f t="shared" si="62"/>
        <v>8.2945916801691055E-10</v>
      </c>
      <c r="BG162" s="237">
        <f t="shared" si="62"/>
        <v>1.3678800314664841E-9</v>
      </c>
      <c r="BH162" s="237">
        <f t="shared" si="62"/>
        <v>5.2386894822120667E-10</v>
      </c>
      <c r="BI162" s="237">
        <f t="shared" si="62"/>
        <v>7.8580342233181E-10</v>
      </c>
      <c r="BJ162" s="237">
        <f t="shared" si="62"/>
        <v>-2.2482709027826786E-9</v>
      </c>
      <c r="BK162" s="237">
        <f t="shared" si="62"/>
        <v>3.0267983675003052E-9</v>
      </c>
      <c r="BL162" s="237">
        <f t="shared" si="62"/>
        <v>2.5465851649641991E-9</v>
      </c>
      <c r="BM162" s="237">
        <f t="shared" si="62"/>
        <v>-2.0518200471997261E-9</v>
      </c>
      <c r="BN162" s="237">
        <f t="shared" si="62"/>
        <v>-2.1827872842550278E-10</v>
      </c>
      <c r="BO162" s="237">
        <f t="shared" si="62"/>
        <v>1.3169483281672001E-9</v>
      </c>
      <c r="BP162" s="237">
        <f t="shared" si="62"/>
        <v>4.9476511776447296E-10</v>
      </c>
      <c r="BQ162" s="237">
        <f t="shared" ref="BQ162:CJ162" si="63">BQ109-BQ135-BQ161</f>
        <v>7.5669959187507629E-10</v>
      </c>
      <c r="BR162" s="237">
        <f t="shared" si="63"/>
        <v>0</v>
      </c>
      <c r="BS162" s="237">
        <f t="shared" si="63"/>
        <v>-4.7293724492192268E-11</v>
      </c>
      <c r="BT162" s="237">
        <f t="shared" si="63"/>
        <v>2.5102053768932819E-10</v>
      </c>
      <c r="BU162" s="237">
        <f t="shared" si="63"/>
        <v>-7.2759576141834259E-10</v>
      </c>
      <c r="BV162" s="237">
        <f t="shared" si="63"/>
        <v>-5.0931703299283981E-11</v>
      </c>
      <c r="BW162" s="237">
        <f t="shared" si="63"/>
        <v>2.9467628337442875E-10</v>
      </c>
      <c r="BX162" s="237">
        <f t="shared" si="63"/>
        <v>-1.7098500393331051E-10</v>
      </c>
      <c r="BY162" s="237">
        <f t="shared" si="63"/>
        <v>0</v>
      </c>
      <c r="BZ162" s="237">
        <f t="shared" si="63"/>
        <v>-6.0026650317013264E-11</v>
      </c>
      <c r="CA162" s="237">
        <f t="shared" si="63"/>
        <v>-4.0017766878008842E-11</v>
      </c>
      <c r="CB162" s="237">
        <f t="shared" si="63"/>
        <v>0</v>
      </c>
      <c r="CC162" s="237">
        <f t="shared" si="63"/>
        <v>2.5465851649641991E-11</v>
      </c>
      <c r="CD162" s="237">
        <f t="shared" si="63"/>
        <v>1.4551915228366852E-11</v>
      </c>
      <c r="CE162" s="237">
        <f t="shared" si="63"/>
        <v>-6.730260793119669E-11</v>
      </c>
      <c r="CF162" s="237">
        <f t="shared" si="63"/>
        <v>-1.2732925824820995E-11</v>
      </c>
      <c r="CG162" s="237">
        <f t="shared" si="63"/>
        <v>1.6370904631912708E-11</v>
      </c>
      <c r="CH162" s="237">
        <f t="shared" si="63"/>
        <v>0</v>
      </c>
      <c r="CI162" s="237">
        <f t="shared" si="63"/>
        <v>-1.5006662579253316E-11</v>
      </c>
      <c r="CJ162" s="237">
        <f t="shared" si="63"/>
        <v>-1.9099388737231493E-11</v>
      </c>
    </row>
    <row r="164" spans="1:88" x14ac:dyDescent="0.25">
      <c r="A164" s="1" t="s">
        <v>354</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row>
    <row r="165" spans="1:88" x14ac:dyDescent="0.25">
      <c r="A165" s="457"/>
      <c r="B165" s="519" t="s">
        <v>24</v>
      </c>
      <c r="C165" s="521" t="s">
        <v>20</v>
      </c>
      <c r="D165" s="521"/>
      <c r="E165" s="521"/>
      <c r="F165" s="521"/>
      <c r="G165" s="521"/>
      <c r="H165" s="521"/>
      <c r="I165" s="521"/>
      <c r="J165" s="521"/>
      <c r="K165" s="521"/>
      <c r="L165" s="521"/>
      <c r="M165" s="521"/>
      <c r="N165" s="521"/>
      <c r="O165" s="521"/>
      <c r="P165" s="521"/>
      <c r="Q165" s="521"/>
      <c r="R165" s="521"/>
      <c r="S165" s="521"/>
      <c r="T165" s="521"/>
      <c r="U165" s="521"/>
      <c r="V165" s="521"/>
      <c r="W165" s="521"/>
      <c r="X165" s="521"/>
      <c r="Y165" s="521"/>
      <c r="Z165" s="521"/>
      <c r="AA165" s="521"/>
      <c r="AB165" s="521"/>
      <c r="AC165" s="521"/>
      <c r="AD165" s="521"/>
      <c r="AE165" s="521"/>
      <c r="AF165" s="521"/>
      <c r="AG165" s="521"/>
      <c r="AH165" s="521"/>
      <c r="AI165" s="521"/>
      <c r="AJ165" s="521"/>
      <c r="AK165" s="521"/>
      <c r="AL165" s="521"/>
      <c r="AM165" s="521"/>
      <c r="AN165" s="521"/>
      <c r="AO165" s="521"/>
      <c r="AP165" s="521"/>
      <c r="AQ165" s="521"/>
      <c r="AR165" s="521"/>
      <c r="AS165" s="521"/>
      <c r="AT165" s="521"/>
      <c r="AU165" s="521"/>
      <c r="AV165" s="521"/>
      <c r="AW165" s="521"/>
      <c r="AX165" s="521"/>
      <c r="AY165" s="521"/>
      <c r="AZ165" s="521"/>
      <c r="BA165" s="521"/>
      <c r="BB165" s="521"/>
      <c r="BC165" s="521"/>
      <c r="BD165" s="521"/>
      <c r="BE165" s="521"/>
      <c r="BF165" s="521"/>
      <c r="BG165" s="521"/>
      <c r="BH165" s="521"/>
      <c r="BI165" s="521"/>
      <c r="BJ165" s="521"/>
      <c r="BK165" s="521"/>
      <c r="BL165" s="521"/>
      <c r="BM165" s="521"/>
      <c r="BN165" s="521"/>
      <c r="BO165" s="521"/>
      <c r="BP165" s="521"/>
      <c r="BQ165" s="521"/>
      <c r="BR165" s="521"/>
      <c r="BS165" s="521"/>
      <c r="BT165" s="521"/>
      <c r="BU165" s="521"/>
      <c r="BV165" s="521"/>
      <c r="BW165" s="521"/>
      <c r="BX165" s="521"/>
      <c r="BY165" s="521"/>
      <c r="BZ165" s="521"/>
      <c r="CA165" s="521"/>
      <c r="CB165" s="521"/>
      <c r="CC165" s="521"/>
      <c r="CD165" s="521"/>
      <c r="CE165" s="521"/>
      <c r="CF165" s="521"/>
      <c r="CG165" s="521"/>
      <c r="CH165" s="521"/>
      <c r="CI165" s="521"/>
      <c r="CJ165" s="521"/>
    </row>
    <row r="166" spans="1:88" x14ac:dyDescent="0.25">
      <c r="A166" s="432"/>
      <c r="B166" s="520"/>
      <c r="C166" s="204">
        <v>0</v>
      </c>
      <c r="D166" s="204">
        <f>C166+1</f>
        <v>1</v>
      </c>
      <c r="E166" s="204">
        <f t="shared" ref="E166:AT166" si="64">D166+1</f>
        <v>2</v>
      </c>
      <c r="F166" s="204">
        <f t="shared" si="64"/>
        <v>3</v>
      </c>
      <c r="G166" s="204">
        <f t="shared" si="64"/>
        <v>4</v>
      </c>
      <c r="H166" s="204">
        <f t="shared" si="64"/>
        <v>5</v>
      </c>
      <c r="I166" s="204">
        <f t="shared" si="64"/>
        <v>6</v>
      </c>
      <c r="J166" s="204">
        <f t="shared" si="64"/>
        <v>7</v>
      </c>
      <c r="K166" s="204">
        <f t="shared" si="64"/>
        <v>8</v>
      </c>
      <c r="L166" s="204">
        <f t="shared" si="64"/>
        <v>9</v>
      </c>
      <c r="M166" s="204">
        <f t="shared" si="64"/>
        <v>10</v>
      </c>
      <c r="N166" s="204">
        <f t="shared" si="64"/>
        <v>11</v>
      </c>
      <c r="O166" s="204">
        <f t="shared" si="64"/>
        <v>12</v>
      </c>
      <c r="P166" s="204">
        <f t="shared" si="64"/>
        <v>13</v>
      </c>
      <c r="Q166" s="204">
        <f t="shared" si="64"/>
        <v>14</v>
      </c>
      <c r="R166" s="204">
        <f t="shared" si="64"/>
        <v>15</v>
      </c>
      <c r="S166" s="204">
        <f t="shared" si="64"/>
        <v>16</v>
      </c>
      <c r="T166" s="204">
        <f t="shared" si="64"/>
        <v>17</v>
      </c>
      <c r="U166" s="204">
        <f t="shared" si="64"/>
        <v>18</v>
      </c>
      <c r="V166" s="204">
        <f t="shared" si="64"/>
        <v>19</v>
      </c>
      <c r="W166" s="204">
        <f t="shared" si="64"/>
        <v>20</v>
      </c>
      <c r="X166" s="204">
        <f t="shared" si="64"/>
        <v>21</v>
      </c>
      <c r="Y166" s="204">
        <f t="shared" si="64"/>
        <v>22</v>
      </c>
      <c r="Z166" s="204">
        <f t="shared" si="64"/>
        <v>23</v>
      </c>
      <c r="AA166" s="204">
        <f t="shared" si="64"/>
        <v>24</v>
      </c>
      <c r="AB166" s="204">
        <f t="shared" si="64"/>
        <v>25</v>
      </c>
      <c r="AC166" s="204">
        <f t="shared" si="64"/>
        <v>26</v>
      </c>
      <c r="AD166" s="204">
        <f t="shared" si="64"/>
        <v>27</v>
      </c>
      <c r="AE166" s="204">
        <f t="shared" si="64"/>
        <v>28</v>
      </c>
      <c r="AF166" s="204">
        <f t="shared" si="64"/>
        <v>29</v>
      </c>
      <c r="AG166" s="204">
        <f t="shared" si="64"/>
        <v>30</v>
      </c>
      <c r="AH166" s="204">
        <f t="shared" si="64"/>
        <v>31</v>
      </c>
      <c r="AI166" s="204">
        <f t="shared" si="64"/>
        <v>32</v>
      </c>
      <c r="AJ166" s="204">
        <f t="shared" si="64"/>
        <v>33</v>
      </c>
      <c r="AK166" s="204">
        <f t="shared" si="64"/>
        <v>34</v>
      </c>
      <c r="AL166" s="204">
        <f t="shared" si="64"/>
        <v>35</v>
      </c>
      <c r="AM166" s="204">
        <f t="shared" si="64"/>
        <v>36</v>
      </c>
      <c r="AN166" s="204">
        <f t="shared" si="64"/>
        <v>37</v>
      </c>
      <c r="AO166" s="204">
        <f t="shared" si="64"/>
        <v>38</v>
      </c>
      <c r="AP166" s="204">
        <f t="shared" si="64"/>
        <v>39</v>
      </c>
      <c r="AQ166" s="204">
        <f t="shared" si="64"/>
        <v>40</v>
      </c>
      <c r="AR166" s="204">
        <f t="shared" si="64"/>
        <v>41</v>
      </c>
      <c r="AS166" s="204">
        <f t="shared" si="64"/>
        <v>42</v>
      </c>
      <c r="AT166" s="204">
        <f t="shared" si="64"/>
        <v>43</v>
      </c>
      <c r="AU166" s="204">
        <f>AT166+1</f>
        <v>44</v>
      </c>
      <c r="AV166" s="204">
        <f t="shared" ref="AV166:CB166" si="65">AU166+1</f>
        <v>45</v>
      </c>
      <c r="AW166" s="204">
        <f t="shared" si="65"/>
        <v>46</v>
      </c>
      <c r="AX166" s="204">
        <f t="shared" si="65"/>
        <v>47</v>
      </c>
      <c r="AY166" s="204">
        <f t="shared" si="65"/>
        <v>48</v>
      </c>
      <c r="AZ166" s="204">
        <f t="shared" si="65"/>
        <v>49</v>
      </c>
      <c r="BA166" s="204">
        <f t="shared" si="65"/>
        <v>50</v>
      </c>
      <c r="BB166" s="204">
        <f t="shared" si="65"/>
        <v>51</v>
      </c>
      <c r="BC166" s="204">
        <f t="shared" si="65"/>
        <v>52</v>
      </c>
      <c r="BD166" s="204">
        <f t="shared" si="65"/>
        <v>53</v>
      </c>
      <c r="BE166" s="204">
        <f t="shared" si="65"/>
        <v>54</v>
      </c>
      <c r="BF166" s="204">
        <f t="shared" si="65"/>
        <v>55</v>
      </c>
      <c r="BG166" s="204">
        <f t="shared" si="65"/>
        <v>56</v>
      </c>
      <c r="BH166" s="204">
        <f t="shared" si="65"/>
        <v>57</v>
      </c>
      <c r="BI166" s="204">
        <f t="shared" si="65"/>
        <v>58</v>
      </c>
      <c r="BJ166" s="204">
        <f t="shared" si="65"/>
        <v>59</v>
      </c>
      <c r="BK166" s="204">
        <f t="shared" si="65"/>
        <v>60</v>
      </c>
      <c r="BL166" s="204">
        <f t="shared" si="65"/>
        <v>61</v>
      </c>
      <c r="BM166" s="204">
        <f t="shared" si="65"/>
        <v>62</v>
      </c>
      <c r="BN166" s="204">
        <f t="shared" si="65"/>
        <v>63</v>
      </c>
      <c r="BO166" s="204">
        <f t="shared" si="65"/>
        <v>64</v>
      </c>
      <c r="BP166" s="204">
        <f t="shared" si="65"/>
        <v>65</v>
      </c>
      <c r="BQ166" s="204">
        <f t="shared" si="65"/>
        <v>66</v>
      </c>
      <c r="BR166" s="204">
        <f t="shared" si="65"/>
        <v>67</v>
      </c>
      <c r="BS166" s="204">
        <f t="shared" si="65"/>
        <v>68</v>
      </c>
      <c r="BT166" s="204">
        <f t="shared" si="65"/>
        <v>69</v>
      </c>
      <c r="BU166" s="204">
        <f t="shared" si="65"/>
        <v>70</v>
      </c>
      <c r="BV166" s="204">
        <f t="shared" si="65"/>
        <v>71</v>
      </c>
      <c r="BW166" s="204">
        <f t="shared" si="65"/>
        <v>72</v>
      </c>
      <c r="BX166" s="204">
        <f t="shared" si="65"/>
        <v>73</v>
      </c>
      <c r="BY166" s="204">
        <f t="shared" si="65"/>
        <v>74</v>
      </c>
      <c r="BZ166" s="204">
        <f t="shared" si="65"/>
        <v>75</v>
      </c>
      <c r="CA166" s="204">
        <f t="shared" si="65"/>
        <v>76</v>
      </c>
      <c r="CB166" s="204">
        <f t="shared" si="65"/>
        <v>77</v>
      </c>
      <c r="CC166" s="204">
        <f>CB166+1</f>
        <v>78</v>
      </c>
      <c r="CD166" s="204">
        <f t="shared" ref="CD166:CG166" si="66">CC166+1</f>
        <v>79</v>
      </c>
      <c r="CE166" s="204">
        <f t="shared" si="66"/>
        <v>80</v>
      </c>
      <c r="CF166" s="204">
        <f t="shared" si="66"/>
        <v>81</v>
      </c>
      <c r="CG166" s="204">
        <f t="shared" si="66"/>
        <v>82</v>
      </c>
      <c r="CH166" s="204">
        <f>CG166+1</f>
        <v>83</v>
      </c>
      <c r="CI166" s="204">
        <f t="shared" ref="CI166:CJ166" si="67">CH166+1</f>
        <v>84</v>
      </c>
      <c r="CJ166" s="204">
        <f t="shared" si="67"/>
        <v>85</v>
      </c>
    </row>
    <row r="167" spans="1:88" x14ac:dyDescent="0.25">
      <c r="A167" s="140" t="s">
        <v>5</v>
      </c>
      <c r="B167" s="192"/>
      <c r="C167" s="192"/>
      <c r="D167" s="192">
        <f>D82+D161</f>
        <v>-60052.385571031584</v>
      </c>
      <c r="E167" s="192">
        <f t="shared" ref="E167:BP167" si="68">E82+E161</f>
        <v>-13141.986714454346</v>
      </c>
      <c r="F167" s="192">
        <f t="shared" si="68"/>
        <v>30537.431948540958</v>
      </c>
      <c r="G167" s="192">
        <f t="shared" si="68"/>
        <v>70271.775861868882</v>
      </c>
      <c r="H167" s="192">
        <f t="shared" si="68"/>
        <v>105714.52272873998</v>
      </c>
      <c r="I167" s="192">
        <f t="shared" si="68"/>
        <v>40391.435083559001</v>
      </c>
      <c r="J167" s="192">
        <f t="shared" si="68"/>
        <v>40903.825536192016</v>
      </c>
      <c r="K167" s="192">
        <f t="shared" si="68"/>
        <v>53262.791415420295</v>
      </c>
      <c r="L167" s="192">
        <f t="shared" si="68"/>
        <v>67306.071073961924</v>
      </c>
      <c r="M167" s="192">
        <f t="shared" si="68"/>
        <v>81045.163796618828</v>
      </c>
      <c r="N167" s="192">
        <f t="shared" si="68"/>
        <v>41653.297991402593</v>
      </c>
      <c r="O167" s="192">
        <f t="shared" si="68"/>
        <v>33170.596296161879</v>
      </c>
      <c r="P167" s="192">
        <f t="shared" si="68"/>
        <v>31426.84689864509</v>
      </c>
      <c r="Q167" s="192">
        <f t="shared" si="68"/>
        <v>31552.481982686586</v>
      </c>
      <c r="R167" s="192">
        <f t="shared" si="68"/>
        <v>32466.910143645466</v>
      </c>
      <c r="S167" s="192">
        <f t="shared" si="68"/>
        <v>33853.517440501011</v>
      </c>
      <c r="T167" s="192">
        <f t="shared" si="68"/>
        <v>35565.115788603078</v>
      </c>
      <c r="U167" s="192">
        <f t="shared" si="68"/>
        <v>37503.688284056567</v>
      </c>
      <c r="V167" s="192">
        <f t="shared" si="68"/>
        <v>39593.582986417721</v>
      </c>
      <c r="W167" s="192">
        <f t="shared" si="68"/>
        <v>42182.078074905323</v>
      </c>
      <c r="X167" s="192">
        <f t="shared" si="68"/>
        <v>43993.867938355506</v>
      </c>
      <c r="Y167" s="192">
        <f t="shared" si="68"/>
        <v>45891.180412690555</v>
      </c>
      <c r="Z167" s="192">
        <f t="shared" si="68"/>
        <v>47839.18556545992</v>
      </c>
      <c r="AA167" s="192">
        <f t="shared" si="68"/>
        <v>49804.036499291964</v>
      </c>
      <c r="AB167" s="192">
        <f t="shared" si="68"/>
        <v>51753.593983586747</v>
      </c>
      <c r="AC167" s="192">
        <f t="shared" si="68"/>
        <v>53658.857597139795</v>
      </c>
      <c r="AD167" s="192">
        <f t="shared" si="68"/>
        <v>55494.666224527246</v>
      </c>
      <c r="AE167" s="192">
        <f t="shared" si="68"/>
        <v>57239.927221848229</v>
      </c>
      <c r="AF167" s="192">
        <f t="shared" si="68"/>
        <v>58877.551061961931</v>
      </c>
      <c r="AG167" s="192">
        <f t="shared" si="68"/>
        <v>59937.574550060555</v>
      </c>
      <c r="AH167" s="192">
        <f t="shared" si="68"/>
        <v>61087.376839583398</v>
      </c>
      <c r="AI167" s="192">
        <f t="shared" si="68"/>
        <v>62318.435323373007</v>
      </c>
      <c r="AJ167" s="192">
        <f t="shared" si="68"/>
        <v>63606.696578598094</v>
      </c>
      <c r="AK167" s="192">
        <f t="shared" si="68"/>
        <v>64919.161571070028</v>
      </c>
      <c r="AL167" s="192">
        <f t="shared" si="68"/>
        <v>66220.309297505562</v>
      </c>
      <c r="AM167" s="192">
        <f t="shared" si="68"/>
        <v>67475.988007840817</v>
      </c>
      <c r="AN167" s="192">
        <f t="shared" si="68"/>
        <v>68655.61371295758</v>
      </c>
      <c r="AO167" s="192">
        <f t="shared" si="68"/>
        <v>69733.256272908853</v>
      </c>
      <c r="AP167" s="192">
        <f t="shared" si="68"/>
        <v>70688.011493599523</v>
      </c>
      <c r="AQ167" s="192">
        <f t="shared" si="68"/>
        <v>71043.934890419769</v>
      </c>
      <c r="AR167" s="192">
        <f t="shared" si="68"/>
        <v>71593.910359255358</v>
      </c>
      <c r="AS167" s="192">
        <f t="shared" si="68"/>
        <v>72303.126251204318</v>
      </c>
      <c r="AT167" s="192">
        <f t="shared" si="68"/>
        <v>73114.30958411147</v>
      </c>
      <c r="AU167" s="192">
        <f t="shared" si="68"/>
        <v>73961.365030584566</v>
      </c>
      <c r="AV167" s="192">
        <f t="shared" si="68"/>
        <v>74779.808006669191</v>
      </c>
      <c r="AW167" s="192">
        <f t="shared" si="68"/>
        <v>75512.510561416348</v>
      </c>
      <c r="AX167" s="192">
        <f t="shared" si="68"/>
        <v>76112.420501300367</v>
      </c>
      <c r="AY167" s="192">
        <f t="shared" si="68"/>
        <v>76543.382349971565</v>
      </c>
      <c r="AZ167" s="192">
        <f t="shared" si="68"/>
        <v>76779.819017438072</v>
      </c>
      <c r="BA167" s="192">
        <f t="shared" si="68"/>
        <v>75863.865571013317</v>
      </c>
      <c r="BB167" s="192">
        <f t="shared" si="68"/>
        <v>77048.954138142813</v>
      </c>
      <c r="BC167" s="192">
        <f t="shared" si="68"/>
        <v>78018.676310705123</v>
      </c>
      <c r="BD167" s="192">
        <f t="shared" si="68"/>
        <v>78616.360734280534</v>
      </c>
      <c r="BE167" s="192">
        <f t="shared" si="68"/>
        <v>78770.239503729928</v>
      </c>
      <c r="BF167" s="192">
        <f t="shared" si="68"/>
        <v>78466.310392250627</v>
      </c>
      <c r="BG167" s="192">
        <f t="shared" si="68"/>
        <v>77725.578334820515</v>
      </c>
      <c r="BH167" s="192">
        <f t="shared" si="68"/>
        <v>76588.817593525921</v>
      </c>
      <c r="BI167" s="192">
        <f t="shared" si="68"/>
        <v>75106.535830608569</v>
      </c>
      <c r="BJ167" s="192">
        <f t="shared" si="68"/>
        <v>73332.513379008073</v>
      </c>
      <c r="BK167" s="192">
        <f t="shared" si="68"/>
        <v>71319.780029117625</v>
      </c>
      <c r="BL167" s="192">
        <f t="shared" si="68"/>
        <v>69118.236598299074</v>
      </c>
      <c r="BM167" s="192">
        <f t="shared" si="68"/>
        <v>66773.371376891009</v>
      </c>
      <c r="BN167" s="192">
        <f t="shared" si="68"/>
        <v>64325.69208562214</v>
      </c>
      <c r="BO167" s="192">
        <f t="shared" si="68"/>
        <v>61810.613425913863</v>
      </c>
      <c r="BP167" s="192">
        <f t="shared" si="68"/>
        <v>59258.623692810521</v>
      </c>
      <c r="BQ167" s="192">
        <f t="shared" ref="BQ167:CJ167" si="69">BQ82+BQ161</f>
        <v>56695.611907189603</v>
      </c>
      <c r="BR167" s="192">
        <f t="shared" si="69"/>
        <v>54143.277054172744</v>
      </c>
      <c r="BS167" s="192">
        <f t="shared" si="69"/>
        <v>51619.56862232901</v>
      </c>
      <c r="BT167" s="192">
        <f t="shared" si="69"/>
        <v>49139.126489558781</v>
      </c>
      <c r="BU167" s="192">
        <f t="shared" si="69"/>
        <v>46713.700950910992</v>
      </c>
      <c r="BV167" s="192">
        <f t="shared" si="69"/>
        <v>44157.438364300324</v>
      </c>
      <c r="BW167" s="192">
        <f t="shared" si="69"/>
        <v>39260.969620045595</v>
      </c>
      <c r="BX167" s="192">
        <f t="shared" si="69"/>
        <v>34447.653153823761</v>
      </c>
      <c r="BY167" s="192">
        <f t="shared" si="69"/>
        <v>29918.522494455796</v>
      </c>
      <c r="BZ167" s="192">
        <f t="shared" si="69"/>
        <v>25778.636773954073</v>
      </c>
      <c r="CA167" s="192">
        <f t="shared" si="69"/>
        <v>22071.145548821522</v>
      </c>
      <c r="CB167" s="192">
        <f t="shared" si="69"/>
        <v>18800.465469014373</v>
      </c>
      <c r="CC167" s="192">
        <f t="shared" si="69"/>
        <v>15947.882993657424</v>
      </c>
      <c r="CD167" s="192">
        <f t="shared" si="69"/>
        <v>13481.91425221254</v>
      </c>
      <c r="CE167" s="192">
        <f t="shared" si="69"/>
        <v>11365.057373022883</v>
      </c>
      <c r="CF167" s="192">
        <f t="shared" si="69"/>
        <v>9558.0809605993018</v>
      </c>
      <c r="CG167" s="192">
        <f t="shared" si="69"/>
        <v>8022.6456313823292</v>
      </c>
      <c r="CH167" s="192">
        <f t="shared" si="69"/>
        <v>6722.8114307699652</v>
      </c>
      <c r="CI167" s="192">
        <f t="shared" si="69"/>
        <v>5625.8125558086213</v>
      </c>
      <c r="CJ167" s="192">
        <f t="shared" si="69"/>
        <v>4702.3607896969079</v>
      </c>
    </row>
    <row r="169" spans="1:88" s="29" customFormat="1" x14ac:dyDescent="0.25">
      <c r="A169" s="523" t="s">
        <v>355</v>
      </c>
      <c r="B169" s="410"/>
      <c r="C169" s="410"/>
      <c r="D169" s="410"/>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row>
    <row r="170" spans="1:88" s="29" customFormat="1" x14ac:dyDescent="0.25">
      <c r="A170" s="457"/>
      <c r="B170" s="519" t="s">
        <v>24</v>
      </c>
      <c r="C170" s="521" t="s">
        <v>20</v>
      </c>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1"/>
      <c r="AB170" s="521"/>
      <c r="AC170" s="521"/>
      <c r="AD170" s="521"/>
      <c r="AE170" s="521"/>
      <c r="AF170" s="521"/>
      <c r="AG170" s="521"/>
      <c r="AH170" s="521"/>
      <c r="AI170" s="521"/>
      <c r="AJ170" s="521"/>
      <c r="AK170" s="521"/>
      <c r="AL170" s="521"/>
      <c r="AM170" s="521"/>
      <c r="AN170" s="521"/>
      <c r="AO170" s="521"/>
      <c r="AP170" s="521"/>
      <c r="AQ170" s="521"/>
      <c r="AR170" s="521"/>
      <c r="AS170" s="521"/>
      <c r="AT170" s="521"/>
      <c r="AU170" s="521"/>
      <c r="AV170" s="521"/>
      <c r="AW170" s="521"/>
      <c r="AX170" s="521"/>
      <c r="AY170" s="521"/>
      <c r="AZ170" s="521"/>
      <c r="BA170" s="521"/>
      <c r="BB170" s="521"/>
      <c r="BC170" s="521"/>
      <c r="BD170" s="521"/>
      <c r="BE170" s="521"/>
      <c r="BF170" s="521"/>
      <c r="BG170" s="521"/>
      <c r="BH170" s="521"/>
      <c r="BI170" s="521"/>
      <c r="BJ170" s="521"/>
      <c r="BK170" s="521"/>
      <c r="BL170" s="521"/>
      <c r="BM170" s="521"/>
      <c r="BN170" s="521"/>
      <c r="BO170" s="521"/>
      <c r="BP170" s="521"/>
      <c r="BQ170" s="521"/>
      <c r="BR170" s="521"/>
      <c r="BS170" s="521"/>
      <c r="BT170" s="521"/>
      <c r="BU170" s="521"/>
      <c r="BV170" s="521"/>
      <c r="BW170" s="521"/>
      <c r="BX170" s="521"/>
      <c r="BY170" s="521"/>
      <c r="BZ170" s="521"/>
      <c r="CA170" s="521"/>
      <c r="CB170" s="521"/>
      <c r="CC170" s="521"/>
      <c r="CD170" s="521"/>
      <c r="CE170" s="521"/>
      <c r="CF170" s="521"/>
      <c r="CG170" s="521"/>
      <c r="CH170" s="521"/>
      <c r="CI170" s="521"/>
      <c r="CJ170" s="521"/>
    </row>
    <row r="171" spans="1:88" s="29" customFormat="1" x14ac:dyDescent="0.25">
      <c r="A171" s="432"/>
      <c r="B171" s="520"/>
      <c r="C171" s="204">
        <v>0</v>
      </c>
      <c r="D171" s="204">
        <f>C171+1</f>
        <v>1</v>
      </c>
      <c r="E171" s="204">
        <f t="shared" ref="E171:AT171" si="70">D171+1</f>
        <v>2</v>
      </c>
      <c r="F171" s="204">
        <f t="shared" si="70"/>
        <v>3</v>
      </c>
      <c r="G171" s="204">
        <f t="shared" si="70"/>
        <v>4</v>
      </c>
      <c r="H171" s="204">
        <f t="shared" si="70"/>
        <v>5</v>
      </c>
      <c r="I171" s="204">
        <f t="shared" si="70"/>
        <v>6</v>
      </c>
      <c r="J171" s="204">
        <f t="shared" si="70"/>
        <v>7</v>
      </c>
      <c r="K171" s="204">
        <f t="shared" si="70"/>
        <v>8</v>
      </c>
      <c r="L171" s="204">
        <f t="shared" si="70"/>
        <v>9</v>
      </c>
      <c r="M171" s="204">
        <f t="shared" si="70"/>
        <v>10</v>
      </c>
      <c r="N171" s="204">
        <f t="shared" si="70"/>
        <v>11</v>
      </c>
      <c r="O171" s="204">
        <f t="shared" si="70"/>
        <v>12</v>
      </c>
      <c r="P171" s="204">
        <f t="shared" si="70"/>
        <v>13</v>
      </c>
      <c r="Q171" s="204">
        <f t="shared" si="70"/>
        <v>14</v>
      </c>
      <c r="R171" s="204">
        <f t="shared" si="70"/>
        <v>15</v>
      </c>
      <c r="S171" s="204">
        <f t="shared" si="70"/>
        <v>16</v>
      </c>
      <c r="T171" s="204">
        <f t="shared" si="70"/>
        <v>17</v>
      </c>
      <c r="U171" s="204">
        <f t="shared" si="70"/>
        <v>18</v>
      </c>
      <c r="V171" s="204">
        <f t="shared" si="70"/>
        <v>19</v>
      </c>
      <c r="W171" s="204">
        <f t="shared" si="70"/>
        <v>20</v>
      </c>
      <c r="X171" s="204">
        <f t="shared" si="70"/>
        <v>21</v>
      </c>
      <c r="Y171" s="204">
        <f t="shared" si="70"/>
        <v>22</v>
      </c>
      <c r="Z171" s="204">
        <f t="shared" si="70"/>
        <v>23</v>
      </c>
      <c r="AA171" s="204">
        <f t="shared" si="70"/>
        <v>24</v>
      </c>
      <c r="AB171" s="204">
        <f t="shared" si="70"/>
        <v>25</v>
      </c>
      <c r="AC171" s="204">
        <f t="shared" si="70"/>
        <v>26</v>
      </c>
      <c r="AD171" s="204">
        <f t="shared" si="70"/>
        <v>27</v>
      </c>
      <c r="AE171" s="204">
        <f t="shared" si="70"/>
        <v>28</v>
      </c>
      <c r="AF171" s="204">
        <f t="shared" si="70"/>
        <v>29</v>
      </c>
      <c r="AG171" s="204">
        <f t="shared" si="70"/>
        <v>30</v>
      </c>
      <c r="AH171" s="204">
        <f t="shared" si="70"/>
        <v>31</v>
      </c>
      <c r="AI171" s="204">
        <f t="shared" si="70"/>
        <v>32</v>
      </c>
      <c r="AJ171" s="204">
        <f t="shared" si="70"/>
        <v>33</v>
      </c>
      <c r="AK171" s="204">
        <f t="shared" si="70"/>
        <v>34</v>
      </c>
      <c r="AL171" s="204">
        <f t="shared" si="70"/>
        <v>35</v>
      </c>
      <c r="AM171" s="204">
        <f t="shared" si="70"/>
        <v>36</v>
      </c>
      <c r="AN171" s="204">
        <f t="shared" si="70"/>
        <v>37</v>
      </c>
      <c r="AO171" s="204">
        <f t="shared" si="70"/>
        <v>38</v>
      </c>
      <c r="AP171" s="204">
        <f t="shared" si="70"/>
        <v>39</v>
      </c>
      <c r="AQ171" s="204">
        <f t="shared" si="70"/>
        <v>40</v>
      </c>
      <c r="AR171" s="204">
        <f t="shared" si="70"/>
        <v>41</v>
      </c>
      <c r="AS171" s="204">
        <f t="shared" si="70"/>
        <v>42</v>
      </c>
      <c r="AT171" s="204">
        <f t="shared" si="70"/>
        <v>43</v>
      </c>
      <c r="AU171" s="204">
        <f>AT171+1</f>
        <v>44</v>
      </c>
      <c r="AV171" s="204">
        <f t="shared" ref="AV171:CB171" si="71">AU171+1</f>
        <v>45</v>
      </c>
      <c r="AW171" s="204">
        <f t="shared" si="71"/>
        <v>46</v>
      </c>
      <c r="AX171" s="204">
        <f t="shared" si="71"/>
        <v>47</v>
      </c>
      <c r="AY171" s="204">
        <f t="shared" si="71"/>
        <v>48</v>
      </c>
      <c r="AZ171" s="204">
        <f t="shared" si="71"/>
        <v>49</v>
      </c>
      <c r="BA171" s="204">
        <f t="shared" si="71"/>
        <v>50</v>
      </c>
      <c r="BB171" s="204">
        <f t="shared" si="71"/>
        <v>51</v>
      </c>
      <c r="BC171" s="204">
        <f t="shared" si="71"/>
        <v>52</v>
      </c>
      <c r="BD171" s="204">
        <f t="shared" si="71"/>
        <v>53</v>
      </c>
      <c r="BE171" s="204">
        <f t="shared" si="71"/>
        <v>54</v>
      </c>
      <c r="BF171" s="204">
        <f t="shared" si="71"/>
        <v>55</v>
      </c>
      <c r="BG171" s="204">
        <f t="shared" si="71"/>
        <v>56</v>
      </c>
      <c r="BH171" s="204">
        <f t="shared" si="71"/>
        <v>57</v>
      </c>
      <c r="BI171" s="204">
        <f t="shared" si="71"/>
        <v>58</v>
      </c>
      <c r="BJ171" s="204">
        <f t="shared" si="71"/>
        <v>59</v>
      </c>
      <c r="BK171" s="204">
        <f t="shared" si="71"/>
        <v>60</v>
      </c>
      <c r="BL171" s="204">
        <f t="shared" si="71"/>
        <v>61</v>
      </c>
      <c r="BM171" s="204">
        <f t="shared" si="71"/>
        <v>62</v>
      </c>
      <c r="BN171" s="204">
        <f t="shared" si="71"/>
        <v>63</v>
      </c>
      <c r="BO171" s="204">
        <f t="shared" si="71"/>
        <v>64</v>
      </c>
      <c r="BP171" s="204">
        <f t="shared" si="71"/>
        <v>65</v>
      </c>
      <c r="BQ171" s="204">
        <f t="shared" si="71"/>
        <v>66</v>
      </c>
      <c r="BR171" s="204">
        <f t="shared" si="71"/>
        <v>67</v>
      </c>
      <c r="BS171" s="204">
        <f t="shared" si="71"/>
        <v>68</v>
      </c>
      <c r="BT171" s="204">
        <f t="shared" si="71"/>
        <v>69</v>
      </c>
      <c r="BU171" s="204">
        <f t="shared" si="71"/>
        <v>70</v>
      </c>
      <c r="BV171" s="204">
        <f t="shared" si="71"/>
        <v>71</v>
      </c>
      <c r="BW171" s="204">
        <f t="shared" si="71"/>
        <v>72</v>
      </c>
      <c r="BX171" s="204">
        <f t="shared" si="71"/>
        <v>73</v>
      </c>
      <c r="BY171" s="204">
        <f t="shared" si="71"/>
        <v>74</v>
      </c>
      <c r="BZ171" s="204">
        <f t="shared" si="71"/>
        <v>75</v>
      </c>
      <c r="CA171" s="204">
        <f t="shared" si="71"/>
        <v>76</v>
      </c>
      <c r="CB171" s="204">
        <f t="shared" si="71"/>
        <v>77</v>
      </c>
      <c r="CC171" s="204">
        <f>CB171+1</f>
        <v>78</v>
      </c>
      <c r="CD171" s="204">
        <f t="shared" ref="CD171:CG171" si="72">CC171+1</f>
        <v>79</v>
      </c>
      <c r="CE171" s="204">
        <f t="shared" si="72"/>
        <v>80</v>
      </c>
      <c r="CF171" s="204">
        <f t="shared" si="72"/>
        <v>81</v>
      </c>
      <c r="CG171" s="204">
        <f t="shared" si="72"/>
        <v>82</v>
      </c>
      <c r="CH171" s="204">
        <f>CG171+1</f>
        <v>83</v>
      </c>
      <c r="CI171" s="204">
        <f t="shared" ref="CI171:CJ171" si="73">CH171+1</f>
        <v>84</v>
      </c>
      <c r="CJ171" s="204">
        <f t="shared" si="73"/>
        <v>85</v>
      </c>
    </row>
    <row r="172" spans="1:88" s="29" customFormat="1" x14ac:dyDescent="0.25">
      <c r="A172" s="140" t="s">
        <v>275</v>
      </c>
      <c r="B172" s="224"/>
      <c r="C172" s="224"/>
      <c r="D172" s="192">
        <f>D167</f>
        <v>-60052.385571031584</v>
      </c>
      <c r="E172" s="192">
        <f t="shared" ref="E172:AL172" si="74">E167</f>
        <v>-13141.986714454346</v>
      </c>
      <c r="F172" s="192">
        <f t="shared" si="74"/>
        <v>30537.431948540958</v>
      </c>
      <c r="G172" s="192">
        <f t="shared" si="74"/>
        <v>70271.775861868882</v>
      </c>
      <c r="H172" s="192">
        <f t="shared" si="74"/>
        <v>105714.52272873998</v>
      </c>
      <c r="I172" s="192">
        <f t="shared" si="74"/>
        <v>40391.435083559001</v>
      </c>
      <c r="J172" s="192">
        <f t="shared" si="74"/>
        <v>40903.825536192016</v>
      </c>
      <c r="K172" s="192">
        <f t="shared" si="74"/>
        <v>53262.791415420295</v>
      </c>
      <c r="L172" s="192">
        <f t="shared" si="74"/>
        <v>67306.071073961924</v>
      </c>
      <c r="M172" s="192">
        <f t="shared" si="74"/>
        <v>81045.163796618828</v>
      </c>
      <c r="N172" s="192">
        <f t="shared" si="74"/>
        <v>41653.297991402593</v>
      </c>
      <c r="O172" s="192">
        <f t="shared" si="74"/>
        <v>33170.596296161879</v>
      </c>
      <c r="P172" s="192">
        <f t="shared" si="74"/>
        <v>31426.84689864509</v>
      </c>
      <c r="Q172" s="192">
        <f t="shared" si="74"/>
        <v>31552.481982686586</v>
      </c>
      <c r="R172" s="192">
        <f t="shared" si="74"/>
        <v>32466.910143645466</v>
      </c>
      <c r="S172" s="192">
        <f t="shared" si="74"/>
        <v>33853.517440501011</v>
      </c>
      <c r="T172" s="192">
        <f t="shared" si="74"/>
        <v>35565.115788603078</v>
      </c>
      <c r="U172" s="192">
        <f t="shared" si="74"/>
        <v>37503.688284056567</v>
      </c>
      <c r="V172" s="192">
        <f t="shared" si="74"/>
        <v>39593.582986417721</v>
      </c>
      <c r="W172" s="192">
        <f t="shared" si="74"/>
        <v>42182.078074905323</v>
      </c>
      <c r="X172" s="192">
        <f t="shared" si="74"/>
        <v>43993.867938355506</v>
      </c>
      <c r="Y172" s="192">
        <f t="shared" si="74"/>
        <v>45891.180412690555</v>
      </c>
      <c r="Z172" s="192">
        <f t="shared" si="74"/>
        <v>47839.18556545992</v>
      </c>
      <c r="AA172" s="192">
        <f t="shared" si="74"/>
        <v>49804.036499291964</v>
      </c>
      <c r="AB172" s="192">
        <f t="shared" si="74"/>
        <v>51753.593983586747</v>
      </c>
      <c r="AC172" s="192">
        <f t="shared" si="74"/>
        <v>53658.857597139795</v>
      </c>
      <c r="AD172" s="192">
        <f t="shared" si="74"/>
        <v>55494.666224527246</v>
      </c>
      <c r="AE172" s="192">
        <f t="shared" si="74"/>
        <v>57239.927221848229</v>
      </c>
      <c r="AF172" s="192">
        <f t="shared" si="74"/>
        <v>58877.551061961931</v>
      </c>
      <c r="AG172" s="192">
        <f t="shared" si="74"/>
        <v>59937.574550060555</v>
      </c>
      <c r="AH172" s="192">
        <f t="shared" si="74"/>
        <v>61087.376839583398</v>
      </c>
      <c r="AI172" s="192">
        <f t="shared" si="74"/>
        <v>62318.435323373007</v>
      </c>
      <c r="AJ172" s="192">
        <f t="shared" si="74"/>
        <v>63606.696578598094</v>
      </c>
      <c r="AK172" s="192">
        <f t="shared" si="74"/>
        <v>64919.161571070028</v>
      </c>
      <c r="AL172" s="192">
        <f t="shared" si="74"/>
        <v>66220.309297505562</v>
      </c>
      <c r="AM172" s="224"/>
      <c r="AN172" s="224"/>
      <c r="AO172" s="224"/>
      <c r="AP172" s="224"/>
      <c r="AQ172" s="224"/>
      <c r="AR172" s="224"/>
      <c r="AS172" s="224"/>
      <c r="AT172" s="224"/>
      <c r="AU172" s="224"/>
      <c r="AV172" s="224"/>
      <c r="AW172" s="224"/>
      <c r="AX172" s="224"/>
      <c r="AY172" s="224"/>
      <c r="AZ172" s="224"/>
      <c r="BA172" s="224"/>
      <c r="BB172" s="224"/>
      <c r="BC172" s="224"/>
      <c r="BD172" s="224"/>
      <c r="BE172" s="224"/>
      <c r="BF172" s="224"/>
      <c r="BG172" s="224"/>
      <c r="BH172" s="224"/>
      <c r="BI172" s="224"/>
      <c r="BJ172" s="224"/>
      <c r="BK172" s="224"/>
      <c r="BL172" s="224"/>
      <c r="BM172" s="224"/>
      <c r="BN172" s="224"/>
      <c r="BO172" s="224"/>
      <c r="BP172" s="224"/>
      <c r="BQ172" s="224"/>
      <c r="BR172" s="224"/>
      <c r="BS172" s="224"/>
      <c r="BT172" s="224"/>
      <c r="BU172" s="224"/>
      <c r="BV172" s="224"/>
      <c r="BW172" s="224"/>
      <c r="BX172" s="224"/>
      <c r="BY172" s="224"/>
      <c r="BZ172" s="224"/>
      <c r="CA172" s="224"/>
      <c r="CB172" s="224"/>
      <c r="CC172" s="224"/>
      <c r="CD172" s="224"/>
      <c r="CE172" s="224"/>
      <c r="CF172" s="224"/>
      <c r="CG172" s="224"/>
      <c r="CH172" s="224"/>
      <c r="CI172" s="224"/>
      <c r="CJ172" s="224"/>
    </row>
    <row r="173" spans="1:88" s="29" customFormat="1" x14ac:dyDescent="0.25">
      <c r="A173" s="140" t="s">
        <v>276</v>
      </c>
      <c r="B173" s="224"/>
      <c r="C173" s="224"/>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192">
        <f>AM167</f>
        <v>67475.988007840817</v>
      </c>
      <c r="AN173" s="192">
        <f t="shared" ref="AN173:BU173" si="75">AN167</f>
        <v>68655.61371295758</v>
      </c>
      <c r="AO173" s="192">
        <f t="shared" si="75"/>
        <v>69733.256272908853</v>
      </c>
      <c r="AP173" s="192">
        <f t="shared" si="75"/>
        <v>70688.011493599523</v>
      </c>
      <c r="AQ173" s="192">
        <f t="shared" si="75"/>
        <v>71043.934890419769</v>
      </c>
      <c r="AR173" s="192">
        <f t="shared" si="75"/>
        <v>71593.910359255358</v>
      </c>
      <c r="AS173" s="192">
        <f t="shared" si="75"/>
        <v>72303.126251204318</v>
      </c>
      <c r="AT173" s="192">
        <f t="shared" si="75"/>
        <v>73114.30958411147</v>
      </c>
      <c r="AU173" s="192">
        <f t="shared" si="75"/>
        <v>73961.365030584566</v>
      </c>
      <c r="AV173" s="192">
        <f t="shared" si="75"/>
        <v>74779.808006669191</v>
      </c>
      <c r="AW173" s="192">
        <f t="shared" si="75"/>
        <v>75512.510561416348</v>
      </c>
      <c r="AX173" s="192">
        <f t="shared" si="75"/>
        <v>76112.420501300367</v>
      </c>
      <c r="AY173" s="192">
        <f t="shared" si="75"/>
        <v>76543.382349971565</v>
      </c>
      <c r="AZ173" s="192">
        <f t="shared" si="75"/>
        <v>76779.819017438072</v>
      </c>
      <c r="BA173" s="192">
        <f t="shared" si="75"/>
        <v>75863.865571013317</v>
      </c>
      <c r="BB173" s="192">
        <f t="shared" si="75"/>
        <v>77048.954138142813</v>
      </c>
      <c r="BC173" s="192">
        <f t="shared" si="75"/>
        <v>78018.676310705123</v>
      </c>
      <c r="BD173" s="192">
        <f t="shared" si="75"/>
        <v>78616.360734280534</v>
      </c>
      <c r="BE173" s="192">
        <f t="shared" si="75"/>
        <v>78770.239503729928</v>
      </c>
      <c r="BF173" s="192">
        <f t="shared" si="75"/>
        <v>78466.310392250627</v>
      </c>
      <c r="BG173" s="192">
        <f t="shared" si="75"/>
        <v>77725.578334820515</v>
      </c>
      <c r="BH173" s="192">
        <f t="shared" si="75"/>
        <v>76588.817593525921</v>
      </c>
      <c r="BI173" s="192">
        <f t="shared" si="75"/>
        <v>75106.535830608569</v>
      </c>
      <c r="BJ173" s="192">
        <f t="shared" si="75"/>
        <v>73332.513379008073</v>
      </c>
      <c r="BK173" s="192">
        <f t="shared" si="75"/>
        <v>71319.780029117625</v>
      </c>
      <c r="BL173" s="192">
        <f t="shared" si="75"/>
        <v>69118.236598299074</v>
      </c>
      <c r="BM173" s="192">
        <f t="shared" si="75"/>
        <v>66773.371376891009</v>
      </c>
      <c r="BN173" s="192">
        <f t="shared" si="75"/>
        <v>64325.69208562214</v>
      </c>
      <c r="BO173" s="192">
        <f t="shared" si="75"/>
        <v>61810.613425913863</v>
      </c>
      <c r="BP173" s="192">
        <f t="shared" si="75"/>
        <v>59258.623692810521</v>
      </c>
      <c r="BQ173" s="192">
        <f t="shared" si="75"/>
        <v>56695.611907189603</v>
      </c>
      <c r="BR173" s="192">
        <f t="shared" si="75"/>
        <v>54143.277054172744</v>
      </c>
      <c r="BS173" s="192">
        <f t="shared" si="75"/>
        <v>51619.56862232901</v>
      </c>
      <c r="BT173" s="192">
        <f t="shared" si="75"/>
        <v>49139.126489558781</v>
      </c>
      <c r="BU173" s="192">
        <f t="shared" si="75"/>
        <v>46713.700950910992</v>
      </c>
      <c r="BV173" s="224"/>
      <c r="BW173" s="224"/>
      <c r="BX173" s="224"/>
      <c r="BY173" s="224"/>
      <c r="BZ173" s="224"/>
      <c r="CA173" s="224"/>
      <c r="CB173" s="224"/>
      <c r="CC173" s="224"/>
      <c r="CD173" s="224"/>
      <c r="CE173" s="224"/>
      <c r="CF173" s="224"/>
      <c r="CG173" s="224"/>
      <c r="CH173" s="224"/>
      <c r="CI173" s="224"/>
      <c r="CJ173" s="224"/>
    </row>
    <row r="174" spans="1:88" s="29" customFormat="1" x14ac:dyDescent="0.25">
      <c r="A174" s="140" t="s">
        <v>287</v>
      </c>
      <c r="B174" s="224"/>
      <c r="C174" s="224"/>
      <c r="D174" s="224"/>
      <c r="E174" s="224"/>
      <c r="F174" s="224"/>
      <c r="G174" s="224"/>
      <c r="H174" s="224"/>
      <c r="I174" s="224"/>
      <c r="J174" s="224"/>
      <c r="K174" s="224"/>
      <c r="L174" s="224"/>
      <c r="M174" s="224"/>
      <c r="N174" s="224"/>
      <c r="O174" s="224"/>
      <c r="P174" s="224"/>
      <c r="Q174" s="224"/>
      <c r="R174" s="224"/>
      <c r="S174" s="224"/>
      <c r="T174" s="224"/>
      <c r="U174" s="224"/>
      <c r="V174" s="224"/>
      <c r="W174" s="224"/>
      <c r="X174" s="224"/>
      <c r="Y174" s="224"/>
      <c r="Z174" s="224"/>
      <c r="AA174" s="224"/>
      <c r="AB174" s="224"/>
      <c r="AC174" s="224"/>
      <c r="AD174" s="224"/>
      <c r="AE174" s="224"/>
      <c r="AF174" s="224"/>
      <c r="AG174" s="224"/>
      <c r="AH174" s="224"/>
      <c r="AI174" s="224"/>
      <c r="AJ174" s="224"/>
      <c r="AK174" s="224"/>
      <c r="AL174" s="224"/>
      <c r="AM174" s="224"/>
      <c r="AN174" s="224"/>
      <c r="AO174" s="224"/>
      <c r="AP174" s="224"/>
      <c r="AQ174" s="224"/>
      <c r="AR174" s="224"/>
      <c r="AS174" s="224"/>
      <c r="AT174" s="224"/>
      <c r="AU174" s="224"/>
      <c r="AV174" s="224"/>
      <c r="AW174" s="224"/>
      <c r="AX174" s="224"/>
      <c r="AY174" s="224"/>
      <c r="AZ174" s="224"/>
      <c r="BA174" s="224"/>
      <c r="BB174" s="224"/>
      <c r="BC174" s="224"/>
      <c r="BD174" s="224"/>
      <c r="BE174" s="224"/>
      <c r="BF174" s="224"/>
      <c r="BG174" s="224"/>
      <c r="BH174" s="224"/>
      <c r="BI174" s="224"/>
      <c r="BJ174" s="224"/>
      <c r="BK174" s="224"/>
      <c r="BL174" s="224"/>
      <c r="BM174" s="224"/>
      <c r="BN174" s="224"/>
      <c r="BO174" s="224"/>
      <c r="BP174" s="224"/>
      <c r="BQ174" s="224"/>
      <c r="BR174" s="224"/>
      <c r="BS174" s="224"/>
      <c r="BT174" s="224"/>
      <c r="BU174" s="224"/>
      <c r="BV174" s="192">
        <f>BV167</f>
        <v>44157.438364300324</v>
      </c>
      <c r="BW174" s="192">
        <f t="shared" ref="BW174:CJ174" si="76">BW167</f>
        <v>39260.969620045595</v>
      </c>
      <c r="BX174" s="192">
        <f t="shared" si="76"/>
        <v>34447.653153823761</v>
      </c>
      <c r="BY174" s="192">
        <f t="shared" si="76"/>
        <v>29918.522494455796</v>
      </c>
      <c r="BZ174" s="192">
        <f t="shared" si="76"/>
        <v>25778.636773954073</v>
      </c>
      <c r="CA174" s="192">
        <f t="shared" si="76"/>
        <v>22071.145548821522</v>
      </c>
      <c r="CB174" s="192">
        <f t="shared" si="76"/>
        <v>18800.465469014373</v>
      </c>
      <c r="CC174" s="192">
        <f t="shared" si="76"/>
        <v>15947.882993657424</v>
      </c>
      <c r="CD174" s="192">
        <f t="shared" si="76"/>
        <v>13481.91425221254</v>
      </c>
      <c r="CE174" s="192">
        <f t="shared" si="76"/>
        <v>11365.057373022883</v>
      </c>
      <c r="CF174" s="192">
        <f t="shared" si="76"/>
        <v>9558.0809605993018</v>
      </c>
      <c r="CG174" s="192">
        <f t="shared" si="76"/>
        <v>8022.6456313823292</v>
      </c>
      <c r="CH174" s="192">
        <f t="shared" si="76"/>
        <v>6722.8114307699652</v>
      </c>
      <c r="CI174" s="192">
        <f t="shared" si="76"/>
        <v>5625.8125558086213</v>
      </c>
      <c r="CJ174" s="192">
        <f t="shared" si="76"/>
        <v>4702.3607896969079</v>
      </c>
    </row>
    <row r="176" spans="1:88" ht="66.75" customHeight="1" x14ac:dyDescent="0.25">
      <c r="A176" s="523" t="s">
        <v>356</v>
      </c>
      <c r="B176" s="524"/>
      <c r="C176" s="410"/>
    </row>
    <row r="177" spans="1:3" x14ac:dyDescent="0.25">
      <c r="A177" s="216" t="s">
        <v>269</v>
      </c>
      <c r="B177" s="204" t="s">
        <v>274</v>
      </c>
      <c r="C177" s="215" t="s">
        <v>273</v>
      </c>
    </row>
    <row r="178" spans="1:3" x14ac:dyDescent="0.25">
      <c r="A178" s="225" t="s">
        <v>270</v>
      </c>
      <c r="B178" s="312">
        <f>SUM(D167:H167)</f>
        <v>133329.35825366387</v>
      </c>
      <c r="C178" s="312">
        <f>NPV('B. Andre input'!B211,D172:H172)</f>
        <v>104212.72223019005</v>
      </c>
    </row>
    <row r="179" spans="1:3" x14ac:dyDescent="0.25">
      <c r="A179" s="225" t="s">
        <v>271</v>
      </c>
      <c r="B179" s="312">
        <f>SUM(D167:M167)</f>
        <v>416238.6451594159</v>
      </c>
      <c r="C179" s="312">
        <f>NPV('B. Andre input'!B211,D172:M172)</f>
        <v>308176.3672012912</v>
      </c>
    </row>
    <row r="180" spans="1:3" x14ac:dyDescent="0.25">
      <c r="A180" s="225" t="s">
        <v>75</v>
      </c>
      <c r="B180" s="312">
        <f>SUM(D167:AB167)</f>
        <v>1014488.625445826</v>
      </c>
      <c r="C180" s="312">
        <f>NPV('B. Andre input'!B211,D172:AB172)</f>
        <v>600887.22694983066</v>
      </c>
    </row>
    <row r="181" spans="1:3" x14ac:dyDescent="0.25">
      <c r="A181" s="225" t="s">
        <v>100</v>
      </c>
      <c r="B181" s="312">
        <f>SUM(D167:BA167)</f>
        <v>2712010.5033221846</v>
      </c>
      <c r="C181" s="312">
        <f>NPV('B. Andre input'!B211,D172:AL172)+NPV('B. Andre input'!B212,D173:BA173)</f>
        <v>1649569.9078016868</v>
      </c>
    </row>
    <row r="182" spans="1:3" x14ac:dyDescent="0.25">
      <c r="A182" s="225" t="s">
        <v>272</v>
      </c>
      <c r="B182" s="312">
        <f>SUM(D167:CJ167)</f>
        <v>4346463.4891836373</v>
      </c>
      <c r="C182" s="312">
        <f>NPV('B. Andre input'!B211,D172:AL172)+NPV('B. Andre input'!B212,D173:BU173)+NPV('B. Andre input'!B213,D174:CJ174)</f>
        <v>2569526.3310425552</v>
      </c>
    </row>
  </sheetData>
  <sheetProtection algorithmName="SHA-512" hashValue="ShzEaIdiY/MvBj0csDfLnF37rRoO7EUZsidEMOArTLqYpWfaFVx6fxUkzlwuKulhQkPaqrn7mFTbZaJZbnO7zg==" saltValue="vjqvYlMISK7Sf+iEjTDXSQ==" spinCount="100000" sheet="1" objects="1" scenarios="1"/>
  <mergeCells count="28">
    <mergeCell ref="A33:A34"/>
    <mergeCell ref="B33:B34"/>
    <mergeCell ref="C33:CJ33"/>
    <mergeCell ref="A1:R1"/>
    <mergeCell ref="A3:R3"/>
    <mergeCell ref="A7:A8"/>
    <mergeCell ref="B7:B8"/>
    <mergeCell ref="C7:CJ7"/>
    <mergeCell ref="A59:A60"/>
    <mergeCell ref="B59:B60"/>
    <mergeCell ref="C59:CJ59"/>
    <mergeCell ref="A86:A87"/>
    <mergeCell ref="B86:B87"/>
    <mergeCell ref="C86:CJ86"/>
    <mergeCell ref="A112:A113"/>
    <mergeCell ref="B112:B113"/>
    <mergeCell ref="C112:CJ112"/>
    <mergeCell ref="A138:A139"/>
    <mergeCell ref="B138:B139"/>
    <mergeCell ref="C138:CJ138"/>
    <mergeCell ref="A176:C176"/>
    <mergeCell ref="A165:A166"/>
    <mergeCell ref="B165:B166"/>
    <mergeCell ref="C165:CJ165"/>
    <mergeCell ref="A169:D169"/>
    <mergeCell ref="A170:A171"/>
    <mergeCell ref="B170:B171"/>
    <mergeCell ref="C170:CJ170"/>
  </mergeCells>
  <pageMargins left="0.70866141732283472" right="0.70866141732283472" top="0.74803149606299213" bottom="0.74803149606299213" header="0.31496062992125984" footer="0.31496062992125984"/>
  <pageSetup paperSize="9" scale="1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222"/>
  <sheetViews>
    <sheetView workbookViewId="0">
      <selection sqref="A1:R1"/>
    </sheetView>
  </sheetViews>
  <sheetFormatPr defaultRowHeight="15" x14ac:dyDescent="0.25"/>
  <cols>
    <col min="1" max="1" width="18.42578125" customWidth="1"/>
  </cols>
  <sheetData>
    <row r="1" spans="1:89" x14ac:dyDescent="0.25">
      <c r="A1" s="488" t="s">
        <v>504</v>
      </c>
      <c r="B1" s="484"/>
      <c r="C1" s="484"/>
      <c r="D1" s="484"/>
      <c r="E1" s="484"/>
      <c r="F1" s="410"/>
      <c r="G1" s="410"/>
      <c r="H1" s="410"/>
      <c r="I1" s="410"/>
      <c r="J1" s="410"/>
      <c r="K1" s="410"/>
      <c r="L1" s="410"/>
      <c r="M1" s="410"/>
      <c r="N1" s="410"/>
      <c r="O1" s="410"/>
      <c r="P1" s="410"/>
      <c r="Q1" s="410"/>
      <c r="R1" s="410"/>
    </row>
    <row r="2" spans="1:89" s="267" customFormat="1" ht="17.25" customHeight="1" x14ac:dyDescent="0.25">
      <c r="A2" s="463" t="s">
        <v>516</v>
      </c>
      <c r="B2" s="404"/>
      <c r="C2" s="404"/>
      <c r="D2" s="404"/>
      <c r="E2" s="404"/>
      <c r="F2" s="404"/>
      <c r="G2" s="404"/>
      <c r="H2" s="404"/>
      <c r="I2" s="404"/>
      <c r="J2" s="404"/>
      <c r="K2" s="404"/>
      <c r="L2" s="404"/>
      <c r="M2" s="404"/>
      <c r="N2" s="404"/>
      <c r="O2" s="404"/>
      <c r="P2" s="404"/>
      <c r="Q2" s="404"/>
      <c r="R2" s="404"/>
    </row>
    <row r="4" spans="1:89" x14ac:dyDescent="0.25">
      <c r="A4" s="1" t="s">
        <v>397</v>
      </c>
      <c r="E4">
        <v>5</v>
      </c>
      <c r="F4">
        <f>E4+1</f>
        <v>6</v>
      </c>
      <c r="G4">
        <f t="shared" ref="G4:BR4" si="0">F4+1</f>
        <v>7</v>
      </c>
      <c r="H4">
        <f t="shared" si="0"/>
        <v>8</v>
      </c>
      <c r="I4">
        <f t="shared" si="0"/>
        <v>9</v>
      </c>
      <c r="J4">
        <f t="shared" si="0"/>
        <v>10</v>
      </c>
      <c r="K4">
        <f t="shared" si="0"/>
        <v>11</v>
      </c>
      <c r="L4">
        <f t="shared" si="0"/>
        <v>12</v>
      </c>
      <c r="M4">
        <f t="shared" si="0"/>
        <v>13</v>
      </c>
      <c r="N4">
        <f t="shared" si="0"/>
        <v>14</v>
      </c>
      <c r="O4">
        <f t="shared" si="0"/>
        <v>15</v>
      </c>
      <c r="P4">
        <f t="shared" si="0"/>
        <v>16</v>
      </c>
      <c r="Q4">
        <f t="shared" si="0"/>
        <v>17</v>
      </c>
      <c r="R4">
        <f t="shared" si="0"/>
        <v>18</v>
      </c>
      <c r="S4">
        <f t="shared" si="0"/>
        <v>19</v>
      </c>
      <c r="T4">
        <f t="shared" si="0"/>
        <v>20</v>
      </c>
      <c r="U4">
        <f t="shared" si="0"/>
        <v>21</v>
      </c>
      <c r="V4">
        <f t="shared" si="0"/>
        <v>22</v>
      </c>
      <c r="W4">
        <f t="shared" si="0"/>
        <v>23</v>
      </c>
      <c r="X4">
        <f t="shared" si="0"/>
        <v>24</v>
      </c>
      <c r="Y4">
        <f t="shared" si="0"/>
        <v>25</v>
      </c>
      <c r="Z4">
        <f t="shared" si="0"/>
        <v>26</v>
      </c>
      <c r="AA4">
        <f t="shared" si="0"/>
        <v>27</v>
      </c>
      <c r="AB4">
        <f t="shared" si="0"/>
        <v>28</v>
      </c>
      <c r="AC4">
        <f t="shared" si="0"/>
        <v>29</v>
      </c>
      <c r="AD4">
        <f t="shared" si="0"/>
        <v>30</v>
      </c>
      <c r="AE4">
        <f t="shared" si="0"/>
        <v>31</v>
      </c>
      <c r="AF4">
        <f t="shared" si="0"/>
        <v>32</v>
      </c>
      <c r="AG4">
        <f t="shared" si="0"/>
        <v>33</v>
      </c>
      <c r="AH4">
        <f t="shared" si="0"/>
        <v>34</v>
      </c>
      <c r="AI4">
        <f t="shared" si="0"/>
        <v>35</v>
      </c>
      <c r="AJ4">
        <f t="shared" si="0"/>
        <v>36</v>
      </c>
      <c r="AK4">
        <f t="shared" si="0"/>
        <v>37</v>
      </c>
      <c r="AL4">
        <f t="shared" si="0"/>
        <v>38</v>
      </c>
      <c r="AM4">
        <f t="shared" si="0"/>
        <v>39</v>
      </c>
      <c r="AN4">
        <f t="shared" si="0"/>
        <v>40</v>
      </c>
      <c r="AO4">
        <f t="shared" si="0"/>
        <v>41</v>
      </c>
      <c r="AP4">
        <f t="shared" si="0"/>
        <v>42</v>
      </c>
      <c r="AQ4">
        <f t="shared" si="0"/>
        <v>43</v>
      </c>
      <c r="AR4">
        <f t="shared" si="0"/>
        <v>44</v>
      </c>
      <c r="AS4">
        <f t="shared" si="0"/>
        <v>45</v>
      </c>
      <c r="AT4">
        <f t="shared" si="0"/>
        <v>46</v>
      </c>
      <c r="AU4">
        <f t="shared" si="0"/>
        <v>47</v>
      </c>
      <c r="AV4">
        <f t="shared" si="0"/>
        <v>48</v>
      </c>
      <c r="AW4">
        <f t="shared" si="0"/>
        <v>49</v>
      </c>
      <c r="AX4">
        <f t="shared" si="0"/>
        <v>50</v>
      </c>
      <c r="AY4">
        <f t="shared" si="0"/>
        <v>51</v>
      </c>
      <c r="AZ4">
        <f t="shared" si="0"/>
        <v>52</v>
      </c>
      <c r="BA4">
        <f t="shared" si="0"/>
        <v>53</v>
      </c>
      <c r="BB4">
        <f t="shared" si="0"/>
        <v>54</v>
      </c>
      <c r="BC4">
        <f t="shared" si="0"/>
        <v>55</v>
      </c>
      <c r="BD4">
        <f t="shared" si="0"/>
        <v>56</v>
      </c>
      <c r="BE4">
        <f t="shared" si="0"/>
        <v>57</v>
      </c>
      <c r="BF4">
        <f t="shared" si="0"/>
        <v>58</v>
      </c>
      <c r="BG4">
        <f t="shared" si="0"/>
        <v>59</v>
      </c>
      <c r="BH4">
        <f t="shared" si="0"/>
        <v>60</v>
      </c>
      <c r="BI4">
        <f t="shared" si="0"/>
        <v>61</v>
      </c>
      <c r="BJ4">
        <f t="shared" si="0"/>
        <v>62</v>
      </c>
      <c r="BK4">
        <f t="shared" si="0"/>
        <v>63</v>
      </c>
      <c r="BL4">
        <f t="shared" si="0"/>
        <v>64</v>
      </c>
      <c r="BM4">
        <f t="shared" si="0"/>
        <v>65</v>
      </c>
      <c r="BN4">
        <f t="shared" si="0"/>
        <v>66</v>
      </c>
      <c r="BO4">
        <f t="shared" si="0"/>
        <v>67</v>
      </c>
      <c r="BP4">
        <f t="shared" si="0"/>
        <v>68</v>
      </c>
      <c r="BQ4">
        <f t="shared" si="0"/>
        <v>69</v>
      </c>
      <c r="BR4">
        <f t="shared" si="0"/>
        <v>70</v>
      </c>
      <c r="BS4">
        <f t="shared" ref="BS4:CK4" si="1">BR4+1</f>
        <v>71</v>
      </c>
      <c r="BT4">
        <f t="shared" si="1"/>
        <v>72</v>
      </c>
      <c r="BU4">
        <f t="shared" si="1"/>
        <v>73</v>
      </c>
      <c r="BV4">
        <f t="shared" si="1"/>
        <v>74</v>
      </c>
      <c r="BW4">
        <f t="shared" si="1"/>
        <v>75</v>
      </c>
      <c r="BX4">
        <f t="shared" si="1"/>
        <v>76</v>
      </c>
      <c r="BY4">
        <f t="shared" si="1"/>
        <v>77</v>
      </c>
      <c r="BZ4">
        <f t="shared" si="1"/>
        <v>78</v>
      </c>
      <c r="CA4">
        <f t="shared" si="1"/>
        <v>79</v>
      </c>
      <c r="CB4">
        <f t="shared" si="1"/>
        <v>80</v>
      </c>
      <c r="CC4">
        <f t="shared" si="1"/>
        <v>81</v>
      </c>
      <c r="CD4">
        <f t="shared" si="1"/>
        <v>82</v>
      </c>
      <c r="CE4">
        <f t="shared" si="1"/>
        <v>83</v>
      </c>
      <c r="CF4">
        <f t="shared" si="1"/>
        <v>84</v>
      </c>
      <c r="CG4">
        <f t="shared" si="1"/>
        <v>85</v>
      </c>
      <c r="CH4">
        <f t="shared" si="1"/>
        <v>86</v>
      </c>
      <c r="CI4">
        <f t="shared" si="1"/>
        <v>87</v>
      </c>
      <c r="CJ4">
        <f t="shared" si="1"/>
        <v>88</v>
      </c>
      <c r="CK4">
        <f t="shared" si="1"/>
        <v>89</v>
      </c>
    </row>
    <row r="5" spans="1:89" x14ac:dyDescent="0.25">
      <c r="A5" s="240"/>
      <c r="B5" s="241"/>
      <c r="C5" s="241"/>
      <c r="D5" s="241"/>
      <c r="E5" s="242" t="s">
        <v>66</v>
      </c>
      <c r="F5" s="242" t="s">
        <v>67</v>
      </c>
      <c r="G5" s="242" t="s">
        <v>68</v>
      </c>
      <c r="H5" s="242" t="s">
        <v>69</v>
      </c>
      <c r="I5" s="242" t="s">
        <v>70</v>
      </c>
      <c r="J5" s="242" t="s">
        <v>71</v>
      </c>
      <c r="K5" s="242" t="s">
        <v>72</v>
      </c>
      <c r="L5" s="242" t="s">
        <v>73</v>
      </c>
      <c r="M5" s="242" t="s">
        <v>74</v>
      </c>
      <c r="N5" s="242" t="s">
        <v>75</v>
      </c>
      <c r="O5" s="242" t="s">
        <v>76</v>
      </c>
      <c r="P5" s="242" t="s">
        <v>77</v>
      </c>
      <c r="Q5" s="242" t="s">
        <v>78</v>
      </c>
      <c r="R5" s="242" t="s">
        <v>79</v>
      </c>
      <c r="S5" s="242" t="s">
        <v>80</v>
      </c>
      <c r="T5" s="242" t="s">
        <v>81</v>
      </c>
      <c r="U5" s="242" t="s">
        <v>82</v>
      </c>
      <c r="V5" s="242" t="s">
        <v>83</v>
      </c>
      <c r="W5" s="242" t="s">
        <v>84</v>
      </c>
      <c r="X5" s="242" t="s">
        <v>85</v>
      </c>
      <c r="Y5" s="242" t="s">
        <v>86</v>
      </c>
      <c r="Z5" s="242" t="s">
        <v>87</v>
      </c>
      <c r="AA5" s="242" t="s">
        <v>88</v>
      </c>
      <c r="AB5" s="242" t="s">
        <v>89</v>
      </c>
      <c r="AC5" s="242" t="s">
        <v>90</v>
      </c>
      <c r="AD5" s="242" t="s">
        <v>91</v>
      </c>
      <c r="AE5" s="242" t="s">
        <v>92</v>
      </c>
      <c r="AF5" s="242" t="s">
        <v>93</v>
      </c>
      <c r="AG5" s="242" t="s">
        <v>94</v>
      </c>
      <c r="AH5" s="242" t="s">
        <v>95</v>
      </c>
      <c r="AI5" s="242" t="s">
        <v>96</v>
      </c>
      <c r="AJ5" s="242" t="s">
        <v>97</v>
      </c>
      <c r="AK5" s="242" t="s">
        <v>98</v>
      </c>
      <c r="AL5" s="242" t="s">
        <v>99</v>
      </c>
      <c r="AM5" s="242" t="s">
        <v>100</v>
      </c>
      <c r="AN5" s="242" t="s">
        <v>101</v>
      </c>
      <c r="AO5" s="242" t="s">
        <v>102</v>
      </c>
      <c r="AP5" s="242" t="s">
        <v>103</v>
      </c>
      <c r="AQ5" s="242" t="s">
        <v>104</v>
      </c>
      <c r="AR5" s="242" t="s">
        <v>105</v>
      </c>
      <c r="AS5" s="242" t="s">
        <v>106</v>
      </c>
      <c r="AT5" s="242" t="s">
        <v>107</v>
      </c>
      <c r="AU5" s="242" t="s">
        <v>108</v>
      </c>
      <c r="AV5" s="242" t="s">
        <v>109</v>
      </c>
      <c r="AW5" s="242" t="s">
        <v>110</v>
      </c>
      <c r="AX5" s="242" t="s">
        <v>111</v>
      </c>
      <c r="AY5" s="242" t="s">
        <v>112</v>
      </c>
      <c r="AZ5" s="242" t="s">
        <v>113</v>
      </c>
      <c r="BA5" s="242" t="s">
        <v>114</v>
      </c>
      <c r="BB5" s="242" t="s">
        <v>115</v>
      </c>
      <c r="BC5" s="242" t="s">
        <v>116</v>
      </c>
      <c r="BD5" s="242" t="s">
        <v>117</v>
      </c>
      <c r="BE5" s="242" t="s">
        <v>118</v>
      </c>
      <c r="BF5" s="242" t="s">
        <v>119</v>
      </c>
      <c r="BG5" s="242" t="s">
        <v>120</v>
      </c>
      <c r="BH5" s="242" t="s">
        <v>121</v>
      </c>
      <c r="BI5" s="242" t="s">
        <v>122</v>
      </c>
      <c r="BJ5" s="242" t="s">
        <v>123</v>
      </c>
      <c r="BK5" s="242" t="s">
        <v>124</v>
      </c>
      <c r="BL5" s="242" t="s">
        <v>125</v>
      </c>
      <c r="BM5" s="242" t="s">
        <v>152</v>
      </c>
      <c r="BN5" s="242" t="s">
        <v>127</v>
      </c>
      <c r="BO5" s="242" t="s">
        <v>128</v>
      </c>
      <c r="BP5" s="242" t="s">
        <v>129</v>
      </c>
      <c r="BQ5" s="242" t="s">
        <v>130</v>
      </c>
      <c r="BR5" s="242" t="s">
        <v>131</v>
      </c>
      <c r="BS5" s="242" t="s">
        <v>132</v>
      </c>
      <c r="BT5" s="242" t="s">
        <v>133</v>
      </c>
      <c r="BU5" s="242" t="s">
        <v>134</v>
      </c>
      <c r="BV5" s="242" t="s">
        <v>135</v>
      </c>
      <c r="BW5" s="242" t="s">
        <v>136</v>
      </c>
      <c r="BX5" s="242" t="s">
        <v>137</v>
      </c>
      <c r="BY5" s="242" t="s">
        <v>138</v>
      </c>
      <c r="BZ5" s="242" t="s">
        <v>139</v>
      </c>
      <c r="CA5" s="242" t="s">
        <v>140</v>
      </c>
      <c r="CB5" s="242" t="s">
        <v>141</v>
      </c>
      <c r="CC5" s="242" t="s">
        <v>142</v>
      </c>
      <c r="CD5" s="242" t="s">
        <v>143</v>
      </c>
      <c r="CE5" s="242" t="s">
        <v>144</v>
      </c>
      <c r="CF5" s="242" t="s">
        <v>145</v>
      </c>
      <c r="CG5" s="242" t="s">
        <v>146</v>
      </c>
      <c r="CH5" s="242" t="s">
        <v>147</v>
      </c>
      <c r="CI5" s="242" t="s">
        <v>148</v>
      </c>
      <c r="CJ5" s="242" t="s">
        <v>149</v>
      </c>
      <c r="CK5" s="242" t="s">
        <v>150</v>
      </c>
    </row>
    <row r="6" spans="1:89" x14ac:dyDescent="0.25">
      <c r="A6" s="243">
        <v>101</v>
      </c>
      <c r="B6" s="242" t="s">
        <v>367</v>
      </c>
      <c r="C6" s="242" t="s">
        <v>6</v>
      </c>
      <c r="D6" s="242" t="s">
        <v>368</v>
      </c>
      <c r="E6" s="250">
        <v>2269</v>
      </c>
      <c r="F6" s="250">
        <v>2225</v>
      </c>
      <c r="G6" s="250">
        <v>2251</v>
      </c>
      <c r="H6" s="250">
        <v>2639</v>
      </c>
      <c r="I6" s="250">
        <v>3562</v>
      </c>
      <c r="J6" s="250">
        <v>5000</v>
      </c>
      <c r="K6" s="250">
        <v>6315</v>
      </c>
      <c r="L6" s="250">
        <v>6881</v>
      </c>
      <c r="M6" s="250">
        <v>7602</v>
      </c>
      <c r="N6" s="250">
        <v>8000</v>
      </c>
      <c r="O6" s="250">
        <v>8246</v>
      </c>
      <c r="P6" s="250">
        <v>8231</v>
      </c>
      <c r="Q6" s="250">
        <v>8131</v>
      </c>
      <c r="R6" s="250">
        <v>7474</v>
      </c>
      <c r="S6" s="250">
        <v>7406</v>
      </c>
      <c r="T6" s="250">
        <v>6927</v>
      </c>
      <c r="U6" s="250">
        <v>6396</v>
      </c>
      <c r="V6" s="250">
        <v>5900</v>
      </c>
      <c r="W6" s="250">
        <v>5730</v>
      </c>
      <c r="X6" s="250">
        <v>5431</v>
      </c>
      <c r="Y6" s="250">
        <v>5313</v>
      </c>
      <c r="Z6" s="250">
        <v>5123</v>
      </c>
      <c r="AA6" s="250">
        <v>4961</v>
      </c>
      <c r="AB6" s="250">
        <v>4598</v>
      </c>
      <c r="AC6" s="250">
        <v>4666</v>
      </c>
      <c r="AD6" s="250">
        <v>4800</v>
      </c>
      <c r="AE6" s="250">
        <v>4641</v>
      </c>
      <c r="AF6" s="250">
        <v>4332</v>
      </c>
      <c r="AG6" s="250">
        <v>4333</v>
      </c>
      <c r="AH6" s="250">
        <v>4007</v>
      </c>
      <c r="AI6" s="250">
        <v>3767</v>
      </c>
      <c r="AJ6" s="250">
        <v>3631</v>
      </c>
      <c r="AK6" s="250">
        <v>3685</v>
      </c>
      <c r="AL6" s="250">
        <v>3685</v>
      </c>
      <c r="AM6" s="250">
        <v>3905</v>
      </c>
      <c r="AN6" s="250">
        <v>3716</v>
      </c>
      <c r="AO6" s="250">
        <v>3627</v>
      </c>
      <c r="AP6" s="250">
        <v>3413</v>
      </c>
      <c r="AQ6" s="250">
        <v>3128</v>
      </c>
      <c r="AR6" s="250">
        <v>2917</v>
      </c>
      <c r="AS6" s="250">
        <v>2899</v>
      </c>
      <c r="AT6" s="250">
        <v>2667</v>
      </c>
      <c r="AU6" s="250">
        <v>2635</v>
      </c>
      <c r="AV6" s="250">
        <v>2552</v>
      </c>
      <c r="AW6" s="250">
        <v>2463</v>
      </c>
      <c r="AX6" s="250">
        <v>2436</v>
      </c>
      <c r="AY6" s="250">
        <v>2204</v>
      </c>
      <c r="AZ6" s="250">
        <v>2224</v>
      </c>
      <c r="BA6" s="250">
        <v>2100</v>
      </c>
      <c r="BB6" s="250">
        <v>2147</v>
      </c>
      <c r="BC6" s="250">
        <v>2022</v>
      </c>
      <c r="BD6" s="250">
        <v>1894</v>
      </c>
      <c r="BE6" s="250">
        <v>1971</v>
      </c>
      <c r="BF6" s="250">
        <v>2120</v>
      </c>
      <c r="BG6" s="250">
        <v>1946</v>
      </c>
      <c r="BH6" s="250">
        <v>1859</v>
      </c>
      <c r="BI6" s="250">
        <v>1638</v>
      </c>
      <c r="BJ6" s="250">
        <v>1503</v>
      </c>
      <c r="BK6" s="250">
        <v>1370</v>
      </c>
      <c r="BL6" s="250">
        <v>1037</v>
      </c>
      <c r="BM6" s="250">
        <v>982</v>
      </c>
      <c r="BN6" s="250">
        <v>912</v>
      </c>
      <c r="BO6" s="250">
        <v>830</v>
      </c>
      <c r="BP6" s="250">
        <v>653</v>
      </c>
      <c r="BQ6" s="250">
        <v>602</v>
      </c>
      <c r="BR6" s="250">
        <v>538</v>
      </c>
      <c r="BS6" s="250">
        <v>425</v>
      </c>
      <c r="BT6" s="250">
        <v>421</v>
      </c>
      <c r="BU6" s="250">
        <v>322</v>
      </c>
      <c r="BV6" s="250">
        <v>301</v>
      </c>
      <c r="BW6" s="250">
        <v>275</v>
      </c>
      <c r="BX6" s="250">
        <v>231</v>
      </c>
      <c r="BY6" s="250">
        <v>204</v>
      </c>
      <c r="BZ6" s="250">
        <v>164</v>
      </c>
      <c r="CA6" s="250">
        <v>138</v>
      </c>
      <c r="CB6" s="250">
        <v>94</v>
      </c>
      <c r="CC6" s="250">
        <v>88</v>
      </c>
      <c r="CD6" s="250">
        <v>57</v>
      </c>
      <c r="CE6" s="250">
        <v>53</v>
      </c>
      <c r="CF6" s="250">
        <v>45</v>
      </c>
      <c r="CG6" s="250">
        <v>33</v>
      </c>
      <c r="CH6" s="250">
        <v>17</v>
      </c>
      <c r="CI6" s="250">
        <v>13</v>
      </c>
      <c r="CJ6" s="250">
        <v>12</v>
      </c>
      <c r="CK6" s="250">
        <v>12</v>
      </c>
    </row>
    <row r="7" spans="1:89" x14ac:dyDescent="0.25">
      <c r="A7" s="240">
        <v>147</v>
      </c>
      <c r="B7" s="241"/>
      <c r="C7" s="241"/>
      <c r="D7" s="242" t="s">
        <v>369</v>
      </c>
      <c r="E7" s="250">
        <v>428</v>
      </c>
      <c r="F7" s="250">
        <v>412</v>
      </c>
      <c r="G7" s="250">
        <v>384</v>
      </c>
      <c r="H7" s="250">
        <v>459</v>
      </c>
      <c r="I7" s="250">
        <v>603</v>
      </c>
      <c r="J7" s="250">
        <v>729</v>
      </c>
      <c r="K7" s="250">
        <v>827</v>
      </c>
      <c r="L7" s="250">
        <v>954</v>
      </c>
      <c r="M7" s="250">
        <v>974</v>
      </c>
      <c r="N7" s="250">
        <v>976</v>
      </c>
      <c r="O7" s="250">
        <v>1039</v>
      </c>
      <c r="P7" s="250">
        <v>1055</v>
      </c>
      <c r="Q7" s="250">
        <v>1031</v>
      </c>
      <c r="R7" s="250">
        <v>1051</v>
      </c>
      <c r="S7" s="250">
        <v>1034</v>
      </c>
      <c r="T7" s="250">
        <v>999</v>
      </c>
      <c r="U7" s="250">
        <v>946</v>
      </c>
      <c r="V7" s="250">
        <v>864</v>
      </c>
      <c r="W7" s="250">
        <v>815</v>
      </c>
      <c r="X7" s="250">
        <v>819</v>
      </c>
      <c r="Y7" s="250">
        <v>851</v>
      </c>
      <c r="Z7" s="250">
        <v>771</v>
      </c>
      <c r="AA7" s="250">
        <v>776</v>
      </c>
      <c r="AB7" s="250">
        <v>798</v>
      </c>
      <c r="AC7" s="250">
        <v>724</v>
      </c>
      <c r="AD7" s="250">
        <v>807</v>
      </c>
      <c r="AE7" s="250">
        <v>788</v>
      </c>
      <c r="AF7" s="250">
        <v>697</v>
      </c>
      <c r="AG7" s="250">
        <v>713</v>
      </c>
      <c r="AH7" s="250">
        <v>652</v>
      </c>
      <c r="AI7" s="250">
        <v>673</v>
      </c>
      <c r="AJ7" s="250">
        <v>581</v>
      </c>
      <c r="AK7" s="250">
        <v>616</v>
      </c>
      <c r="AL7" s="250">
        <v>660</v>
      </c>
      <c r="AM7" s="250">
        <v>652</v>
      </c>
      <c r="AN7" s="250">
        <v>693</v>
      </c>
      <c r="AO7" s="250">
        <v>653</v>
      </c>
      <c r="AP7" s="250">
        <v>593</v>
      </c>
      <c r="AQ7" s="250">
        <v>537</v>
      </c>
      <c r="AR7" s="250">
        <v>476</v>
      </c>
      <c r="AS7" s="250">
        <v>495</v>
      </c>
      <c r="AT7" s="250">
        <v>486</v>
      </c>
      <c r="AU7" s="250">
        <v>468</v>
      </c>
      <c r="AV7" s="250">
        <v>466</v>
      </c>
      <c r="AW7" s="250">
        <v>468</v>
      </c>
      <c r="AX7" s="250">
        <v>429</v>
      </c>
      <c r="AY7" s="250">
        <v>406</v>
      </c>
      <c r="AZ7" s="250">
        <v>413</v>
      </c>
      <c r="BA7" s="250">
        <v>413</v>
      </c>
      <c r="BB7" s="250">
        <v>425</v>
      </c>
      <c r="BC7" s="250">
        <v>385</v>
      </c>
      <c r="BD7" s="250">
        <v>416</v>
      </c>
      <c r="BE7" s="250">
        <v>470</v>
      </c>
      <c r="BF7" s="250">
        <v>483</v>
      </c>
      <c r="BG7" s="250">
        <v>494</v>
      </c>
      <c r="BH7" s="250">
        <v>483</v>
      </c>
      <c r="BI7" s="250">
        <v>438</v>
      </c>
      <c r="BJ7" s="250">
        <v>428</v>
      </c>
      <c r="BK7" s="250">
        <v>379</v>
      </c>
      <c r="BL7" s="250">
        <v>309</v>
      </c>
      <c r="BM7" s="250">
        <v>265</v>
      </c>
      <c r="BN7" s="250">
        <v>259</v>
      </c>
      <c r="BO7" s="250">
        <v>218</v>
      </c>
      <c r="BP7" s="250">
        <v>225</v>
      </c>
      <c r="BQ7" s="250">
        <v>166</v>
      </c>
      <c r="BR7" s="250">
        <v>162</v>
      </c>
      <c r="BS7" s="250">
        <v>148</v>
      </c>
      <c r="BT7" s="250">
        <v>115</v>
      </c>
      <c r="BU7" s="250">
        <v>114</v>
      </c>
      <c r="BV7" s="250">
        <v>109</v>
      </c>
      <c r="BW7" s="250">
        <v>90</v>
      </c>
      <c r="BX7" s="250">
        <v>76</v>
      </c>
      <c r="BY7" s="250">
        <v>70</v>
      </c>
      <c r="BZ7" s="250">
        <v>58</v>
      </c>
      <c r="CA7" s="250">
        <v>39</v>
      </c>
      <c r="CB7" s="250">
        <v>46</v>
      </c>
      <c r="CC7" s="250">
        <v>37</v>
      </c>
      <c r="CD7" s="250">
        <v>34</v>
      </c>
      <c r="CE7" s="250">
        <v>17</v>
      </c>
      <c r="CF7" s="250">
        <v>18</v>
      </c>
      <c r="CG7" s="250">
        <v>11</v>
      </c>
      <c r="CH7" s="250">
        <v>11</v>
      </c>
      <c r="CI7" s="250">
        <v>4</v>
      </c>
      <c r="CJ7" s="250">
        <v>4</v>
      </c>
      <c r="CK7" s="250">
        <v>7</v>
      </c>
    </row>
    <row r="8" spans="1:89" x14ac:dyDescent="0.25">
      <c r="A8" s="240">
        <v>155</v>
      </c>
      <c r="B8" s="241"/>
      <c r="C8" s="241"/>
      <c r="D8" s="242" t="s">
        <v>370</v>
      </c>
      <c r="E8" s="250">
        <v>89</v>
      </c>
      <c r="F8" s="250">
        <v>103</v>
      </c>
      <c r="G8" s="250">
        <v>103</v>
      </c>
      <c r="H8" s="250">
        <v>88</v>
      </c>
      <c r="I8" s="250">
        <v>68</v>
      </c>
      <c r="J8" s="250">
        <v>64</v>
      </c>
      <c r="K8" s="250">
        <v>44</v>
      </c>
      <c r="L8" s="250">
        <v>32</v>
      </c>
      <c r="M8" s="250">
        <v>43</v>
      </c>
      <c r="N8" s="250">
        <v>23</v>
      </c>
      <c r="O8" s="250">
        <v>28</v>
      </c>
      <c r="P8" s="250">
        <v>39</v>
      </c>
      <c r="Q8" s="250">
        <v>42</v>
      </c>
      <c r="R8" s="250">
        <v>37</v>
      </c>
      <c r="S8" s="250">
        <v>36</v>
      </c>
      <c r="T8" s="250">
        <v>39</v>
      </c>
      <c r="U8" s="250">
        <v>51</v>
      </c>
      <c r="V8" s="250">
        <v>54</v>
      </c>
      <c r="W8" s="250">
        <v>61</v>
      </c>
      <c r="X8" s="250">
        <v>46</v>
      </c>
      <c r="Y8" s="250">
        <v>59</v>
      </c>
      <c r="Z8" s="250">
        <v>66</v>
      </c>
      <c r="AA8" s="250">
        <v>90</v>
      </c>
      <c r="AB8" s="250">
        <v>109</v>
      </c>
      <c r="AC8" s="250">
        <v>97</v>
      </c>
      <c r="AD8" s="250">
        <v>103</v>
      </c>
      <c r="AE8" s="250">
        <v>108</v>
      </c>
      <c r="AF8" s="250">
        <v>103</v>
      </c>
      <c r="AG8" s="250">
        <v>108</v>
      </c>
      <c r="AH8" s="250">
        <v>107</v>
      </c>
      <c r="AI8" s="250">
        <v>106</v>
      </c>
      <c r="AJ8" s="250">
        <v>116</v>
      </c>
      <c r="AK8" s="250">
        <v>101</v>
      </c>
      <c r="AL8" s="250">
        <v>116</v>
      </c>
      <c r="AM8" s="250">
        <v>128</v>
      </c>
      <c r="AN8" s="250">
        <v>115</v>
      </c>
      <c r="AO8" s="250">
        <v>99</v>
      </c>
      <c r="AP8" s="250">
        <v>124</v>
      </c>
      <c r="AQ8" s="250">
        <v>90</v>
      </c>
      <c r="AR8" s="250">
        <v>91</v>
      </c>
      <c r="AS8" s="250">
        <v>101</v>
      </c>
      <c r="AT8" s="250">
        <v>98</v>
      </c>
      <c r="AU8" s="250">
        <v>92</v>
      </c>
      <c r="AV8" s="250">
        <v>89</v>
      </c>
      <c r="AW8" s="250">
        <v>91</v>
      </c>
      <c r="AX8" s="250">
        <v>83</v>
      </c>
      <c r="AY8" s="250">
        <v>87</v>
      </c>
      <c r="AZ8" s="250">
        <v>87</v>
      </c>
      <c r="BA8" s="250">
        <v>83</v>
      </c>
      <c r="BB8" s="250">
        <v>84</v>
      </c>
      <c r="BC8" s="250">
        <v>97</v>
      </c>
      <c r="BD8" s="250">
        <v>109</v>
      </c>
      <c r="BE8" s="250">
        <v>89</v>
      </c>
      <c r="BF8" s="250">
        <v>113</v>
      </c>
      <c r="BG8" s="250">
        <v>112</v>
      </c>
      <c r="BH8" s="250">
        <v>94</v>
      </c>
      <c r="BI8" s="250">
        <v>90</v>
      </c>
      <c r="BJ8" s="250">
        <v>95</v>
      </c>
      <c r="BK8" s="250">
        <v>93</v>
      </c>
      <c r="BL8" s="250">
        <v>71</v>
      </c>
      <c r="BM8" s="250">
        <v>62</v>
      </c>
      <c r="BN8" s="250">
        <v>45</v>
      </c>
      <c r="BO8" s="250">
        <v>60</v>
      </c>
      <c r="BP8" s="250">
        <v>46</v>
      </c>
      <c r="BQ8" s="250">
        <v>49</v>
      </c>
      <c r="BR8" s="250">
        <v>43</v>
      </c>
      <c r="BS8" s="250">
        <v>46</v>
      </c>
      <c r="BT8" s="250">
        <v>29</v>
      </c>
      <c r="BU8" s="250">
        <v>25</v>
      </c>
      <c r="BV8" s="250">
        <v>17</v>
      </c>
      <c r="BW8" s="250">
        <v>17</v>
      </c>
      <c r="BX8" s="250">
        <v>16</v>
      </c>
      <c r="BY8" s="250">
        <v>23</v>
      </c>
      <c r="BZ8" s="250">
        <v>16</v>
      </c>
      <c r="CA8" s="250">
        <v>15</v>
      </c>
      <c r="CB8" s="250">
        <v>6</v>
      </c>
      <c r="CC8" s="250">
        <v>7</v>
      </c>
      <c r="CD8" s="250">
        <v>2</v>
      </c>
      <c r="CE8" s="250">
        <v>1</v>
      </c>
      <c r="CF8" s="250">
        <v>1</v>
      </c>
      <c r="CG8" s="250">
        <v>0</v>
      </c>
      <c r="CH8" s="250">
        <v>1</v>
      </c>
      <c r="CI8" s="250">
        <v>2</v>
      </c>
      <c r="CJ8" s="250">
        <v>0</v>
      </c>
      <c r="CK8" s="250">
        <v>0</v>
      </c>
    </row>
    <row r="9" spans="1:89" x14ac:dyDescent="0.25">
      <c r="A9" s="240">
        <v>185</v>
      </c>
      <c r="B9" s="241"/>
      <c r="C9" s="241"/>
      <c r="D9" s="242" t="s">
        <v>371</v>
      </c>
      <c r="E9" s="250">
        <v>249</v>
      </c>
      <c r="F9" s="250">
        <v>266</v>
      </c>
      <c r="G9" s="250">
        <v>302</v>
      </c>
      <c r="H9" s="250">
        <v>250</v>
      </c>
      <c r="I9" s="250">
        <v>235</v>
      </c>
      <c r="J9" s="250">
        <v>219</v>
      </c>
      <c r="K9" s="250">
        <v>246</v>
      </c>
      <c r="L9" s="250">
        <v>201</v>
      </c>
      <c r="M9" s="250">
        <v>218</v>
      </c>
      <c r="N9" s="250">
        <v>181</v>
      </c>
      <c r="O9" s="250">
        <v>234</v>
      </c>
      <c r="P9" s="250">
        <v>222</v>
      </c>
      <c r="Q9" s="250">
        <v>226</v>
      </c>
      <c r="R9" s="250">
        <v>233</v>
      </c>
      <c r="S9" s="250">
        <v>213</v>
      </c>
      <c r="T9" s="250">
        <v>192</v>
      </c>
      <c r="U9" s="250">
        <v>220</v>
      </c>
      <c r="V9" s="250">
        <v>220</v>
      </c>
      <c r="W9" s="250">
        <v>232</v>
      </c>
      <c r="X9" s="250">
        <v>254</v>
      </c>
      <c r="Y9" s="250">
        <v>281</v>
      </c>
      <c r="Z9" s="250">
        <v>320</v>
      </c>
      <c r="AA9" s="250">
        <v>317</v>
      </c>
      <c r="AB9" s="250">
        <v>309</v>
      </c>
      <c r="AC9" s="250">
        <v>303</v>
      </c>
      <c r="AD9" s="250">
        <v>350</v>
      </c>
      <c r="AE9" s="250">
        <v>353</v>
      </c>
      <c r="AF9" s="250">
        <v>325</v>
      </c>
      <c r="AG9" s="250">
        <v>311</v>
      </c>
      <c r="AH9" s="250">
        <v>303</v>
      </c>
      <c r="AI9" s="250">
        <v>314</v>
      </c>
      <c r="AJ9" s="250">
        <v>313</v>
      </c>
      <c r="AK9" s="250">
        <v>310</v>
      </c>
      <c r="AL9" s="250">
        <v>307</v>
      </c>
      <c r="AM9" s="250">
        <v>339</v>
      </c>
      <c r="AN9" s="250">
        <v>305</v>
      </c>
      <c r="AO9" s="250">
        <v>356</v>
      </c>
      <c r="AP9" s="250">
        <v>324</v>
      </c>
      <c r="AQ9" s="250">
        <v>288</v>
      </c>
      <c r="AR9" s="250">
        <v>301</v>
      </c>
      <c r="AS9" s="250">
        <v>291</v>
      </c>
      <c r="AT9" s="250">
        <v>286</v>
      </c>
      <c r="AU9" s="250">
        <v>283</v>
      </c>
      <c r="AV9" s="250">
        <v>243</v>
      </c>
      <c r="AW9" s="250">
        <v>284</v>
      </c>
      <c r="AX9" s="250">
        <v>275</v>
      </c>
      <c r="AY9" s="250">
        <v>245</v>
      </c>
      <c r="AZ9" s="250">
        <v>256</v>
      </c>
      <c r="BA9" s="250">
        <v>241</v>
      </c>
      <c r="BB9" s="250">
        <v>221</v>
      </c>
      <c r="BC9" s="250">
        <v>235</v>
      </c>
      <c r="BD9" s="250">
        <v>211</v>
      </c>
      <c r="BE9" s="250">
        <v>225</v>
      </c>
      <c r="BF9" s="250">
        <v>265</v>
      </c>
      <c r="BG9" s="250">
        <v>262</v>
      </c>
      <c r="BH9" s="250">
        <v>210</v>
      </c>
      <c r="BI9" s="250">
        <v>217</v>
      </c>
      <c r="BJ9" s="250">
        <v>186</v>
      </c>
      <c r="BK9" s="250">
        <v>183</v>
      </c>
      <c r="BL9" s="250">
        <v>143</v>
      </c>
      <c r="BM9" s="250">
        <v>133</v>
      </c>
      <c r="BN9" s="250">
        <v>113</v>
      </c>
      <c r="BO9" s="250">
        <v>110</v>
      </c>
      <c r="BP9" s="250">
        <v>110</v>
      </c>
      <c r="BQ9" s="250">
        <v>99</v>
      </c>
      <c r="BR9" s="250">
        <v>91</v>
      </c>
      <c r="BS9" s="250">
        <v>80</v>
      </c>
      <c r="BT9" s="250">
        <v>77</v>
      </c>
      <c r="BU9" s="250">
        <v>71</v>
      </c>
      <c r="BV9" s="250">
        <v>55</v>
      </c>
      <c r="BW9" s="250">
        <v>41</v>
      </c>
      <c r="BX9" s="250">
        <v>47</v>
      </c>
      <c r="BY9" s="250">
        <v>39</v>
      </c>
      <c r="BZ9" s="250">
        <v>28</v>
      </c>
      <c r="CA9" s="250">
        <v>23</v>
      </c>
      <c r="CB9" s="250">
        <v>18</v>
      </c>
      <c r="CC9" s="250">
        <v>20</v>
      </c>
      <c r="CD9" s="250">
        <v>13</v>
      </c>
      <c r="CE9" s="250">
        <v>7</v>
      </c>
      <c r="CF9" s="250">
        <v>6</v>
      </c>
      <c r="CG9" s="250">
        <v>5</v>
      </c>
      <c r="CH9" s="250">
        <v>2</v>
      </c>
      <c r="CI9" s="250">
        <v>0</v>
      </c>
      <c r="CJ9" s="250">
        <v>0</v>
      </c>
      <c r="CK9" s="250">
        <v>2</v>
      </c>
    </row>
    <row r="10" spans="1:89" x14ac:dyDescent="0.25">
      <c r="A10" s="240">
        <v>165</v>
      </c>
      <c r="B10" s="241"/>
      <c r="C10" s="241"/>
      <c r="D10" s="242" t="s">
        <v>372</v>
      </c>
      <c r="E10" s="250">
        <v>203</v>
      </c>
      <c r="F10" s="250">
        <v>175</v>
      </c>
      <c r="G10" s="250">
        <v>208</v>
      </c>
      <c r="H10" s="250">
        <v>193</v>
      </c>
      <c r="I10" s="250">
        <v>218</v>
      </c>
      <c r="J10" s="250">
        <v>249</v>
      </c>
      <c r="K10" s="250">
        <v>249</v>
      </c>
      <c r="L10" s="250">
        <v>243</v>
      </c>
      <c r="M10" s="250">
        <v>241</v>
      </c>
      <c r="N10" s="250">
        <v>177</v>
      </c>
      <c r="O10" s="250">
        <v>202</v>
      </c>
      <c r="P10" s="250">
        <v>203</v>
      </c>
      <c r="Q10" s="250">
        <v>181</v>
      </c>
      <c r="R10" s="250">
        <v>167</v>
      </c>
      <c r="S10" s="250">
        <v>158</v>
      </c>
      <c r="T10" s="250">
        <v>155</v>
      </c>
      <c r="U10" s="250">
        <v>167</v>
      </c>
      <c r="V10" s="250">
        <v>142</v>
      </c>
      <c r="W10" s="250">
        <v>174</v>
      </c>
      <c r="X10" s="250">
        <v>161</v>
      </c>
      <c r="Y10" s="250">
        <v>147</v>
      </c>
      <c r="Z10" s="250">
        <v>171</v>
      </c>
      <c r="AA10" s="250">
        <v>151</v>
      </c>
      <c r="AB10" s="250">
        <v>177</v>
      </c>
      <c r="AC10" s="250">
        <v>194</v>
      </c>
      <c r="AD10" s="250">
        <v>198</v>
      </c>
      <c r="AE10" s="250">
        <v>200</v>
      </c>
      <c r="AF10" s="250">
        <v>193</v>
      </c>
      <c r="AG10" s="250">
        <v>211</v>
      </c>
      <c r="AH10" s="250">
        <v>191</v>
      </c>
      <c r="AI10" s="250">
        <v>162</v>
      </c>
      <c r="AJ10" s="250">
        <v>176</v>
      </c>
      <c r="AK10" s="250">
        <v>196</v>
      </c>
      <c r="AL10" s="250">
        <v>208</v>
      </c>
      <c r="AM10" s="250">
        <v>204</v>
      </c>
      <c r="AN10" s="250">
        <v>217</v>
      </c>
      <c r="AO10" s="250">
        <v>186</v>
      </c>
      <c r="AP10" s="250">
        <v>208</v>
      </c>
      <c r="AQ10" s="250">
        <v>161</v>
      </c>
      <c r="AR10" s="250">
        <v>195</v>
      </c>
      <c r="AS10" s="250">
        <v>175</v>
      </c>
      <c r="AT10" s="250">
        <v>135</v>
      </c>
      <c r="AU10" s="250">
        <v>135</v>
      </c>
      <c r="AV10" s="250">
        <v>125</v>
      </c>
      <c r="AW10" s="250">
        <v>127</v>
      </c>
      <c r="AX10" s="250">
        <v>138</v>
      </c>
      <c r="AY10" s="250">
        <v>124</v>
      </c>
      <c r="AZ10" s="250">
        <v>135</v>
      </c>
      <c r="BA10" s="250">
        <v>127</v>
      </c>
      <c r="BB10" s="250">
        <v>134</v>
      </c>
      <c r="BC10" s="250">
        <v>106</v>
      </c>
      <c r="BD10" s="250">
        <v>136</v>
      </c>
      <c r="BE10" s="250">
        <v>145</v>
      </c>
      <c r="BF10" s="250">
        <v>154</v>
      </c>
      <c r="BG10" s="250">
        <v>163</v>
      </c>
      <c r="BH10" s="250">
        <v>166</v>
      </c>
      <c r="BI10" s="250">
        <v>146</v>
      </c>
      <c r="BJ10" s="250">
        <v>124</v>
      </c>
      <c r="BK10" s="250">
        <v>128</v>
      </c>
      <c r="BL10" s="250">
        <v>103</v>
      </c>
      <c r="BM10" s="250">
        <v>108</v>
      </c>
      <c r="BN10" s="250">
        <v>97</v>
      </c>
      <c r="BO10" s="250">
        <v>78</v>
      </c>
      <c r="BP10" s="250">
        <v>69</v>
      </c>
      <c r="BQ10" s="250">
        <v>57</v>
      </c>
      <c r="BR10" s="250">
        <v>57</v>
      </c>
      <c r="BS10" s="250">
        <v>62</v>
      </c>
      <c r="BT10" s="250">
        <v>56</v>
      </c>
      <c r="BU10" s="250">
        <v>35</v>
      </c>
      <c r="BV10" s="250">
        <v>29</v>
      </c>
      <c r="BW10" s="250">
        <v>19</v>
      </c>
      <c r="BX10" s="250">
        <v>20</v>
      </c>
      <c r="BY10" s="250">
        <v>12</v>
      </c>
      <c r="BZ10" s="250">
        <v>10</v>
      </c>
      <c r="CA10" s="250">
        <v>12</v>
      </c>
      <c r="CB10" s="250">
        <v>2</v>
      </c>
      <c r="CC10" s="250">
        <v>4</v>
      </c>
      <c r="CD10" s="250">
        <v>2</v>
      </c>
      <c r="CE10" s="250">
        <v>3</v>
      </c>
      <c r="CF10" s="250">
        <v>1</v>
      </c>
      <c r="CG10" s="250">
        <v>0</v>
      </c>
      <c r="CH10" s="250">
        <v>0</v>
      </c>
      <c r="CI10" s="250">
        <v>0</v>
      </c>
      <c r="CJ10" s="250">
        <v>0</v>
      </c>
      <c r="CK10" s="250">
        <v>0</v>
      </c>
    </row>
    <row r="11" spans="1:89" x14ac:dyDescent="0.25">
      <c r="A11" s="240">
        <v>151</v>
      </c>
      <c r="B11" s="241"/>
      <c r="C11" s="241"/>
      <c r="D11" s="242" t="s">
        <v>373</v>
      </c>
      <c r="E11" s="250">
        <v>346</v>
      </c>
      <c r="F11" s="250">
        <v>320</v>
      </c>
      <c r="G11" s="250">
        <v>317</v>
      </c>
      <c r="H11" s="250">
        <v>307</v>
      </c>
      <c r="I11" s="250">
        <v>296</v>
      </c>
      <c r="J11" s="250">
        <v>297</v>
      </c>
      <c r="K11" s="250">
        <v>296</v>
      </c>
      <c r="L11" s="250">
        <v>303</v>
      </c>
      <c r="M11" s="250">
        <v>284</v>
      </c>
      <c r="N11" s="250">
        <v>253</v>
      </c>
      <c r="O11" s="250">
        <v>249</v>
      </c>
      <c r="P11" s="250">
        <v>204</v>
      </c>
      <c r="Q11" s="250">
        <v>261</v>
      </c>
      <c r="R11" s="250">
        <v>242</v>
      </c>
      <c r="S11" s="250">
        <v>223</v>
      </c>
      <c r="T11" s="250">
        <v>262</v>
      </c>
      <c r="U11" s="250">
        <v>220</v>
      </c>
      <c r="V11" s="250">
        <v>266</v>
      </c>
      <c r="W11" s="250">
        <v>268</v>
      </c>
      <c r="X11" s="250">
        <v>235</v>
      </c>
      <c r="Y11" s="250">
        <v>275</v>
      </c>
      <c r="Z11" s="250">
        <v>260</v>
      </c>
      <c r="AA11" s="250">
        <v>285</v>
      </c>
      <c r="AB11" s="250">
        <v>278</v>
      </c>
      <c r="AC11" s="250">
        <v>313</v>
      </c>
      <c r="AD11" s="250">
        <v>362</v>
      </c>
      <c r="AE11" s="250">
        <v>317</v>
      </c>
      <c r="AF11" s="250">
        <v>316</v>
      </c>
      <c r="AG11" s="250">
        <v>317</v>
      </c>
      <c r="AH11" s="250">
        <v>381</v>
      </c>
      <c r="AI11" s="250">
        <v>367</v>
      </c>
      <c r="AJ11" s="250">
        <v>315</v>
      </c>
      <c r="AK11" s="250">
        <v>324</v>
      </c>
      <c r="AL11" s="250">
        <v>379</v>
      </c>
      <c r="AM11" s="250">
        <v>411</v>
      </c>
      <c r="AN11" s="250">
        <v>403</v>
      </c>
      <c r="AO11" s="250">
        <v>369</v>
      </c>
      <c r="AP11" s="250">
        <v>397</v>
      </c>
      <c r="AQ11" s="250">
        <v>338</v>
      </c>
      <c r="AR11" s="250">
        <v>348</v>
      </c>
      <c r="AS11" s="250">
        <v>296</v>
      </c>
      <c r="AT11" s="250">
        <v>324</v>
      </c>
      <c r="AU11" s="250">
        <v>297</v>
      </c>
      <c r="AV11" s="250">
        <v>270</v>
      </c>
      <c r="AW11" s="250">
        <v>247</v>
      </c>
      <c r="AX11" s="250">
        <v>234</v>
      </c>
      <c r="AY11" s="250">
        <v>253</v>
      </c>
      <c r="AZ11" s="250">
        <v>208</v>
      </c>
      <c r="BA11" s="250">
        <v>224</v>
      </c>
      <c r="BB11" s="250">
        <v>186</v>
      </c>
      <c r="BC11" s="250">
        <v>243</v>
      </c>
      <c r="BD11" s="250">
        <v>239</v>
      </c>
      <c r="BE11" s="250">
        <v>238</v>
      </c>
      <c r="BF11" s="250">
        <v>227</v>
      </c>
      <c r="BG11" s="250">
        <v>282</v>
      </c>
      <c r="BH11" s="250">
        <v>237</v>
      </c>
      <c r="BI11" s="250">
        <v>232</v>
      </c>
      <c r="BJ11" s="250">
        <v>247</v>
      </c>
      <c r="BK11" s="250">
        <v>221</v>
      </c>
      <c r="BL11" s="250">
        <v>198</v>
      </c>
      <c r="BM11" s="250">
        <v>195</v>
      </c>
      <c r="BN11" s="250">
        <v>181</v>
      </c>
      <c r="BO11" s="250">
        <v>221</v>
      </c>
      <c r="BP11" s="250">
        <v>182</v>
      </c>
      <c r="BQ11" s="250">
        <v>143</v>
      </c>
      <c r="BR11" s="250">
        <v>158</v>
      </c>
      <c r="BS11" s="250">
        <v>132</v>
      </c>
      <c r="BT11" s="250">
        <v>118</v>
      </c>
      <c r="BU11" s="250">
        <v>95</v>
      </c>
      <c r="BV11" s="250">
        <v>80</v>
      </c>
      <c r="BW11" s="250">
        <v>65</v>
      </c>
      <c r="BX11" s="250">
        <v>52</v>
      </c>
      <c r="BY11" s="250">
        <v>42</v>
      </c>
      <c r="BZ11" s="250">
        <v>28</v>
      </c>
      <c r="CA11" s="250">
        <v>27</v>
      </c>
      <c r="CB11" s="250">
        <v>31</v>
      </c>
      <c r="CC11" s="250">
        <v>12</v>
      </c>
      <c r="CD11" s="250">
        <v>9</v>
      </c>
      <c r="CE11" s="250">
        <v>3</v>
      </c>
      <c r="CF11" s="250">
        <v>4</v>
      </c>
      <c r="CG11" s="250">
        <v>5</v>
      </c>
      <c r="CH11" s="250">
        <v>0</v>
      </c>
      <c r="CI11" s="250">
        <v>1</v>
      </c>
      <c r="CJ11" s="250">
        <v>0</v>
      </c>
      <c r="CK11" s="250">
        <v>1</v>
      </c>
    </row>
    <row r="12" spans="1:89" x14ac:dyDescent="0.25">
      <c r="A12" s="240">
        <v>153</v>
      </c>
      <c r="B12" s="241"/>
      <c r="C12" s="241"/>
      <c r="D12" s="242" t="s">
        <v>374</v>
      </c>
      <c r="E12" s="250">
        <v>205</v>
      </c>
      <c r="F12" s="250">
        <v>227</v>
      </c>
      <c r="G12" s="250">
        <v>203</v>
      </c>
      <c r="H12" s="250">
        <v>218</v>
      </c>
      <c r="I12" s="250">
        <v>205</v>
      </c>
      <c r="J12" s="250">
        <v>218</v>
      </c>
      <c r="K12" s="250">
        <v>234</v>
      </c>
      <c r="L12" s="250">
        <v>216</v>
      </c>
      <c r="M12" s="250">
        <v>227</v>
      </c>
      <c r="N12" s="250">
        <v>248</v>
      </c>
      <c r="O12" s="250">
        <v>216</v>
      </c>
      <c r="P12" s="250">
        <v>218</v>
      </c>
      <c r="Q12" s="250">
        <v>206</v>
      </c>
      <c r="R12" s="250">
        <v>232</v>
      </c>
      <c r="S12" s="250">
        <v>218</v>
      </c>
      <c r="T12" s="250">
        <v>230</v>
      </c>
      <c r="U12" s="250">
        <v>235</v>
      </c>
      <c r="V12" s="250">
        <v>217</v>
      </c>
      <c r="W12" s="250">
        <v>234</v>
      </c>
      <c r="X12" s="250">
        <v>212</v>
      </c>
      <c r="Y12" s="250">
        <v>255</v>
      </c>
      <c r="Z12" s="250">
        <v>219</v>
      </c>
      <c r="AA12" s="250">
        <v>251</v>
      </c>
      <c r="AB12" s="250">
        <v>209</v>
      </c>
      <c r="AC12" s="250">
        <v>202</v>
      </c>
      <c r="AD12" s="250">
        <v>244</v>
      </c>
      <c r="AE12" s="250">
        <v>235</v>
      </c>
      <c r="AF12" s="250">
        <v>237</v>
      </c>
      <c r="AG12" s="250">
        <v>241</v>
      </c>
      <c r="AH12" s="250">
        <v>215</v>
      </c>
      <c r="AI12" s="250">
        <v>207</v>
      </c>
      <c r="AJ12" s="250">
        <v>231</v>
      </c>
      <c r="AK12" s="250">
        <v>227</v>
      </c>
      <c r="AL12" s="250">
        <v>266</v>
      </c>
      <c r="AM12" s="250">
        <v>261</v>
      </c>
      <c r="AN12" s="250">
        <v>272</v>
      </c>
      <c r="AO12" s="250">
        <v>239</v>
      </c>
      <c r="AP12" s="250">
        <v>236</v>
      </c>
      <c r="AQ12" s="250">
        <v>246</v>
      </c>
      <c r="AR12" s="250">
        <v>247</v>
      </c>
      <c r="AS12" s="250">
        <v>247</v>
      </c>
      <c r="AT12" s="250">
        <v>226</v>
      </c>
      <c r="AU12" s="250">
        <v>232</v>
      </c>
      <c r="AV12" s="250">
        <v>220</v>
      </c>
      <c r="AW12" s="250">
        <v>231</v>
      </c>
      <c r="AX12" s="250">
        <v>221</v>
      </c>
      <c r="AY12" s="250">
        <v>192</v>
      </c>
      <c r="AZ12" s="250">
        <v>198</v>
      </c>
      <c r="BA12" s="250">
        <v>184</v>
      </c>
      <c r="BB12" s="250">
        <v>173</v>
      </c>
      <c r="BC12" s="250">
        <v>187</v>
      </c>
      <c r="BD12" s="250">
        <v>178</v>
      </c>
      <c r="BE12" s="250">
        <v>186</v>
      </c>
      <c r="BF12" s="250">
        <v>174</v>
      </c>
      <c r="BG12" s="250">
        <v>208</v>
      </c>
      <c r="BH12" s="250">
        <v>173</v>
      </c>
      <c r="BI12" s="250">
        <v>208</v>
      </c>
      <c r="BJ12" s="250">
        <v>155</v>
      </c>
      <c r="BK12" s="250">
        <v>144</v>
      </c>
      <c r="BL12" s="250">
        <v>123</v>
      </c>
      <c r="BM12" s="250">
        <v>107</v>
      </c>
      <c r="BN12" s="250">
        <v>96</v>
      </c>
      <c r="BO12" s="250">
        <v>101</v>
      </c>
      <c r="BP12" s="250">
        <v>91</v>
      </c>
      <c r="BQ12" s="250">
        <v>82</v>
      </c>
      <c r="BR12" s="250">
        <v>97</v>
      </c>
      <c r="BS12" s="250">
        <v>74</v>
      </c>
      <c r="BT12" s="250">
        <v>60</v>
      </c>
      <c r="BU12" s="250">
        <v>57</v>
      </c>
      <c r="BV12" s="250">
        <v>67</v>
      </c>
      <c r="BW12" s="250">
        <v>49</v>
      </c>
      <c r="BX12" s="250">
        <v>34</v>
      </c>
      <c r="BY12" s="250">
        <v>37</v>
      </c>
      <c r="BZ12" s="250">
        <v>19</v>
      </c>
      <c r="CA12" s="250">
        <v>16</v>
      </c>
      <c r="CB12" s="250">
        <v>18</v>
      </c>
      <c r="CC12" s="250">
        <v>10</v>
      </c>
      <c r="CD12" s="250">
        <v>11</v>
      </c>
      <c r="CE12" s="250">
        <v>5</v>
      </c>
      <c r="CF12" s="250">
        <v>4</v>
      </c>
      <c r="CG12" s="250">
        <v>4</v>
      </c>
      <c r="CH12" s="250">
        <v>5</v>
      </c>
      <c r="CI12" s="250">
        <v>1</v>
      </c>
      <c r="CJ12" s="250">
        <v>1</v>
      </c>
      <c r="CK12" s="250">
        <v>0</v>
      </c>
    </row>
    <row r="13" spans="1:89" x14ac:dyDescent="0.25">
      <c r="A13" s="240">
        <v>157</v>
      </c>
      <c r="B13" s="241"/>
      <c r="C13" s="241"/>
      <c r="D13" s="242" t="s">
        <v>375</v>
      </c>
      <c r="E13" s="250">
        <v>515</v>
      </c>
      <c r="F13" s="250">
        <v>551</v>
      </c>
      <c r="G13" s="250">
        <v>549</v>
      </c>
      <c r="H13" s="250">
        <v>523</v>
      </c>
      <c r="I13" s="250">
        <v>471</v>
      </c>
      <c r="J13" s="250">
        <v>428</v>
      </c>
      <c r="K13" s="250">
        <v>322</v>
      </c>
      <c r="L13" s="250">
        <v>315</v>
      </c>
      <c r="M13" s="250">
        <v>373</v>
      </c>
      <c r="N13" s="250">
        <v>338</v>
      </c>
      <c r="O13" s="250">
        <v>322</v>
      </c>
      <c r="P13" s="250">
        <v>274</v>
      </c>
      <c r="Q13" s="250">
        <v>326</v>
      </c>
      <c r="R13" s="250">
        <v>324</v>
      </c>
      <c r="S13" s="250">
        <v>314</v>
      </c>
      <c r="T13" s="250">
        <v>301</v>
      </c>
      <c r="U13" s="250">
        <v>332</v>
      </c>
      <c r="V13" s="250">
        <v>324</v>
      </c>
      <c r="W13" s="250">
        <v>361</v>
      </c>
      <c r="X13" s="250">
        <v>321</v>
      </c>
      <c r="Y13" s="250">
        <v>383</v>
      </c>
      <c r="Z13" s="250">
        <v>427</v>
      </c>
      <c r="AA13" s="250">
        <v>433</v>
      </c>
      <c r="AB13" s="250">
        <v>410</v>
      </c>
      <c r="AC13" s="250">
        <v>461</v>
      </c>
      <c r="AD13" s="250">
        <v>506</v>
      </c>
      <c r="AE13" s="250">
        <v>533</v>
      </c>
      <c r="AF13" s="250">
        <v>530</v>
      </c>
      <c r="AG13" s="250">
        <v>558</v>
      </c>
      <c r="AH13" s="250">
        <v>583</v>
      </c>
      <c r="AI13" s="250">
        <v>557</v>
      </c>
      <c r="AJ13" s="250">
        <v>558</v>
      </c>
      <c r="AK13" s="250">
        <v>560</v>
      </c>
      <c r="AL13" s="250">
        <v>616</v>
      </c>
      <c r="AM13" s="250">
        <v>631</v>
      </c>
      <c r="AN13" s="250">
        <v>618</v>
      </c>
      <c r="AO13" s="250">
        <v>590</v>
      </c>
      <c r="AP13" s="250">
        <v>602</v>
      </c>
      <c r="AQ13" s="250">
        <v>534</v>
      </c>
      <c r="AR13" s="250">
        <v>498</v>
      </c>
      <c r="AS13" s="250">
        <v>503</v>
      </c>
      <c r="AT13" s="250">
        <v>482</v>
      </c>
      <c r="AU13" s="250">
        <v>457</v>
      </c>
      <c r="AV13" s="250">
        <v>421</v>
      </c>
      <c r="AW13" s="250">
        <v>443</v>
      </c>
      <c r="AX13" s="250">
        <v>431</v>
      </c>
      <c r="AY13" s="250">
        <v>358</v>
      </c>
      <c r="AZ13" s="250">
        <v>419</v>
      </c>
      <c r="BA13" s="250">
        <v>397</v>
      </c>
      <c r="BB13" s="250">
        <v>379</v>
      </c>
      <c r="BC13" s="250">
        <v>347</v>
      </c>
      <c r="BD13" s="250">
        <v>378</v>
      </c>
      <c r="BE13" s="250">
        <v>406</v>
      </c>
      <c r="BF13" s="250">
        <v>447</v>
      </c>
      <c r="BG13" s="250">
        <v>476</v>
      </c>
      <c r="BH13" s="250">
        <v>406</v>
      </c>
      <c r="BI13" s="250">
        <v>383</v>
      </c>
      <c r="BJ13" s="250">
        <v>359</v>
      </c>
      <c r="BK13" s="250">
        <v>327</v>
      </c>
      <c r="BL13" s="250">
        <v>247</v>
      </c>
      <c r="BM13" s="250">
        <v>241</v>
      </c>
      <c r="BN13" s="250">
        <v>191</v>
      </c>
      <c r="BO13" s="250">
        <v>208</v>
      </c>
      <c r="BP13" s="250">
        <v>207</v>
      </c>
      <c r="BQ13" s="250">
        <v>151</v>
      </c>
      <c r="BR13" s="250">
        <v>133</v>
      </c>
      <c r="BS13" s="250">
        <v>147</v>
      </c>
      <c r="BT13" s="250">
        <v>104</v>
      </c>
      <c r="BU13" s="250">
        <v>94</v>
      </c>
      <c r="BV13" s="250">
        <v>92</v>
      </c>
      <c r="BW13" s="250">
        <v>83</v>
      </c>
      <c r="BX13" s="250">
        <v>72</v>
      </c>
      <c r="BY13" s="250">
        <v>72</v>
      </c>
      <c r="BZ13" s="250">
        <v>53</v>
      </c>
      <c r="CA13" s="250">
        <v>48</v>
      </c>
      <c r="CB13" s="250">
        <v>36</v>
      </c>
      <c r="CC13" s="250">
        <v>43</v>
      </c>
      <c r="CD13" s="250">
        <v>25</v>
      </c>
      <c r="CE13" s="250">
        <v>13</v>
      </c>
      <c r="CF13" s="250">
        <v>15</v>
      </c>
      <c r="CG13" s="250">
        <v>17</v>
      </c>
      <c r="CH13" s="250">
        <v>10</v>
      </c>
      <c r="CI13" s="250">
        <v>2</v>
      </c>
      <c r="CJ13" s="250">
        <v>3</v>
      </c>
      <c r="CK13" s="250">
        <v>5</v>
      </c>
    </row>
    <row r="14" spans="1:89" x14ac:dyDescent="0.25">
      <c r="A14" s="240">
        <v>159</v>
      </c>
      <c r="B14" s="241"/>
      <c r="C14" s="241"/>
      <c r="D14" s="242" t="s">
        <v>376</v>
      </c>
      <c r="E14" s="250">
        <v>441</v>
      </c>
      <c r="F14" s="250">
        <v>410</v>
      </c>
      <c r="G14" s="250">
        <v>435</v>
      </c>
      <c r="H14" s="250">
        <v>477</v>
      </c>
      <c r="I14" s="250">
        <v>471</v>
      </c>
      <c r="J14" s="250">
        <v>492</v>
      </c>
      <c r="K14" s="250">
        <v>545</v>
      </c>
      <c r="L14" s="250">
        <v>515</v>
      </c>
      <c r="M14" s="250">
        <v>495</v>
      </c>
      <c r="N14" s="250">
        <v>509</v>
      </c>
      <c r="O14" s="250">
        <v>475</v>
      </c>
      <c r="P14" s="250">
        <v>497</v>
      </c>
      <c r="Q14" s="250">
        <v>466</v>
      </c>
      <c r="R14" s="250">
        <v>416</v>
      </c>
      <c r="S14" s="250">
        <v>437</v>
      </c>
      <c r="T14" s="250">
        <v>417</v>
      </c>
      <c r="U14" s="250">
        <v>429</v>
      </c>
      <c r="V14" s="250">
        <v>460</v>
      </c>
      <c r="W14" s="250">
        <v>426</v>
      </c>
      <c r="X14" s="250">
        <v>434</v>
      </c>
      <c r="Y14" s="250">
        <v>497</v>
      </c>
      <c r="Z14" s="250">
        <v>474</v>
      </c>
      <c r="AA14" s="250">
        <v>482</v>
      </c>
      <c r="AB14" s="250">
        <v>473</v>
      </c>
      <c r="AC14" s="250">
        <v>431</v>
      </c>
      <c r="AD14" s="250">
        <v>497</v>
      </c>
      <c r="AE14" s="250">
        <v>531</v>
      </c>
      <c r="AF14" s="250">
        <v>528</v>
      </c>
      <c r="AG14" s="250">
        <v>463</v>
      </c>
      <c r="AH14" s="250">
        <v>464</v>
      </c>
      <c r="AI14" s="250">
        <v>456</v>
      </c>
      <c r="AJ14" s="250">
        <v>451</v>
      </c>
      <c r="AK14" s="250">
        <v>489</v>
      </c>
      <c r="AL14" s="250">
        <v>489</v>
      </c>
      <c r="AM14" s="250">
        <v>534</v>
      </c>
      <c r="AN14" s="250">
        <v>508</v>
      </c>
      <c r="AO14" s="250">
        <v>487</v>
      </c>
      <c r="AP14" s="250">
        <v>521</v>
      </c>
      <c r="AQ14" s="250">
        <v>419</v>
      </c>
      <c r="AR14" s="250">
        <v>417</v>
      </c>
      <c r="AS14" s="250">
        <v>453</v>
      </c>
      <c r="AT14" s="250">
        <v>463</v>
      </c>
      <c r="AU14" s="250">
        <v>395</v>
      </c>
      <c r="AV14" s="250">
        <v>397</v>
      </c>
      <c r="AW14" s="250">
        <v>356</v>
      </c>
      <c r="AX14" s="250">
        <v>364</v>
      </c>
      <c r="AY14" s="250">
        <v>365</v>
      </c>
      <c r="AZ14" s="250">
        <v>329</v>
      </c>
      <c r="BA14" s="250">
        <v>359</v>
      </c>
      <c r="BB14" s="250">
        <v>324</v>
      </c>
      <c r="BC14" s="250">
        <v>288</v>
      </c>
      <c r="BD14" s="250">
        <v>312</v>
      </c>
      <c r="BE14" s="250">
        <v>335</v>
      </c>
      <c r="BF14" s="250">
        <v>291</v>
      </c>
      <c r="BG14" s="250">
        <v>311</v>
      </c>
      <c r="BH14" s="250">
        <v>309</v>
      </c>
      <c r="BI14" s="250">
        <v>287</v>
      </c>
      <c r="BJ14" s="250">
        <v>248</v>
      </c>
      <c r="BK14" s="250">
        <v>229</v>
      </c>
      <c r="BL14" s="250">
        <v>196</v>
      </c>
      <c r="BM14" s="250">
        <v>174</v>
      </c>
      <c r="BN14" s="250">
        <v>154</v>
      </c>
      <c r="BO14" s="250">
        <v>140</v>
      </c>
      <c r="BP14" s="250">
        <v>128</v>
      </c>
      <c r="BQ14" s="250">
        <v>122</v>
      </c>
      <c r="BR14" s="250">
        <v>112</v>
      </c>
      <c r="BS14" s="250">
        <v>102</v>
      </c>
      <c r="BT14" s="250">
        <v>97</v>
      </c>
      <c r="BU14" s="250">
        <v>97</v>
      </c>
      <c r="BV14" s="250">
        <v>82</v>
      </c>
      <c r="BW14" s="250">
        <v>78</v>
      </c>
      <c r="BX14" s="250">
        <v>60</v>
      </c>
      <c r="BY14" s="250">
        <v>45</v>
      </c>
      <c r="BZ14" s="250">
        <v>42</v>
      </c>
      <c r="CA14" s="250">
        <v>49</v>
      </c>
      <c r="CB14" s="250">
        <v>28</v>
      </c>
      <c r="CC14" s="250">
        <v>18</v>
      </c>
      <c r="CD14" s="250">
        <v>17</v>
      </c>
      <c r="CE14" s="250">
        <v>16</v>
      </c>
      <c r="CF14" s="250">
        <v>11</v>
      </c>
      <c r="CG14" s="250">
        <v>4</v>
      </c>
      <c r="CH14" s="250">
        <v>11</v>
      </c>
      <c r="CI14" s="250">
        <v>3</v>
      </c>
      <c r="CJ14" s="250">
        <v>1</v>
      </c>
      <c r="CK14" s="250">
        <v>2</v>
      </c>
    </row>
    <row r="15" spans="1:89" x14ac:dyDescent="0.25">
      <c r="A15" s="240">
        <v>161</v>
      </c>
      <c r="B15" s="241"/>
      <c r="C15" s="241"/>
      <c r="D15" s="242" t="s">
        <v>377</v>
      </c>
      <c r="E15" s="250">
        <v>110</v>
      </c>
      <c r="F15" s="250">
        <v>114</v>
      </c>
      <c r="G15" s="250">
        <v>120</v>
      </c>
      <c r="H15" s="250">
        <v>128</v>
      </c>
      <c r="I15" s="250">
        <v>131</v>
      </c>
      <c r="J15" s="250">
        <v>153</v>
      </c>
      <c r="K15" s="250">
        <v>141</v>
      </c>
      <c r="L15" s="250">
        <v>129</v>
      </c>
      <c r="M15" s="250">
        <v>165</v>
      </c>
      <c r="N15" s="250">
        <v>155</v>
      </c>
      <c r="O15" s="250">
        <v>153</v>
      </c>
      <c r="P15" s="250">
        <v>152</v>
      </c>
      <c r="Q15" s="250">
        <v>171</v>
      </c>
      <c r="R15" s="250">
        <v>175</v>
      </c>
      <c r="S15" s="250">
        <v>151</v>
      </c>
      <c r="T15" s="250">
        <v>141</v>
      </c>
      <c r="U15" s="250">
        <v>156</v>
      </c>
      <c r="V15" s="250">
        <v>135</v>
      </c>
      <c r="W15" s="250">
        <v>156</v>
      </c>
      <c r="X15" s="250">
        <v>152</v>
      </c>
      <c r="Y15" s="250">
        <v>135</v>
      </c>
      <c r="Z15" s="250">
        <v>159</v>
      </c>
      <c r="AA15" s="250">
        <v>163</v>
      </c>
      <c r="AB15" s="250">
        <v>166</v>
      </c>
      <c r="AC15" s="250">
        <v>154</v>
      </c>
      <c r="AD15" s="250">
        <v>176</v>
      </c>
      <c r="AE15" s="250">
        <v>157</v>
      </c>
      <c r="AF15" s="250">
        <v>167</v>
      </c>
      <c r="AG15" s="250">
        <v>181</v>
      </c>
      <c r="AH15" s="250">
        <v>181</v>
      </c>
      <c r="AI15" s="250">
        <v>152</v>
      </c>
      <c r="AJ15" s="250">
        <v>159</v>
      </c>
      <c r="AK15" s="250">
        <v>143</v>
      </c>
      <c r="AL15" s="250">
        <v>176</v>
      </c>
      <c r="AM15" s="250">
        <v>202</v>
      </c>
      <c r="AN15" s="250">
        <v>185</v>
      </c>
      <c r="AO15" s="250">
        <v>172</v>
      </c>
      <c r="AP15" s="250">
        <v>152</v>
      </c>
      <c r="AQ15" s="250">
        <v>154</v>
      </c>
      <c r="AR15" s="250">
        <v>141</v>
      </c>
      <c r="AS15" s="250">
        <v>150</v>
      </c>
      <c r="AT15" s="250">
        <v>136</v>
      </c>
      <c r="AU15" s="250">
        <v>125</v>
      </c>
      <c r="AV15" s="250">
        <v>110</v>
      </c>
      <c r="AW15" s="250">
        <v>131</v>
      </c>
      <c r="AX15" s="250">
        <v>107</v>
      </c>
      <c r="AY15" s="250">
        <v>122</v>
      </c>
      <c r="AZ15" s="250">
        <v>109</v>
      </c>
      <c r="BA15" s="250">
        <v>103</v>
      </c>
      <c r="BB15" s="250">
        <v>90</v>
      </c>
      <c r="BC15" s="250">
        <v>104</v>
      </c>
      <c r="BD15" s="250">
        <v>103</v>
      </c>
      <c r="BE15" s="250">
        <v>119</v>
      </c>
      <c r="BF15" s="250">
        <v>117</v>
      </c>
      <c r="BG15" s="250">
        <v>124</v>
      </c>
      <c r="BH15" s="250">
        <v>137</v>
      </c>
      <c r="BI15" s="250">
        <v>102</v>
      </c>
      <c r="BJ15" s="250">
        <v>93</v>
      </c>
      <c r="BK15" s="250">
        <v>81</v>
      </c>
      <c r="BL15" s="250">
        <v>63</v>
      </c>
      <c r="BM15" s="250">
        <v>60</v>
      </c>
      <c r="BN15" s="250">
        <v>56</v>
      </c>
      <c r="BO15" s="250">
        <v>60</v>
      </c>
      <c r="BP15" s="250">
        <v>72</v>
      </c>
      <c r="BQ15" s="250">
        <v>58</v>
      </c>
      <c r="BR15" s="250">
        <v>35</v>
      </c>
      <c r="BS15" s="250">
        <v>51</v>
      </c>
      <c r="BT15" s="250">
        <v>37</v>
      </c>
      <c r="BU15" s="250">
        <v>35</v>
      </c>
      <c r="BV15" s="250">
        <v>31</v>
      </c>
      <c r="BW15" s="250">
        <v>31</v>
      </c>
      <c r="BX15" s="250">
        <v>21</v>
      </c>
      <c r="BY15" s="250">
        <v>13</v>
      </c>
      <c r="BZ15" s="250">
        <v>15</v>
      </c>
      <c r="CA15" s="250">
        <v>10</v>
      </c>
      <c r="CB15" s="250">
        <v>16</v>
      </c>
      <c r="CC15" s="250">
        <v>12</v>
      </c>
      <c r="CD15" s="250">
        <v>12</v>
      </c>
      <c r="CE15" s="250">
        <v>5</v>
      </c>
      <c r="CF15" s="250">
        <v>1</v>
      </c>
      <c r="CG15" s="250">
        <v>0</v>
      </c>
      <c r="CH15" s="250">
        <v>4</v>
      </c>
      <c r="CI15" s="250">
        <v>1</v>
      </c>
      <c r="CJ15" s="250">
        <v>0</v>
      </c>
      <c r="CK15" s="250">
        <v>1</v>
      </c>
    </row>
    <row r="16" spans="1:89" x14ac:dyDescent="0.25">
      <c r="A16" s="240">
        <v>163</v>
      </c>
      <c r="B16" s="241"/>
      <c r="C16" s="241"/>
      <c r="D16" s="242" t="s">
        <v>378</v>
      </c>
      <c r="E16" s="250">
        <v>171</v>
      </c>
      <c r="F16" s="250">
        <v>158</v>
      </c>
      <c r="G16" s="250">
        <v>177</v>
      </c>
      <c r="H16" s="250">
        <v>183</v>
      </c>
      <c r="I16" s="250">
        <v>181</v>
      </c>
      <c r="J16" s="250">
        <v>181</v>
      </c>
      <c r="K16" s="250">
        <v>172</v>
      </c>
      <c r="L16" s="250">
        <v>168</v>
      </c>
      <c r="M16" s="250">
        <v>168</v>
      </c>
      <c r="N16" s="250">
        <v>175</v>
      </c>
      <c r="O16" s="250">
        <v>166</v>
      </c>
      <c r="P16" s="250">
        <v>145</v>
      </c>
      <c r="Q16" s="250">
        <v>149</v>
      </c>
      <c r="R16" s="250">
        <v>150</v>
      </c>
      <c r="S16" s="250">
        <v>158</v>
      </c>
      <c r="T16" s="250">
        <v>138</v>
      </c>
      <c r="U16" s="250">
        <v>135</v>
      </c>
      <c r="V16" s="250">
        <v>144</v>
      </c>
      <c r="W16" s="250">
        <v>181</v>
      </c>
      <c r="X16" s="250">
        <v>161</v>
      </c>
      <c r="Y16" s="250">
        <v>171</v>
      </c>
      <c r="Z16" s="250">
        <v>172</v>
      </c>
      <c r="AA16" s="250">
        <v>196</v>
      </c>
      <c r="AB16" s="250">
        <v>190</v>
      </c>
      <c r="AC16" s="250">
        <v>179</v>
      </c>
      <c r="AD16" s="250">
        <v>194</v>
      </c>
      <c r="AE16" s="250">
        <v>219</v>
      </c>
      <c r="AF16" s="250">
        <v>170</v>
      </c>
      <c r="AG16" s="250">
        <v>179</v>
      </c>
      <c r="AH16" s="250">
        <v>208</v>
      </c>
      <c r="AI16" s="250">
        <v>153</v>
      </c>
      <c r="AJ16" s="250">
        <v>170</v>
      </c>
      <c r="AK16" s="250">
        <v>177</v>
      </c>
      <c r="AL16" s="250">
        <v>190</v>
      </c>
      <c r="AM16" s="250">
        <v>214</v>
      </c>
      <c r="AN16" s="250">
        <v>205</v>
      </c>
      <c r="AO16" s="250">
        <v>213</v>
      </c>
      <c r="AP16" s="250">
        <v>198</v>
      </c>
      <c r="AQ16" s="250">
        <v>201</v>
      </c>
      <c r="AR16" s="250">
        <v>190</v>
      </c>
      <c r="AS16" s="250">
        <v>202</v>
      </c>
      <c r="AT16" s="250">
        <v>159</v>
      </c>
      <c r="AU16" s="250">
        <v>178</v>
      </c>
      <c r="AV16" s="250">
        <v>185</v>
      </c>
      <c r="AW16" s="250">
        <v>172</v>
      </c>
      <c r="AX16" s="250">
        <v>168</v>
      </c>
      <c r="AY16" s="250">
        <v>159</v>
      </c>
      <c r="AZ16" s="250">
        <v>172</v>
      </c>
      <c r="BA16" s="250">
        <v>167</v>
      </c>
      <c r="BB16" s="250">
        <v>154</v>
      </c>
      <c r="BC16" s="250">
        <v>144</v>
      </c>
      <c r="BD16" s="250">
        <v>119</v>
      </c>
      <c r="BE16" s="250">
        <v>141</v>
      </c>
      <c r="BF16" s="250">
        <v>142</v>
      </c>
      <c r="BG16" s="250">
        <v>142</v>
      </c>
      <c r="BH16" s="250">
        <v>112</v>
      </c>
      <c r="BI16" s="250">
        <v>124</v>
      </c>
      <c r="BJ16" s="250">
        <v>116</v>
      </c>
      <c r="BK16" s="250">
        <v>129</v>
      </c>
      <c r="BL16" s="250">
        <v>84</v>
      </c>
      <c r="BM16" s="250">
        <v>88</v>
      </c>
      <c r="BN16" s="250">
        <v>100</v>
      </c>
      <c r="BO16" s="250">
        <v>62</v>
      </c>
      <c r="BP16" s="250">
        <v>77</v>
      </c>
      <c r="BQ16" s="250">
        <v>73</v>
      </c>
      <c r="BR16" s="250">
        <v>60</v>
      </c>
      <c r="BS16" s="250">
        <v>57</v>
      </c>
      <c r="BT16" s="250">
        <v>59</v>
      </c>
      <c r="BU16" s="250">
        <v>48</v>
      </c>
      <c r="BV16" s="250">
        <v>33</v>
      </c>
      <c r="BW16" s="250">
        <v>28</v>
      </c>
      <c r="BX16" s="250">
        <v>23</v>
      </c>
      <c r="BY16" s="250">
        <v>31</v>
      </c>
      <c r="BZ16" s="250">
        <v>19</v>
      </c>
      <c r="CA16" s="250">
        <v>16</v>
      </c>
      <c r="CB16" s="250">
        <v>18</v>
      </c>
      <c r="CC16" s="250">
        <v>8</v>
      </c>
      <c r="CD16" s="250">
        <v>10</v>
      </c>
      <c r="CE16" s="250">
        <v>8</v>
      </c>
      <c r="CF16" s="250">
        <v>5</v>
      </c>
      <c r="CG16" s="250">
        <v>1</v>
      </c>
      <c r="CH16" s="250">
        <v>4</v>
      </c>
      <c r="CI16" s="250">
        <v>0</v>
      </c>
      <c r="CJ16" s="250">
        <v>0</v>
      </c>
      <c r="CK16" s="250">
        <v>0</v>
      </c>
    </row>
    <row r="17" spans="1:89" x14ac:dyDescent="0.25">
      <c r="A17" s="240">
        <v>167</v>
      </c>
      <c r="B17" s="241"/>
      <c r="C17" s="241"/>
      <c r="D17" s="242" t="s">
        <v>379</v>
      </c>
      <c r="E17" s="250">
        <v>308</v>
      </c>
      <c r="F17" s="250">
        <v>318</v>
      </c>
      <c r="G17" s="250">
        <v>317</v>
      </c>
      <c r="H17" s="250">
        <v>323</v>
      </c>
      <c r="I17" s="250">
        <v>300</v>
      </c>
      <c r="J17" s="250">
        <v>397</v>
      </c>
      <c r="K17" s="250">
        <v>359</v>
      </c>
      <c r="L17" s="250">
        <v>360</v>
      </c>
      <c r="M17" s="250">
        <v>399</v>
      </c>
      <c r="N17" s="250">
        <v>360</v>
      </c>
      <c r="O17" s="250">
        <v>325</v>
      </c>
      <c r="P17" s="250">
        <v>376</v>
      </c>
      <c r="Q17" s="250">
        <v>330</v>
      </c>
      <c r="R17" s="250">
        <v>343</v>
      </c>
      <c r="S17" s="250">
        <v>323</v>
      </c>
      <c r="T17" s="250">
        <v>332</v>
      </c>
      <c r="U17" s="250">
        <v>300</v>
      </c>
      <c r="V17" s="250">
        <v>300</v>
      </c>
      <c r="W17" s="250">
        <v>309</v>
      </c>
      <c r="X17" s="250">
        <v>349</v>
      </c>
      <c r="Y17" s="250">
        <v>380</v>
      </c>
      <c r="Z17" s="250">
        <v>385</v>
      </c>
      <c r="AA17" s="250">
        <v>380</v>
      </c>
      <c r="AB17" s="250">
        <v>373</v>
      </c>
      <c r="AC17" s="250">
        <v>388</v>
      </c>
      <c r="AD17" s="250">
        <v>395</v>
      </c>
      <c r="AE17" s="250">
        <v>372</v>
      </c>
      <c r="AF17" s="250">
        <v>357</v>
      </c>
      <c r="AG17" s="250">
        <v>399</v>
      </c>
      <c r="AH17" s="250">
        <v>367</v>
      </c>
      <c r="AI17" s="250">
        <v>336</v>
      </c>
      <c r="AJ17" s="250">
        <v>374</v>
      </c>
      <c r="AK17" s="250">
        <v>327</v>
      </c>
      <c r="AL17" s="250">
        <v>357</v>
      </c>
      <c r="AM17" s="250">
        <v>419</v>
      </c>
      <c r="AN17" s="250">
        <v>386</v>
      </c>
      <c r="AO17" s="250">
        <v>365</v>
      </c>
      <c r="AP17" s="250">
        <v>386</v>
      </c>
      <c r="AQ17" s="250">
        <v>311</v>
      </c>
      <c r="AR17" s="250">
        <v>324</v>
      </c>
      <c r="AS17" s="250">
        <v>339</v>
      </c>
      <c r="AT17" s="250">
        <v>309</v>
      </c>
      <c r="AU17" s="250">
        <v>330</v>
      </c>
      <c r="AV17" s="250">
        <v>321</v>
      </c>
      <c r="AW17" s="250">
        <v>329</v>
      </c>
      <c r="AX17" s="250">
        <v>297</v>
      </c>
      <c r="AY17" s="250">
        <v>278</v>
      </c>
      <c r="AZ17" s="250">
        <v>259</v>
      </c>
      <c r="BA17" s="250">
        <v>237</v>
      </c>
      <c r="BB17" s="250">
        <v>258</v>
      </c>
      <c r="BC17" s="250">
        <v>251</v>
      </c>
      <c r="BD17" s="250">
        <v>204</v>
      </c>
      <c r="BE17" s="250">
        <v>260</v>
      </c>
      <c r="BF17" s="250">
        <v>264</v>
      </c>
      <c r="BG17" s="250">
        <v>279</v>
      </c>
      <c r="BH17" s="250">
        <v>260</v>
      </c>
      <c r="BI17" s="250">
        <v>223</v>
      </c>
      <c r="BJ17" s="250">
        <v>197</v>
      </c>
      <c r="BK17" s="250">
        <v>181</v>
      </c>
      <c r="BL17" s="250">
        <v>172</v>
      </c>
      <c r="BM17" s="250">
        <v>169</v>
      </c>
      <c r="BN17" s="250">
        <v>140</v>
      </c>
      <c r="BO17" s="250">
        <v>131</v>
      </c>
      <c r="BP17" s="250">
        <v>136</v>
      </c>
      <c r="BQ17" s="250">
        <v>129</v>
      </c>
      <c r="BR17" s="250">
        <v>96</v>
      </c>
      <c r="BS17" s="250">
        <v>113</v>
      </c>
      <c r="BT17" s="250">
        <v>73</v>
      </c>
      <c r="BU17" s="250">
        <v>85</v>
      </c>
      <c r="BV17" s="250">
        <v>58</v>
      </c>
      <c r="BW17" s="250">
        <v>58</v>
      </c>
      <c r="BX17" s="250">
        <v>45</v>
      </c>
      <c r="BY17" s="250">
        <v>47</v>
      </c>
      <c r="BZ17" s="250">
        <v>39</v>
      </c>
      <c r="CA17" s="250">
        <v>31</v>
      </c>
      <c r="CB17" s="250">
        <v>29</v>
      </c>
      <c r="CC17" s="250">
        <v>17</v>
      </c>
      <c r="CD17" s="250">
        <v>10</v>
      </c>
      <c r="CE17" s="250">
        <v>4</v>
      </c>
      <c r="CF17" s="250">
        <v>8</v>
      </c>
      <c r="CG17" s="250">
        <v>4</v>
      </c>
      <c r="CH17" s="250">
        <v>1</v>
      </c>
      <c r="CI17" s="250">
        <v>1</v>
      </c>
      <c r="CJ17" s="250">
        <v>0</v>
      </c>
      <c r="CK17" s="250">
        <v>1</v>
      </c>
    </row>
    <row r="18" spans="1:89" x14ac:dyDescent="0.25">
      <c r="A18" s="240">
        <v>169</v>
      </c>
      <c r="B18" s="241"/>
      <c r="C18" s="241"/>
      <c r="D18" s="242" t="s">
        <v>380</v>
      </c>
      <c r="E18" s="250">
        <v>316</v>
      </c>
      <c r="F18" s="250">
        <v>343</v>
      </c>
      <c r="G18" s="250">
        <v>302</v>
      </c>
      <c r="H18" s="250">
        <v>319</v>
      </c>
      <c r="I18" s="250">
        <v>326</v>
      </c>
      <c r="J18" s="250">
        <v>345</v>
      </c>
      <c r="K18" s="250">
        <v>317</v>
      </c>
      <c r="L18" s="250">
        <v>326</v>
      </c>
      <c r="M18" s="250">
        <v>324</v>
      </c>
      <c r="N18" s="250">
        <v>284</v>
      </c>
      <c r="O18" s="250">
        <v>282</v>
      </c>
      <c r="P18" s="250">
        <v>302</v>
      </c>
      <c r="Q18" s="250">
        <v>304</v>
      </c>
      <c r="R18" s="250">
        <v>318</v>
      </c>
      <c r="S18" s="250">
        <v>341</v>
      </c>
      <c r="T18" s="250">
        <v>324</v>
      </c>
      <c r="U18" s="250">
        <v>286</v>
      </c>
      <c r="V18" s="250">
        <v>334</v>
      </c>
      <c r="W18" s="250">
        <v>312</v>
      </c>
      <c r="X18" s="250">
        <v>319</v>
      </c>
      <c r="Y18" s="250">
        <v>335</v>
      </c>
      <c r="Z18" s="250">
        <v>377</v>
      </c>
      <c r="AA18" s="250">
        <v>383</v>
      </c>
      <c r="AB18" s="250">
        <v>364</v>
      </c>
      <c r="AC18" s="250">
        <v>407</v>
      </c>
      <c r="AD18" s="250">
        <v>365</v>
      </c>
      <c r="AE18" s="250">
        <v>354</v>
      </c>
      <c r="AF18" s="250">
        <v>374</v>
      </c>
      <c r="AG18" s="250">
        <v>375</v>
      </c>
      <c r="AH18" s="250">
        <v>385</v>
      </c>
      <c r="AI18" s="250">
        <v>387</v>
      </c>
      <c r="AJ18" s="250">
        <v>369</v>
      </c>
      <c r="AK18" s="250">
        <v>358</v>
      </c>
      <c r="AL18" s="250">
        <v>403</v>
      </c>
      <c r="AM18" s="250">
        <v>415</v>
      </c>
      <c r="AN18" s="250">
        <v>387</v>
      </c>
      <c r="AO18" s="250">
        <v>370</v>
      </c>
      <c r="AP18" s="250">
        <v>380</v>
      </c>
      <c r="AQ18" s="250">
        <v>314</v>
      </c>
      <c r="AR18" s="250">
        <v>285</v>
      </c>
      <c r="AS18" s="250">
        <v>349</v>
      </c>
      <c r="AT18" s="250">
        <v>280</v>
      </c>
      <c r="AU18" s="250">
        <v>299</v>
      </c>
      <c r="AV18" s="250">
        <v>264</v>
      </c>
      <c r="AW18" s="250">
        <v>283</v>
      </c>
      <c r="AX18" s="250">
        <v>268</v>
      </c>
      <c r="AY18" s="250">
        <v>263</v>
      </c>
      <c r="AZ18" s="250">
        <v>258</v>
      </c>
      <c r="BA18" s="250">
        <v>241</v>
      </c>
      <c r="BB18" s="250">
        <v>228</v>
      </c>
      <c r="BC18" s="250">
        <v>257</v>
      </c>
      <c r="BD18" s="250">
        <v>227</v>
      </c>
      <c r="BE18" s="250">
        <v>236</v>
      </c>
      <c r="BF18" s="250">
        <v>276</v>
      </c>
      <c r="BG18" s="250">
        <v>292</v>
      </c>
      <c r="BH18" s="250">
        <v>283</v>
      </c>
      <c r="BI18" s="250">
        <v>252</v>
      </c>
      <c r="BJ18" s="250">
        <v>237</v>
      </c>
      <c r="BK18" s="250">
        <v>217</v>
      </c>
      <c r="BL18" s="250">
        <v>166</v>
      </c>
      <c r="BM18" s="250">
        <v>184</v>
      </c>
      <c r="BN18" s="250">
        <v>139</v>
      </c>
      <c r="BO18" s="250">
        <v>124</v>
      </c>
      <c r="BP18" s="250">
        <v>114</v>
      </c>
      <c r="BQ18" s="250">
        <v>108</v>
      </c>
      <c r="BR18" s="250">
        <v>87</v>
      </c>
      <c r="BS18" s="250">
        <v>72</v>
      </c>
      <c r="BT18" s="250">
        <v>63</v>
      </c>
      <c r="BU18" s="250">
        <v>75</v>
      </c>
      <c r="BV18" s="250">
        <v>48</v>
      </c>
      <c r="BW18" s="250">
        <v>42</v>
      </c>
      <c r="BX18" s="250">
        <v>39</v>
      </c>
      <c r="BY18" s="250">
        <v>30</v>
      </c>
      <c r="BZ18" s="250">
        <v>28</v>
      </c>
      <c r="CA18" s="250">
        <v>18</v>
      </c>
      <c r="CB18" s="250">
        <v>11</v>
      </c>
      <c r="CC18" s="250">
        <v>13</v>
      </c>
      <c r="CD18" s="250">
        <v>6</v>
      </c>
      <c r="CE18" s="250">
        <v>2</v>
      </c>
      <c r="CF18" s="250">
        <v>5</v>
      </c>
      <c r="CG18" s="250">
        <v>3</v>
      </c>
      <c r="CH18" s="250">
        <v>4</v>
      </c>
      <c r="CI18" s="250">
        <v>1</v>
      </c>
      <c r="CJ18" s="250">
        <v>0</v>
      </c>
      <c r="CK18" s="250">
        <v>0</v>
      </c>
    </row>
    <row r="19" spans="1:89" x14ac:dyDescent="0.25">
      <c r="A19" s="240">
        <v>183</v>
      </c>
      <c r="B19" s="241"/>
      <c r="C19" s="241"/>
      <c r="D19" s="242" t="s">
        <v>381</v>
      </c>
      <c r="E19" s="250">
        <v>131</v>
      </c>
      <c r="F19" s="250">
        <v>150</v>
      </c>
      <c r="G19" s="250">
        <v>166</v>
      </c>
      <c r="H19" s="250">
        <v>175</v>
      </c>
      <c r="I19" s="250">
        <v>136</v>
      </c>
      <c r="J19" s="250">
        <v>174</v>
      </c>
      <c r="K19" s="250">
        <v>176</v>
      </c>
      <c r="L19" s="250">
        <v>149</v>
      </c>
      <c r="M19" s="250">
        <v>166</v>
      </c>
      <c r="N19" s="250">
        <v>163</v>
      </c>
      <c r="O19" s="250">
        <v>164</v>
      </c>
      <c r="P19" s="250">
        <v>180</v>
      </c>
      <c r="Q19" s="250">
        <v>146</v>
      </c>
      <c r="R19" s="250">
        <v>150</v>
      </c>
      <c r="S19" s="250">
        <v>165</v>
      </c>
      <c r="T19" s="250">
        <v>135</v>
      </c>
      <c r="U19" s="250">
        <v>150</v>
      </c>
      <c r="V19" s="250">
        <v>150</v>
      </c>
      <c r="W19" s="250">
        <v>150</v>
      </c>
      <c r="X19" s="250">
        <v>173</v>
      </c>
      <c r="Y19" s="250">
        <v>143</v>
      </c>
      <c r="Z19" s="250">
        <v>152</v>
      </c>
      <c r="AA19" s="250">
        <v>156</v>
      </c>
      <c r="AB19" s="250">
        <v>162</v>
      </c>
      <c r="AC19" s="250">
        <v>164</v>
      </c>
      <c r="AD19" s="250">
        <v>170</v>
      </c>
      <c r="AE19" s="250">
        <v>163</v>
      </c>
      <c r="AF19" s="250">
        <v>137</v>
      </c>
      <c r="AG19" s="250">
        <v>162</v>
      </c>
      <c r="AH19" s="250">
        <v>156</v>
      </c>
      <c r="AI19" s="250">
        <v>148</v>
      </c>
      <c r="AJ19" s="250">
        <v>142</v>
      </c>
      <c r="AK19" s="250">
        <v>165</v>
      </c>
      <c r="AL19" s="250">
        <v>141</v>
      </c>
      <c r="AM19" s="250">
        <v>164</v>
      </c>
      <c r="AN19" s="250">
        <v>161</v>
      </c>
      <c r="AO19" s="250">
        <v>185</v>
      </c>
      <c r="AP19" s="250">
        <v>167</v>
      </c>
      <c r="AQ19" s="250">
        <v>127</v>
      </c>
      <c r="AR19" s="250">
        <v>163</v>
      </c>
      <c r="AS19" s="250">
        <v>142</v>
      </c>
      <c r="AT19" s="250">
        <v>129</v>
      </c>
      <c r="AU19" s="250">
        <v>135</v>
      </c>
      <c r="AV19" s="250">
        <v>115</v>
      </c>
      <c r="AW19" s="250">
        <v>113</v>
      </c>
      <c r="AX19" s="250">
        <v>117</v>
      </c>
      <c r="AY19" s="250">
        <v>97</v>
      </c>
      <c r="AZ19" s="250">
        <v>123</v>
      </c>
      <c r="BA19" s="250">
        <v>88</v>
      </c>
      <c r="BB19" s="250">
        <v>117</v>
      </c>
      <c r="BC19" s="250">
        <v>99</v>
      </c>
      <c r="BD19" s="250">
        <v>117</v>
      </c>
      <c r="BE19" s="250">
        <v>120</v>
      </c>
      <c r="BF19" s="250">
        <v>120</v>
      </c>
      <c r="BG19" s="250">
        <v>141</v>
      </c>
      <c r="BH19" s="250">
        <v>144</v>
      </c>
      <c r="BI19" s="250">
        <v>105</v>
      </c>
      <c r="BJ19" s="250">
        <v>108</v>
      </c>
      <c r="BK19" s="250">
        <v>79</v>
      </c>
      <c r="BL19" s="250">
        <v>81</v>
      </c>
      <c r="BM19" s="250">
        <v>69</v>
      </c>
      <c r="BN19" s="250">
        <v>52</v>
      </c>
      <c r="BO19" s="250">
        <v>54</v>
      </c>
      <c r="BP19" s="250">
        <v>46</v>
      </c>
      <c r="BQ19" s="250">
        <v>44</v>
      </c>
      <c r="BR19" s="250">
        <v>27</v>
      </c>
      <c r="BS19" s="250">
        <v>23</v>
      </c>
      <c r="BT19" s="250">
        <v>23</v>
      </c>
      <c r="BU19" s="250">
        <v>17</v>
      </c>
      <c r="BV19" s="250">
        <v>17</v>
      </c>
      <c r="BW19" s="250">
        <v>12</v>
      </c>
      <c r="BX19" s="250">
        <v>13</v>
      </c>
      <c r="BY19" s="250">
        <v>10</v>
      </c>
      <c r="BZ19" s="250">
        <v>7</v>
      </c>
      <c r="CA19" s="250">
        <v>7</v>
      </c>
      <c r="CB19" s="250">
        <v>5</v>
      </c>
      <c r="CC19" s="250">
        <v>1</v>
      </c>
      <c r="CD19" s="250">
        <v>2</v>
      </c>
      <c r="CE19" s="250">
        <v>3</v>
      </c>
      <c r="CF19" s="250">
        <v>1</v>
      </c>
      <c r="CG19" s="250">
        <v>1</v>
      </c>
      <c r="CH19" s="250">
        <v>0</v>
      </c>
      <c r="CI19" s="250">
        <v>0</v>
      </c>
      <c r="CJ19" s="250">
        <v>1</v>
      </c>
      <c r="CK19" s="250">
        <v>0</v>
      </c>
    </row>
    <row r="20" spans="1:89" x14ac:dyDescent="0.25">
      <c r="A20" s="240">
        <v>173</v>
      </c>
      <c r="B20" s="241"/>
      <c r="C20" s="241"/>
      <c r="D20" s="242" t="s">
        <v>382</v>
      </c>
      <c r="E20" s="250">
        <v>350</v>
      </c>
      <c r="F20" s="250">
        <v>331</v>
      </c>
      <c r="G20" s="250">
        <v>339</v>
      </c>
      <c r="H20" s="250">
        <v>337</v>
      </c>
      <c r="I20" s="250">
        <v>436</v>
      </c>
      <c r="J20" s="250">
        <v>416</v>
      </c>
      <c r="K20" s="250">
        <v>477</v>
      </c>
      <c r="L20" s="250">
        <v>471</v>
      </c>
      <c r="M20" s="250">
        <v>425</v>
      </c>
      <c r="N20" s="250">
        <v>386</v>
      </c>
      <c r="O20" s="250">
        <v>351</v>
      </c>
      <c r="P20" s="250">
        <v>321</v>
      </c>
      <c r="Q20" s="250">
        <v>328</v>
      </c>
      <c r="R20" s="250">
        <v>319</v>
      </c>
      <c r="S20" s="250">
        <v>248</v>
      </c>
      <c r="T20" s="250">
        <v>291</v>
      </c>
      <c r="U20" s="250">
        <v>247</v>
      </c>
      <c r="V20" s="250">
        <v>272</v>
      </c>
      <c r="W20" s="250">
        <v>246</v>
      </c>
      <c r="X20" s="250">
        <v>285</v>
      </c>
      <c r="Y20" s="250">
        <v>338</v>
      </c>
      <c r="Z20" s="250">
        <v>315</v>
      </c>
      <c r="AA20" s="250">
        <v>288</v>
      </c>
      <c r="AB20" s="250">
        <v>312</v>
      </c>
      <c r="AC20" s="250">
        <v>341</v>
      </c>
      <c r="AD20" s="250">
        <v>374</v>
      </c>
      <c r="AE20" s="250">
        <v>394</v>
      </c>
      <c r="AF20" s="250">
        <v>374</v>
      </c>
      <c r="AG20" s="250">
        <v>416</v>
      </c>
      <c r="AH20" s="250">
        <v>379</v>
      </c>
      <c r="AI20" s="250">
        <v>387</v>
      </c>
      <c r="AJ20" s="250">
        <v>334</v>
      </c>
      <c r="AK20" s="250">
        <v>364</v>
      </c>
      <c r="AL20" s="250">
        <v>378</v>
      </c>
      <c r="AM20" s="250">
        <v>426</v>
      </c>
      <c r="AN20" s="250">
        <v>386</v>
      </c>
      <c r="AO20" s="250">
        <v>400</v>
      </c>
      <c r="AP20" s="250">
        <v>396</v>
      </c>
      <c r="AQ20" s="250">
        <v>348</v>
      </c>
      <c r="AR20" s="250">
        <v>348</v>
      </c>
      <c r="AS20" s="250">
        <v>333</v>
      </c>
      <c r="AT20" s="250">
        <v>345</v>
      </c>
      <c r="AU20" s="250">
        <v>353</v>
      </c>
      <c r="AV20" s="250">
        <v>340</v>
      </c>
      <c r="AW20" s="250">
        <v>308</v>
      </c>
      <c r="AX20" s="250">
        <v>286</v>
      </c>
      <c r="AY20" s="250">
        <v>291</v>
      </c>
      <c r="AZ20" s="250">
        <v>308</v>
      </c>
      <c r="BA20" s="250">
        <v>287</v>
      </c>
      <c r="BB20" s="250">
        <v>286</v>
      </c>
      <c r="BC20" s="250">
        <v>260</v>
      </c>
      <c r="BD20" s="250">
        <v>260</v>
      </c>
      <c r="BE20" s="250">
        <v>273</v>
      </c>
      <c r="BF20" s="250">
        <v>311</v>
      </c>
      <c r="BG20" s="250">
        <v>306</v>
      </c>
      <c r="BH20" s="250">
        <v>289</v>
      </c>
      <c r="BI20" s="250">
        <v>255</v>
      </c>
      <c r="BJ20" s="250">
        <v>190</v>
      </c>
      <c r="BK20" s="250">
        <v>200</v>
      </c>
      <c r="BL20" s="250">
        <v>174</v>
      </c>
      <c r="BM20" s="250">
        <v>152</v>
      </c>
      <c r="BN20" s="250">
        <v>153</v>
      </c>
      <c r="BO20" s="250">
        <v>125</v>
      </c>
      <c r="BP20" s="250">
        <v>131</v>
      </c>
      <c r="BQ20" s="250">
        <v>102</v>
      </c>
      <c r="BR20" s="250">
        <v>111</v>
      </c>
      <c r="BS20" s="250">
        <v>96</v>
      </c>
      <c r="BT20" s="250">
        <v>77</v>
      </c>
      <c r="BU20" s="250">
        <v>64</v>
      </c>
      <c r="BV20" s="250">
        <v>78</v>
      </c>
      <c r="BW20" s="250">
        <v>76</v>
      </c>
      <c r="BX20" s="250">
        <v>74</v>
      </c>
      <c r="BY20" s="250">
        <v>67</v>
      </c>
      <c r="BZ20" s="250">
        <v>66</v>
      </c>
      <c r="CA20" s="250">
        <v>56</v>
      </c>
      <c r="CB20" s="250">
        <v>37</v>
      </c>
      <c r="CC20" s="250">
        <v>35</v>
      </c>
      <c r="CD20" s="250">
        <v>28</v>
      </c>
      <c r="CE20" s="250">
        <v>23</v>
      </c>
      <c r="CF20" s="250">
        <v>15</v>
      </c>
      <c r="CG20" s="250">
        <v>5</v>
      </c>
      <c r="CH20" s="250">
        <v>10</v>
      </c>
      <c r="CI20" s="250">
        <v>5</v>
      </c>
      <c r="CJ20" s="250">
        <v>1</v>
      </c>
      <c r="CK20" s="250">
        <v>3</v>
      </c>
    </row>
    <row r="21" spans="1:89" x14ac:dyDescent="0.25">
      <c r="A21" s="240">
        <v>175</v>
      </c>
      <c r="B21" s="241"/>
      <c r="C21" s="241"/>
      <c r="D21" s="242" t="s">
        <v>383</v>
      </c>
      <c r="E21" s="250">
        <v>235</v>
      </c>
      <c r="F21" s="250">
        <v>232</v>
      </c>
      <c r="G21" s="250">
        <v>217</v>
      </c>
      <c r="H21" s="250">
        <v>221</v>
      </c>
      <c r="I21" s="250">
        <v>214</v>
      </c>
      <c r="J21" s="250">
        <v>248</v>
      </c>
      <c r="K21" s="250">
        <v>274</v>
      </c>
      <c r="L21" s="250">
        <v>243</v>
      </c>
      <c r="M21" s="250">
        <v>263</v>
      </c>
      <c r="N21" s="250">
        <v>254</v>
      </c>
      <c r="O21" s="250">
        <v>233</v>
      </c>
      <c r="P21" s="250">
        <v>218</v>
      </c>
      <c r="Q21" s="250">
        <v>246</v>
      </c>
      <c r="R21" s="250">
        <v>239</v>
      </c>
      <c r="S21" s="250">
        <v>214</v>
      </c>
      <c r="T21" s="250">
        <v>237</v>
      </c>
      <c r="U21" s="250">
        <v>272</v>
      </c>
      <c r="V21" s="250">
        <v>255</v>
      </c>
      <c r="W21" s="250">
        <v>269</v>
      </c>
      <c r="X21" s="250">
        <v>222</v>
      </c>
      <c r="Y21" s="250">
        <v>255</v>
      </c>
      <c r="Z21" s="250">
        <v>268</v>
      </c>
      <c r="AA21" s="250">
        <v>289</v>
      </c>
      <c r="AB21" s="250">
        <v>263</v>
      </c>
      <c r="AC21" s="250">
        <v>278</v>
      </c>
      <c r="AD21" s="250">
        <v>271</v>
      </c>
      <c r="AE21" s="250">
        <v>273</v>
      </c>
      <c r="AF21" s="250">
        <v>267</v>
      </c>
      <c r="AG21" s="250">
        <v>238</v>
      </c>
      <c r="AH21" s="250">
        <v>257</v>
      </c>
      <c r="AI21" s="250">
        <v>215</v>
      </c>
      <c r="AJ21" s="250">
        <v>225</v>
      </c>
      <c r="AK21" s="250">
        <v>263</v>
      </c>
      <c r="AL21" s="250">
        <v>271</v>
      </c>
      <c r="AM21" s="250">
        <v>290</v>
      </c>
      <c r="AN21" s="250">
        <v>284</v>
      </c>
      <c r="AO21" s="250">
        <v>286</v>
      </c>
      <c r="AP21" s="250">
        <v>261</v>
      </c>
      <c r="AQ21" s="250">
        <v>253</v>
      </c>
      <c r="AR21" s="250">
        <v>280</v>
      </c>
      <c r="AS21" s="250">
        <v>260</v>
      </c>
      <c r="AT21" s="250">
        <v>239</v>
      </c>
      <c r="AU21" s="250">
        <v>242</v>
      </c>
      <c r="AV21" s="250">
        <v>237</v>
      </c>
      <c r="AW21" s="250">
        <v>225</v>
      </c>
      <c r="AX21" s="250">
        <v>224</v>
      </c>
      <c r="AY21" s="250">
        <v>185</v>
      </c>
      <c r="AZ21" s="250">
        <v>215</v>
      </c>
      <c r="BA21" s="250">
        <v>187</v>
      </c>
      <c r="BB21" s="250">
        <v>171</v>
      </c>
      <c r="BC21" s="250">
        <v>177</v>
      </c>
      <c r="BD21" s="250">
        <v>169</v>
      </c>
      <c r="BE21" s="250">
        <v>188</v>
      </c>
      <c r="BF21" s="250">
        <v>189</v>
      </c>
      <c r="BG21" s="250">
        <v>187</v>
      </c>
      <c r="BH21" s="250">
        <v>161</v>
      </c>
      <c r="BI21" s="250">
        <v>173</v>
      </c>
      <c r="BJ21" s="250">
        <v>147</v>
      </c>
      <c r="BK21" s="250">
        <v>154</v>
      </c>
      <c r="BL21" s="250">
        <v>96</v>
      </c>
      <c r="BM21" s="250">
        <v>109</v>
      </c>
      <c r="BN21" s="250">
        <v>102</v>
      </c>
      <c r="BO21" s="250">
        <v>115</v>
      </c>
      <c r="BP21" s="250">
        <v>86</v>
      </c>
      <c r="BQ21" s="250">
        <v>87</v>
      </c>
      <c r="BR21" s="250">
        <v>86</v>
      </c>
      <c r="BS21" s="250">
        <v>78</v>
      </c>
      <c r="BT21" s="250">
        <v>70</v>
      </c>
      <c r="BU21" s="250">
        <v>58</v>
      </c>
      <c r="BV21" s="250">
        <v>56</v>
      </c>
      <c r="BW21" s="250">
        <v>50</v>
      </c>
      <c r="BX21" s="250">
        <v>45</v>
      </c>
      <c r="BY21" s="250">
        <v>38</v>
      </c>
      <c r="BZ21" s="250">
        <v>37</v>
      </c>
      <c r="CA21" s="250">
        <v>28</v>
      </c>
      <c r="CB21" s="250">
        <v>24</v>
      </c>
      <c r="CC21" s="250">
        <v>17</v>
      </c>
      <c r="CD21" s="250">
        <v>8</v>
      </c>
      <c r="CE21" s="250">
        <v>8</v>
      </c>
      <c r="CF21" s="250">
        <v>3</v>
      </c>
      <c r="CG21" s="250">
        <v>6</v>
      </c>
      <c r="CH21" s="250">
        <v>1</v>
      </c>
      <c r="CI21" s="250">
        <v>7</v>
      </c>
      <c r="CJ21" s="250">
        <v>0</v>
      </c>
      <c r="CK21" s="250">
        <v>1</v>
      </c>
    </row>
    <row r="22" spans="1:89" x14ac:dyDescent="0.25">
      <c r="A22" s="240">
        <v>187</v>
      </c>
      <c r="B22" s="241"/>
      <c r="C22" s="241"/>
      <c r="D22" s="242" t="s">
        <v>384</v>
      </c>
      <c r="E22" s="250">
        <v>96</v>
      </c>
      <c r="F22" s="250">
        <v>106</v>
      </c>
      <c r="G22" s="250">
        <v>89</v>
      </c>
      <c r="H22" s="250">
        <v>97</v>
      </c>
      <c r="I22" s="250">
        <v>92</v>
      </c>
      <c r="J22" s="250">
        <v>75</v>
      </c>
      <c r="K22" s="250">
        <v>72</v>
      </c>
      <c r="L22" s="250">
        <v>73</v>
      </c>
      <c r="M22" s="250">
        <v>67</v>
      </c>
      <c r="N22" s="250">
        <v>65</v>
      </c>
      <c r="O22" s="250">
        <v>71</v>
      </c>
      <c r="P22" s="250">
        <v>83</v>
      </c>
      <c r="Q22" s="250">
        <v>92</v>
      </c>
      <c r="R22" s="250">
        <v>87</v>
      </c>
      <c r="S22" s="250">
        <v>92</v>
      </c>
      <c r="T22" s="250">
        <v>90</v>
      </c>
      <c r="U22" s="250">
        <v>90</v>
      </c>
      <c r="V22" s="250">
        <v>101</v>
      </c>
      <c r="W22" s="250">
        <v>102</v>
      </c>
      <c r="X22" s="250">
        <v>110</v>
      </c>
      <c r="Y22" s="250">
        <v>112</v>
      </c>
      <c r="Z22" s="250">
        <v>128</v>
      </c>
      <c r="AA22" s="250">
        <v>112</v>
      </c>
      <c r="AB22" s="250">
        <v>102</v>
      </c>
      <c r="AC22" s="250">
        <v>127</v>
      </c>
      <c r="AD22" s="250">
        <v>121</v>
      </c>
      <c r="AE22" s="250">
        <v>122</v>
      </c>
      <c r="AF22" s="250">
        <v>129</v>
      </c>
      <c r="AG22" s="250">
        <v>116</v>
      </c>
      <c r="AH22" s="250">
        <v>106</v>
      </c>
      <c r="AI22" s="250">
        <v>110</v>
      </c>
      <c r="AJ22" s="250">
        <v>106</v>
      </c>
      <c r="AK22" s="250">
        <v>119</v>
      </c>
      <c r="AL22" s="250">
        <v>119</v>
      </c>
      <c r="AM22" s="250">
        <v>114</v>
      </c>
      <c r="AN22" s="250">
        <v>118</v>
      </c>
      <c r="AO22" s="250">
        <v>104</v>
      </c>
      <c r="AP22" s="250">
        <v>115</v>
      </c>
      <c r="AQ22" s="250">
        <v>96</v>
      </c>
      <c r="AR22" s="250">
        <v>79</v>
      </c>
      <c r="AS22" s="250">
        <v>86</v>
      </c>
      <c r="AT22" s="250">
        <v>70</v>
      </c>
      <c r="AU22" s="250">
        <v>57</v>
      </c>
      <c r="AV22" s="250">
        <v>88</v>
      </c>
      <c r="AW22" s="250">
        <v>74</v>
      </c>
      <c r="AX22" s="250">
        <v>103</v>
      </c>
      <c r="AY22" s="250">
        <v>67</v>
      </c>
      <c r="AZ22" s="250">
        <v>68</v>
      </c>
      <c r="BA22" s="250">
        <v>80</v>
      </c>
      <c r="BB22" s="250">
        <v>77</v>
      </c>
      <c r="BC22" s="250">
        <v>79</v>
      </c>
      <c r="BD22" s="250">
        <v>72</v>
      </c>
      <c r="BE22" s="250">
        <v>79</v>
      </c>
      <c r="BF22" s="250">
        <v>88</v>
      </c>
      <c r="BG22" s="250">
        <v>119</v>
      </c>
      <c r="BH22" s="250">
        <v>100</v>
      </c>
      <c r="BI22" s="250">
        <v>97</v>
      </c>
      <c r="BJ22" s="250">
        <v>84</v>
      </c>
      <c r="BK22" s="250">
        <v>84</v>
      </c>
      <c r="BL22" s="250">
        <v>55</v>
      </c>
      <c r="BM22" s="250">
        <v>68</v>
      </c>
      <c r="BN22" s="250">
        <v>50</v>
      </c>
      <c r="BO22" s="250">
        <v>35</v>
      </c>
      <c r="BP22" s="250">
        <v>48</v>
      </c>
      <c r="BQ22" s="250">
        <v>32</v>
      </c>
      <c r="BR22" s="250">
        <v>36</v>
      </c>
      <c r="BS22" s="250">
        <v>33</v>
      </c>
      <c r="BT22" s="250">
        <v>21</v>
      </c>
      <c r="BU22" s="250">
        <v>29</v>
      </c>
      <c r="BV22" s="250">
        <v>20</v>
      </c>
      <c r="BW22" s="250">
        <v>13</v>
      </c>
      <c r="BX22" s="250">
        <v>6</v>
      </c>
      <c r="BY22" s="250">
        <v>11</v>
      </c>
      <c r="BZ22" s="250">
        <v>7</v>
      </c>
      <c r="CA22" s="250">
        <v>9</v>
      </c>
      <c r="CB22" s="250">
        <v>5</v>
      </c>
      <c r="CC22" s="250">
        <v>5</v>
      </c>
      <c r="CD22" s="250">
        <v>0</v>
      </c>
      <c r="CE22" s="250">
        <v>2</v>
      </c>
      <c r="CF22" s="250">
        <v>1</v>
      </c>
      <c r="CG22" s="250">
        <v>1</v>
      </c>
      <c r="CH22" s="250">
        <v>0</v>
      </c>
      <c r="CI22" s="250">
        <v>0</v>
      </c>
      <c r="CJ22" s="250">
        <v>0</v>
      </c>
      <c r="CK22" s="250">
        <v>0</v>
      </c>
    </row>
    <row r="23" spans="1:89" x14ac:dyDescent="0.25">
      <c r="A23" s="240">
        <v>201</v>
      </c>
      <c r="B23" s="241"/>
      <c r="C23" s="241"/>
      <c r="D23" s="242" t="s">
        <v>385</v>
      </c>
      <c r="E23" s="250">
        <v>176</v>
      </c>
      <c r="F23" s="250">
        <v>173</v>
      </c>
      <c r="G23" s="250">
        <v>206</v>
      </c>
      <c r="H23" s="250">
        <v>195</v>
      </c>
      <c r="I23" s="250">
        <v>185</v>
      </c>
      <c r="J23" s="250">
        <v>119</v>
      </c>
      <c r="K23" s="250">
        <v>98</v>
      </c>
      <c r="L23" s="250">
        <v>79</v>
      </c>
      <c r="M23" s="250">
        <v>73</v>
      </c>
      <c r="N23" s="250">
        <v>53</v>
      </c>
      <c r="O23" s="250">
        <v>63</v>
      </c>
      <c r="P23" s="250">
        <v>79</v>
      </c>
      <c r="Q23" s="250">
        <v>69</v>
      </c>
      <c r="R23" s="250">
        <v>66</v>
      </c>
      <c r="S23" s="250">
        <v>81</v>
      </c>
      <c r="T23" s="250">
        <v>81</v>
      </c>
      <c r="U23" s="250">
        <v>88</v>
      </c>
      <c r="V23" s="250">
        <v>96</v>
      </c>
      <c r="W23" s="250">
        <v>108</v>
      </c>
      <c r="X23" s="250">
        <v>111</v>
      </c>
      <c r="Y23" s="250">
        <v>110</v>
      </c>
      <c r="Z23" s="250">
        <v>129</v>
      </c>
      <c r="AA23" s="250">
        <v>138</v>
      </c>
      <c r="AB23" s="250">
        <v>124</v>
      </c>
      <c r="AC23" s="250">
        <v>147</v>
      </c>
      <c r="AD23" s="250">
        <v>195</v>
      </c>
      <c r="AE23" s="250">
        <v>191</v>
      </c>
      <c r="AF23" s="250">
        <v>172</v>
      </c>
      <c r="AG23" s="250">
        <v>180</v>
      </c>
      <c r="AH23" s="250">
        <v>210</v>
      </c>
      <c r="AI23" s="250">
        <v>193</v>
      </c>
      <c r="AJ23" s="250">
        <v>234</v>
      </c>
      <c r="AK23" s="250">
        <v>217</v>
      </c>
      <c r="AL23" s="250">
        <v>200</v>
      </c>
      <c r="AM23" s="250">
        <v>248</v>
      </c>
      <c r="AN23" s="250">
        <v>215</v>
      </c>
      <c r="AO23" s="250">
        <v>196</v>
      </c>
      <c r="AP23" s="250">
        <v>208</v>
      </c>
      <c r="AQ23" s="250">
        <v>198</v>
      </c>
      <c r="AR23" s="250">
        <v>186</v>
      </c>
      <c r="AS23" s="250">
        <v>186</v>
      </c>
      <c r="AT23" s="250">
        <v>154</v>
      </c>
      <c r="AU23" s="250">
        <v>149</v>
      </c>
      <c r="AV23" s="250">
        <v>174</v>
      </c>
      <c r="AW23" s="250">
        <v>146</v>
      </c>
      <c r="AX23" s="250">
        <v>160</v>
      </c>
      <c r="AY23" s="250">
        <v>123</v>
      </c>
      <c r="AZ23" s="250">
        <v>113</v>
      </c>
      <c r="BA23" s="250">
        <v>133</v>
      </c>
      <c r="BB23" s="250">
        <v>127</v>
      </c>
      <c r="BC23" s="250">
        <v>118</v>
      </c>
      <c r="BD23" s="250">
        <v>136</v>
      </c>
      <c r="BE23" s="250">
        <v>125</v>
      </c>
      <c r="BF23" s="250">
        <v>143</v>
      </c>
      <c r="BG23" s="250">
        <v>164</v>
      </c>
      <c r="BH23" s="250">
        <v>148</v>
      </c>
      <c r="BI23" s="250">
        <v>156</v>
      </c>
      <c r="BJ23" s="250">
        <v>136</v>
      </c>
      <c r="BK23" s="250">
        <v>125</v>
      </c>
      <c r="BL23" s="250">
        <v>101</v>
      </c>
      <c r="BM23" s="250">
        <v>110</v>
      </c>
      <c r="BN23" s="250">
        <v>103</v>
      </c>
      <c r="BO23" s="250">
        <v>84</v>
      </c>
      <c r="BP23" s="250">
        <v>67</v>
      </c>
      <c r="BQ23" s="250">
        <v>66</v>
      </c>
      <c r="BR23" s="250">
        <v>68</v>
      </c>
      <c r="BS23" s="250">
        <v>59</v>
      </c>
      <c r="BT23" s="250">
        <v>46</v>
      </c>
      <c r="BU23" s="250">
        <v>43</v>
      </c>
      <c r="BV23" s="250">
        <v>38</v>
      </c>
      <c r="BW23" s="250">
        <v>36</v>
      </c>
      <c r="BX23" s="250">
        <v>19</v>
      </c>
      <c r="BY23" s="250">
        <v>23</v>
      </c>
      <c r="BZ23" s="250">
        <v>15</v>
      </c>
      <c r="CA23" s="250">
        <v>15</v>
      </c>
      <c r="CB23" s="250">
        <v>10</v>
      </c>
      <c r="CC23" s="250">
        <v>12</v>
      </c>
      <c r="CD23" s="250">
        <v>3</v>
      </c>
      <c r="CE23" s="250">
        <v>5</v>
      </c>
      <c r="CF23" s="250">
        <v>7</v>
      </c>
      <c r="CG23" s="250">
        <v>1</v>
      </c>
      <c r="CH23" s="250">
        <v>2</v>
      </c>
      <c r="CI23" s="250">
        <v>0</v>
      </c>
      <c r="CJ23" s="250">
        <v>0</v>
      </c>
      <c r="CK23" s="250">
        <v>1</v>
      </c>
    </row>
    <row r="24" spans="1:89" x14ac:dyDescent="0.25">
      <c r="A24" s="240">
        <v>240</v>
      </c>
      <c r="B24" s="241"/>
      <c r="C24" s="241"/>
      <c r="D24" s="242" t="s">
        <v>386</v>
      </c>
      <c r="E24" s="250">
        <v>306</v>
      </c>
      <c r="F24" s="250">
        <v>352</v>
      </c>
      <c r="G24" s="250">
        <v>316</v>
      </c>
      <c r="H24" s="250">
        <v>331</v>
      </c>
      <c r="I24" s="250">
        <v>281</v>
      </c>
      <c r="J24" s="250">
        <v>231</v>
      </c>
      <c r="K24" s="250">
        <v>158</v>
      </c>
      <c r="L24" s="250">
        <v>167</v>
      </c>
      <c r="M24" s="250">
        <v>136</v>
      </c>
      <c r="N24" s="250">
        <v>160</v>
      </c>
      <c r="O24" s="250">
        <v>129</v>
      </c>
      <c r="P24" s="250">
        <v>145</v>
      </c>
      <c r="Q24" s="250">
        <v>151</v>
      </c>
      <c r="R24" s="250">
        <v>149</v>
      </c>
      <c r="S24" s="250">
        <v>137</v>
      </c>
      <c r="T24" s="250">
        <v>180</v>
      </c>
      <c r="U24" s="250">
        <v>159</v>
      </c>
      <c r="V24" s="250">
        <v>176</v>
      </c>
      <c r="W24" s="250">
        <v>200</v>
      </c>
      <c r="X24" s="250">
        <v>204</v>
      </c>
      <c r="Y24" s="250">
        <v>247</v>
      </c>
      <c r="Z24" s="250">
        <v>265</v>
      </c>
      <c r="AA24" s="250">
        <v>258</v>
      </c>
      <c r="AB24" s="250">
        <v>244</v>
      </c>
      <c r="AC24" s="250">
        <v>274</v>
      </c>
      <c r="AD24" s="250">
        <v>339</v>
      </c>
      <c r="AE24" s="250">
        <v>367</v>
      </c>
      <c r="AF24" s="250">
        <v>369</v>
      </c>
      <c r="AG24" s="250">
        <v>371</v>
      </c>
      <c r="AH24" s="250">
        <v>388</v>
      </c>
      <c r="AI24" s="250">
        <v>340</v>
      </c>
      <c r="AJ24" s="250">
        <v>371</v>
      </c>
      <c r="AK24" s="250">
        <v>409</v>
      </c>
      <c r="AL24" s="250">
        <v>427</v>
      </c>
      <c r="AM24" s="250">
        <v>413</v>
      </c>
      <c r="AN24" s="250">
        <v>445</v>
      </c>
      <c r="AO24" s="250">
        <v>367</v>
      </c>
      <c r="AP24" s="250">
        <v>378</v>
      </c>
      <c r="AQ24" s="250">
        <v>328</v>
      </c>
      <c r="AR24" s="250">
        <v>281</v>
      </c>
      <c r="AS24" s="250">
        <v>262</v>
      </c>
      <c r="AT24" s="250">
        <v>266</v>
      </c>
      <c r="AU24" s="250">
        <v>238</v>
      </c>
      <c r="AV24" s="250">
        <v>246</v>
      </c>
      <c r="AW24" s="250">
        <v>235</v>
      </c>
      <c r="AX24" s="250">
        <v>199</v>
      </c>
      <c r="AY24" s="250">
        <v>172</v>
      </c>
      <c r="AZ24" s="250">
        <v>207</v>
      </c>
      <c r="BA24" s="250">
        <v>197</v>
      </c>
      <c r="BB24" s="250">
        <v>185</v>
      </c>
      <c r="BC24" s="250">
        <v>219</v>
      </c>
      <c r="BD24" s="250">
        <v>223</v>
      </c>
      <c r="BE24" s="250">
        <v>250</v>
      </c>
      <c r="BF24" s="250">
        <v>258</v>
      </c>
      <c r="BG24" s="250">
        <v>301</v>
      </c>
      <c r="BH24" s="250">
        <v>264</v>
      </c>
      <c r="BI24" s="250">
        <v>235</v>
      </c>
      <c r="BJ24" s="250">
        <v>253</v>
      </c>
      <c r="BK24" s="250">
        <v>224</v>
      </c>
      <c r="BL24" s="250">
        <v>181</v>
      </c>
      <c r="BM24" s="250">
        <v>154</v>
      </c>
      <c r="BN24" s="250">
        <v>173</v>
      </c>
      <c r="BO24" s="250">
        <v>137</v>
      </c>
      <c r="BP24" s="250">
        <v>131</v>
      </c>
      <c r="BQ24" s="250">
        <v>120</v>
      </c>
      <c r="BR24" s="250">
        <v>84</v>
      </c>
      <c r="BS24" s="250">
        <v>83</v>
      </c>
      <c r="BT24" s="250">
        <v>54</v>
      </c>
      <c r="BU24" s="250">
        <v>59</v>
      </c>
      <c r="BV24" s="250">
        <v>31</v>
      </c>
      <c r="BW24" s="250">
        <v>36</v>
      </c>
      <c r="BX24" s="250">
        <v>26</v>
      </c>
      <c r="BY24" s="250">
        <v>16</v>
      </c>
      <c r="BZ24" s="250">
        <v>16</v>
      </c>
      <c r="CA24" s="250">
        <v>12</v>
      </c>
      <c r="CB24" s="250">
        <v>9</v>
      </c>
      <c r="CC24" s="250">
        <v>7</v>
      </c>
      <c r="CD24" s="250">
        <v>4</v>
      </c>
      <c r="CE24" s="250">
        <v>2</v>
      </c>
      <c r="CF24" s="250">
        <v>4</v>
      </c>
      <c r="CG24" s="250">
        <v>0</v>
      </c>
      <c r="CH24" s="250">
        <v>0</v>
      </c>
      <c r="CI24" s="250">
        <v>0</v>
      </c>
      <c r="CJ24" s="250">
        <v>0</v>
      </c>
      <c r="CK24" s="250">
        <v>0</v>
      </c>
    </row>
    <row r="25" spans="1:89" x14ac:dyDescent="0.25">
      <c r="A25" s="240">
        <v>210</v>
      </c>
      <c r="B25" s="241"/>
      <c r="C25" s="241"/>
      <c r="D25" s="242" t="s">
        <v>387</v>
      </c>
      <c r="E25" s="250">
        <v>277</v>
      </c>
      <c r="F25" s="250">
        <v>277</v>
      </c>
      <c r="G25" s="250">
        <v>285</v>
      </c>
      <c r="H25" s="250">
        <v>282</v>
      </c>
      <c r="I25" s="250">
        <v>227</v>
      </c>
      <c r="J25" s="250">
        <v>193</v>
      </c>
      <c r="K25" s="250">
        <v>173</v>
      </c>
      <c r="L25" s="250">
        <v>133</v>
      </c>
      <c r="M25" s="250">
        <v>149</v>
      </c>
      <c r="N25" s="250">
        <v>140</v>
      </c>
      <c r="O25" s="250">
        <v>157</v>
      </c>
      <c r="P25" s="250">
        <v>137</v>
      </c>
      <c r="Q25" s="250">
        <v>153</v>
      </c>
      <c r="R25" s="250">
        <v>163</v>
      </c>
      <c r="S25" s="250">
        <v>160</v>
      </c>
      <c r="T25" s="250">
        <v>167</v>
      </c>
      <c r="U25" s="250">
        <v>156</v>
      </c>
      <c r="V25" s="250">
        <v>146</v>
      </c>
      <c r="W25" s="250">
        <v>153</v>
      </c>
      <c r="X25" s="250">
        <v>176</v>
      </c>
      <c r="Y25" s="250">
        <v>184</v>
      </c>
      <c r="Z25" s="250">
        <v>231</v>
      </c>
      <c r="AA25" s="250">
        <v>241</v>
      </c>
      <c r="AB25" s="250">
        <v>230</v>
      </c>
      <c r="AC25" s="250">
        <v>228</v>
      </c>
      <c r="AD25" s="250">
        <v>261</v>
      </c>
      <c r="AE25" s="250">
        <v>270</v>
      </c>
      <c r="AF25" s="250">
        <v>281</v>
      </c>
      <c r="AG25" s="250">
        <v>272</v>
      </c>
      <c r="AH25" s="250">
        <v>331</v>
      </c>
      <c r="AI25" s="250">
        <v>250</v>
      </c>
      <c r="AJ25" s="250">
        <v>297</v>
      </c>
      <c r="AK25" s="250">
        <v>304</v>
      </c>
      <c r="AL25" s="250">
        <v>322</v>
      </c>
      <c r="AM25" s="250">
        <v>365</v>
      </c>
      <c r="AN25" s="250">
        <v>334</v>
      </c>
      <c r="AO25" s="250">
        <v>321</v>
      </c>
      <c r="AP25" s="250">
        <v>308</v>
      </c>
      <c r="AQ25" s="250">
        <v>290</v>
      </c>
      <c r="AR25" s="250">
        <v>288</v>
      </c>
      <c r="AS25" s="250">
        <v>295</v>
      </c>
      <c r="AT25" s="250">
        <v>253</v>
      </c>
      <c r="AU25" s="250">
        <v>260</v>
      </c>
      <c r="AV25" s="250">
        <v>291</v>
      </c>
      <c r="AW25" s="250">
        <v>260</v>
      </c>
      <c r="AX25" s="250">
        <v>255</v>
      </c>
      <c r="AY25" s="250">
        <v>285</v>
      </c>
      <c r="AZ25" s="250">
        <v>244</v>
      </c>
      <c r="BA25" s="250">
        <v>259</v>
      </c>
      <c r="BB25" s="250">
        <v>242</v>
      </c>
      <c r="BC25" s="250">
        <v>266</v>
      </c>
      <c r="BD25" s="250">
        <v>238</v>
      </c>
      <c r="BE25" s="250">
        <v>282</v>
      </c>
      <c r="BF25" s="250">
        <v>303</v>
      </c>
      <c r="BG25" s="250">
        <v>321</v>
      </c>
      <c r="BH25" s="250">
        <v>295</v>
      </c>
      <c r="BI25" s="250">
        <v>270</v>
      </c>
      <c r="BJ25" s="250">
        <v>215</v>
      </c>
      <c r="BK25" s="250">
        <v>184</v>
      </c>
      <c r="BL25" s="250">
        <v>182</v>
      </c>
      <c r="BM25" s="250">
        <v>147</v>
      </c>
      <c r="BN25" s="250">
        <v>151</v>
      </c>
      <c r="BO25" s="250">
        <v>159</v>
      </c>
      <c r="BP25" s="250">
        <v>90</v>
      </c>
      <c r="BQ25" s="250">
        <v>83</v>
      </c>
      <c r="BR25" s="250">
        <v>96</v>
      </c>
      <c r="BS25" s="250">
        <v>90</v>
      </c>
      <c r="BT25" s="250">
        <v>62</v>
      </c>
      <c r="BU25" s="250">
        <v>65</v>
      </c>
      <c r="BV25" s="250">
        <v>43</v>
      </c>
      <c r="BW25" s="250">
        <v>44</v>
      </c>
      <c r="BX25" s="250">
        <v>34</v>
      </c>
      <c r="BY25" s="250">
        <v>33</v>
      </c>
      <c r="BZ25" s="250">
        <v>32</v>
      </c>
      <c r="CA25" s="250">
        <v>17</v>
      </c>
      <c r="CB25" s="250">
        <v>17</v>
      </c>
      <c r="CC25" s="250">
        <v>13</v>
      </c>
      <c r="CD25" s="250">
        <v>8</v>
      </c>
      <c r="CE25" s="250">
        <v>2</v>
      </c>
      <c r="CF25" s="250">
        <v>4</v>
      </c>
      <c r="CG25" s="250">
        <v>3</v>
      </c>
      <c r="CH25" s="250">
        <v>3</v>
      </c>
      <c r="CI25" s="250">
        <v>1</v>
      </c>
      <c r="CJ25" s="250">
        <v>1</v>
      </c>
      <c r="CK25" s="250">
        <v>1</v>
      </c>
    </row>
    <row r="26" spans="1:89" x14ac:dyDescent="0.25">
      <c r="A26" s="240">
        <v>250</v>
      </c>
      <c r="B26" s="241"/>
      <c r="C26" s="241"/>
      <c r="D26" s="242" t="s">
        <v>388</v>
      </c>
      <c r="E26" s="250">
        <v>314</v>
      </c>
      <c r="F26" s="250">
        <v>293</v>
      </c>
      <c r="G26" s="250">
        <v>318</v>
      </c>
      <c r="H26" s="250">
        <v>299</v>
      </c>
      <c r="I26" s="250">
        <v>262</v>
      </c>
      <c r="J26" s="250">
        <v>245</v>
      </c>
      <c r="K26" s="250">
        <v>187</v>
      </c>
      <c r="L26" s="250">
        <v>193</v>
      </c>
      <c r="M26" s="250">
        <v>219</v>
      </c>
      <c r="N26" s="250">
        <v>186</v>
      </c>
      <c r="O26" s="250">
        <v>195</v>
      </c>
      <c r="P26" s="250">
        <v>184</v>
      </c>
      <c r="Q26" s="250">
        <v>187</v>
      </c>
      <c r="R26" s="250">
        <v>189</v>
      </c>
      <c r="S26" s="250">
        <v>178</v>
      </c>
      <c r="T26" s="250">
        <v>161</v>
      </c>
      <c r="U26" s="250">
        <v>197</v>
      </c>
      <c r="V26" s="250">
        <v>193</v>
      </c>
      <c r="W26" s="250">
        <v>182</v>
      </c>
      <c r="X26" s="250">
        <v>184</v>
      </c>
      <c r="Y26" s="250">
        <v>201</v>
      </c>
      <c r="Z26" s="250">
        <v>228</v>
      </c>
      <c r="AA26" s="250">
        <v>226</v>
      </c>
      <c r="AB26" s="250">
        <v>255</v>
      </c>
      <c r="AC26" s="250">
        <v>267</v>
      </c>
      <c r="AD26" s="250">
        <v>295</v>
      </c>
      <c r="AE26" s="250">
        <v>313</v>
      </c>
      <c r="AF26" s="250">
        <v>325</v>
      </c>
      <c r="AG26" s="250">
        <v>352</v>
      </c>
      <c r="AH26" s="250">
        <v>333</v>
      </c>
      <c r="AI26" s="250">
        <v>335</v>
      </c>
      <c r="AJ26" s="250">
        <v>316</v>
      </c>
      <c r="AK26" s="250">
        <v>356</v>
      </c>
      <c r="AL26" s="250">
        <v>378</v>
      </c>
      <c r="AM26" s="250">
        <v>419</v>
      </c>
      <c r="AN26" s="250">
        <v>405</v>
      </c>
      <c r="AO26" s="250">
        <v>405</v>
      </c>
      <c r="AP26" s="250">
        <v>372</v>
      </c>
      <c r="AQ26" s="250">
        <v>389</v>
      </c>
      <c r="AR26" s="250">
        <v>324</v>
      </c>
      <c r="AS26" s="250">
        <v>338</v>
      </c>
      <c r="AT26" s="250">
        <v>317</v>
      </c>
      <c r="AU26" s="250">
        <v>290</v>
      </c>
      <c r="AV26" s="250">
        <v>289</v>
      </c>
      <c r="AW26" s="250">
        <v>267</v>
      </c>
      <c r="AX26" s="250">
        <v>258</v>
      </c>
      <c r="AY26" s="250">
        <v>277</v>
      </c>
      <c r="AZ26" s="250">
        <v>282</v>
      </c>
      <c r="BA26" s="250">
        <v>265</v>
      </c>
      <c r="BB26" s="250">
        <v>284</v>
      </c>
      <c r="BC26" s="250">
        <v>285</v>
      </c>
      <c r="BD26" s="250">
        <v>268</v>
      </c>
      <c r="BE26" s="250">
        <v>261</v>
      </c>
      <c r="BF26" s="250">
        <v>326</v>
      </c>
      <c r="BG26" s="250">
        <v>316</v>
      </c>
      <c r="BH26" s="250">
        <v>300</v>
      </c>
      <c r="BI26" s="250">
        <v>328</v>
      </c>
      <c r="BJ26" s="250">
        <v>287</v>
      </c>
      <c r="BK26" s="250">
        <v>257</v>
      </c>
      <c r="BL26" s="250">
        <v>233</v>
      </c>
      <c r="BM26" s="250">
        <v>258</v>
      </c>
      <c r="BN26" s="250">
        <v>206</v>
      </c>
      <c r="BO26" s="250">
        <v>168</v>
      </c>
      <c r="BP26" s="250">
        <v>145</v>
      </c>
      <c r="BQ26" s="250">
        <v>142</v>
      </c>
      <c r="BR26" s="250">
        <v>127</v>
      </c>
      <c r="BS26" s="250">
        <v>88</v>
      </c>
      <c r="BT26" s="250">
        <v>71</v>
      </c>
      <c r="BU26" s="250">
        <v>73</v>
      </c>
      <c r="BV26" s="250">
        <v>56</v>
      </c>
      <c r="BW26" s="250">
        <v>45</v>
      </c>
      <c r="BX26" s="250">
        <v>42</v>
      </c>
      <c r="BY26" s="250">
        <v>30</v>
      </c>
      <c r="BZ26" s="250">
        <v>29</v>
      </c>
      <c r="CA26" s="250">
        <v>17</v>
      </c>
      <c r="CB26" s="250">
        <v>17</v>
      </c>
      <c r="CC26" s="250">
        <v>17</v>
      </c>
      <c r="CD26" s="250">
        <v>11</v>
      </c>
      <c r="CE26" s="250">
        <v>4</v>
      </c>
      <c r="CF26" s="250">
        <v>4</v>
      </c>
      <c r="CG26" s="250">
        <v>5</v>
      </c>
      <c r="CH26" s="250">
        <v>1</v>
      </c>
      <c r="CI26" s="250">
        <v>2</v>
      </c>
      <c r="CJ26" s="250">
        <v>1</v>
      </c>
      <c r="CK26" s="250">
        <v>2</v>
      </c>
    </row>
    <row r="27" spans="1:89" x14ac:dyDescent="0.25">
      <c r="A27" s="240">
        <v>190</v>
      </c>
      <c r="B27" s="241"/>
      <c r="C27" s="241"/>
      <c r="D27" s="242" t="s">
        <v>389</v>
      </c>
      <c r="E27" s="250">
        <v>323</v>
      </c>
      <c r="F27" s="250">
        <v>290</v>
      </c>
      <c r="G27" s="250">
        <v>324</v>
      </c>
      <c r="H27" s="250">
        <v>270</v>
      </c>
      <c r="I27" s="250">
        <v>258</v>
      </c>
      <c r="J27" s="250">
        <v>229</v>
      </c>
      <c r="K27" s="250">
        <v>174</v>
      </c>
      <c r="L27" s="250">
        <v>143</v>
      </c>
      <c r="M27" s="250">
        <v>123</v>
      </c>
      <c r="N27" s="250">
        <v>126</v>
      </c>
      <c r="O27" s="250">
        <v>142</v>
      </c>
      <c r="P27" s="250">
        <v>139</v>
      </c>
      <c r="Q27" s="250">
        <v>129</v>
      </c>
      <c r="R27" s="250">
        <v>157</v>
      </c>
      <c r="S27" s="250">
        <v>132</v>
      </c>
      <c r="T27" s="250">
        <v>143</v>
      </c>
      <c r="U27" s="250">
        <v>159</v>
      </c>
      <c r="V27" s="250">
        <v>188</v>
      </c>
      <c r="W27" s="250">
        <v>196</v>
      </c>
      <c r="X27" s="250">
        <v>197</v>
      </c>
      <c r="Y27" s="250">
        <v>229</v>
      </c>
      <c r="Z27" s="250">
        <v>213</v>
      </c>
      <c r="AA27" s="250">
        <v>241</v>
      </c>
      <c r="AB27" s="250">
        <v>250</v>
      </c>
      <c r="AC27" s="250">
        <v>237</v>
      </c>
      <c r="AD27" s="250">
        <v>320</v>
      </c>
      <c r="AE27" s="250">
        <v>310</v>
      </c>
      <c r="AF27" s="250">
        <v>292</v>
      </c>
      <c r="AG27" s="250">
        <v>295</v>
      </c>
      <c r="AH27" s="250">
        <v>296</v>
      </c>
      <c r="AI27" s="250">
        <v>288</v>
      </c>
      <c r="AJ27" s="250">
        <v>281</v>
      </c>
      <c r="AK27" s="250">
        <v>325</v>
      </c>
      <c r="AL27" s="250">
        <v>327</v>
      </c>
      <c r="AM27" s="250">
        <v>347</v>
      </c>
      <c r="AN27" s="250">
        <v>326</v>
      </c>
      <c r="AO27" s="250">
        <v>335</v>
      </c>
      <c r="AP27" s="250">
        <v>338</v>
      </c>
      <c r="AQ27" s="250">
        <v>268</v>
      </c>
      <c r="AR27" s="250">
        <v>286</v>
      </c>
      <c r="AS27" s="250">
        <v>250</v>
      </c>
      <c r="AT27" s="250">
        <v>262</v>
      </c>
      <c r="AU27" s="250">
        <v>267</v>
      </c>
      <c r="AV27" s="250">
        <v>248</v>
      </c>
      <c r="AW27" s="250">
        <v>243</v>
      </c>
      <c r="AX27" s="250">
        <v>245</v>
      </c>
      <c r="AY27" s="250">
        <v>206</v>
      </c>
      <c r="AZ27" s="250">
        <v>186</v>
      </c>
      <c r="BA27" s="250">
        <v>219</v>
      </c>
      <c r="BB27" s="250">
        <v>207</v>
      </c>
      <c r="BC27" s="250">
        <v>197</v>
      </c>
      <c r="BD27" s="250">
        <v>207</v>
      </c>
      <c r="BE27" s="250">
        <v>216</v>
      </c>
      <c r="BF27" s="250">
        <v>261</v>
      </c>
      <c r="BG27" s="250">
        <v>223</v>
      </c>
      <c r="BH27" s="250">
        <v>240</v>
      </c>
      <c r="BI27" s="250">
        <v>238</v>
      </c>
      <c r="BJ27" s="250">
        <v>190</v>
      </c>
      <c r="BK27" s="250">
        <v>188</v>
      </c>
      <c r="BL27" s="250">
        <v>126</v>
      </c>
      <c r="BM27" s="250">
        <v>149</v>
      </c>
      <c r="BN27" s="250">
        <v>177</v>
      </c>
      <c r="BO27" s="250">
        <v>140</v>
      </c>
      <c r="BP27" s="250">
        <v>122</v>
      </c>
      <c r="BQ27" s="250">
        <v>120</v>
      </c>
      <c r="BR27" s="250">
        <v>103</v>
      </c>
      <c r="BS27" s="250">
        <v>108</v>
      </c>
      <c r="BT27" s="250">
        <v>105</v>
      </c>
      <c r="BU27" s="250">
        <v>77</v>
      </c>
      <c r="BV27" s="250">
        <v>79</v>
      </c>
      <c r="BW27" s="250">
        <v>61</v>
      </c>
      <c r="BX27" s="250">
        <v>53</v>
      </c>
      <c r="BY27" s="250">
        <v>38</v>
      </c>
      <c r="BZ27" s="250">
        <v>27</v>
      </c>
      <c r="CA27" s="250">
        <v>27</v>
      </c>
      <c r="CB27" s="250">
        <v>13</v>
      </c>
      <c r="CC27" s="250">
        <v>15</v>
      </c>
      <c r="CD27" s="250">
        <v>7</v>
      </c>
      <c r="CE27" s="250">
        <v>5</v>
      </c>
      <c r="CF27" s="250">
        <v>6</v>
      </c>
      <c r="CG27" s="250">
        <v>4</v>
      </c>
      <c r="CH27" s="250">
        <v>5</v>
      </c>
      <c r="CI27" s="250">
        <v>2</v>
      </c>
      <c r="CJ27" s="250">
        <v>1</v>
      </c>
      <c r="CK27" s="250">
        <v>1</v>
      </c>
    </row>
    <row r="28" spans="1:89" x14ac:dyDescent="0.25">
      <c r="A28" s="240">
        <v>270</v>
      </c>
      <c r="B28" s="241"/>
      <c r="C28" s="241"/>
      <c r="D28" s="242" t="s">
        <v>390</v>
      </c>
      <c r="E28" s="250">
        <v>288</v>
      </c>
      <c r="F28" s="250">
        <v>284</v>
      </c>
      <c r="G28" s="250">
        <v>274</v>
      </c>
      <c r="H28" s="250">
        <v>253</v>
      </c>
      <c r="I28" s="250">
        <v>239</v>
      </c>
      <c r="J28" s="250">
        <v>204</v>
      </c>
      <c r="K28" s="250">
        <v>181</v>
      </c>
      <c r="L28" s="250">
        <v>176</v>
      </c>
      <c r="M28" s="250">
        <v>143</v>
      </c>
      <c r="N28" s="250">
        <v>124</v>
      </c>
      <c r="O28" s="250">
        <v>160</v>
      </c>
      <c r="P28" s="250">
        <v>142</v>
      </c>
      <c r="Q28" s="250">
        <v>146</v>
      </c>
      <c r="R28" s="250">
        <v>137</v>
      </c>
      <c r="S28" s="250">
        <v>136</v>
      </c>
      <c r="T28" s="250">
        <v>164</v>
      </c>
      <c r="U28" s="250">
        <v>131</v>
      </c>
      <c r="V28" s="250">
        <v>133</v>
      </c>
      <c r="W28" s="250">
        <v>141</v>
      </c>
      <c r="X28" s="250">
        <v>148</v>
      </c>
      <c r="Y28" s="250">
        <v>169</v>
      </c>
      <c r="Z28" s="250">
        <v>171</v>
      </c>
      <c r="AA28" s="250">
        <v>212</v>
      </c>
      <c r="AB28" s="250">
        <v>203</v>
      </c>
      <c r="AC28" s="250">
        <v>230</v>
      </c>
      <c r="AD28" s="250">
        <v>232</v>
      </c>
      <c r="AE28" s="250">
        <v>268</v>
      </c>
      <c r="AF28" s="250">
        <v>283</v>
      </c>
      <c r="AG28" s="250">
        <v>306</v>
      </c>
      <c r="AH28" s="250">
        <v>310</v>
      </c>
      <c r="AI28" s="250">
        <v>287</v>
      </c>
      <c r="AJ28" s="250">
        <v>280</v>
      </c>
      <c r="AK28" s="250">
        <v>331</v>
      </c>
      <c r="AL28" s="250">
        <v>356</v>
      </c>
      <c r="AM28" s="250">
        <v>384</v>
      </c>
      <c r="AN28" s="250">
        <v>380</v>
      </c>
      <c r="AO28" s="250">
        <v>344</v>
      </c>
      <c r="AP28" s="250">
        <v>345</v>
      </c>
      <c r="AQ28" s="250">
        <v>313</v>
      </c>
      <c r="AR28" s="250">
        <v>332</v>
      </c>
      <c r="AS28" s="250">
        <v>322</v>
      </c>
      <c r="AT28" s="250">
        <v>270</v>
      </c>
      <c r="AU28" s="250">
        <v>315</v>
      </c>
      <c r="AV28" s="250">
        <v>316</v>
      </c>
      <c r="AW28" s="250">
        <v>301</v>
      </c>
      <c r="AX28" s="250">
        <v>265</v>
      </c>
      <c r="AY28" s="250">
        <v>285</v>
      </c>
      <c r="AZ28" s="250">
        <v>272</v>
      </c>
      <c r="BA28" s="250">
        <v>304</v>
      </c>
      <c r="BB28" s="250">
        <v>268</v>
      </c>
      <c r="BC28" s="250">
        <v>306</v>
      </c>
      <c r="BD28" s="250">
        <v>270</v>
      </c>
      <c r="BE28" s="250">
        <v>344</v>
      </c>
      <c r="BF28" s="250">
        <v>334</v>
      </c>
      <c r="BG28" s="250">
        <v>367</v>
      </c>
      <c r="BH28" s="250">
        <v>357</v>
      </c>
      <c r="BI28" s="250">
        <v>342</v>
      </c>
      <c r="BJ28" s="250">
        <v>292</v>
      </c>
      <c r="BK28" s="250">
        <v>295</v>
      </c>
      <c r="BL28" s="250">
        <v>242</v>
      </c>
      <c r="BM28" s="250">
        <v>212</v>
      </c>
      <c r="BN28" s="250">
        <v>194</v>
      </c>
      <c r="BO28" s="250">
        <v>188</v>
      </c>
      <c r="BP28" s="250">
        <v>156</v>
      </c>
      <c r="BQ28" s="250">
        <v>129</v>
      </c>
      <c r="BR28" s="250">
        <v>128</v>
      </c>
      <c r="BS28" s="250">
        <v>89</v>
      </c>
      <c r="BT28" s="250">
        <v>98</v>
      </c>
      <c r="BU28" s="250">
        <v>66</v>
      </c>
      <c r="BV28" s="250">
        <v>67</v>
      </c>
      <c r="BW28" s="250">
        <v>51</v>
      </c>
      <c r="BX28" s="250">
        <v>41</v>
      </c>
      <c r="BY28" s="250">
        <v>35</v>
      </c>
      <c r="BZ28" s="250">
        <v>30</v>
      </c>
      <c r="CA28" s="250">
        <v>25</v>
      </c>
      <c r="CB28" s="250">
        <v>14</v>
      </c>
      <c r="CC28" s="250">
        <v>13</v>
      </c>
      <c r="CD28" s="250">
        <v>9</v>
      </c>
      <c r="CE28" s="250">
        <v>7</v>
      </c>
      <c r="CF28" s="250">
        <v>7</v>
      </c>
      <c r="CG28" s="250">
        <v>2</v>
      </c>
      <c r="CH28" s="250">
        <v>2</v>
      </c>
      <c r="CI28" s="250">
        <v>2</v>
      </c>
      <c r="CJ28" s="250">
        <v>1</v>
      </c>
      <c r="CK28" s="250">
        <v>5</v>
      </c>
    </row>
    <row r="29" spans="1:89" x14ac:dyDescent="0.25">
      <c r="A29" s="240">
        <v>260</v>
      </c>
      <c r="B29" s="241"/>
      <c r="C29" s="241"/>
      <c r="D29" s="242" t="s">
        <v>391</v>
      </c>
      <c r="E29" s="250">
        <v>204</v>
      </c>
      <c r="F29" s="250">
        <v>163</v>
      </c>
      <c r="G29" s="250">
        <v>191</v>
      </c>
      <c r="H29" s="250">
        <v>175</v>
      </c>
      <c r="I29" s="250">
        <v>198</v>
      </c>
      <c r="J29" s="250">
        <v>167</v>
      </c>
      <c r="K29" s="250">
        <v>160</v>
      </c>
      <c r="L29" s="250">
        <v>147</v>
      </c>
      <c r="M29" s="250">
        <v>131</v>
      </c>
      <c r="N29" s="250">
        <v>118</v>
      </c>
      <c r="O29" s="250">
        <v>146</v>
      </c>
      <c r="P29" s="250">
        <v>138</v>
      </c>
      <c r="Q29" s="250">
        <v>146</v>
      </c>
      <c r="R29" s="250">
        <v>120</v>
      </c>
      <c r="S29" s="250">
        <v>134</v>
      </c>
      <c r="T29" s="250">
        <v>130</v>
      </c>
      <c r="U29" s="250">
        <v>124</v>
      </c>
      <c r="V29" s="250">
        <v>137</v>
      </c>
      <c r="W29" s="250">
        <v>119</v>
      </c>
      <c r="X29" s="250">
        <v>141</v>
      </c>
      <c r="Y29" s="250">
        <v>172</v>
      </c>
      <c r="Z29" s="250">
        <v>172</v>
      </c>
      <c r="AA29" s="250">
        <v>181</v>
      </c>
      <c r="AB29" s="250">
        <v>178</v>
      </c>
      <c r="AC29" s="250">
        <v>201</v>
      </c>
      <c r="AD29" s="250">
        <v>209</v>
      </c>
      <c r="AE29" s="250">
        <v>210</v>
      </c>
      <c r="AF29" s="250">
        <v>209</v>
      </c>
      <c r="AG29" s="250">
        <v>232</v>
      </c>
      <c r="AH29" s="250">
        <v>225</v>
      </c>
      <c r="AI29" s="250">
        <v>190</v>
      </c>
      <c r="AJ29" s="250">
        <v>191</v>
      </c>
      <c r="AK29" s="250">
        <v>256</v>
      </c>
      <c r="AL29" s="250">
        <v>280</v>
      </c>
      <c r="AM29" s="250">
        <v>228</v>
      </c>
      <c r="AN29" s="250">
        <v>248</v>
      </c>
      <c r="AO29" s="250">
        <v>271</v>
      </c>
      <c r="AP29" s="250">
        <v>241</v>
      </c>
      <c r="AQ29" s="250">
        <v>237</v>
      </c>
      <c r="AR29" s="250">
        <v>238</v>
      </c>
      <c r="AS29" s="250">
        <v>207</v>
      </c>
      <c r="AT29" s="250">
        <v>212</v>
      </c>
      <c r="AU29" s="250">
        <v>240</v>
      </c>
      <c r="AV29" s="250">
        <v>208</v>
      </c>
      <c r="AW29" s="250">
        <v>226</v>
      </c>
      <c r="AX29" s="250">
        <v>218</v>
      </c>
      <c r="AY29" s="250">
        <v>217</v>
      </c>
      <c r="AZ29" s="250">
        <v>228</v>
      </c>
      <c r="BA29" s="250">
        <v>207</v>
      </c>
      <c r="BB29" s="250">
        <v>215</v>
      </c>
      <c r="BC29" s="250">
        <v>230</v>
      </c>
      <c r="BD29" s="250">
        <v>238</v>
      </c>
      <c r="BE29" s="250">
        <v>255</v>
      </c>
      <c r="BF29" s="250">
        <v>262</v>
      </c>
      <c r="BG29" s="250">
        <v>284</v>
      </c>
      <c r="BH29" s="250">
        <v>261</v>
      </c>
      <c r="BI29" s="250">
        <v>241</v>
      </c>
      <c r="BJ29" s="250">
        <v>221</v>
      </c>
      <c r="BK29" s="250">
        <v>176</v>
      </c>
      <c r="BL29" s="250">
        <v>158</v>
      </c>
      <c r="BM29" s="250">
        <v>148</v>
      </c>
      <c r="BN29" s="250">
        <v>133</v>
      </c>
      <c r="BO29" s="250">
        <v>100</v>
      </c>
      <c r="BP29" s="250">
        <v>103</v>
      </c>
      <c r="BQ29" s="250">
        <v>93</v>
      </c>
      <c r="BR29" s="250">
        <v>90</v>
      </c>
      <c r="BS29" s="250">
        <v>74</v>
      </c>
      <c r="BT29" s="250">
        <v>59</v>
      </c>
      <c r="BU29" s="250">
        <v>58</v>
      </c>
      <c r="BV29" s="250">
        <v>50</v>
      </c>
      <c r="BW29" s="250">
        <v>35</v>
      </c>
      <c r="BX29" s="250">
        <v>31</v>
      </c>
      <c r="BY29" s="250">
        <v>20</v>
      </c>
      <c r="BZ29" s="250">
        <v>21</v>
      </c>
      <c r="CA29" s="250">
        <v>20</v>
      </c>
      <c r="CB29" s="250">
        <v>20</v>
      </c>
      <c r="CC29" s="250">
        <v>5</v>
      </c>
      <c r="CD29" s="250">
        <v>6</v>
      </c>
      <c r="CE29" s="250">
        <v>12</v>
      </c>
      <c r="CF29" s="250">
        <v>4</v>
      </c>
      <c r="CG29" s="250">
        <v>1</v>
      </c>
      <c r="CH29" s="250">
        <v>1</v>
      </c>
      <c r="CI29" s="250">
        <v>2</v>
      </c>
      <c r="CJ29" s="250">
        <v>1</v>
      </c>
      <c r="CK29" s="250">
        <v>3</v>
      </c>
    </row>
    <row r="30" spans="1:89" x14ac:dyDescent="0.25">
      <c r="A30" s="240">
        <v>217</v>
      </c>
      <c r="B30" s="241"/>
      <c r="C30" s="241"/>
      <c r="D30" s="242" t="s">
        <v>392</v>
      </c>
      <c r="E30" s="250">
        <v>423</v>
      </c>
      <c r="F30" s="250">
        <v>407</v>
      </c>
      <c r="G30" s="250">
        <v>451</v>
      </c>
      <c r="H30" s="250">
        <v>469</v>
      </c>
      <c r="I30" s="250">
        <v>403</v>
      </c>
      <c r="J30" s="250">
        <v>351</v>
      </c>
      <c r="K30" s="250">
        <v>355</v>
      </c>
      <c r="L30" s="250">
        <v>290</v>
      </c>
      <c r="M30" s="250">
        <v>280</v>
      </c>
      <c r="N30" s="250">
        <v>315</v>
      </c>
      <c r="O30" s="250">
        <v>255</v>
      </c>
      <c r="P30" s="250">
        <v>274</v>
      </c>
      <c r="Q30" s="250">
        <v>278</v>
      </c>
      <c r="R30" s="250">
        <v>250</v>
      </c>
      <c r="S30" s="250">
        <v>250</v>
      </c>
      <c r="T30" s="250">
        <v>240</v>
      </c>
      <c r="U30" s="250">
        <v>245</v>
      </c>
      <c r="V30" s="250">
        <v>240</v>
      </c>
      <c r="W30" s="250">
        <v>222</v>
      </c>
      <c r="X30" s="250">
        <v>264</v>
      </c>
      <c r="Y30" s="250">
        <v>300</v>
      </c>
      <c r="Z30" s="250">
        <v>303</v>
      </c>
      <c r="AA30" s="250">
        <v>310</v>
      </c>
      <c r="AB30" s="250">
        <v>344</v>
      </c>
      <c r="AC30" s="250">
        <v>354</v>
      </c>
      <c r="AD30" s="250">
        <v>361</v>
      </c>
      <c r="AE30" s="250">
        <v>411</v>
      </c>
      <c r="AF30" s="250">
        <v>413</v>
      </c>
      <c r="AG30" s="250">
        <v>436</v>
      </c>
      <c r="AH30" s="250">
        <v>448</v>
      </c>
      <c r="AI30" s="250">
        <v>432</v>
      </c>
      <c r="AJ30" s="250">
        <v>435</v>
      </c>
      <c r="AK30" s="250">
        <v>486</v>
      </c>
      <c r="AL30" s="250">
        <v>530</v>
      </c>
      <c r="AM30" s="250">
        <v>547</v>
      </c>
      <c r="AN30" s="250">
        <v>560</v>
      </c>
      <c r="AO30" s="250">
        <v>544</v>
      </c>
      <c r="AP30" s="250">
        <v>524</v>
      </c>
      <c r="AQ30" s="250">
        <v>473</v>
      </c>
      <c r="AR30" s="250">
        <v>448</v>
      </c>
      <c r="AS30" s="250">
        <v>483</v>
      </c>
      <c r="AT30" s="250">
        <v>381</v>
      </c>
      <c r="AU30" s="250">
        <v>404</v>
      </c>
      <c r="AV30" s="250">
        <v>407</v>
      </c>
      <c r="AW30" s="250">
        <v>407</v>
      </c>
      <c r="AX30" s="250">
        <v>415</v>
      </c>
      <c r="AY30" s="250">
        <v>412</v>
      </c>
      <c r="AZ30" s="250">
        <v>336</v>
      </c>
      <c r="BA30" s="250">
        <v>346</v>
      </c>
      <c r="BB30" s="250">
        <v>389</v>
      </c>
      <c r="BC30" s="250">
        <v>359</v>
      </c>
      <c r="BD30" s="250">
        <v>401</v>
      </c>
      <c r="BE30" s="250">
        <v>358</v>
      </c>
      <c r="BF30" s="250">
        <v>434</v>
      </c>
      <c r="BG30" s="250">
        <v>472</v>
      </c>
      <c r="BH30" s="250">
        <v>433</v>
      </c>
      <c r="BI30" s="250">
        <v>418</v>
      </c>
      <c r="BJ30" s="250">
        <v>344</v>
      </c>
      <c r="BK30" s="250">
        <v>304</v>
      </c>
      <c r="BL30" s="250">
        <v>304</v>
      </c>
      <c r="BM30" s="250">
        <v>276</v>
      </c>
      <c r="BN30" s="250">
        <v>229</v>
      </c>
      <c r="BO30" s="250">
        <v>248</v>
      </c>
      <c r="BP30" s="250">
        <v>207</v>
      </c>
      <c r="BQ30" s="250">
        <v>156</v>
      </c>
      <c r="BR30" s="250">
        <v>160</v>
      </c>
      <c r="BS30" s="250">
        <v>141</v>
      </c>
      <c r="BT30" s="250">
        <v>122</v>
      </c>
      <c r="BU30" s="250">
        <v>111</v>
      </c>
      <c r="BV30" s="250">
        <v>98</v>
      </c>
      <c r="BW30" s="250">
        <v>75</v>
      </c>
      <c r="BX30" s="250">
        <v>69</v>
      </c>
      <c r="BY30" s="250">
        <v>47</v>
      </c>
      <c r="BZ30" s="250">
        <v>43</v>
      </c>
      <c r="CA30" s="250">
        <v>41</v>
      </c>
      <c r="CB30" s="250">
        <v>24</v>
      </c>
      <c r="CC30" s="250">
        <v>21</v>
      </c>
      <c r="CD30" s="250">
        <v>22</v>
      </c>
      <c r="CE30" s="250">
        <v>10</v>
      </c>
      <c r="CF30" s="250">
        <v>8</v>
      </c>
      <c r="CG30" s="250">
        <v>5</v>
      </c>
      <c r="CH30" s="250">
        <v>5</v>
      </c>
      <c r="CI30" s="250">
        <v>2</v>
      </c>
      <c r="CJ30" s="250">
        <v>0</v>
      </c>
      <c r="CK30" s="250">
        <v>1</v>
      </c>
    </row>
    <row r="31" spans="1:89" x14ac:dyDescent="0.25">
      <c r="A31" s="240">
        <v>219</v>
      </c>
      <c r="B31" s="241"/>
      <c r="C31" s="241"/>
      <c r="D31" s="242" t="s">
        <v>393</v>
      </c>
      <c r="E31" s="250">
        <v>360</v>
      </c>
      <c r="F31" s="250">
        <v>364</v>
      </c>
      <c r="G31" s="250">
        <v>373</v>
      </c>
      <c r="H31" s="250">
        <v>418</v>
      </c>
      <c r="I31" s="250">
        <v>353</v>
      </c>
      <c r="J31" s="250">
        <v>309</v>
      </c>
      <c r="K31" s="250">
        <v>283</v>
      </c>
      <c r="L31" s="250">
        <v>277</v>
      </c>
      <c r="M31" s="250">
        <v>245</v>
      </c>
      <c r="N31" s="250">
        <v>240</v>
      </c>
      <c r="O31" s="250">
        <v>252</v>
      </c>
      <c r="P31" s="250">
        <v>237</v>
      </c>
      <c r="Q31" s="250">
        <v>232</v>
      </c>
      <c r="R31" s="250">
        <v>215</v>
      </c>
      <c r="S31" s="250">
        <v>256</v>
      </c>
      <c r="T31" s="250">
        <v>245</v>
      </c>
      <c r="U31" s="250">
        <v>213</v>
      </c>
      <c r="V31" s="250">
        <v>232</v>
      </c>
      <c r="W31" s="250">
        <v>240</v>
      </c>
      <c r="X31" s="250">
        <v>265</v>
      </c>
      <c r="Y31" s="250">
        <v>279</v>
      </c>
      <c r="Z31" s="250">
        <v>290</v>
      </c>
      <c r="AA31" s="250">
        <v>266</v>
      </c>
      <c r="AB31" s="250">
        <v>279</v>
      </c>
      <c r="AC31" s="250">
        <v>279</v>
      </c>
      <c r="AD31" s="250">
        <v>372</v>
      </c>
      <c r="AE31" s="250">
        <v>351</v>
      </c>
      <c r="AF31" s="250">
        <v>348</v>
      </c>
      <c r="AG31" s="250">
        <v>381</v>
      </c>
      <c r="AH31" s="250">
        <v>363</v>
      </c>
      <c r="AI31" s="250">
        <v>336</v>
      </c>
      <c r="AJ31" s="250">
        <v>390</v>
      </c>
      <c r="AK31" s="250">
        <v>419</v>
      </c>
      <c r="AL31" s="250">
        <v>439</v>
      </c>
      <c r="AM31" s="250">
        <v>456</v>
      </c>
      <c r="AN31" s="250">
        <v>419</v>
      </c>
      <c r="AO31" s="250">
        <v>400</v>
      </c>
      <c r="AP31" s="250">
        <v>369</v>
      </c>
      <c r="AQ31" s="250">
        <v>353</v>
      </c>
      <c r="AR31" s="250">
        <v>367</v>
      </c>
      <c r="AS31" s="250">
        <v>368</v>
      </c>
      <c r="AT31" s="250">
        <v>305</v>
      </c>
      <c r="AU31" s="250">
        <v>325</v>
      </c>
      <c r="AV31" s="250">
        <v>303</v>
      </c>
      <c r="AW31" s="250">
        <v>307</v>
      </c>
      <c r="AX31" s="250">
        <v>256</v>
      </c>
      <c r="AY31" s="250">
        <v>258</v>
      </c>
      <c r="AZ31" s="250">
        <v>286</v>
      </c>
      <c r="BA31" s="250">
        <v>253</v>
      </c>
      <c r="BB31" s="250">
        <v>239</v>
      </c>
      <c r="BC31" s="250">
        <v>251</v>
      </c>
      <c r="BD31" s="250">
        <v>203</v>
      </c>
      <c r="BE31" s="250">
        <v>263</v>
      </c>
      <c r="BF31" s="250">
        <v>278</v>
      </c>
      <c r="BG31" s="250">
        <v>302</v>
      </c>
      <c r="BH31" s="250">
        <v>250</v>
      </c>
      <c r="BI31" s="250">
        <v>266</v>
      </c>
      <c r="BJ31" s="250">
        <v>241</v>
      </c>
      <c r="BK31" s="250">
        <v>182</v>
      </c>
      <c r="BL31" s="250">
        <v>186</v>
      </c>
      <c r="BM31" s="250">
        <v>171</v>
      </c>
      <c r="BN31" s="250">
        <v>149</v>
      </c>
      <c r="BO31" s="250">
        <v>156</v>
      </c>
      <c r="BP31" s="250">
        <v>157</v>
      </c>
      <c r="BQ31" s="250">
        <v>124</v>
      </c>
      <c r="BR31" s="250">
        <v>114</v>
      </c>
      <c r="BS31" s="250">
        <v>97</v>
      </c>
      <c r="BT31" s="250">
        <v>72</v>
      </c>
      <c r="BU31" s="250">
        <v>83</v>
      </c>
      <c r="BV31" s="250">
        <v>67</v>
      </c>
      <c r="BW31" s="250">
        <v>58</v>
      </c>
      <c r="BX31" s="250">
        <v>55</v>
      </c>
      <c r="BY31" s="250">
        <v>45</v>
      </c>
      <c r="BZ31" s="250">
        <v>31</v>
      </c>
      <c r="CA31" s="250">
        <v>21</v>
      </c>
      <c r="CB31" s="250">
        <v>19</v>
      </c>
      <c r="CC31" s="250">
        <v>21</v>
      </c>
      <c r="CD31" s="250">
        <v>11</v>
      </c>
      <c r="CE31" s="250">
        <v>7</v>
      </c>
      <c r="CF31" s="250">
        <v>7</v>
      </c>
      <c r="CG31" s="250">
        <v>2</v>
      </c>
      <c r="CH31" s="250">
        <v>5</v>
      </c>
      <c r="CI31" s="250">
        <v>3</v>
      </c>
      <c r="CJ31" s="250">
        <v>0</v>
      </c>
      <c r="CK31" s="250">
        <v>0</v>
      </c>
    </row>
    <row r="32" spans="1:89" x14ac:dyDescent="0.25">
      <c r="A32" s="240">
        <v>223</v>
      </c>
      <c r="B32" s="241"/>
      <c r="C32" s="241"/>
      <c r="D32" s="242" t="s">
        <v>394</v>
      </c>
      <c r="E32" s="250">
        <v>194</v>
      </c>
      <c r="F32" s="250">
        <v>158</v>
      </c>
      <c r="G32" s="250">
        <v>173</v>
      </c>
      <c r="H32" s="250">
        <v>196</v>
      </c>
      <c r="I32" s="250">
        <v>152</v>
      </c>
      <c r="J32" s="250">
        <v>119</v>
      </c>
      <c r="K32" s="250">
        <v>95</v>
      </c>
      <c r="L32" s="250">
        <v>55</v>
      </c>
      <c r="M32" s="250">
        <v>87</v>
      </c>
      <c r="N32" s="250">
        <v>61</v>
      </c>
      <c r="O32" s="250">
        <v>57</v>
      </c>
      <c r="P32" s="250">
        <v>60</v>
      </c>
      <c r="Q32" s="250">
        <v>66</v>
      </c>
      <c r="R32" s="250">
        <v>76</v>
      </c>
      <c r="S32" s="250">
        <v>64</v>
      </c>
      <c r="T32" s="250">
        <v>85</v>
      </c>
      <c r="U32" s="250">
        <v>65</v>
      </c>
      <c r="V32" s="250">
        <v>81</v>
      </c>
      <c r="W32" s="250">
        <v>83</v>
      </c>
      <c r="X32" s="250">
        <v>75</v>
      </c>
      <c r="Y32" s="250">
        <v>93</v>
      </c>
      <c r="Z32" s="250">
        <v>114</v>
      </c>
      <c r="AA32" s="250">
        <v>116</v>
      </c>
      <c r="AB32" s="250">
        <v>96</v>
      </c>
      <c r="AC32" s="250">
        <v>127</v>
      </c>
      <c r="AD32" s="250">
        <v>143</v>
      </c>
      <c r="AE32" s="250">
        <v>154</v>
      </c>
      <c r="AF32" s="250">
        <v>166</v>
      </c>
      <c r="AG32" s="250">
        <v>180</v>
      </c>
      <c r="AH32" s="250">
        <v>170</v>
      </c>
      <c r="AI32" s="250">
        <v>169</v>
      </c>
      <c r="AJ32" s="250">
        <v>177</v>
      </c>
      <c r="AK32" s="250">
        <v>177</v>
      </c>
      <c r="AL32" s="250">
        <v>203</v>
      </c>
      <c r="AM32" s="250">
        <v>187</v>
      </c>
      <c r="AN32" s="250">
        <v>194</v>
      </c>
      <c r="AO32" s="250">
        <v>192</v>
      </c>
      <c r="AP32" s="250">
        <v>189</v>
      </c>
      <c r="AQ32" s="250">
        <v>177</v>
      </c>
      <c r="AR32" s="250">
        <v>164</v>
      </c>
      <c r="AS32" s="250">
        <v>171</v>
      </c>
      <c r="AT32" s="250">
        <v>199</v>
      </c>
      <c r="AU32" s="250">
        <v>145</v>
      </c>
      <c r="AV32" s="250">
        <v>150</v>
      </c>
      <c r="AW32" s="250">
        <v>155</v>
      </c>
      <c r="AX32" s="250">
        <v>154</v>
      </c>
      <c r="AY32" s="250">
        <v>143</v>
      </c>
      <c r="AZ32" s="250">
        <v>107</v>
      </c>
      <c r="BA32" s="250">
        <v>143</v>
      </c>
      <c r="BB32" s="250">
        <v>142</v>
      </c>
      <c r="BC32" s="250">
        <v>165</v>
      </c>
      <c r="BD32" s="250">
        <v>153</v>
      </c>
      <c r="BE32" s="250">
        <v>143</v>
      </c>
      <c r="BF32" s="250">
        <v>182</v>
      </c>
      <c r="BG32" s="250">
        <v>185</v>
      </c>
      <c r="BH32" s="250">
        <v>192</v>
      </c>
      <c r="BI32" s="250">
        <v>146</v>
      </c>
      <c r="BJ32" s="250">
        <v>179</v>
      </c>
      <c r="BK32" s="250">
        <v>145</v>
      </c>
      <c r="BL32" s="250">
        <v>125</v>
      </c>
      <c r="BM32" s="250">
        <v>115</v>
      </c>
      <c r="BN32" s="250">
        <v>105</v>
      </c>
      <c r="BO32" s="250">
        <v>110</v>
      </c>
      <c r="BP32" s="250">
        <v>107</v>
      </c>
      <c r="BQ32" s="250">
        <v>84</v>
      </c>
      <c r="BR32" s="250">
        <v>84</v>
      </c>
      <c r="BS32" s="250">
        <v>85</v>
      </c>
      <c r="BT32" s="250">
        <v>74</v>
      </c>
      <c r="BU32" s="250">
        <v>41</v>
      </c>
      <c r="BV32" s="250">
        <v>56</v>
      </c>
      <c r="BW32" s="250">
        <v>55</v>
      </c>
      <c r="BX32" s="250">
        <v>41</v>
      </c>
      <c r="BY32" s="250">
        <v>40</v>
      </c>
      <c r="BZ32" s="250">
        <v>21</v>
      </c>
      <c r="CA32" s="250">
        <v>22</v>
      </c>
      <c r="CB32" s="250">
        <v>26</v>
      </c>
      <c r="CC32" s="250">
        <v>14</v>
      </c>
      <c r="CD32" s="250">
        <v>12</v>
      </c>
      <c r="CE32" s="250">
        <v>10</v>
      </c>
      <c r="CF32" s="250">
        <v>4</v>
      </c>
      <c r="CG32" s="250">
        <v>4</v>
      </c>
      <c r="CH32" s="250">
        <v>5</v>
      </c>
      <c r="CI32" s="250">
        <v>1</v>
      </c>
      <c r="CJ32" s="250">
        <v>0</v>
      </c>
      <c r="CK32" s="250">
        <v>2</v>
      </c>
    </row>
    <row r="33" spans="1:89" x14ac:dyDescent="0.25">
      <c r="A33" s="240">
        <v>230</v>
      </c>
      <c r="B33" s="241"/>
      <c r="C33" s="241"/>
      <c r="D33" s="242" t="s">
        <v>395</v>
      </c>
      <c r="E33" s="250">
        <v>442</v>
      </c>
      <c r="F33" s="250">
        <v>398</v>
      </c>
      <c r="G33" s="250">
        <v>423</v>
      </c>
      <c r="H33" s="250">
        <v>430</v>
      </c>
      <c r="I33" s="250">
        <v>375</v>
      </c>
      <c r="J33" s="250">
        <v>315</v>
      </c>
      <c r="K33" s="250">
        <v>276</v>
      </c>
      <c r="L33" s="250">
        <v>236</v>
      </c>
      <c r="M33" s="250">
        <v>240</v>
      </c>
      <c r="N33" s="250">
        <v>212</v>
      </c>
      <c r="O33" s="250">
        <v>189</v>
      </c>
      <c r="P33" s="250">
        <v>175</v>
      </c>
      <c r="Q33" s="250">
        <v>170</v>
      </c>
      <c r="R33" s="250">
        <v>173</v>
      </c>
      <c r="S33" s="250">
        <v>169</v>
      </c>
      <c r="T33" s="250">
        <v>190</v>
      </c>
      <c r="U33" s="250">
        <v>175</v>
      </c>
      <c r="V33" s="250">
        <v>192</v>
      </c>
      <c r="W33" s="250">
        <v>184</v>
      </c>
      <c r="X33" s="250">
        <v>248</v>
      </c>
      <c r="Y33" s="250">
        <v>252</v>
      </c>
      <c r="Z33" s="250">
        <v>265</v>
      </c>
      <c r="AA33" s="250">
        <v>278</v>
      </c>
      <c r="AB33" s="250">
        <v>287</v>
      </c>
      <c r="AC33" s="250">
        <v>345</v>
      </c>
      <c r="AD33" s="250">
        <v>367</v>
      </c>
      <c r="AE33" s="250">
        <v>347</v>
      </c>
      <c r="AF33" s="250">
        <v>368</v>
      </c>
      <c r="AG33" s="250">
        <v>402</v>
      </c>
      <c r="AH33" s="250">
        <v>384</v>
      </c>
      <c r="AI33" s="250">
        <v>360</v>
      </c>
      <c r="AJ33" s="250">
        <v>405</v>
      </c>
      <c r="AK33" s="250">
        <v>421</v>
      </c>
      <c r="AL33" s="250">
        <v>424</v>
      </c>
      <c r="AM33" s="250">
        <v>456</v>
      </c>
      <c r="AN33" s="250">
        <v>469</v>
      </c>
      <c r="AO33" s="250">
        <v>454</v>
      </c>
      <c r="AP33" s="250">
        <v>451</v>
      </c>
      <c r="AQ33" s="250">
        <v>397</v>
      </c>
      <c r="AR33" s="250">
        <v>370</v>
      </c>
      <c r="AS33" s="250">
        <v>426</v>
      </c>
      <c r="AT33" s="250">
        <v>375</v>
      </c>
      <c r="AU33" s="250">
        <v>371</v>
      </c>
      <c r="AV33" s="250">
        <v>373</v>
      </c>
      <c r="AW33" s="250">
        <v>367</v>
      </c>
      <c r="AX33" s="250">
        <v>311</v>
      </c>
      <c r="AY33" s="250">
        <v>327</v>
      </c>
      <c r="AZ33" s="250">
        <v>325</v>
      </c>
      <c r="BA33" s="250">
        <v>326</v>
      </c>
      <c r="BB33" s="250">
        <v>325</v>
      </c>
      <c r="BC33" s="250">
        <v>291</v>
      </c>
      <c r="BD33" s="250">
        <v>272</v>
      </c>
      <c r="BE33" s="250">
        <v>323</v>
      </c>
      <c r="BF33" s="250">
        <v>337</v>
      </c>
      <c r="BG33" s="250">
        <v>334</v>
      </c>
      <c r="BH33" s="250">
        <v>349</v>
      </c>
      <c r="BI33" s="250">
        <v>306</v>
      </c>
      <c r="BJ33" s="250">
        <v>262</v>
      </c>
      <c r="BK33" s="250">
        <v>279</v>
      </c>
      <c r="BL33" s="250">
        <v>230</v>
      </c>
      <c r="BM33" s="250">
        <v>230</v>
      </c>
      <c r="BN33" s="250">
        <v>236</v>
      </c>
      <c r="BO33" s="250">
        <v>201</v>
      </c>
      <c r="BP33" s="250">
        <v>185</v>
      </c>
      <c r="BQ33" s="250">
        <v>130</v>
      </c>
      <c r="BR33" s="250">
        <v>163</v>
      </c>
      <c r="BS33" s="250">
        <v>157</v>
      </c>
      <c r="BT33" s="250">
        <v>127</v>
      </c>
      <c r="BU33" s="250">
        <v>118</v>
      </c>
      <c r="BV33" s="250">
        <v>85</v>
      </c>
      <c r="BW33" s="250">
        <v>103</v>
      </c>
      <c r="BX33" s="250">
        <v>97</v>
      </c>
      <c r="BY33" s="250">
        <v>80</v>
      </c>
      <c r="BZ33" s="250">
        <v>75</v>
      </c>
      <c r="CA33" s="250">
        <v>53</v>
      </c>
      <c r="CB33" s="250">
        <v>48</v>
      </c>
      <c r="CC33" s="250">
        <v>37</v>
      </c>
      <c r="CD33" s="250">
        <v>39</v>
      </c>
      <c r="CE33" s="250">
        <v>19</v>
      </c>
      <c r="CF33" s="250">
        <v>8</v>
      </c>
      <c r="CG33" s="250">
        <v>16</v>
      </c>
      <c r="CH33" s="250">
        <v>6</v>
      </c>
      <c r="CI33" s="250">
        <v>6</v>
      </c>
      <c r="CJ33" s="250">
        <v>1</v>
      </c>
      <c r="CK33" s="250">
        <v>1</v>
      </c>
    </row>
    <row r="34" spans="1:89" x14ac:dyDescent="0.25">
      <c r="A34" s="240">
        <v>400</v>
      </c>
      <c r="B34" s="241"/>
      <c r="C34" s="241"/>
      <c r="D34" s="242" t="s">
        <v>396</v>
      </c>
      <c r="E34" s="250">
        <v>237</v>
      </c>
      <c r="F34" s="250">
        <v>234</v>
      </c>
      <c r="G34" s="250">
        <v>240</v>
      </c>
      <c r="H34" s="250">
        <v>230</v>
      </c>
      <c r="I34" s="250">
        <v>203</v>
      </c>
      <c r="J34" s="250">
        <v>181</v>
      </c>
      <c r="K34" s="250">
        <v>159</v>
      </c>
      <c r="L34" s="250">
        <v>162</v>
      </c>
      <c r="M34" s="250">
        <v>158</v>
      </c>
      <c r="N34" s="250">
        <v>154</v>
      </c>
      <c r="O34" s="250">
        <v>145</v>
      </c>
      <c r="P34" s="250">
        <v>157</v>
      </c>
      <c r="Q34" s="250">
        <v>151</v>
      </c>
      <c r="R34" s="250">
        <v>142</v>
      </c>
      <c r="S34" s="250">
        <v>143</v>
      </c>
      <c r="T34" s="250">
        <v>129</v>
      </c>
      <c r="U34" s="250">
        <v>140</v>
      </c>
      <c r="V34" s="250">
        <v>144</v>
      </c>
      <c r="W34" s="250">
        <v>158</v>
      </c>
      <c r="X34" s="250">
        <v>159</v>
      </c>
      <c r="Y34" s="250">
        <v>168</v>
      </c>
      <c r="Z34" s="250">
        <v>180</v>
      </c>
      <c r="AA34" s="250">
        <v>195</v>
      </c>
      <c r="AB34" s="250">
        <v>190</v>
      </c>
      <c r="AC34" s="250">
        <v>202</v>
      </c>
      <c r="AD34" s="250">
        <v>214</v>
      </c>
      <c r="AE34" s="250">
        <v>229</v>
      </c>
      <c r="AF34" s="250">
        <v>224</v>
      </c>
      <c r="AG34" s="250">
        <v>261</v>
      </c>
      <c r="AH34" s="250">
        <v>252</v>
      </c>
      <c r="AI34" s="250">
        <v>255</v>
      </c>
      <c r="AJ34" s="250">
        <v>244</v>
      </c>
      <c r="AK34" s="250">
        <v>231</v>
      </c>
      <c r="AL34" s="250">
        <v>268</v>
      </c>
      <c r="AM34" s="250">
        <v>307</v>
      </c>
      <c r="AN34" s="250">
        <v>367</v>
      </c>
      <c r="AO34" s="250">
        <v>331</v>
      </c>
      <c r="AP34" s="250">
        <v>300</v>
      </c>
      <c r="AQ34" s="250">
        <v>326</v>
      </c>
      <c r="AR34" s="250">
        <v>343</v>
      </c>
      <c r="AS34" s="250">
        <v>303</v>
      </c>
      <c r="AT34" s="250">
        <v>341</v>
      </c>
      <c r="AU34" s="250">
        <v>314</v>
      </c>
      <c r="AV34" s="250">
        <v>323</v>
      </c>
      <c r="AW34" s="250">
        <v>342</v>
      </c>
      <c r="AX34" s="250">
        <v>322</v>
      </c>
      <c r="AY34" s="250">
        <v>321</v>
      </c>
      <c r="AZ34" s="250">
        <v>341</v>
      </c>
      <c r="BA34" s="250">
        <v>365</v>
      </c>
      <c r="BB34" s="250">
        <v>341</v>
      </c>
      <c r="BC34" s="250">
        <v>349</v>
      </c>
      <c r="BD34" s="250">
        <v>338</v>
      </c>
      <c r="BE34" s="250">
        <v>325</v>
      </c>
      <c r="BF34" s="250">
        <v>355</v>
      </c>
      <c r="BG34" s="250">
        <v>350</v>
      </c>
      <c r="BH34" s="250">
        <v>383</v>
      </c>
      <c r="BI34" s="250">
        <v>334</v>
      </c>
      <c r="BJ34" s="250">
        <v>240</v>
      </c>
      <c r="BK34" s="250">
        <v>276</v>
      </c>
      <c r="BL34" s="250">
        <v>225</v>
      </c>
      <c r="BM34" s="250">
        <v>201</v>
      </c>
      <c r="BN34" s="250">
        <v>215</v>
      </c>
      <c r="BO34" s="250">
        <v>154</v>
      </c>
      <c r="BP34" s="250">
        <v>147</v>
      </c>
      <c r="BQ34" s="250">
        <v>140</v>
      </c>
      <c r="BR34" s="250">
        <v>134</v>
      </c>
      <c r="BS34" s="250">
        <v>105</v>
      </c>
      <c r="BT34" s="250">
        <v>101</v>
      </c>
      <c r="BU34" s="250">
        <v>86</v>
      </c>
      <c r="BV34" s="250">
        <v>78</v>
      </c>
      <c r="BW34" s="250">
        <v>73</v>
      </c>
      <c r="BX34" s="250">
        <v>57</v>
      </c>
      <c r="BY34" s="250">
        <v>42</v>
      </c>
      <c r="BZ34" s="250">
        <v>36</v>
      </c>
      <c r="CA34" s="250">
        <v>44</v>
      </c>
      <c r="CB34" s="250">
        <v>35</v>
      </c>
      <c r="CC34" s="250">
        <v>25</v>
      </c>
      <c r="CD34" s="250">
        <v>19</v>
      </c>
      <c r="CE34" s="250">
        <v>4</v>
      </c>
      <c r="CF34" s="250">
        <v>8</v>
      </c>
      <c r="CG34" s="250">
        <v>5</v>
      </c>
      <c r="CH34" s="250">
        <v>1</v>
      </c>
      <c r="CI34" s="250">
        <v>3</v>
      </c>
      <c r="CJ34" s="250">
        <v>1</v>
      </c>
      <c r="CK34" s="250">
        <v>2</v>
      </c>
    </row>
    <row r="35" spans="1:89" x14ac:dyDescent="0.25">
      <c r="A35" s="243">
        <v>253</v>
      </c>
      <c r="B35" s="242"/>
      <c r="C35" s="242"/>
      <c r="D35" s="242" t="s">
        <v>398</v>
      </c>
      <c r="E35" s="250">
        <v>346</v>
      </c>
      <c r="F35" s="250">
        <v>364</v>
      </c>
      <c r="G35" s="250">
        <v>343</v>
      </c>
      <c r="H35" s="250">
        <v>327</v>
      </c>
      <c r="I35" s="250">
        <v>310</v>
      </c>
      <c r="J35" s="250">
        <v>285</v>
      </c>
      <c r="K35" s="250">
        <v>243</v>
      </c>
      <c r="L35" s="250">
        <v>225</v>
      </c>
      <c r="M35" s="250">
        <v>203</v>
      </c>
      <c r="N35" s="250">
        <v>192</v>
      </c>
      <c r="O35" s="250">
        <v>162</v>
      </c>
      <c r="P35" s="250">
        <v>212</v>
      </c>
      <c r="Q35" s="250">
        <v>196</v>
      </c>
      <c r="R35" s="250">
        <v>196</v>
      </c>
      <c r="S35" s="250">
        <v>217</v>
      </c>
      <c r="T35" s="250">
        <v>210</v>
      </c>
      <c r="U35" s="250">
        <v>227</v>
      </c>
      <c r="V35" s="250">
        <v>224</v>
      </c>
      <c r="W35" s="250">
        <v>277</v>
      </c>
      <c r="X35" s="250">
        <v>252</v>
      </c>
      <c r="Y35" s="250">
        <v>260</v>
      </c>
      <c r="Z35" s="250">
        <v>265</v>
      </c>
      <c r="AA35" s="250">
        <v>274</v>
      </c>
      <c r="AB35" s="250">
        <v>280</v>
      </c>
      <c r="AC35" s="250">
        <v>307</v>
      </c>
      <c r="AD35" s="250">
        <v>335</v>
      </c>
      <c r="AE35" s="250">
        <v>373</v>
      </c>
      <c r="AF35" s="250">
        <v>361</v>
      </c>
      <c r="AG35" s="250">
        <v>351</v>
      </c>
      <c r="AH35" s="250">
        <v>441</v>
      </c>
      <c r="AI35" s="250">
        <v>366</v>
      </c>
      <c r="AJ35" s="250">
        <v>373</v>
      </c>
      <c r="AK35" s="250">
        <v>414</v>
      </c>
      <c r="AL35" s="250">
        <v>432</v>
      </c>
      <c r="AM35" s="250">
        <v>479</v>
      </c>
      <c r="AN35" s="250">
        <v>467</v>
      </c>
      <c r="AO35" s="250">
        <v>411</v>
      </c>
      <c r="AP35" s="250">
        <v>394</v>
      </c>
      <c r="AQ35" s="250">
        <v>379</v>
      </c>
      <c r="AR35" s="250">
        <v>324</v>
      </c>
      <c r="AS35" s="250">
        <v>333</v>
      </c>
      <c r="AT35" s="250">
        <v>273</v>
      </c>
      <c r="AU35" s="250">
        <v>279</v>
      </c>
      <c r="AV35" s="250">
        <v>285</v>
      </c>
      <c r="AW35" s="250">
        <v>262</v>
      </c>
      <c r="AX35" s="250">
        <v>287</v>
      </c>
      <c r="AY35" s="250">
        <v>284</v>
      </c>
      <c r="AZ35" s="250">
        <v>252</v>
      </c>
      <c r="BA35" s="250">
        <v>271</v>
      </c>
      <c r="BB35" s="250">
        <v>277</v>
      </c>
      <c r="BC35" s="250">
        <v>266</v>
      </c>
      <c r="BD35" s="250">
        <v>260</v>
      </c>
      <c r="BE35" s="250">
        <v>307</v>
      </c>
      <c r="BF35" s="250">
        <v>332</v>
      </c>
      <c r="BG35" s="250">
        <v>355</v>
      </c>
      <c r="BH35" s="250">
        <v>335</v>
      </c>
      <c r="BI35" s="250">
        <v>340</v>
      </c>
      <c r="BJ35" s="250">
        <v>342</v>
      </c>
      <c r="BK35" s="250">
        <v>255</v>
      </c>
      <c r="BL35" s="250">
        <v>226</v>
      </c>
      <c r="BM35" s="250">
        <v>194</v>
      </c>
      <c r="BN35" s="250">
        <v>210</v>
      </c>
      <c r="BO35" s="250">
        <v>170</v>
      </c>
      <c r="BP35" s="250">
        <v>150</v>
      </c>
      <c r="BQ35" s="250">
        <v>148</v>
      </c>
      <c r="BR35" s="250">
        <v>111</v>
      </c>
      <c r="BS35" s="250">
        <v>86</v>
      </c>
      <c r="BT35" s="250">
        <v>82</v>
      </c>
      <c r="BU35" s="250">
        <v>71</v>
      </c>
      <c r="BV35" s="250">
        <v>49</v>
      </c>
      <c r="BW35" s="250">
        <v>45</v>
      </c>
      <c r="BX35" s="250">
        <v>35</v>
      </c>
      <c r="BY35" s="250">
        <v>32</v>
      </c>
      <c r="BZ35" s="250">
        <v>21</v>
      </c>
      <c r="CA35" s="250">
        <v>17</v>
      </c>
      <c r="CB35" s="250">
        <v>13</v>
      </c>
      <c r="CC35" s="250">
        <v>14</v>
      </c>
      <c r="CD35" s="250">
        <v>5</v>
      </c>
      <c r="CE35" s="250">
        <v>5</v>
      </c>
      <c r="CF35" s="250">
        <v>0</v>
      </c>
      <c r="CG35" s="250">
        <v>2</v>
      </c>
      <c r="CH35" s="250">
        <v>0</v>
      </c>
      <c r="CI35" s="250">
        <v>2</v>
      </c>
      <c r="CJ35" s="250">
        <v>0</v>
      </c>
      <c r="CK35" s="250">
        <v>0</v>
      </c>
    </row>
    <row r="36" spans="1:89" x14ac:dyDescent="0.25">
      <c r="A36" s="240">
        <v>259</v>
      </c>
      <c r="B36" s="241"/>
      <c r="C36" s="241"/>
      <c r="D36" s="242" t="s">
        <v>399</v>
      </c>
      <c r="E36" s="250">
        <v>441</v>
      </c>
      <c r="F36" s="250">
        <v>408</v>
      </c>
      <c r="G36" s="250">
        <v>424</v>
      </c>
      <c r="H36" s="250">
        <v>441</v>
      </c>
      <c r="I36" s="250">
        <v>427</v>
      </c>
      <c r="J36" s="250">
        <v>423</v>
      </c>
      <c r="K36" s="250">
        <v>372</v>
      </c>
      <c r="L36" s="250">
        <v>294</v>
      </c>
      <c r="M36" s="250">
        <v>339</v>
      </c>
      <c r="N36" s="250">
        <v>307</v>
      </c>
      <c r="O36" s="250">
        <v>351</v>
      </c>
      <c r="P36" s="250">
        <v>303</v>
      </c>
      <c r="Q36" s="250">
        <v>299</v>
      </c>
      <c r="R36" s="250">
        <v>299</v>
      </c>
      <c r="S36" s="250">
        <v>275</v>
      </c>
      <c r="T36" s="250">
        <v>281</v>
      </c>
      <c r="U36" s="250">
        <v>265</v>
      </c>
      <c r="V36" s="250">
        <v>271</v>
      </c>
      <c r="W36" s="250">
        <v>296</v>
      </c>
      <c r="X36" s="250">
        <v>274</v>
      </c>
      <c r="Y36" s="250">
        <v>339</v>
      </c>
      <c r="Z36" s="250">
        <v>351</v>
      </c>
      <c r="AA36" s="250">
        <v>351</v>
      </c>
      <c r="AB36" s="250">
        <v>376</v>
      </c>
      <c r="AC36" s="250">
        <v>334</v>
      </c>
      <c r="AD36" s="250">
        <v>413</v>
      </c>
      <c r="AE36" s="250">
        <v>505</v>
      </c>
      <c r="AF36" s="250">
        <v>457</v>
      </c>
      <c r="AG36" s="250">
        <v>510</v>
      </c>
      <c r="AH36" s="250">
        <v>469</v>
      </c>
      <c r="AI36" s="250">
        <v>442</v>
      </c>
      <c r="AJ36" s="250">
        <v>446</v>
      </c>
      <c r="AK36" s="250">
        <v>481</v>
      </c>
      <c r="AL36" s="250">
        <v>506</v>
      </c>
      <c r="AM36" s="250">
        <v>519</v>
      </c>
      <c r="AN36" s="250">
        <v>511</v>
      </c>
      <c r="AO36" s="250">
        <v>498</v>
      </c>
      <c r="AP36" s="250">
        <v>479</v>
      </c>
      <c r="AQ36" s="250">
        <v>417</v>
      </c>
      <c r="AR36" s="250">
        <v>421</v>
      </c>
      <c r="AS36" s="250">
        <v>411</v>
      </c>
      <c r="AT36" s="250">
        <v>354</v>
      </c>
      <c r="AU36" s="250">
        <v>332</v>
      </c>
      <c r="AV36" s="250">
        <v>371</v>
      </c>
      <c r="AW36" s="250">
        <v>330</v>
      </c>
      <c r="AX36" s="250">
        <v>337</v>
      </c>
      <c r="AY36" s="250">
        <v>305</v>
      </c>
      <c r="AZ36" s="250">
        <v>321</v>
      </c>
      <c r="BA36" s="250">
        <v>278</v>
      </c>
      <c r="BB36" s="250">
        <v>312</v>
      </c>
      <c r="BC36" s="250">
        <v>309</v>
      </c>
      <c r="BD36" s="250">
        <v>301</v>
      </c>
      <c r="BE36" s="250">
        <v>325</v>
      </c>
      <c r="BF36" s="250">
        <v>419</v>
      </c>
      <c r="BG36" s="250">
        <v>408</v>
      </c>
      <c r="BH36" s="250">
        <v>340</v>
      </c>
      <c r="BI36" s="250">
        <v>379</v>
      </c>
      <c r="BJ36" s="250">
        <v>352</v>
      </c>
      <c r="BK36" s="250">
        <v>300</v>
      </c>
      <c r="BL36" s="250">
        <v>236</v>
      </c>
      <c r="BM36" s="250">
        <v>210</v>
      </c>
      <c r="BN36" s="250">
        <v>192</v>
      </c>
      <c r="BO36" s="250">
        <v>167</v>
      </c>
      <c r="BP36" s="250">
        <v>191</v>
      </c>
      <c r="BQ36" s="250">
        <v>148</v>
      </c>
      <c r="BR36" s="250">
        <v>133</v>
      </c>
      <c r="BS36" s="250">
        <v>96</v>
      </c>
      <c r="BT36" s="250">
        <v>77</v>
      </c>
      <c r="BU36" s="250">
        <v>78</v>
      </c>
      <c r="BV36" s="250">
        <v>65</v>
      </c>
      <c r="BW36" s="250">
        <v>64</v>
      </c>
      <c r="BX36" s="250">
        <v>49</v>
      </c>
      <c r="BY36" s="250">
        <v>47</v>
      </c>
      <c r="BZ36" s="250">
        <v>45</v>
      </c>
      <c r="CA36" s="250">
        <v>28</v>
      </c>
      <c r="CB36" s="250">
        <v>24</v>
      </c>
      <c r="CC36" s="250">
        <v>18</v>
      </c>
      <c r="CD36" s="250">
        <v>11</v>
      </c>
      <c r="CE36" s="250">
        <v>9</v>
      </c>
      <c r="CF36" s="250">
        <v>5</v>
      </c>
      <c r="CG36" s="250">
        <v>3</v>
      </c>
      <c r="CH36" s="250">
        <v>2</v>
      </c>
      <c r="CI36" s="250">
        <v>5</v>
      </c>
      <c r="CJ36" s="250">
        <v>0</v>
      </c>
      <c r="CK36" s="250">
        <v>0</v>
      </c>
    </row>
    <row r="37" spans="1:89" x14ac:dyDescent="0.25">
      <c r="A37" s="240">
        <v>350</v>
      </c>
      <c r="B37" s="241"/>
      <c r="C37" s="241"/>
      <c r="D37" s="242" t="s">
        <v>400</v>
      </c>
      <c r="E37" s="250">
        <v>209</v>
      </c>
      <c r="F37" s="250">
        <v>202</v>
      </c>
      <c r="G37" s="250">
        <v>194</v>
      </c>
      <c r="H37" s="250">
        <v>178</v>
      </c>
      <c r="I37" s="250">
        <v>175</v>
      </c>
      <c r="J37" s="250">
        <v>139</v>
      </c>
      <c r="K37" s="250">
        <v>109</v>
      </c>
      <c r="L37" s="250">
        <v>105</v>
      </c>
      <c r="M37" s="250">
        <v>89</v>
      </c>
      <c r="N37" s="250">
        <v>81</v>
      </c>
      <c r="O37" s="250">
        <v>70</v>
      </c>
      <c r="P37" s="250">
        <v>86</v>
      </c>
      <c r="Q37" s="250">
        <v>71</v>
      </c>
      <c r="R37" s="250">
        <v>106</v>
      </c>
      <c r="S37" s="250">
        <v>99</v>
      </c>
      <c r="T37" s="250">
        <v>96</v>
      </c>
      <c r="U37" s="250">
        <v>106</v>
      </c>
      <c r="V37" s="250">
        <v>100</v>
      </c>
      <c r="W37" s="250">
        <v>119</v>
      </c>
      <c r="X37" s="250">
        <v>111</v>
      </c>
      <c r="Y37" s="250">
        <v>143</v>
      </c>
      <c r="Z37" s="250">
        <v>152</v>
      </c>
      <c r="AA37" s="250">
        <v>138</v>
      </c>
      <c r="AB37" s="250">
        <v>193</v>
      </c>
      <c r="AC37" s="250">
        <v>182</v>
      </c>
      <c r="AD37" s="250">
        <v>230</v>
      </c>
      <c r="AE37" s="250">
        <v>209</v>
      </c>
      <c r="AF37" s="250">
        <v>207</v>
      </c>
      <c r="AG37" s="250">
        <v>229</v>
      </c>
      <c r="AH37" s="250">
        <v>217</v>
      </c>
      <c r="AI37" s="250">
        <v>226</v>
      </c>
      <c r="AJ37" s="250">
        <v>194</v>
      </c>
      <c r="AK37" s="250">
        <v>233</v>
      </c>
      <c r="AL37" s="250">
        <v>224</v>
      </c>
      <c r="AM37" s="250">
        <v>255</v>
      </c>
      <c r="AN37" s="250">
        <v>220</v>
      </c>
      <c r="AO37" s="250">
        <v>244</v>
      </c>
      <c r="AP37" s="250">
        <v>228</v>
      </c>
      <c r="AQ37" s="250">
        <v>215</v>
      </c>
      <c r="AR37" s="250">
        <v>200</v>
      </c>
      <c r="AS37" s="250">
        <v>215</v>
      </c>
      <c r="AT37" s="250">
        <v>175</v>
      </c>
      <c r="AU37" s="250">
        <v>185</v>
      </c>
      <c r="AV37" s="250">
        <v>169</v>
      </c>
      <c r="AW37" s="250">
        <v>183</v>
      </c>
      <c r="AX37" s="250">
        <v>173</v>
      </c>
      <c r="AY37" s="250">
        <v>180</v>
      </c>
      <c r="AZ37" s="250">
        <v>168</v>
      </c>
      <c r="BA37" s="250">
        <v>161</v>
      </c>
      <c r="BB37" s="250">
        <v>177</v>
      </c>
      <c r="BC37" s="250">
        <v>185</v>
      </c>
      <c r="BD37" s="250">
        <v>163</v>
      </c>
      <c r="BE37" s="250">
        <v>206</v>
      </c>
      <c r="BF37" s="250">
        <v>213</v>
      </c>
      <c r="BG37" s="250">
        <v>225</v>
      </c>
      <c r="BH37" s="250">
        <v>207</v>
      </c>
      <c r="BI37" s="250">
        <v>183</v>
      </c>
      <c r="BJ37" s="250">
        <v>181</v>
      </c>
      <c r="BK37" s="250">
        <v>159</v>
      </c>
      <c r="BL37" s="250">
        <v>129</v>
      </c>
      <c r="BM37" s="250">
        <v>110</v>
      </c>
      <c r="BN37" s="250">
        <v>96</v>
      </c>
      <c r="BO37" s="250">
        <v>107</v>
      </c>
      <c r="BP37" s="250">
        <v>86</v>
      </c>
      <c r="BQ37" s="250">
        <v>70</v>
      </c>
      <c r="BR37" s="250">
        <v>56</v>
      </c>
      <c r="BS37" s="250">
        <v>51</v>
      </c>
      <c r="BT37" s="250">
        <v>39</v>
      </c>
      <c r="BU37" s="250">
        <v>31</v>
      </c>
      <c r="BV37" s="250">
        <v>33</v>
      </c>
      <c r="BW37" s="250">
        <v>32</v>
      </c>
      <c r="BX37" s="250">
        <v>25</v>
      </c>
      <c r="BY37" s="250">
        <v>23</v>
      </c>
      <c r="BZ37" s="250">
        <v>19</v>
      </c>
      <c r="CA37" s="250">
        <v>20</v>
      </c>
      <c r="CB37" s="250">
        <v>12</v>
      </c>
      <c r="CC37" s="250">
        <v>7</v>
      </c>
      <c r="CD37" s="250">
        <v>6</v>
      </c>
      <c r="CE37" s="250">
        <v>2</v>
      </c>
      <c r="CF37" s="250">
        <v>5</v>
      </c>
      <c r="CG37" s="250">
        <v>1</v>
      </c>
      <c r="CH37" s="250">
        <v>0</v>
      </c>
      <c r="CI37" s="250">
        <v>0</v>
      </c>
      <c r="CJ37" s="250">
        <v>0</v>
      </c>
      <c r="CK37" s="250">
        <v>0</v>
      </c>
    </row>
    <row r="38" spans="1:89" x14ac:dyDescent="0.25">
      <c r="A38" s="240">
        <v>265</v>
      </c>
      <c r="B38" s="241"/>
      <c r="C38" s="241"/>
      <c r="D38" s="242" t="s">
        <v>401</v>
      </c>
      <c r="E38" s="250">
        <v>596</v>
      </c>
      <c r="F38" s="250">
        <v>566</v>
      </c>
      <c r="G38" s="250">
        <v>663</v>
      </c>
      <c r="H38" s="250">
        <v>684</v>
      </c>
      <c r="I38" s="250">
        <v>650</v>
      </c>
      <c r="J38" s="250">
        <v>637</v>
      </c>
      <c r="K38" s="250">
        <v>718</v>
      </c>
      <c r="L38" s="250">
        <v>616</v>
      </c>
      <c r="M38" s="250">
        <v>618</v>
      </c>
      <c r="N38" s="250">
        <v>537</v>
      </c>
      <c r="O38" s="250">
        <v>515</v>
      </c>
      <c r="P38" s="250">
        <v>452</v>
      </c>
      <c r="Q38" s="250">
        <v>492</v>
      </c>
      <c r="R38" s="250">
        <v>455</v>
      </c>
      <c r="S38" s="250">
        <v>421</v>
      </c>
      <c r="T38" s="250">
        <v>426</v>
      </c>
      <c r="U38" s="250">
        <v>392</v>
      </c>
      <c r="V38" s="250">
        <v>397</v>
      </c>
      <c r="W38" s="250">
        <v>424</v>
      </c>
      <c r="X38" s="250">
        <v>416</v>
      </c>
      <c r="Y38" s="250">
        <v>466</v>
      </c>
      <c r="Z38" s="250">
        <v>470</v>
      </c>
      <c r="AA38" s="250">
        <v>481</v>
      </c>
      <c r="AB38" s="250">
        <v>490</v>
      </c>
      <c r="AC38" s="250">
        <v>518</v>
      </c>
      <c r="AD38" s="250">
        <v>572</v>
      </c>
      <c r="AE38" s="250">
        <v>619</v>
      </c>
      <c r="AF38" s="250">
        <v>653</v>
      </c>
      <c r="AG38" s="250">
        <v>664</v>
      </c>
      <c r="AH38" s="250">
        <v>666</v>
      </c>
      <c r="AI38" s="250">
        <v>609</v>
      </c>
      <c r="AJ38" s="250">
        <v>599</v>
      </c>
      <c r="AK38" s="250">
        <v>649</v>
      </c>
      <c r="AL38" s="250">
        <v>718</v>
      </c>
      <c r="AM38" s="250">
        <v>756</v>
      </c>
      <c r="AN38" s="250">
        <v>716</v>
      </c>
      <c r="AO38" s="250">
        <v>683</v>
      </c>
      <c r="AP38" s="250">
        <v>681</v>
      </c>
      <c r="AQ38" s="250">
        <v>593</v>
      </c>
      <c r="AR38" s="250">
        <v>569</v>
      </c>
      <c r="AS38" s="250">
        <v>557</v>
      </c>
      <c r="AT38" s="250">
        <v>519</v>
      </c>
      <c r="AU38" s="250">
        <v>530</v>
      </c>
      <c r="AV38" s="250">
        <v>494</v>
      </c>
      <c r="AW38" s="250">
        <v>484</v>
      </c>
      <c r="AX38" s="250">
        <v>503</v>
      </c>
      <c r="AY38" s="250">
        <v>462</v>
      </c>
      <c r="AZ38" s="250">
        <v>444</v>
      </c>
      <c r="BA38" s="250">
        <v>433</v>
      </c>
      <c r="BB38" s="250">
        <v>437</v>
      </c>
      <c r="BC38" s="250">
        <v>441</v>
      </c>
      <c r="BD38" s="250">
        <v>453</v>
      </c>
      <c r="BE38" s="250">
        <v>457</v>
      </c>
      <c r="BF38" s="250">
        <v>486</v>
      </c>
      <c r="BG38" s="250">
        <v>523</v>
      </c>
      <c r="BH38" s="250">
        <v>510</v>
      </c>
      <c r="BI38" s="250">
        <v>455</v>
      </c>
      <c r="BJ38" s="250">
        <v>422</v>
      </c>
      <c r="BK38" s="250">
        <v>354</v>
      </c>
      <c r="BL38" s="250">
        <v>304</v>
      </c>
      <c r="BM38" s="250">
        <v>314</v>
      </c>
      <c r="BN38" s="250">
        <v>285</v>
      </c>
      <c r="BO38" s="250">
        <v>265</v>
      </c>
      <c r="BP38" s="250">
        <v>263</v>
      </c>
      <c r="BQ38" s="250">
        <v>210</v>
      </c>
      <c r="BR38" s="250">
        <v>212</v>
      </c>
      <c r="BS38" s="250">
        <v>167</v>
      </c>
      <c r="BT38" s="250">
        <v>156</v>
      </c>
      <c r="BU38" s="250">
        <v>120</v>
      </c>
      <c r="BV38" s="250">
        <v>89</v>
      </c>
      <c r="BW38" s="250">
        <v>101</v>
      </c>
      <c r="BX38" s="250">
        <v>67</v>
      </c>
      <c r="BY38" s="250">
        <v>60</v>
      </c>
      <c r="BZ38" s="250">
        <v>44</v>
      </c>
      <c r="CA38" s="250">
        <v>41</v>
      </c>
      <c r="CB38" s="250">
        <v>28</v>
      </c>
      <c r="CC38" s="250">
        <v>21</v>
      </c>
      <c r="CD38" s="250">
        <v>24</v>
      </c>
      <c r="CE38" s="250">
        <v>12</v>
      </c>
      <c r="CF38" s="250">
        <v>7</v>
      </c>
      <c r="CG38" s="250">
        <v>7</v>
      </c>
      <c r="CH38" s="250">
        <v>10</v>
      </c>
      <c r="CI38" s="250">
        <v>5</v>
      </c>
      <c r="CJ38" s="250">
        <v>1</v>
      </c>
      <c r="CK38" s="250">
        <v>3</v>
      </c>
    </row>
    <row r="39" spans="1:89" x14ac:dyDescent="0.25">
      <c r="A39" s="240">
        <v>269</v>
      </c>
      <c r="B39" s="241"/>
      <c r="C39" s="241"/>
      <c r="D39" s="242" t="s">
        <v>402</v>
      </c>
      <c r="E39" s="250">
        <v>164</v>
      </c>
      <c r="F39" s="250">
        <v>188</v>
      </c>
      <c r="G39" s="250">
        <v>149</v>
      </c>
      <c r="H39" s="250">
        <v>164</v>
      </c>
      <c r="I39" s="250">
        <v>155</v>
      </c>
      <c r="J39" s="250">
        <v>116</v>
      </c>
      <c r="K39" s="250">
        <v>105</v>
      </c>
      <c r="L39" s="250">
        <v>98</v>
      </c>
      <c r="M39" s="250">
        <v>87</v>
      </c>
      <c r="N39" s="250">
        <v>56</v>
      </c>
      <c r="O39" s="250">
        <v>76</v>
      </c>
      <c r="P39" s="250">
        <v>88</v>
      </c>
      <c r="Q39" s="250">
        <v>60</v>
      </c>
      <c r="R39" s="250">
        <v>71</v>
      </c>
      <c r="S39" s="250">
        <v>83</v>
      </c>
      <c r="T39" s="250">
        <v>89</v>
      </c>
      <c r="U39" s="250">
        <v>105</v>
      </c>
      <c r="V39" s="250">
        <v>93</v>
      </c>
      <c r="W39" s="250">
        <v>109</v>
      </c>
      <c r="X39" s="250">
        <v>112</v>
      </c>
      <c r="Y39" s="250">
        <v>113</v>
      </c>
      <c r="Z39" s="250">
        <v>142</v>
      </c>
      <c r="AA39" s="250">
        <v>136</v>
      </c>
      <c r="AB39" s="250">
        <v>158</v>
      </c>
      <c r="AC39" s="250">
        <v>138</v>
      </c>
      <c r="AD39" s="250">
        <v>170</v>
      </c>
      <c r="AE39" s="250">
        <v>175</v>
      </c>
      <c r="AF39" s="250">
        <v>162</v>
      </c>
      <c r="AG39" s="250">
        <v>178</v>
      </c>
      <c r="AH39" s="250">
        <v>167</v>
      </c>
      <c r="AI39" s="250">
        <v>185</v>
      </c>
      <c r="AJ39" s="250">
        <v>168</v>
      </c>
      <c r="AK39" s="250">
        <v>169</v>
      </c>
      <c r="AL39" s="250">
        <v>201</v>
      </c>
      <c r="AM39" s="250">
        <v>222</v>
      </c>
      <c r="AN39" s="250">
        <v>194</v>
      </c>
      <c r="AO39" s="250">
        <v>188</v>
      </c>
      <c r="AP39" s="250">
        <v>159</v>
      </c>
      <c r="AQ39" s="250">
        <v>144</v>
      </c>
      <c r="AR39" s="250">
        <v>164</v>
      </c>
      <c r="AS39" s="250">
        <v>129</v>
      </c>
      <c r="AT39" s="250">
        <v>136</v>
      </c>
      <c r="AU39" s="250">
        <v>137</v>
      </c>
      <c r="AV39" s="250">
        <v>131</v>
      </c>
      <c r="AW39" s="250">
        <v>120</v>
      </c>
      <c r="AX39" s="250">
        <v>121</v>
      </c>
      <c r="AY39" s="250">
        <v>114</v>
      </c>
      <c r="AZ39" s="250">
        <v>124</v>
      </c>
      <c r="BA39" s="250">
        <v>128</v>
      </c>
      <c r="BB39" s="250">
        <v>115</v>
      </c>
      <c r="BC39" s="250">
        <v>123</v>
      </c>
      <c r="BD39" s="250">
        <v>111</v>
      </c>
      <c r="BE39" s="250">
        <v>161</v>
      </c>
      <c r="BF39" s="250">
        <v>132</v>
      </c>
      <c r="BG39" s="250">
        <v>165</v>
      </c>
      <c r="BH39" s="250">
        <v>133</v>
      </c>
      <c r="BI39" s="250">
        <v>124</v>
      </c>
      <c r="BJ39" s="250">
        <v>140</v>
      </c>
      <c r="BK39" s="250">
        <v>106</v>
      </c>
      <c r="BL39" s="250">
        <v>95</v>
      </c>
      <c r="BM39" s="250">
        <v>67</v>
      </c>
      <c r="BN39" s="250">
        <v>68</v>
      </c>
      <c r="BO39" s="250">
        <v>88</v>
      </c>
      <c r="BP39" s="250">
        <v>43</v>
      </c>
      <c r="BQ39" s="250">
        <v>58</v>
      </c>
      <c r="BR39" s="250">
        <v>42</v>
      </c>
      <c r="BS39" s="250">
        <v>40</v>
      </c>
      <c r="BT39" s="250">
        <v>39</v>
      </c>
      <c r="BU39" s="250">
        <v>23</v>
      </c>
      <c r="BV39" s="250">
        <v>35</v>
      </c>
      <c r="BW39" s="250">
        <v>19</v>
      </c>
      <c r="BX39" s="250">
        <v>10</v>
      </c>
      <c r="BY39" s="250">
        <v>10</v>
      </c>
      <c r="BZ39" s="250">
        <v>12</v>
      </c>
      <c r="CA39" s="250">
        <v>9</v>
      </c>
      <c r="CB39" s="250">
        <v>3</v>
      </c>
      <c r="CC39" s="250">
        <v>7</v>
      </c>
      <c r="CD39" s="250">
        <v>4</v>
      </c>
      <c r="CE39" s="250">
        <v>1</v>
      </c>
      <c r="CF39" s="250">
        <v>2</v>
      </c>
      <c r="CG39" s="250">
        <v>2</v>
      </c>
      <c r="CH39" s="250">
        <v>1</v>
      </c>
      <c r="CI39" s="250">
        <v>0</v>
      </c>
      <c r="CJ39" s="250">
        <v>0</v>
      </c>
      <c r="CK39" s="250">
        <v>0</v>
      </c>
    </row>
    <row r="40" spans="1:89" x14ac:dyDescent="0.25">
      <c r="A40" s="240">
        <v>320</v>
      </c>
      <c r="B40" s="241"/>
      <c r="C40" s="241"/>
      <c r="D40" s="242" t="s">
        <v>403</v>
      </c>
      <c r="E40" s="250">
        <v>226</v>
      </c>
      <c r="F40" s="250">
        <v>222</v>
      </c>
      <c r="G40" s="250">
        <v>222</v>
      </c>
      <c r="H40" s="250">
        <v>245</v>
      </c>
      <c r="I40" s="250">
        <v>225</v>
      </c>
      <c r="J40" s="250">
        <v>219</v>
      </c>
      <c r="K40" s="250">
        <v>171</v>
      </c>
      <c r="L40" s="250">
        <v>164</v>
      </c>
      <c r="M40" s="250">
        <v>173</v>
      </c>
      <c r="N40" s="250">
        <v>166</v>
      </c>
      <c r="O40" s="250">
        <v>170</v>
      </c>
      <c r="P40" s="250">
        <v>174</v>
      </c>
      <c r="Q40" s="250">
        <v>159</v>
      </c>
      <c r="R40" s="250">
        <v>181</v>
      </c>
      <c r="S40" s="250">
        <v>163</v>
      </c>
      <c r="T40" s="250">
        <v>157</v>
      </c>
      <c r="U40" s="250">
        <v>170</v>
      </c>
      <c r="V40" s="250">
        <v>150</v>
      </c>
      <c r="W40" s="250">
        <v>155</v>
      </c>
      <c r="X40" s="250">
        <v>165</v>
      </c>
      <c r="Y40" s="250">
        <v>172</v>
      </c>
      <c r="Z40" s="250">
        <v>211</v>
      </c>
      <c r="AA40" s="250">
        <v>190</v>
      </c>
      <c r="AB40" s="250">
        <v>211</v>
      </c>
      <c r="AC40" s="250">
        <v>228</v>
      </c>
      <c r="AD40" s="250">
        <v>281</v>
      </c>
      <c r="AE40" s="250">
        <v>234</v>
      </c>
      <c r="AF40" s="250">
        <v>255</v>
      </c>
      <c r="AG40" s="250">
        <v>281</v>
      </c>
      <c r="AH40" s="250">
        <v>287</v>
      </c>
      <c r="AI40" s="250">
        <v>273</v>
      </c>
      <c r="AJ40" s="250">
        <v>261</v>
      </c>
      <c r="AK40" s="250">
        <v>304</v>
      </c>
      <c r="AL40" s="250">
        <v>308</v>
      </c>
      <c r="AM40" s="250">
        <v>310</v>
      </c>
      <c r="AN40" s="250">
        <v>327</v>
      </c>
      <c r="AO40" s="250">
        <v>296</v>
      </c>
      <c r="AP40" s="250">
        <v>309</v>
      </c>
      <c r="AQ40" s="250">
        <v>261</v>
      </c>
      <c r="AR40" s="250">
        <v>286</v>
      </c>
      <c r="AS40" s="250">
        <v>297</v>
      </c>
      <c r="AT40" s="250">
        <v>258</v>
      </c>
      <c r="AU40" s="250">
        <v>254</v>
      </c>
      <c r="AV40" s="250">
        <v>267</v>
      </c>
      <c r="AW40" s="250">
        <v>266</v>
      </c>
      <c r="AX40" s="250">
        <v>251</v>
      </c>
      <c r="AY40" s="250">
        <v>236</v>
      </c>
      <c r="AZ40" s="250">
        <v>251</v>
      </c>
      <c r="BA40" s="250">
        <v>238</v>
      </c>
      <c r="BB40" s="250">
        <v>244</v>
      </c>
      <c r="BC40" s="250">
        <v>256</v>
      </c>
      <c r="BD40" s="250">
        <v>200</v>
      </c>
      <c r="BE40" s="250">
        <v>272</v>
      </c>
      <c r="BF40" s="250">
        <v>234</v>
      </c>
      <c r="BG40" s="250">
        <v>263</v>
      </c>
      <c r="BH40" s="250">
        <v>227</v>
      </c>
      <c r="BI40" s="250">
        <v>241</v>
      </c>
      <c r="BJ40" s="250">
        <v>211</v>
      </c>
      <c r="BK40" s="250">
        <v>175</v>
      </c>
      <c r="BL40" s="250">
        <v>163</v>
      </c>
      <c r="BM40" s="250">
        <v>150</v>
      </c>
      <c r="BN40" s="250">
        <v>121</v>
      </c>
      <c r="BO40" s="250">
        <v>124</v>
      </c>
      <c r="BP40" s="250">
        <v>116</v>
      </c>
      <c r="BQ40" s="250">
        <v>93</v>
      </c>
      <c r="BR40" s="250">
        <v>83</v>
      </c>
      <c r="BS40" s="250">
        <v>69</v>
      </c>
      <c r="BT40" s="250">
        <v>56</v>
      </c>
      <c r="BU40" s="250">
        <v>53</v>
      </c>
      <c r="BV40" s="250">
        <v>49</v>
      </c>
      <c r="BW40" s="250">
        <v>34</v>
      </c>
      <c r="BX40" s="250">
        <v>46</v>
      </c>
      <c r="BY40" s="250">
        <v>24</v>
      </c>
      <c r="BZ40" s="250">
        <v>26</v>
      </c>
      <c r="CA40" s="250">
        <v>15</v>
      </c>
      <c r="CB40" s="250">
        <v>24</v>
      </c>
      <c r="CC40" s="250">
        <v>11</v>
      </c>
      <c r="CD40" s="250">
        <v>10</v>
      </c>
      <c r="CE40" s="250">
        <v>2</v>
      </c>
      <c r="CF40" s="250">
        <v>5</v>
      </c>
      <c r="CG40" s="250">
        <v>1</v>
      </c>
      <c r="CH40" s="250">
        <v>4</v>
      </c>
      <c r="CI40" s="250">
        <v>0</v>
      </c>
      <c r="CJ40" s="250">
        <v>1</v>
      </c>
      <c r="CK40" s="250">
        <v>1</v>
      </c>
    </row>
    <row r="41" spans="1:89" x14ac:dyDescent="0.25">
      <c r="A41" s="240">
        <v>376</v>
      </c>
      <c r="B41" s="241"/>
      <c r="C41" s="241"/>
      <c r="D41" s="242" t="s">
        <v>404</v>
      </c>
      <c r="E41" s="250">
        <v>343</v>
      </c>
      <c r="F41" s="250">
        <v>395</v>
      </c>
      <c r="G41" s="250">
        <v>347</v>
      </c>
      <c r="H41" s="250">
        <v>366</v>
      </c>
      <c r="I41" s="250">
        <v>331</v>
      </c>
      <c r="J41" s="250">
        <v>353</v>
      </c>
      <c r="K41" s="250">
        <v>331</v>
      </c>
      <c r="L41" s="250">
        <v>327</v>
      </c>
      <c r="M41" s="250">
        <v>307</v>
      </c>
      <c r="N41" s="250">
        <v>346</v>
      </c>
      <c r="O41" s="250">
        <v>303</v>
      </c>
      <c r="P41" s="250">
        <v>328</v>
      </c>
      <c r="Q41" s="250">
        <v>270</v>
      </c>
      <c r="R41" s="250">
        <v>288</v>
      </c>
      <c r="S41" s="250">
        <v>284</v>
      </c>
      <c r="T41" s="250">
        <v>283</v>
      </c>
      <c r="U41" s="250">
        <v>294</v>
      </c>
      <c r="V41" s="250">
        <v>279</v>
      </c>
      <c r="W41" s="250">
        <v>271</v>
      </c>
      <c r="X41" s="250">
        <v>267</v>
      </c>
      <c r="Y41" s="250">
        <v>303</v>
      </c>
      <c r="Z41" s="250">
        <v>349</v>
      </c>
      <c r="AA41" s="250">
        <v>327</v>
      </c>
      <c r="AB41" s="250">
        <v>336</v>
      </c>
      <c r="AC41" s="250">
        <v>331</v>
      </c>
      <c r="AD41" s="250">
        <v>372</v>
      </c>
      <c r="AE41" s="250">
        <v>388</v>
      </c>
      <c r="AF41" s="250">
        <v>345</v>
      </c>
      <c r="AG41" s="250">
        <v>371</v>
      </c>
      <c r="AH41" s="250">
        <v>399</v>
      </c>
      <c r="AI41" s="250">
        <v>387</v>
      </c>
      <c r="AJ41" s="250">
        <v>396</v>
      </c>
      <c r="AK41" s="250">
        <v>419</v>
      </c>
      <c r="AL41" s="250">
        <v>450</v>
      </c>
      <c r="AM41" s="250">
        <v>521</v>
      </c>
      <c r="AN41" s="250">
        <v>504</v>
      </c>
      <c r="AO41" s="250">
        <v>459</v>
      </c>
      <c r="AP41" s="250">
        <v>486</v>
      </c>
      <c r="AQ41" s="250">
        <v>470</v>
      </c>
      <c r="AR41" s="250">
        <v>447</v>
      </c>
      <c r="AS41" s="250">
        <v>463</v>
      </c>
      <c r="AT41" s="250">
        <v>485</v>
      </c>
      <c r="AU41" s="250">
        <v>434</v>
      </c>
      <c r="AV41" s="250">
        <v>467</v>
      </c>
      <c r="AW41" s="250">
        <v>447</v>
      </c>
      <c r="AX41" s="250">
        <v>481</v>
      </c>
      <c r="AY41" s="250">
        <v>448</v>
      </c>
      <c r="AZ41" s="250">
        <v>464</v>
      </c>
      <c r="BA41" s="250">
        <v>477</v>
      </c>
      <c r="BB41" s="250">
        <v>451</v>
      </c>
      <c r="BC41" s="250">
        <v>480</v>
      </c>
      <c r="BD41" s="250">
        <v>446</v>
      </c>
      <c r="BE41" s="250">
        <v>441</v>
      </c>
      <c r="BF41" s="250">
        <v>491</v>
      </c>
      <c r="BG41" s="250">
        <v>502</v>
      </c>
      <c r="BH41" s="250">
        <v>482</v>
      </c>
      <c r="BI41" s="250">
        <v>465</v>
      </c>
      <c r="BJ41" s="250">
        <v>383</v>
      </c>
      <c r="BK41" s="250">
        <v>345</v>
      </c>
      <c r="BL41" s="250">
        <v>335</v>
      </c>
      <c r="BM41" s="250">
        <v>294</v>
      </c>
      <c r="BN41" s="250">
        <v>261</v>
      </c>
      <c r="BO41" s="250">
        <v>255</v>
      </c>
      <c r="BP41" s="250">
        <v>230</v>
      </c>
      <c r="BQ41" s="250">
        <v>203</v>
      </c>
      <c r="BR41" s="250">
        <v>187</v>
      </c>
      <c r="BS41" s="250">
        <v>144</v>
      </c>
      <c r="BT41" s="250">
        <v>154</v>
      </c>
      <c r="BU41" s="250">
        <v>116</v>
      </c>
      <c r="BV41" s="250">
        <v>109</v>
      </c>
      <c r="BW41" s="250">
        <v>94</v>
      </c>
      <c r="BX41" s="250">
        <v>86</v>
      </c>
      <c r="BY41" s="250">
        <v>68</v>
      </c>
      <c r="BZ41" s="250">
        <v>58</v>
      </c>
      <c r="CA41" s="250">
        <v>49</v>
      </c>
      <c r="CB41" s="250">
        <v>38</v>
      </c>
      <c r="CC41" s="250">
        <v>31</v>
      </c>
      <c r="CD41" s="250">
        <v>28</v>
      </c>
      <c r="CE41" s="250">
        <v>22</v>
      </c>
      <c r="CF41" s="250">
        <v>15</v>
      </c>
      <c r="CG41" s="250">
        <v>7</v>
      </c>
      <c r="CH41" s="250">
        <v>3</v>
      </c>
      <c r="CI41" s="250">
        <v>5</v>
      </c>
      <c r="CJ41" s="250">
        <v>1</v>
      </c>
      <c r="CK41" s="250">
        <v>3</v>
      </c>
    </row>
    <row r="42" spans="1:89" x14ac:dyDescent="0.25">
      <c r="A42" s="240">
        <v>316</v>
      </c>
      <c r="B42" s="241"/>
      <c r="C42" s="241"/>
      <c r="D42" s="242" t="s">
        <v>405</v>
      </c>
      <c r="E42" s="250">
        <v>466</v>
      </c>
      <c r="F42" s="250">
        <v>513</v>
      </c>
      <c r="G42" s="250">
        <v>482</v>
      </c>
      <c r="H42" s="250">
        <v>471</v>
      </c>
      <c r="I42" s="250">
        <v>433</v>
      </c>
      <c r="J42" s="250">
        <v>412</v>
      </c>
      <c r="K42" s="250">
        <v>411</v>
      </c>
      <c r="L42" s="250">
        <v>370</v>
      </c>
      <c r="M42" s="250">
        <v>358</v>
      </c>
      <c r="N42" s="250">
        <v>348</v>
      </c>
      <c r="O42" s="250">
        <v>365</v>
      </c>
      <c r="P42" s="250">
        <v>374</v>
      </c>
      <c r="Q42" s="250">
        <v>359</v>
      </c>
      <c r="R42" s="250">
        <v>309</v>
      </c>
      <c r="S42" s="250">
        <v>316</v>
      </c>
      <c r="T42" s="250">
        <v>333</v>
      </c>
      <c r="U42" s="250">
        <v>386</v>
      </c>
      <c r="V42" s="250">
        <v>312</v>
      </c>
      <c r="W42" s="250">
        <v>349</v>
      </c>
      <c r="X42" s="250">
        <v>356</v>
      </c>
      <c r="Y42" s="250">
        <v>357</v>
      </c>
      <c r="Z42" s="250">
        <v>383</v>
      </c>
      <c r="AA42" s="250">
        <v>411</v>
      </c>
      <c r="AB42" s="250">
        <v>410</v>
      </c>
      <c r="AC42" s="250">
        <v>416</v>
      </c>
      <c r="AD42" s="250">
        <v>524</v>
      </c>
      <c r="AE42" s="250">
        <v>529</v>
      </c>
      <c r="AF42" s="250">
        <v>521</v>
      </c>
      <c r="AG42" s="250">
        <v>493</v>
      </c>
      <c r="AH42" s="250">
        <v>504</v>
      </c>
      <c r="AI42" s="250">
        <v>474</v>
      </c>
      <c r="AJ42" s="250">
        <v>518</v>
      </c>
      <c r="AK42" s="250">
        <v>529</v>
      </c>
      <c r="AL42" s="250">
        <v>582</v>
      </c>
      <c r="AM42" s="250">
        <v>632</v>
      </c>
      <c r="AN42" s="250">
        <v>556</v>
      </c>
      <c r="AO42" s="250">
        <v>556</v>
      </c>
      <c r="AP42" s="250">
        <v>518</v>
      </c>
      <c r="AQ42" s="250">
        <v>509</v>
      </c>
      <c r="AR42" s="250">
        <v>476</v>
      </c>
      <c r="AS42" s="250">
        <v>518</v>
      </c>
      <c r="AT42" s="250">
        <v>476</v>
      </c>
      <c r="AU42" s="250">
        <v>491</v>
      </c>
      <c r="AV42" s="250">
        <v>455</v>
      </c>
      <c r="AW42" s="250">
        <v>434</v>
      </c>
      <c r="AX42" s="250">
        <v>446</v>
      </c>
      <c r="AY42" s="250">
        <v>420</v>
      </c>
      <c r="AZ42" s="250">
        <v>501</v>
      </c>
      <c r="BA42" s="250">
        <v>463</v>
      </c>
      <c r="BB42" s="250">
        <v>418</v>
      </c>
      <c r="BC42" s="250">
        <v>454</v>
      </c>
      <c r="BD42" s="250">
        <v>439</v>
      </c>
      <c r="BE42" s="250">
        <v>447</v>
      </c>
      <c r="BF42" s="250">
        <v>455</v>
      </c>
      <c r="BG42" s="250">
        <v>493</v>
      </c>
      <c r="BH42" s="250">
        <v>393</v>
      </c>
      <c r="BI42" s="250">
        <v>414</v>
      </c>
      <c r="BJ42" s="250">
        <v>348</v>
      </c>
      <c r="BK42" s="250">
        <v>358</v>
      </c>
      <c r="BL42" s="250">
        <v>271</v>
      </c>
      <c r="BM42" s="250">
        <v>249</v>
      </c>
      <c r="BN42" s="250">
        <v>247</v>
      </c>
      <c r="BO42" s="250">
        <v>201</v>
      </c>
      <c r="BP42" s="250">
        <v>208</v>
      </c>
      <c r="BQ42" s="250">
        <v>197</v>
      </c>
      <c r="BR42" s="250">
        <v>144</v>
      </c>
      <c r="BS42" s="250">
        <v>132</v>
      </c>
      <c r="BT42" s="250">
        <v>123</v>
      </c>
      <c r="BU42" s="250">
        <v>90</v>
      </c>
      <c r="BV42" s="250">
        <v>69</v>
      </c>
      <c r="BW42" s="250">
        <v>74</v>
      </c>
      <c r="BX42" s="250">
        <v>74</v>
      </c>
      <c r="BY42" s="250">
        <v>60</v>
      </c>
      <c r="BZ42" s="250">
        <v>50</v>
      </c>
      <c r="CA42" s="250">
        <v>40</v>
      </c>
      <c r="CB42" s="250">
        <v>33</v>
      </c>
      <c r="CC42" s="250">
        <v>20</v>
      </c>
      <c r="CD42" s="250">
        <v>17</v>
      </c>
      <c r="CE42" s="250">
        <v>9</v>
      </c>
      <c r="CF42" s="250">
        <v>10</v>
      </c>
      <c r="CG42" s="250">
        <v>4</v>
      </c>
      <c r="CH42" s="250">
        <v>3</v>
      </c>
      <c r="CI42" s="250">
        <v>3</v>
      </c>
      <c r="CJ42" s="250">
        <v>2</v>
      </c>
      <c r="CK42" s="250">
        <v>2</v>
      </c>
    </row>
    <row r="43" spans="1:89" x14ac:dyDescent="0.25">
      <c r="A43" s="240">
        <v>326</v>
      </c>
      <c r="B43" s="241"/>
      <c r="C43" s="241"/>
      <c r="D43" s="242" t="s">
        <v>406</v>
      </c>
      <c r="E43" s="250">
        <v>300</v>
      </c>
      <c r="F43" s="250">
        <v>321</v>
      </c>
      <c r="G43" s="250">
        <v>341</v>
      </c>
      <c r="H43" s="250">
        <v>309</v>
      </c>
      <c r="I43" s="250">
        <v>289</v>
      </c>
      <c r="J43" s="250">
        <v>240</v>
      </c>
      <c r="K43" s="250">
        <v>253</v>
      </c>
      <c r="L43" s="250">
        <v>233</v>
      </c>
      <c r="M43" s="250">
        <v>251</v>
      </c>
      <c r="N43" s="250">
        <v>219</v>
      </c>
      <c r="O43" s="250">
        <v>222</v>
      </c>
      <c r="P43" s="250">
        <v>219</v>
      </c>
      <c r="Q43" s="250">
        <v>216</v>
      </c>
      <c r="R43" s="250">
        <v>210</v>
      </c>
      <c r="S43" s="250">
        <v>210</v>
      </c>
      <c r="T43" s="250">
        <v>222</v>
      </c>
      <c r="U43" s="250">
        <v>230</v>
      </c>
      <c r="V43" s="250">
        <v>235</v>
      </c>
      <c r="W43" s="250">
        <v>214</v>
      </c>
      <c r="X43" s="250">
        <v>214</v>
      </c>
      <c r="Y43" s="250">
        <v>251</v>
      </c>
      <c r="Z43" s="250">
        <v>239</v>
      </c>
      <c r="AA43" s="250">
        <v>269</v>
      </c>
      <c r="AB43" s="250">
        <v>274</v>
      </c>
      <c r="AC43" s="250">
        <v>289</v>
      </c>
      <c r="AD43" s="250">
        <v>350</v>
      </c>
      <c r="AE43" s="250">
        <v>315</v>
      </c>
      <c r="AF43" s="250">
        <v>316</v>
      </c>
      <c r="AG43" s="250">
        <v>367</v>
      </c>
      <c r="AH43" s="250">
        <v>325</v>
      </c>
      <c r="AI43" s="250">
        <v>343</v>
      </c>
      <c r="AJ43" s="250">
        <v>334</v>
      </c>
      <c r="AK43" s="250">
        <v>348</v>
      </c>
      <c r="AL43" s="250">
        <v>388</v>
      </c>
      <c r="AM43" s="250">
        <v>433</v>
      </c>
      <c r="AN43" s="250">
        <v>393</v>
      </c>
      <c r="AO43" s="250">
        <v>426</v>
      </c>
      <c r="AP43" s="250">
        <v>375</v>
      </c>
      <c r="AQ43" s="250">
        <v>385</v>
      </c>
      <c r="AR43" s="250">
        <v>323</v>
      </c>
      <c r="AS43" s="250">
        <v>368</v>
      </c>
      <c r="AT43" s="250">
        <v>327</v>
      </c>
      <c r="AU43" s="250">
        <v>331</v>
      </c>
      <c r="AV43" s="250">
        <v>352</v>
      </c>
      <c r="AW43" s="250">
        <v>353</v>
      </c>
      <c r="AX43" s="250">
        <v>353</v>
      </c>
      <c r="AY43" s="250">
        <v>355</v>
      </c>
      <c r="AZ43" s="250">
        <v>344</v>
      </c>
      <c r="BA43" s="250">
        <v>338</v>
      </c>
      <c r="BB43" s="250">
        <v>327</v>
      </c>
      <c r="BC43" s="250">
        <v>340</v>
      </c>
      <c r="BD43" s="250">
        <v>354</v>
      </c>
      <c r="BE43" s="250">
        <v>338</v>
      </c>
      <c r="BF43" s="250">
        <v>394</v>
      </c>
      <c r="BG43" s="250">
        <v>421</v>
      </c>
      <c r="BH43" s="250">
        <v>330</v>
      </c>
      <c r="BI43" s="250">
        <v>295</v>
      </c>
      <c r="BJ43" s="250">
        <v>281</v>
      </c>
      <c r="BK43" s="250">
        <v>270</v>
      </c>
      <c r="BL43" s="250">
        <v>219</v>
      </c>
      <c r="BM43" s="250">
        <v>222</v>
      </c>
      <c r="BN43" s="250">
        <v>207</v>
      </c>
      <c r="BO43" s="250">
        <v>200</v>
      </c>
      <c r="BP43" s="250">
        <v>176</v>
      </c>
      <c r="BQ43" s="250">
        <v>160</v>
      </c>
      <c r="BR43" s="250">
        <v>122</v>
      </c>
      <c r="BS43" s="250">
        <v>106</v>
      </c>
      <c r="BT43" s="250">
        <v>92</v>
      </c>
      <c r="BU43" s="250">
        <v>84</v>
      </c>
      <c r="BV43" s="250">
        <v>80</v>
      </c>
      <c r="BW43" s="250">
        <v>78</v>
      </c>
      <c r="BX43" s="250">
        <v>50</v>
      </c>
      <c r="BY43" s="250">
        <v>51</v>
      </c>
      <c r="BZ43" s="250">
        <v>34</v>
      </c>
      <c r="CA43" s="250">
        <v>33</v>
      </c>
      <c r="CB43" s="250">
        <v>20</v>
      </c>
      <c r="CC43" s="250">
        <v>22</v>
      </c>
      <c r="CD43" s="250">
        <v>11</v>
      </c>
      <c r="CE43" s="250">
        <v>12</v>
      </c>
      <c r="CF43" s="250">
        <v>6</v>
      </c>
      <c r="CG43" s="250">
        <v>8</v>
      </c>
      <c r="CH43" s="250">
        <v>2</v>
      </c>
      <c r="CI43" s="250">
        <v>1</v>
      </c>
      <c r="CJ43" s="250">
        <v>0</v>
      </c>
      <c r="CK43" s="250">
        <v>4</v>
      </c>
    </row>
    <row r="44" spans="1:89" x14ac:dyDescent="0.25">
      <c r="A44" s="240">
        <v>360</v>
      </c>
      <c r="B44" s="241"/>
      <c r="C44" s="241"/>
      <c r="D44" s="242" t="s">
        <v>407</v>
      </c>
      <c r="E44" s="250">
        <v>250</v>
      </c>
      <c r="F44" s="250">
        <v>231</v>
      </c>
      <c r="G44" s="250">
        <v>266</v>
      </c>
      <c r="H44" s="250">
        <v>232</v>
      </c>
      <c r="I44" s="250">
        <v>200</v>
      </c>
      <c r="J44" s="250">
        <v>226</v>
      </c>
      <c r="K44" s="250">
        <v>168</v>
      </c>
      <c r="L44" s="250">
        <v>160</v>
      </c>
      <c r="M44" s="250">
        <v>182</v>
      </c>
      <c r="N44" s="250">
        <v>166</v>
      </c>
      <c r="O44" s="250">
        <v>171</v>
      </c>
      <c r="P44" s="250">
        <v>187</v>
      </c>
      <c r="Q44" s="250">
        <v>190</v>
      </c>
      <c r="R44" s="250">
        <v>190</v>
      </c>
      <c r="S44" s="250">
        <v>175</v>
      </c>
      <c r="T44" s="250">
        <v>164</v>
      </c>
      <c r="U44" s="250">
        <v>188</v>
      </c>
      <c r="V44" s="250">
        <v>155</v>
      </c>
      <c r="W44" s="250">
        <v>189</v>
      </c>
      <c r="X44" s="250">
        <v>183</v>
      </c>
      <c r="Y44" s="250">
        <v>197</v>
      </c>
      <c r="Z44" s="250">
        <v>204</v>
      </c>
      <c r="AA44" s="250">
        <v>213</v>
      </c>
      <c r="AB44" s="250">
        <v>214</v>
      </c>
      <c r="AC44" s="250">
        <v>253</v>
      </c>
      <c r="AD44" s="250">
        <v>237</v>
      </c>
      <c r="AE44" s="250">
        <v>249</v>
      </c>
      <c r="AF44" s="250">
        <v>252</v>
      </c>
      <c r="AG44" s="250">
        <v>261</v>
      </c>
      <c r="AH44" s="250">
        <v>315</v>
      </c>
      <c r="AI44" s="250">
        <v>252</v>
      </c>
      <c r="AJ44" s="250">
        <v>283</v>
      </c>
      <c r="AK44" s="250">
        <v>273</v>
      </c>
      <c r="AL44" s="250">
        <v>347</v>
      </c>
      <c r="AM44" s="250">
        <v>362</v>
      </c>
      <c r="AN44" s="250">
        <v>359</v>
      </c>
      <c r="AO44" s="250">
        <v>313</v>
      </c>
      <c r="AP44" s="250">
        <v>351</v>
      </c>
      <c r="AQ44" s="250">
        <v>298</v>
      </c>
      <c r="AR44" s="250">
        <v>349</v>
      </c>
      <c r="AS44" s="250">
        <v>356</v>
      </c>
      <c r="AT44" s="250">
        <v>349</v>
      </c>
      <c r="AU44" s="250">
        <v>322</v>
      </c>
      <c r="AV44" s="250">
        <v>372</v>
      </c>
      <c r="AW44" s="250">
        <v>362</v>
      </c>
      <c r="AX44" s="250">
        <v>333</v>
      </c>
      <c r="AY44" s="250">
        <v>344</v>
      </c>
      <c r="AZ44" s="250">
        <v>331</v>
      </c>
      <c r="BA44" s="250">
        <v>341</v>
      </c>
      <c r="BB44" s="250">
        <v>357</v>
      </c>
      <c r="BC44" s="250">
        <v>350</v>
      </c>
      <c r="BD44" s="250">
        <v>355</v>
      </c>
      <c r="BE44" s="250">
        <v>391</v>
      </c>
      <c r="BF44" s="250">
        <v>378</v>
      </c>
      <c r="BG44" s="250">
        <v>416</v>
      </c>
      <c r="BH44" s="250">
        <v>370</v>
      </c>
      <c r="BI44" s="250">
        <v>356</v>
      </c>
      <c r="BJ44" s="250">
        <v>318</v>
      </c>
      <c r="BK44" s="250">
        <v>272</v>
      </c>
      <c r="BL44" s="250">
        <v>257</v>
      </c>
      <c r="BM44" s="250">
        <v>221</v>
      </c>
      <c r="BN44" s="250">
        <v>210</v>
      </c>
      <c r="BO44" s="250">
        <v>202</v>
      </c>
      <c r="BP44" s="250">
        <v>170</v>
      </c>
      <c r="BQ44" s="250">
        <v>157</v>
      </c>
      <c r="BR44" s="250">
        <v>130</v>
      </c>
      <c r="BS44" s="250">
        <v>118</v>
      </c>
      <c r="BT44" s="250">
        <v>103</v>
      </c>
      <c r="BU44" s="250">
        <v>101</v>
      </c>
      <c r="BV44" s="250">
        <v>80</v>
      </c>
      <c r="BW44" s="250">
        <v>87</v>
      </c>
      <c r="BX44" s="250">
        <v>70</v>
      </c>
      <c r="BY44" s="250">
        <v>41</v>
      </c>
      <c r="BZ44" s="250">
        <v>44</v>
      </c>
      <c r="CA44" s="250">
        <v>21</v>
      </c>
      <c r="CB44" s="250">
        <v>32</v>
      </c>
      <c r="CC44" s="250">
        <v>19</v>
      </c>
      <c r="CD44" s="250">
        <v>17</v>
      </c>
      <c r="CE44" s="250">
        <v>8</v>
      </c>
      <c r="CF44" s="250">
        <v>9</v>
      </c>
      <c r="CG44" s="250">
        <v>3</v>
      </c>
      <c r="CH44" s="250">
        <v>4</v>
      </c>
      <c r="CI44" s="250">
        <v>2</v>
      </c>
      <c r="CJ44" s="250">
        <v>2</v>
      </c>
      <c r="CK44" s="250">
        <v>2</v>
      </c>
    </row>
    <row r="45" spans="1:89" x14ac:dyDescent="0.25">
      <c r="A45" s="240">
        <v>370</v>
      </c>
      <c r="B45" s="241"/>
      <c r="C45" s="241"/>
      <c r="D45" s="242" t="s">
        <v>408</v>
      </c>
      <c r="E45" s="250">
        <v>554</v>
      </c>
      <c r="F45" s="250">
        <v>522</v>
      </c>
      <c r="G45" s="250">
        <v>573</v>
      </c>
      <c r="H45" s="250">
        <v>519</v>
      </c>
      <c r="I45" s="250">
        <v>483</v>
      </c>
      <c r="J45" s="250">
        <v>515</v>
      </c>
      <c r="K45" s="250">
        <v>511</v>
      </c>
      <c r="L45" s="250">
        <v>475</v>
      </c>
      <c r="M45" s="250">
        <v>469</v>
      </c>
      <c r="N45" s="250">
        <v>413</v>
      </c>
      <c r="O45" s="250">
        <v>486</v>
      </c>
      <c r="P45" s="250">
        <v>454</v>
      </c>
      <c r="Q45" s="250">
        <v>492</v>
      </c>
      <c r="R45" s="250">
        <v>430</v>
      </c>
      <c r="S45" s="250">
        <v>458</v>
      </c>
      <c r="T45" s="250">
        <v>444</v>
      </c>
      <c r="U45" s="250">
        <v>439</v>
      </c>
      <c r="V45" s="250">
        <v>406</v>
      </c>
      <c r="W45" s="250">
        <v>371</v>
      </c>
      <c r="X45" s="250">
        <v>407</v>
      </c>
      <c r="Y45" s="250">
        <v>456</v>
      </c>
      <c r="Z45" s="250">
        <v>427</v>
      </c>
      <c r="AA45" s="250">
        <v>494</v>
      </c>
      <c r="AB45" s="250">
        <v>467</v>
      </c>
      <c r="AC45" s="250">
        <v>530</v>
      </c>
      <c r="AD45" s="250">
        <v>548</v>
      </c>
      <c r="AE45" s="250">
        <v>544</v>
      </c>
      <c r="AF45" s="250">
        <v>594</v>
      </c>
      <c r="AG45" s="250">
        <v>581</v>
      </c>
      <c r="AH45" s="250">
        <v>678</v>
      </c>
      <c r="AI45" s="250">
        <v>570</v>
      </c>
      <c r="AJ45" s="250">
        <v>583</v>
      </c>
      <c r="AK45" s="250">
        <v>606</v>
      </c>
      <c r="AL45" s="250">
        <v>635</v>
      </c>
      <c r="AM45" s="250">
        <v>685</v>
      </c>
      <c r="AN45" s="250">
        <v>622</v>
      </c>
      <c r="AO45" s="250">
        <v>639</v>
      </c>
      <c r="AP45" s="250">
        <v>606</v>
      </c>
      <c r="AQ45" s="250">
        <v>576</v>
      </c>
      <c r="AR45" s="250">
        <v>574</v>
      </c>
      <c r="AS45" s="250">
        <v>536</v>
      </c>
      <c r="AT45" s="250">
        <v>540</v>
      </c>
      <c r="AU45" s="250">
        <v>561</v>
      </c>
      <c r="AV45" s="250">
        <v>534</v>
      </c>
      <c r="AW45" s="250">
        <v>531</v>
      </c>
      <c r="AX45" s="250">
        <v>570</v>
      </c>
      <c r="AY45" s="250">
        <v>530</v>
      </c>
      <c r="AZ45" s="250">
        <v>526</v>
      </c>
      <c r="BA45" s="250">
        <v>532</v>
      </c>
      <c r="BB45" s="250">
        <v>495</v>
      </c>
      <c r="BC45" s="250">
        <v>528</v>
      </c>
      <c r="BD45" s="250">
        <v>521</v>
      </c>
      <c r="BE45" s="250">
        <v>514</v>
      </c>
      <c r="BF45" s="250">
        <v>553</v>
      </c>
      <c r="BG45" s="250">
        <v>563</v>
      </c>
      <c r="BH45" s="250">
        <v>505</v>
      </c>
      <c r="BI45" s="250">
        <v>463</v>
      </c>
      <c r="BJ45" s="250">
        <v>380</v>
      </c>
      <c r="BK45" s="250">
        <v>399</v>
      </c>
      <c r="BL45" s="250">
        <v>310</v>
      </c>
      <c r="BM45" s="250">
        <v>325</v>
      </c>
      <c r="BN45" s="250">
        <v>264</v>
      </c>
      <c r="BO45" s="250">
        <v>255</v>
      </c>
      <c r="BP45" s="250">
        <v>230</v>
      </c>
      <c r="BQ45" s="250">
        <v>205</v>
      </c>
      <c r="BR45" s="250">
        <v>183</v>
      </c>
      <c r="BS45" s="250">
        <v>172</v>
      </c>
      <c r="BT45" s="250">
        <v>159</v>
      </c>
      <c r="BU45" s="250">
        <v>108</v>
      </c>
      <c r="BV45" s="250">
        <v>118</v>
      </c>
      <c r="BW45" s="250">
        <v>87</v>
      </c>
      <c r="BX45" s="250">
        <v>66</v>
      </c>
      <c r="BY45" s="250">
        <v>63</v>
      </c>
      <c r="BZ45" s="250">
        <v>58</v>
      </c>
      <c r="CA45" s="250">
        <v>45</v>
      </c>
      <c r="CB45" s="250">
        <v>46</v>
      </c>
      <c r="CC45" s="250">
        <v>29</v>
      </c>
      <c r="CD45" s="250">
        <v>19</v>
      </c>
      <c r="CE45" s="250">
        <v>13</v>
      </c>
      <c r="CF45" s="250">
        <v>13</v>
      </c>
      <c r="CG45" s="250">
        <v>6</v>
      </c>
      <c r="CH45" s="250">
        <v>6</v>
      </c>
      <c r="CI45" s="250">
        <v>5</v>
      </c>
      <c r="CJ45" s="250">
        <v>2</v>
      </c>
      <c r="CK45" s="250">
        <v>2</v>
      </c>
    </row>
    <row r="46" spans="1:89" x14ac:dyDescent="0.25">
      <c r="A46" s="240">
        <v>306</v>
      </c>
      <c r="B46" s="241"/>
      <c r="C46" s="241"/>
      <c r="D46" s="242" t="s">
        <v>409</v>
      </c>
      <c r="E46" s="250">
        <v>194</v>
      </c>
      <c r="F46" s="250">
        <v>220</v>
      </c>
      <c r="G46" s="250">
        <v>183</v>
      </c>
      <c r="H46" s="250">
        <v>199</v>
      </c>
      <c r="I46" s="250">
        <v>195</v>
      </c>
      <c r="J46" s="250">
        <v>184</v>
      </c>
      <c r="K46" s="250">
        <v>163</v>
      </c>
      <c r="L46" s="250">
        <v>118</v>
      </c>
      <c r="M46" s="250">
        <v>126</v>
      </c>
      <c r="N46" s="250">
        <v>124</v>
      </c>
      <c r="O46" s="250">
        <v>110</v>
      </c>
      <c r="P46" s="250">
        <v>123</v>
      </c>
      <c r="Q46" s="250">
        <v>154</v>
      </c>
      <c r="R46" s="250">
        <v>134</v>
      </c>
      <c r="S46" s="250">
        <v>106</v>
      </c>
      <c r="T46" s="250">
        <v>115</v>
      </c>
      <c r="U46" s="250">
        <v>121</v>
      </c>
      <c r="V46" s="250">
        <v>142</v>
      </c>
      <c r="W46" s="250">
        <v>112</v>
      </c>
      <c r="X46" s="250">
        <v>127</v>
      </c>
      <c r="Y46" s="250">
        <v>137</v>
      </c>
      <c r="Z46" s="250">
        <v>141</v>
      </c>
      <c r="AA46" s="250">
        <v>140</v>
      </c>
      <c r="AB46" s="250">
        <v>161</v>
      </c>
      <c r="AC46" s="250">
        <v>181</v>
      </c>
      <c r="AD46" s="250">
        <v>186</v>
      </c>
      <c r="AE46" s="250">
        <v>177</v>
      </c>
      <c r="AF46" s="250">
        <v>204</v>
      </c>
      <c r="AG46" s="250">
        <v>233</v>
      </c>
      <c r="AH46" s="250">
        <v>212</v>
      </c>
      <c r="AI46" s="250">
        <v>196</v>
      </c>
      <c r="AJ46" s="250">
        <v>235</v>
      </c>
      <c r="AK46" s="250">
        <v>233</v>
      </c>
      <c r="AL46" s="250">
        <v>250</v>
      </c>
      <c r="AM46" s="250">
        <v>274</v>
      </c>
      <c r="AN46" s="250">
        <v>242</v>
      </c>
      <c r="AO46" s="250">
        <v>289</v>
      </c>
      <c r="AP46" s="250">
        <v>275</v>
      </c>
      <c r="AQ46" s="250">
        <v>240</v>
      </c>
      <c r="AR46" s="250">
        <v>238</v>
      </c>
      <c r="AS46" s="250">
        <v>278</v>
      </c>
      <c r="AT46" s="250">
        <v>229</v>
      </c>
      <c r="AU46" s="250">
        <v>223</v>
      </c>
      <c r="AV46" s="250">
        <v>253</v>
      </c>
      <c r="AW46" s="250">
        <v>224</v>
      </c>
      <c r="AX46" s="250">
        <v>238</v>
      </c>
      <c r="AY46" s="250">
        <v>260</v>
      </c>
      <c r="AZ46" s="250">
        <v>286</v>
      </c>
      <c r="BA46" s="250">
        <v>278</v>
      </c>
      <c r="BB46" s="250">
        <v>289</v>
      </c>
      <c r="BC46" s="250">
        <v>280</v>
      </c>
      <c r="BD46" s="250">
        <v>296</v>
      </c>
      <c r="BE46" s="250">
        <v>293</v>
      </c>
      <c r="BF46" s="250">
        <v>353</v>
      </c>
      <c r="BG46" s="250">
        <v>368</v>
      </c>
      <c r="BH46" s="250">
        <v>315</v>
      </c>
      <c r="BI46" s="250">
        <v>288</v>
      </c>
      <c r="BJ46" s="250">
        <v>252</v>
      </c>
      <c r="BK46" s="250">
        <v>222</v>
      </c>
      <c r="BL46" s="250">
        <v>191</v>
      </c>
      <c r="BM46" s="250">
        <v>190</v>
      </c>
      <c r="BN46" s="250">
        <v>169</v>
      </c>
      <c r="BO46" s="250">
        <v>172</v>
      </c>
      <c r="BP46" s="250">
        <v>136</v>
      </c>
      <c r="BQ46" s="250">
        <v>128</v>
      </c>
      <c r="BR46" s="250">
        <v>104</v>
      </c>
      <c r="BS46" s="250">
        <v>95</v>
      </c>
      <c r="BT46" s="250">
        <v>73</v>
      </c>
      <c r="BU46" s="250">
        <v>69</v>
      </c>
      <c r="BV46" s="250">
        <v>64</v>
      </c>
      <c r="BW46" s="250">
        <v>56</v>
      </c>
      <c r="BX46" s="250">
        <v>53</v>
      </c>
      <c r="BY46" s="250">
        <v>35</v>
      </c>
      <c r="BZ46" s="250">
        <v>23</v>
      </c>
      <c r="CA46" s="250">
        <v>22</v>
      </c>
      <c r="CB46" s="250">
        <v>13</v>
      </c>
      <c r="CC46" s="250">
        <v>13</v>
      </c>
      <c r="CD46" s="250">
        <v>11</v>
      </c>
      <c r="CE46" s="250">
        <v>9</v>
      </c>
      <c r="CF46" s="250">
        <v>9</v>
      </c>
      <c r="CG46" s="250">
        <v>3</v>
      </c>
      <c r="CH46" s="250">
        <v>4</v>
      </c>
      <c r="CI46" s="250">
        <v>0</v>
      </c>
      <c r="CJ46" s="250">
        <v>0</v>
      </c>
      <c r="CK46" s="250">
        <v>1</v>
      </c>
    </row>
    <row r="47" spans="1:89" x14ac:dyDescent="0.25">
      <c r="A47" s="240">
        <v>329</v>
      </c>
      <c r="B47" s="241"/>
      <c r="C47" s="241"/>
      <c r="D47" s="242" t="s">
        <v>410</v>
      </c>
      <c r="E47" s="250">
        <v>245</v>
      </c>
      <c r="F47" s="250">
        <v>215</v>
      </c>
      <c r="G47" s="250">
        <v>193</v>
      </c>
      <c r="H47" s="250">
        <v>225</v>
      </c>
      <c r="I47" s="250">
        <v>237</v>
      </c>
      <c r="J47" s="250">
        <v>204</v>
      </c>
      <c r="K47" s="250">
        <v>195</v>
      </c>
      <c r="L47" s="250">
        <v>198</v>
      </c>
      <c r="M47" s="250">
        <v>186</v>
      </c>
      <c r="N47" s="250">
        <v>188</v>
      </c>
      <c r="O47" s="250">
        <v>228</v>
      </c>
      <c r="P47" s="250">
        <v>184</v>
      </c>
      <c r="Q47" s="250">
        <v>178</v>
      </c>
      <c r="R47" s="250">
        <v>180</v>
      </c>
      <c r="S47" s="250">
        <v>206</v>
      </c>
      <c r="T47" s="250">
        <v>226</v>
      </c>
      <c r="U47" s="250">
        <v>155</v>
      </c>
      <c r="V47" s="250">
        <v>183</v>
      </c>
      <c r="W47" s="250">
        <v>173</v>
      </c>
      <c r="X47" s="250">
        <v>179</v>
      </c>
      <c r="Y47" s="250">
        <v>226</v>
      </c>
      <c r="Z47" s="250">
        <v>248</v>
      </c>
      <c r="AA47" s="250">
        <v>236</v>
      </c>
      <c r="AB47" s="250">
        <v>245</v>
      </c>
      <c r="AC47" s="250">
        <v>269</v>
      </c>
      <c r="AD47" s="250">
        <v>281</v>
      </c>
      <c r="AE47" s="250">
        <v>256</v>
      </c>
      <c r="AF47" s="250">
        <v>254</v>
      </c>
      <c r="AG47" s="250">
        <v>296</v>
      </c>
      <c r="AH47" s="250">
        <v>280</v>
      </c>
      <c r="AI47" s="250">
        <v>301</v>
      </c>
      <c r="AJ47" s="250">
        <v>270</v>
      </c>
      <c r="AK47" s="250">
        <v>293</v>
      </c>
      <c r="AL47" s="250">
        <v>286</v>
      </c>
      <c r="AM47" s="250">
        <v>329</v>
      </c>
      <c r="AN47" s="250">
        <v>297</v>
      </c>
      <c r="AO47" s="250">
        <v>258</v>
      </c>
      <c r="AP47" s="250">
        <v>237</v>
      </c>
      <c r="AQ47" s="250">
        <v>234</v>
      </c>
      <c r="AR47" s="250">
        <v>236</v>
      </c>
      <c r="AS47" s="250">
        <v>231</v>
      </c>
      <c r="AT47" s="250">
        <v>239</v>
      </c>
      <c r="AU47" s="250">
        <v>223</v>
      </c>
      <c r="AV47" s="250">
        <v>218</v>
      </c>
      <c r="AW47" s="250">
        <v>222</v>
      </c>
      <c r="AX47" s="250">
        <v>216</v>
      </c>
      <c r="AY47" s="250">
        <v>185</v>
      </c>
      <c r="AZ47" s="250">
        <v>191</v>
      </c>
      <c r="BA47" s="250">
        <v>182</v>
      </c>
      <c r="BB47" s="250">
        <v>171</v>
      </c>
      <c r="BC47" s="250">
        <v>188</v>
      </c>
      <c r="BD47" s="250">
        <v>215</v>
      </c>
      <c r="BE47" s="250">
        <v>163</v>
      </c>
      <c r="BF47" s="250">
        <v>190</v>
      </c>
      <c r="BG47" s="250">
        <v>194</v>
      </c>
      <c r="BH47" s="250">
        <v>189</v>
      </c>
      <c r="BI47" s="250">
        <v>164</v>
      </c>
      <c r="BJ47" s="250">
        <v>146</v>
      </c>
      <c r="BK47" s="250">
        <v>130</v>
      </c>
      <c r="BL47" s="250">
        <v>109</v>
      </c>
      <c r="BM47" s="250">
        <v>114</v>
      </c>
      <c r="BN47" s="250">
        <v>106</v>
      </c>
      <c r="BO47" s="250">
        <v>86</v>
      </c>
      <c r="BP47" s="250">
        <v>81</v>
      </c>
      <c r="BQ47" s="250">
        <v>81</v>
      </c>
      <c r="BR47" s="250">
        <v>65</v>
      </c>
      <c r="BS47" s="250">
        <v>61</v>
      </c>
      <c r="BT47" s="250">
        <v>54</v>
      </c>
      <c r="BU47" s="250">
        <v>49</v>
      </c>
      <c r="BV47" s="250">
        <v>31</v>
      </c>
      <c r="BW47" s="250">
        <v>29</v>
      </c>
      <c r="BX47" s="250">
        <v>32</v>
      </c>
      <c r="BY47" s="250">
        <v>37</v>
      </c>
      <c r="BZ47" s="250">
        <v>16</v>
      </c>
      <c r="CA47" s="250">
        <v>15</v>
      </c>
      <c r="CB47" s="250">
        <v>14</v>
      </c>
      <c r="CC47" s="250">
        <v>6</v>
      </c>
      <c r="CD47" s="250">
        <v>8</v>
      </c>
      <c r="CE47" s="250">
        <v>6</v>
      </c>
      <c r="CF47" s="250">
        <v>8</v>
      </c>
      <c r="CG47" s="250">
        <v>2</v>
      </c>
      <c r="CH47" s="250">
        <v>1</v>
      </c>
      <c r="CI47" s="250">
        <v>1</v>
      </c>
      <c r="CJ47" s="250">
        <v>1</v>
      </c>
      <c r="CK47" s="250">
        <v>0</v>
      </c>
    </row>
    <row r="48" spans="1:89" x14ac:dyDescent="0.25">
      <c r="A48" s="240">
        <v>330</v>
      </c>
      <c r="B48" s="241"/>
      <c r="C48" s="241"/>
      <c r="D48" s="242" t="s">
        <v>411</v>
      </c>
      <c r="E48" s="250">
        <v>522</v>
      </c>
      <c r="F48" s="250">
        <v>478</v>
      </c>
      <c r="G48" s="250">
        <v>527</v>
      </c>
      <c r="H48" s="250">
        <v>527</v>
      </c>
      <c r="I48" s="250">
        <v>555</v>
      </c>
      <c r="J48" s="250">
        <v>588</v>
      </c>
      <c r="K48" s="250">
        <v>530</v>
      </c>
      <c r="L48" s="250">
        <v>556</v>
      </c>
      <c r="M48" s="250">
        <v>507</v>
      </c>
      <c r="N48" s="250">
        <v>527</v>
      </c>
      <c r="O48" s="250">
        <v>489</v>
      </c>
      <c r="P48" s="250">
        <v>460</v>
      </c>
      <c r="Q48" s="250">
        <v>445</v>
      </c>
      <c r="R48" s="250">
        <v>452</v>
      </c>
      <c r="S48" s="250">
        <v>439</v>
      </c>
      <c r="T48" s="250">
        <v>443</v>
      </c>
      <c r="U48" s="250">
        <v>400</v>
      </c>
      <c r="V48" s="250">
        <v>363</v>
      </c>
      <c r="W48" s="250">
        <v>391</v>
      </c>
      <c r="X48" s="250">
        <v>386</v>
      </c>
      <c r="Y48" s="250">
        <v>419</v>
      </c>
      <c r="Z48" s="250">
        <v>443</v>
      </c>
      <c r="AA48" s="250">
        <v>442</v>
      </c>
      <c r="AB48" s="250">
        <v>489</v>
      </c>
      <c r="AC48" s="250">
        <v>496</v>
      </c>
      <c r="AD48" s="250">
        <v>531</v>
      </c>
      <c r="AE48" s="250">
        <v>525</v>
      </c>
      <c r="AF48" s="250">
        <v>492</v>
      </c>
      <c r="AG48" s="250">
        <v>535</v>
      </c>
      <c r="AH48" s="250">
        <v>556</v>
      </c>
      <c r="AI48" s="250">
        <v>571</v>
      </c>
      <c r="AJ48" s="250">
        <v>519</v>
      </c>
      <c r="AK48" s="250">
        <v>518</v>
      </c>
      <c r="AL48" s="250">
        <v>568</v>
      </c>
      <c r="AM48" s="250">
        <v>621</v>
      </c>
      <c r="AN48" s="250">
        <v>647</v>
      </c>
      <c r="AO48" s="250">
        <v>666</v>
      </c>
      <c r="AP48" s="250">
        <v>568</v>
      </c>
      <c r="AQ48" s="250">
        <v>560</v>
      </c>
      <c r="AR48" s="250">
        <v>555</v>
      </c>
      <c r="AS48" s="250">
        <v>547</v>
      </c>
      <c r="AT48" s="250">
        <v>501</v>
      </c>
      <c r="AU48" s="250">
        <v>492</v>
      </c>
      <c r="AV48" s="250">
        <v>542</v>
      </c>
      <c r="AW48" s="250">
        <v>501</v>
      </c>
      <c r="AX48" s="250">
        <v>483</v>
      </c>
      <c r="AY48" s="250">
        <v>511</v>
      </c>
      <c r="AZ48" s="250">
        <v>476</v>
      </c>
      <c r="BA48" s="250">
        <v>480</v>
      </c>
      <c r="BB48" s="250">
        <v>463</v>
      </c>
      <c r="BC48" s="250">
        <v>511</v>
      </c>
      <c r="BD48" s="250">
        <v>455</v>
      </c>
      <c r="BE48" s="250">
        <v>484</v>
      </c>
      <c r="BF48" s="250">
        <v>484</v>
      </c>
      <c r="BG48" s="250">
        <v>529</v>
      </c>
      <c r="BH48" s="250">
        <v>527</v>
      </c>
      <c r="BI48" s="250">
        <v>482</v>
      </c>
      <c r="BJ48" s="250">
        <v>415</v>
      </c>
      <c r="BK48" s="250">
        <v>365</v>
      </c>
      <c r="BL48" s="250">
        <v>312</v>
      </c>
      <c r="BM48" s="250">
        <v>306</v>
      </c>
      <c r="BN48" s="250">
        <v>289</v>
      </c>
      <c r="BO48" s="250">
        <v>233</v>
      </c>
      <c r="BP48" s="250">
        <v>207</v>
      </c>
      <c r="BQ48" s="250">
        <v>200</v>
      </c>
      <c r="BR48" s="250">
        <v>209</v>
      </c>
      <c r="BS48" s="250">
        <v>151</v>
      </c>
      <c r="BT48" s="250">
        <v>134</v>
      </c>
      <c r="BU48" s="250">
        <v>120</v>
      </c>
      <c r="BV48" s="250">
        <v>99</v>
      </c>
      <c r="BW48" s="250">
        <v>111</v>
      </c>
      <c r="BX48" s="250">
        <v>94</v>
      </c>
      <c r="BY48" s="250">
        <v>64</v>
      </c>
      <c r="BZ48" s="250">
        <v>55</v>
      </c>
      <c r="CA48" s="250">
        <v>42</v>
      </c>
      <c r="CB48" s="250">
        <v>40</v>
      </c>
      <c r="CC48" s="250">
        <v>33</v>
      </c>
      <c r="CD48" s="250">
        <v>24</v>
      </c>
      <c r="CE48" s="250">
        <v>14</v>
      </c>
      <c r="CF48" s="250">
        <v>7</v>
      </c>
      <c r="CG48" s="250">
        <v>7</v>
      </c>
      <c r="CH48" s="250">
        <v>5</v>
      </c>
      <c r="CI48" s="250">
        <v>1</v>
      </c>
      <c r="CJ48" s="250">
        <v>3</v>
      </c>
      <c r="CK48" s="250">
        <v>1</v>
      </c>
    </row>
    <row r="49" spans="1:89" x14ac:dyDescent="0.25">
      <c r="A49" s="240">
        <v>340</v>
      </c>
      <c r="B49" s="241"/>
      <c r="C49" s="241"/>
      <c r="D49" s="242" t="s">
        <v>412</v>
      </c>
      <c r="E49" s="250">
        <v>203</v>
      </c>
      <c r="F49" s="250">
        <v>217</v>
      </c>
      <c r="G49" s="250">
        <v>214</v>
      </c>
      <c r="H49" s="250">
        <v>195</v>
      </c>
      <c r="I49" s="250">
        <v>172</v>
      </c>
      <c r="J49" s="250">
        <v>169</v>
      </c>
      <c r="K49" s="250">
        <v>120</v>
      </c>
      <c r="L49" s="250">
        <v>140</v>
      </c>
      <c r="M49" s="250">
        <v>134</v>
      </c>
      <c r="N49" s="250">
        <v>108</v>
      </c>
      <c r="O49" s="250">
        <v>116</v>
      </c>
      <c r="P49" s="250">
        <v>128</v>
      </c>
      <c r="Q49" s="250">
        <v>136</v>
      </c>
      <c r="R49" s="250">
        <v>133</v>
      </c>
      <c r="S49" s="250">
        <v>122</v>
      </c>
      <c r="T49" s="250">
        <v>129</v>
      </c>
      <c r="U49" s="250">
        <v>137</v>
      </c>
      <c r="V49" s="250">
        <v>149</v>
      </c>
      <c r="W49" s="250">
        <v>139</v>
      </c>
      <c r="X49" s="250">
        <v>129</v>
      </c>
      <c r="Y49" s="250">
        <v>172</v>
      </c>
      <c r="Z49" s="250">
        <v>158</v>
      </c>
      <c r="AA49" s="250">
        <v>175</v>
      </c>
      <c r="AB49" s="250">
        <v>163</v>
      </c>
      <c r="AC49" s="250">
        <v>200</v>
      </c>
      <c r="AD49" s="250">
        <v>196</v>
      </c>
      <c r="AE49" s="250">
        <v>198</v>
      </c>
      <c r="AF49" s="250">
        <v>215</v>
      </c>
      <c r="AG49" s="250">
        <v>237</v>
      </c>
      <c r="AH49" s="250">
        <v>235</v>
      </c>
      <c r="AI49" s="250">
        <v>229</v>
      </c>
      <c r="AJ49" s="250">
        <v>227</v>
      </c>
      <c r="AK49" s="250">
        <v>230</v>
      </c>
      <c r="AL49" s="250">
        <v>243</v>
      </c>
      <c r="AM49" s="250">
        <v>295</v>
      </c>
      <c r="AN49" s="250">
        <v>230</v>
      </c>
      <c r="AO49" s="250">
        <v>250</v>
      </c>
      <c r="AP49" s="250">
        <v>231</v>
      </c>
      <c r="AQ49" s="250">
        <v>253</v>
      </c>
      <c r="AR49" s="250">
        <v>224</v>
      </c>
      <c r="AS49" s="250">
        <v>215</v>
      </c>
      <c r="AT49" s="250">
        <v>230</v>
      </c>
      <c r="AU49" s="250">
        <v>224</v>
      </c>
      <c r="AV49" s="250">
        <v>211</v>
      </c>
      <c r="AW49" s="250">
        <v>222</v>
      </c>
      <c r="AX49" s="250">
        <v>205</v>
      </c>
      <c r="AY49" s="250">
        <v>206</v>
      </c>
      <c r="AZ49" s="250">
        <v>165</v>
      </c>
      <c r="BA49" s="250">
        <v>174</v>
      </c>
      <c r="BB49" s="250">
        <v>176</v>
      </c>
      <c r="BC49" s="250">
        <v>175</v>
      </c>
      <c r="BD49" s="250">
        <v>184</v>
      </c>
      <c r="BE49" s="250">
        <v>211</v>
      </c>
      <c r="BF49" s="250">
        <v>195</v>
      </c>
      <c r="BG49" s="250">
        <v>199</v>
      </c>
      <c r="BH49" s="250">
        <v>189</v>
      </c>
      <c r="BI49" s="250">
        <v>166</v>
      </c>
      <c r="BJ49" s="250">
        <v>133</v>
      </c>
      <c r="BK49" s="250">
        <v>133</v>
      </c>
      <c r="BL49" s="250">
        <v>124</v>
      </c>
      <c r="BM49" s="250">
        <v>107</v>
      </c>
      <c r="BN49" s="250">
        <v>98</v>
      </c>
      <c r="BO49" s="250">
        <v>97</v>
      </c>
      <c r="BP49" s="250">
        <v>89</v>
      </c>
      <c r="BQ49" s="250">
        <v>81</v>
      </c>
      <c r="BR49" s="250">
        <v>48</v>
      </c>
      <c r="BS49" s="250">
        <v>61</v>
      </c>
      <c r="BT49" s="250">
        <v>39</v>
      </c>
      <c r="BU49" s="250">
        <v>57</v>
      </c>
      <c r="BV49" s="250">
        <v>38</v>
      </c>
      <c r="BW49" s="250">
        <v>38</v>
      </c>
      <c r="BX49" s="250">
        <v>34</v>
      </c>
      <c r="BY49" s="250">
        <v>22</v>
      </c>
      <c r="BZ49" s="250">
        <v>19</v>
      </c>
      <c r="CA49" s="250">
        <v>18</v>
      </c>
      <c r="CB49" s="250">
        <v>21</v>
      </c>
      <c r="CC49" s="250">
        <v>12</v>
      </c>
      <c r="CD49" s="250">
        <v>11</v>
      </c>
      <c r="CE49" s="250">
        <v>4</v>
      </c>
      <c r="CF49" s="250">
        <v>6</v>
      </c>
      <c r="CG49" s="250">
        <v>0</v>
      </c>
      <c r="CH49" s="250">
        <v>1</v>
      </c>
      <c r="CI49" s="250">
        <v>1</v>
      </c>
      <c r="CJ49" s="250">
        <v>0</v>
      </c>
      <c r="CK49" s="250">
        <v>2</v>
      </c>
    </row>
    <row r="50" spans="1:89" x14ac:dyDescent="0.25">
      <c r="A50" s="240">
        <v>336</v>
      </c>
      <c r="B50" s="241"/>
      <c r="C50" s="241"/>
      <c r="D50" s="242" t="s">
        <v>413</v>
      </c>
      <c r="E50" s="250">
        <v>143</v>
      </c>
      <c r="F50" s="250">
        <v>133</v>
      </c>
      <c r="G50" s="250">
        <v>139</v>
      </c>
      <c r="H50" s="250">
        <v>133</v>
      </c>
      <c r="I50" s="250">
        <v>124</v>
      </c>
      <c r="J50" s="250">
        <v>122</v>
      </c>
      <c r="K50" s="250">
        <v>112</v>
      </c>
      <c r="L50" s="250">
        <v>80</v>
      </c>
      <c r="M50" s="250">
        <v>100</v>
      </c>
      <c r="N50" s="250">
        <v>85</v>
      </c>
      <c r="O50" s="250">
        <v>80</v>
      </c>
      <c r="P50" s="250">
        <v>88</v>
      </c>
      <c r="Q50" s="250">
        <v>109</v>
      </c>
      <c r="R50" s="250">
        <v>80</v>
      </c>
      <c r="S50" s="250">
        <v>116</v>
      </c>
      <c r="T50" s="250">
        <v>100</v>
      </c>
      <c r="U50" s="250">
        <v>100</v>
      </c>
      <c r="V50" s="250">
        <v>102</v>
      </c>
      <c r="W50" s="250">
        <v>109</v>
      </c>
      <c r="X50" s="250">
        <v>109</v>
      </c>
      <c r="Y50" s="250">
        <v>106</v>
      </c>
      <c r="Z50" s="250">
        <v>133</v>
      </c>
      <c r="AA50" s="250">
        <v>131</v>
      </c>
      <c r="AB50" s="250">
        <v>140</v>
      </c>
      <c r="AC50" s="250">
        <v>136</v>
      </c>
      <c r="AD50" s="250">
        <v>137</v>
      </c>
      <c r="AE50" s="250">
        <v>143</v>
      </c>
      <c r="AF50" s="250">
        <v>145</v>
      </c>
      <c r="AG50" s="250">
        <v>177</v>
      </c>
      <c r="AH50" s="250">
        <v>191</v>
      </c>
      <c r="AI50" s="250">
        <v>146</v>
      </c>
      <c r="AJ50" s="250">
        <v>166</v>
      </c>
      <c r="AK50" s="250">
        <v>168</v>
      </c>
      <c r="AL50" s="250">
        <v>167</v>
      </c>
      <c r="AM50" s="250">
        <v>222</v>
      </c>
      <c r="AN50" s="250">
        <v>191</v>
      </c>
      <c r="AO50" s="250">
        <v>179</v>
      </c>
      <c r="AP50" s="250">
        <v>173</v>
      </c>
      <c r="AQ50" s="250">
        <v>178</v>
      </c>
      <c r="AR50" s="250">
        <v>173</v>
      </c>
      <c r="AS50" s="250">
        <v>162</v>
      </c>
      <c r="AT50" s="250">
        <v>175</v>
      </c>
      <c r="AU50" s="250">
        <v>182</v>
      </c>
      <c r="AV50" s="250">
        <v>166</v>
      </c>
      <c r="AW50" s="250">
        <v>166</v>
      </c>
      <c r="AX50" s="250">
        <v>158</v>
      </c>
      <c r="AY50" s="250">
        <v>146</v>
      </c>
      <c r="AZ50" s="250">
        <v>177</v>
      </c>
      <c r="BA50" s="250">
        <v>157</v>
      </c>
      <c r="BB50" s="250">
        <v>147</v>
      </c>
      <c r="BC50" s="250">
        <v>149</v>
      </c>
      <c r="BD50" s="250">
        <v>173</v>
      </c>
      <c r="BE50" s="250">
        <v>161</v>
      </c>
      <c r="BF50" s="250">
        <v>199</v>
      </c>
      <c r="BG50" s="250">
        <v>192</v>
      </c>
      <c r="BH50" s="250">
        <v>179</v>
      </c>
      <c r="BI50" s="250">
        <v>157</v>
      </c>
      <c r="BJ50" s="250">
        <v>143</v>
      </c>
      <c r="BK50" s="250">
        <v>143</v>
      </c>
      <c r="BL50" s="250">
        <v>113</v>
      </c>
      <c r="BM50" s="250">
        <v>97</v>
      </c>
      <c r="BN50" s="250">
        <v>98</v>
      </c>
      <c r="BO50" s="250">
        <v>90</v>
      </c>
      <c r="BP50" s="250">
        <v>79</v>
      </c>
      <c r="BQ50" s="250">
        <v>77</v>
      </c>
      <c r="BR50" s="250">
        <v>56</v>
      </c>
      <c r="BS50" s="250">
        <v>51</v>
      </c>
      <c r="BT50" s="250">
        <v>49</v>
      </c>
      <c r="BU50" s="250">
        <v>42</v>
      </c>
      <c r="BV50" s="250">
        <v>30</v>
      </c>
      <c r="BW50" s="250">
        <v>26</v>
      </c>
      <c r="BX50" s="250">
        <v>28</v>
      </c>
      <c r="BY50" s="250">
        <v>23</v>
      </c>
      <c r="BZ50" s="250">
        <v>11</v>
      </c>
      <c r="CA50" s="250">
        <v>17</v>
      </c>
      <c r="CB50" s="250">
        <v>12</v>
      </c>
      <c r="CC50" s="250">
        <v>14</v>
      </c>
      <c r="CD50" s="250">
        <v>5</v>
      </c>
      <c r="CE50" s="250">
        <v>2</v>
      </c>
      <c r="CF50" s="250">
        <v>3</v>
      </c>
      <c r="CG50" s="250">
        <v>4</v>
      </c>
      <c r="CH50" s="250">
        <v>0</v>
      </c>
      <c r="CI50" s="250">
        <v>2</v>
      </c>
      <c r="CJ50" s="250">
        <v>0</v>
      </c>
      <c r="CK50" s="250">
        <v>1</v>
      </c>
    </row>
    <row r="51" spans="1:89" x14ac:dyDescent="0.25">
      <c r="A51" s="240">
        <v>390</v>
      </c>
      <c r="B51" s="241"/>
      <c r="C51" s="241"/>
      <c r="D51" s="242" t="s">
        <v>414</v>
      </c>
      <c r="E51" s="250">
        <v>295</v>
      </c>
      <c r="F51" s="250">
        <v>348</v>
      </c>
      <c r="G51" s="250">
        <v>284</v>
      </c>
      <c r="H51" s="250">
        <v>300</v>
      </c>
      <c r="I51" s="250">
        <v>279</v>
      </c>
      <c r="J51" s="250">
        <v>267</v>
      </c>
      <c r="K51" s="250">
        <v>222</v>
      </c>
      <c r="L51" s="250">
        <v>208</v>
      </c>
      <c r="M51" s="250">
        <v>203</v>
      </c>
      <c r="N51" s="250">
        <v>207</v>
      </c>
      <c r="O51" s="250">
        <v>215</v>
      </c>
      <c r="P51" s="250">
        <v>182</v>
      </c>
      <c r="Q51" s="250">
        <v>171</v>
      </c>
      <c r="R51" s="250">
        <v>177</v>
      </c>
      <c r="S51" s="250">
        <v>224</v>
      </c>
      <c r="T51" s="250">
        <v>196</v>
      </c>
      <c r="U51" s="250">
        <v>164</v>
      </c>
      <c r="V51" s="250">
        <v>181</v>
      </c>
      <c r="W51" s="250">
        <v>202</v>
      </c>
      <c r="X51" s="250">
        <v>178</v>
      </c>
      <c r="Y51" s="250">
        <v>223</v>
      </c>
      <c r="Z51" s="250">
        <v>209</v>
      </c>
      <c r="AA51" s="250">
        <v>230</v>
      </c>
      <c r="AB51" s="250">
        <v>222</v>
      </c>
      <c r="AC51" s="250">
        <v>261</v>
      </c>
      <c r="AD51" s="250">
        <v>264</v>
      </c>
      <c r="AE51" s="250">
        <v>269</v>
      </c>
      <c r="AF51" s="250">
        <v>262</v>
      </c>
      <c r="AG51" s="250">
        <v>303</v>
      </c>
      <c r="AH51" s="250">
        <v>312</v>
      </c>
      <c r="AI51" s="250">
        <v>292</v>
      </c>
      <c r="AJ51" s="250">
        <v>300</v>
      </c>
      <c r="AK51" s="250">
        <v>317</v>
      </c>
      <c r="AL51" s="250">
        <v>339</v>
      </c>
      <c r="AM51" s="250">
        <v>404</v>
      </c>
      <c r="AN51" s="250">
        <v>385</v>
      </c>
      <c r="AO51" s="250">
        <v>329</v>
      </c>
      <c r="AP51" s="250">
        <v>327</v>
      </c>
      <c r="AQ51" s="250">
        <v>325</v>
      </c>
      <c r="AR51" s="250">
        <v>335</v>
      </c>
      <c r="AS51" s="250">
        <v>333</v>
      </c>
      <c r="AT51" s="250">
        <v>350</v>
      </c>
      <c r="AU51" s="250">
        <v>373</v>
      </c>
      <c r="AV51" s="250">
        <v>353</v>
      </c>
      <c r="AW51" s="250">
        <v>363</v>
      </c>
      <c r="AX51" s="250">
        <v>328</v>
      </c>
      <c r="AY51" s="250">
        <v>352</v>
      </c>
      <c r="AZ51" s="250">
        <v>364</v>
      </c>
      <c r="BA51" s="250">
        <v>356</v>
      </c>
      <c r="BB51" s="250">
        <v>339</v>
      </c>
      <c r="BC51" s="250">
        <v>387</v>
      </c>
      <c r="BD51" s="250">
        <v>334</v>
      </c>
      <c r="BE51" s="250">
        <v>362</v>
      </c>
      <c r="BF51" s="250">
        <v>418</v>
      </c>
      <c r="BG51" s="250">
        <v>363</v>
      </c>
      <c r="BH51" s="250">
        <v>386</v>
      </c>
      <c r="BI51" s="250">
        <v>337</v>
      </c>
      <c r="BJ51" s="250">
        <v>312</v>
      </c>
      <c r="BK51" s="250">
        <v>278</v>
      </c>
      <c r="BL51" s="250">
        <v>239</v>
      </c>
      <c r="BM51" s="250">
        <v>208</v>
      </c>
      <c r="BN51" s="250">
        <v>211</v>
      </c>
      <c r="BO51" s="250">
        <v>185</v>
      </c>
      <c r="BP51" s="250">
        <v>146</v>
      </c>
      <c r="BQ51" s="250">
        <v>159</v>
      </c>
      <c r="BR51" s="250">
        <v>123</v>
      </c>
      <c r="BS51" s="250">
        <v>106</v>
      </c>
      <c r="BT51" s="250">
        <v>99</v>
      </c>
      <c r="BU51" s="250">
        <v>91</v>
      </c>
      <c r="BV51" s="250">
        <v>92</v>
      </c>
      <c r="BW51" s="250">
        <v>55</v>
      </c>
      <c r="BX51" s="250">
        <v>70</v>
      </c>
      <c r="BY51" s="250">
        <v>50</v>
      </c>
      <c r="BZ51" s="250">
        <v>30</v>
      </c>
      <c r="CA51" s="250">
        <v>31</v>
      </c>
      <c r="CB51" s="250">
        <v>24</v>
      </c>
      <c r="CC51" s="250">
        <v>20</v>
      </c>
      <c r="CD51" s="250">
        <v>9</v>
      </c>
      <c r="CE51" s="250">
        <v>8</v>
      </c>
      <c r="CF51" s="250">
        <v>6</v>
      </c>
      <c r="CG51" s="250">
        <v>5</v>
      </c>
      <c r="CH51" s="250">
        <v>3</v>
      </c>
      <c r="CI51" s="250">
        <v>3</v>
      </c>
      <c r="CJ51" s="250">
        <v>1</v>
      </c>
      <c r="CK51" s="250">
        <v>0</v>
      </c>
    </row>
    <row r="52" spans="1:89" x14ac:dyDescent="0.25">
      <c r="A52" s="240">
        <v>420</v>
      </c>
      <c r="B52" s="241"/>
      <c r="C52" s="241"/>
      <c r="D52" s="242" t="s">
        <v>415</v>
      </c>
      <c r="E52" s="250">
        <v>299</v>
      </c>
      <c r="F52" s="250">
        <v>283</v>
      </c>
      <c r="G52" s="250">
        <v>262</v>
      </c>
      <c r="H52" s="250">
        <v>298</v>
      </c>
      <c r="I52" s="250">
        <v>253</v>
      </c>
      <c r="J52" s="250">
        <v>203</v>
      </c>
      <c r="K52" s="250">
        <v>199</v>
      </c>
      <c r="L52" s="250">
        <v>175</v>
      </c>
      <c r="M52" s="250">
        <v>170</v>
      </c>
      <c r="N52" s="250">
        <v>158</v>
      </c>
      <c r="O52" s="250">
        <v>166</v>
      </c>
      <c r="P52" s="250">
        <v>206</v>
      </c>
      <c r="Q52" s="250">
        <v>199</v>
      </c>
      <c r="R52" s="250">
        <v>171</v>
      </c>
      <c r="S52" s="250">
        <v>185</v>
      </c>
      <c r="T52" s="250">
        <v>164</v>
      </c>
      <c r="U52" s="250">
        <v>198</v>
      </c>
      <c r="V52" s="250">
        <v>164</v>
      </c>
      <c r="W52" s="250">
        <v>210</v>
      </c>
      <c r="X52" s="250">
        <v>158</v>
      </c>
      <c r="Y52" s="250">
        <v>218</v>
      </c>
      <c r="Z52" s="250">
        <v>252</v>
      </c>
      <c r="AA52" s="250">
        <v>225</v>
      </c>
      <c r="AB52" s="250">
        <v>217</v>
      </c>
      <c r="AC52" s="250">
        <v>276</v>
      </c>
      <c r="AD52" s="250">
        <v>269</v>
      </c>
      <c r="AE52" s="250">
        <v>267</v>
      </c>
      <c r="AF52" s="250">
        <v>280</v>
      </c>
      <c r="AG52" s="250">
        <v>282</v>
      </c>
      <c r="AH52" s="250">
        <v>307</v>
      </c>
      <c r="AI52" s="250">
        <v>323</v>
      </c>
      <c r="AJ52" s="250">
        <v>308</v>
      </c>
      <c r="AK52" s="250">
        <v>334</v>
      </c>
      <c r="AL52" s="250">
        <v>330</v>
      </c>
      <c r="AM52" s="250">
        <v>367</v>
      </c>
      <c r="AN52" s="250">
        <v>364</v>
      </c>
      <c r="AO52" s="250">
        <v>338</v>
      </c>
      <c r="AP52" s="250">
        <v>323</v>
      </c>
      <c r="AQ52" s="250">
        <v>316</v>
      </c>
      <c r="AR52" s="250">
        <v>307</v>
      </c>
      <c r="AS52" s="250">
        <v>318</v>
      </c>
      <c r="AT52" s="250">
        <v>299</v>
      </c>
      <c r="AU52" s="250">
        <v>307</v>
      </c>
      <c r="AV52" s="250">
        <v>265</v>
      </c>
      <c r="AW52" s="250">
        <v>278</v>
      </c>
      <c r="AX52" s="250">
        <v>299</v>
      </c>
      <c r="AY52" s="250">
        <v>269</v>
      </c>
      <c r="AZ52" s="250">
        <v>276</v>
      </c>
      <c r="BA52" s="250">
        <v>287</v>
      </c>
      <c r="BB52" s="250">
        <v>270</v>
      </c>
      <c r="BC52" s="250">
        <v>261</v>
      </c>
      <c r="BD52" s="250">
        <v>274</v>
      </c>
      <c r="BE52" s="250">
        <v>318</v>
      </c>
      <c r="BF52" s="250">
        <v>337</v>
      </c>
      <c r="BG52" s="250">
        <v>304</v>
      </c>
      <c r="BH52" s="250">
        <v>274</v>
      </c>
      <c r="BI52" s="250">
        <v>245</v>
      </c>
      <c r="BJ52" s="250">
        <v>217</v>
      </c>
      <c r="BK52" s="250">
        <v>183</v>
      </c>
      <c r="BL52" s="250">
        <v>180</v>
      </c>
      <c r="BM52" s="250">
        <v>173</v>
      </c>
      <c r="BN52" s="250">
        <v>158</v>
      </c>
      <c r="BO52" s="250">
        <v>150</v>
      </c>
      <c r="BP52" s="250">
        <v>134</v>
      </c>
      <c r="BQ52" s="250">
        <v>122</v>
      </c>
      <c r="BR52" s="250">
        <v>105</v>
      </c>
      <c r="BS52" s="250">
        <v>112</v>
      </c>
      <c r="BT52" s="250">
        <v>83</v>
      </c>
      <c r="BU52" s="250">
        <v>86</v>
      </c>
      <c r="BV52" s="250">
        <v>75</v>
      </c>
      <c r="BW52" s="250">
        <v>61</v>
      </c>
      <c r="BX52" s="250">
        <v>47</v>
      </c>
      <c r="BY52" s="250">
        <v>50</v>
      </c>
      <c r="BZ52" s="250">
        <v>46</v>
      </c>
      <c r="CA52" s="250">
        <v>30</v>
      </c>
      <c r="CB52" s="250">
        <v>22</v>
      </c>
      <c r="CC52" s="250">
        <v>18</v>
      </c>
      <c r="CD52" s="250">
        <v>12</v>
      </c>
      <c r="CE52" s="250">
        <v>9</v>
      </c>
      <c r="CF52" s="250">
        <v>3</v>
      </c>
      <c r="CG52" s="250">
        <v>4</v>
      </c>
      <c r="CH52" s="250">
        <v>1</v>
      </c>
      <c r="CI52" s="250">
        <v>1</v>
      </c>
      <c r="CJ52" s="250">
        <v>0</v>
      </c>
      <c r="CK52" s="250">
        <v>4</v>
      </c>
    </row>
    <row r="53" spans="1:89" x14ac:dyDescent="0.25">
      <c r="A53" s="240">
        <v>430</v>
      </c>
      <c r="B53" s="241"/>
      <c r="C53" s="241"/>
      <c r="D53" s="242" t="s">
        <v>416</v>
      </c>
      <c r="E53" s="250">
        <v>339</v>
      </c>
      <c r="F53" s="250">
        <v>339</v>
      </c>
      <c r="G53" s="250">
        <v>327</v>
      </c>
      <c r="H53" s="250">
        <v>316</v>
      </c>
      <c r="I53" s="250">
        <v>322</v>
      </c>
      <c r="J53" s="250">
        <v>255</v>
      </c>
      <c r="K53" s="250">
        <v>219</v>
      </c>
      <c r="L53" s="250">
        <v>248</v>
      </c>
      <c r="M53" s="250">
        <v>193</v>
      </c>
      <c r="N53" s="250">
        <v>202</v>
      </c>
      <c r="O53" s="250">
        <v>217</v>
      </c>
      <c r="P53" s="250">
        <v>213</v>
      </c>
      <c r="Q53" s="250">
        <v>219</v>
      </c>
      <c r="R53" s="250">
        <v>227</v>
      </c>
      <c r="S53" s="250">
        <v>211</v>
      </c>
      <c r="T53" s="250">
        <v>243</v>
      </c>
      <c r="U53" s="250">
        <v>224</v>
      </c>
      <c r="V53" s="250">
        <v>222</v>
      </c>
      <c r="W53" s="250">
        <v>269</v>
      </c>
      <c r="X53" s="250">
        <v>240</v>
      </c>
      <c r="Y53" s="250">
        <v>263</v>
      </c>
      <c r="Z53" s="250">
        <v>245</v>
      </c>
      <c r="AA53" s="250">
        <v>316</v>
      </c>
      <c r="AB53" s="250">
        <v>286</v>
      </c>
      <c r="AC53" s="250">
        <v>336</v>
      </c>
      <c r="AD53" s="250">
        <v>322</v>
      </c>
      <c r="AE53" s="250">
        <v>324</v>
      </c>
      <c r="AF53" s="250">
        <v>354</v>
      </c>
      <c r="AG53" s="250">
        <v>361</v>
      </c>
      <c r="AH53" s="250">
        <v>375</v>
      </c>
      <c r="AI53" s="250">
        <v>348</v>
      </c>
      <c r="AJ53" s="250">
        <v>381</v>
      </c>
      <c r="AK53" s="250">
        <v>387</v>
      </c>
      <c r="AL53" s="250">
        <v>389</v>
      </c>
      <c r="AM53" s="250">
        <v>445</v>
      </c>
      <c r="AN53" s="250">
        <v>406</v>
      </c>
      <c r="AO53" s="250">
        <v>416</v>
      </c>
      <c r="AP53" s="250">
        <v>417</v>
      </c>
      <c r="AQ53" s="250">
        <v>388</v>
      </c>
      <c r="AR53" s="250">
        <v>374</v>
      </c>
      <c r="AS53" s="250">
        <v>363</v>
      </c>
      <c r="AT53" s="250">
        <v>378</v>
      </c>
      <c r="AU53" s="250">
        <v>347</v>
      </c>
      <c r="AV53" s="250">
        <v>310</v>
      </c>
      <c r="AW53" s="250">
        <v>339</v>
      </c>
      <c r="AX53" s="250">
        <v>380</v>
      </c>
      <c r="AY53" s="250">
        <v>364</v>
      </c>
      <c r="AZ53" s="250">
        <v>352</v>
      </c>
      <c r="BA53" s="250">
        <v>363</v>
      </c>
      <c r="BB53" s="250">
        <v>322</v>
      </c>
      <c r="BC53" s="250">
        <v>335</v>
      </c>
      <c r="BD53" s="250">
        <v>369</v>
      </c>
      <c r="BE53" s="250">
        <v>384</v>
      </c>
      <c r="BF53" s="250">
        <v>337</v>
      </c>
      <c r="BG53" s="250">
        <v>369</v>
      </c>
      <c r="BH53" s="250">
        <v>406</v>
      </c>
      <c r="BI53" s="250">
        <v>347</v>
      </c>
      <c r="BJ53" s="250">
        <v>278</v>
      </c>
      <c r="BK53" s="250">
        <v>294</v>
      </c>
      <c r="BL53" s="250">
        <v>239</v>
      </c>
      <c r="BM53" s="250">
        <v>230</v>
      </c>
      <c r="BN53" s="250">
        <v>202</v>
      </c>
      <c r="BO53" s="250">
        <v>230</v>
      </c>
      <c r="BP53" s="250">
        <v>175</v>
      </c>
      <c r="BQ53" s="250">
        <v>153</v>
      </c>
      <c r="BR53" s="250">
        <v>133</v>
      </c>
      <c r="BS53" s="250">
        <v>144</v>
      </c>
      <c r="BT53" s="250">
        <v>122</v>
      </c>
      <c r="BU53" s="250">
        <v>123</v>
      </c>
      <c r="BV53" s="250">
        <v>74</v>
      </c>
      <c r="BW53" s="250">
        <v>79</v>
      </c>
      <c r="BX53" s="250">
        <v>71</v>
      </c>
      <c r="BY53" s="250">
        <v>71</v>
      </c>
      <c r="BZ53" s="250">
        <v>39</v>
      </c>
      <c r="CA53" s="250">
        <v>41</v>
      </c>
      <c r="CB53" s="250">
        <v>28</v>
      </c>
      <c r="CC53" s="250">
        <v>23</v>
      </c>
      <c r="CD53" s="250">
        <v>15</v>
      </c>
      <c r="CE53" s="250">
        <v>16</v>
      </c>
      <c r="CF53" s="250">
        <v>8</v>
      </c>
      <c r="CG53" s="250">
        <v>12</v>
      </c>
      <c r="CH53" s="250">
        <v>3</v>
      </c>
      <c r="CI53" s="250">
        <v>5</v>
      </c>
      <c r="CJ53" s="250">
        <v>1</v>
      </c>
      <c r="CK53" s="250">
        <v>1</v>
      </c>
    </row>
    <row r="54" spans="1:89" x14ac:dyDescent="0.25">
      <c r="A54" s="240">
        <v>440</v>
      </c>
      <c r="B54" s="241"/>
      <c r="C54" s="241"/>
      <c r="D54" s="242" t="s">
        <v>417</v>
      </c>
      <c r="E54" s="250">
        <v>143</v>
      </c>
      <c r="F54" s="250">
        <v>155</v>
      </c>
      <c r="G54" s="250">
        <v>144</v>
      </c>
      <c r="H54" s="250">
        <v>154</v>
      </c>
      <c r="I54" s="250">
        <v>143</v>
      </c>
      <c r="J54" s="250">
        <v>147</v>
      </c>
      <c r="K54" s="250">
        <v>110</v>
      </c>
      <c r="L54" s="250">
        <v>104</v>
      </c>
      <c r="M54" s="250">
        <v>100</v>
      </c>
      <c r="N54" s="250">
        <v>83</v>
      </c>
      <c r="O54" s="250">
        <v>63</v>
      </c>
      <c r="P54" s="250">
        <v>95</v>
      </c>
      <c r="Q54" s="250">
        <v>92</v>
      </c>
      <c r="R54" s="250">
        <v>105</v>
      </c>
      <c r="S54" s="250">
        <v>106</v>
      </c>
      <c r="T54" s="250">
        <v>119</v>
      </c>
      <c r="U54" s="250">
        <v>96</v>
      </c>
      <c r="V54" s="250">
        <v>105</v>
      </c>
      <c r="W54" s="250">
        <v>117</v>
      </c>
      <c r="X54" s="250">
        <v>109</v>
      </c>
      <c r="Y54" s="250">
        <v>111</v>
      </c>
      <c r="Z54" s="250">
        <v>137</v>
      </c>
      <c r="AA54" s="250">
        <v>129</v>
      </c>
      <c r="AB54" s="250">
        <v>119</v>
      </c>
      <c r="AC54" s="250">
        <v>125</v>
      </c>
      <c r="AD54" s="250">
        <v>151</v>
      </c>
      <c r="AE54" s="250">
        <v>132</v>
      </c>
      <c r="AF54" s="250">
        <v>157</v>
      </c>
      <c r="AG54" s="250">
        <v>159</v>
      </c>
      <c r="AH54" s="250">
        <v>173</v>
      </c>
      <c r="AI54" s="250">
        <v>191</v>
      </c>
      <c r="AJ54" s="250">
        <v>169</v>
      </c>
      <c r="AK54" s="250">
        <v>182</v>
      </c>
      <c r="AL54" s="250">
        <v>199</v>
      </c>
      <c r="AM54" s="250">
        <v>191</v>
      </c>
      <c r="AN54" s="250">
        <v>199</v>
      </c>
      <c r="AO54" s="250">
        <v>211</v>
      </c>
      <c r="AP54" s="250">
        <v>193</v>
      </c>
      <c r="AQ54" s="250">
        <v>181</v>
      </c>
      <c r="AR54" s="250">
        <v>175</v>
      </c>
      <c r="AS54" s="250">
        <v>177</v>
      </c>
      <c r="AT54" s="250">
        <v>147</v>
      </c>
      <c r="AU54" s="250">
        <v>176</v>
      </c>
      <c r="AV54" s="250">
        <v>161</v>
      </c>
      <c r="AW54" s="250">
        <v>152</v>
      </c>
      <c r="AX54" s="250">
        <v>156</v>
      </c>
      <c r="AY54" s="250">
        <v>150</v>
      </c>
      <c r="AZ54" s="250">
        <v>165</v>
      </c>
      <c r="BA54" s="250">
        <v>149</v>
      </c>
      <c r="BB54" s="250">
        <v>162</v>
      </c>
      <c r="BC54" s="250">
        <v>175</v>
      </c>
      <c r="BD54" s="250">
        <v>162</v>
      </c>
      <c r="BE54" s="250">
        <v>135</v>
      </c>
      <c r="BF54" s="250">
        <v>159</v>
      </c>
      <c r="BG54" s="250">
        <v>162</v>
      </c>
      <c r="BH54" s="250">
        <v>173</v>
      </c>
      <c r="BI54" s="250">
        <v>158</v>
      </c>
      <c r="BJ54" s="250">
        <v>152</v>
      </c>
      <c r="BK54" s="250">
        <v>123</v>
      </c>
      <c r="BL54" s="250">
        <v>121</v>
      </c>
      <c r="BM54" s="250">
        <v>123</v>
      </c>
      <c r="BN54" s="250">
        <v>107</v>
      </c>
      <c r="BO54" s="250">
        <v>117</v>
      </c>
      <c r="BP54" s="250">
        <v>85</v>
      </c>
      <c r="BQ54" s="250">
        <v>86</v>
      </c>
      <c r="BR54" s="250">
        <v>85</v>
      </c>
      <c r="BS54" s="250">
        <v>54</v>
      </c>
      <c r="BT54" s="250">
        <v>57</v>
      </c>
      <c r="BU54" s="250">
        <v>48</v>
      </c>
      <c r="BV54" s="250">
        <v>48</v>
      </c>
      <c r="BW54" s="250">
        <v>23</v>
      </c>
      <c r="BX54" s="250">
        <v>32</v>
      </c>
      <c r="BY54" s="250">
        <v>21</v>
      </c>
      <c r="BZ54" s="250">
        <v>23</v>
      </c>
      <c r="CA54" s="250">
        <v>23</v>
      </c>
      <c r="CB54" s="250">
        <v>14</v>
      </c>
      <c r="CC54" s="250">
        <v>9</v>
      </c>
      <c r="CD54" s="250">
        <v>3</v>
      </c>
      <c r="CE54" s="250">
        <v>4</v>
      </c>
      <c r="CF54" s="250">
        <v>2</v>
      </c>
      <c r="CG54" s="250">
        <v>3</v>
      </c>
      <c r="CH54" s="250">
        <v>0</v>
      </c>
      <c r="CI54" s="250">
        <v>0</v>
      </c>
      <c r="CJ54" s="250">
        <v>1</v>
      </c>
      <c r="CK54" s="250">
        <v>0</v>
      </c>
    </row>
    <row r="55" spans="1:89" x14ac:dyDescent="0.25">
      <c r="A55" s="240">
        <v>482</v>
      </c>
      <c r="B55" s="241"/>
      <c r="C55" s="241"/>
      <c r="D55" s="242" t="s">
        <v>418</v>
      </c>
      <c r="E55" s="250">
        <v>80</v>
      </c>
      <c r="F55" s="250">
        <v>62</v>
      </c>
      <c r="G55" s="250">
        <v>80</v>
      </c>
      <c r="H55" s="250">
        <v>54</v>
      </c>
      <c r="I55" s="250">
        <v>69</v>
      </c>
      <c r="J55" s="250">
        <v>52</v>
      </c>
      <c r="K55" s="250">
        <v>43</v>
      </c>
      <c r="L55" s="250">
        <v>44</v>
      </c>
      <c r="M55" s="250">
        <v>39</v>
      </c>
      <c r="N55" s="250">
        <v>41</v>
      </c>
      <c r="O55" s="250">
        <v>48</v>
      </c>
      <c r="P55" s="250">
        <v>43</v>
      </c>
      <c r="Q55" s="250">
        <v>37</v>
      </c>
      <c r="R55" s="250">
        <v>55</v>
      </c>
      <c r="S55" s="250">
        <v>47</v>
      </c>
      <c r="T55" s="250">
        <v>36</v>
      </c>
      <c r="U55" s="250">
        <v>49</v>
      </c>
      <c r="V55" s="250">
        <v>39</v>
      </c>
      <c r="W55" s="250">
        <v>63</v>
      </c>
      <c r="X55" s="250">
        <v>43</v>
      </c>
      <c r="Y55" s="250">
        <v>55</v>
      </c>
      <c r="Z55" s="250">
        <v>59</v>
      </c>
      <c r="AA55" s="250">
        <v>54</v>
      </c>
      <c r="AB55" s="250">
        <v>61</v>
      </c>
      <c r="AC55" s="250">
        <v>51</v>
      </c>
      <c r="AD55" s="250">
        <v>54</v>
      </c>
      <c r="AE55" s="250">
        <v>69</v>
      </c>
      <c r="AF55" s="250">
        <v>49</v>
      </c>
      <c r="AG55" s="250">
        <v>93</v>
      </c>
      <c r="AH55" s="250">
        <v>76</v>
      </c>
      <c r="AI55" s="250">
        <v>79</v>
      </c>
      <c r="AJ55" s="250">
        <v>69</v>
      </c>
      <c r="AK55" s="250">
        <v>73</v>
      </c>
      <c r="AL55" s="250">
        <v>85</v>
      </c>
      <c r="AM55" s="250">
        <v>105</v>
      </c>
      <c r="AN55" s="250">
        <v>104</v>
      </c>
      <c r="AO55" s="250">
        <v>89</v>
      </c>
      <c r="AP55" s="250">
        <v>90</v>
      </c>
      <c r="AQ55" s="250">
        <v>103</v>
      </c>
      <c r="AR55" s="250">
        <v>103</v>
      </c>
      <c r="AS55" s="250">
        <v>104</v>
      </c>
      <c r="AT55" s="250">
        <v>99</v>
      </c>
      <c r="AU55" s="250">
        <v>106</v>
      </c>
      <c r="AV55" s="250">
        <v>98</v>
      </c>
      <c r="AW55" s="250">
        <v>108</v>
      </c>
      <c r="AX55" s="250">
        <v>124</v>
      </c>
      <c r="AY55" s="250">
        <v>111</v>
      </c>
      <c r="AZ55" s="250">
        <v>135</v>
      </c>
      <c r="BA55" s="250">
        <v>127</v>
      </c>
      <c r="BB55" s="250">
        <v>112</v>
      </c>
      <c r="BC55" s="250">
        <v>107</v>
      </c>
      <c r="BD55" s="250">
        <v>133</v>
      </c>
      <c r="BE55" s="250">
        <v>147</v>
      </c>
      <c r="BF55" s="250">
        <v>133</v>
      </c>
      <c r="BG55" s="250">
        <v>130</v>
      </c>
      <c r="BH55" s="250">
        <v>126</v>
      </c>
      <c r="BI55" s="250">
        <v>99</v>
      </c>
      <c r="BJ55" s="250">
        <v>112</v>
      </c>
      <c r="BK55" s="250">
        <v>88</v>
      </c>
      <c r="BL55" s="250">
        <v>73</v>
      </c>
      <c r="BM55" s="250">
        <v>72</v>
      </c>
      <c r="BN55" s="250">
        <v>66</v>
      </c>
      <c r="BO55" s="250">
        <v>54</v>
      </c>
      <c r="BP55" s="250">
        <v>54</v>
      </c>
      <c r="BQ55" s="250">
        <v>53</v>
      </c>
      <c r="BR55" s="250">
        <v>48</v>
      </c>
      <c r="BS55" s="250">
        <v>60</v>
      </c>
      <c r="BT55" s="250">
        <v>34</v>
      </c>
      <c r="BU55" s="250">
        <v>38</v>
      </c>
      <c r="BV55" s="250">
        <v>35</v>
      </c>
      <c r="BW55" s="250">
        <v>35</v>
      </c>
      <c r="BX55" s="250">
        <v>22</v>
      </c>
      <c r="BY55" s="250">
        <v>23</v>
      </c>
      <c r="BZ55" s="250">
        <v>13</v>
      </c>
      <c r="CA55" s="250">
        <v>16</v>
      </c>
      <c r="CB55" s="250">
        <v>12</v>
      </c>
      <c r="CC55" s="250">
        <v>10</v>
      </c>
      <c r="CD55" s="250">
        <v>8</v>
      </c>
      <c r="CE55" s="250">
        <v>8</v>
      </c>
      <c r="CF55" s="250">
        <v>5</v>
      </c>
      <c r="CG55" s="250">
        <v>1</v>
      </c>
      <c r="CH55" s="250">
        <v>2</v>
      </c>
      <c r="CI55" s="250">
        <v>1</v>
      </c>
      <c r="CJ55" s="250">
        <v>2</v>
      </c>
      <c r="CK55" s="250">
        <v>1</v>
      </c>
    </row>
    <row r="56" spans="1:89" x14ac:dyDescent="0.25">
      <c r="A56" s="240">
        <v>410</v>
      </c>
      <c r="B56" s="241"/>
      <c r="C56" s="241"/>
      <c r="D56" s="242" t="s">
        <v>419</v>
      </c>
      <c r="E56" s="250">
        <v>251</v>
      </c>
      <c r="F56" s="250">
        <v>282</v>
      </c>
      <c r="G56" s="250">
        <v>267</v>
      </c>
      <c r="H56" s="250">
        <v>265</v>
      </c>
      <c r="I56" s="250">
        <v>187</v>
      </c>
      <c r="J56" s="250">
        <v>194</v>
      </c>
      <c r="K56" s="250">
        <v>160</v>
      </c>
      <c r="L56" s="250">
        <v>154</v>
      </c>
      <c r="M56" s="250">
        <v>150</v>
      </c>
      <c r="N56" s="250">
        <v>173</v>
      </c>
      <c r="O56" s="250">
        <v>158</v>
      </c>
      <c r="P56" s="250">
        <v>154</v>
      </c>
      <c r="Q56" s="250">
        <v>149</v>
      </c>
      <c r="R56" s="250">
        <v>144</v>
      </c>
      <c r="S56" s="250">
        <v>157</v>
      </c>
      <c r="T56" s="250">
        <v>165</v>
      </c>
      <c r="U56" s="250">
        <v>156</v>
      </c>
      <c r="V56" s="250">
        <v>146</v>
      </c>
      <c r="W56" s="250">
        <v>192</v>
      </c>
      <c r="X56" s="250">
        <v>157</v>
      </c>
      <c r="Y56" s="250">
        <v>158</v>
      </c>
      <c r="Z56" s="250">
        <v>215</v>
      </c>
      <c r="AA56" s="250">
        <v>240</v>
      </c>
      <c r="AB56" s="250">
        <v>234</v>
      </c>
      <c r="AC56" s="250">
        <v>253</v>
      </c>
      <c r="AD56" s="250">
        <v>241</v>
      </c>
      <c r="AE56" s="250">
        <v>278</v>
      </c>
      <c r="AF56" s="250">
        <v>256</v>
      </c>
      <c r="AG56" s="250">
        <v>255</v>
      </c>
      <c r="AH56" s="250">
        <v>307</v>
      </c>
      <c r="AI56" s="250">
        <v>301</v>
      </c>
      <c r="AJ56" s="250">
        <v>302</v>
      </c>
      <c r="AK56" s="250">
        <v>304</v>
      </c>
      <c r="AL56" s="250">
        <v>308</v>
      </c>
      <c r="AM56" s="250">
        <v>337</v>
      </c>
      <c r="AN56" s="250">
        <v>344</v>
      </c>
      <c r="AO56" s="250">
        <v>323</v>
      </c>
      <c r="AP56" s="250">
        <v>306</v>
      </c>
      <c r="AQ56" s="250">
        <v>266</v>
      </c>
      <c r="AR56" s="250">
        <v>244</v>
      </c>
      <c r="AS56" s="250">
        <v>280</v>
      </c>
      <c r="AT56" s="250">
        <v>247</v>
      </c>
      <c r="AU56" s="250">
        <v>277</v>
      </c>
      <c r="AV56" s="250">
        <v>257</v>
      </c>
      <c r="AW56" s="250">
        <v>245</v>
      </c>
      <c r="AX56" s="250">
        <v>255</v>
      </c>
      <c r="AY56" s="250">
        <v>234</v>
      </c>
      <c r="AZ56" s="250">
        <v>265</v>
      </c>
      <c r="BA56" s="250">
        <v>269</v>
      </c>
      <c r="BB56" s="250">
        <v>247</v>
      </c>
      <c r="BC56" s="250">
        <v>250</v>
      </c>
      <c r="BD56" s="250">
        <v>234</v>
      </c>
      <c r="BE56" s="250">
        <v>273</v>
      </c>
      <c r="BF56" s="250">
        <v>273</v>
      </c>
      <c r="BG56" s="250">
        <v>290</v>
      </c>
      <c r="BH56" s="250">
        <v>251</v>
      </c>
      <c r="BI56" s="250">
        <v>230</v>
      </c>
      <c r="BJ56" s="250">
        <v>217</v>
      </c>
      <c r="BK56" s="250">
        <v>174</v>
      </c>
      <c r="BL56" s="250">
        <v>196</v>
      </c>
      <c r="BM56" s="250">
        <v>178</v>
      </c>
      <c r="BN56" s="250">
        <v>137</v>
      </c>
      <c r="BO56" s="250">
        <v>145</v>
      </c>
      <c r="BP56" s="250">
        <v>124</v>
      </c>
      <c r="BQ56" s="250">
        <v>107</v>
      </c>
      <c r="BR56" s="250">
        <v>88</v>
      </c>
      <c r="BS56" s="250">
        <v>81</v>
      </c>
      <c r="BT56" s="250">
        <v>76</v>
      </c>
      <c r="BU56" s="250">
        <v>72</v>
      </c>
      <c r="BV56" s="250">
        <v>59</v>
      </c>
      <c r="BW56" s="250">
        <v>47</v>
      </c>
      <c r="BX56" s="250">
        <v>43</v>
      </c>
      <c r="BY56" s="250">
        <v>31</v>
      </c>
      <c r="BZ56" s="250">
        <v>31</v>
      </c>
      <c r="CA56" s="250">
        <v>22</v>
      </c>
      <c r="CB56" s="250">
        <v>17</v>
      </c>
      <c r="CC56" s="250">
        <v>10</v>
      </c>
      <c r="CD56" s="250">
        <v>12</v>
      </c>
      <c r="CE56" s="250">
        <v>6</v>
      </c>
      <c r="CF56" s="250">
        <v>8</v>
      </c>
      <c r="CG56" s="250">
        <v>6</v>
      </c>
      <c r="CH56" s="250">
        <v>0</v>
      </c>
      <c r="CI56" s="250">
        <v>1</v>
      </c>
      <c r="CJ56" s="250">
        <v>1</v>
      </c>
      <c r="CK56" s="250">
        <v>1</v>
      </c>
    </row>
    <row r="57" spans="1:89" x14ac:dyDescent="0.25">
      <c r="A57" s="240">
        <v>480</v>
      </c>
      <c r="B57" s="241"/>
      <c r="C57" s="241"/>
      <c r="D57" s="242" t="s">
        <v>420</v>
      </c>
      <c r="E57" s="250">
        <v>197</v>
      </c>
      <c r="F57" s="250">
        <v>225</v>
      </c>
      <c r="G57" s="250">
        <v>201</v>
      </c>
      <c r="H57" s="250">
        <v>187</v>
      </c>
      <c r="I57" s="250">
        <v>175</v>
      </c>
      <c r="J57" s="250">
        <v>170</v>
      </c>
      <c r="K57" s="250">
        <v>139</v>
      </c>
      <c r="L57" s="250">
        <v>117</v>
      </c>
      <c r="M57" s="250">
        <v>135</v>
      </c>
      <c r="N57" s="250">
        <v>105</v>
      </c>
      <c r="O57" s="250">
        <v>123</v>
      </c>
      <c r="P57" s="250">
        <v>98</v>
      </c>
      <c r="Q57" s="250">
        <v>107</v>
      </c>
      <c r="R57" s="250">
        <v>126</v>
      </c>
      <c r="S57" s="250">
        <v>123</v>
      </c>
      <c r="T57" s="250">
        <v>114</v>
      </c>
      <c r="U57" s="250">
        <v>137</v>
      </c>
      <c r="V57" s="250">
        <v>143</v>
      </c>
      <c r="W57" s="250">
        <v>135</v>
      </c>
      <c r="X57" s="250">
        <v>141</v>
      </c>
      <c r="Y57" s="250">
        <v>159</v>
      </c>
      <c r="Z57" s="250">
        <v>176</v>
      </c>
      <c r="AA57" s="250">
        <v>170</v>
      </c>
      <c r="AB57" s="250">
        <v>177</v>
      </c>
      <c r="AC57" s="250">
        <v>206</v>
      </c>
      <c r="AD57" s="250">
        <v>195</v>
      </c>
      <c r="AE57" s="250">
        <v>210</v>
      </c>
      <c r="AF57" s="250">
        <v>220</v>
      </c>
      <c r="AG57" s="250">
        <v>232</v>
      </c>
      <c r="AH57" s="250">
        <v>215</v>
      </c>
      <c r="AI57" s="250">
        <v>257</v>
      </c>
      <c r="AJ57" s="250">
        <v>225</v>
      </c>
      <c r="AK57" s="250">
        <v>239</v>
      </c>
      <c r="AL57" s="250">
        <v>254</v>
      </c>
      <c r="AM57" s="250">
        <v>267</v>
      </c>
      <c r="AN57" s="250">
        <v>242</v>
      </c>
      <c r="AO57" s="250">
        <v>253</v>
      </c>
      <c r="AP57" s="250">
        <v>239</v>
      </c>
      <c r="AQ57" s="250">
        <v>207</v>
      </c>
      <c r="AR57" s="250">
        <v>200</v>
      </c>
      <c r="AS57" s="250">
        <v>217</v>
      </c>
      <c r="AT57" s="250">
        <v>192</v>
      </c>
      <c r="AU57" s="250">
        <v>238</v>
      </c>
      <c r="AV57" s="250">
        <v>216</v>
      </c>
      <c r="AW57" s="250">
        <v>220</v>
      </c>
      <c r="AX57" s="250">
        <v>217</v>
      </c>
      <c r="AY57" s="250">
        <v>212</v>
      </c>
      <c r="AZ57" s="250">
        <v>199</v>
      </c>
      <c r="BA57" s="250">
        <v>178</v>
      </c>
      <c r="BB57" s="250">
        <v>195</v>
      </c>
      <c r="BC57" s="250">
        <v>212</v>
      </c>
      <c r="BD57" s="250">
        <v>202</v>
      </c>
      <c r="BE57" s="250">
        <v>190</v>
      </c>
      <c r="BF57" s="250">
        <v>210</v>
      </c>
      <c r="BG57" s="250">
        <v>196</v>
      </c>
      <c r="BH57" s="250">
        <v>212</v>
      </c>
      <c r="BI57" s="250">
        <v>178</v>
      </c>
      <c r="BJ57" s="250">
        <v>147</v>
      </c>
      <c r="BK57" s="250">
        <v>177</v>
      </c>
      <c r="BL57" s="250">
        <v>133</v>
      </c>
      <c r="BM57" s="250">
        <v>127</v>
      </c>
      <c r="BN57" s="250">
        <v>103</v>
      </c>
      <c r="BO57" s="250">
        <v>108</v>
      </c>
      <c r="BP57" s="250">
        <v>85</v>
      </c>
      <c r="BQ57" s="250">
        <v>98</v>
      </c>
      <c r="BR57" s="250">
        <v>73</v>
      </c>
      <c r="BS57" s="250">
        <v>76</v>
      </c>
      <c r="BT57" s="250">
        <v>59</v>
      </c>
      <c r="BU57" s="250">
        <v>55</v>
      </c>
      <c r="BV57" s="250">
        <v>33</v>
      </c>
      <c r="BW57" s="250">
        <v>31</v>
      </c>
      <c r="BX57" s="250">
        <v>41</v>
      </c>
      <c r="BY57" s="250">
        <v>26</v>
      </c>
      <c r="BZ57" s="250">
        <v>16</v>
      </c>
      <c r="CA57" s="250">
        <v>18</v>
      </c>
      <c r="CB57" s="250">
        <v>18</v>
      </c>
      <c r="CC57" s="250">
        <v>11</v>
      </c>
      <c r="CD57" s="250">
        <v>10</v>
      </c>
      <c r="CE57" s="250">
        <v>5</v>
      </c>
      <c r="CF57" s="250">
        <v>4</v>
      </c>
      <c r="CG57" s="250">
        <v>5</v>
      </c>
      <c r="CH57" s="250">
        <v>1</v>
      </c>
      <c r="CI57" s="250">
        <v>0</v>
      </c>
      <c r="CJ57" s="250">
        <v>0</v>
      </c>
      <c r="CK57" s="250">
        <v>3</v>
      </c>
    </row>
    <row r="58" spans="1:89" x14ac:dyDescent="0.25">
      <c r="A58" s="240">
        <v>450</v>
      </c>
      <c r="B58" s="241"/>
      <c r="C58" s="241"/>
      <c r="D58" s="242" t="s">
        <v>421</v>
      </c>
      <c r="E58" s="250">
        <v>236</v>
      </c>
      <c r="F58" s="250">
        <v>204</v>
      </c>
      <c r="G58" s="250">
        <v>210</v>
      </c>
      <c r="H58" s="250">
        <v>223</v>
      </c>
      <c r="I58" s="250">
        <v>211</v>
      </c>
      <c r="J58" s="250">
        <v>180</v>
      </c>
      <c r="K58" s="250">
        <v>158</v>
      </c>
      <c r="L58" s="250">
        <v>126</v>
      </c>
      <c r="M58" s="250">
        <v>124</v>
      </c>
      <c r="N58" s="250">
        <v>145</v>
      </c>
      <c r="O58" s="250">
        <v>131</v>
      </c>
      <c r="P58" s="250">
        <v>128</v>
      </c>
      <c r="Q58" s="250">
        <v>123</v>
      </c>
      <c r="R58" s="250">
        <v>124</v>
      </c>
      <c r="S58" s="250">
        <v>137</v>
      </c>
      <c r="T58" s="250">
        <v>148</v>
      </c>
      <c r="U58" s="250">
        <v>135</v>
      </c>
      <c r="V58" s="250">
        <v>153</v>
      </c>
      <c r="W58" s="250">
        <v>144</v>
      </c>
      <c r="X58" s="250">
        <v>182</v>
      </c>
      <c r="Y58" s="250">
        <v>180</v>
      </c>
      <c r="Z58" s="250">
        <v>149</v>
      </c>
      <c r="AA58" s="250">
        <v>189</v>
      </c>
      <c r="AB58" s="250">
        <v>217</v>
      </c>
      <c r="AC58" s="250">
        <v>213</v>
      </c>
      <c r="AD58" s="250">
        <v>212</v>
      </c>
      <c r="AE58" s="250">
        <v>193</v>
      </c>
      <c r="AF58" s="250">
        <v>216</v>
      </c>
      <c r="AG58" s="250">
        <v>211</v>
      </c>
      <c r="AH58" s="250">
        <v>194</v>
      </c>
      <c r="AI58" s="250">
        <v>225</v>
      </c>
      <c r="AJ58" s="250">
        <v>238</v>
      </c>
      <c r="AK58" s="250">
        <v>213</v>
      </c>
      <c r="AL58" s="250">
        <v>245</v>
      </c>
      <c r="AM58" s="250">
        <v>282</v>
      </c>
      <c r="AN58" s="250">
        <v>294</v>
      </c>
      <c r="AO58" s="250">
        <v>251</v>
      </c>
      <c r="AP58" s="250">
        <v>226</v>
      </c>
      <c r="AQ58" s="250">
        <v>244</v>
      </c>
      <c r="AR58" s="250">
        <v>229</v>
      </c>
      <c r="AS58" s="250">
        <v>219</v>
      </c>
      <c r="AT58" s="250">
        <v>229</v>
      </c>
      <c r="AU58" s="250">
        <v>229</v>
      </c>
      <c r="AV58" s="250">
        <v>207</v>
      </c>
      <c r="AW58" s="250">
        <v>253</v>
      </c>
      <c r="AX58" s="250">
        <v>226</v>
      </c>
      <c r="AY58" s="250">
        <v>237</v>
      </c>
      <c r="AZ58" s="250">
        <v>197</v>
      </c>
      <c r="BA58" s="250">
        <v>225</v>
      </c>
      <c r="BB58" s="250">
        <v>211</v>
      </c>
      <c r="BC58" s="250">
        <v>196</v>
      </c>
      <c r="BD58" s="250">
        <v>211</v>
      </c>
      <c r="BE58" s="250">
        <v>204</v>
      </c>
      <c r="BF58" s="250">
        <v>227</v>
      </c>
      <c r="BG58" s="250">
        <v>248</v>
      </c>
      <c r="BH58" s="250">
        <v>226</v>
      </c>
      <c r="BI58" s="250">
        <v>197</v>
      </c>
      <c r="BJ58" s="250">
        <v>173</v>
      </c>
      <c r="BK58" s="250">
        <v>177</v>
      </c>
      <c r="BL58" s="250">
        <v>150</v>
      </c>
      <c r="BM58" s="250">
        <v>143</v>
      </c>
      <c r="BN58" s="250">
        <v>114</v>
      </c>
      <c r="BO58" s="250">
        <v>121</v>
      </c>
      <c r="BP58" s="250">
        <v>111</v>
      </c>
      <c r="BQ58" s="250">
        <v>102</v>
      </c>
      <c r="BR58" s="250">
        <v>85</v>
      </c>
      <c r="BS58" s="250">
        <v>81</v>
      </c>
      <c r="BT58" s="250">
        <v>54</v>
      </c>
      <c r="BU58" s="250">
        <v>57</v>
      </c>
      <c r="BV58" s="250">
        <v>52</v>
      </c>
      <c r="BW58" s="250">
        <v>44</v>
      </c>
      <c r="BX58" s="250">
        <v>50</v>
      </c>
      <c r="BY58" s="250">
        <v>30</v>
      </c>
      <c r="BZ58" s="250">
        <v>27</v>
      </c>
      <c r="CA58" s="250">
        <v>24</v>
      </c>
      <c r="CB58" s="250">
        <v>21</v>
      </c>
      <c r="CC58" s="250">
        <v>14</v>
      </c>
      <c r="CD58" s="250">
        <v>13</v>
      </c>
      <c r="CE58" s="250">
        <v>9</v>
      </c>
      <c r="CF58" s="250">
        <v>6</v>
      </c>
      <c r="CG58" s="250">
        <v>5</v>
      </c>
      <c r="CH58" s="250">
        <v>2</v>
      </c>
      <c r="CI58" s="250">
        <v>1</v>
      </c>
      <c r="CJ58" s="250">
        <v>1</v>
      </c>
      <c r="CK58" s="250">
        <v>1</v>
      </c>
    </row>
    <row r="59" spans="1:89" x14ac:dyDescent="0.25">
      <c r="A59" s="240">
        <v>461</v>
      </c>
      <c r="B59" s="241"/>
      <c r="C59" s="241"/>
      <c r="D59" s="242" t="s">
        <v>422</v>
      </c>
      <c r="E59" s="250">
        <v>1101</v>
      </c>
      <c r="F59" s="250">
        <v>1129</v>
      </c>
      <c r="G59" s="250">
        <v>1152</v>
      </c>
      <c r="H59" s="250">
        <v>1344</v>
      </c>
      <c r="I59" s="250">
        <v>1706</v>
      </c>
      <c r="J59" s="250">
        <v>2173</v>
      </c>
      <c r="K59" s="250">
        <v>2306</v>
      </c>
      <c r="L59" s="250">
        <v>2365</v>
      </c>
      <c r="M59" s="250">
        <v>2312</v>
      </c>
      <c r="N59" s="250">
        <v>2258</v>
      </c>
      <c r="O59" s="250">
        <v>2074</v>
      </c>
      <c r="P59" s="250">
        <v>1842</v>
      </c>
      <c r="Q59" s="250">
        <v>1692</v>
      </c>
      <c r="R59" s="250">
        <v>1542</v>
      </c>
      <c r="S59" s="250">
        <v>1401</v>
      </c>
      <c r="T59" s="250">
        <v>1286</v>
      </c>
      <c r="U59" s="250">
        <v>1212</v>
      </c>
      <c r="V59" s="250">
        <v>1165</v>
      </c>
      <c r="W59" s="250">
        <v>1180</v>
      </c>
      <c r="X59" s="250">
        <v>1140</v>
      </c>
      <c r="Y59" s="250">
        <v>1227</v>
      </c>
      <c r="Z59" s="250">
        <v>1155</v>
      </c>
      <c r="AA59" s="250">
        <v>1129</v>
      </c>
      <c r="AB59" s="250">
        <v>1088</v>
      </c>
      <c r="AC59" s="250">
        <v>1233</v>
      </c>
      <c r="AD59" s="250">
        <v>1263</v>
      </c>
      <c r="AE59" s="250">
        <v>1260</v>
      </c>
      <c r="AF59" s="250">
        <v>1256</v>
      </c>
      <c r="AG59" s="250">
        <v>1292</v>
      </c>
      <c r="AH59" s="250">
        <v>1312</v>
      </c>
      <c r="AI59" s="250">
        <v>1170</v>
      </c>
      <c r="AJ59" s="250">
        <v>1154</v>
      </c>
      <c r="AK59" s="250">
        <v>1258</v>
      </c>
      <c r="AL59" s="250">
        <v>1279</v>
      </c>
      <c r="AM59" s="250">
        <v>1338</v>
      </c>
      <c r="AN59" s="250">
        <v>1205</v>
      </c>
      <c r="AO59" s="250">
        <v>1351</v>
      </c>
      <c r="AP59" s="250">
        <v>1310</v>
      </c>
      <c r="AQ59" s="250">
        <v>1271</v>
      </c>
      <c r="AR59" s="250">
        <v>1229</v>
      </c>
      <c r="AS59" s="250">
        <v>1116</v>
      </c>
      <c r="AT59" s="250">
        <v>1123</v>
      </c>
      <c r="AU59" s="250">
        <v>1069</v>
      </c>
      <c r="AV59" s="250">
        <v>1075</v>
      </c>
      <c r="AW59" s="250">
        <v>1120</v>
      </c>
      <c r="AX59" s="250">
        <v>1098</v>
      </c>
      <c r="AY59" s="250">
        <v>964</v>
      </c>
      <c r="AZ59" s="250">
        <v>994</v>
      </c>
      <c r="BA59" s="250">
        <v>970</v>
      </c>
      <c r="BB59" s="250">
        <v>979</v>
      </c>
      <c r="BC59" s="250">
        <v>959</v>
      </c>
      <c r="BD59" s="250">
        <v>914</v>
      </c>
      <c r="BE59" s="250">
        <v>938</v>
      </c>
      <c r="BF59" s="250">
        <v>954</v>
      </c>
      <c r="BG59" s="250">
        <v>1015</v>
      </c>
      <c r="BH59" s="250">
        <v>986</v>
      </c>
      <c r="BI59" s="250">
        <v>900</v>
      </c>
      <c r="BJ59" s="250">
        <v>777</v>
      </c>
      <c r="BK59" s="250">
        <v>720</v>
      </c>
      <c r="BL59" s="250">
        <v>670</v>
      </c>
      <c r="BM59" s="250">
        <v>568</v>
      </c>
      <c r="BN59" s="250">
        <v>552</v>
      </c>
      <c r="BO59" s="250">
        <v>535</v>
      </c>
      <c r="BP59" s="250">
        <v>498</v>
      </c>
      <c r="BQ59" s="250">
        <v>447</v>
      </c>
      <c r="BR59" s="250">
        <v>386</v>
      </c>
      <c r="BS59" s="250">
        <v>319</v>
      </c>
      <c r="BT59" s="250">
        <v>316</v>
      </c>
      <c r="BU59" s="250">
        <v>254</v>
      </c>
      <c r="BV59" s="250">
        <v>242</v>
      </c>
      <c r="BW59" s="250">
        <v>193</v>
      </c>
      <c r="BX59" s="250">
        <v>163</v>
      </c>
      <c r="BY59" s="250">
        <v>156</v>
      </c>
      <c r="BZ59" s="250">
        <v>118</v>
      </c>
      <c r="CA59" s="250">
        <v>100</v>
      </c>
      <c r="CB59" s="250">
        <v>74</v>
      </c>
      <c r="CC59" s="250">
        <v>56</v>
      </c>
      <c r="CD59" s="250">
        <v>36</v>
      </c>
      <c r="CE59" s="250">
        <v>21</v>
      </c>
      <c r="CF59" s="250">
        <v>25</v>
      </c>
      <c r="CG59" s="250">
        <v>17</v>
      </c>
      <c r="CH59" s="250">
        <v>12</v>
      </c>
      <c r="CI59" s="250">
        <v>4</v>
      </c>
      <c r="CJ59" s="250">
        <v>5</v>
      </c>
      <c r="CK59" s="250">
        <v>5</v>
      </c>
    </row>
    <row r="60" spans="1:89" x14ac:dyDescent="0.25">
      <c r="A60" s="240">
        <v>479</v>
      </c>
      <c r="B60" s="241"/>
      <c r="C60" s="241"/>
      <c r="D60" s="242" t="s">
        <v>423</v>
      </c>
      <c r="E60" s="250">
        <v>354</v>
      </c>
      <c r="F60" s="250">
        <v>383</v>
      </c>
      <c r="G60" s="250">
        <v>413</v>
      </c>
      <c r="H60" s="250">
        <v>424</v>
      </c>
      <c r="I60" s="250">
        <v>421</v>
      </c>
      <c r="J60" s="250">
        <v>418</v>
      </c>
      <c r="K60" s="250">
        <v>371</v>
      </c>
      <c r="L60" s="250">
        <v>354</v>
      </c>
      <c r="M60" s="250">
        <v>390</v>
      </c>
      <c r="N60" s="250">
        <v>328</v>
      </c>
      <c r="O60" s="250">
        <v>300</v>
      </c>
      <c r="P60" s="250">
        <v>292</v>
      </c>
      <c r="Q60" s="250">
        <v>285</v>
      </c>
      <c r="R60" s="250">
        <v>251</v>
      </c>
      <c r="S60" s="250">
        <v>288</v>
      </c>
      <c r="T60" s="250">
        <v>283</v>
      </c>
      <c r="U60" s="250">
        <v>256</v>
      </c>
      <c r="V60" s="250">
        <v>266</v>
      </c>
      <c r="W60" s="250">
        <v>255</v>
      </c>
      <c r="X60" s="250">
        <v>292</v>
      </c>
      <c r="Y60" s="250">
        <v>308</v>
      </c>
      <c r="Z60" s="250">
        <v>321</v>
      </c>
      <c r="AA60" s="250">
        <v>339</v>
      </c>
      <c r="AB60" s="250">
        <v>322</v>
      </c>
      <c r="AC60" s="250">
        <v>335</v>
      </c>
      <c r="AD60" s="250">
        <v>375</v>
      </c>
      <c r="AE60" s="250">
        <v>346</v>
      </c>
      <c r="AF60" s="250">
        <v>344</v>
      </c>
      <c r="AG60" s="250">
        <v>362</v>
      </c>
      <c r="AH60" s="250">
        <v>390</v>
      </c>
      <c r="AI60" s="250">
        <v>351</v>
      </c>
      <c r="AJ60" s="250">
        <v>353</v>
      </c>
      <c r="AK60" s="250">
        <v>375</v>
      </c>
      <c r="AL60" s="250">
        <v>431</v>
      </c>
      <c r="AM60" s="250">
        <v>423</v>
      </c>
      <c r="AN60" s="250">
        <v>437</v>
      </c>
      <c r="AO60" s="250">
        <v>408</v>
      </c>
      <c r="AP60" s="250">
        <v>421</v>
      </c>
      <c r="AQ60" s="250">
        <v>413</v>
      </c>
      <c r="AR60" s="250">
        <v>393</v>
      </c>
      <c r="AS60" s="250">
        <v>443</v>
      </c>
      <c r="AT60" s="250">
        <v>401</v>
      </c>
      <c r="AU60" s="250">
        <v>404</v>
      </c>
      <c r="AV60" s="250">
        <v>451</v>
      </c>
      <c r="AW60" s="250">
        <v>426</v>
      </c>
      <c r="AX60" s="250">
        <v>438</v>
      </c>
      <c r="AY60" s="250">
        <v>438</v>
      </c>
      <c r="AZ60" s="250">
        <v>457</v>
      </c>
      <c r="BA60" s="250">
        <v>404</v>
      </c>
      <c r="BB60" s="250">
        <v>397</v>
      </c>
      <c r="BC60" s="250">
        <v>396</v>
      </c>
      <c r="BD60" s="250">
        <v>418</v>
      </c>
      <c r="BE60" s="250">
        <v>373</v>
      </c>
      <c r="BF60" s="250">
        <v>431</v>
      </c>
      <c r="BG60" s="250">
        <v>378</v>
      </c>
      <c r="BH60" s="250">
        <v>393</v>
      </c>
      <c r="BI60" s="250">
        <v>360</v>
      </c>
      <c r="BJ60" s="250">
        <v>337</v>
      </c>
      <c r="BK60" s="250">
        <v>294</v>
      </c>
      <c r="BL60" s="250">
        <v>242</v>
      </c>
      <c r="BM60" s="250">
        <v>218</v>
      </c>
      <c r="BN60" s="250">
        <v>223</v>
      </c>
      <c r="BO60" s="250">
        <v>201</v>
      </c>
      <c r="BP60" s="250">
        <v>175</v>
      </c>
      <c r="BQ60" s="250">
        <v>174</v>
      </c>
      <c r="BR60" s="250">
        <v>179</v>
      </c>
      <c r="BS60" s="250">
        <v>151</v>
      </c>
      <c r="BT60" s="250">
        <v>115</v>
      </c>
      <c r="BU60" s="250">
        <v>99</v>
      </c>
      <c r="BV60" s="250">
        <v>87</v>
      </c>
      <c r="BW60" s="250">
        <v>100</v>
      </c>
      <c r="BX60" s="250">
        <v>57</v>
      </c>
      <c r="BY60" s="250">
        <v>63</v>
      </c>
      <c r="BZ60" s="250">
        <v>52</v>
      </c>
      <c r="CA60" s="250">
        <v>38</v>
      </c>
      <c r="CB60" s="250">
        <v>31</v>
      </c>
      <c r="CC60" s="250">
        <v>18</v>
      </c>
      <c r="CD60" s="250">
        <v>24</v>
      </c>
      <c r="CE60" s="250">
        <v>23</v>
      </c>
      <c r="CF60" s="250">
        <v>10</v>
      </c>
      <c r="CG60" s="250">
        <v>4</v>
      </c>
      <c r="CH60" s="250">
        <v>5</v>
      </c>
      <c r="CI60" s="250">
        <v>5</v>
      </c>
      <c r="CJ60" s="250">
        <v>1</v>
      </c>
      <c r="CK60" s="250">
        <v>4</v>
      </c>
    </row>
    <row r="61" spans="1:89" x14ac:dyDescent="0.25">
      <c r="A61" s="240">
        <v>492</v>
      </c>
      <c r="B61" s="241"/>
      <c r="C61" s="241"/>
      <c r="D61" s="242" t="s">
        <v>424</v>
      </c>
      <c r="E61" s="250">
        <v>33</v>
      </c>
      <c r="F61" s="250">
        <v>38</v>
      </c>
      <c r="G61" s="250">
        <v>44</v>
      </c>
      <c r="H61" s="250">
        <v>58</v>
      </c>
      <c r="I61" s="250">
        <v>36</v>
      </c>
      <c r="J61" s="250">
        <v>33</v>
      </c>
      <c r="K61" s="250">
        <v>33</v>
      </c>
      <c r="L61" s="250">
        <v>24</v>
      </c>
      <c r="M61" s="250">
        <v>18</v>
      </c>
      <c r="N61" s="250">
        <v>28</v>
      </c>
      <c r="O61" s="250">
        <v>23</v>
      </c>
      <c r="P61" s="250">
        <v>27</v>
      </c>
      <c r="Q61" s="250">
        <v>12</v>
      </c>
      <c r="R61" s="250">
        <v>18</v>
      </c>
      <c r="S61" s="250">
        <v>18</v>
      </c>
      <c r="T61" s="250">
        <v>15</v>
      </c>
      <c r="U61" s="250">
        <v>22</v>
      </c>
      <c r="V61" s="250">
        <v>16</v>
      </c>
      <c r="W61" s="250">
        <v>19</v>
      </c>
      <c r="X61" s="250">
        <v>17</v>
      </c>
      <c r="Y61" s="250">
        <v>22</v>
      </c>
      <c r="Z61" s="250">
        <v>25</v>
      </c>
      <c r="AA61" s="250">
        <v>27</v>
      </c>
      <c r="AB61" s="250">
        <v>27</v>
      </c>
      <c r="AC61" s="250">
        <v>21</v>
      </c>
      <c r="AD61" s="250">
        <v>28</v>
      </c>
      <c r="AE61" s="250">
        <v>29</v>
      </c>
      <c r="AF61" s="250">
        <v>27</v>
      </c>
      <c r="AG61" s="250">
        <v>32</v>
      </c>
      <c r="AH61" s="250">
        <v>35</v>
      </c>
      <c r="AI61" s="250">
        <v>33</v>
      </c>
      <c r="AJ61" s="250">
        <v>41</v>
      </c>
      <c r="AK61" s="250">
        <v>42</v>
      </c>
      <c r="AL61" s="250">
        <v>47</v>
      </c>
      <c r="AM61" s="250">
        <v>37</v>
      </c>
      <c r="AN61" s="250">
        <v>52</v>
      </c>
      <c r="AO61" s="250">
        <v>52</v>
      </c>
      <c r="AP61" s="250">
        <v>50</v>
      </c>
      <c r="AQ61" s="250">
        <v>52</v>
      </c>
      <c r="AR61" s="250">
        <v>44</v>
      </c>
      <c r="AS61" s="250">
        <v>54</v>
      </c>
      <c r="AT61" s="250">
        <v>47</v>
      </c>
      <c r="AU61" s="250">
        <v>55</v>
      </c>
      <c r="AV61" s="250">
        <v>49</v>
      </c>
      <c r="AW61" s="250">
        <v>51</v>
      </c>
      <c r="AX61" s="250">
        <v>53</v>
      </c>
      <c r="AY61" s="250">
        <v>52</v>
      </c>
      <c r="AZ61" s="250">
        <v>65</v>
      </c>
      <c r="BA61" s="250">
        <v>60</v>
      </c>
      <c r="BB61" s="250">
        <v>44</v>
      </c>
      <c r="BC61" s="250">
        <v>64</v>
      </c>
      <c r="BD61" s="250">
        <v>50</v>
      </c>
      <c r="BE61" s="250">
        <v>69</v>
      </c>
      <c r="BF61" s="250">
        <v>73</v>
      </c>
      <c r="BG61" s="250">
        <v>72</v>
      </c>
      <c r="BH61" s="250">
        <v>63</v>
      </c>
      <c r="BI61" s="250">
        <v>41</v>
      </c>
      <c r="BJ61" s="250">
        <v>59</v>
      </c>
      <c r="BK61" s="250">
        <v>49</v>
      </c>
      <c r="BL61" s="250">
        <v>52</v>
      </c>
      <c r="BM61" s="250">
        <v>39</v>
      </c>
      <c r="BN61" s="250">
        <v>38</v>
      </c>
      <c r="BO61" s="250">
        <v>26</v>
      </c>
      <c r="BP61" s="250">
        <v>33</v>
      </c>
      <c r="BQ61" s="250">
        <v>36</v>
      </c>
      <c r="BR61" s="250">
        <v>27</v>
      </c>
      <c r="BS61" s="250">
        <v>26</v>
      </c>
      <c r="BT61" s="250">
        <v>22</v>
      </c>
      <c r="BU61" s="250">
        <v>23</v>
      </c>
      <c r="BV61" s="250">
        <v>17</v>
      </c>
      <c r="BW61" s="250">
        <v>12</v>
      </c>
      <c r="BX61" s="250">
        <v>10</v>
      </c>
      <c r="BY61" s="250">
        <v>14</v>
      </c>
      <c r="BZ61" s="250">
        <v>8</v>
      </c>
      <c r="CA61" s="250">
        <v>11</v>
      </c>
      <c r="CB61" s="250">
        <v>8</v>
      </c>
      <c r="CC61" s="250">
        <v>5</v>
      </c>
      <c r="CD61" s="250">
        <v>5</v>
      </c>
      <c r="CE61" s="250">
        <v>3</v>
      </c>
      <c r="CF61" s="250">
        <v>4</v>
      </c>
      <c r="CG61" s="250">
        <v>1</v>
      </c>
      <c r="CH61" s="250">
        <v>0</v>
      </c>
      <c r="CI61" s="250">
        <v>1</v>
      </c>
      <c r="CJ61" s="250">
        <v>0</v>
      </c>
      <c r="CK61" s="250">
        <v>0</v>
      </c>
    </row>
    <row r="62" spans="1:89" x14ac:dyDescent="0.25">
      <c r="A62" s="240">
        <v>530</v>
      </c>
      <c r="B62" s="241"/>
      <c r="C62" s="241"/>
      <c r="D62" s="242" t="s">
        <v>425</v>
      </c>
      <c r="E62" s="250">
        <v>207</v>
      </c>
      <c r="F62" s="250">
        <v>204</v>
      </c>
      <c r="G62" s="250">
        <v>171</v>
      </c>
      <c r="H62" s="250">
        <v>200</v>
      </c>
      <c r="I62" s="250">
        <v>203</v>
      </c>
      <c r="J62" s="250">
        <v>142</v>
      </c>
      <c r="K62" s="250">
        <v>144</v>
      </c>
      <c r="L62" s="250">
        <v>141</v>
      </c>
      <c r="M62" s="250">
        <v>141</v>
      </c>
      <c r="N62" s="250">
        <v>132</v>
      </c>
      <c r="O62" s="250">
        <v>133</v>
      </c>
      <c r="P62" s="250">
        <v>135</v>
      </c>
      <c r="Q62" s="250">
        <v>131</v>
      </c>
      <c r="R62" s="250">
        <v>143</v>
      </c>
      <c r="S62" s="250">
        <v>134</v>
      </c>
      <c r="T62" s="250">
        <v>148</v>
      </c>
      <c r="U62" s="250">
        <v>144</v>
      </c>
      <c r="V62" s="250">
        <v>132</v>
      </c>
      <c r="W62" s="250">
        <v>173</v>
      </c>
      <c r="X62" s="250">
        <v>147</v>
      </c>
      <c r="Y62" s="250">
        <v>142</v>
      </c>
      <c r="Z62" s="250">
        <v>179</v>
      </c>
      <c r="AA62" s="250">
        <v>175</v>
      </c>
      <c r="AB62" s="250">
        <v>164</v>
      </c>
      <c r="AC62" s="250">
        <v>169</v>
      </c>
      <c r="AD62" s="250">
        <v>187</v>
      </c>
      <c r="AE62" s="250">
        <v>152</v>
      </c>
      <c r="AF62" s="250">
        <v>175</v>
      </c>
      <c r="AG62" s="250">
        <v>194</v>
      </c>
      <c r="AH62" s="250">
        <v>173</v>
      </c>
      <c r="AI62" s="250">
        <v>190</v>
      </c>
      <c r="AJ62" s="250">
        <v>195</v>
      </c>
      <c r="AK62" s="250">
        <v>189</v>
      </c>
      <c r="AL62" s="250">
        <v>193</v>
      </c>
      <c r="AM62" s="250">
        <v>204</v>
      </c>
      <c r="AN62" s="250">
        <v>257</v>
      </c>
      <c r="AO62" s="250">
        <v>185</v>
      </c>
      <c r="AP62" s="250">
        <v>190</v>
      </c>
      <c r="AQ62" s="250">
        <v>210</v>
      </c>
      <c r="AR62" s="250">
        <v>171</v>
      </c>
      <c r="AS62" s="250">
        <v>200</v>
      </c>
      <c r="AT62" s="250">
        <v>183</v>
      </c>
      <c r="AU62" s="250">
        <v>170</v>
      </c>
      <c r="AV62" s="250">
        <v>167</v>
      </c>
      <c r="AW62" s="250">
        <v>169</v>
      </c>
      <c r="AX62" s="250">
        <v>172</v>
      </c>
      <c r="AY62" s="250">
        <v>174</v>
      </c>
      <c r="AZ62" s="250">
        <v>166</v>
      </c>
      <c r="BA62" s="250">
        <v>142</v>
      </c>
      <c r="BB62" s="250">
        <v>135</v>
      </c>
      <c r="BC62" s="250">
        <v>163</v>
      </c>
      <c r="BD62" s="250">
        <v>164</v>
      </c>
      <c r="BE62" s="250">
        <v>164</v>
      </c>
      <c r="BF62" s="250">
        <v>176</v>
      </c>
      <c r="BG62" s="250">
        <v>164</v>
      </c>
      <c r="BH62" s="250">
        <v>136</v>
      </c>
      <c r="BI62" s="250">
        <v>161</v>
      </c>
      <c r="BJ62" s="250">
        <v>135</v>
      </c>
      <c r="BK62" s="250">
        <v>132</v>
      </c>
      <c r="BL62" s="250">
        <v>105</v>
      </c>
      <c r="BM62" s="250">
        <v>84</v>
      </c>
      <c r="BN62" s="250">
        <v>90</v>
      </c>
      <c r="BO62" s="250">
        <v>91</v>
      </c>
      <c r="BP62" s="250">
        <v>101</v>
      </c>
      <c r="BQ62" s="250">
        <v>69</v>
      </c>
      <c r="BR62" s="250">
        <v>57</v>
      </c>
      <c r="BS62" s="250">
        <v>70</v>
      </c>
      <c r="BT62" s="250">
        <v>45</v>
      </c>
      <c r="BU62" s="250">
        <v>55</v>
      </c>
      <c r="BV62" s="250">
        <v>49</v>
      </c>
      <c r="BW62" s="250">
        <v>29</v>
      </c>
      <c r="BX62" s="250">
        <v>41</v>
      </c>
      <c r="BY62" s="250">
        <v>29</v>
      </c>
      <c r="BZ62" s="250">
        <v>13</v>
      </c>
      <c r="CA62" s="250">
        <v>25</v>
      </c>
      <c r="CB62" s="250">
        <v>17</v>
      </c>
      <c r="CC62" s="250">
        <v>9</v>
      </c>
      <c r="CD62" s="250">
        <v>9</v>
      </c>
      <c r="CE62" s="250">
        <v>5</v>
      </c>
      <c r="CF62" s="250">
        <v>3</v>
      </c>
      <c r="CG62" s="250">
        <v>1</v>
      </c>
      <c r="CH62" s="250">
        <v>1</v>
      </c>
      <c r="CI62" s="250">
        <v>1</v>
      </c>
      <c r="CJ62" s="250">
        <v>0</v>
      </c>
      <c r="CK62" s="250">
        <v>2</v>
      </c>
    </row>
    <row r="63" spans="1:89" x14ac:dyDescent="0.25">
      <c r="A63" s="240">
        <v>561</v>
      </c>
      <c r="B63" s="241"/>
      <c r="C63" s="241"/>
      <c r="D63" s="242" t="s">
        <v>426</v>
      </c>
      <c r="E63" s="250">
        <v>710</v>
      </c>
      <c r="F63" s="250">
        <v>719</v>
      </c>
      <c r="G63" s="250">
        <v>723</v>
      </c>
      <c r="H63" s="250">
        <v>768</v>
      </c>
      <c r="I63" s="250">
        <v>794</v>
      </c>
      <c r="J63" s="250">
        <v>842</v>
      </c>
      <c r="K63" s="250">
        <v>878</v>
      </c>
      <c r="L63" s="250">
        <v>854</v>
      </c>
      <c r="M63" s="250">
        <v>800</v>
      </c>
      <c r="N63" s="250">
        <v>797</v>
      </c>
      <c r="O63" s="250">
        <v>773</v>
      </c>
      <c r="P63" s="250">
        <v>729</v>
      </c>
      <c r="Q63" s="250">
        <v>796</v>
      </c>
      <c r="R63" s="250">
        <v>721</v>
      </c>
      <c r="S63" s="250">
        <v>675</v>
      </c>
      <c r="T63" s="250">
        <v>651</v>
      </c>
      <c r="U63" s="250">
        <v>638</v>
      </c>
      <c r="V63" s="250">
        <v>640</v>
      </c>
      <c r="W63" s="250">
        <v>658</v>
      </c>
      <c r="X63" s="250">
        <v>614</v>
      </c>
      <c r="Y63" s="250">
        <v>665</v>
      </c>
      <c r="Z63" s="250">
        <v>660</v>
      </c>
      <c r="AA63" s="250">
        <v>653</v>
      </c>
      <c r="AB63" s="250">
        <v>684</v>
      </c>
      <c r="AC63" s="250">
        <v>678</v>
      </c>
      <c r="AD63" s="250">
        <v>713</v>
      </c>
      <c r="AE63" s="250">
        <v>700</v>
      </c>
      <c r="AF63" s="250">
        <v>738</v>
      </c>
      <c r="AG63" s="250">
        <v>779</v>
      </c>
      <c r="AH63" s="250">
        <v>796</v>
      </c>
      <c r="AI63" s="250">
        <v>741</v>
      </c>
      <c r="AJ63" s="250">
        <v>762</v>
      </c>
      <c r="AK63" s="250">
        <v>769</v>
      </c>
      <c r="AL63" s="250">
        <v>810</v>
      </c>
      <c r="AM63" s="250">
        <v>995</v>
      </c>
      <c r="AN63" s="250">
        <v>855</v>
      </c>
      <c r="AO63" s="250">
        <v>927</v>
      </c>
      <c r="AP63" s="250">
        <v>788</v>
      </c>
      <c r="AQ63" s="250">
        <v>830</v>
      </c>
      <c r="AR63" s="250">
        <v>821</v>
      </c>
      <c r="AS63" s="250">
        <v>825</v>
      </c>
      <c r="AT63" s="250">
        <v>810</v>
      </c>
      <c r="AU63" s="250">
        <v>778</v>
      </c>
      <c r="AV63" s="250">
        <v>768</v>
      </c>
      <c r="AW63" s="250">
        <v>808</v>
      </c>
      <c r="AX63" s="250">
        <v>783</v>
      </c>
      <c r="AY63" s="250">
        <v>744</v>
      </c>
      <c r="AZ63" s="250">
        <v>759</v>
      </c>
      <c r="BA63" s="250">
        <v>673</v>
      </c>
      <c r="BB63" s="250">
        <v>714</v>
      </c>
      <c r="BC63" s="250">
        <v>687</v>
      </c>
      <c r="BD63" s="250">
        <v>664</v>
      </c>
      <c r="BE63" s="250">
        <v>681</v>
      </c>
      <c r="BF63" s="250">
        <v>730</v>
      </c>
      <c r="BG63" s="250">
        <v>712</v>
      </c>
      <c r="BH63" s="250">
        <v>698</v>
      </c>
      <c r="BI63" s="250">
        <v>636</v>
      </c>
      <c r="BJ63" s="250">
        <v>538</v>
      </c>
      <c r="BK63" s="250">
        <v>532</v>
      </c>
      <c r="BL63" s="250">
        <v>481</v>
      </c>
      <c r="BM63" s="250">
        <v>408</v>
      </c>
      <c r="BN63" s="250">
        <v>381</v>
      </c>
      <c r="BO63" s="250">
        <v>344</v>
      </c>
      <c r="BP63" s="250">
        <v>314</v>
      </c>
      <c r="BQ63" s="250">
        <v>310</v>
      </c>
      <c r="BR63" s="250">
        <v>275</v>
      </c>
      <c r="BS63" s="250">
        <v>261</v>
      </c>
      <c r="BT63" s="250">
        <v>206</v>
      </c>
      <c r="BU63" s="250">
        <v>146</v>
      </c>
      <c r="BV63" s="250">
        <v>177</v>
      </c>
      <c r="BW63" s="250">
        <v>139</v>
      </c>
      <c r="BX63" s="250">
        <v>112</v>
      </c>
      <c r="BY63" s="250">
        <v>94</v>
      </c>
      <c r="BZ63" s="250">
        <v>77</v>
      </c>
      <c r="CA63" s="250">
        <v>69</v>
      </c>
      <c r="CB63" s="250">
        <v>42</v>
      </c>
      <c r="CC63" s="250">
        <v>29</v>
      </c>
      <c r="CD63" s="250">
        <v>27</v>
      </c>
      <c r="CE63" s="250">
        <v>18</v>
      </c>
      <c r="CF63" s="250">
        <v>17</v>
      </c>
      <c r="CG63" s="250">
        <v>5</v>
      </c>
      <c r="CH63" s="250">
        <v>7</v>
      </c>
      <c r="CI63" s="250">
        <v>5</v>
      </c>
      <c r="CJ63" s="250">
        <v>1</v>
      </c>
      <c r="CK63" s="250">
        <v>0</v>
      </c>
    </row>
    <row r="64" spans="1:89" x14ac:dyDescent="0.25">
      <c r="A64" s="240">
        <v>563</v>
      </c>
      <c r="B64" s="241"/>
      <c r="C64" s="241"/>
      <c r="D64" s="242" t="s">
        <v>427</v>
      </c>
      <c r="E64" s="250">
        <v>13</v>
      </c>
      <c r="F64" s="250">
        <v>22</v>
      </c>
      <c r="G64" s="250">
        <v>18</v>
      </c>
      <c r="H64" s="250">
        <v>10</v>
      </c>
      <c r="I64" s="250">
        <v>11</v>
      </c>
      <c r="J64" s="250">
        <v>8</v>
      </c>
      <c r="K64" s="250">
        <v>5</v>
      </c>
      <c r="L64" s="250">
        <v>9</v>
      </c>
      <c r="M64" s="250">
        <v>6</v>
      </c>
      <c r="N64" s="250">
        <v>6</v>
      </c>
      <c r="O64" s="250">
        <v>11</v>
      </c>
      <c r="P64" s="250">
        <v>6</v>
      </c>
      <c r="Q64" s="250">
        <v>4</v>
      </c>
      <c r="R64" s="250">
        <v>4</v>
      </c>
      <c r="S64" s="250">
        <v>10</v>
      </c>
      <c r="T64" s="250">
        <v>8</v>
      </c>
      <c r="U64" s="250">
        <v>7</v>
      </c>
      <c r="V64" s="250">
        <v>10</v>
      </c>
      <c r="W64" s="250">
        <v>11</v>
      </c>
      <c r="X64" s="250">
        <v>12</v>
      </c>
      <c r="Y64" s="250">
        <v>12</v>
      </c>
      <c r="Z64" s="250">
        <v>18</v>
      </c>
      <c r="AA64" s="250">
        <v>16</v>
      </c>
      <c r="AB64" s="250">
        <v>19</v>
      </c>
      <c r="AC64" s="250">
        <v>14</v>
      </c>
      <c r="AD64" s="250">
        <v>16</v>
      </c>
      <c r="AE64" s="250">
        <v>26</v>
      </c>
      <c r="AF64" s="250">
        <v>29</v>
      </c>
      <c r="AG64" s="250">
        <v>18</v>
      </c>
      <c r="AH64" s="250">
        <v>16</v>
      </c>
      <c r="AI64" s="250">
        <v>17</v>
      </c>
      <c r="AJ64" s="250">
        <v>23</v>
      </c>
      <c r="AK64" s="250">
        <v>24</v>
      </c>
      <c r="AL64" s="250">
        <v>25</v>
      </c>
      <c r="AM64" s="250">
        <v>27</v>
      </c>
      <c r="AN64" s="250">
        <v>23</v>
      </c>
      <c r="AO64" s="250">
        <v>18</v>
      </c>
      <c r="AP64" s="250">
        <v>23</v>
      </c>
      <c r="AQ64" s="250">
        <v>18</v>
      </c>
      <c r="AR64" s="250">
        <v>15</v>
      </c>
      <c r="AS64" s="250">
        <v>27</v>
      </c>
      <c r="AT64" s="250">
        <v>22</v>
      </c>
      <c r="AU64" s="250">
        <v>28</v>
      </c>
      <c r="AV64" s="250">
        <v>24</v>
      </c>
      <c r="AW64" s="250">
        <v>34</v>
      </c>
      <c r="AX64" s="250">
        <v>22</v>
      </c>
      <c r="AY64" s="250">
        <v>32</v>
      </c>
      <c r="AZ64" s="250">
        <v>30</v>
      </c>
      <c r="BA64" s="250">
        <v>41</v>
      </c>
      <c r="BB64" s="250">
        <v>45</v>
      </c>
      <c r="BC64" s="250">
        <v>32</v>
      </c>
      <c r="BD64" s="250">
        <v>39</v>
      </c>
      <c r="BE64" s="250">
        <v>35</v>
      </c>
      <c r="BF64" s="250">
        <v>42</v>
      </c>
      <c r="BG64" s="250">
        <v>47</v>
      </c>
      <c r="BH64" s="250">
        <v>35</v>
      </c>
      <c r="BI64" s="250">
        <v>38</v>
      </c>
      <c r="BJ64" s="250">
        <v>22</v>
      </c>
      <c r="BK64" s="250">
        <v>28</v>
      </c>
      <c r="BL64" s="250">
        <v>15</v>
      </c>
      <c r="BM64" s="250">
        <v>19</v>
      </c>
      <c r="BN64" s="250">
        <v>22</v>
      </c>
      <c r="BO64" s="250">
        <v>20</v>
      </c>
      <c r="BP64" s="250">
        <v>6</v>
      </c>
      <c r="BQ64" s="250">
        <v>11</v>
      </c>
      <c r="BR64" s="250">
        <v>6</v>
      </c>
      <c r="BS64" s="250">
        <v>5</v>
      </c>
      <c r="BT64" s="250">
        <v>7</v>
      </c>
      <c r="BU64" s="250">
        <v>9</v>
      </c>
      <c r="BV64" s="250">
        <v>5</v>
      </c>
      <c r="BW64" s="250">
        <v>5</v>
      </c>
      <c r="BX64" s="250">
        <v>2</v>
      </c>
      <c r="BY64" s="250">
        <v>6</v>
      </c>
      <c r="BZ64" s="250">
        <v>2</v>
      </c>
      <c r="CA64" s="250">
        <v>1</v>
      </c>
      <c r="CB64" s="250">
        <v>1</v>
      </c>
      <c r="CC64" s="250">
        <v>2</v>
      </c>
      <c r="CD64" s="250">
        <v>0</v>
      </c>
      <c r="CE64" s="250">
        <v>1</v>
      </c>
      <c r="CF64" s="250">
        <v>1</v>
      </c>
      <c r="CG64" s="250">
        <v>0</v>
      </c>
      <c r="CH64" s="250">
        <v>0</v>
      </c>
      <c r="CI64" s="250">
        <v>0</v>
      </c>
      <c r="CJ64" s="250">
        <v>0</v>
      </c>
      <c r="CK64" s="250">
        <v>0</v>
      </c>
    </row>
    <row r="65" spans="1:89" x14ac:dyDescent="0.25">
      <c r="A65" s="240">
        <v>607</v>
      </c>
      <c r="B65" s="241"/>
      <c r="C65" s="241"/>
      <c r="D65" s="242" t="s">
        <v>428</v>
      </c>
      <c r="E65" s="250">
        <v>324</v>
      </c>
      <c r="F65" s="250">
        <v>305</v>
      </c>
      <c r="G65" s="250">
        <v>304</v>
      </c>
      <c r="H65" s="250">
        <v>336</v>
      </c>
      <c r="I65" s="250">
        <v>334</v>
      </c>
      <c r="J65" s="250">
        <v>342</v>
      </c>
      <c r="K65" s="250">
        <v>295</v>
      </c>
      <c r="L65" s="250">
        <v>296</v>
      </c>
      <c r="M65" s="250">
        <v>337</v>
      </c>
      <c r="N65" s="250">
        <v>289</v>
      </c>
      <c r="O65" s="250">
        <v>292</v>
      </c>
      <c r="P65" s="250">
        <v>278</v>
      </c>
      <c r="Q65" s="250">
        <v>283</v>
      </c>
      <c r="R65" s="250">
        <v>243</v>
      </c>
      <c r="S65" s="250">
        <v>229</v>
      </c>
      <c r="T65" s="250">
        <v>252</v>
      </c>
      <c r="U65" s="250">
        <v>271</v>
      </c>
      <c r="V65" s="250">
        <v>298</v>
      </c>
      <c r="W65" s="250">
        <v>278</v>
      </c>
      <c r="X65" s="250">
        <v>328</v>
      </c>
      <c r="Y65" s="250">
        <v>314</v>
      </c>
      <c r="Z65" s="250">
        <v>338</v>
      </c>
      <c r="AA65" s="250">
        <v>314</v>
      </c>
      <c r="AB65" s="250">
        <v>313</v>
      </c>
      <c r="AC65" s="250">
        <v>351</v>
      </c>
      <c r="AD65" s="250">
        <v>345</v>
      </c>
      <c r="AE65" s="250">
        <v>336</v>
      </c>
      <c r="AF65" s="250">
        <v>364</v>
      </c>
      <c r="AG65" s="250">
        <v>380</v>
      </c>
      <c r="AH65" s="250">
        <v>366</v>
      </c>
      <c r="AI65" s="250">
        <v>370</v>
      </c>
      <c r="AJ65" s="250">
        <v>369</v>
      </c>
      <c r="AK65" s="250">
        <v>372</v>
      </c>
      <c r="AL65" s="250">
        <v>383</v>
      </c>
      <c r="AM65" s="250">
        <v>441</v>
      </c>
      <c r="AN65" s="250">
        <v>413</v>
      </c>
      <c r="AO65" s="250">
        <v>397</v>
      </c>
      <c r="AP65" s="250">
        <v>434</v>
      </c>
      <c r="AQ65" s="250">
        <v>351</v>
      </c>
      <c r="AR65" s="250">
        <v>350</v>
      </c>
      <c r="AS65" s="250">
        <v>341</v>
      </c>
      <c r="AT65" s="250">
        <v>309</v>
      </c>
      <c r="AU65" s="250">
        <v>325</v>
      </c>
      <c r="AV65" s="250">
        <v>300</v>
      </c>
      <c r="AW65" s="250">
        <v>310</v>
      </c>
      <c r="AX65" s="250">
        <v>337</v>
      </c>
      <c r="AY65" s="250">
        <v>318</v>
      </c>
      <c r="AZ65" s="250">
        <v>315</v>
      </c>
      <c r="BA65" s="250">
        <v>277</v>
      </c>
      <c r="BB65" s="250">
        <v>267</v>
      </c>
      <c r="BC65" s="250">
        <v>299</v>
      </c>
      <c r="BD65" s="250">
        <v>254</v>
      </c>
      <c r="BE65" s="250">
        <v>297</v>
      </c>
      <c r="BF65" s="250">
        <v>321</v>
      </c>
      <c r="BG65" s="250">
        <v>331</v>
      </c>
      <c r="BH65" s="250">
        <v>332</v>
      </c>
      <c r="BI65" s="250">
        <v>281</v>
      </c>
      <c r="BJ65" s="250">
        <v>259</v>
      </c>
      <c r="BK65" s="250">
        <v>243</v>
      </c>
      <c r="BL65" s="250">
        <v>226</v>
      </c>
      <c r="BM65" s="250">
        <v>203</v>
      </c>
      <c r="BN65" s="250">
        <v>183</v>
      </c>
      <c r="BO65" s="250">
        <v>175</v>
      </c>
      <c r="BP65" s="250">
        <v>131</v>
      </c>
      <c r="BQ65" s="250">
        <v>139</v>
      </c>
      <c r="BR65" s="250">
        <v>111</v>
      </c>
      <c r="BS65" s="250">
        <v>105</v>
      </c>
      <c r="BT65" s="250">
        <v>80</v>
      </c>
      <c r="BU65" s="250">
        <v>92</v>
      </c>
      <c r="BV65" s="250">
        <v>63</v>
      </c>
      <c r="BW65" s="250">
        <v>56</v>
      </c>
      <c r="BX65" s="250">
        <v>57</v>
      </c>
      <c r="BY65" s="250">
        <v>43</v>
      </c>
      <c r="BZ65" s="250">
        <v>32</v>
      </c>
      <c r="CA65" s="250">
        <v>27</v>
      </c>
      <c r="CB65" s="250">
        <v>39</v>
      </c>
      <c r="CC65" s="250">
        <v>25</v>
      </c>
      <c r="CD65" s="250">
        <v>10</v>
      </c>
      <c r="CE65" s="250">
        <v>8</v>
      </c>
      <c r="CF65" s="250">
        <v>8</v>
      </c>
      <c r="CG65" s="250">
        <v>5</v>
      </c>
      <c r="CH65" s="250">
        <v>3</v>
      </c>
      <c r="CI65" s="250">
        <v>1</v>
      </c>
      <c r="CJ65" s="250">
        <v>0</v>
      </c>
      <c r="CK65" s="250">
        <v>1</v>
      </c>
    </row>
    <row r="66" spans="1:89" x14ac:dyDescent="0.25">
      <c r="A66" s="240">
        <v>510</v>
      </c>
      <c r="B66" s="241"/>
      <c r="C66" s="241"/>
      <c r="D66" s="242" t="s">
        <v>429</v>
      </c>
      <c r="E66" s="250">
        <v>374</v>
      </c>
      <c r="F66" s="250">
        <v>365</v>
      </c>
      <c r="G66" s="250">
        <v>397</v>
      </c>
      <c r="H66" s="250">
        <v>377</v>
      </c>
      <c r="I66" s="250">
        <v>361</v>
      </c>
      <c r="J66" s="250">
        <v>305</v>
      </c>
      <c r="K66" s="250">
        <v>296</v>
      </c>
      <c r="L66" s="250">
        <v>301</v>
      </c>
      <c r="M66" s="250">
        <v>323</v>
      </c>
      <c r="N66" s="250">
        <v>277</v>
      </c>
      <c r="O66" s="250">
        <v>338</v>
      </c>
      <c r="P66" s="250">
        <v>269</v>
      </c>
      <c r="Q66" s="250">
        <v>301</v>
      </c>
      <c r="R66" s="250">
        <v>270</v>
      </c>
      <c r="S66" s="250">
        <v>289</v>
      </c>
      <c r="T66" s="250">
        <v>284</v>
      </c>
      <c r="U66" s="250">
        <v>277</v>
      </c>
      <c r="V66" s="250">
        <v>275</v>
      </c>
      <c r="W66" s="250">
        <v>279</v>
      </c>
      <c r="X66" s="250">
        <v>307</v>
      </c>
      <c r="Y66" s="250">
        <v>302</v>
      </c>
      <c r="Z66" s="250">
        <v>322</v>
      </c>
      <c r="AA66" s="250">
        <v>326</v>
      </c>
      <c r="AB66" s="250">
        <v>318</v>
      </c>
      <c r="AC66" s="250">
        <v>330</v>
      </c>
      <c r="AD66" s="250">
        <v>376</v>
      </c>
      <c r="AE66" s="250">
        <v>366</v>
      </c>
      <c r="AF66" s="250">
        <v>343</v>
      </c>
      <c r="AG66" s="250">
        <v>369</v>
      </c>
      <c r="AH66" s="250">
        <v>409</v>
      </c>
      <c r="AI66" s="250">
        <v>370</v>
      </c>
      <c r="AJ66" s="250">
        <v>364</v>
      </c>
      <c r="AK66" s="250">
        <v>391</v>
      </c>
      <c r="AL66" s="250">
        <v>442</v>
      </c>
      <c r="AM66" s="250">
        <v>456</v>
      </c>
      <c r="AN66" s="250">
        <v>479</v>
      </c>
      <c r="AO66" s="250">
        <v>419</v>
      </c>
      <c r="AP66" s="250">
        <v>418</v>
      </c>
      <c r="AQ66" s="250">
        <v>420</v>
      </c>
      <c r="AR66" s="250">
        <v>413</v>
      </c>
      <c r="AS66" s="250">
        <v>395</v>
      </c>
      <c r="AT66" s="250">
        <v>397</v>
      </c>
      <c r="AU66" s="250">
        <v>400</v>
      </c>
      <c r="AV66" s="250">
        <v>384</v>
      </c>
      <c r="AW66" s="250">
        <v>372</v>
      </c>
      <c r="AX66" s="250">
        <v>358</v>
      </c>
      <c r="AY66" s="250">
        <v>387</v>
      </c>
      <c r="AZ66" s="250">
        <v>443</v>
      </c>
      <c r="BA66" s="250">
        <v>346</v>
      </c>
      <c r="BB66" s="250">
        <v>364</v>
      </c>
      <c r="BC66" s="250">
        <v>351</v>
      </c>
      <c r="BD66" s="250">
        <v>330</v>
      </c>
      <c r="BE66" s="250">
        <v>383</v>
      </c>
      <c r="BF66" s="250">
        <v>338</v>
      </c>
      <c r="BG66" s="250">
        <v>397</v>
      </c>
      <c r="BH66" s="250">
        <v>379</v>
      </c>
      <c r="BI66" s="250">
        <v>346</v>
      </c>
      <c r="BJ66" s="250">
        <v>292</v>
      </c>
      <c r="BK66" s="250">
        <v>267</v>
      </c>
      <c r="BL66" s="250">
        <v>234</v>
      </c>
      <c r="BM66" s="250">
        <v>214</v>
      </c>
      <c r="BN66" s="250">
        <v>211</v>
      </c>
      <c r="BO66" s="250">
        <v>199</v>
      </c>
      <c r="BP66" s="250">
        <v>171</v>
      </c>
      <c r="BQ66" s="250">
        <v>152</v>
      </c>
      <c r="BR66" s="250">
        <v>179</v>
      </c>
      <c r="BS66" s="250">
        <v>120</v>
      </c>
      <c r="BT66" s="250">
        <v>134</v>
      </c>
      <c r="BU66" s="250">
        <v>110</v>
      </c>
      <c r="BV66" s="250">
        <v>81</v>
      </c>
      <c r="BW66" s="250">
        <v>87</v>
      </c>
      <c r="BX66" s="250">
        <v>59</v>
      </c>
      <c r="BY66" s="250">
        <v>54</v>
      </c>
      <c r="BZ66" s="250">
        <v>53</v>
      </c>
      <c r="CA66" s="250">
        <v>31</v>
      </c>
      <c r="CB66" s="250">
        <v>33</v>
      </c>
      <c r="CC66" s="250">
        <v>18</v>
      </c>
      <c r="CD66" s="250">
        <v>15</v>
      </c>
      <c r="CE66" s="250">
        <v>6</v>
      </c>
      <c r="CF66" s="250">
        <v>7</v>
      </c>
      <c r="CG66" s="250">
        <v>7</v>
      </c>
      <c r="CH66" s="250">
        <v>1</v>
      </c>
      <c r="CI66" s="250">
        <v>0</v>
      </c>
      <c r="CJ66" s="250">
        <v>0</v>
      </c>
      <c r="CK66" s="250">
        <v>0</v>
      </c>
    </row>
    <row r="67" spans="1:89" x14ac:dyDescent="0.25">
      <c r="A67" s="240">
        <v>621</v>
      </c>
      <c r="B67" s="241"/>
      <c r="C67" s="241"/>
      <c r="D67" s="242" t="s">
        <v>430</v>
      </c>
      <c r="E67" s="250">
        <v>576</v>
      </c>
      <c r="F67" s="250">
        <v>627</v>
      </c>
      <c r="G67" s="250">
        <v>622</v>
      </c>
      <c r="H67" s="250">
        <v>677</v>
      </c>
      <c r="I67" s="250">
        <v>676</v>
      </c>
      <c r="J67" s="250">
        <v>638</v>
      </c>
      <c r="K67" s="250">
        <v>598</v>
      </c>
      <c r="L67" s="250">
        <v>550</v>
      </c>
      <c r="M67" s="250">
        <v>603</v>
      </c>
      <c r="N67" s="250">
        <v>582</v>
      </c>
      <c r="O67" s="250">
        <v>604</v>
      </c>
      <c r="P67" s="250">
        <v>552</v>
      </c>
      <c r="Q67" s="250">
        <v>523</v>
      </c>
      <c r="R67" s="250">
        <v>536</v>
      </c>
      <c r="S67" s="250">
        <v>521</v>
      </c>
      <c r="T67" s="250">
        <v>525</v>
      </c>
      <c r="U67" s="250">
        <v>535</v>
      </c>
      <c r="V67" s="250">
        <v>501</v>
      </c>
      <c r="W67" s="250">
        <v>522</v>
      </c>
      <c r="X67" s="250">
        <v>522</v>
      </c>
      <c r="Y67" s="250">
        <v>519</v>
      </c>
      <c r="Z67" s="250">
        <v>564</v>
      </c>
      <c r="AA67" s="250">
        <v>568</v>
      </c>
      <c r="AB67" s="250">
        <v>589</v>
      </c>
      <c r="AC67" s="250">
        <v>624</v>
      </c>
      <c r="AD67" s="250">
        <v>669</v>
      </c>
      <c r="AE67" s="250">
        <v>640</v>
      </c>
      <c r="AF67" s="250">
        <v>683</v>
      </c>
      <c r="AG67" s="250">
        <v>662</v>
      </c>
      <c r="AH67" s="250">
        <v>636</v>
      </c>
      <c r="AI67" s="250">
        <v>638</v>
      </c>
      <c r="AJ67" s="250">
        <v>693</v>
      </c>
      <c r="AK67" s="250">
        <v>640</v>
      </c>
      <c r="AL67" s="250">
        <v>687</v>
      </c>
      <c r="AM67" s="250">
        <v>737</v>
      </c>
      <c r="AN67" s="250">
        <v>683</v>
      </c>
      <c r="AO67" s="250">
        <v>704</v>
      </c>
      <c r="AP67" s="250">
        <v>651</v>
      </c>
      <c r="AQ67" s="250">
        <v>598</v>
      </c>
      <c r="AR67" s="250">
        <v>598</v>
      </c>
      <c r="AS67" s="250">
        <v>565</v>
      </c>
      <c r="AT67" s="250">
        <v>612</v>
      </c>
      <c r="AU67" s="250">
        <v>543</v>
      </c>
      <c r="AV67" s="250">
        <v>538</v>
      </c>
      <c r="AW67" s="250">
        <v>574</v>
      </c>
      <c r="AX67" s="250">
        <v>544</v>
      </c>
      <c r="AY67" s="250">
        <v>514</v>
      </c>
      <c r="AZ67" s="250">
        <v>518</v>
      </c>
      <c r="BA67" s="250">
        <v>544</v>
      </c>
      <c r="BB67" s="250">
        <v>468</v>
      </c>
      <c r="BC67" s="250">
        <v>513</v>
      </c>
      <c r="BD67" s="250">
        <v>457</v>
      </c>
      <c r="BE67" s="250">
        <v>513</v>
      </c>
      <c r="BF67" s="250">
        <v>518</v>
      </c>
      <c r="BG67" s="250">
        <v>526</v>
      </c>
      <c r="BH67" s="250">
        <v>504</v>
      </c>
      <c r="BI67" s="250">
        <v>495</v>
      </c>
      <c r="BJ67" s="250">
        <v>381</v>
      </c>
      <c r="BK67" s="250">
        <v>385</v>
      </c>
      <c r="BL67" s="250">
        <v>349</v>
      </c>
      <c r="BM67" s="250">
        <v>323</v>
      </c>
      <c r="BN67" s="250">
        <v>327</v>
      </c>
      <c r="BO67" s="250">
        <v>279</v>
      </c>
      <c r="BP67" s="250">
        <v>240</v>
      </c>
      <c r="BQ67" s="250">
        <v>218</v>
      </c>
      <c r="BR67" s="250">
        <v>200</v>
      </c>
      <c r="BS67" s="250">
        <v>179</v>
      </c>
      <c r="BT67" s="250">
        <v>136</v>
      </c>
      <c r="BU67" s="250">
        <v>134</v>
      </c>
      <c r="BV67" s="250">
        <v>116</v>
      </c>
      <c r="BW67" s="250">
        <v>93</v>
      </c>
      <c r="BX67" s="250">
        <v>89</v>
      </c>
      <c r="BY67" s="250">
        <v>66</v>
      </c>
      <c r="BZ67" s="250">
        <v>51</v>
      </c>
      <c r="CA67" s="250">
        <v>48</v>
      </c>
      <c r="CB67" s="250">
        <v>43</v>
      </c>
      <c r="CC67" s="250">
        <v>23</v>
      </c>
      <c r="CD67" s="250">
        <v>25</v>
      </c>
      <c r="CE67" s="250">
        <v>15</v>
      </c>
      <c r="CF67" s="250">
        <v>13</v>
      </c>
      <c r="CG67" s="250">
        <v>3</v>
      </c>
      <c r="CH67" s="250">
        <v>3</v>
      </c>
      <c r="CI67" s="250">
        <v>3</v>
      </c>
      <c r="CJ67" s="250">
        <v>3</v>
      </c>
      <c r="CK67" s="250">
        <v>1</v>
      </c>
    </row>
    <row r="68" spans="1:89" x14ac:dyDescent="0.25">
      <c r="A68" s="240">
        <v>540</v>
      </c>
      <c r="B68" s="241"/>
      <c r="C68" s="241"/>
      <c r="D68" s="242" t="s">
        <v>431</v>
      </c>
      <c r="E68" s="250">
        <v>552</v>
      </c>
      <c r="F68" s="250">
        <v>526</v>
      </c>
      <c r="G68" s="250">
        <v>514</v>
      </c>
      <c r="H68" s="250">
        <v>557</v>
      </c>
      <c r="I68" s="250">
        <v>474</v>
      </c>
      <c r="J68" s="250">
        <v>487</v>
      </c>
      <c r="K68" s="250">
        <v>431</v>
      </c>
      <c r="L68" s="250">
        <v>373</v>
      </c>
      <c r="M68" s="250">
        <v>414</v>
      </c>
      <c r="N68" s="250">
        <v>366</v>
      </c>
      <c r="O68" s="250">
        <v>370</v>
      </c>
      <c r="P68" s="250">
        <v>388</v>
      </c>
      <c r="Q68" s="250">
        <v>343</v>
      </c>
      <c r="R68" s="250">
        <v>355</v>
      </c>
      <c r="S68" s="250">
        <v>355</v>
      </c>
      <c r="T68" s="250">
        <v>303</v>
      </c>
      <c r="U68" s="250">
        <v>374</v>
      </c>
      <c r="V68" s="250">
        <v>360</v>
      </c>
      <c r="W68" s="250">
        <v>368</v>
      </c>
      <c r="X68" s="250">
        <v>380</v>
      </c>
      <c r="Y68" s="250">
        <v>340</v>
      </c>
      <c r="Z68" s="250">
        <v>384</v>
      </c>
      <c r="AA68" s="250">
        <v>391</v>
      </c>
      <c r="AB68" s="250">
        <v>409</v>
      </c>
      <c r="AC68" s="250">
        <v>442</v>
      </c>
      <c r="AD68" s="250">
        <v>446</v>
      </c>
      <c r="AE68" s="250">
        <v>407</v>
      </c>
      <c r="AF68" s="250">
        <v>476</v>
      </c>
      <c r="AG68" s="250">
        <v>534</v>
      </c>
      <c r="AH68" s="250">
        <v>521</v>
      </c>
      <c r="AI68" s="250">
        <v>506</v>
      </c>
      <c r="AJ68" s="250">
        <v>515</v>
      </c>
      <c r="AK68" s="250">
        <v>568</v>
      </c>
      <c r="AL68" s="250">
        <v>625</v>
      </c>
      <c r="AM68" s="250">
        <v>618</v>
      </c>
      <c r="AN68" s="250">
        <v>618</v>
      </c>
      <c r="AO68" s="250">
        <v>572</v>
      </c>
      <c r="AP68" s="250">
        <v>626</v>
      </c>
      <c r="AQ68" s="250">
        <v>547</v>
      </c>
      <c r="AR68" s="250">
        <v>533</v>
      </c>
      <c r="AS68" s="250">
        <v>521</v>
      </c>
      <c r="AT68" s="250">
        <v>502</v>
      </c>
      <c r="AU68" s="250">
        <v>490</v>
      </c>
      <c r="AV68" s="250">
        <v>512</v>
      </c>
      <c r="AW68" s="250">
        <v>492</v>
      </c>
      <c r="AX68" s="250">
        <v>473</v>
      </c>
      <c r="AY68" s="250">
        <v>432</v>
      </c>
      <c r="AZ68" s="250">
        <v>459</v>
      </c>
      <c r="BA68" s="250">
        <v>466</v>
      </c>
      <c r="BB68" s="250">
        <v>411</v>
      </c>
      <c r="BC68" s="250">
        <v>438</v>
      </c>
      <c r="BD68" s="250">
        <v>450</v>
      </c>
      <c r="BE68" s="250">
        <v>516</v>
      </c>
      <c r="BF68" s="250">
        <v>480</v>
      </c>
      <c r="BG68" s="250">
        <v>492</v>
      </c>
      <c r="BH68" s="250">
        <v>513</v>
      </c>
      <c r="BI68" s="250">
        <v>440</v>
      </c>
      <c r="BJ68" s="250">
        <v>457</v>
      </c>
      <c r="BK68" s="250">
        <v>401</v>
      </c>
      <c r="BL68" s="250">
        <v>358</v>
      </c>
      <c r="BM68" s="250">
        <v>363</v>
      </c>
      <c r="BN68" s="250">
        <v>317</v>
      </c>
      <c r="BO68" s="250">
        <v>333</v>
      </c>
      <c r="BP68" s="250">
        <v>272</v>
      </c>
      <c r="BQ68" s="250">
        <v>270</v>
      </c>
      <c r="BR68" s="250">
        <v>224</v>
      </c>
      <c r="BS68" s="250">
        <v>217</v>
      </c>
      <c r="BT68" s="250">
        <v>171</v>
      </c>
      <c r="BU68" s="250">
        <v>171</v>
      </c>
      <c r="BV68" s="250">
        <v>119</v>
      </c>
      <c r="BW68" s="250">
        <v>122</v>
      </c>
      <c r="BX68" s="250">
        <v>86</v>
      </c>
      <c r="BY68" s="250">
        <v>83</v>
      </c>
      <c r="BZ68" s="250">
        <v>65</v>
      </c>
      <c r="CA68" s="250">
        <v>47</v>
      </c>
      <c r="CB68" s="250">
        <v>44</v>
      </c>
      <c r="CC68" s="250">
        <v>29</v>
      </c>
      <c r="CD68" s="250">
        <v>16</v>
      </c>
      <c r="CE68" s="250">
        <v>23</v>
      </c>
      <c r="CF68" s="250">
        <v>21</v>
      </c>
      <c r="CG68" s="250">
        <v>10</v>
      </c>
      <c r="CH68" s="250">
        <v>6</v>
      </c>
      <c r="CI68" s="250">
        <v>1</v>
      </c>
      <c r="CJ68" s="250">
        <v>2</v>
      </c>
      <c r="CK68" s="250">
        <v>2</v>
      </c>
    </row>
    <row r="69" spans="1:89" x14ac:dyDescent="0.25">
      <c r="A69" s="240">
        <v>550</v>
      </c>
      <c r="B69" s="241"/>
      <c r="C69" s="241"/>
      <c r="D69" s="242" t="s">
        <v>432</v>
      </c>
      <c r="E69" s="250">
        <v>280</v>
      </c>
      <c r="F69" s="250">
        <v>263</v>
      </c>
      <c r="G69" s="250">
        <v>237</v>
      </c>
      <c r="H69" s="250">
        <v>285</v>
      </c>
      <c r="I69" s="250">
        <v>227</v>
      </c>
      <c r="J69" s="250">
        <v>222</v>
      </c>
      <c r="K69" s="250">
        <v>214</v>
      </c>
      <c r="L69" s="250">
        <v>179</v>
      </c>
      <c r="M69" s="250">
        <v>210</v>
      </c>
      <c r="N69" s="250">
        <v>181</v>
      </c>
      <c r="O69" s="250">
        <v>189</v>
      </c>
      <c r="P69" s="250">
        <v>192</v>
      </c>
      <c r="Q69" s="250">
        <v>188</v>
      </c>
      <c r="R69" s="250">
        <v>193</v>
      </c>
      <c r="S69" s="250">
        <v>189</v>
      </c>
      <c r="T69" s="250">
        <v>179</v>
      </c>
      <c r="U69" s="250">
        <v>169</v>
      </c>
      <c r="V69" s="250">
        <v>172</v>
      </c>
      <c r="W69" s="250">
        <v>176</v>
      </c>
      <c r="X69" s="250">
        <v>162</v>
      </c>
      <c r="Y69" s="250">
        <v>190</v>
      </c>
      <c r="Z69" s="250">
        <v>175</v>
      </c>
      <c r="AA69" s="250">
        <v>173</v>
      </c>
      <c r="AB69" s="250">
        <v>153</v>
      </c>
      <c r="AC69" s="250">
        <v>181</v>
      </c>
      <c r="AD69" s="250">
        <v>226</v>
      </c>
      <c r="AE69" s="250">
        <v>193</v>
      </c>
      <c r="AF69" s="250">
        <v>238</v>
      </c>
      <c r="AG69" s="250">
        <v>240</v>
      </c>
      <c r="AH69" s="250">
        <v>236</v>
      </c>
      <c r="AI69" s="250">
        <v>226</v>
      </c>
      <c r="AJ69" s="250">
        <v>269</v>
      </c>
      <c r="AK69" s="250">
        <v>260</v>
      </c>
      <c r="AL69" s="250">
        <v>283</v>
      </c>
      <c r="AM69" s="250">
        <v>308</v>
      </c>
      <c r="AN69" s="250">
        <v>278</v>
      </c>
      <c r="AO69" s="250">
        <v>296</v>
      </c>
      <c r="AP69" s="250">
        <v>307</v>
      </c>
      <c r="AQ69" s="250">
        <v>291</v>
      </c>
      <c r="AR69" s="250">
        <v>304</v>
      </c>
      <c r="AS69" s="250">
        <v>295</v>
      </c>
      <c r="AT69" s="250">
        <v>314</v>
      </c>
      <c r="AU69" s="250">
        <v>308</v>
      </c>
      <c r="AV69" s="250">
        <v>322</v>
      </c>
      <c r="AW69" s="250">
        <v>341</v>
      </c>
      <c r="AX69" s="250">
        <v>303</v>
      </c>
      <c r="AY69" s="250">
        <v>304</v>
      </c>
      <c r="AZ69" s="250">
        <v>290</v>
      </c>
      <c r="BA69" s="250">
        <v>265</v>
      </c>
      <c r="BB69" s="250">
        <v>250</v>
      </c>
      <c r="BC69" s="250">
        <v>257</v>
      </c>
      <c r="BD69" s="250">
        <v>272</v>
      </c>
      <c r="BE69" s="250">
        <v>273</v>
      </c>
      <c r="BF69" s="250">
        <v>250</v>
      </c>
      <c r="BG69" s="250">
        <v>280</v>
      </c>
      <c r="BH69" s="250">
        <v>267</v>
      </c>
      <c r="BI69" s="250">
        <v>257</v>
      </c>
      <c r="BJ69" s="250">
        <v>207</v>
      </c>
      <c r="BK69" s="250">
        <v>233</v>
      </c>
      <c r="BL69" s="250">
        <v>178</v>
      </c>
      <c r="BM69" s="250">
        <v>168</v>
      </c>
      <c r="BN69" s="250">
        <v>152</v>
      </c>
      <c r="BO69" s="250">
        <v>156</v>
      </c>
      <c r="BP69" s="250">
        <v>114</v>
      </c>
      <c r="BQ69" s="250">
        <v>108</v>
      </c>
      <c r="BR69" s="250">
        <v>96</v>
      </c>
      <c r="BS69" s="250">
        <v>92</v>
      </c>
      <c r="BT69" s="250">
        <v>80</v>
      </c>
      <c r="BU69" s="250">
        <v>77</v>
      </c>
      <c r="BV69" s="250">
        <v>61</v>
      </c>
      <c r="BW69" s="250">
        <v>58</v>
      </c>
      <c r="BX69" s="250">
        <v>54</v>
      </c>
      <c r="BY69" s="250">
        <v>41</v>
      </c>
      <c r="BZ69" s="250">
        <v>38</v>
      </c>
      <c r="CA69" s="250">
        <v>19</v>
      </c>
      <c r="CB69" s="250">
        <v>24</v>
      </c>
      <c r="CC69" s="250">
        <v>15</v>
      </c>
      <c r="CD69" s="250">
        <v>13</v>
      </c>
      <c r="CE69" s="250">
        <v>8</v>
      </c>
      <c r="CF69" s="250">
        <v>4</v>
      </c>
      <c r="CG69" s="250">
        <v>3</v>
      </c>
      <c r="CH69" s="250">
        <v>2</v>
      </c>
      <c r="CI69" s="250">
        <v>1</v>
      </c>
      <c r="CJ69" s="250">
        <v>0</v>
      </c>
      <c r="CK69" s="250">
        <v>1</v>
      </c>
    </row>
    <row r="70" spans="1:89" x14ac:dyDescent="0.25">
      <c r="A70" s="240">
        <v>573</v>
      </c>
      <c r="B70" s="241"/>
      <c r="C70" s="241"/>
      <c r="D70" s="242" t="s">
        <v>433</v>
      </c>
      <c r="E70" s="250">
        <v>389</v>
      </c>
      <c r="F70" s="250">
        <v>362</v>
      </c>
      <c r="G70" s="250">
        <v>360</v>
      </c>
      <c r="H70" s="250">
        <v>382</v>
      </c>
      <c r="I70" s="250">
        <v>337</v>
      </c>
      <c r="J70" s="250">
        <v>293</v>
      </c>
      <c r="K70" s="250">
        <v>275</v>
      </c>
      <c r="L70" s="250">
        <v>260</v>
      </c>
      <c r="M70" s="250">
        <v>236</v>
      </c>
      <c r="N70" s="250">
        <v>259</v>
      </c>
      <c r="O70" s="250">
        <v>248</v>
      </c>
      <c r="P70" s="250">
        <v>276</v>
      </c>
      <c r="Q70" s="250">
        <v>297</v>
      </c>
      <c r="R70" s="250">
        <v>241</v>
      </c>
      <c r="S70" s="250">
        <v>255</v>
      </c>
      <c r="T70" s="250">
        <v>240</v>
      </c>
      <c r="U70" s="250">
        <v>280</v>
      </c>
      <c r="V70" s="250">
        <v>246</v>
      </c>
      <c r="W70" s="250">
        <v>270</v>
      </c>
      <c r="X70" s="250">
        <v>271</v>
      </c>
      <c r="Y70" s="250">
        <v>282</v>
      </c>
      <c r="Z70" s="250">
        <v>284</v>
      </c>
      <c r="AA70" s="250">
        <v>299</v>
      </c>
      <c r="AB70" s="250">
        <v>295</v>
      </c>
      <c r="AC70" s="250">
        <v>311</v>
      </c>
      <c r="AD70" s="250">
        <v>322</v>
      </c>
      <c r="AE70" s="250">
        <v>288</v>
      </c>
      <c r="AF70" s="250">
        <v>310</v>
      </c>
      <c r="AG70" s="250">
        <v>346</v>
      </c>
      <c r="AH70" s="250">
        <v>359</v>
      </c>
      <c r="AI70" s="250">
        <v>340</v>
      </c>
      <c r="AJ70" s="250">
        <v>357</v>
      </c>
      <c r="AK70" s="250">
        <v>348</v>
      </c>
      <c r="AL70" s="250">
        <v>404</v>
      </c>
      <c r="AM70" s="250">
        <v>406</v>
      </c>
      <c r="AN70" s="250">
        <v>429</v>
      </c>
      <c r="AO70" s="250">
        <v>406</v>
      </c>
      <c r="AP70" s="250">
        <v>365</v>
      </c>
      <c r="AQ70" s="250">
        <v>398</v>
      </c>
      <c r="AR70" s="250">
        <v>365</v>
      </c>
      <c r="AS70" s="250">
        <v>326</v>
      </c>
      <c r="AT70" s="250">
        <v>347</v>
      </c>
      <c r="AU70" s="250">
        <v>356</v>
      </c>
      <c r="AV70" s="250">
        <v>366</v>
      </c>
      <c r="AW70" s="250">
        <v>337</v>
      </c>
      <c r="AX70" s="250">
        <v>334</v>
      </c>
      <c r="AY70" s="250">
        <v>371</v>
      </c>
      <c r="AZ70" s="250">
        <v>364</v>
      </c>
      <c r="BA70" s="250">
        <v>331</v>
      </c>
      <c r="BB70" s="250">
        <v>322</v>
      </c>
      <c r="BC70" s="250">
        <v>311</v>
      </c>
      <c r="BD70" s="250">
        <v>307</v>
      </c>
      <c r="BE70" s="250">
        <v>326</v>
      </c>
      <c r="BF70" s="250">
        <v>357</v>
      </c>
      <c r="BG70" s="250">
        <v>314</v>
      </c>
      <c r="BH70" s="250">
        <v>321</v>
      </c>
      <c r="BI70" s="250">
        <v>273</v>
      </c>
      <c r="BJ70" s="250">
        <v>271</v>
      </c>
      <c r="BK70" s="250">
        <v>257</v>
      </c>
      <c r="BL70" s="250">
        <v>213</v>
      </c>
      <c r="BM70" s="250">
        <v>190</v>
      </c>
      <c r="BN70" s="250">
        <v>197</v>
      </c>
      <c r="BO70" s="250">
        <v>178</v>
      </c>
      <c r="BP70" s="250">
        <v>171</v>
      </c>
      <c r="BQ70" s="250">
        <v>142</v>
      </c>
      <c r="BR70" s="250">
        <v>133</v>
      </c>
      <c r="BS70" s="250">
        <v>130</v>
      </c>
      <c r="BT70" s="250">
        <v>108</v>
      </c>
      <c r="BU70" s="250">
        <v>83</v>
      </c>
      <c r="BV70" s="250">
        <v>97</v>
      </c>
      <c r="BW70" s="250">
        <v>77</v>
      </c>
      <c r="BX70" s="250">
        <v>73</v>
      </c>
      <c r="BY70" s="250">
        <v>70</v>
      </c>
      <c r="BZ70" s="250">
        <v>62</v>
      </c>
      <c r="CA70" s="250">
        <v>39</v>
      </c>
      <c r="CB70" s="250">
        <v>24</v>
      </c>
      <c r="CC70" s="250">
        <v>23</v>
      </c>
      <c r="CD70" s="250">
        <v>13</v>
      </c>
      <c r="CE70" s="250">
        <v>8</v>
      </c>
      <c r="CF70" s="250">
        <v>11</v>
      </c>
      <c r="CG70" s="250">
        <v>6</v>
      </c>
      <c r="CH70" s="250">
        <v>3</v>
      </c>
      <c r="CI70" s="250">
        <v>4</v>
      </c>
      <c r="CJ70" s="250">
        <v>2</v>
      </c>
      <c r="CK70" s="250">
        <v>0</v>
      </c>
    </row>
    <row r="71" spans="1:89" x14ac:dyDescent="0.25">
      <c r="A71" s="240">
        <v>575</v>
      </c>
      <c r="B71" s="241"/>
      <c r="C71" s="241"/>
      <c r="D71" s="242" t="s">
        <v>434</v>
      </c>
      <c r="E71" s="250">
        <v>305</v>
      </c>
      <c r="F71" s="250">
        <v>291</v>
      </c>
      <c r="G71" s="250">
        <v>312</v>
      </c>
      <c r="H71" s="250">
        <v>277</v>
      </c>
      <c r="I71" s="250">
        <v>279</v>
      </c>
      <c r="J71" s="250">
        <v>251</v>
      </c>
      <c r="K71" s="250">
        <v>194</v>
      </c>
      <c r="L71" s="250">
        <v>208</v>
      </c>
      <c r="M71" s="250">
        <v>205</v>
      </c>
      <c r="N71" s="250">
        <v>205</v>
      </c>
      <c r="O71" s="250">
        <v>231</v>
      </c>
      <c r="P71" s="250">
        <v>208</v>
      </c>
      <c r="Q71" s="250">
        <v>239</v>
      </c>
      <c r="R71" s="250">
        <v>223</v>
      </c>
      <c r="S71" s="250">
        <v>234</v>
      </c>
      <c r="T71" s="250">
        <v>216</v>
      </c>
      <c r="U71" s="250">
        <v>215</v>
      </c>
      <c r="V71" s="250">
        <v>220</v>
      </c>
      <c r="W71" s="250">
        <v>248</v>
      </c>
      <c r="X71" s="250">
        <v>259</v>
      </c>
      <c r="Y71" s="250">
        <v>256</v>
      </c>
      <c r="Z71" s="250">
        <v>278</v>
      </c>
      <c r="AA71" s="250">
        <v>286</v>
      </c>
      <c r="AB71" s="250">
        <v>310</v>
      </c>
      <c r="AC71" s="250">
        <v>311</v>
      </c>
      <c r="AD71" s="250">
        <v>302</v>
      </c>
      <c r="AE71" s="250">
        <v>295</v>
      </c>
      <c r="AF71" s="250">
        <v>318</v>
      </c>
      <c r="AG71" s="250">
        <v>337</v>
      </c>
      <c r="AH71" s="250">
        <v>332</v>
      </c>
      <c r="AI71" s="250">
        <v>287</v>
      </c>
      <c r="AJ71" s="250">
        <v>300</v>
      </c>
      <c r="AK71" s="250">
        <v>323</v>
      </c>
      <c r="AL71" s="250">
        <v>339</v>
      </c>
      <c r="AM71" s="250">
        <v>347</v>
      </c>
      <c r="AN71" s="250">
        <v>327</v>
      </c>
      <c r="AO71" s="250">
        <v>332</v>
      </c>
      <c r="AP71" s="250">
        <v>359</v>
      </c>
      <c r="AQ71" s="250">
        <v>318</v>
      </c>
      <c r="AR71" s="250">
        <v>280</v>
      </c>
      <c r="AS71" s="250">
        <v>298</v>
      </c>
      <c r="AT71" s="250">
        <v>285</v>
      </c>
      <c r="AU71" s="250">
        <v>292</v>
      </c>
      <c r="AV71" s="250">
        <v>261</v>
      </c>
      <c r="AW71" s="250">
        <v>260</v>
      </c>
      <c r="AX71" s="250">
        <v>307</v>
      </c>
      <c r="AY71" s="250">
        <v>249</v>
      </c>
      <c r="AZ71" s="250">
        <v>279</v>
      </c>
      <c r="BA71" s="250">
        <v>273</v>
      </c>
      <c r="BB71" s="250">
        <v>240</v>
      </c>
      <c r="BC71" s="250">
        <v>243</v>
      </c>
      <c r="BD71" s="250">
        <v>251</v>
      </c>
      <c r="BE71" s="250">
        <v>228</v>
      </c>
      <c r="BF71" s="250">
        <v>236</v>
      </c>
      <c r="BG71" s="250">
        <v>301</v>
      </c>
      <c r="BH71" s="250">
        <v>240</v>
      </c>
      <c r="BI71" s="250">
        <v>222</v>
      </c>
      <c r="BJ71" s="250">
        <v>214</v>
      </c>
      <c r="BK71" s="250">
        <v>194</v>
      </c>
      <c r="BL71" s="250">
        <v>179</v>
      </c>
      <c r="BM71" s="250">
        <v>156</v>
      </c>
      <c r="BN71" s="250">
        <v>145</v>
      </c>
      <c r="BO71" s="250">
        <v>144</v>
      </c>
      <c r="BP71" s="250">
        <v>145</v>
      </c>
      <c r="BQ71" s="250">
        <v>143</v>
      </c>
      <c r="BR71" s="250">
        <v>128</v>
      </c>
      <c r="BS71" s="250">
        <v>104</v>
      </c>
      <c r="BT71" s="250">
        <v>111</v>
      </c>
      <c r="BU71" s="250">
        <v>79</v>
      </c>
      <c r="BV71" s="250">
        <v>77</v>
      </c>
      <c r="BW71" s="250">
        <v>66</v>
      </c>
      <c r="BX71" s="250">
        <v>63</v>
      </c>
      <c r="BY71" s="250">
        <v>43</v>
      </c>
      <c r="BZ71" s="250">
        <v>35</v>
      </c>
      <c r="CA71" s="250">
        <v>26</v>
      </c>
      <c r="CB71" s="250">
        <v>21</v>
      </c>
      <c r="CC71" s="250">
        <v>18</v>
      </c>
      <c r="CD71" s="250">
        <v>14</v>
      </c>
      <c r="CE71" s="250">
        <v>6</v>
      </c>
      <c r="CF71" s="250">
        <v>5</v>
      </c>
      <c r="CG71" s="250">
        <v>3</v>
      </c>
      <c r="CH71" s="250">
        <v>3</v>
      </c>
      <c r="CI71" s="250">
        <v>4</v>
      </c>
      <c r="CJ71" s="250">
        <v>0</v>
      </c>
      <c r="CK71" s="250">
        <v>1</v>
      </c>
    </row>
    <row r="72" spans="1:89" x14ac:dyDescent="0.25">
      <c r="A72" s="240">
        <v>630</v>
      </c>
      <c r="B72" s="241"/>
      <c r="C72" s="241"/>
      <c r="D72" s="242" t="s">
        <v>435</v>
      </c>
      <c r="E72" s="250">
        <v>786</v>
      </c>
      <c r="F72" s="250">
        <v>810</v>
      </c>
      <c r="G72" s="250">
        <v>788</v>
      </c>
      <c r="H72" s="250">
        <v>805</v>
      </c>
      <c r="I72" s="250">
        <v>819</v>
      </c>
      <c r="J72" s="250">
        <v>707</v>
      </c>
      <c r="K72" s="250">
        <v>635</v>
      </c>
      <c r="L72" s="250">
        <v>573</v>
      </c>
      <c r="M72" s="250">
        <v>584</v>
      </c>
      <c r="N72" s="250">
        <v>587</v>
      </c>
      <c r="O72" s="250">
        <v>687</v>
      </c>
      <c r="P72" s="250">
        <v>627</v>
      </c>
      <c r="Q72" s="250">
        <v>652</v>
      </c>
      <c r="R72" s="250">
        <v>631</v>
      </c>
      <c r="S72" s="250">
        <v>657</v>
      </c>
      <c r="T72" s="250">
        <v>650</v>
      </c>
      <c r="U72" s="250">
        <v>614</v>
      </c>
      <c r="V72" s="250">
        <v>590</v>
      </c>
      <c r="W72" s="250">
        <v>659</v>
      </c>
      <c r="X72" s="250">
        <v>640</v>
      </c>
      <c r="Y72" s="250">
        <v>674</v>
      </c>
      <c r="Z72" s="250">
        <v>736</v>
      </c>
      <c r="AA72" s="250">
        <v>781</v>
      </c>
      <c r="AB72" s="250">
        <v>729</v>
      </c>
      <c r="AC72" s="250">
        <v>798</v>
      </c>
      <c r="AD72" s="250">
        <v>747</v>
      </c>
      <c r="AE72" s="250">
        <v>790</v>
      </c>
      <c r="AF72" s="250">
        <v>863</v>
      </c>
      <c r="AG72" s="250">
        <v>827</v>
      </c>
      <c r="AH72" s="250">
        <v>818</v>
      </c>
      <c r="AI72" s="250">
        <v>807</v>
      </c>
      <c r="AJ72" s="250">
        <v>763</v>
      </c>
      <c r="AK72" s="250">
        <v>797</v>
      </c>
      <c r="AL72" s="250">
        <v>882</v>
      </c>
      <c r="AM72" s="250">
        <v>944</v>
      </c>
      <c r="AN72" s="250">
        <v>888</v>
      </c>
      <c r="AO72" s="250">
        <v>893</v>
      </c>
      <c r="AP72" s="250">
        <v>845</v>
      </c>
      <c r="AQ72" s="250">
        <v>796</v>
      </c>
      <c r="AR72" s="250">
        <v>754</v>
      </c>
      <c r="AS72" s="250">
        <v>754</v>
      </c>
      <c r="AT72" s="250">
        <v>704</v>
      </c>
      <c r="AU72" s="250">
        <v>706</v>
      </c>
      <c r="AV72" s="250">
        <v>698</v>
      </c>
      <c r="AW72" s="250">
        <v>667</v>
      </c>
      <c r="AX72" s="250">
        <v>649</v>
      </c>
      <c r="AY72" s="250">
        <v>620</v>
      </c>
      <c r="AZ72" s="250">
        <v>615</v>
      </c>
      <c r="BA72" s="250">
        <v>641</v>
      </c>
      <c r="BB72" s="250">
        <v>568</v>
      </c>
      <c r="BC72" s="250">
        <v>602</v>
      </c>
      <c r="BD72" s="250">
        <v>615</v>
      </c>
      <c r="BE72" s="250">
        <v>649</v>
      </c>
      <c r="BF72" s="250">
        <v>685</v>
      </c>
      <c r="BG72" s="250">
        <v>702</v>
      </c>
      <c r="BH72" s="250">
        <v>642</v>
      </c>
      <c r="BI72" s="250">
        <v>573</v>
      </c>
      <c r="BJ72" s="250">
        <v>516</v>
      </c>
      <c r="BK72" s="250">
        <v>448</v>
      </c>
      <c r="BL72" s="250">
        <v>429</v>
      </c>
      <c r="BM72" s="250">
        <v>374</v>
      </c>
      <c r="BN72" s="250">
        <v>347</v>
      </c>
      <c r="BO72" s="250">
        <v>339</v>
      </c>
      <c r="BP72" s="250">
        <v>310</v>
      </c>
      <c r="BQ72" s="250">
        <v>289</v>
      </c>
      <c r="BR72" s="250">
        <v>218</v>
      </c>
      <c r="BS72" s="250">
        <v>215</v>
      </c>
      <c r="BT72" s="250">
        <v>196</v>
      </c>
      <c r="BU72" s="250">
        <v>174</v>
      </c>
      <c r="BV72" s="250">
        <v>158</v>
      </c>
      <c r="BW72" s="250">
        <v>131</v>
      </c>
      <c r="BX72" s="250">
        <v>97</v>
      </c>
      <c r="BY72" s="250">
        <v>100</v>
      </c>
      <c r="BZ72" s="250">
        <v>81</v>
      </c>
      <c r="CA72" s="250">
        <v>82</v>
      </c>
      <c r="CB72" s="250">
        <v>49</v>
      </c>
      <c r="CC72" s="250">
        <v>27</v>
      </c>
      <c r="CD72" s="250">
        <v>25</v>
      </c>
      <c r="CE72" s="250">
        <v>14</v>
      </c>
      <c r="CF72" s="250">
        <v>13</v>
      </c>
      <c r="CG72" s="250">
        <v>13</v>
      </c>
      <c r="CH72" s="250">
        <v>5</v>
      </c>
      <c r="CI72" s="250">
        <v>2</v>
      </c>
      <c r="CJ72" s="250">
        <v>0</v>
      </c>
      <c r="CK72" s="250">
        <v>4</v>
      </c>
    </row>
    <row r="73" spans="1:89" x14ac:dyDescent="0.25">
      <c r="A73" s="240">
        <v>580</v>
      </c>
      <c r="B73" s="241"/>
      <c r="C73" s="241"/>
      <c r="D73" s="242" t="s">
        <v>436</v>
      </c>
      <c r="E73" s="250">
        <v>450</v>
      </c>
      <c r="F73" s="250">
        <v>405</v>
      </c>
      <c r="G73" s="250">
        <v>407</v>
      </c>
      <c r="H73" s="250">
        <v>408</v>
      </c>
      <c r="I73" s="250">
        <v>351</v>
      </c>
      <c r="J73" s="250">
        <v>299</v>
      </c>
      <c r="K73" s="250">
        <v>254</v>
      </c>
      <c r="L73" s="250">
        <v>292</v>
      </c>
      <c r="M73" s="250">
        <v>269</v>
      </c>
      <c r="N73" s="250">
        <v>248</v>
      </c>
      <c r="O73" s="250">
        <v>294</v>
      </c>
      <c r="P73" s="250">
        <v>295</v>
      </c>
      <c r="Q73" s="250">
        <v>271</v>
      </c>
      <c r="R73" s="250">
        <v>266</v>
      </c>
      <c r="S73" s="250">
        <v>303</v>
      </c>
      <c r="T73" s="250">
        <v>290</v>
      </c>
      <c r="U73" s="250">
        <v>243</v>
      </c>
      <c r="V73" s="250">
        <v>290</v>
      </c>
      <c r="W73" s="250">
        <v>284</v>
      </c>
      <c r="X73" s="250">
        <v>273</v>
      </c>
      <c r="Y73" s="250">
        <v>332</v>
      </c>
      <c r="Z73" s="250">
        <v>295</v>
      </c>
      <c r="AA73" s="250">
        <v>319</v>
      </c>
      <c r="AB73" s="250">
        <v>342</v>
      </c>
      <c r="AC73" s="250">
        <v>373</v>
      </c>
      <c r="AD73" s="250">
        <v>363</v>
      </c>
      <c r="AE73" s="250">
        <v>366</v>
      </c>
      <c r="AF73" s="250">
        <v>380</v>
      </c>
      <c r="AG73" s="250">
        <v>385</v>
      </c>
      <c r="AH73" s="250">
        <v>425</v>
      </c>
      <c r="AI73" s="250">
        <v>406</v>
      </c>
      <c r="AJ73" s="250">
        <v>396</v>
      </c>
      <c r="AK73" s="250">
        <v>428</v>
      </c>
      <c r="AL73" s="250">
        <v>413</v>
      </c>
      <c r="AM73" s="250">
        <v>501</v>
      </c>
      <c r="AN73" s="250">
        <v>491</v>
      </c>
      <c r="AO73" s="250">
        <v>465</v>
      </c>
      <c r="AP73" s="250">
        <v>467</v>
      </c>
      <c r="AQ73" s="250">
        <v>410</v>
      </c>
      <c r="AR73" s="250">
        <v>439</v>
      </c>
      <c r="AS73" s="250">
        <v>440</v>
      </c>
      <c r="AT73" s="250">
        <v>410</v>
      </c>
      <c r="AU73" s="250">
        <v>446</v>
      </c>
      <c r="AV73" s="250">
        <v>407</v>
      </c>
      <c r="AW73" s="250">
        <v>457</v>
      </c>
      <c r="AX73" s="250">
        <v>450</v>
      </c>
      <c r="AY73" s="250">
        <v>364</v>
      </c>
      <c r="AZ73" s="250">
        <v>441</v>
      </c>
      <c r="BA73" s="250">
        <v>384</v>
      </c>
      <c r="BB73" s="250">
        <v>413</v>
      </c>
      <c r="BC73" s="250">
        <v>386</v>
      </c>
      <c r="BD73" s="250">
        <v>380</v>
      </c>
      <c r="BE73" s="250">
        <v>408</v>
      </c>
      <c r="BF73" s="250">
        <v>435</v>
      </c>
      <c r="BG73" s="250">
        <v>408</v>
      </c>
      <c r="BH73" s="250">
        <v>410</v>
      </c>
      <c r="BI73" s="250">
        <v>349</v>
      </c>
      <c r="BJ73" s="250">
        <v>329</v>
      </c>
      <c r="BK73" s="250">
        <v>308</v>
      </c>
      <c r="BL73" s="250">
        <v>270</v>
      </c>
      <c r="BM73" s="250">
        <v>253</v>
      </c>
      <c r="BN73" s="250">
        <v>242</v>
      </c>
      <c r="BO73" s="250">
        <v>228</v>
      </c>
      <c r="BP73" s="250">
        <v>201</v>
      </c>
      <c r="BQ73" s="250">
        <v>161</v>
      </c>
      <c r="BR73" s="250">
        <v>150</v>
      </c>
      <c r="BS73" s="250">
        <v>145</v>
      </c>
      <c r="BT73" s="250">
        <v>103</v>
      </c>
      <c r="BU73" s="250">
        <v>121</v>
      </c>
      <c r="BV73" s="250">
        <v>83</v>
      </c>
      <c r="BW73" s="250">
        <v>83</v>
      </c>
      <c r="BX73" s="250">
        <v>72</v>
      </c>
      <c r="BY73" s="250">
        <v>43</v>
      </c>
      <c r="BZ73" s="250">
        <v>42</v>
      </c>
      <c r="CA73" s="250">
        <v>51</v>
      </c>
      <c r="CB73" s="250">
        <v>27</v>
      </c>
      <c r="CC73" s="250">
        <v>27</v>
      </c>
      <c r="CD73" s="250">
        <v>12</v>
      </c>
      <c r="CE73" s="250">
        <v>14</v>
      </c>
      <c r="CF73" s="250">
        <v>7</v>
      </c>
      <c r="CG73" s="250">
        <v>6</v>
      </c>
      <c r="CH73" s="250">
        <v>1</v>
      </c>
      <c r="CI73" s="250">
        <v>1</v>
      </c>
      <c r="CJ73" s="250">
        <v>1</v>
      </c>
      <c r="CK73" s="250">
        <v>1</v>
      </c>
    </row>
    <row r="74" spans="1:89" s="241" customFormat="1" x14ac:dyDescent="0.25">
      <c r="A74" s="243">
        <v>710</v>
      </c>
      <c r="B74" s="242"/>
      <c r="C74" s="242"/>
      <c r="D74" s="242" t="s">
        <v>437</v>
      </c>
      <c r="E74" s="250">
        <v>393</v>
      </c>
      <c r="F74" s="250">
        <v>367</v>
      </c>
      <c r="G74" s="250">
        <v>349</v>
      </c>
      <c r="H74" s="250">
        <v>332</v>
      </c>
      <c r="I74" s="250">
        <v>299</v>
      </c>
      <c r="J74" s="250">
        <v>231</v>
      </c>
      <c r="K74" s="250">
        <v>214</v>
      </c>
      <c r="L74" s="250">
        <v>194</v>
      </c>
      <c r="M74" s="250">
        <v>175</v>
      </c>
      <c r="N74" s="250">
        <v>147</v>
      </c>
      <c r="O74" s="250">
        <v>199</v>
      </c>
      <c r="P74" s="250">
        <v>171</v>
      </c>
      <c r="Q74" s="250">
        <v>207</v>
      </c>
      <c r="R74" s="250">
        <v>203</v>
      </c>
      <c r="S74" s="250">
        <v>233</v>
      </c>
      <c r="T74" s="250">
        <v>212</v>
      </c>
      <c r="U74" s="250">
        <v>239</v>
      </c>
      <c r="V74" s="250">
        <v>250</v>
      </c>
      <c r="W74" s="250">
        <v>246</v>
      </c>
      <c r="X74" s="250">
        <v>275</v>
      </c>
      <c r="Y74" s="250">
        <v>280</v>
      </c>
      <c r="Z74" s="250">
        <v>310</v>
      </c>
      <c r="AA74" s="250">
        <v>328</v>
      </c>
      <c r="AB74" s="250">
        <v>351</v>
      </c>
      <c r="AC74" s="250">
        <v>365</v>
      </c>
      <c r="AD74" s="250">
        <v>380</v>
      </c>
      <c r="AE74" s="250">
        <v>409</v>
      </c>
      <c r="AF74" s="250">
        <v>403</v>
      </c>
      <c r="AG74" s="250">
        <v>420</v>
      </c>
      <c r="AH74" s="250">
        <v>399</v>
      </c>
      <c r="AI74" s="250">
        <v>356</v>
      </c>
      <c r="AJ74" s="250">
        <v>361</v>
      </c>
      <c r="AK74" s="250">
        <v>388</v>
      </c>
      <c r="AL74" s="250">
        <v>367</v>
      </c>
      <c r="AM74" s="250">
        <v>423</v>
      </c>
      <c r="AN74" s="250">
        <v>366</v>
      </c>
      <c r="AO74" s="250">
        <v>355</v>
      </c>
      <c r="AP74" s="250">
        <v>345</v>
      </c>
      <c r="AQ74" s="250">
        <v>338</v>
      </c>
      <c r="AR74" s="250">
        <v>312</v>
      </c>
      <c r="AS74" s="250">
        <v>338</v>
      </c>
      <c r="AT74" s="250">
        <v>306</v>
      </c>
      <c r="AU74" s="250">
        <v>279</v>
      </c>
      <c r="AV74" s="250">
        <v>287</v>
      </c>
      <c r="AW74" s="250">
        <v>291</v>
      </c>
      <c r="AX74" s="250">
        <v>284</v>
      </c>
      <c r="AY74" s="250">
        <v>269</v>
      </c>
      <c r="AZ74" s="250">
        <v>263</v>
      </c>
      <c r="BA74" s="250">
        <v>271</v>
      </c>
      <c r="BB74" s="250">
        <v>239</v>
      </c>
      <c r="BC74" s="250">
        <v>254</v>
      </c>
      <c r="BD74" s="250">
        <v>275</v>
      </c>
      <c r="BE74" s="250">
        <v>305</v>
      </c>
      <c r="BF74" s="250">
        <v>309</v>
      </c>
      <c r="BG74" s="250">
        <v>292</v>
      </c>
      <c r="BH74" s="250">
        <v>262</v>
      </c>
      <c r="BI74" s="250">
        <v>257</v>
      </c>
      <c r="BJ74" s="250">
        <v>218</v>
      </c>
      <c r="BK74" s="250">
        <v>218</v>
      </c>
      <c r="BL74" s="250">
        <v>195</v>
      </c>
      <c r="BM74" s="250">
        <v>178</v>
      </c>
      <c r="BN74" s="250">
        <v>133</v>
      </c>
      <c r="BO74" s="250">
        <v>129</v>
      </c>
      <c r="BP74" s="250">
        <v>120</v>
      </c>
      <c r="BQ74" s="250">
        <v>114</v>
      </c>
      <c r="BR74" s="250">
        <v>83</v>
      </c>
      <c r="BS74" s="250">
        <v>89</v>
      </c>
      <c r="BT74" s="250">
        <v>67</v>
      </c>
      <c r="BU74" s="250">
        <v>69</v>
      </c>
      <c r="BV74" s="250">
        <v>45</v>
      </c>
      <c r="BW74" s="250">
        <v>60</v>
      </c>
      <c r="BX74" s="250">
        <v>37</v>
      </c>
      <c r="BY74" s="250">
        <v>40</v>
      </c>
      <c r="BZ74" s="250">
        <v>29</v>
      </c>
      <c r="CA74" s="250">
        <v>28</v>
      </c>
      <c r="CB74" s="250">
        <v>20</v>
      </c>
      <c r="CC74" s="250">
        <v>15</v>
      </c>
      <c r="CD74" s="250">
        <v>13</v>
      </c>
      <c r="CE74" s="250">
        <v>12</v>
      </c>
      <c r="CF74" s="250">
        <v>8</v>
      </c>
      <c r="CG74" s="250">
        <v>3</v>
      </c>
      <c r="CH74" s="250">
        <v>2</v>
      </c>
      <c r="CI74" s="250">
        <v>0</v>
      </c>
      <c r="CJ74" s="250">
        <v>0</v>
      </c>
      <c r="CK74" s="250">
        <v>2</v>
      </c>
    </row>
    <row r="75" spans="1:89" s="241" customFormat="1" x14ac:dyDescent="0.25">
      <c r="A75" s="240">
        <v>766</v>
      </c>
      <c r="D75" s="242" t="s">
        <v>438</v>
      </c>
      <c r="E75" s="250">
        <v>344</v>
      </c>
      <c r="F75" s="250">
        <v>368</v>
      </c>
      <c r="G75" s="250">
        <v>331</v>
      </c>
      <c r="H75" s="250">
        <v>334</v>
      </c>
      <c r="I75" s="250">
        <v>313</v>
      </c>
      <c r="J75" s="250">
        <v>224</v>
      </c>
      <c r="K75" s="250">
        <v>195</v>
      </c>
      <c r="L75" s="250">
        <v>162</v>
      </c>
      <c r="M75" s="250">
        <v>179</v>
      </c>
      <c r="N75" s="250">
        <v>186</v>
      </c>
      <c r="O75" s="250">
        <v>170</v>
      </c>
      <c r="P75" s="250">
        <v>197</v>
      </c>
      <c r="Q75" s="250">
        <v>186</v>
      </c>
      <c r="R75" s="250">
        <v>211</v>
      </c>
      <c r="S75" s="250">
        <v>227</v>
      </c>
      <c r="T75" s="250">
        <v>206</v>
      </c>
      <c r="U75" s="250">
        <v>264</v>
      </c>
      <c r="V75" s="250">
        <v>237</v>
      </c>
      <c r="W75" s="250">
        <v>254</v>
      </c>
      <c r="X75" s="250">
        <v>252</v>
      </c>
      <c r="Y75" s="250">
        <v>278</v>
      </c>
      <c r="Z75" s="250">
        <v>285</v>
      </c>
      <c r="AA75" s="250">
        <v>266</v>
      </c>
      <c r="AB75" s="250">
        <v>312</v>
      </c>
      <c r="AC75" s="250">
        <v>339</v>
      </c>
      <c r="AD75" s="250">
        <v>352</v>
      </c>
      <c r="AE75" s="250">
        <v>357</v>
      </c>
      <c r="AF75" s="250">
        <v>333</v>
      </c>
      <c r="AG75" s="250">
        <v>361</v>
      </c>
      <c r="AH75" s="250">
        <v>403</v>
      </c>
      <c r="AI75" s="250">
        <v>367</v>
      </c>
      <c r="AJ75" s="250">
        <v>347</v>
      </c>
      <c r="AK75" s="250">
        <v>352</v>
      </c>
      <c r="AL75" s="250">
        <v>389</v>
      </c>
      <c r="AM75" s="250">
        <v>407</v>
      </c>
      <c r="AN75" s="250">
        <v>386</v>
      </c>
      <c r="AO75" s="250">
        <v>378</v>
      </c>
      <c r="AP75" s="250">
        <v>365</v>
      </c>
      <c r="AQ75" s="250">
        <v>378</v>
      </c>
      <c r="AR75" s="250">
        <v>298</v>
      </c>
      <c r="AS75" s="250">
        <v>319</v>
      </c>
      <c r="AT75" s="250">
        <v>313</v>
      </c>
      <c r="AU75" s="250">
        <v>320</v>
      </c>
      <c r="AV75" s="250">
        <v>323</v>
      </c>
      <c r="AW75" s="250">
        <v>337</v>
      </c>
      <c r="AX75" s="250">
        <v>299</v>
      </c>
      <c r="AY75" s="250">
        <v>304</v>
      </c>
      <c r="AZ75" s="250">
        <v>271</v>
      </c>
      <c r="BA75" s="250">
        <v>279</v>
      </c>
      <c r="BB75" s="250">
        <v>258</v>
      </c>
      <c r="BC75" s="250">
        <v>281</v>
      </c>
      <c r="BD75" s="250">
        <v>242</v>
      </c>
      <c r="BE75" s="250">
        <v>296</v>
      </c>
      <c r="BF75" s="250">
        <v>287</v>
      </c>
      <c r="BG75" s="250">
        <v>316</v>
      </c>
      <c r="BH75" s="250">
        <v>285</v>
      </c>
      <c r="BI75" s="250">
        <v>241</v>
      </c>
      <c r="BJ75" s="250">
        <v>228</v>
      </c>
      <c r="BK75" s="250">
        <v>218</v>
      </c>
      <c r="BL75" s="250">
        <v>160</v>
      </c>
      <c r="BM75" s="250">
        <v>162</v>
      </c>
      <c r="BN75" s="250">
        <v>145</v>
      </c>
      <c r="BO75" s="250">
        <v>132</v>
      </c>
      <c r="BP75" s="250">
        <v>125</v>
      </c>
      <c r="BQ75" s="250">
        <v>132</v>
      </c>
      <c r="BR75" s="250">
        <v>97</v>
      </c>
      <c r="BS75" s="250">
        <v>100</v>
      </c>
      <c r="BT75" s="250">
        <v>92</v>
      </c>
      <c r="BU75" s="250">
        <v>85</v>
      </c>
      <c r="BV75" s="250">
        <v>94</v>
      </c>
      <c r="BW75" s="250">
        <v>64</v>
      </c>
      <c r="BX75" s="250">
        <v>49</v>
      </c>
      <c r="BY75" s="250">
        <v>32</v>
      </c>
      <c r="BZ75" s="250">
        <v>36</v>
      </c>
      <c r="CA75" s="250">
        <v>37</v>
      </c>
      <c r="CB75" s="250">
        <v>19</v>
      </c>
      <c r="CC75" s="250">
        <v>22</v>
      </c>
      <c r="CD75" s="250">
        <v>9</v>
      </c>
      <c r="CE75" s="250">
        <v>5</v>
      </c>
      <c r="CF75" s="250">
        <v>10</v>
      </c>
      <c r="CG75" s="250">
        <v>4</v>
      </c>
      <c r="CH75" s="250">
        <v>1</v>
      </c>
      <c r="CI75" s="250">
        <v>0</v>
      </c>
      <c r="CJ75" s="250">
        <v>2</v>
      </c>
      <c r="CK75" s="250">
        <v>1</v>
      </c>
    </row>
    <row r="76" spans="1:89" s="241" customFormat="1" x14ac:dyDescent="0.25">
      <c r="A76" s="240">
        <v>615</v>
      </c>
      <c r="D76" s="242" t="s">
        <v>439</v>
      </c>
      <c r="E76" s="250">
        <v>498</v>
      </c>
      <c r="F76" s="250">
        <v>527</v>
      </c>
      <c r="G76" s="250">
        <v>605</v>
      </c>
      <c r="H76" s="250">
        <v>651</v>
      </c>
      <c r="I76" s="250">
        <v>709</v>
      </c>
      <c r="J76" s="250">
        <v>701</v>
      </c>
      <c r="K76" s="250">
        <v>710</v>
      </c>
      <c r="L76" s="250">
        <v>660</v>
      </c>
      <c r="M76" s="250">
        <v>651</v>
      </c>
      <c r="N76" s="250">
        <v>615</v>
      </c>
      <c r="O76" s="250">
        <v>600</v>
      </c>
      <c r="P76" s="250">
        <v>609</v>
      </c>
      <c r="Q76" s="250">
        <v>544</v>
      </c>
      <c r="R76" s="250">
        <v>560</v>
      </c>
      <c r="S76" s="250">
        <v>543</v>
      </c>
      <c r="T76" s="250">
        <v>617</v>
      </c>
      <c r="U76" s="250">
        <v>516</v>
      </c>
      <c r="V76" s="250">
        <v>507</v>
      </c>
      <c r="W76" s="250">
        <v>523</v>
      </c>
      <c r="X76" s="250">
        <v>528</v>
      </c>
      <c r="Y76" s="250">
        <v>618</v>
      </c>
      <c r="Z76" s="250">
        <v>565</v>
      </c>
      <c r="AA76" s="250">
        <v>631</v>
      </c>
      <c r="AB76" s="250">
        <v>640</v>
      </c>
      <c r="AC76" s="250">
        <v>631</v>
      </c>
      <c r="AD76" s="250">
        <v>633</v>
      </c>
      <c r="AE76" s="250">
        <v>655</v>
      </c>
      <c r="AF76" s="250">
        <v>619</v>
      </c>
      <c r="AG76" s="250">
        <v>739</v>
      </c>
      <c r="AH76" s="250">
        <v>664</v>
      </c>
      <c r="AI76" s="250">
        <v>581</v>
      </c>
      <c r="AJ76" s="250">
        <v>622</v>
      </c>
      <c r="AK76" s="250">
        <v>672</v>
      </c>
      <c r="AL76" s="250">
        <v>658</v>
      </c>
      <c r="AM76" s="250">
        <v>725</v>
      </c>
      <c r="AN76" s="250">
        <v>644</v>
      </c>
      <c r="AO76" s="250">
        <v>615</v>
      </c>
      <c r="AP76" s="250">
        <v>592</v>
      </c>
      <c r="AQ76" s="250">
        <v>575</v>
      </c>
      <c r="AR76" s="250">
        <v>536</v>
      </c>
      <c r="AS76" s="250">
        <v>521</v>
      </c>
      <c r="AT76" s="250">
        <v>521</v>
      </c>
      <c r="AU76" s="250">
        <v>496</v>
      </c>
      <c r="AV76" s="250">
        <v>498</v>
      </c>
      <c r="AW76" s="250">
        <v>508</v>
      </c>
      <c r="AX76" s="250">
        <v>529</v>
      </c>
      <c r="AY76" s="250">
        <v>486</v>
      </c>
      <c r="AZ76" s="250">
        <v>524</v>
      </c>
      <c r="BA76" s="250">
        <v>484</v>
      </c>
      <c r="BB76" s="250">
        <v>506</v>
      </c>
      <c r="BC76" s="250">
        <v>432</v>
      </c>
      <c r="BD76" s="250">
        <v>481</v>
      </c>
      <c r="BE76" s="250">
        <v>472</v>
      </c>
      <c r="BF76" s="250">
        <v>502</v>
      </c>
      <c r="BG76" s="250">
        <v>508</v>
      </c>
      <c r="BH76" s="250">
        <v>465</v>
      </c>
      <c r="BI76" s="250">
        <v>432</v>
      </c>
      <c r="BJ76" s="250">
        <v>393</v>
      </c>
      <c r="BK76" s="250">
        <v>341</v>
      </c>
      <c r="BL76" s="250">
        <v>313</v>
      </c>
      <c r="BM76" s="250">
        <v>294</v>
      </c>
      <c r="BN76" s="250">
        <v>254</v>
      </c>
      <c r="BO76" s="250">
        <v>236</v>
      </c>
      <c r="BP76" s="250">
        <v>228</v>
      </c>
      <c r="BQ76" s="250">
        <v>194</v>
      </c>
      <c r="BR76" s="250">
        <v>173</v>
      </c>
      <c r="BS76" s="250">
        <v>148</v>
      </c>
      <c r="BT76" s="250">
        <v>147</v>
      </c>
      <c r="BU76" s="250">
        <v>119</v>
      </c>
      <c r="BV76" s="250">
        <v>108</v>
      </c>
      <c r="BW76" s="250">
        <v>81</v>
      </c>
      <c r="BX76" s="250">
        <v>64</v>
      </c>
      <c r="BY76" s="250">
        <v>71</v>
      </c>
      <c r="BZ76" s="250">
        <v>56</v>
      </c>
      <c r="CA76" s="250">
        <v>48</v>
      </c>
      <c r="CB76" s="250">
        <v>30</v>
      </c>
      <c r="CC76" s="250">
        <v>30</v>
      </c>
      <c r="CD76" s="250">
        <v>24</v>
      </c>
      <c r="CE76" s="250">
        <v>23</v>
      </c>
      <c r="CF76" s="250">
        <v>13</v>
      </c>
      <c r="CG76" s="250">
        <v>6</v>
      </c>
      <c r="CH76" s="250">
        <v>5</v>
      </c>
      <c r="CI76" s="250">
        <v>6</v>
      </c>
      <c r="CJ76" s="250">
        <v>2</v>
      </c>
      <c r="CK76" s="250">
        <v>1</v>
      </c>
    </row>
    <row r="77" spans="1:89" s="241" customFormat="1" x14ac:dyDescent="0.25">
      <c r="A77" s="240">
        <v>707</v>
      </c>
      <c r="D77" s="242" t="s">
        <v>440</v>
      </c>
      <c r="E77" s="250">
        <v>258</v>
      </c>
      <c r="F77" s="250">
        <v>254</v>
      </c>
      <c r="G77" s="250">
        <v>338</v>
      </c>
      <c r="H77" s="250">
        <v>331</v>
      </c>
      <c r="I77" s="250">
        <v>292</v>
      </c>
      <c r="J77" s="250">
        <v>283</v>
      </c>
      <c r="K77" s="250">
        <v>243</v>
      </c>
      <c r="L77" s="250">
        <v>251</v>
      </c>
      <c r="M77" s="250">
        <v>235</v>
      </c>
      <c r="N77" s="250">
        <v>220</v>
      </c>
      <c r="O77" s="250">
        <v>221</v>
      </c>
      <c r="P77" s="250">
        <v>209</v>
      </c>
      <c r="Q77" s="250">
        <v>220</v>
      </c>
      <c r="R77" s="250">
        <v>190</v>
      </c>
      <c r="S77" s="250">
        <v>215</v>
      </c>
      <c r="T77" s="250">
        <v>186</v>
      </c>
      <c r="U77" s="250">
        <v>153</v>
      </c>
      <c r="V77" s="250">
        <v>190</v>
      </c>
      <c r="W77" s="250">
        <v>189</v>
      </c>
      <c r="X77" s="250">
        <v>180</v>
      </c>
      <c r="Y77" s="250">
        <v>168</v>
      </c>
      <c r="Z77" s="250">
        <v>207</v>
      </c>
      <c r="AA77" s="250">
        <v>204</v>
      </c>
      <c r="AB77" s="250">
        <v>205</v>
      </c>
      <c r="AC77" s="250">
        <v>206</v>
      </c>
      <c r="AD77" s="250">
        <v>215</v>
      </c>
      <c r="AE77" s="250">
        <v>234</v>
      </c>
      <c r="AF77" s="250">
        <v>219</v>
      </c>
      <c r="AG77" s="250">
        <v>241</v>
      </c>
      <c r="AH77" s="250">
        <v>257</v>
      </c>
      <c r="AI77" s="250">
        <v>236</v>
      </c>
      <c r="AJ77" s="250">
        <v>269</v>
      </c>
      <c r="AK77" s="250">
        <v>273</v>
      </c>
      <c r="AL77" s="250">
        <v>279</v>
      </c>
      <c r="AM77" s="250">
        <v>324</v>
      </c>
      <c r="AN77" s="250">
        <v>328</v>
      </c>
      <c r="AO77" s="250">
        <v>316</v>
      </c>
      <c r="AP77" s="250">
        <v>321</v>
      </c>
      <c r="AQ77" s="250">
        <v>269</v>
      </c>
      <c r="AR77" s="250">
        <v>283</v>
      </c>
      <c r="AS77" s="250">
        <v>280</v>
      </c>
      <c r="AT77" s="250">
        <v>262</v>
      </c>
      <c r="AU77" s="250">
        <v>291</v>
      </c>
      <c r="AV77" s="250">
        <v>280</v>
      </c>
      <c r="AW77" s="250">
        <v>276</v>
      </c>
      <c r="AX77" s="250">
        <v>287</v>
      </c>
      <c r="AY77" s="250">
        <v>302</v>
      </c>
      <c r="AZ77" s="250">
        <v>270</v>
      </c>
      <c r="BA77" s="250">
        <v>257</v>
      </c>
      <c r="BB77" s="250">
        <v>303</v>
      </c>
      <c r="BC77" s="250">
        <v>291</v>
      </c>
      <c r="BD77" s="250">
        <v>271</v>
      </c>
      <c r="BE77" s="250">
        <v>284</v>
      </c>
      <c r="BF77" s="250">
        <v>260</v>
      </c>
      <c r="BG77" s="250">
        <v>295</v>
      </c>
      <c r="BH77" s="250">
        <v>249</v>
      </c>
      <c r="BI77" s="250">
        <v>242</v>
      </c>
      <c r="BJ77" s="250">
        <v>218</v>
      </c>
      <c r="BK77" s="250">
        <v>192</v>
      </c>
      <c r="BL77" s="250">
        <v>168</v>
      </c>
      <c r="BM77" s="250">
        <v>169</v>
      </c>
      <c r="BN77" s="250">
        <v>144</v>
      </c>
      <c r="BO77" s="250">
        <v>145</v>
      </c>
      <c r="BP77" s="250">
        <v>131</v>
      </c>
      <c r="BQ77" s="250">
        <v>90</v>
      </c>
      <c r="BR77" s="250">
        <v>115</v>
      </c>
      <c r="BS77" s="250">
        <v>77</v>
      </c>
      <c r="BT77" s="250">
        <v>106</v>
      </c>
      <c r="BU77" s="250">
        <v>81</v>
      </c>
      <c r="BV77" s="250">
        <v>74</v>
      </c>
      <c r="BW77" s="250">
        <v>52</v>
      </c>
      <c r="BX77" s="250">
        <v>55</v>
      </c>
      <c r="BY77" s="250">
        <v>56</v>
      </c>
      <c r="BZ77" s="250">
        <v>32</v>
      </c>
      <c r="CA77" s="250">
        <v>28</v>
      </c>
      <c r="CB77" s="250">
        <v>24</v>
      </c>
      <c r="CC77" s="250">
        <v>15</v>
      </c>
      <c r="CD77" s="250">
        <v>9</v>
      </c>
      <c r="CE77" s="250">
        <v>6</v>
      </c>
      <c r="CF77" s="250">
        <v>5</v>
      </c>
      <c r="CG77" s="250">
        <v>2</v>
      </c>
      <c r="CH77" s="250">
        <v>4</v>
      </c>
      <c r="CI77" s="250">
        <v>1</v>
      </c>
      <c r="CJ77" s="250">
        <v>1</v>
      </c>
      <c r="CK77" s="250">
        <v>1</v>
      </c>
    </row>
    <row r="78" spans="1:89" s="241" customFormat="1" x14ac:dyDescent="0.25">
      <c r="A78" s="240">
        <v>727</v>
      </c>
      <c r="D78" s="242" t="s">
        <v>441</v>
      </c>
      <c r="E78" s="250">
        <v>152</v>
      </c>
      <c r="F78" s="250">
        <v>171</v>
      </c>
      <c r="G78" s="250">
        <v>150</v>
      </c>
      <c r="H78" s="250">
        <v>176</v>
      </c>
      <c r="I78" s="250">
        <v>131</v>
      </c>
      <c r="J78" s="250">
        <v>121</v>
      </c>
      <c r="K78" s="250">
        <v>93</v>
      </c>
      <c r="L78" s="250">
        <v>95</v>
      </c>
      <c r="M78" s="250">
        <v>94</v>
      </c>
      <c r="N78" s="250">
        <v>74</v>
      </c>
      <c r="O78" s="250">
        <v>82</v>
      </c>
      <c r="P78" s="250">
        <v>90</v>
      </c>
      <c r="Q78" s="250">
        <v>93</v>
      </c>
      <c r="R78" s="250">
        <v>87</v>
      </c>
      <c r="S78" s="250">
        <v>99</v>
      </c>
      <c r="T78" s="250">
        <v>103</v>
      </c>
      <c r="U78" s="250">
        <v>95</v>
      </c>
      <c r="V78" s="250">
        <v>102</v>
      </c>
      <c r="W78" s="250">
        <v>112</v>
      </c>
      <c r="X78" s="250">
        <v>103</v>
      </c>
      <c r="Y78" s="250">
        <v>99</v>
      </c>
      <c r="Z78" s="250">
        <v>110</v>
      </c>
      <c r="AA78" s="250">
        <v>129</v>
      </c>
      <c r="AB78" s="250">
        <v>122</v>
      </c>
      <c r="AC78" s="250">
        <v>138</v>
      </c>
      <c r="AD78" s="250">
        <v>138</v>
      </c>
      <c r="AE78" s="250">
        <v>153</v>
      </c>
      <c r="AF78" s="250">
        <v>148</v>
      </c>
      <c r="AG78" s="250">
        <v>163</v>
      </c>
      <c r="AH78" s="250">
        <v>180</v>
      </c>
      <c r="AI78" s="250">
        <v>166</v>
      </c>
      <c r="AJ78" s="250">
        <v>147</v>
      </c>
      <c r="AK78" s="250">
        <v>168</v>
      </c>
      <c r="AL78" s="250">
        <v>154</v>
      </c>
      <c r="AM78" s="250">
        <v>174</v>
      </c>
      <c r="AN78" s="250">
        <v>179</v>
      </c>
      <c r="AO78" s="250">
        <v>181</v>
      </c>
      <c r="AP78" s="250">
        <v>181</v>
      </c>
      <c r="AQ78" s="250">
        <v>149</v>
      </c>
      <c r="AR78" s="250">
        <v>174</v>
      </c>
      <c r="AS78" s="250">
        <v>169</v>
      </c>
      <c r="AT78" s="250">
        <v>138</v>
      </c>
      <c r="AU78" s="250">
        <v>126</v>
      </c>
      <c r="AV78" s="250">
        <v>159</v>
      </c>
      <c r="AW78" s="250">
        <v>161</v>
      </c>
      <c r="AX78" s="250">
        <v>122</v>
      </c>
      <c r="AY78" s="250">
        <v>163</v>
      </c>
      <c r="AZ78" s="250">
        <v>149</v>
      </c>
      <c r="BA78" s="250">
        <v>158</v>
      </c>
      <c r="BB78" s="250">
        <v>180</v>
      </c>
      <c r="BC78" s="250">
        <v>147</v>
      </c>
      <c r="BD78" s="250">
        <v>137</v>
      </c>
      <c r="BE78" s="250">
        <v>158</v>
      </c>
      <c r="BF78" s="250">
        <v>168</v>
      </c>
      <c r="BG78" s="250">
        <v>172</v>
      </c>
      <c r="BH78" s="250">
        <v>122</v>
      </c>
      <c r="BI78" s="250">
        <v>142</v>
      </c>
      <c r="BJ78" s="250">
        <v>106</v>
      </c>
      <c r="BK78" s="250">
        <v>118</v>
      </c>
      <c r="BL78" s="250">
        <v>90</v>
      </c>
      <c r="BM78" s="250">
        <v>87</v>
      </c>
      <c r="BN78" s="250">
        <v>83</v>
      </c>
      <c r="BO78" s="250">
        <v>74</v>
      </c>
      <c r="BP78" s="250">
        <v>85</v>
      </c>
      <c r="BQ78" s="250">
        <v>71</v>
      </c>
      <c r="BR78" s="250">
        <v>52</v>
      </c>
      <c r="BS78" s="250">
        <v>49</v>
      </c>
      <c r="BT78" s="250">
        <v>43</v>
      </c>
      <c r="BU78" s="250">
        <v>47</v>
      </c>
      <c r="BV78" s="250">
        <v>31</v>
      </c>
      <c r="BW78" s="250">
        <v>31</v>
      </c>
      <c r="BX78" s="250">
        <v>16</v>
      </c>
      <c r="BY78" s="250">
        <v>21</v>
      </c>
      <c r="BZ78" s="250">
        <v>15</v>
      </c>
      <c r="CA78" s="250">
        <v>9</v>
      </c>
      <c r="CB78" s="250">
        <v>8</v>
      </c>
      <c r="CC78" s="250">
        <v>13</v>
      </c>
      <c r="CD78" s="250">
        <v>1</v>
      </c>
      <c r="CE78" s="250">
        <v>3</v>
      </c>
      <c r="CF78" s="250">
        <v>4</v>
      </c>
      <c r="CG78" s="250">
        <v>1</v>
      </c>
      <c r="CH78" s="250">
        <v>2</v>
      </c>
      <c r="CI78" s="250">
        <v>0</v>
      </c>
      <c r="CJ78" s="250">
        <v>0</v>
      </c>
      <c r="CK78" s="250">
        <v>0</v>
      </c>
    </row>
    <row r="79" spans="1:89" s="241" customFormat="1" x14ac:dyDescent="0.25">
      <c r="A79" s="240">
        <v>730</v>
      </c>
      <c r="D79" s="242" t="s">
        <v>442</v>
      </c>
      <c r="E79" s="250">
        <v>613</v>
      </c>
      <c r="F79" s="250">
        <v>631</v>
      </c>
      <c r="G79" s="250">
        <v>638</v>
      </c>
      <c r="H79" s="250">
        <v>683</v>
      </c>
      <c r="I79" s="250">
        <v>701</v>
      </c>
      <c r="J79" s="250">
        <v>660</v>
      </c>
      <c r="K79" s="250">
        <v>640</v>
      </c>
      <c r="L79" s="250">
        <v>654</v>
      </c>
      <c r="M79" s="250">
        <v>643</v>
      </c>
      <c r="N79" s="250">
        <v>627</v>
      </c>
      <c r="O79" s="250">
        <v>626</v>
      </c>
      <c r="P79" s="250">
        <v>573</v>
      </c>
      <c r="Q79" s="250">
        <v>576</v>
      </c>
      <c r="R79" s="250">
        <v>568</v>
      </c>
      <c r="S79" s="250">
        <v>574</v>
      </c>
      <c r="T79" s="250">
        <v>561</v>
      </c>
      <c r="U79" s="250">
        <v>493</v>
      </c>
      <c r="V79" s="250">
        <v>536</v>
      </c>
      <c r="W79" s="250">
        <v>544</v>
      </c>
      <c r="X79" s="250">
        <v>557</v>
      </c>
      <c r="Y79" s="250">
        <v>563</v>
      </c>
      <c r="Z79" s="250">
        <v>576</v>
      </c>
      <c r="AA79" s="250">
        <v>656</v>
      </c>
      <c r="AB79" s="250">
        <v>600</v>
      </c>
      <c r="AC79" s="250">
        <v>672</v>
      </c>
      <c r="AD79" s="250">
        <v>723</v>
      </c>
      <c r="AE79" s="250">
        <v>701</v>
      </c>
      <c r="AF79" s="250">
        <v>726</v>
      </c>
      <c r="AG79" s="250">
        <v>748</v>
      </c>
      <c r="AH79" s="250">
        <v>674</v>
      </c>
      <c r="AI79" s="250">
        <v>714</v>
      </c>
      <c r="AJ79" s="250">
        <v>684</v>
      </c>
      <c r="AK79" s="250">
        <v>732</v>
      </c>
      <c r="AL79" s="250">
        <v>719</v>
      </c>
      <c r="AM79" s="250">
        <v>783</v>
      </c>
      <c r="AN79" s="250">
        <v>781</v>
      </c>
      <c r="AO79" s="250">
        <v>756</v>
      </c>
      <c r="AP79" s="250">
        <v>714</v>
      </c>
      <c r="AQ79" s="250">
        <v>658</v>
      </c>
      <c r="AR79" s="250">
        <v>649</v>
      </c>
      <c r="AS79" s="250">
        <v>633</v>
      </c>
      <c r="AT79" s="250">
        <v>575</v>
      </c>
      <c r="AU79" s="250">
        <v>602</v>
      </c>
      <c r="AV79" s="250">
        <v>589</v>
      </c>
      <c r="AW79" s="250">
        <v>613</v>
      </c>
      <c r="AX79" s="250">
        <v>578</v>
      </c>
      <c r="AY79" s="250">
        <v>571</v>
      </c>
      <c r="AZ79" s="250">
        <v>550</v>
      </c>
      <c r="BA79" s="250">
        <v>539</v>
      </c>
      <c r="BB79" s="250">
        <v>557</v>
      </c>
      <c r="BC79" s="250">
        <v>565</v>
      </c>
      <c r="BD79" s="250">
        <v>610</v>
      </c>
      <c r="BE79" s="250">
        <v>577</v>
      </c>
      <c r="BF79" s="250">
        <v>644</v>
      </c>
      <c r="BG79" s="250">
        <v>604</v>
      </c>
      <c r="BH79" s="250">
        <v>550</v>
      </c>
      <c r="BI79" s="250">
        <v>549</v>
      </c>
      <c r="BJ79" s="250">
        <v>507</v>
      </c>
      <c r="BK79" s="250">
        <v>453</v>
      </c>
      <c r="BL79" s="250">
        <v>396</v>
      </c>
      <c r="BM79" s="250">
        <v>321</v>
      </c>
      <c r="BN79" s="250">
        <v>302</v>
      </c>
      <c r="BO79" s="250">
        <v>316</v>
      </c>
      <c r="BP79" s="250">
        <v>286</v>
      </c>
      <c r="BQ79" s="250">
        <v>245</v>
      </c>
      <c r="BR79" s="250">
        <v>201</v>
      </c>
      <c r="BS79" s="250">
        <v>218</v>
      </c>
      <c r="BT79" s="250">
        <v>154</v>
      </c>
      <c r="BU79" s="250">
        <v>139</v>
      </c>
      <c r="BV79" s="250">
        <v>135</v>
      </c>
      <c r="BW79" s="250">
        <v>114</v>
      </c>
      <c r="BX79" s="250">
        <v>105</v>
      </c>
      <c r="BY79" s="250">
        <v>95</v>
      </c>
      <c r="BZ79" s="250">
        <v>71</v>
      </c>
      <c r="CA79" s="250">
        <v>44</v>
      </c>
      <c r="CB79" s="250">
        <v>44</v>
      </c>
      <c r="CC79" s="250">
        <v>43</v>
      </c>
      <c r="CD79" s="250">
        <v>28</v>
      </c>
      <c r="CE79" s="250">
        <v>13</v>
      </c>
      <c r="CF79" s="250">
        <v>14</v>
      </c>
      <c r="CG79" s="250">
        <v>10</v>
      </c>
      <c r="CH79" s="250">
        <v>3</v>
      </c>
      <c r="CI79" s="250">
        <v>5</v>
      </c>
      <c r="CJ79" s="250">
        <v>1</v>
      </c>
      <c r="CK79" s="250">
        <v>7</v>
      </c>
    </row>
    <row r="80" spans="1:89" s="241" customFormat="1" x14ac:dyDescent="0.25">
      <c r="A80" s="240">
        <v>741</v>
      </c>
      <c r="D80" s="242" t="s">
        <v>443</v>
      </c>
      <c r="E80" s="250">
        <v>21</v>
      </c>
      <c r="F80" s="250">
        <v>19</v>
      </c>
      <c r="G80" s="250">
        <v>13</v>
      </c>
      <c r="H80" s="250">
        <v>15</v>
      </c>
      <c r="I80" s="250">
        <v>9</v>
      </c>
      <c r="J80" s="250">
        <v>14</v>
      </c>
      <c r="K80" s="250">
        <v>12</v>
      </c>
      <c r="L80" s="250">
        <v>6</v>
      </c>
      <c r="M80" s="250">
        <v>12</v>
      </c>
      <c r="N80" s="250">
        <v>17</v>
      </c>
      <c r="O80" s="250">
        <v>10</v>
      </c>
      <c r="P80" s="250">
        <v>11</v>
      </c>
      <c r="Q80" s="250">
        <v>13</v>
      </c>
      <c r="R80" s="250">
        <v>12</v>
      </c>
      <c r="S80" s="250">
        <v>13</v>
      </c>
      <c r="T80" s="250">
        <v>10</v>
      </c>
      <c r="U80" s="250">
        <v>10</v>
      </c>
      <c r="V80" s="250">
        <v>17</v>
      </c>
      <c r="W80" s="250">
        <v>15</v>
      </c>
      <c r="X80" s="250">
        <v>17</v>
      </c>
      <c r="Y80" s="250">
        <v>16</v>
      </c>
      <c r="Z80" s="250">
        <v>17</v>
      </c>
      <c r="AA80" s="250">
        <v>16</v>
      </c>
      <c r="AB80" s="250">
        <v>22</v>
      </c>
      <c r="AC80" s="250">
        <v>15</v>
      </c>
      <c r="AD80" s="250">
        <v>25</v>
      </c>
      <c r="AE80" s="250">
        <v>20</v>
      </c>
      <c r="AF80" s="250">
        <v>14</v>
      </c>
      <c r="AG80" s="250">
        <v>19</v>
      </c>
      <c r="AH80" s="250">
        <v>20</v>
      </c>
      <c r="AI80" s="250">
        <v>18</v>
      </c>
      <c r="AJ80" s="250">
        <v>24</v>
      </c>
      <c r="AK80" s="250">
        <v>22</v>
      </c>
      <c r="AL80" s="250">
        <v>22</v>
      </c>
      <c r="AM80" s="250">
        <v>31</v>
      </c>
      <c r="AN80" s="250">
        <v>29</v>
      </c>
      <c r="AO80" s="250">
        <v>36</v>
      </c>
      <c r="AP80" s="250">
        <v>31</v>
      </c>
      <c r="AQ80" s="250">
        <v>37</v>
      </c>
      <c r="AR80" s="250">
        <v>28</v>
      </c>
      <c r="AS80" s="250">
        <v>32</v>
      </c>
      <c r="AT80" s="250">
        <v>33</v>
      </c>
      <c r="AU80" s="250">
        <v>38</v>
      </c>
      <c r="AV80" s="250">
        <v>27</v>
      </c>
      <c r="AW80" s="250">
        <v>34</v>
      </c>
      <c r="AX80" s="250">
        <v>28</v>
      </c>
      <c r="AY80" s="250">
        <v>33</v>
      </c>
      <c r="AZ80" s="250">
        <v>37</v>
      </c>
      <c r="BA80" s="250">
        <v>32</v>
      </c>
      <c r="BB80" s="250">
        <v>39</v>
      </c>
      <c r="BC80" s="250">
        <v>34</v>
      </c>
      <c r="BD80" s="250">
        <v>36</v>
      </c>
      <c r="BE80" s="250">
        <v>44</v>
      </c>
      <c r="BF80" s="250">
        <v>45</v>
      </c>
      <c r="BG80" s="250">
        <v>39</v>
      </c>
      <c r="BH80" s="250">
        <v>41</v>
      </c>
      <c r="BI80" s="250">
        <v>35</v>
      </c>
      <c r="BJ80" s="250">
        <v>30</v>
      </c>
      <c r="BK80" s="250">
        <v>28</v>
      </c>
      <c r="BL80" s="250">
        <v>22</v>
      </c>
      <c r="BM80" s="250">
        <v>24</v>
      </c>
      <c r="BN80" s="250">
        <v>19</v>
      </c>
      <c r="BO80" s="250">
        <v>11</v>
      </c>
      <c r="BP80" s="250">
        <v>20</v>
      </c>
      <c r="BQ80" s="250">
        <v>16</v>
      </c>
      <c r="BR80" s="250">
        <v>18</v>
      </c>
      <c r="BS80" s="250">
        <v>17</v>
      </c>
      <c r="BT80" s="250">
        <v>10</v>
      </c>
      <c r="BU80" s="250">
        <v>11</v>
      </c>
      <c r="BV80" s="250">
        <v>6</v>
      </c>
      <c r="BW80" s="250">
        <v>8</v>
      </c>
      <c r="BX80" s="250">
        <v>10</v>
      </c>
      <c r="BY80" s="250">
        <v>4</v>
      </c>
      <c r="BZ80" s="250">
        <v>3</v>
      </c>
      <c r="CA80" s="250">
        <v>9</v>
      </c>
      <c r="CB80" s="250">
        <v>2</v>
      </c>
      <c r="CC80" s="250">
        <v>4</v>
      </c>
      <c r="CD80" s="250">
        <v>2</v>
      </c>
      <c r="CE80" s="250">
        <v>2</v>
      </c>
      <c r="CF80" s="250">
        <v>1</v>
      </c>
      <c r="CG80" s="250">
        <v>1</v>
      </c>
      <c r="CH80" s="250">
        <v>0</v>
      </c>
      <c r="CI80" s="250">
        <v>0</v>
      </c>
      <c r="CJ80" s="250">
        <v>0</v>
      </c>
      <c r="CK80" s="250">
        <v>0</v>
      </c>
    </row>
    <row r="81" spans="1:89" s="241" customFormat="1" x14ac:dyDescent="0.25">
      <c r="A81" s="240">
        <v>740</v>
      </c>
      <c r="D81" s="242" t="s">
        <v>444</v>
      </c>
      <c r="E81" s="250">
        <v>635</v>
      </c>
      <c r="F81" s="250">
        <v>617</v>
      </c>
      <c r="G81" s="250">
        <v>626</v>
      </c>
      <c r="H81" s="250">
        <v>631</v>
      </c>
      <c r="I81" s="250">
        <v>579</v>
      </c>
      <c r="J81" s="250">
        <v>563</v>
      </c>
      <c r="K81" s="250">
        <v>451</v>
      </c>
      <c r="L81" s="250">
        <v>423</v>
      </c>
      <c r="M81" s="250">
        <v>391</v>
      </c>
      <c r="N81" s="250">
        <v>455</v>
      </c>
      <c r="O81" s="250">
        <v>465</v>
      </c>
      <c r="P81" s="250">
        <v>469</v>
      </c>
      <c r="Q81" s="250">
        <v>501</v>
      </c>
      <c r="R81" s="250">
        <v>457</v>
      </c>
      <c r="S81" s="250">
        <v>499</v>
      </c>
      <c r="T81" s="250">
        <v>443</v>
      </c>
      <c r="U81" s="250">
        <v>476</v>
      </c>
      <c r="V81" s="250">
        <v>440</v>
      </c>
      <c r="W81" s="250">
        <v>476</v>
      </c>
      <c r="X81" s="250">
        <v>453</v>
      </c>
      <c r="Y81" s="250">
        <v>513</v>
      </c>
      <c r="Z81" s="250">
        <v>516</v>
      </c>
      <c r="AA81" s="250">
        <v>584</v>
      </c>
      <c r="AB81" s="250">
        <v>592</v>
      </c>
      <c r="AC81" s="250">
        <v>625</v>
      </c>
      <c r="AD81" s="250">
        <v>696</v>
      </c>
      <c r="AE81" s="250">
        <v>669</v>
      </c>
      <c r="AF81" s="250">
        <v>683</v>
      </c>
      <c r="AG81" s="250">
        <v>697</v>
      </c>
      <c r="AH81" s="250">
        <v>713</v>
      </c>
      <c r="AI81" s="250">
        <v>626</v>
      </c>
      <c r="AJ81" s="250">
        <v>619</v>
      </c>
      <c r="AK81" s="250">
        <v>645</v>
      </c>
      <c r="AL81" s="250">
        <v>721</v>
      </c>
      <c r="AM81" s="250">
        <v>751</v>
      </c>
      <c r="AN81" s="250">
        <v>694</v>
      </c>
      <c r="AO81" s="250">
        <v>727</v>
      </c>
      <c r="AP81" s="250">
        <v>660</v>
      </c>
      <c r="AQ81" s="250">
        <v>650</v>
      </c>
      <c r="AR81" s="250">
        <v>556</v>
      </c>
      <c r="AS81" s="250">
        <v>586</v>
      </c>
      <c r="AT81" s="250">
        <v>573</v>
      </c>
      <c r="AU81" s="250">
        <v>559</v>
      </c>
      <c r="AV81" s="250">
        <v>588</v>
      </c>
      <c r="AW81" s="250">
        <v>624</v>
      </c>
      <c r="AX81" s="250">
        <v>571</v>
      </c>
      <c r="AY81" s="250">
        <v>534</v>
      </c>
      <c r="AZ81" s="250">
        <v>567</v>
      </c>
      <c r="BA81" s="250">
        <v>552</v>
      </c>
      <c r="BB81" s="250">
        <v>551</v>
      </c>
      <c r="BC81" s="250">
        <v>516</v>
      </c>
      <c r="BD81" s="250">
        <v>555</v>
      </c>
      <c r="BE81" s="250">
        <v>538</v>
      </c>
      <c r="BF81" s="250">
        <v>594</v>
      </c>
      <c r="BG81" s="250">
        <v>552</v>
      </c>
      <c r="BH81" s="250">
        <v>536</v>
      </c>
      <c r="BI81" s="250">
        <v>481</v>
      </c>
      <c r="BJ81" s="250">
        <v>446</v>
      </c>
      <c r="BK81" s="250">
        <v>385</v>
      </c>
      <c r="BL81" s="250">
        <v>331</v>
      </c>
      <c r="BM81" s="250">
        <v>305</v>
      </c>
      <c r="BN81" s="250">
        <v>269</v>
      </c>
      <c r="BO81" s="250">
        <v>282</v>
      </c>
      <c r="BP81" s="250">
        <v>242</v>
      </c>
      <c r="BQ81" s="250">
        <v>213</v>
      </c>
      <c r="BR81" s="250">
        <v>213</v>
      </c>
      <c r="BS81" s="250">
        <v>181</v>
      </c>
      <c r="BT81" s="250">
        <v>164</v>
      </c>
      <c r="BU81" s="250">
        <v>125</v>
      </c>
      <c r="BV81" s="250">
        <v>121</v>
      </c>
      <c r="BW81" s="250">
        <v>103</v>
      </c>
      <c r="BX81" s="250">
        <v>94</v>
      </c>
      <c r="BY81" s="250">
        <v>76</v>
      </c>
      <c r="BZ81" s="250">
        <v>70</v>
      </c>
      <c r="CA81" s="250">
        <v>43</v>
      </c>
      <c r="CB81" s="250">
        <v>32</v>
      </c>
      <c r="CC81" s="250">
        <v>21</v>
      </c>
      <c r="CD81" s="250">
        <v>25</v>
      </c>
      <c r="CE81" s="250">
        <v>12</v>
      </c>
      <c r="CF81" s="250">
        <v>9</v>
      </c>
      <c r="CG81" s="250">
        <v>9</v>
      </c>
      <c r="CH81" s="250">
        <v>2</v>
      </c>
      <c r="CI81" s="250">
        <v>4</v>
      </c>
      <c r="CJ81" s="250">
        <v>6</v>
      </c>
      <c r="CK81" s="250">
        <v>1</v>
      </c>
    </row>
    <row r="82" spans="1:89" s="241" customFormat="1" x14ac:dyDescent="0.25">
      <c r="A82" s="240">
        <v>746</v>
      </c>
      <c r="D82" s="242" t="s">
        <v>445</v>
      </c>
      <c r="E82" s="250">
        <v>499</v>
      </c>
      <c r="F82" s="250">
        <v>476</v>
      </c>
      <c r="G82" s="250">
        <v>432</v>
      </c>
      <c r="H82" s="250">
        <v>424</v>
      </c>
      <c r="I82" s="250">
        <v>392</v>
      </c>
      <c r="J82" s="250">
        <v>260</v>
      </c>
      <c r="K82" s="250">
        <v>264</v>
      </c>
      <c r="L82" s="250">
        <v>191</v>
      </c>
      <c r="M82" s="250">
        <v>196</v>
      </c>
      <c r="N82" s="250">
        <v>166</v>
      </c>
      <c r="O82" s="250">
        <v>189</v>
      </c>
      <c r="P82" s="250">
        <v>220</v>
      </c>
      <c r="Q82" s="250">
        <v>209</v>
      </c>
      <c r="R82" s="250">
        <v>258</v>
      </c>
      <c r="S82" s="250">
        <v>253</v>
      </c>
      <c r="T82" s="250">
        <v>301</v>
      </c>
      <c r="U82" s="250">
        <v>269</v>
      </c>
      <c r="V82" s="250">
        <v>316</v>
      </c>
      <c r="W82" s="250">
        <v>309</v>
      </c>
      <c r="X82" s="250">
        <v>325</v>
      </c>
      <c r="Y82" s="250">
        <v>357</v>
      </c>
      <c r="Z82" s="250">
        <v>377</v>
      </c>
      <c r="AA82" s="250">
        <v>418</v>
      </c>
      <c r="AB82" s="250">
        <v>387</v>
      </c>
      <c r="AC82" s="250">
        <v>450</v>
      </c>
      <c r="AD82" s="250">
        <v>465</v>
      </c>
      <c r="AE82" s="250">
        <v>478</v>
      </c>
      <c r="AF82" s="250">
        <v>488</v>
      </c>
      <c r="AG82" s="250">
        <v>530</v>
      </c>
      <c r="AH82" s="250">
        <v>490</v>
      </c>
      <c r="AI82" s="250">
        <v>476</v>
      </c>
      <c r="AJ82" s="250">
        <v>461</v>
      </c>
      <c r="AK82" s="250">
        <v>418</v>
      </c>
      <c r="AL82" s="250">
        <v>506</v>
      </c>
      <c r="AM82" s="250">
        <v>495</v>
      </c>
      <c r="AN82" s="250">
        <v>505</v>
      </c>
      <c r="AO82" s="250">
        <v>454</v>
      </c>
      <c r="AP82" s="250">
        <v>449</v>
      </c>
      <c r="AQ82" s="250">
        <v>456</v>
      </c>
      <c r="AR82" s="250">
        <v>416</v>
      </c>
      <c r="AS82" s="250">
        <v>391</v>
      </c>
      <c r="AT82" s="250">
        <v>381</v>
      </c>
      <c r="AU82" s="250">
        <v>379</v>
      </c>
      <c r="AV82" s="250">
        <v>368</v>
      </c>
      <c r="AW82" s="250">
        <v>359</v>
      </c>
      <c r="AX82" s="250">
        <v>353</v>
      </c>
      <c r="AY82" s="250">
        <v>337</v>
      </c>
      <c r="AZ82" s="250">
        <v>368</v>
      </c>
      <c r="BA82" s="250">
        <v>372</v>
      </c>
      <c r="BB82" s="250">
        <v>306</v>
      </c>
      <c r="BC82" s="250">
        <v>362</v>
      </c>
      <c r="BD82" s="250">
        <v>330</v>
      </c>
      <c r="BE82" s="250">
        <v>368</v>
      </c>
      <c r="BF82" s="250">
        <v>380</v>
      </c>
      <c r="BG82" s="250">
        <v>367</v>
      </c>
      <c r="BH82" s="250">
        <v>347</v>
      </c>
      <c r="BI82" s="250">
        <v>306</v>
      </c>
      <c r="BJ82" s="250">
        <v>268</v>
      </c>
      <c r="BK82" s="250">
        <v>235</v>
      </c>
      <c r="BL82" s="250">
        <v>204</v>
      </c>
      <c r="BM82" s="250">
        <v>197</v>
      </c>
      <c r="BN82" s="250">
        <v>178</v>
      </c>
      <c r="BO82" s="250">
        <v>157</v>
      </c>
      <c r="BP82" s="250">
        <v>172</v>
      </c>
      <c r="BQ82" s="250">
        <v>125</v>
      </c>
      <c r="BR82" s="250">
        <v>120</v>
      </c>
      <c r="BS82" s="250">
        <v>101</v>
      </c>
      <c r="BT82" s="250">
        <v>74</v>
      </c>
      <c r="BU82" s="250">
        <v>62</v>
      </c>
      <c r="BV82" s="250">
        <v>58</v>
      </c>
      <c r="BW82" s="250">
        <v>46</v>
      </c>
      <c r="BX82" s="250">
        <v>56</v>
      </c>
      <c r="BY82" s="250">
        <v>32</v>
      </c>
      <c r="BZ82" s="250">
        <v>29</v>
      </c>
      <c r="CA82" s="250">
        <v>21</v>
      </c>
      <c r="CB82" s="250">
        <v>30</v>
      </c>
      <c r="CC82" s="250">
        <v>8</v>
      </c>
      <c r="CD82" s="250">
        <v>10</v>
      </c>
      <c r="CE82" s="250">
        <v>9</v>
      </c>
      <c r="CF82" s="250">
        <v>7</v>
      </c>
      <c r="CG82" s="250">
        <v>4</v>
      </c>
      <c r="CH82" s="250">
        <v>2</v>
      </c>
      <c r="CI82" s="250">
        <v>0</v>
      </c>
      <c r="CJ82" s="250">
        <v>1</v>
      </c>
      <c r="CK82" s="250">
        <v>2</v>
      </c>
    </row>
    <row r="83" spans="1:89" s="241" customFormat="1" x14ac:dyDescent="0.25">
      <c r="A83" s="240">
        <v>706</v>
      </c>
      <c r="D83" s="242" t="s">
        <v>446</v>
      </c>
      <c r="E83" s="250">
        <v>303</v>
      </c>
      <c r="F83" s="250">
        <v>295</v>
      </c>
      <c r="G83" s="250">
        <v>315</v>
      </c>
      <c r="H83" s="250">
        <v>287</v>
      </c>
      <c r="I83" s="250">
        <v>264</v>
      </c>
      <c r="J83" s="250">
        <v>210</v>
      </c>
      <c r="K83" s="250">
        <v>162</v>
      </c>
      <c r="L83" s="250">
        <v>162</v>
      </c>
      <c r="M83" s="250">
        <v>153</v>
      </c>
      <c r="N83" s="250">
        <v>136</v>
      </c>
      <c r="O83" s="250">
        <v>138</v>
      </c>
      <c r="P83" s="250">
        <v>138</v>
      </c>
      <c r="Q83" s="250">
        <v>178</v>
      </c>
      <c r="R83" s="250">
        <v>148</v>
      </c>
      <c r="S83" s="250">
        <v>159</v>
      </c>
      <c r="T83" s="250">
        <v>169</v>
      </c>
      <c r="U83" s="250">
        <v>180</v>
      </c>
      <c r="V83" s="250">
        <v>198</v>
      </c>
      <c r="W83" s="250">
        <v>175</v>
      </c>
      <c r="X83" s="250">
        <v>186</v>
      </c>
      <c r="Y83" s="250">
        <v>228</v>
      </c>
      <c r="Z83" s="250">
        <v>206</v>
      </c>
      <c r="AA83" s="250">
        <v>235</v>
      </c>
      <c r="AB83" s="250">
        <v>235</v>
      </c>
      <c r="AC83" s="250">
        <v>258</v>
      </c>
      <c r="AD83" s="250">
        <v>312</v>
      </c>
      <c r="AE83" s="250">
        <v>321</v>
      </c>
      <c r="AF83" s="250">
        <v>262</v>
      </c>
      <c r="AG83" s="250">
        <v>286</v>
      </c>
      <c r="AH83" s="250">
        <v>315</v>
      </c>
      <c r="AI83" s="250">
        <v>271</v>
      </c>
      <c r="AJ83" s="250">
        <v>279</v>
      </c>
      <c r="AK83" s="250">
        <v>266</v>
      </c>
      <c r="AL83" s="250">
        <v>329</v>
      </c>
      <c r="AM83" s="250">
        <v>348</v>
      </c>
      <c r="AN83" s="250">
        <v>336</v>
      </c>
      <c r="AO83" s="250">
        <v>309</v>
      </c>
      <c r="AP83" s="250">
        <v>361</v>
      </c>
      <c r="AQ83" s="250">
        <v>342</v>
      </c>
      <c r="AR83" s="250">
        <v>303</v>
      </c>
      <c r="AS83" s="250">
        <v>288</v>
      </c>
      <c r="AT83" s="250">
        <v>284</v>
      </c>
      <c r="AU83" s="250">
        <v>312</v>
      </c>
      <c r="AV83" s="250">
        <v>289</v>
      </c>
      <c r="AW83" s="250">
        <v>318</v>
      </c>
      <c r="AX83" s="250">
        <v>292</v>
      </c>
      <c r="AY83" s="250">
        <v>300</v>
      </c>
      <c r="AZ83" s="250">
        <v>350</v>
      </c>
      <c r="BA83" s="250">
        <v>303</v>
      </c>
      <c r="BB83" s="250">
        <v>294</v>
      </c>
      <c r="BC83" s="250">
        <v>329</v>
      </c>
      <c r="BD83" s="250">
        <v>318</v>
      </c>
      <c r="BE83" s="250">
        <v>317</v>
      </c>
      <c r="BF83" s="250">
        <v>370</v>
      </c>
      <c r="BG83" s="250">
        <v>346</v>
      </c>
      <c r="BH83" s="250">
        <v>349</v>
      </c>
      <c r="BI83" s="250">
        <v>314</v>
      </c>
      <c r="BJ83" s="250">
        <v>275</v>
      </c>
      <c r="BK83" s="250">
        <v>205</v>
      </c>
      <c r="BL83" s="250">
        <v>208</v>
      </c>
      <c r="BM83" s="250">
        <v>214</v>
      </c>
      <c r="BN83" s="250">
        <v>187</v>
      </c>
      <c r="BO83" s="250">
        <v>155</v>
      </c>
      <c r="BP83" s="250">
        <v>152</v>
      </c>
      <c r="BQ83" s="250">
        <v>147</v>
      </c>
      <c r="BR83" s="250">
        <v>116</v>
      </c>
      <c r="BS83" s="250">
        <v>85</v>
      </c>
      <c r="BT83" s="250">
        <v>96</v>
      </c>
      <c r="BU83" s="250">
        <v>79</v>
      </c>
      <c r="BV83" s="250">
        <v>73</v>
      </c>
      <c r="BW83" s="250">
        <v>64</v>
      </c>
      <c r="BX83" s="250">
        <v>48</v>
      </c>
      <c r="BY83" s="250">
        <v>48</v>
      </c>
      <c r="BZ83" s="250">
        <v>40</v>
      </c>
      <c r="CA83" s="250">
        <v>24</v>
      </c>
      <c r="CB83" s="250">
        <v>18</v>
      </c>
      <c r="CC83" s="250">
        <v>13</v>
      </c>
      <c r="CD83" s="250">
        <v>6</v>
      </c>
      <c r="CE83" s="250">
        <v>6</v>
      </c>
      <c r="CF83" s="250">
        <v>6</v>
      </c>
      <c r="CG83" s="250">
        <v>10</v>
      </c>
      <c r="CH83" s="250">
        <v>4</v>
      </c>
      <c r="CI83" s="250">
        <v>0</v>
      </c>
      <c r="CJ83" s="250">
        <v>2</v>
      </c>
      <c r="CK83" s="250">
        <v>2</v>
      </c>
    </row>
    <row r="84" spans="1:89" s="241" customFormat="1" x14ac:dyDescent="0.25">
      <c r="A84" s="240">
        <v>751</v>
      </c>
      <c r="D84" s="242" t="s">
        <v>447</v>
      </c>
      <c r="E84" s="250">
        <v>1751</v>
      </c>
      <c r="F84" s="250">
        <v>1702</v>
      </c>
      <c r="G84" s="250">
        <v>1795</v>
      </c>
      <c r="H84" s="250">
        <v>2086</v>
      </c>
      <c r="I84" s="250">
        <v>2764</v>
      </c>
      <c r="J84" s="250">
        <v>4022</v>
      </c>
      <c r="K84" s="250">
        <v>4564</v>
      </c>
      <c r="L84" s="250">
        <v>4632</v>
      </c>
      <c r="M84" s="250">
        <v>4810</v>
      </c>
      <c r="N84" s="250">
        <v>4322</v>
      </c>
      <c r="O84" s="250">
        <v>4277</v>
      </c>
      <c r="P84" s="250">
        <v>3907</v>
      </c>
      <c r="Q84" s="250">
        <v>3363</v>
      </c>
      <c r="R84" s="250">
        <v>3160</v>
      </c>
      <c r="S84" s="250">
        <v>2910</v>
      </c>
      <c r="T84" s="250">
        <v>2537</v>
      </c>
      <c r="U84" s="250">
        <v>2448</v>
      </c>
      <c r="V84" s="250">
        <v>2219</v>
      </c>
      <c r="W84" s="250">
        <v>2203</v>
      </c>
      <c r="X84" s="250">
        <v>2123</v>
      </c>
      <c r="Y84" s="250">
        <v>2027</v>
      </c>
      <c r="Z84" s="250">
        <v>2028</v>
      </c>
      <c r="AA84" s="250">
        <v>2002</v>
      </c>
      <c r="AB84" s="250">
        <v>1939</v>
      </c>
      <c r="AC84" s="250">
        <v>1812</v>
      </c>
      <c r="AD84" s="250">
        <v>2005</v>
      </c>
      <c r="AE84" s="250">
        <v>1898</v>
      </c>
      <c r="AF84" s="250">
        <v>1934</v>
      </c>
      <c r="AG84" s="250">
        <v>1926</v>
      </c>
      <c r="AH84" s="250">
        <v>1931</v>
      </c>
      <c r="AI84" s="250">
        <v>1901</v>
      </c>
      <c r="AJ84" s="250">
        <v>1815</v>
      </c>
      <c r="AK84" s="250">
        <v>1846</v>
      </c>
      <c r="AL84" s="250">
        <v>1975</v>
      </c>
      <c r="AM84" s="250">
        <v>2019</v>
      </c>
      <c r="AN84" s="250">
        <v>2008</v>
      </c>
      <c r="AO84" s="250">
        <v>1915</v>
      </c>
      <c r="AP84" s="250">
        <v>1830</v>
      </c>
      <c r="AQ84" s="250">
        <v>1879</v>
      </c>
      <c r="AR84" s="250">
        <v>1791</v>
      </c>
      <c r="AS84" s="250">
        <v>1805</v>
      </c>
      <c r="AT84" s="250">
        <v>1636</v>
      </c>
      <c r="AU84" s="250">
        <v>1710</v>
      </c>
      <c r="AV84" s="250">
        <v>1764</v>
      </c>
      <c r="AW84" s="250">
        <v>1688</v>
      </c>
      <c r="AX84" s="250">
        <v>1679</v>
      </c>
      <c r="AY84" s="250">
        <v>1601</v>
      </c>
      <c r="AZ84" s="250">
        <v>1628</v>
      </c>
      <c r="BA84" s="250">
        <v>1657</v>
      </c>
      <c r="BB84" s="250">
        <v>1476</v>
      </c>
      <c r="BC84" s="250">
        <v>1456</v>
      </c>
      <c r="BD84" s="250">
        <v>1403</v>
      </c>
      <c r="BE84" s="250">
        <v>1415</v>
      </c>
      <c r="BF84" s="250">
        <v>1458</v>
      </c>
      <c r="BG84" s="250">
        <v>1522</v>
      </c>
      <c r="BH84" s="250">
        <v>1307</v>
      </c>
      <c r="BI84" s="250">
        <v>1336</v>
      </c>
      <c r="BJ84" s="250">
        <v>1102</v>
      </c>
      <c r="BK84" s="250">
        <v>1040</v>
      </c>
      <c r="BL84" s="250">
        <v>851</v>
      </c>
      <c r="BM84" s="250">
        <v>794</v>
      </c>
      <c r="BN84" s="250">
        <v>729</v>
      </c>
      <c r="BO84" s="250">
        <v>711</v>
      </c>
      <c r="BP84" s="250">
        <v>708</v>
      </c>
      <c r="BQ84" s="250">
        <v>608</v>
      </c>
      <c r="BR84" s="250">
        <v>502</v>
      </c>
      <c r="BS84" s="250">
        <v>421</v>
      </c>
      <c r="BT84" s="250">
        <v>373</v>
      </c>
      <c r="BU84" s="250">
        <v>366</v>
      </c>
      <c r="BV84" s="250">
        <v>293</v>
      </c>
      <c r="BW84" s="250">
        <v>261</v>
      </c>
      <c r="BX84" s="250">
        <v>245</v>
      </c>
      <c r="BY84" s="250">
        <v>219</v>
      </c>
      <c r="BZ84" s="250">
        <v>166</v>
      </c>
      <c r="CA84" s="250">
        <v>141</v>
      </c>
      <c r="CB84" s="250">
        <v>96</v>
      </c>
      <c r="CC84" s="250">
        <v>78</v>
      </c>
      <c r="CD84" s="250">
        <v>66</v>
      </c>
      <c r="CE84" s="250">
        <v>35</v>
      </c>
      <c r="CF84" s="250">
        <v>28</v>
      </c>
      <c r="CG84" s="250">
        <v>26</v>
      </c>
      <c r="CH84" s="250">
        <v>21</v>
      </c>
      <c r="CI84" s="250">
        <v>5</v>
      </c>
      <c r="CJ84" s="250">
        <v>6</v>
      </c>
      <c r="CK84" s="250">
        <v>4</v>
      </c>
    </row>
    <row r="85" spans="1:89" s="241" customFormat="1" x14ac:dyDescent="0.25">
      <c r="A85" s="240">
        <v>657</v>
      </c>
      <c r="D85" s="242" t="s">
        <v>448</v>
      </c>
      <c r="E85" s="250">
        <v>622</v>
      </c>
      <c r="F85" s="250">
        <v>622</v>
      </c>
      <c r="G85" s="250">
        <v>601</v>
      </c>
      <c r="H85" s="250">
        <v>658</v>
      </c>
      <c r="I85" s="250">
        <v>607</v>
      </c>
      <c r="J85" s="250">
        <v>614</v>
      </c>
      <c r="K85" s="250">
        <v>603</v>
      </c>
      <c r="L85" s="250">
        <v>567</v>
      </c>
      <c r="M85" s="250">
        <v>540</v>
      </c>
      <c r="N85" s="250">
        <v>582</v>
      </c>
      <c r="O85" s="250">
        <v>580</v>
      </c>
      <c r="P85" s="250">
        <v>540</v>
      </c>
      <c r="Q85" s="250">
        <v>529</v>
      </c>
      <c r="R85" s="250">
        <v>556</v>
      </c>
      <c r="S85" s="250">
        <v>534</v>
      </c>
      <c r="T85" s="250">
        <v>486</v>
      </c>
      <c r="U85" s="250">
        <v>485</v>
      </c>
      <c r="V85" s="250">
        <v>464</v>
      </c>
      <c r="W85" s="250">
        <v>469</v>
      </c>
      <c r="X85" s="250">
        <v>491</v>
      </c>
      <c r="Y85" s="250">
        <v>515</v>
      </c>
      <c r="Z85" s="250">
        <v>545</v>
      </c>
      <c r="AA85" s="250">
        <v>586</v>
      </c>
      <c r="AB85" s="250">
        <v>581</v>
      </c>
      <c r="AC85" s="250">
        <v>570</v>
      </c>
      <c r="AD85" s="250">
        <v>609</v>
      </c>
      <c r="AE85" s="250">
        <v>635</v>
      </c>
      <c r="AF85" s="250">
        <v>598</v>
      </c>
      <c r="AG85" s="250">
        <v>611</v>
      </c>
      <c r="AH85" s="250">
        <v>627</v>
      </c>
      <c r="AI85" s="250">
        <v>639</v>
      </c>
      <c r="AJ85" s="250">
        <v>647</v>
      </c>
      <c r="AK85" s="250">
        <v>633</v>
      </c>
      <c r="AL85" s="250">
        <v>644</v>
      </c>
      <c r="AM85" s="250">
        <v>726</v>
      </c>
      <c r="AN85" s="250">
        <v>681</v>
      </c>
      <c r="AO85" s="250">
        <v>717</v>
      </c>
      <c r="AP85" s="250">
        <v>635</v>
      </c>
      <c r="AQ85" s="250">
        <v>597</v>
      </c>
      <c r="AR85" s="250">
        <v>586</v>
      </c>
      <c r="AS85" s="250">
        <v>560</v>
      </c>
      <c r="AT85" s="250">
        <v>569</v>
      </c>
      <c r="AU85" s="250">
        <v>577</v>
      </c>
      <c r="AV85" s="250">
        <v>563</v>
      </c>
      <c r="AW85" s="250">
        <v>512</v>
      </c>
      <c r="AX85" s="250">
        <v>513</v>
      </c>
      <c r="AY85" s="250">
        <v>531</v>
      </c>
      <c r="AZ85" s="250">
        <v>514</v>
      </c>
      <c r="BA85" s="250">
        <v>486</v>
      </c>
      <c r="BB85" s="250">
        <v>467</v>
      </c>
      <c r="BC85" s="250">
        <v>523</v>
      </c>
      <c r="BD85" s="250">
        <v>458</v>
      </c>
      <c r="BE85" s="250">
        <v>535</v>
      </c>
      <c r="BF85" s="250">
        <v>515</v>
      </c>
      <c r="BG85" s="250">
        <v>482</v>
      </c>
      <c r="BH85" s="250">
        <v>515</v>
      </c>
      <c r="BI85" s="250">
        <v>414</v>
      </c>
      <c r="BJ85" s="250">
        <v>406</v>
      </c>
      <c r="BK85" s="250">
        <v>349</v>
      </c>
      <c r="BL85" s="250">
        <v>333</v>
      </c>
      <c r="BM85" s="250">
        <v>310</v>
      </c>
      <c r="BN85" s="250">
        <v>323</v>
      </c>
      <c r="BO85" s="250">
        <v>263</v>
      </c>
      <c r="BP85" s="250">
        <v>235</v>
      </c>
      <c r="BQ85" s="250">
        <v>224</v>
      </c>
      <c r="BR85" s="250">
        <v>193</v>
      </c>
      <c r="BS85" s="250">
        <v>170</v>
      </c>
      <c r="BT85" s="250">
        <v>151</v>
      </c>
      <c r="BU85" s="250">
        <v>145</v>
      </c>
      <c r="BV85" s="250">
        <v>118</v>
      </c>
      <c r="BW85" s="250">
        <v>79</v>
      </c>
      <c r="BX85" s="250">
        <v>91</v>
      </c>
      <c r="BY85" s="250">
        <v>73</v>
      </c>
      <c r="BZ85" s="250">
        <v>62</v>
      </c>
      <c r="CA85" s="250">
        <v>53</v>
      </c>
      <c r="CB85" s="250">
        <v>28</v>
      </c>
      <c r="CC85" s="250">
        <v>23</v>
      </c>
      <c r="CD85" s="250">
        <v>15</v>
      </c>
      <c r="CE85" s="250">
        <v>14</v>
      </c>
      <c r="CF85" s="250">
        <v>13</v>
      </c>
      <c r="CG85" s="250">
        <v>5</v>
      </c>
      <c r="CH85" s="250">
        <v>6</v>
      </c>
      <c r="CI85" s="250">
        <v>2</v>
      </c>
      <c r="CJ85" s="250">
        <v>0</v>
      </c>
      <c r="CK85" s="250">
        <v>1</v>
      </c>
    </row>
    <row r="86" spans="1:89" s="241" customFormat="1" x14ac:dyDescent="0.25">
      <c r="A86" s="240">
        <v>661</v>
      </c>
      <c r="D86" s="242" t="s">
        <v>449</v>
      </c>
      <c r="E86" s="250">
        <v>378</v>
      </c>
      <c r="F86" s="250">
        <v>369</v>
      </c>
      <c r="G86" s="250">
        <v>369</v>
      </c>
      <c r="H86" s="250">
        <v>407</v>
      </c>
      <c r="I86" s="250">
        <v>385</v>
      </c>
      <c r="J86" s="250">
        <v>382</v>
      </c>
      <c r="K86" s="250">
        <v>356</v>
      </c>
      <c r="L86" s="250">
        <v>342</v>
      </c>
      <c r="M86" s="250">
        <v>354</v>
      </c>
      <c r="N86" s="250">
        <v>357</v>
      </c>
      <c r="O86" s="250">
        <v>327</v>
      </c>
      <c r="P86" s="250">
        <v>368</v>
      </c>
      <c r="Q86" s="250">
        <v>364</v>
      </c>
      <c r="R86" s="250">
        <v>353</v>
      </c>
      <c r="S86" s="250">
        <v>337</v>
      </c>
      <c r="T86" s="250">
        <v>337</v>
      </c>
      <c r="U86" s="250">
        <v>310</v>
      </c>
      <c r="V86" s="250">
        <v>280</v>
      </c>
      <c r="W86" s="250">
        <v>340</v>
      </c>
      <c r="X86" s="250">
        <v>307</v>
      </c>
      <c r="Y86" s="250">
        <v>326</v>
      </c>
      <c r="Z86" s="250">
        <v>357</v>
      </c>
      <c r="AA86" s="250">
        <v>353</v>
      </c>
      <c r="AB86" s="250">
        <v>376</v>
      </c>
      <c r="AC86" s="250">
        <v>377</v>
      </c>
      <c r="AD86" s="250">
        <v>406</v>
      </c>
      <c r="AE86" s="250">
        <v>357</v>
      </c>
      <c r="AF86" s="250">
        <v>358</v>
      </c>
      <c r="AG86" s="250">
        <v>386</v>
      </c>
      <c r="AH86" s="250">
        <v>414</v>
      </c>
      <c r="AI86" s="250">
        <v>367</v>
      </c>
      <c r="AJ86" s="250">
        <v>339</v>
      </c>
      <c r="AK86" s="250">
        <v>370</v>
      </c>
      <c r="AL86" s="250">
        <v>399</v>
      </c>
      <c r="AM86" s="250">
        <v>435</v>
      </c>
      <c r="AN86" s="250">
        <v>399</v>
      </c>
      <c r="AO86" s="250">
        <v>411</v>
      </c>
      <c r="AP86" s="250">
        <v>453</v>
      </c>
      <c r="AQ86" s="250">
        <v>387</v>
      </c>
      <c r="AR86" s="250">
        <v>361</v>
      </c>
      <c r="AS86" s="250">
        <v>386</v>
      </c>
      <c r="AT86" s="250">
        <v>348</v>
      </c>
      <c r="AU86" s="250">
        <v>350</v>
      </c>
      <c r="AV86" s="250">
        <v>375</v>
      </c>
      <c r="AW86" s="250">
        <v>367</v>
      </c>
      <c r="AX86" s="250">
        <v>368</v>
      </c>
      <c r="AY86" s="250">
        <v>370</v>
      </c>
      <c r="AZ86" s="250">
        <v>360</v>
      </c>
      <c r="BA86" s="250">
        <v>376</v>
      </c>
      <c r="BB86" s="250">
        <v>349</v>
      </c>
      <c r="BC86" s="250">
        <v>380</v>
      </c>
      <c r="BD86" s="250">
        <v>327</v>
      </c>
      <c r="BE86" s="250">
        <v>307</v>
      </c>
      <c r="BF86" s="250">
        <v>352</v>
      </c>
      <c r="BG86" s="250">
        <v>317</v>
      </c>
      <c r="BH86" s="250">
        <v>356</v>
      </c>
      <c r="BI86" s="250">
        <v>304</v>
      </c>
      <c r="BJ86" s="250">
        <v>276</v>
      </c>
      <c r="BK86" s="250">
        <v>279</v>
      </c>
      <c r="BL86" s="250">
        <v>187</v>
      </c>
      <c r="BM86" s="250">
        <v>236</v>
      </c>
      <c r="BN86" s="250">
        <v>200</v>
      </c>
      <c r="BO86" s="250">
        <v>178</v>
      </c>
      <c r="BP86" s="250">
        <v>159</v>
      </c>
      <c r="BQ86" s="250">
        <v>160</v>
      </c>
      <c r="BR86" s="250">
        <v>150</v>
      </c>
      <c r="BS86" s="250">
        <v>128</v>
      </c>
      <c r="BT86" s="250">
        <v>110</v>
      </c>
      <c r="BU86" s="250">
        <v>90</v>
      </c>
      <c r="BV86" s="250">
        <v>89</v>
      </c>
      <c r="BW86" s="250">
        <v>69</v>
      </c>
      <c r="BX86" s="250">
        <v>81</v>
      </c>
      <c r="BY86" s="250">
        <v>54</v>
      </c>
      <c r="BZ86" s="250">
        <v>61</v>
      </c>
      <c r="CA86" s="250">
        <v>28</v>
      </c>
      <c r="CB86" s="250">
        <v>31</v>
      </c>
      <c r="CC86" s="250">
        <v>22</v>
      </c>
      <c r="CD86" s="250">
        <v>15</v>
      </c>
      <c r="CE86" s="250">
        <v>15</v>
      </c>
      <c r="CF86" s="250">
        <v>8</v>
      </c>
      <c r="CG86" s="250">
        <v>5</v>
      </c>
      <c r="CH86" s="250">
        <v>0</v>
      </c>
      <c r="CI86" s="250">
        <v>3</v>
      </c>
      <c r="CJ86" s="250">
        <v>0</v>
      </c>
      <c r="CK86" s="250">
        <v>3</v>
      </c>
    </row>
    <row r="87" spans="1:89" s="241" customFormat="1" x14ac:dyDescent="0.25">
      <c r="A87" s="240">
        <v>756</v>
      </c>
      <c r="D87" s="242" t="s">
        <v>450</v>
      </c>
      <c r="E87" s="250">
        <v>304</v>
      </c>
      <c r="F87" s="250">
        <v>273</v>
      </c>
      <c r="G87" s="250">
        <v>335</v>
      </c>
      <c r="H87" s="250">
        <v>311</v>
      </c>
      <c r="I87" s="250">
        <v>248</v>
      </c>
      <c r="J87" s="250">
        <v>217</v>
      </c>
      <c r="K87" s="250">
        <v>181</v>
      </c>
      <c r="L87" s="250">
        <v>171</v>
      </c>
      <c r="M87" s="250">
        <v>179</v>
      </c>
      <c r="N87" s="250">
        <v>191</v>
      </c>
      <c r="O87" s="250">
        <v>201</v>
      </c>
      <c r="P87" s="250">
        <v>188</v>
      </c>
      <c r="Q87" s="250">
        <v>208</v>
      </c>
      <c r="R87" s="250">
        <v>208</v>
      </c>
      <c r="S87" s="250">
        <v>236</v>
      </c>
      <c r="T87" s="250">
        <v>241</v>
      </c>
      <c r="U87" s="250">
        <v>234</v>
      </c>
      <c r="V87" s="250">
        <v>228</v>
      </c>
      <c r="W87" s="250">
        <v>246</v>
      </c>
      <c r="X87" s="250">
        <v>258</v>
      </c>
      <c r="Y87" s="250">
        <v>267</v>
      </c>
      <c r="Z87" s="250">
        <v>236</v>
      </c>
      <c r="AA87" s="250">
        <v>273</v>
      </c>
      <c r="AB87" s="250">
        <v>268</v>
      </c>
      <c r="AC87" s="250">
        <v>281</v>
      </c>
      <c r="AD87" s="250">
        <v>314</v>
      </c>
      <c r="AE87" s="250">
        <v>310</v>
      </c>
      <c r="AF87" s="250">
        <v>293</v>
      </c>
      <c r="AG87" s="250">
        <v>298</v>
      </c>
      <c r="AH87" s="250">
        <v>301</v>
      </c>
      <c r="AI87" s="250">
        <v>274</v>
      </c>
      <c r="AJ87" s="250">
        <v>303</v>
      </c>
      <c r="AK87" s="250">
        <v>289</v>
      </c>
      <c r="AL87" s="250">
        <v>325</v>
      </c>
      <c r="AM87" s="250">
        <v>325</v>
      </c>
      <c r="AN87" s="250">
        <v>340</v>
      </c>
      <c r="AO87" s="250">
        <v>308</v>
      </c>
      <c r="AP87" s="250">
        <v>284</v>
      </c>
      <c r="AQ87" s="250">
        <v>290</v>
      </c>
      <c r="AR87" s="250">
        <v>249</v>
      </c>
      <c r="AS87" s="250">
        <v>280</v>
      </c>
      <c r="AT87" s="250">
        <v>257</v>
      </c>
      <c r="AU87" s="250">
        <v>270</v>
      </c>
      <c r="AV87" s="250">
        <v>264</v>
      </c>
      <c r="AW87" s="250">
        <v>279</v>
      </c>
      <c r="AX87" s="250">
        <v>261</v>
      </c>
      <c r="AY87" s="250">
        <v>237</v>
      </c>
      <c r="AZ87" s="250">
        <v>277</v>
      </c>
      <c r="BA87" s="250">
        <v>266</v>
      </c>
      <c r="BB87" s="250">
        <v>252</v>
      </c>
      <c r="BC87" s="250">
        <v>265</v>
      </c>
      <c r="BD87" s="250">
        <v>232</v>
      </c>
      <c r="BE87" s="250">
        <v>263</v>
      </c>
      <c r="BF87" s="250">
        <v>261</v>
      </c>
      <c r="BG87" s="250">
        <v>271</v>
      </c>
      <c r="BH87" s="250">
        <v>237</v>
      </c>
      <c r="BI87" s="250">
        <v>191</v>
      </c>
      <c r="BJ87" s="250">
        <v>202</v>
      </c>
      <c r="BK87" s="250">
        <v>210</v>
      </c>
      <c r="BL87" s="250">
        <v>173</v>
      </c>
      <c r="BM87" s="250">
        <v>152</v>
      </c>
      <c r="BN87" s="250">
        <v>142</v>
      </c>
      <c r="BO87" s="250">
        <v>119</v>
      </c>
      <c r="BP87" s="250">
        <v>109</v>
      </c>
      <c r="BQ87" s="250">
        <v>106</v>
      </c>
      <c r="BR87" s="250">
        <v>90</v>
      </c>
      <c r="BS87" s="250">
        <v>72</v>
      </c>
      <c r="BT87" s="250">
        <v>75</v>
      </c>
      <c r="BU87" s="250">
        <v>61</v>
      </c>
      <c r="BV87" s="250">
        <v>55</v>
      </c>
      <c r="BW87" s="250">
        <v>55</v>
      </c>
      <c r="BX87" s="250">
        <v>46</v>
      </c>
      <c r="BY87" s="250">
        <v>45</v>
      </c>
      <c r="BZ87" s="250">
        <v>28</v>
      </c>
      <c r="CA87" s="250">
        <v>15</v>
      </c>
      <c r="CB87" s="250">
        <v>16</v>
      </c>
      <c r="CC87" s="250">
        <v>14</v>
      </c>
      <c r="CD87" s="250">
        <v>9</v>
      </c>
      <c r="CE87" s="250">
        <v>11</v>
      </c>
      <c r="CF87" s="250">
        <v>5</v>
      </c>
      <c r="CG87" s="250">
        <v>6</v>
      </c>
      <c r="CH87" s="250">
        <v>3</v>
      </c>
      <c r="CI87" s="250">
        <v>1</v>
      </c>
      <c r="CJ87" s="250">
        <v>1</v>
      </c>
      <c r="CK87" s="250">
        <v>1</v>
      </c>
    </row>
    <row r="88" spans="1:89" s="241" customFormat="1" x14ac:dyDescent="0.25">
      <c r="A88" s="240">
        <v>665</v>
      </c>
      <c r="D88" s="242" t="s">
        <v>451</v>
      </c>
      <c r="E88" s="250">
        <v>153</v>
      </c>
      <c r="F88" s="250">
        <v>147</v>
      </c>
      <c r="G88" s="250">
        <v>158</v>
      </c>
      <c r="H88" s="250">
        <v>146</v>
      </c>
      <c r="I88" s="250">
        <v>155</v>
      </c>
      <c r="J88" s="250">
        <v>118</v>
      </c>
      <c r="K88" s="250">
        <v>94</v>
      </c>
      <c r="L88" s="250">
        <v>85</v>
      </c>
      <c r="M88" s="250">
        <v>85</v>
      </c>
      <c r="N88" s="250">
        <v>90</v>
      </c>
      <c r="O88" s="250">
        <v>104</v>
      </c>
      <c r="P88" s="250">
        <v>94</v>
      </c>
      <c r="Q88" s="250">
        <v>91</v>
      </c>
      <c r="R88" s="250">
        <v>97</v>
      </c>
      <c r="S88" s="250">
        <v>90</v>
      </c>
      <c r="T88" s="250">
        <v>88</v>
      </c>
      <c r="U88" s="250">
        <v>92</v>
      </c>
      <c r="V88" s="250">
        <v>101</v>
      </c>
      <c r="W88" s="250">
        <v>83</v>
      </c>
      <c r="X88" s="250">
        <v>68</v>
      </c>
      <c r="Y88" s="250">
        <v>86</v>
      </c>
      <c r="Z88" s="250">
        <v>85</v>
      </c>
      <c r="AA88" s="250">
        <v>94</v>
      </c>
      <c r="AB88" s="250">
        <v>116</v>
      </c>
      <c r="AC88" s="250">
        <v>88</v>
      </c>
      <c r="AD88" s="250">
        <v>119</v>
      </c>
      <c r="AE88" s="250">
        <v>110</v>
      </c>
      <c r="AF88" s="250">
        <v>126</v>
      </c>
      <c r="AG88" s="250">
        <v>116</v>
      </c>
      <c r="AH88" s="250">
        <v>128</v>
      </c>
      <c r="AI88" s="250">
        <v>122</v>
      </c>
      <c r="AJ88" s="250">
        <v>136</v>
      </c>
      <c r="AK88" s="250">
        <v>138</v>
      </c>
      <c r="AL88" s="250">
        <v>185</v>
      </c>
      <c r="AM88" s="250">
        <v>181</v>
      </c>
      <c r="AN88" s="250">
        <v>188</v>
      </c>
      <c r="AO88" s="250">
        <v>176</v>
      </c>
      <c r="AP88" s="250">
        <v>158</v>
      </c>
      <c r="AQ88" s="250">
        <v>166</v>
      </c>
      <c r="AR88" s="250">
        <v>157</v>
      </c>
      <c r="AS88" s="250">
        <v>157</v>
      </c>
      <c r="AT88" s="250">
        <v>150</v>
      </c>
      <c r="AU88" s="250">
        <v>173</v>
      </c>
      <c r="AV88" s="250">
        <v>150</v>
      </c>
      <c r="AW88" s="250">
        <v>178</v>
      </c>
      <c r="AX88" s="250">
        <v>163</v>
      </c>
      <c r="AY88" s="250">
        <v>192</v>
      </c>
      <c r="AZ88" s="250">
        <v>159</v>
      </c>
      <c r="BA88" s="250">
        <v>142</v>
      </c>
      <c r="BB88" s="250">
        <v>159</v>
      </c>
      <c r="BC88" s="250">
        <v>150</v>
      </c>
      <c r="BD88" s="250">
        <v>152</v>
      </c>
      <c r="BE88" s="250">
        <v>148</v>
      </c>
      <c r="BF88" s="250">
        <v>162</v>
      </c>
      <c r="BG88" s="250">
        <v>149</v>
      </c>
      <c r="BH88" s="250">
        <v>150</v>
      </c>
      <c r="BI88" s="250">
        <v>127</v>
      </c>
      <c r="BJ88" s="250">
        <v>122</v>
      </c>
      <c r="BK88" s="250">
        <v>140</v>
      </c>
      <c r="BL88" s="250">
        <v>125</v>
      </c>
      <c r="BM88" s="250">
        <v>97</v>
      </c>
      <c r="BN88" s="250">
        <v>86</v>
      </c>
      <c r="BO88" s="250">
        <v>88</v>
      </c>
      <c r="BP88" s="250">
        <v>83</v>
      </c>
      <c r="BQ88" s="250">
        <v>70</v>
      </c>
      <c r="BR88" s="250">
        <v>61</v>
      </c>
      <c r="BS88" s="250">
        <v>58</v>
      </c>
      <c r="BT88" s="250">
        <v>40</v>
      </c>
      <c r="BU88" s="250">
        <v>46</v>
      </c>
      <c r="BV88" s="250">
        <v>29</v>
      </c>
      <c r="BW88" s="250">
        <v>36</v>
      </c>
      <c r="BX88" s="250">
        <v>33</v>
      </c>
      <c r="BY88" s="250">
        <v>16</v>
      </c>
      <c r="BZ88" s="250">
        <v>13</v>
      </c>
      <c r="CA88" s="250">
        <v>5</v>
      </c>
      <c r="CB88" s="250">
        <v>17</v>
      </c>
      <c r="CC88" s="250">
        <v>8</v>
      </c>
      <c r="CD88" s="250">
        <v>8</v>
      </c>
      <c r="CE88" s="250">
        <v>5</v>
      </c>
      <c r="CF88" s="250">
        <v>4</v>
      </c>
      <c r="CG88" s="250">
        <v>4</v>
      </c>
      <c r="CH88" s="250">
        <v>2</v>
      </c>
      <c r="CI88" s="250">
        <v>2</v>
      </c>
      <c r="CJ88" s="250">
        <v>1</v>
      </c>
      <c r="CK88" s="250">
        <v>3</v>
      </c>
    </row>
    <row r="89" spans="1:89" s="241" customFormat="1" x14ac:dyDescent="0.25">
      <c r="A89" s="240">
        <v>760</v>
      </c>
      <c r="D89" s="242" t="s">
        <v>452</v>
      </c>
      <c r="E89" s="250">
        <v>416</v>
      </c>
      <c r="F89" s="250">
        <v>416</v>
      </c>
      <c r="G89" s="250">
        <v>430</v>
      </c>
      <c r="H89" s="250">
        <v>442</v>
      </c>
      <c r="I89" s="250">
        <v>376</v>
      </c>
      <c r="J89" s="250">
        <v>321</v>
      </c>
      <c r="K89" s="250">
        <v>270</v>
      </c>
      <c r="L89" s="250">
        <v>267</v>
      </c>
      <c r="M89" s="250">
        <v>278</v>
      </c>
      <c r="N89" s="250">
        <v>269</v>
      </c>
      <c r="O89" s="250">
        <v>273</v>
      </c>
      <c r="P89" s="250">
        <v>266</v>
      </c>
      <c r="Q89" s="250">
        <v>320</v>
      </c>
      <c r="R89" s="250">
        <v>260</v>
      </c>
      <c r="S89" s="250">
        <v>298</v>
      </c>
      <c r="T89" s="250">
        <v>273</v>
      </c>
      <c r="U89" s="250">
        <v>279</v>
      </c>
      <c r="V89" s="250">
        <v>294</v>
      </c>
      <c r="W89" s="250">
        <v>279</v>
      </c>
      <c r="X89" s="250">
        <v>298</v>
      </c>
      <c r="Y89" s="250">
        <v>321</v>
      </c>
      <c r="Z89" s="250">
        <v>287</v>
      </c>
      <c r="AA89" s="250">
        <v>329</v>
      </c>
      <c r="AB89" s="250">
        <v>325</v>
      </c>
      <c r="AC89" s="250">
        <v>374</v>
      </c>
      <c r="AD89" s="250">
        <v>398</v>
      </c>
      <c r="AE89" s="250">
        <v>345</v>
      </c>
      <c r="AF89" s="250">
        <v>367</v>
      </c>
      <c r="AG89" s="250">
        <v>380</v>
      </c>
      <c r="AH89" s="250">
        <v>384</v>
      </c>
      <c r="AI89" s="250">
        <v>402</v>
      </c>
      <c r="AJ89" s="250">
        <v>415</v>
      </c>
      <c r="AK89" s="250">
        <v>398</v>
      </c>
      <c r="AL89" s="250">
        <v>420</v>
      </c>
      <c r="AM89" s="250">
        <v>466</v>
      </c>
      <c r="AN89" s="250">
        <v>455</v>
      </c>
      <c r="AO89" s="250">
        <v>455</v>
      </c>
      <c r="AP89" s="250">
        <v>416</v>
      </c>
      <c r="AQ89" s="250">
        <v>449</v>
      </c>
      <c r="AR89" s="250">
        <v>428</v>
      </c>
      <c r="AS89" s="250">
        <v>373</v>
      </c>
      <c r="AT89" s="250">
        <v>428</v>
      </c>
      <c r="AU89" s="250">
        <v>397</v>
      </c>
      <c r="AV89" s="250">
        <v>411</v>
      </c>
      <c r="AW89" s="250">
        <v>378</v>
      </c>
      <c r="AX89" s="250">
        <v>388</v>
      </c>
      <c r="AY89" s="250">
        <v>374</v>
      </c>
      <c r="AZ89" s="250">
        <v>363</v>
      </c>
      <c r="BA89" s="250">
        <v>379</v>
      </c>
      <c r="BB89" s="250">
        <v>378</v>
      </c>
      <c r="BC89" s="250">
        <v>363</v>
      </c>
      <c r="BD89" s="250">
        <v>380</v>
      </c>
      <c r="BE89" s="250">
        <v>375</v>
      </c>
      <c r="BF89" s="250">
        <v>363</v>
      </c>
      <c r="BG89" s="250">
        <v>389</v>
      </c>
      <c r="BH89" s="250">
        <v>388</v>
      </c>
      <c r="BI89" s="250">
        <v>331</v>
      </c>
      <c r="BJ89" s="250">
        <v>275</v>
      </c>
      <c r="BK89" s="250">
        <v>279</v>
      </c>
      <c r="BL89" s="250">
        <v>249</v>
      </c>
      <c r="BM89" s="250">
        <v>232</v>
      </c>
      <c r="BN89" s="250">
        <v>217</v>
      </c>
      <c r="BO89" s="250">
        <v>196</v>
      </c>
      <c r="BP89" s="250">
        <v>188</v>
      </c>
      <c r="BQ89" s="250">
        <v>165</v>
      </c>
      <c r="BR89" s="250">
        <v>165</v>
      </c>
      <c r="BS89" s="250">
        <v>140</v>
      </c>
      <c r="BT89" s="250">
        <v>102</v>
      </c>
      <c r="BU89" s="250">
        <v>108</v>
      </c>
      <c r="BV89" s="250">
        <v>88</v>
      </c>
      <c r="BW89" s="250">
        <v>79</v>
      </c>
      <c r="BX89" s="250">
        <v>57</v>
      </c>
      <c r="BY89" s="250">
        <v>72</v>
      </c>
      <c r="BZ89" s="250">
        <v>56</v>
      </c>
      <c r="CA89" s="250">
        <v>43</v>
      </c>
      <c r="CB89" s="250">
        <v>24</v>
      </c>
      <c r="CC89" s="250">
        <v>36</v>
      </c>
      <c r="CD89" s="250">
        <v>15</v>
      </c>
      <c r="CE89" s="250">
        <v>12</v>
      </c>
      <c r="CF89" s="250">
        <v>9</v>
      </c>
      <c r="CG89" s="250">
        <v>8</v>
      </c>
      <c r="CH89" s="250">
        <v>6</v>
      </c>
      <c r="CI89" s="250">
        <v>1</v>
      </c>
      <c r="CJ89" s="250">
        <v>3</v>
      </c>
      <c r="CK89" s="250">
        <v>9</v>
      </c>
    </row>
    <row r="90" spans="1:89" s="241" customFormat="1" x14ac:dyDescent="0.25">
      <c r="A90" s="240">
        <v>779</v>
      </c>
      <c r="D90" s="242" t="s">
        <v>453</v>
      </c>
      <c r="E90" s="250">
        <v>323</v>
      </c>
      <c r="F90" s="250">
        <v>341</v>
      </c>
      <c r="G90" s="250">
        <v>322</v>
      </c>
      <c r="H90" s="250">
        <v>308</v>
      </c>
      <c r="I90" s="250">
        <v>330</v>
      </c>
      <c r="J90" s="250">
        <v>312</v>
      </c>
      <c r="K90" s="250">
        <v>254</v>
      </c>
      <c r="L90" s="250">
        <v>253</v>
      </c>
      <c r="M90" s="250">
        <v>261</v>
      </c>
      <c r="N90" s="250">
        <v>252</v>
      </c>
      <c r="O90" s="250">
        <v>234</v>
      </c>
      <c r="P90" s="250">
        <v>265</v>
      </c>
      <c r="Q90" s="250">
        <v>225</v>
      </c>
      <c r="R90" s="250">
        <v>268</v>
      </c>
      <c r="S90" s="250">
        <v>243</v>
      </c>
      <c r="T90" s="250">
        <v>223</v>
      </c>
      <c r="U90" s="250">
        <v>235</v>
      </c>
      <c r="V90" s="250">
        <v>222</v>
      </c>
      <c r="W90" s="250">
        <v>227</v>
      </c>
      <c r="X90" s="250">
        <v>259</v>
      </c>
      <c r="Y90" s="250">
        <v>248</v>
      </c>
      <c r="Z90" s="250">
        <v>253</v>
      </c>
      <c r="AA90" s="250">
        <v>307</v>
      </c>
      <c r="AB90" s="250">
        <v>272</v>
      </c>
      <c r="AC90" s="250">
        <v>298</v>
      </c>
      <c r="AD90" s="250">
        <v>285</v>
      </c>
      <c r="AE90" s="250">
        <v>270</v>
      </c>
      <c r="AF90" s="250">
        <v>300</v>
      </c>
      <c r="AG90" s="250">
        <v>319</v>
      </c>
      <c r="AH90" s="250">
        <v>331</v>
      </c>
      <c r="AI90" s="250">
        <v>308</v>
      </c>
      <c r="AJ90" s="250">
        <v>304</v>
      </c>
      <c r="AK90" s="250">
        <v>326</v>
      </c>
      <c r="AL90" s="250">
        <v>322</v>
      </c>
      <c r="AM90" s="250">
        <v>339</v>
      </c>
      <c r="AN90" s="250">
        <v>359</v>
      </c>
      <c r="AO90" s="250">
        <v>352</v>
      </c>
      <c r="AP90" s="250">
        <v>347</v>
      </c>
      <c r="AQ90" s="250">
        <v>339</v>
      </c>
      <c r="AR90" s="250">
        <v>352</v>
      </c>
      <c r="AS90" s="250">
        <v>351</v>
      </c>
      <c r="AT90" s="250">
        <v>321</v>
      </c>
      <c r="AU90" s="250">
        <v>324</v>
      </c>
      <c r="AV90" s="250">
        <v>309</v>
      </c>
      <c r="AW90" s="250">
        <v>346</v>
      </c>
      <c r="AX90" s="250">
        <v>342</v>
      </c>
      <c r="AY90" s="250">
        <v>334</v>
      </c>
      <c r="AZ90" s="250">
        <v>325</v>
      </c>
      <c r="BA90" s="250">
        <v>335</v>
      </c>
      <c r="BB90" s="250">
        <v>343</v>
      </c>
      <c r="BC90" s="250">
        <v>308</v>
      </c>
      <c r="BD90" s="250">
        <v>308</v>
      </c>
      <c r="BE90" s="250">
        <v>294</v>
      </c>
      <c r="BF90" s="250">
        <v>328</v>
      </c>
      <c r="BG90" s="250">
        <v>336</v>
      </c>
      <c r="BH90" s="250">
        <v>296</v>
      </c>
      <c r="BI90" s="250">
        <v>262</v>
      </c>
      <c r="BJ90" s="250">
        <v>245</v>
      </c>
      <c r="BK90" s="250">
        <v>235</v>
      </c>
      <c r="BL90" s="250">
        <v>214</v>
      </c>
      <c r="BM90" s="250">
        <v>224</v>
      </c>
      <c r="BN90" s="250">
        <v>189</v>
      </c>
      <c r="BO90" s="250">
        <v>159</v>
      </c>
      <c r="BP90" s="250">
        <v>157</v>
      </c>
      <c r="BQ90" s="250">
        <v>138</v>
      </c>
      <c r="BR90" s="250">
        <v>136</v>
      </c>
      <c r="BS90" s="250">
        <v>134</v>
      </c>
      <c r="BT90" s="250">
        <v>97</v>
      </c>
      <c r="BU90" s="250">
        <v>93</v>
      </c>
      <c r="BV90" s="250">
        <v>90</v>
      </c>
      <c r="BW90" s="250">
        <v>66</v>
      </c>
      <c r="BX90" s="250">
        <v>68</v>
      </c>
      <c r="BY90" s="250">
        <v>43</v>
      </c>
      <c r="BZ90" s="250">
        <v>44</v>
      </c>
      <c r="CA90" s="250">
        <v>30</v>
      </c>
      <c r="CB90" s="250">
        <v>28</v>
      </c>
      <c r="CC90" s="250">
        <v>15</v>
      </c>
      <c r="CD90" s="250">
        <v>13</v>
      </c>
      <c r="CE90" s="250">
        <v>12</v>
      </c>
      <c r="CF90" s="250">
        <v>10</v>
      </c>
      <c r="CG90" s="250">
        <v>12</v>
      </c>
      <c r="CH90" s="250">
        <v>6</v>
      </c>
      <c r="CI90" s="250">
        <v>2</v>
      </c>
      <c r="CJ90" s="250">
        <v>2</v>
      </c>
      <c r="CK90" s="250">
        <v>2</v>
      </c>
    </row>
    <row r="91" spans="1:89" s="241" customFormat="1" x14ac:dyDescent="0.25">
      <c r="A91" s="240">
        <v>671</v>
      </c>
      <c r="D91" s="242" t="s">
        <v>454</v>
      </c>
      <c r="E91" s="250">
        <v>162</v>
      </c>
      <c r="F91" s="250">
        <v>159</v>
      </c>
      <c r="G91" s="250">
        <v>174</v>
      </c>
      <c r="H91" s="250">
        <v>142</v>
      </c>
      <c r="I91" s="250">
        <v>119</v>
      </c>
      <c r="J91" s="250">
        <v>115</v>
      </c>
      <c r="K91" s="250">
        <v>88</v>
      </c>
      <c r="L91" s="250">
        <v>82</v>
      </c>
      <c r="M91" s="250">
        <v>85</v>
      </c>
      <c r="N91" s="250">
        <v>91</v>
      </c>
      <c r="O91" s="250">
        <v>92</v>
      </c>
      <c r="P91" s="250">
        <v>105</v>
      </c>
      <c r="Q91" s="250">
        <v>86</v>
      </c>
      <c r="R91" s="250">
        <v>99</v>
      </c>
      <c r="S91" s="250">
        <v>94</v>
      </c>
      <c r="T91" s="250">
        <v>84</v>
      </c>
      <c r="U91" s="250">
        <v>93</v>
      </c>
      <c r="V91" s="250">
        <v>91</v>
      </c>
      <c r="W91" s="250">
        <v>102</v>
      </c>
      <c r="X91" s="250">
        <v>98</v>
      </c>
      <c r="Y91" s="250">
        <v>105</v>
      </c>
      <c r="Z91" s="250">
        <v>116</v>
      </c>
      <c r="AA91" s="250">
        <v>106</v>
      </c>
      <c r="AB91" s="250">
        <v>122</v>
      </c>
      <c r="AC91" s="250">
        <v>135</v>
      </c>
      <c r="AD91" s="250">
        <v>138</v>
      </c>
      <c r="AE91" s="250">
        <v>139</v>
      </c>
      <c r="AF91" s="250">
        <v>154</v>
      </c>
      <c r="AG91" s="250">
        <v>150</v>
      </c>
      <c r="AH91" s="250">
        <v>163</v>
      </c>
      <c r="AI91" s="250">
        <v>143</v>
      </c>
      <c r="AJ91" s="250">
        <v>123</v>
      </c>
      <c r="AK91" s="250">
        <v>155</v>
      </c>
      <c r="AL91" s="250">
        <v>171</v>
      </c>
      <c r="AM91" s="250">
        <v>201</v>
      </c>
      <c r="AN91" s="250">
        <v>160</v>
      </c>
      <c r="AO91" s="250">
        <v>181</v>
      </c>
      <c r="AP91" s="250">
        <v>158</v>
      </c>
      <c r="AQ91" s="250">
        <v>152</v>
      </c>
      <c r="AR91" s="250">
        <v>143</v>
      </c>
      <c r="AS91" s="250">
        <v>137</v>
      </c>
      <c r="AT91" s="250">
        <v>147</v>
      </c>
      <c r="AU91" s="250">
        <v>146</v>
      </c>
      <c r="AV91" s="250">
        <v>135</v>
      </c>
      <c r="AW91" s="250">
        <v>138</v>
      </c>
      <c r="AX91" s="250">
        <v>162</v>
      </c>
      <c r="AY91" s="250">
        <v>157</v>
      </c>
      <c r="AZ91" s="250">
        <v>165</v>
      </c>
      <c r="BA91" s="250">
        <v>166</v>
      </c>
      <c r="BB91" s="250">
        <v>145</v>
      </c>
      <c r="BC91" s="250">
        <v>175</v>
      </c>
      <c r="BD91" s="250">
        <v>169</v>
      </c>
      <c r="BE91" s="250">
        <v>148</v>
      </c>
      <c r="BF91" s="250">
        <v>151</v>
      </c>
      <c r="BG91" s="250">
        <v>163</v>
      </c>
      <c r="BH91" s="250">
        <v>185</v>
      </c>
      <c r="BI91" s="250">
        <v>148</v>
      </c>
      <c r="BJ91" s="250">
        <v>138</v>
      </c>
      <c r="BK91" s="250">
        <v>108</v>
      </c>
      <c r="BL91" s="250">
        <v>108</v>
      </c>
      <c r="BM91" s="250">
        <v>82</v>
      </c>
      <c r="BN91" s="250">
        <v>91</v>
      </c>
      <c r="BO91" s="250">
        <v>82</v>
      </c>
      <c r="BP91" s="250">
        <v>82</v>
      </c>
      <c r="BQ91" s="250">
        <v>75</v>
      </c>
      <c r="BR91" s="250">
        <v>45</v>
      </c>
      <c r="BS91" s="250">
        <v>48</v>
      </c>
      <c r="BT91" s="250">
        <v>47</v>
      </c>
      <c r="BU91" s="250">
        <v>35</v>
      </c>
      <c r="BV91" s="250">
        <v>48</v>
      </c>
      <c r="BW91" s="250">
        <v>26</v>
      </c>
      <c r="BX91" s="250">
        <v>29</v>
      </c>
      <c r="BY91" s="250">
        <v>22</v>
      </c>
      <c r="BZ91" s="250">
        <v>13</v>
      </c>
      <c r="CA91" s="250">
        <v>16</v>
      </c>
      <c r="CB91" s="250">
        <v>10</v>
      </c>
      <c r="CC91" s="250">
        <v>7</v>
      </c>
      <c r="CD91" s="250">
        <v>8</v>
      </c>
      <c r="CE91" s="250">
        <v>6</v>
      </c>
      <c r="CF91" s="250">
        <v>3</v>
      </c>
      <c r="CG91" s="250">
        <v>3</v>
      </c>
      <c r="CH91" s="250">
        <v>1</v>
      </c>
      <c r="CI91" s="250">
        <v>1</v>
      </c>
      <c r="CJ91" s="250">
        <v>0</v>
      </c>
      <c r="CK91" s="250">
        <v>0</v>
      </c>
    </row>
    <row r="92" spans="1:89" s="241" customFormat="1" x14ac:dyDescent="0.25">
      <c r="A92" s="240">
        <v>791</v>
      </c>
      <c r="D92" s="242" t="s">
        <v>455</v>
      </c>
      <c r="E92" s="250">
        <v>696</v>
      </c>
      <c r="F92" s="250">
        <v>673</v>
      </c>
      <c r="G92" s="250">
        <v>671</v>
      </c>
      <c r="H92" s="250">
        <v>682</v>
      </c>
      <c r="I92" s="250">
        <v>657</v>
      </c>
      <c r="J92" s="250">
        <v>627</v>
      </c>
      <c r="K92" s="250">
        <v>519</v>
      </c>
      <c r="L92" s="250">
        <v>511</v>
      </c>
      <c r="M92" s="250">
        <v>543</v>
      </c>
      <c r="N92" s="250">
        <v>502</v>
      </c>
      <c r="O92" s="250">
        <v>564</v>
      </c>
      <c r="P92" s="250">
        <v>512</v>
      </c>
      <c r="Q92" s="250">
        <v>512</v>
      </c>
      <c r="R92" s="250">
        <v>561</v>
      </c>
      <c r="S92" s="250">
        <v>535</v>
      </c>
      <c r="T92" s="250">
        <v>505</v>
      </c>
      <c r="U92" s="250">
        <v>547</v>
      </c>
      <c r="V92" s="250">
        <v>488</v>
      </c>
      <c r="W92" s="250">
        <v>561</v>
      </c>
      <c r="X92" s="250">
        <v>545</v>
      </c>
      <c r="Y92" s="250">
        <v>568</v>
      </c>
      <c r="Z92" s="250">
        <v>567</v>
      </c>
      <c r="AA92" s="250">
        <v>657</v>
      </c>
      <c r="AB92" s="250">
        <v>638</v>
      </c>
      <c r="AC92" s="250">
        <v>637</v>
      </c>
      <c r="AD92" s="250">
        <v>655</v>
      </c>
      <c r="AE92" s="250">
        <v>612</v>
      </c>
      <c r="AF92" s="250">
        <v>638</v>
      </c>
      <c r="AG92" s="250">
        <v>676</v>
      </c>
      <c r="AH92" s="250">
        <v>685</v>
      </c>
      <c r="AI92" s="250">
        <v>648</v>
      </c>
      <c r="AJ92" s="250">
        <v>646</v>
      </c>
      <c r="AK92" s="250">
        <v>646</v>
      </c>
      <c r="AL92" s="250">
        <v>726</v>
      </c>
      <c r="AM92" s="250">
        <v>789</v>
      </c>
      <c r="AN92" s="250">
        <v>729</v>
      </c>
      <c r="AO92" s="250">
        <v>741</v>
      </c>
      <c r="AP92" s="250">
        <v>706</v>
      </c>
      <c r="AQ92" s="250">
        <v>652</v>
      </c>
      <c r="AR92" s="250">
        <v>674</v>
      </c>
      <c r="AS92" s="250">
        <v>667</v>
      </c>
      <c r="AT92" s="250">
        <v>656</v>
      </c>
      <c r="AU92" s="250">
        <v>651</v>
      </c>
      <c r="AV92" s="250">
        <v>641</v>
      </c>
      <c r="AW92" s="250">
        <v>605</v>
      </c>
      <c r="AX92" s="250">
        <v>643</v>
      </c>
      <c r="AY92" s="250">
        <v>588</v>
      </c>
      <c r="AZ92" s="250">
        <v>640</v>
      </c>
      <c r="BA92" s="250">
        <v>554</v>
      </c>
      <c r="BB92" s="250">
        <v>593</v>
      </c>
      <c r="BC92" s="250">
        <v>548</v>
      </c>
      <c r="BD92" s="250">
        <v>571</v>
      </c>
      <c r="BE92" s="250">
        <v>546</v>
      </c>
      <c r="BF92" s="250">
        <v>598</v>
      </c>
      <c r="BG92" s="250">
        <v>586</v>
      </c>
      <c r="BH92" s="250">
        <v>568</v>
      </c>
      <c r="BI92" s="250">
        <v>485</v>
      </c>
      <c r="BJ92" s="250">
        <v>435</v>
      </c>
      <c r="BK92" s="250">
        <v>431</v>
      </c>
      <c r="BL92" s="250">
        <v>334</v>
      </c>
      <c r="BM92" s="250">
        <v>320</v>
      </c>
      <c r="BN92" s="250">
        <v>321</v>
      </c>
      <c r="BO92" s="250">
        <v>286</v>
      </c>
      <c r="BP92" s="250">
        <v>262</v>
      </c>
      <c r="BQ92" s="250">
        <v>259</v>
      </c>
      <c r="BR92" s="250">
        <v>187</v>
      </c>
      <c r="BS92" s="250">
        <v>195</v>
      </c>
      <c r="BT92" s="250">
        <v>176</v>
      </c>
      <c r="BU92" s="250">
        <v>144</v>
      </c>
      <c r="BV92" s="250">
        <v>131</v>
      </c>
      <c r="BW92" s="250">
        <v>126</v>
      </c>
      <c r="BX92" s="250">
        <v>98</v>
      </c>
      <c r="BY92" s="250">
        <v>97</v>
      </c>
      <c r="BZ92" s="250">
        <v>72</v>
      </c>
      <c r="CA92" s="250">
        <v>59</v>
      </c>
      <c r="CB92" s="250">
        <v>41</v>
      </c>
      <c r="CC92" s="250">
        <v>49</v>
      </c>
      <c r="CD92" s="250">
        <v>26</v>
      </c>
      <c r="CE92" s="250">
        <v>16</v>
      </c>
      <c r="CF92" s="250">
        <v>9</v>
      </c>
      <c r="CG92" s="250">
        <v>7</v>
      </c>
      <c r="CH92" s="250">
        <v>4</v>
      </c>
      <c r="CI92" s="250">
        <v>5</v>
      </c>
      <c r="CJ92" s="250">
        <v>0</v>
      </c>
      <c r="CK92" s="250">
        <v>3</v>
      </c>
    </row>
    <row r="93" spans="1:89" s="241" customFormat="1" x14ac:dyDescent="0.25">
      <c r="A93" s="240">
        <v>810</v>
      </c>
      <c r="D93" s="242" t="s">
        <v>456</v>
      </c>
      <c r="E93" s="250">
        <v>265</v>
      </c>
      <c r="F93" s="250">
        <v>265</v>
      </c>
      <c r="G93" s="250">
        <v>257</v>
      </c>
      <c r="H93" s="250">
        <v>228</v>
      </c>
      <c r="I93" s="250">
        <v>203</v>
      </c>
      <c r="J93" s="250">
        <v>165</v>
      </c>
      <c r="K93" s="250">
        <v>156</v>
      </c>
      <c r="L93" s="250">
        <v>163</v>
      </c>
      <c r="M93" s="250">
        <v>145</v>
      </c>
      <c r="N93" s="250">
        <v>172</v>
      </c>
      <c r="O93" s="250">
        <v>184</v>
      </c>
      <c r="P93" s="250">
        <v>174</v>
      </c>
      <c r="Q93" s="250">
        <v>194</v>
      </c>
      <c r="R93" s="250">
        <v>193</v>
      </c>
      <c r="S93" s="250">
        <v>174</v>
      </c>
      <c r="T93" s="250">
        <v>171</v>
      </c>
      <c r="U93" s="250">
        <v>182</v>
      </c>
      <c r="V93" s="250">
        <v>198</v>
      </c>
      <c r="W93" s="250">
        <v>181</v>
      </c>
      <c r="X93" s="250">
        <v>175</v>
      </c>
      <c r="Y93" s="250">
        <v>191</v>
      </c>
      <c r="Z93" s="250">
        <v>225</v>
      </c>
      <c r="AA93" s="250">
        <v>226</v>
      </c>
      <c r="AB93" s="250">
        <v>202</v>
      </c>
      <c r="AC93" s="250">
        <v>230</v>
      </c>
      <c r="AD93" s="250">
        <v>245</v>
      </c>
      <c r="AE93" s="250">
        <v>256</v>
      </c>
      <c r="AF93" s="250">
        <v>281</v>
      </c>
      <c r="AG93" s="250">
        <v>235</v>
      </c>
      <c r="AH93" s="250">
        <v>280</v>
      </c>
      <c r="AI93" s="250">
        <v>217</v>
      </c>
      <c r="AJ93" s="250">
        <v>264</v>
      </c>
      <c r="AK93" s="250">
        <v>248</v>
      </c>
      <c r="AL93" s="250">
        <v>275</v>
      </c>
      <c r="AM93" s="250">
        <v>284</v>
      </c>
      <c r="AN93" s="250">
        <v>291</v>
      </c>
      <c r="AO93" s="250">
        <v>315</v>
      </c>
      <c r="AP93" s="250">
        <v>272</v>
      </c>
      <c r="AQ93" s="250">
        <v>293</v>
      </c>
      <c r="AR93" s="250">
        <v>239</v>
      </c>
      <c r="AS93" s="250">
        <v>257</v>
      </c>
      <c r="AT93" s="250">
        <v>260</v>
      </c>
      <c r="AU93" s="250">
        <v>227</v>
      </c>
      <c r="AV93" s="250">
        <v>245</v>
      </c>
      <c r="AW93" s="250">
        <v>221</v>
      </c>
      <c r="AX93" s="250">
        <v>247</v>
      </c>
      <c r="AY93" s="250">
        <v>251</v>
      </c>
      <c r="AZ93" s="250">
        <v>217</v>
      </c>
      <c r="BA93" s="250">
        <v>228</v>
      </c>
      <c r="BB93" s="250">
        <v>216</v>
      </c>
      <c r="BC93" s="250">
        <v>230</v>
      </c>
      <c r="BD93" s="250">
        <v>216</v>
      </c>
      <c r="BE93" s="250">
        <v>261</v>
      </c>
      <c r="BF93" s="250">
        <v>225</v>
      </c>
      <c r="BG93" s="250">
        <v>250</v>
      </c>
      <c r="BH93" s="250">
        <v>221</v>
      </c>
      <c r="BI93" s="250">
        <v>188</v>
      </c>
      <c r="BJ93" s="250">
        <v>203</v>
      </c>
      <c r="BK93" s="250">
        <v>169</v>
      </c>
      <c r="BL93" s="250">
        <v>160</v>
      </c>
      <c r="BM93" s="250">
        <v>135</v>
      </c>
      <c r="BN93" s="250">
        <v>114</v>
      </c>
      <c r="BO93" s="250">
        <v>131</v>
      </c>
      <c r="BP93" s="250">
        <v>116</v>
      </c>
      <c r="BQ93" s="250">
        <v>128</v>
      </c>
      <c r="BR93" s="250">
        <v>82</v>
      </c>
      <c r="BS93" s="250">
        <v>104</v>
      </c>
      <c r="BT93" s="250">
        <v>82</v>
      </c>
      <c r="BU93" s="250">
        <v>67</v>
      </c>
      <c r="BV93" s="250">
        <v>57</v>
      </c>
      <c r="BW93" s="250">
        <v>57</v>
      </c>
      <c r="BX93" s="250">
        <v>53</v>
      </c>
      <c r="BY93" s="250">
        <v>38</v>
      </c>
      <c r="BZ93" s="250">
        <v>38</v>
      </c>
      <c r="CA93" s="250">
        <v>38</v>
      </c>
      <c r="CB93" s="250">
        <v>32</v>
      </c>
      <c r="CC93" s="250">
        <v>17</v>
      </c>
      <c r="CD93" s="250">
        <v>7</v>
      </c>
      <c r="CE93" s="250">
        <v>6</v>
      </c>
      <c r="CF93" s="250">
        <v>13</v>
      </c>
      <c r="CG93" s="250">
        <v>6</v>
      </c>
      <c r="CH93" s="250">
        <v>3</v>
      </c>
      <c r="CI93" s="250">
        <v>1</v>
      </c>
      <c r="CJ93" s="250">
        <v>1</v>
      </c>
      <c r="CK93" s="250">
        <v>2</v>
      </c>
    </row>
    <row r="94" spans="1:89" s="241" customFormat="1" x14ac:dyDescent="0.25">
      <c r="A94" s="240">
        <v>813</v>
      </c>
      <c r="D94" s="242" t="s">
        <v>457</v>
      </c>
      <c r="E94" s="250">
        <v>361</v>
      </c>
      <c r="F94" s="250">
        <v>360</v>
      </c>
      <c r="G94" s="250">
        <v>389</v>
      </c>
      <c r="H94" s="250">
        <v>395</v>
      </c>
      <c r="I94" s="250">
        <v>401</v>
      </c>
      <c r="J94" s="250">
        <v>353</v>
      </c>
      <c r="K94" s="250">
        <v>309</v>
      </c>
      <c r="L94" s="250">
        <v>286</v>
      </c>
      <c r="M94" s="250">
        <v>268</v>
      </c>
      <c r="N94" s="250">
        <v>284</v>
      </c>
      <c r="O94" s="250">
        <v>282</v>
      </c>
      <c r="P94" s="250">
        <v>288</v>
      </c>
      <c r="Q94" s="250">
        <v>290</v>
      </c>
      <c r="R94" s="250">
        <v>301</v>
      </c>
      <c r="S94" s="250">
        <v>272</v>
      </c>
      <c r="T94" s="250">
        <v>281</v>
      </c>
      <c r="U94" s="250">
        <v>301</v>
      </c>
      <c r="V94" s="250">
        <v>306</v>
      </c>
      <c r="W94" s="250">
        <v>314</v>
      </c>
      <c r="X94" s="250">
        <v>289</v>
      </c>
      <c r="Y94" s="250">
        <v>286</v>
      </c>
      <c r="Z94" s="250">
        <v>285</v>
      </c>
      <c r="AA94" s="250">
        <v>330</v>
      </c>
      <c r="AB94" s="250">
        <v>313</v>
      </c>
      <c r="AC94" s="250">
        <v>344</v>
      </c>
      <c r="AD94" s="250">
        <v>363</v>
      </c>
      <c r="AE94" s="250">
        <v>385</v>
      </c>
      <c r="AF94" s="250">
        <v>361</v>
      </c>
      <c r="AG94" s="250">
        <v>394</v>
      </c>
      <c r="AH94" s="250">
        <v>389</v>
      </c>
      <c r="AI94" s="250">
        <v>364</v>
      </c>
      <c r="AJ94" s="250">
        <v>419</v>
      </c>
      <c r="AK94" s="250">
        <v>421</v>
      </c>
      <c r="AL94" s="250">
        <v>499</v>
      </c>
      <c r="AM94" s="250">
        <v>523</v>
      </c>
      <c r="AN94" s="250">
        <v>487</v>
      </c>
      <c r="AO94" s="250">
        <v>488</v>
      </c>
      <c r="AP94" s="250">
        <v>512</v>
      </c>
      <c r="AQ94" s="250">
        <v>453</v>
      </c>
      <c r="AR94" s="250">
        <v>489</v>
      </c>
      <c r="AS94" s="250">
        <v>498</v>
      </c>
      <c r="AT94" s="250">
        <v>480</v>
      </c>
      <c r="AU94" s="250">
        <v>425</v>
      </c>
      <c r="AV94" s="250">
        <v>445</v>
      </c>
      <c r="AW94" s="250">
        <v>439</v>
      </c>
      <c r="AX94" s="250">
        <v>443</v>
      </c>
      <c r="AY94" s="250">
        <v>441</v>
      </c>
      <c r="AZ94" s="250">
        <v>469</v>
      </c>
      <c r="BA94" s="250">
        <v>414</v>
      </c>
      <c r="BB94" s="250">
        <v>398</v>
      </c>
      <c r="BC94" s="250">
        <v>430</v>
      </c>
      <c r="BD94" s="250">
        <v>431</v>
      </c>
      <c r="BE94" s="250">
        <v>433</v>
      </c>
      <c r="BF94" s="250">
        <v>498</v>
      </c>
      <c r="BG94" s="250">
        <v>505</v>
      </c>
      <c r="BH94" s="250">
        <v>470</v>
      </c>
      <c r="BI94" s="250">
        <v>442</v>
      </c>
      <c r="BJ94" s="250">
        <v>392</v>
      </c>
      <c r="BK94" s="250">
        <v>361</v>
      </c>
      <c r="BL94" s="250">
        <v>318</v>
      </c>
      <c r="BM94" s="250">
        <v>258</v>
      </c>
      <c r="BN94" s="250">
        <v>249</v>
      </c>
      <c r="BO94" s="250">
        <v>260</v>
      </c>
      <c r="BP94" s="250">
        <v>210</v>
      </c>
      <c r="BQ94" s="250">
        <v>207</v>
      </c>
      <c r="BR94" s="250">
        <v>175</v>
      </c>
      <c r="BS94" s="250">
        <v>178</v>
      </c>
      <c r="BT94" s="250">
        <v>162</v>
      </c>
      <c r="BU94" s="250">
        <v>109</v>
      </c>
      <c r="BV94" s="250">
        <v>112</v>
      </c>
      <c r="BW94" s="250">
        <v>89</v>
      </c>
      <c r="BX94" s="250">
        <v>71</v>
      </c>
      <c r="BY94" s="250">
        <v>71</v>
      </c>
      <c r="BZ94" s="250">
        <v>57</v>
      </c>
      <c r="CA94" s="250">
        <v>65</v>
      </c>
      <c r="CB94" s="250">
        <v>45</v>
      </c>
      <c r="CC94" s="250">
        <v>26</v>
      </c>
      <c r="CD94" s="250">
        <v>19</v>
      </c>
      <c r="CE94" s="250">
        <v>8</v>
      </c>
      <c r="CF94" s="250">
        <v>20</v>
      </c>
      <c r="CG94" s="250">
        <v>6</v>
      </c>
      <c r="CH94" s="250">
        <v>3</v>
      </c>
      <c r="CI94" s="250">
        <v>2</v>
      </c>
      <c r="CJ94" s="250">
        <v>1</v>
      </c>
      <c r="CK94" s="250">
        <v>4</v>
      </c>
    </row>
    <row r="95" spans="1:89" s="241" customFormat="1" x14ac:dyDescent="0.25">
      <c r="A95" s="240">
        <v>860</v>
      </c>
      <c r="D95" s="242" t="s">
        <v>458</v>
      </c>
      <c r="E95" s="250">
        <v>450</v>
      </c>
      <c r="F95" s="250">
        <v>430</v>
      </c>
      <c r="G95" s="250">
        <v>426</v>
      </c>
      <c r="H95" s="250">
        <v>420</v>
      </c>
      <c r="I95" s="250">
        <v>419</v>
      </c>
      <c r="J95" s="250">
        <v>370</v>
      </c>
      <c r="K95" s="250">
        <v>359</v>
      </c>
      <c r="L95" s="250">
        <v>357</v>
      </c>
      <c r="M95" s="250">
        <v>338</v>
      </c>
      <c r="N95" s="250">
        <v>367</v>
      </c>
      <c r="O95" s="250">
        <v>338</v>
      </c>
      <c r="P95" s="250">
        <v>350</v>
      </c>
      <c r="Q95" s="250">
        <v>339</v>
      </c>
      <c r="R95" s="250">
        <v>334</v>
      </c>
      <c r="S95" s="250">
        <v>297</v>
      </c>
      <c r="T95" s="250">
        <v>324</v>
      </c>
      <c r="U95" s="250">
        <v>289</v>
      </c>
      <c r="V95" s="250">
        <v>299</v>
      </c>
      <c r="W95" s="250">
        <v>313</v>
      </c>
      <c r="X95" s="250">
        <v>317</v>
      </c>
      <c r="Y95" s="250">
        <v>350</v>
      </c>
      <c r="Z95" s="250">
        <v>358</v>
      </c>
      <c r="AA95" s="250">
        <v>370</v>
      </c>
      <c r="AB95" s="250">
        <v>340</v>
      </c>
      <c r="AC95" s="250">
        <v>429</v>
      </c>
      <c r="AD95" s="250">
        <v>407</v>
      </c>
      <c r="AE95" s="250">
        <v>415</v>
      </c>
      <c r="AF95" s="250">
        <v>396</v>
      </c>
      <c r="AG95" s="250">
        <v>443</v>
      </c>
      <c r="AH95" s="250">
        <v>410</v>
      </c>
      <c r="AI95" s="250">
        <v>447</v>
      </c>
      <c r="AJ95" s="250">
        <v>407</v>
      </c>
      <c r="AK95" s="250">
        <v>431</v>
      </c>
      <c r="AL95" s="250">
        <v>515</v>
      </c>
      <c r="AM95" s="250">
        <v>531</v>
      </c>
      <c r="AN95" s="250">
        <v>519</v>
      </c>
      <c r="AO95" s="250">
        <v>511</v>
      </c>
      <c r="AP95" s="250">
        <v>524</v>
      </c>
      <c r="AQ95" s="250">
        <v>475</v>
      </c>
      <c r="AR95" s="250">
        <v>496</v>
      </c>
      <c r="AS95" s="250">
        <v>502</v>
      </c>
      <c r="AT95" s="250">
        <v>441</v>
      </c>
      <c r="AU95" s="250">
        <v>439</v>
      </c>
      <c r="AV95" s="250">
        <v>469</v>
      </c>
      <c r="AW95" s="250">
        <v>508</v>
      </c>
      <c r="AX95" s="250">
        <v>473</v>
      </c>
      <c r="AY95" s="250">
        <v>412</v>
      </c>
      <c r="AZ95" s="250">
        <v>450</v>
      </c>
      <c r="BA95" s="250">
        <v>410</v>
      </c>
      <c r="BB95" s="250">
        <v>408</v>
      </c>
      <c r="BC95" s="250">
        <v>427</v>
      </c>
      <c r="BD95" s="250">
        <v>459</v>
      </c>
      <c r="BE95" s="250">
        <v>480</v>
      </c>
      <c r="BF95" s="250">
        <v>438</v>
      </c>
      <c r="BG95" s="250">
        <v>467</v>
      </c>
      <c r="BH95" s="250">
        <v>442</v>
      </c>
      <c r="BI95" s="250">
        <v>398</v>
      </c>
      <c r="BJ95" s="250">
        <v>334</v>
      </c>
      <c r="BK95" s="250">
        <v>318</v>
      </c>
      <c r="BL95" s="250">
        <v>275</v>
      </c>
      <c r="BM95" s="250">
        <v>277</v>
      </c>
      <c r="BN95" s="250">
        <v>250</v>
      </c>
      <c r="BO95" s="250">
        <v>220</v>
      </c>
      <c r="BP95" s="250">
        <v>197</v>
      </c>
      <c r="BQ95" s="250">
        <v>198</v>
      </c>
      <c r="BR95" s="250">
        <v>186</v>
      </c>
      <c r="BS95" s="250">
        <v>158</v>
      </c>
      <c r="BT95" s="250">
        <v>138</v>
      </c>
      <c r="BU95" s="250">
        <v>114</v>
      </c>
      <c r="BV95" s="250">
        <v>111</v>
      </c>
      <c r="BW95" s="250">
        <v>91</v>
      </c>
      <c r="BX95" s="250">
        <v>92</v>
      </c>
      <c r="BY95" s="250">
        <v>65</v>
      </c>
      <c r="BZ95" s="250">
        <v>51</v>
      </c>
      <c r="CA95" s="250">
        <v>63</v>
      </c>
      <c r="CB95" s="250">
        <v>33</v>
      </c>
      <c r="CC95" s="250">
        <v>35</v>
      </c>
      <c r="CD95" s="250">
        <v>19</v>
      </c>
      <c r="CE95" s="250">
        <v>15</v>
      </c>
      <c r="CF95" s="250">
        <v>6</v>
      </c>
      <c r="CG95" s="250">
        <v>5</v>
      </c>
      <c r="CH95" s="250">
        <v>9</v>
      </c>
      <c r="CI95" s="250">
        <v>5</v>
      </c>
      <c r="CJ95" s="250">
        <v>1</v>
      </c>
      <c r="CK95" s="250">
        <v>0</v>
      </c>
    </row>
    <row r="96" spans="1:89" s="241" customFormat="1" x14ac:dyDescent="0.25">
      <c r="A96" s="240">
        <v>849</v>
      </c>
      <c r="D96" s="242" t="s">
        <v>459</v>
      </c>
      <c r="E96" s="250">
        <v>283</v>
      </c>
      <c r="F96" s="250">
        <v>269</v>
      </c>
      <c r="G96" s="250">
        <v>261</v>
      </c>
      <c r="H96" s="250">
        <v>269</v>
      </c>
      <c r="I96" s="250">
        <v>213</v>
      </c>
      <c r="J96" s="250">
        <v>181</v>
      </c>
      <c r="K96" s="250">
        <v>193</v>
      </c>
      <c r="L96" s="250">
        <v>159</v>
      </c>
      <c r="M96" s="250">
        <v>184</v>
      </c>
      <c r="N96" s="250">
        <v>165</v>
      </c>
      <c r="O96" s="250">
        <v>169</v>
      </c>
      <c r="P96" s="250">
        <v>163</v>
      </c>
      <c r="Q96" s="250">
        <v>173</v>
      </c>
      <c r="R96" s="250">
        <v>183</v>
      </c>
      <c r="S96" s="250">
        <v>193</v>
      </c>
      <c r="T96" s="250">
        <v>207</v>
      </c>
      <c r="U96" s="250">
        <v>175</v>
      </c>
      <c r="V96" s="250">
        <v>182</v>
      </c>
      <c r="W96" s="250">
        <v>188</v>
      </c>
      <c r="X96" s="250">
        <v>187</v>
      </c>
      <c r="Y96" s="250">
        <v>191</v>
      </c>
      <c r="Z96" s="250">
        <v>226</v>
      </c>
      <c r="AA96" s="250">
        <v>241</v>
      </c>
      <c r="AB96" s="250">
        <v>246</v>
      </c>
      <c r="AC96" s="250">
        <v>248</v>
      </c>
      <c r="AD96" s="250">
        <v>262</v>
      </c>
      <c r="AE96" s="250">
        <v>241</v>
      </c>
      <c r="AF96" s="250">
        <v>252</v>
      </c>
      <c r="AG96" s="250">
        <v>271</v>
      </c>
      <c r="AH96" s="250">
        <v>256</v>
      </c>
      <c r="AI96" s="250">
        <v>268</v>
      </c>
      <c r="AJ96" s="250">
        <v>254</v>
      </c>
      <c r="AK96" s="250">
        <v>252</v>
      </c>
      <c r="AL96" s="250">
        <v>276</v>
      </c>
      <c r="AM96" s="250">
        <v>298</v>
      </c>
      <c r="AN96" s="250">
        <v>307</v>
      </c>
      <c r="AO96" s="250">
        <v>317</v>
      </c>
      <c r="AP96" s="250">
        <v>272</v>
      </c>
      <c r="AQ96" s="250">
        <v>304</v>
      </c>
      <c r="AR96" s="250">
        <v>292</v>
      </c>
      <c r="AS96" s="250">
        <v>274</v>
      </c>
      <c r="AT96" s="250">
        <v>253</v>
      </c>
      <c r="AU96" s="250">
        <v>304</v>
      </c>
      <c r="AV96" s="250">
        <v>253</v>
      </c>
      <c r="AW96" s="250">
        <v>279</v>
      </c>
      <c r="AX96" s="250">
        <v>250</v>
      </c>
      <c r="AY96" s="250">
        <v>241</v>
      </c>
      <c r="AZ96" s="250">
        <v>272</v>
      </c>
      <c r="BA96" s="250">
        <v>276</v>
      </c>
      <c r="BB96" s="250">
        <v>274</v>
      </c>
      <c r="BC96" s="250">
        <v>295</v>
      </c>
      <c r="BD96" s="250">
        <v>266</v>
      </c>
      <c r="BE96" s="250">
        <v>283</v>
      </c>
      <c r="BF96" s="250">
        <v>315</v>
      </c>
      <c r="BG96" s="250">
        <v>306</v>
      </c>
      <c r="BH96" s="250">
        <v>271</v>
      </c>
      <c r="BI96" s="250">
        <v>276</v>
      </c>
      <c r="BJ96" s="250">
        <v>250</v>
      </c>
      <c r="BK96" s="250">
        <v>207</v>
      </c>
      <c r="BL96" s="250">
        <v>198</v>
      </c>
      <c r="BM96" s="250">
        <v>190</v>
      </c>
      <c r="BN96" s="250">
        <v>150</v>
      </c>
      <c r="BO96" s="250">
        <v>126</v>
      </c>
      <c r="BP96" s="250">
        <v>110</v>
      </c>
      <c r="BQ96" s="250">
        <v>123</v>
      </c>
      <c r="BR96" s="250">
        <v>123</v>
      </c>
      <c r="BS96" s="250">
        <v>80</v>
      </c>
      <c r="BT96" s="250">
        <v>69</v>
      </c>
      <c r="BU96" s="250">
        <v>74</v>
      </c>
      <c r="BV96" s="250">
        <v>55</v>
      </c>
      <c r="BW96" s="250">
        <v>44</v>
      </c>
      <c r="BX96" s="250">
        <v>44</v>
      </c>
      <c r="BY96" s="250">
        <v>29</v>
      </c>
      <c r="BZ96" s="250">
        <v>36</v>
      </c>
      <c r="CA96" s="250">
        <v>28</v>
      </c>
      <c r="CB96" s="250">
        <v>16</v>
      </c>
      <c r="CC96" s="250">
        <v>12</v>
      </c>
      <c r="CD96" s="250">
        <v>11</v>
      </c>
      <c r="CE96" s="250">
        <v>8</v>
      </c>
      <c r="CF96" s="250">
        <v>4</v>
      </c>
      <c r="CG96" s="250">
        <v>6</v>
      </c>
      <c r="CH96" s="250">
        <v>3</v>
      </c>
      <c r="CI96" s="250">
        <v>2</v>
      </c>
      <c r="CJ96" s="250">
        <v>0</v>
      </c>
      <c r="CK96" s="250">
        <v>3</v>
      </c>
    </row>
    <row r="97" spans="1:89" s="241" customFormat="1" x14ac:dyDescent="0.25">
      <c r="A97" s="240">
        <v>825</v>
      </c>
      <c r="D97" s="242" t="s">
        <v>460</v>
      </c>
      <c r="E97" s="250">
        <v>7</v>
      </c>
      <c r="F97" s="250">
        <v>12</v>
      </c>
      <c r="G97" s="250">
        <v>5</v>
      </c>
      <c r="H97" s="250">
        <v>9</v>
      </c>
      <c r="I97" s="250">
        <v>8</v>
      </c>
      <c r="J97" s="250">
        <v>10</v>
      </c>
      <c r="K97" s="250">
        <v>4</v>
      </c>
      <c r="L97" s="250">
        <v>4</v>
      </c>
      <c r="M97" s="250">
        <v>6</v>
      </c>
      <c r="N97" s="250">
        <v>3</v>
      </c>
      <c r="O97" s="250">
        <v>5</v>
      </c>
      <c r="P97" s="250">
        <v>5</v>
      </c>
      <c r="Q97" s="250">
        <v>1</v>
      </c>
      <c r="R97" s="250">
        <v>5</v>
      </c>
      <c r="S97" s="250">
        <v>3</v>
      </c>
      <c r="T97" s="250">
        <v>5</v>
      </c>
      <c r="U97" s="250">
        <v>6</v>
      </c>
      <c r="V97" s="250">
        <v>3</v>
      </c>
      <c r="W97" s="250">
        <v>3</v>
      </c>
      <c r="X97" s="250">
        <v>4</v>
      </c>
      <c r="Y97" s="250">
        <v>4</v>
      </c>
      <c r="Z97" s="250">
        <v>5</v>
      </c>
      <c r="AA97" s="250">
        <v>7</v>
      </c>
      <c r="AB97" s="250">
        <v>12</v>
      </c>
      <c r="AC97" s="250">
        <v>7</v>
      </c>
      <c r="AD97" s="250">
        <v>6</v>
      </c>
      <c r="AE97" s="250">
        <v>9</v>
      </c>
      <c r="AF97" s="250">
        <v>9</v>
      </c>
      <c r="AG97" s="250">
        <v>9</v>
      </c>
      <c r="AH97" s="250">
        <v>10</v>
      </c>
      <c r="AI97" s="250">
        <v>19</v>
      </c>
      <c r="AJ97" s="250">
        <v>11</v>
      </c>
      <c r="AK97" s="250">
        <v>15</v>
      </c>
      <c r="AL97" s="250">
        <v>14</v>
      </c>
      <c r="AM97" s="250">
        <v>12</v>
      </c>
      <c r="AN97" s="250">
        <v>15</v>
      </c>
      <c r="AO97" s="250">
        <v>11</v>
      </c>
      <c r="AP97" s="250">
        <v>16</v>
      </c>
      <c r="AQ97" s="250">
        <v>17</v>
      </c>
      <c r="AR97" s="250">
        <v>8</v>
      </c>
      <c r="AS97" s="250">
        <v>10</v>
      </c>
      <c r="AT97" s="250">
        <v>15</v>
      </c>
      <c r="AU97" s="250">
        <v>20</v>
      </c>
      <c r="AV97" s="250">
        <v>15</v>
      </c>
      <c r="AW97" s="250">
        <v>16</v>
      </c>
      <c r="AX97" s="250">
        <v>17</v>
      </c>
      <c r="AY97" s="250">
        <v>20</v>
      </c>
      <c r="AZ97" s="250">
        <v>16</v>
      </c>
      <c r="BA97" s="250">
        <v>20</v>
      </c>
      <c r="BB97" s="250">
        <v>21</v>
      </c>
      <c r="BC97" s="250">
        <v>20</v>
      </c>
      <c r="BD97" s="250">
        <v>26</v>
      </c>
      <c r="BE97" s="250">
        <v>22</v>
      </c>
      <c r="BF97" s="250">
        <v>27</v>
      </c>
      <c r="BG97" s="250">
        <v>23</v>
      </c>
      <c r="BH97" s="250">
        <v>18</v>
      </c>
      <c r="BI97" s="250">
        <v>22</v>
      </c>
      <c r="BJ97" s="250">
        <v>18</v>
      </c>
      <c r="BK97" s="250">
        <v>14</v>
      </c>
      <c r="BL97" s="250">
        <v>12</v>
      </c>
      <c r="BM97" s="250">
        <v>12</v>
      </c>
      <c r="BN97" s="250">
        <v>8</v>
      </c>
      <c r="BO97" s="250">
        <v>8</v>
      </c>
      <c r="BP97" s="250">
        <v>16</v>
      </c>
      <c r="BQ97" s="250">
        <v>8</v>
      </c>
      <c r="BR97" s="250">
        <v>10</v>
      </c>
      <c r="BS97" s="250">
        <v>10</v>
      </c>
      <c r="BT97" s="250">
        <v>5</v>
      </c>
      <c r="BU97" s="250">
        <v>5</v>
      </c>
      <c r="BV97" s="250">
        <v>3</v>
      </c>
      <c r="BW97" s="250">
        <v>6</v>
      </c>
      <c r="BX97" s="250">
        <v>6</v>
      </c>
      <c r="BY97" s="250">
        <v>3</v>
      </c>
      <c r="BZ97" s="250">
        <v>4</v>
      </c>
      <c r="CA97" s="250">
        <v>0</v>
      </c>
      <c r="CB97" s="250">
        <v>1</v>
      </c>
      <c r="CC97" s="250">
        <v>0</v>
      </c>
      <c r="CD97" s="250">
        <v>0</v>
      </c>
      <c r="CE97" s="250">
        <v>1</v>
      </c>
      <c r="CF97" s="250">
        <v>0</v>
      </c>
      <c r="CG97" s="250">
        <v>0</v>
      </c>
      <c r="CH97" s="250">
        <v>0</v>
      </c>
      <c r="CI97" s="250">
        <v>0</v>
      </c>
      <c r="CJ97" s="250">
        <v>0</v>
      </c>
      <c r="CK97" s="250">
        <v>0</v>
      </c>
    </row>
    <row r="98" spans="1:89" s="241" customFormat="1" x14ac:dyDescent="0.25">
      <c r="A98" s="240">
        <v>846</v>
      </c>
      <c r="D98" s="242" t="s">
        <v>461</v>
      </c>
      <c r="E98" s="250">
        <v>298</v>
      </c>
      <c r="F98" s="250">
        <v>287</v>
      </c>
      <c r="G98" s="250">
        <v>284</v>
      </c>
      <c r="H98" s="250">
        <v>325</v>
      </c>
      <c r="I98" s="250">
        <v>271</v>
      </c>
      <c r="J98" s="250">
        <v>245</v>
      </c>
      <c r="K98" s="250">
        <v>226</v>
      </c>
      <c r="L98" s="250">
        <v>196</v>
      </c>
      <c r="M98" s="250">
        <v>204</v>
      </c>
      <c r="N98" s="250">
        <v>217</v>
      </c>
      <c r="O98" s="250">
        <v>207</v>
      </c>
      <c r="P98" s="250">
        <v>200</v>
      </c>
      <c r="Q98" s="250">
        <v>205</v>
      </c>
      <c r="R98" s="250">
        <v>169</v>
      </c>
      <c r="S98" s="250">
        <v>197</v>
      </c>
      <c r="T98" s="250">
        <v>207</v>
      </c>
      <c r="U98" s="250">
        <v>204</v>
      </c>
      <c r="V98" s="250">
        <v>210</v>
      </c>
      <c r="W98" s="250">
        <v>227</v>
      </c>
      <c r="X98" s="250">
        <v>202</v>
      </c>
      <c r="Y98" s="250">
        <v>241</v>
      </c>
      <c r="Z98" s="250">
        <v>242</v>
      </c>
      <c r="AA98" s="250">
        <v>262</v>
      </c>
      <c r="AB98" s="250">
        <v>239</v>
      </c>
      <c r="AC98" s="250">
        <v>260</v>
      </c>
      <c r="AD98" s="250">
        <v>285</v>
      </c>
      <c r="AE98" s="250">
        <v>258</v>
      </c>
      <c r="AF98" s="250">
        <v>270</v>
      </c>
      <c r="AG98" s="250">
        <v>275</v>
      </c>
      <c r="AH98" s="250">
        <v>305</v>
      </c>
      <c r="AI98" s="250">
        <v>291</v>
      </c>
      <c r="AJ98" s="250">
        <v>275</v>
      </c>
      <c r="AK98" s="250">
        <v>337</v>
      </c>
      <c r="AL98" s="250">
        <v>334</v>
      </c>
      <c r="AM98" s="250">
        <v>361</v>
      </c>
      <c r="AN98" s="250">
        <v>346</v>
      </c>
      <c r="AO98" s="250">
        <v>350</v>
      </c>
      <c r="AP98" s="250">
        <v>333</v>
      </c>
      <c r="AQ98" s="250">
        <v>347</v>
      </c>
      <c r="AR98" s="250">
        <v>313</v>
      </c>
      <c r="AS98" s="250">
        <v>308</v>
      </c>
      <c r="AT98" s="250">
        <v>271</v>
      </c>
      <c r="AU98" s="250">
        <v>355</v>
      </c>
      <c r="AV98" s="250">
        <v>290</v>
      </c>
      <c r="AW98" s="250">
        <v>315</v>
      </c>
      <c r="AX98" s="250">
        <v>312</v>
      </c>
      <c r="AY98" s="250">
        <v>348</v>
      </c>
      <c r="AZ98" s="250">
        <v>306</v>
      </c>
      <c r="BA98" s="250">
        <v>300</v>
      </c>
      <c r="BB98" s="250">
        <v>298</v>
      </c>
      <c r="BC98" s="250">
        <v>286</v>
      </c>
      <c r="BD98" s="250">
        <v>269</v>
      </c>
      <c r="BE98" s="250">
        <v>259</v>
      </c>
      <c r="BF98" s="250">
        <v>292</v>
      </c>
      <c r="BG98" s="250">
        <v>270</v>
      </c>
      <c r="BH98" s="250">
        <v>279</v>
      </c>
      <c r="BI98" s="250">
        <v>248</v>
      </c>
      <c r="BJ98" s="250">
        <v>229</v>
      </c>
      <c r="BK98" s="250">
        <v>218</v>
      </c>
      <c r="BL98" s="250">
        <v>185</v>
      </c>
      <c r="BM98" s="250">
        <v>165</v>
      </c>
      <c r="BN98" s="250">
        <v>136</v>
      </c>
      <c r="BO98" s="250">
        <v>157</v>
      </c>
      <c r="BP98" s="250">
        <v>153</v>
      </c>
      <c r="BQ98" s="250">
        <v>110</v>
      </c>
      <c r="BR98" s="250">
        <v>98</v>
      </c>
      <c r="BS98" s="250">
        <v>98</v>
      </c>
      <c r="BT98" s="250">
        <v>85</v>
      </c>
      <c r="BU98" s="250">
        <v>77</v>
      </c>
      <c r="BV98" s="250">
        <v>84</v>
      </c>
      <c r="BW98" s="250">
        <v>52</v>
      </c>
      <c r="BX98" s="250">
        <v>57</v>
      </c>
      <c r="BY98" s="250">
        <v>33</v>
      </c>
      <c r="BZ98" s="250">
        <v>30</v>
      </c>
      <c r="CA98" s="250">
        <v>31</v>
      </c>
      <c r="CB98" s="250">
        <v>19</v>
      </c>
      <c r="CC98" s="250">
        <v>15</v>
      </c>
      <c r="CD98" s="250">
        <v>12</v>
      </c>
      <c r="CE98" s="250">
        <v>7</v>
      </c>
      <c r="CF98" s="250">
        <v>6</v>
      </c>
      <c r="CG98" s="250">
        <v>1</v>
      </c>
      <c r="CH98" s="250">
        <v>4</v>
      </c>
      <c r="CI98" s="250">
        <v>3</v>
      </c>
      <c r="CJ98" s="250">
        <v>2</v>
      </c>
      <c r="CK98" s="250">
        <v>0</v>
      </c>
    </row>
    <row r="99" spans="1:89" s="241" customFormat="1" x14ac:dyDescent="0.25">
      <c r="A99" s="240">
        <v>773</v>
      </c>
      <c r="D99" s="242" t="s">
        <v>462</v>
      </c>
      <c r="E99" s="250">
        <v>134</v>
      </c>
      <c r="F99" s="250">
        <v>163</v>
      </c>
      <c r="G99" s="250">
        <v>120</v>
      </c>
      <c r="H99" s="250">
        <v>157</v>
      </c>
      <c r="I99" s="250">
        <v>136</v>
      </c>
      <c r="J99" s="250">
        <v>119</v>
      </c>
      <c r="K99" s="250">
        <v>96</v>
      </c>
      <c r="L99" s="250">
        <v>100</v>
      </c>
      <c r="M99" s="250">
        <v>99</v>
      </c>
      <c r="N99" s="250">
        <v>94</v>
      </c>
      <c r="O99" s="250">
        <v>102</v>
      </c>
      <c r="P99" s="250">
        <v>96</v>
      </c>
      <c r="Q99" s="250">
        <v>90</v>
      </c>
      <c r="R99" s="250">
        <v>121</v>
      </c>
      <c r="S99" s="250">
        <v>110</v>
      </c>
      <c r="T99" s="250">
        <v>76</v>
      </c>
      <c r="U99" s="250">
        <v>92</v>
      </c>
      <c r="V99" s="250">
        <v>89</v>
      </c>
      <c r="W99" s="250">
        <v>82</v>
      </c>
      <c r="X99" s="250">
        <v>86</v>
      </c>
      <c r="Y99" s="250">
        <v>109</v>
      </c>
      <c r="Z99" s="250">
        <v>120</v>
      </c>
      <c r="AA99" s="250">
        <v>92</v>
      </c>
      <c r="AB99" s="250">
        <v>90</v>
      </c>
      <c r="AC99" s="250">
        <v>101</v>
      </c>
      <c r="AD99" s="250">
        <v>123</v>
      </c>
      <c r="AE99" s="250">
        <v>120</v>
      </c>
      <c r="AF99" s="250">
        <v>109</v>
      </c>
      <c r="AG99" s="250">
        <v>164</v>
      </c>
      <c r="AH99" s="250">
        <v>114</v>
      </c>
      <c r="AI99" s="250">
        <v>146</v>
      </c>
      <c r="AJ99" s="250">
        <v>143</v>
      </c>
      <c r="AK99" s="250">
        <v>142</v>
      </c>
      <c r="AL99" s="250">
        <v>141</v>
      </c>
      <c r="AM99" s="250">
        <v>151</v>
      </c>
      <c r="AN99" s="250">
        <v>159</v>
      </c>
      <c r="AO99" s="250">
        <v>161</v>
      </c>
      <c r="AP99" s="250">
        <v>183</v>
      </c>
      <c r="AQ99" s="250">
        <v>157</v>
      </c>
      <c r="AR99" s="250">
        <v>172</v>
      </c>
      <c r="AS99" s="250">
        <v>164</v>
      </c>
      <c r="AT99" s="250">
        <v>156</v>
      </c>
      <c r="AU99" s="250">
        <v>154</v>
      </c>
      <c r="AV99" s="250">
        <v>181</v>
      </c>
      <c r="AW99" s="250">
        <v>150</v>
      </c>
      <c r="AX99" s="250">
        <v>141</v>
      </c>
      <c r="AY99" s="250">
        <v>163</v>
      </c>
      <c r="AZ99" s="250">
        <v>152</v>
      </c>
      <c r="BA99" s="250">
        <v>133</v>
      </c>
      <c r="BB99" s="250">
        <v>155</v>
      </c>
      <c r="BC99" s="250">
        <v>154</v>
      </c>
      <c r="BD99" s="250">
        <v>147</v>
      </c>
      <c r="BE99" s="250">
        <v>179</v>
      </c>
      <c r="BF99" s="250">
        <v>166</v>
      </c>
      <c r="BG99" s="250">
        <v>160</v>
      </c>
      <c r="BH99" s="250">
        <v>160</v>
      </c>
      <c r="BI99" s="250">
        <v>141</v>
      </c>
      <c r="BJ99" s="250">
        <v>104</v>
      </c>
      <c r="BK99" s="250">
        <v>117</v>
      </c>
      <c r="BL99" s="250">
        <v>101</v>
      </c>
      <c r="BM99" s="250">
        <v>97</v>
      </c>
      <c r="BN99" s="250">
        <v>88</v>
      </c>
      <c r="BO99" s="250">
        <v>82</v>
      </c>
      <c r="BP99" s="250">
        <v>76</v>
      </c>
      <c r="BQ99" s="250">
        <v>54</v>
      </c>
      <c r="BR99" s="250">
        <v>79</v>
      </c>
      <c r="BS99" s="250">
        <v>51</v>
      </c>
      <c r="BT99" s="250">
        <v>45</v>
      </c>
      <c r="BU99" s="250">
        <v>58</v>
      </c>
      <c r="BV99" s="250">
        <v>45</v>
      </c>
      <c r="BW99" s="250">
        <v>38</v>
      </c>
      <c r="BX99" s="250">
        <v>31</v>
      </c>
      <c r="BY99" s="250">
        <v>28</v>
      </c>
      <c r="BZ99" s="250">
        <v>14</v>
      </c>
      <c r="CA99" s="250">
        <v>24</v>
      </c>
      <c r="CB99" s="250">
        <v>13</v>
      </c>
      <c r="CC99" s="250">
        <v>14</v>
      </c>
      <c r="CD99" s="250">
        <v>10</v>
      </c>
      <c r="CE99" s="250">
        <v>2</v>
      </c>
      <c r="CF99" s="250">
        <v>5</v>
      </c>
      <c r="CG99" s="250">
        <v>2</v>
      </c>
      <c r="CH99" s="250">
        <v>1</v>
      </c>
      <c r="CI99" s="250">
        <v>0</v>
      </c>
      <c r="CJ99" s="250">
        <v>0</v>
      </c>
      <c r="CK99" s="250">
        <v>0</v>
      </c>
    </row>
    <row r="100" spans="1:89" s="241" customFormat="1" x14ac:dyDescent="0.25">
      <c r="A100" s="240">
        <v>840</v>
      </c>
      <c r="D100" s="242" t="s">
        <v>463</v>
      </c>
      <c r="E100" s="250">
        <v>213</v>
      </c>
      <c r="F100" s="250">
        <v>203</v>
      </c>
      <c r="G100" s="250">
        <v>216</v>
      </c>
      <c r="H100" s="250">
        <v>194</v>
      </c>
      <c r="I100" s="250">
        <v>148</v>
      </c>
      <c r="J100" s="250">
        <v>115</v>
      </c>
      <c r="K100" s="250">
        <v>115</v>
      </c>
      <c r="L100" s="250">
        <v>98</v>
      </c>
      <c r="M100" s="250">
        <v>119</v>
      </c>
      <c r="N100" s="250">
        <v>113</v>
      </c>
      <c r="O100" s="250">
        <v>117</v>
      </c>
      <c r="P100" s="250">
        <v>137</v>
      </c>
      <c r="Q100" s="250">
        <v>141</v>
      </c>
      <c r="R100" s="250">
        <v>145</v>
      </c>
      <c r="S100" s="250">
        <v>168</v>
      </c>
      <c r="T100" s="250">
        <v>127</v>
      </c>
      <c r="U100" s="250">
        <v>151</v>
      </c>
      <c r="V100" s="250">
        <v>153</v>
      </c>
      <c r="W100" s="250">
        <v>173</v>
      </c>
      <c r="X100" s="250">
        <v>203</v>
      </c>
      <c r="Y100" s="250">
        <v>170</v>
      </c>
      <c r="Z100" s="250">
        <v>172</v>
      </c>
      <c r="AA100" s="250">
        <v>180</v>
      </c>
      <c r="AB100" s="250">
        <v>179</v>
      </c>
      <c r="AC100" s="250">
        <v>207</v>
      </c>
      <c r="AD100" s="250">
        <v>222</v>
      </c>
      <c r="AE100" s="250">
        <v>196</v>
      </c>
      <c r="AF100" s="250">
        <v>229</v>
      </c>
      <c r="AG100" s="250">
        <v>232</v>
      </c>
      <c r="AH100" s="250">
        <v>236</v>
      </c>
      <c r="AI100" s="250">
        <v>221</v>
      </c>
      <c r="AJ100" s="250">
        <v>179</v>
      </c>
      <c r="AK100" s="250">
        <v>205</v>
      </c>
      <c r="AL100" s="250">
        <v>218</v>
      </c>
      <c r="AM100" s="250">
        <v>233</v>
      </c>
      <c r="AN100" s="250">
        <v>259</v>
      </c>
      <c r="AO100" s="250">
        <v>252</v>
      </c>
      <c r="AP100" s="250">
        <v>261</v>
      </c>
      <c r="AQ100" s="250">
        <v>196</v>
      </c>
      <c r="AR100" s="250">
        <v>216</v>
      </c>
      <c r="AS100" s="250">
        <v>223</v>
      </c>
      <c r="AT100" s="250">
        <v>207</v>
      </c>
      <c r="AU100" s="250">
        <v>181</v>
      </c>
      <c r="AV100" s="250">
        <v>206</v>
      </c>
      <c r="AW100" s="250">
        <v>207</v>
      </c>
      <c r="AX100" s="250">
        <v>193</v>
      </c>
      <c r="AY100" s="250">
        <v>179</v>
      </c>
      <c r="AZ100" s="250">
        <v>181</v>
      </c>
      <c r="BA100" s="250">
        <v>195</v>
      </c>
      <c r="BB100" s="250">
        <v>179</v>
      </c>
      <c r="BC100" s="250">
        <v>171</v>
      </c>
      <c r="BD100" s="250">
        <v>180</v>
      </c>
      <c r="BE100" s="250">
        <v>178</v>
      </c>
      <c r="BF100" s="250">
        <v>176</v>
      </c>
      <c r="BG100" s="250">
        <v>182</v>
      </c>
      <c r="BH100" s="250">
        <v>214</v>
      </c>
      <c r="BI100" s="250">
        <v>164</v>
      </c>
      <c r="BJ100" s="250">
        <v>128</v>
      </c>
      <c r="BK100" s="250">
        <v>107</v>
      </c>
      <c r="BL100" s="250">
        <v>105</v>
      </c>
      <c r="BM100" s="250">
        <v>94</v>
      </c>
      <c r="BN100" s="250">
        <v>99</v>
      </c>
      <c r="BO100" s="250">
        <v>79</v>
      </c>
      <c r="BP100" s="250">
        <v>76</v>
      </c>
      <c r="BQ100" s="250">
        <v>77</v>
      </c>
      <c r="BR100" s="250">
        <v>67</v>
      </c>
      <c r="BS100" s="250">
        <v>58</v>
      </c>
      <c r="BT100" s="250">
        <v>57</v>
      </c>
      <c r="BU100" s="250">
        <v>46</v>
      </c>
      <c r="BV100" s="250">
        <v>41</v>
      </c>
      <c r="BW100" s="250">
        <v>40</v>
      </c>
      <c r="BX100" s="250">
        <v>33</v>
      </c>
      <c r="BY100" s="250">
        <v>30</v>
      </c>
      <c r="BZ100" s="250">
        <v>23</v>
      </c>
      <c r="CA100" s="250">
        <v>24</v>
      </c>
      <c r="CB100" s="250">
        <v>22</v>
      </c>
      <c r="CC100" s="250">
        <v>7</v>
      </c>
      <c r="CD100" s="250">
        <v>7</v>
      </c>
      <c r="CE100" s="250">
        <v>7</v>
      </c>
      <c r="CF100" s="250">
        <v>4</v>
      </c>
      <c r="CG100" s="250">
        <v>3</v>
      </c>
      <c r="CH100" s="250">
        <v>3</v>
      </c>
      <c r="CI100" s="250">
        <v>0</v>
      </c>
      <c r="CJ100" s="250">
        <v>1</v>
      </c>
      <c r="CK100" s="250">
        <v>2</v>
      </c>
    </row>
    <row r="101" spans="1:89" s="241" customFormat="1" x14ac:dyDescent="0.25">
      <c r="A101" s="240">
        <v>787</v>
      </c>
      <c r="D101" s="242" t="s">
        <v>464</v>
      </c>
      <c r="E101" s="250">
        <v>287</v>
      </c>
      <c r="F101" s="250">
        <v>282</v>
      </c>
      <c r="G101" s="250">
        <v>336</v>
      </c>
      <c r="H101" s="250">
        <v>313</v>
      </c>
      <c r="I101" s="250">
        <v>287</v>
      </c>
      <c r="J101" s="250">
        <v>276</v>
      </c>
      <c r="K101" s="250">
        <v>232</v>
      </c>
      <c r="L101" s="250">
        <v>236</v>
      </c>
      <c r="M101" s="250">
        <v>219</v>
      </c>
      <c r="N101" s="250">
        <v>229</v>
      </c>
      <c r="O101" s="250">
        <v>218</v>
      </c>
      <c r="P101" s="250">
        <v>217</v>
      </c>
      <c r="Q101" s="250">
        <v>223</v>
      </c>
      <c r="R101" s="250">
        <v>225</v>
      </c>
      <c r="S101" s="250">
        <v>244</v>
      </c>
      <c r="T101" s="250">
        <v>230</v>
      </c>
      <c r="U101" s="250">
        <v>220</v>
      </c>
      <c r="V101" s="250">
        <v>197</v>
      </c>
      <c r="W101" s="250">
        <v>215</v>
      </c>
      <c r="X101" s="250">
        <v>186</v>
      </c>
      <c r="Y101" s="250">
        <v>247</v>
      </c>
      <c r="Z101" s="250">
        <v>217</v>
      </c>
      <c r="AA101" s="250">
        <v>229</v>
      </c>
      <c r="AB101" s="250">
        <v>285</v>
      </c>
      <c r="AC101" s="250">
        <v>255</v>
      </c>
      <c r="AD101" s="250">
        <v>275</v>
      </c>
      <c r="AE101" s="250">
        <v>236</v>
      </c>
      <c r="AF101" s="250">
        <v>256</v>
      </c>
      <c r="AG101" s="250">
        <v>270</v>
      </c>
      <c r="AH101" s="250">
        <v>253</v>
      </c>
      <c r="AI101" s="250">
        <v>274</v>
      </c>
      <c r="AJ101" s="250">
        <v>311</v>
      </c>
      <c r="AK101" s="250">
        <v>293</v>
      </c>
      <c r="AL101" s="250">
        <v>329</v>
      </c>
      <c r="AM101" s="250">
        <v>336</v>
      </c>
      <c r="AN101" s="250">
        <v>371</v>
      </c>
      <c r="AO101" s="250">
        <v>303</v>
      </c>
      <c r="AP101" s="250">
        <v>333</v>
      </c>
      <c r="AQ101" s="250">
        <v>329</v>
      </c>
      <c r="AR101" s="250">
        <v>334</v>
      </c>
      <c r="AS101" s="250">
        <v>325</v>
      </c>
      <c r="AT101" s="250">
        <v>319</v>
      </c>
      <c r="AU101" s="250">
        <v>330</v>
      </c>
      <c r="AV101" s="250">
        <v>328</v>
      </c>
      <c r="AW101" s="250">
        <v>322</v>
      </c>
      <c r="AX101" s="250">
        <v>349</v>
      </c>
      <c r="AY101" s="250">
        <v>317</v>
      </c>
      <c r="AZ101" s="250">
        <v>337</v>
      </c>
      <c r="BA101" s="250">
        <v>330</v>
      </c>
      <c r="BB101" s="250">
        <v>336</v>
      </c>
      <c r="BC101" s="250">
        <v>313</v>
      </c>
      <c r="BD101" s="250">
        <v>336</v>
      </c>
      <c r="BE101" s="250">
        <v>322</v>
      </c>
      <c r="BF101" s="250">
        <v>302</v>
      </c>
      <c r="BG101" s="250">
        <v>315</v>
      </c>
      <c r="BH101" s="250">
        <v>290</v>
      </c>
      <c r="BI101" s="250">
        <v>269</v>
      </c>
      <c r="BJ101" s="250">
        <v>245</v>
      </c>
      <c r="BK101" s="250">
        <v>227</v>
      </c>
      <c r="BL101" s="250">
        <v>190</v>
      </c>
      <c r="BM101" s="250">
        <v>185</v>
      </c>
      <c r="BN101" s="250">
        <v>155</v>
      </c>
      <c r="BO101" s="250">
        <v>161</v>
      </c>
      <c r="BP101" s="250">
        <v>127</v>
      </c>
      <c r="BQ101" s="250">
        <v>124</v>
      </c>
      <c r="BR101" s="250">
        <v>105</v>
      </c>
      <c r="BS101" s="250">
        <v>98</v>
      </c>
      <c r="BT101" s="250">
        <v>93</v>
      </c>
      <c r="BU101" s="250">
        <v>77</v>
      </c>
      <c r="BV101" s="250">
        <v>67</v>
      </c>
      <c r="BW101" s="250">
        <v>58</v>
      </c>
      <c r="BX101" s="250">
        <v>56</v>
      </c>
      <c r="BY101" s="250">
        <v>34</v>
      </c>
      <c r="BZ101" s="250">
        <v>27</v>
      </c>
      <c r="CA101" s="250">
        <v>36</v>
      </c>
      <c r="CB101" s="250">
        <v>31</v>
      </c>
      <c r="CC101" s="250">
        <v>12</v>
      </c>
      <c r="CD101" s="250">
        <v>12</v>
      </c>
      <c r="CE101" s="250">
        <v>6</v>
      </c>
      <c r="CF101" s="250">
        <v>5</v>
      </c>
      <c r="CG101" s="250">
        <v>9</v>
      </c>
      <c r="CH101" s="250">
        <v>2</v>
      </c>
      <c r="CI101" s="250">
        <v>1</v>
      </c>
      <c r="CJ101" s="250">
        <v>1</v>
      </c>
      <c r="CK101" s="250">
        <v>1</v>
      </c>
    </row>
    <row r="102" spans="1:89" s="241" customFormat="1" x14ac:dyDescent="0.25">
      <c r="A102" s="240">
        <v>820</v>
      </c>
      <c r="D102" s="242" t="s">
        <v>465</v>
      </c>
      <c r="E102" s="250">
        <v>265</v>
      </c>
      <c r="F102" s="250">
        <v>246</v>
      </c>
      <c r="G102" s="250">
        <v>234</v>
      </c>
      <c r="H102" s="250">
        <v>256</v>
      </c>
      <c r="I102" s="250">
        <v>256</v>
      </c>
      <c r="J102" s="250">
        <v>216</v>
      </c>
      <c r="K102" s="250">
        <v>173</v>
      </c>
      <c r="L102" s="250">
        <v>199</v>
      </c>
      <c r="M102" s="250">
        <v>201</v>
      </c>
      <c r="N102" s="250">
        <v>176</v>
      </c>
      <c r="O102" s="250">
        <v>193</v>
      </c>
      <c r="P102" s="250">
        <v>169</v>
      </c>
      <c r="Q102" s="250">
        <v>209</v>
      </c>
      <c r="R102" s="250">
        <v>192</v>
      </c>
      <c r="S102" s="250">
        <v>197</v>
      </c>
      <c r="T102" s="250">
        <v>201</v>
      </c>
      <c r="U102" s="250">
        <v>184</v>
      </c>
      <c r="V102" s="250">
        <v>178</v>
      </c>
      <c r="W102" s="250">
        <v>210</v>
      </c>
      <c r="X102" s="250">
        <v>192</v>
      </c>
      <c r="Y102" s="250">
        <v>214</v>
      </c>
      <c r="Z102" s="250">
        <v>215</v>
      </c>
      <c r="AA102" s="250">
        <v>193</v>
      </c>
      <c r="AB102" s="250">
        <v>203</v>
      </c>
      <c r="AC102" s="250">
        <v>227</v>
      </c>
      <c r="AD102" s="250">
        <v>257</v>
      </c>
      <c r="AE102" s="250">
        <v>230</v>
      </c>
      <c r="AF102" s="250">
        <v>228</v>
      </c>
      <c r="AG102" s="250">
        <v>266</v>
      </c>
      <c r="AH102" s="250">
        <v>234</v>
      </c>
      <c r="AI102" s="250">
        <v>250</v>
      </c>
      <c r="AJ102" s="250">
        <v>254</v>
      </c>
      <c r="AK102" s="250">
        <v>285</v>
      </c>
      <c r="AL102" s="250">
        <v>275</v>
      </c>
      <c r="AM102" s="250">
        <v>299</v>
      </c>
      <c r="AN102" s="250">
        <v>269</v>
      </c>
      <c r="AO102" s="250">
        <v>316</v>
      </c>
      <c r="AP102" s="250">
        <v>278</v>
      </c>
      <c r="AQ102" s="250">
        <v>280</v>
      </c>
      <c r="AR102" s="250">
        <v>293</v>
      </c>
      <c r="AS102" s="250">
        <v>272</v>
      </c>
      <c r="AT102" s="250">
        <v>260</v>
      </c>
      <c r="AU102" s="250">
        <v>281</v>
      </c>
      <c r="AV102" s="250">
        <v>263</v>
      </c>
      <c r="AW102" s="250">
        <v>233</v>
      </c>
      <c r="AX102" s="250">
        <v>264</v>
      </c>
      <c r="AY102" s="250">
        <v>227</v>
      </c>
      <c r="AZ102" s="250">
        <v>257</v>
      </c>
      <c r="BA102" s="250">
        <v>223</v>
      </c>
      <c r="BB102" s="250">
        <v>270</v>
      </c>
      <c r="BC102" s="250">
        <v>251</v>
      </c>
      <c r="BD102" s="250">
        <v>258</v>
      </c>
      <c r="BE102" s="250">
        <v>291</v>
      </c>
      <c r="BF102" s="250">
        <v>259</v>
      </c>
      <c r="BG102" s="250">
        <v>245</v>
      </c>
      <c r="BH102" s="250">
        <v>235</v>
      </c>
      <c r="BI102" s="250">
        <v>254</v>
      </c>
      <c r="BJ102" s="250">
        <v>226</v>
      </c>
      <c r="BK102" s="250">
        <v>168</v>
      </c>
      <c r="BL102" s="250">
        <v>138</v>
      </c>
      <c r="BM102" s="250">
        <v>151</v>
      </c>
      <c r="BN102" s="250">
        <v>162</v>
      </c>
      <c r="BO102" s="250">
        <v>148</v>
      </c>
      <c r="BP102" s="250">
        <v>118</v>
      </c>
      <c r="BQ102" s="250">
        <v>129</v>
      </c>
      <c r="BR102" s="250">
        <v>108</v>
      </c>
      <c r="BS102" s="250">
        <v>82</v>
      </c>
      <c r="BT102" s="250">
        <v>101</v>
      </c>
      <c r="BU102" s="250">
        <v>72</v>
      </c>
      <c r="BV102" s="250">
        <v>56</v>
      </c>
      <c r="BW102" s="250">
        <v>52</v>
      </c>
      <c r="BX102" s="250">
        <v>50</v>
      </c>
      <c r="BY102" s="250">
        <v>49</v>
      </c>
      <c r="BZ102" s="250">
        <v>27</v>
      </c>
      <c r="CA102" s="250">
        <v>26</v>
      </c>
      <c r="CB102" s="250">
        <v>22</v>
      </c>
      <c r="CC102" s="250">
        <v>15</v>
      </c>
      <c r="CD102" s="250">
        <v>14</v>
      </c>
      <c r="CE102" s="250">
        <v>10</v>
      </c>
      <c r="CF102" s="250">
        <v>10</v>
      </c>
      <c r="CG102" s="250">
        <v>7</v>
      </c>
      <c r="CH102" s="250">
        <v>2</v>
      </c>
      <c r="CI102" s="250">
        <v>2</v>
      </c>
      <c r="CJ102" s="250">
        <v>1</v>
      </c>
      <c r="CK102" s="250">
        <v>0</v>
      </c>
    </row>
    <row r="103" spans="1:89" s="241" customFormat="1" x14ac:dyDescent="0.25">
      <c r="A103" s="240">
        <v>851</v>
      </c>
      <c r="D103" s="242" t="s">
        <v>466</v>
      </c>
      <c r="E103" s="250">
        <v>1117</v>
      </c>
      <c r="F103" s="250">
        <v>1088</v>
      </c>
      <c r="G103" s="250">
        <v>1229</v>
      </c>
      <c r="H103" s="250">
        <v>1411</v>
      </c>
      <c r="I103" s="250">
        <v>1857</v>
      </c>
      <c r="J103" s="250">
        <v>2426</v>
      </c>
      <c r="K103" s="250">
        <v>2877</v>
      </c>
      <c r="L103" s="250">
        <v>2804</v>
      </c>
      <c r="M103" s="250">
        <v>2690</v>
      </c>
      <c r="N103" s="250">
        <v>2320</v>
      </c>
      <c r="O103" s="250">
        <v>2196</v>
      </c>
      <c r="P103" s="250">
        <v>2013</v>
      </c>
      <c r="Q103" s="250">
        <v>1721</v>
      </c>
      <c r="R103" s="250">
        <v>1687</v>
      </c>
      <c r="S103" s="250">
        <v>1570</v>
      </c>
      <c r="T103" s="250">
        <v>1500</v>
      </c>
      <c r="U103" s="250">
        <v>1401</v>
      </c>
      <c r="V103" s="250">
        <v>1255</v>
      </c>
      <c r="W103" s="250">
        <v>1351</v>
      </c>
      <c r="X103" s="250">
        <v>1238</v>
      </c>
      <c r="Y103" s="250">
        <v>1271</v>
      </c>
      <c r="Z103" s="250">
        <v>1312</v>
      </c>
      <c r="AA103" s="250">
        <v>1267</v>
      </c>
      <c r="AB103" s="250">
        <v>1254</v>
      </c>
      <c r="AC103" s="250">
        <v>1320</v>
      </c>
      <c r="AD103" s="250">
        <v>1355</v>
      </c>
      <c r="AE103" s="250">
        <v>1341</v>
      </c>
      <c r="AF103" s="250">
        <v>1231</v>
      </c>
      <c r="AG103" s="250">
        <v>1362</v>
      </c>
      <c r="AH103" s="250">
        <v>1277</v>
      </c>
      <c r="AI103" s="250">
        <v>1270</v>
      </c>
      <c r="AJ103" s="250">
        <v>1277</v>
      </c>
      <c r="AK103" s="250">
        <v>1341</v>
      </c>
      <c r="AL103" s="250">
        <v>1345</v>
      </c>
      <c r="AM103" s="250">
        <v>1515</v>
      </c>
      <c r="AN103" s="250">
        <v>1401</v>
      </c>
      <c r="AO103" s="250">
        <v>1337</v>
      </c>
      <c r="AP103" s="250">
        <v>1381</v>
      </c>
      <c r="AQ103" s="250">
        <v>1294</v>
      </c>
      <c r="AR103" s="250">
        <v>1248</v>
      </c>
      <c r="AS103" s="250">
        <v>1220</v>
      </c>
      <c r="AT103" s="250">
        <v>1121</v>
      </c>
      <c r="AU103" s="250">
        <v>1197</v>
      </c>
      <c r="AV103" s="250">
        <v>1079</v>
      </c>
      <c r="AW103" s="250">
        <v>1169</v>
      </c>
      <c r="AX103" s="250">
        <v>1076</v>
      </c>
      <c r="AY103" s="250">
        <v>1107</v>
      </c>
      <c r="AZ103" s="250">
        <v>1104</v>
      </c>
      <c r="BA103" s="250">
        <v>1064</v>
      </c>
      <c r="BB103" s="250">
        <v>1061</v>
      </c>
      <c r="BC103" s="250">
        <v>1027</v>
      </c>
      <c r="BD103" s="250">
        <v>1044</v>
      </c>
      <c r="BE103" s="250">
        <v>1115</v>
      </c>
      <c r="BF103" s="250">
        <v>1100</v>
      </c>
      <c r="BG103" s="250">
        <v>1151</v>
      </c>
      <c r="BH103" s="250">
        <v>1167</v>
      </c>
      <c r="BI103" s="250">
        <v>1001</v>
      </c>
      <c r="BJ103" s="250">
        <v>879</v>
      </c>
      <c r="BK103" s="250">
        <v>799</v>
      </c>
      <c r="BL103" s="250">
        <v>715</v>
      </c>
      <c r="BM103" s="250">
        <v>688</v>
      </c>
      <c r="BN103" s="250">
        <v>576</v>
      </c>
      <c r="BO103" s="250">
        <v>591</v>
      </c>
      <c r="BP103" s="250">
        <v>556</v>
      </c>
      <c r="BQ103" s="250">
        <v>483</v>
      </c>
      <c r="BR103" s="250">
        <v>425</v>
      </c>
      <c r="BS103" s="250">
        <v>371</v>
      </c>
      <c r="BT103" s="250">
        <v>378</v>
      </c>
      <c r="BU103" s="250">
        <v>262</v>
      </c>
      <c r="BV103" s="250">
        <v>294</v>
      </c>
      <c r="BW103" s="250">
        <v>236</v>
      </c>
      <c r="BX103" s="250">
        <v>201</v>
      </c>
      <c r="BY103" s="250">
        <v>190</v>
      </c>
      <c r="BZ103" s="250">
        <v>130</v>
      </c>
      <c r="CA103" s="250">
        <v>125</v>
      </c>
      <c r="CB103" s="250">
        <v>78</v>
      </c>
      <c r="CC103" s="250">
        <v>72</v>
      </c>
      <c r="CD103" s="250">
        <v>52</v>
      </c>
      <c r="CE103" s="250">
        <v>27</v>
      </c>
      <c r="CF103" s="250">
        <v>29</v>
      </c>
      <c r="CG103" s="250">
        <v>17</v>
      </c>
      <c r="CH103" s="250">
        <v>7</v>
      </c>
      <c r="CI103" s="250">
        <v>3</v>
      </c>
      <c r="CJ103" s="250">
        <v>5</v>
      </c>
      <c r="CK103" s="250">
        <v>3</v>
      </c>
    </row>
    <row r="104" spans="1:89" x14ac:dyDescent="0.25">
      <c r="A104" s="240">
        <v>999</v>
      </c>
      <c r="D104" s="242" t="s">
        <v>474</v>
      </c>
      <c r="E104" s="253">
        <f>E212</f>
        <v>310.53147675330956</v>
      </c>
      <c r="F104" s="253">
        <f t="shared" ref="F104:BQ104" si="2">F212</f>
        <v>307.96567596227732</v>
      </c>
      <c r="G104" s="253">
        <f t="shared" si="2"/>
        <v>312.75806998213767</v>
      </c>
      <c r="H104" s="253">
        <f t="shared" si="2"/>
        <v>325.53488815849852</v>
      </c>
      <c r="I104" s="253">
        <f t="shared" si="2"/>
        <v>332.58866592638731</v>
      </c>
      <c r="J104" s="253">
        <f t="shared" si="2"/>
        <v>350.33183071861072</v>
      </c>
      <c r="K104" s="253">
        <f t="shared" si="2"/>
        <v>354.07181153265776</v>
      </c>
      <c r="L104" s="253">
        <f t="shared" si="2"/>
        <v>348.43574742218681</v>
      </c>
      <c r="M104" s="253">
        <f t="shared" si="2"/>
        <v>355.26338681527278</v>
      </c>
      <c r="N104" s="253">
        <f t="shared" si="2"/>
        <v>342.64312597531392</v>
      </c>
      <c r="O104" s="253">
        <f t="shared" si="2"/>
        <v>344.5218140121375</v>
      </c>
      <c r="P104" s="253">
        <f t="shared" si="2"/>
        <v>334.21512269900779</v>
      </c>
      <c r="Q104" s="253">
        <f t="shared" si="2"/>
        <v>325.85670046110249</v>
      </c>
      <c r="R104" s="253">
        <f t="shared" si="2"/>
        <v>313.85397133695142</v>
      </c>
      <c r="S104" s="253">
        <f t="shared" si="2"/>
        <v>308.99199627869024</v>
      </c>
      <c r="T104" s="253">
        <f t="shared" si="2"/>
        <v>298.05907561995258</v>
      </c>
      <c r="U104" s="253">
        <f t="shared" si="2"/>
        <v>289.09181929603966</v>
      </c>
      <c r="V104" s="253">
        <f t="shared" si="2"/>
        <v>280.42028238533049</v>
      </c>
      <c r="W104" s="253">
        <f t="shared" si="2"/>
        <v>287.30010755721713</v>
      </c>
      <c r="X104" s="253">
        <f t="shared" si="2"/>
        <v>282.8208282101607</v>
      </c>
      <c r="Y104" s="253">
        <f t="shared" si="2"/>
        <v>297.98079695175159</v>
      </c>
      <c r="Z104" s="253">
        <f t="shared" si="2"/>
        <v>303.19937483181729</v>
      </c>
      <c r="AA104" s="253">
        <f t="shared" si="2"/>
        <v>310.53147675330956</v>
      </c>
      <c r="AB104" s="253">
        <f t="shared" si="2"/>
        <v>307.38293476566997</v>
      </c>
      <c r="AC104" s="253">
        <f t="shared" si="2"/>
        <v>321.10779459024269</v>
      </c>
      <c r="AD104" s="253">
        <f t="shared" si="2"/>
        <v>342.32131367270983</v>
      </c>
      <c r="AE104" s="253">
        <f t="shared" si="2"/>
        <v>338.47696130106146</v>
      </c>
      <c r="AF104" s="253">
        <f t="shared" si="2"/>
        <v>336.96357371584236</v>
      </c>
      <c r="AG104" s="253">
        <f t="shared" si="2"/>
        <v>351.32336051582314</v>
      </c>
      <c r="AH104" s="253">
        <f t="shared" si="2"/>
        <v>349.8186705604042</v>
      </c>
      <c r="AI104" s="253">
        <f t="shared" si="2"/>
        <v>333.57149809379968</v>
      </c>
      <c r="AJ104" s="253">
        <f t="shared" si="2"/>
        <v>333.33666208919675</v>
      </c>
      <c r="AK104" s="253">
        <f t="shared" si="2"/>
        <v>345.84385374175417</v>
      </c>
      <c r="AL104" s="253">
        <f t="shared" si="2"/>
        <v>366.55291029581485</v>
      </c>
      <c r="AM104" s="253">
        <f t="shared" si="2"/>
        <v>393.53295793575455</v>
      </c>
      <c r="AN104" s="253">
        <f t="shared" si="2"/>
        <v>378.87745172257007</v>
      </c>
      <c r="AO104" s="253">
        <f t="shared" si="2"/>
        <v>370.47554133566427</v>
      </c>
      <c r="AP104" s="253">
        <f t="shared" si="2"/>
        <v>359.3164823021238</v>
      </c>
      <c r="AQ104" s="253">
        <f t="shared" si="2"/>
        <v>338.05077744085605</v>
      </c>
      <c r="AR104" s="253">
        <f t="shared" si="2"/>
        <v>326.66558003251271</v>
      </c>
      <c r="AS104" s="253">
        <f t="shared" si="2"/>
        <v>326.0306530571047</v>
      </c>
      <c r="AT104" s="253">
        <f t="shared" si="2"/>
        <v>308.96590338928985</v>
      </c>
      <c r="AU104" s="253">
        <f t="shared" si="2"/>
        <v>309.34859910049471</v>
      </c>
      <c r="AV104" s="253">
        <f t="shared" si="2"/>
        <v>304.77364582563706</v>
      </c>
      <c r="AW104" s="253">
        <f t="shared" si="2"/>
        <v>304.02564966282768</v>
      </c>
      <c r="AX104" s="253">
        <f t="shared" si="2"/>
        <v>298.56353814835893</v>
      </c>
      <c r="AY104" s="253">
        <f t="shared" si="2"/>
        <v>286.92610947581244</v>
      </c>
      <c r="AZ104" s="253">
        <f t="shared" si="2"/>
        <v>290.65739266005937</v>
      </c>
      <c r="BA104" s="253">
        <f t="shared" si="2"/>
        <v>282.13371545595209</v>
      </c>
      <c r="BB104" s="253">
        <f t="shared" si="2"/>
        <v>276.23672245147782</v>
      </c>
      <c r="BC104" s="253">
        <f t="shared" si="2"/>
        <v>277.96755078169963</v>
      </c>
      <c r="BD104" s="253">
        <f t="shared" si="2"/>
        <v>273.00120416583707</v>
      </c>
      <c r="BE104" s="253">
        <f t="shared" si="2"/>
        <v>285.94327730840001</v>
      </c>
      <c r="BF104" s="253">
        <f t="shared" si="2"/>
        <v>299.43330112836986</v>
      </c>
      <c r="BG104" s="253">
        <f t="shared" si="2"/>
        <v>304.93890079183922</v>
      </c>
      <c r="BH104" s="253">
        <f t="shared" si="2"/>
        <v>287.66540800882171</v>
      </c>
      <c r="BI104" s="253">
        <f t="shared" si="2"/>
        <v>264.2774814763273</v>
      </c>
      <c r="BJ104" s="253">
        <f t="shared" si="2"/>
        <v>235.91451069817018</v>
      </c>
      <c r="BK104" s="253">
        <f t="shared" si="2"/>
        <v>217.21460662793473</v>
      </c>
      <c r="BL104" s="253">
        <f t="shared" si="2"/>
        <v>186.08578957334282</v>
      </c>
      <c r="BM104" s="253">
        <f t="shared" si="2"/>
        <v>173.8743173339891</v>
      </c>
      <c r="BN104" s="253">
        <f t="shared" si="2"/>
        <v>159.65369261081003</v>
      </c>
      <c r="BO104" s="253">
        <f t="shared" si="2"/>
        <v>150.19936901809101</v>
      </c>
      <c r="BP104" s="253">
        <f t="shared" si="2"/>
        <v>135.57865332410694</v>
      </c>
      <c r="BQ104" s="253">
        <f t="shared" si="2"/>
        <v>122.1930010617384</v>
      </c>
      <c r="BR104" s="253">
        <f t="shared" ref="BR104:CK104" si="3">BR212</f>
        <v>108.27679338156321</v>
      </c>
      <c r="BS104" s="253">
        <f t="shared" si="3"/>
        <v>96.430621593814067</v>
      </c>
      <c r="BT104" s="253">
        <f t="shared" si="3"/>
        <v>84.132173056459237</v>
      </c>
      <c r="BU104" s="253">
        <f t="shared" si="3"/>
        <v>73.721110185728151</v>
      </c>
      <c r="BV104" s="253">
        <f t="shared" si="3"/>
        <v>64.971294606817992</v>
      </c>
      <c r="BW104" s="253">
        <f t="shared" si="3"/>
        <v>56.38673399410991</v>
      </c>
      <c r="BX104" s="253">
        <f t="shared" si="3"/>
        <v>49.098120221618146</v>
      </c>
      <c r="BY104" s="253">
        <f t="shared" si="3"/>
        <v>41.687739631924849</v>
      </c>
      <c r="BZ104" s="253">
        <f t="shared" si="3"/>
        <v>33.346712653619839</v>
      </c>
      <c r="CA104" s="253">
        <f t="shared" si="3"/>
        <v>28.249901590755666</v>
      </c>
      <c r="CB104" s="253">
        <f t="shared" si="3"/>
        <v>21.848446057875073</v>
      </c>
      <c r="CC104" s="253">
        <f t="shared" si="3"/>
        <v>16.734239735410686</v>
      </c>
      <c r="CD104" s="253">
        <f t="shared" si="3"/>
        <v>12.167984090353194</v>
      </c>
      <c r="CE104" s="253">
        <f t="shared" si="3"/>
        <v>8.1931672717031514</v>
      </c>
      <c r="CF104" s="253">
        <f t="shared" si="3"/>
        <v>6.8189417632858511</v>
      </c>
      <c r="CG104" s="253">
        <f t="shared" si="3"/>
        <v>4.5314651258570517</v>
      </c>
      <c r="CH104" s="253">
        <f t="shared" si="3"/>
        <v>2.9397988724370121</v>
      </c>
      <c r="CI104" s="253">
        <f t="shared" si="3"/>
        <v>1.7395259600219006</v>
      </c>
      <c r="CJ104" s="253">
        <f t="shared" si="3"/>
        <v>0.92194875881160732</v>
      </c>
      <c r="CK104" s="253">
        <f t="shared" si="3"/>
        <v>1.4525041766182871</v>
      </c>
    </row>
    <row r="106" spans="1:89" x14ac:dyDescent="0.25">
      <c r="A106" s="1" t="s">
        <v>467</v>
      </c>
      <c r="E106" s="244">
        <v>5</v>
      </c>
      <c r="F106">
        <f>E106+1</f>
        <v>6</v>
      </c>
      <c r="G106">
        <f t="shared" ref="G106:BR106" si="4">F106+1</f>
        <v>7</v>
      </c>
      <c r="H106">
        <f t="shared" si="4"/>
        <v>8</v>
      </c>
      <c r="I106">
        <f t="shared" si="4"/>
        <v>9</v>
      </c>
      <c r="J106">
        <f t="shared" si="4"/>
        <v>10</v>
      </c>
      <c r="K106">
        <f t="shared" si="4"/>
        <v>11</v>
      </c>
      <c r="L106">
        <f t="shared" si="4"/>
        <v>12</v>
      </c>
      <c r="M106">
        <f t="shared" si="4"/>
        <v>13</v>
      </c>
      <c r="N106">
        <f t="shared" si="4"/>
        <v>14</v>
      </c>
      <c r="O106">
        <f t="shared" si="4"/>
        <v>15</v>
      </c>
      <c r="P106">
        <f t="shared" si="4"/>
        <v>16</v>
      </c>
      <c r="Q106">
        <f t="shared" si="4"/>
        <v>17</v>
      </c>
      <c r="R106">
        <f t="shared" si="4"/>
        <v>18</v>
      </c>
      <c r="S106">
        <f t="shared" si="4"/>
        <v>19</v>
      </c>
      <c r="T106">
        <f t="shared" si="4"/>
        <v>20</v>
      </c>
      <c r="U106">
        <f t="shared" si="4"/>
        <v>21</v>
      </c>
      <c r="V106">
        <f t="shared" si="4"/>
        <v>22</v>
      </c>
      <c r="W106">
        <f t="shared" si="4"/>
        <v>23</v>
      </c>
      <c r="X106">
        <f t="shared" si="4"/>
        <v>24</v>
      </c>
      <c r="Y106">
        <f t="shared" si="4"/>
        <v>25</v>
      </c>
      <c r="Z106">
        <f t="shared" si="4"/>
        <v>26</v>
      </c>
      <c r="AA106">
        <f t="shared" si="4"/>
        <v>27</v>
      </c>
      <c r="AB106">
        <f t="shared" si="4"/>
        <v>28</v>
      </c>
      <c r="AC106">
        <f t="shared" si="4"/>
        <v>29</v>
      </c>
      <c r="AD106">
        <f t="shared" si="4"/>
        <v>30</v>
      </c>
      <c r="AE106">
        <f t="shared" si="4"/>
        <v>31</v>
      </c>
      <c r="AF106">
        <f t="shared" si="4"/>
        <v>32</v>
      </c>
      <c r="AG106">
        <f t="shared" si="4"/>
        <v>33</v>
      </c>
      <c r="AH106">
        <f t="shared" si="4"/>
        <v>34</v>
      </c>
      <c r="AI106">
        <f t="shared" si="4"/>
        <v>35</v>
      </c>
      <c r="AJ106">
        <f t="shared" si="4"/>
        <v>36</v>
      </c>
      <c r="AK106">
        <f t="shared" si="4"/>
        <v>37</v>
      </c>
      <c r="AL106">
        <f t="shared" si="4"/>
        <v>38</v>
      </c>
      <c r="AM106">
        <f t="shared" si="4"/>
        <v>39</v>
      </c>
      <c r="AN106">
        <f t="shared" si="4"/>
        <v>40</v>
      </c>
      <c r="AO106">
        <f t="shared" si="4"/>
        <v>41</v>
      </c>
      <c r="AP106">
        <f t="shared" si="4"/>
        <v>42</v>
      </c>
      <c r="AQ106">
        <f t="shared" si="4"/>
        <v>43</v>
      </c>
      <c r="AR106">
        <f t="shared" si="4"/>
        <v>44</v>
      </c>
      <c r="AS106">
        <f t="shared" si="4"/>
        <v>45</v>
      </c>
      <c r="AT106">
        <f t="shared" si="4"/>
        <v>46</v>
      </c>
      <c r="AU106">
        <f t="shared" si="4"/>
        <v>47</v>
      </c>
      <c r="AV106">
        <f t="shared" si="4"/>
        <v>48</v>
      </c>
      <c r="AW106">
        <f t="shared" si="4"/>
        <v>49</v>
      </c>
      <c r="AX106">
        <f t="shared" si="4"/>
        <v>50</v>
      </c>
      <c r="AY106">
        <f t="shared" si="4"/>
        <v>51</v>
      </c>
      <c r="AZ106">
        <f t="shared" si="4"/>
        <v>52</v>
      </c>
      <c r="BA106">
        <f t="shared" si="4"/>
        <v>53</v>
      </c>
      <c r="BB106">
        <f t="shared" si="4"/>
        <v>54</v>
      </c>
      <c r="BC106">
        <f t="shared" si="4"/>
        <v>55</v>
      </c>
      <c r="BD106">
        <f t="shared" si="4"/>
        <v>56</v>
      </c>
      <c r="BE106">
        <f t="shared" si="4"/>
        <v>57</v>
      </c>
      <c r="BF106">
        <f t="shared" si="4"/>
        <v>58</v>
      </c>
      <c r="BG106">
        <f t="shared" si="4"/>
        <v>59</v>
      </c>
      <c r="BH106">
        <f t="shared" si="4"/>
        <v>60</v>
      </c>
      <c r="BI106">
        <f t="shared" si="4"/>
        <v>61</v>
      </c>
      <c r="BJ106">
        <f t="shared" si="4"/>
        <v>62</v>
      </c>
      <c r="BK106">
        <f t="shared" si="4"/>
        <v>63</v>
      </c>
      <c r="BL106">
        <f t="shared" si="4"/>
        <v>64</v>
      </c>
      <c r="BM106">
        <f t="shared" si="4"/>
        <v>65</v>
      </c>
      <c r="BN106">
        <f t="shared" si="4"/>
        <v>66</v>
      </c>
      <c r="BO106">
        <f t="shared" si="4"/>
        <v>67</v>
      </c>
      <c r="BP106">
        <f t="shared" si="4"/>
        <v>68</v>
      </c>
      <c r="BQ106">
        <f t="shared" si="4"/>
        <v>69</v>
      </c>
      <c r="BR106">
        <f t="shared" si="4"/>
        <v>70</v>
      </c>
      <c r="BS106">
        <f t="shared" ref="BS106:CK106" si="5">BR106+1</f>
        <v>71</v>
      </c>
      <c r="BT106">
        <f t="shared" si="5"/>
        <v>72</v>
      </c>
      <c r="BU106">
        <f t="shared" si="5"/>
        <v>73</v>
      </c>
      <c r="BV106">
        <f t="shared" si="5"/>
        <v>74</v>
      </c>
      <c r="BW106">
        <f t="shared" si="5"/>
        <v>75</v>
      </c>
      <c r="BX106">
        <f t="shared" si="5"/>
        <v>76</v>
      </c>
      <c r="BY106">
        <f t="shared" si="5"/>
        <v>77</v>
      </c>
      <c r="BZ106">
        <f t="shared" si="5"/>
        <v>78</v>
      </c>
      <c r="CA106">
        <f t="shared" si="5"/>
        <v>79</v>
      </c>
      <c r="CB106">
        <f t="shared" si="5"/>
        <v>80</v>
      </c>
      <c r="CC106">
        <f t="shared" si="5"/>
        <v>81</v>
      </c>
      <c r="CD106">
        <f t="shared" si="5"/>
        <v>82</v>
      </c>
      <c r="CE106">
        <f t="shared" si="5"/>
        <v>83</v>
      </c>
      <c r="CF106">
        <f t="shared" si="5"/>
        <v>84</v>
      </c>
      <c r="CG106">
        <f t="shared" si="5"/>
        <v>85</v>
      </c>
      <c r="CH106">
        <f t="shared" si="5"/>
        <v>86</v>
      </c>
      <c r="CI106">
        <f t="shared" si="5"/>
        <v>87</v>
      </c>
      <c r="CJ106">
        <f t="shared" si="5"/>
        <v>88</v>
      </c>
      <c r="CK106">
        <f t="shared" si="5"/>
        <v>89</v>
      </c>
    </row>
    <row r="107" spans="1:89" x14ac:dyDescent="0.25">
      <c r="A107" s="1"/>
      <c r="E107" s="242" t="s">
        <v>66</v>
      </c>
      <c r="F107" s="242" t="s">
        <v>67</v>
      </c>
      <c r="G107" s="242" t="s">
        <v>68</v>
      </c>
      <c r="H107" s="242" t="s">
        <v>69</v>
      </c>
      <c r="I107" s="242" t="s">
        <v>70</v>
      </c>
      <c r="J107" s="242" t="s">
        <v>71</v>
      </c>
      <c r="K107" s="242" t="s">
        <v>72</v>
      </c>
      <c r="L107" s="242" t="s">
        <v>73</v>
      </c>
      <c r="M107" s="242" t="s">
        <v>74</v>
      </c>
      <c r="N107" s="242" t="s">
        <v>75</v>
      </c>
      <c r="O107" s="242" t="s">
        <v>76</v>
      </c>
      <c r="P107" s="242" t="s">
        <v>77</v>
      </c>
      <c r="Q107" s="242" t="s">
        <v>78</v>
      </c>
      <c r="R107" s="242" t="s">
        <v>79</v>
      </c>
      <c r="S107" s="242" t="s">
        <v>80</v>
      </c>
      <c r="T107" s="242" t="s">
        <v>81</v>
      </c>
      <c r="U107" s="242" t="s">
        <v>82</v>
      </c>
      <c r="V107" s="242" t="s">
        <v>83</v>
      </c>
      <c r="W107" s="242" t="s">
        <v>84</v>
      </c>
      <c r="X107" s="242" t="s">
        <v>85</v>
      </c>
      <c r="Y107" s="242" t="s">
        <v>86</v>
      </c>
      <c r="Z107" s="242" t="s">
        <v>87</v>
      </c>
      <c r="AA107" s="242" t="s">
        <v>88</v>
      </c>
      <c r="AB107" s="242" t="s">
        <v>89</v>
      </c>
      <c r="AC107" s="242" t="s">
        <v>90</v>
      </c>
      <c r="AD107" s="242" t="s">
        <v>91</v>
      </c>
      <c r="AE107" s="242" t="s">
        <v>92</v>
      </c>
      <c r="AF107" s="242" t="s">
        <v>93</v>
      </c>
      <c r="AG107" s="242" t="s">
        <v>94</v>
      </c>
      <c r="AH107" s="242" t="s">
        <v>95</v>
      </c>
      <c r="AI107" s="242" t="s">
        <v>96</v>
      </c>
      <c r="AJ107" s="242" t="s">
        <v>97</v>
      </c>
      <c r="AK107" s="242" t="s">
        <v>98</v>
      </c>
      <c r="AL107" s="242" t="s">
        <v>99</v>
      </c>
      <c r="AM107" s="242" t="s">
        <v>100</v>
      </c>
      <c r="AN107" s="242" t="s">
        <v>101</v>
      </c>
      <c r="AO107" s="242" t="s">
        <v>102</v>
      </c>
      <c r="AP107" s="242" t="s">
        <v>103</v>
      </c>
      <c r="AQ107" s="242" t="s">
        <v>104</v>
      </c>
      <c r="AR107" s="242" t="s">
        <v>105</v>
      </c>
      <c r="AS107" s="242" t="s">
        <v>106</v>
      </c>
      <c r="AT107" s="242" t="s">
        <v>107</v>
      </c>
      <c r="AU107" s="242" t="s">
        <v>108</v>
      </c>
      <c r="AV107" s="242" t="s">
        <v>109</v>
      </c>
      <c r="AW107" s="242" t="s">
        <v>110</v>
      </c>
      <c r="AX107" s="242" t="s">
        <v>111</v>
      </c>
      <c r="AY107" s="242" t="s">
        <v>112</v>
      </c>
      <c r="AZ107" s="242" t="s">
        <v>113</v>
      </c>
      <c r="BA107" s="242" t="s">
        <v>114</v>
      </c>
      <c r="BB107" s="242" t="s">
        <v>115</v>
      </c>
      <c r="BC107" s="242" t="s">
        <v>116</v>
      </c>
      <c r="BD107" s="242" t="s">
        <v>117</v>
      </c>
      <c r="BE107" s="242" t="s">
        <v>118</v>
      </c>
      <c r="BF107" s="242" t="s">
        <v>119</v>
      </c>
      <c r="BG107" s="242" t="s">
        <v>120</v>
      </c>
      <c r="BH107" s="242" t="s">
        <v>121</v>
      </c>
      <c r="BI107" s="242" t="s">
        <v>122</v>
      </c>
      <c r="BJ107" s="242" t="s">
        <v>123</v>
      </c>
      <c r="BK107" s="242" t="s">
        <v>124</v>
      </c>
      <c r="BL107" s="242" t="s">
        <v>125</v>
      </c>
      <c r="BM107" s="242" t="s">
        <v>152</v>
      </c>
      <c r="BN107" s="242" t="s">
        <v>127</v>
      </c>
      <c r="BO107" s="242" t="s">
        <v>128</v>
      </c>
      <c r="BP107" s="242" t="s">
        <v>129</v>
      </c>
      <c r="BQ107" s="242" t="s">
        <v>130</v>
      </c>
      <c r="BR107" s="242" t="s">
        <v>131</v>
      </c>
      <c r="BS107" s="242" t="s">
        <v>132</v>
      </c>
      <c r="BT107" s="242" t="s">
        <v>133</v>
      </c>
      <c r="BU107" s="242" t="s">
        <v>134</v>
      </c>
      <c r="BV107" s="242" t="s">
        <v>135</v>
      </c>
      <c r="BW107" s="242" t="s">
        <v>136</v>
      </c>
      <c r="BX107" s="242" t="s">
        <v>137</v>
      </c>
      <c r="BY107" s="242" t="s">
        <v>138</v>
      </c>
      <c r="BZ107" s="242" t="s">
        <v>139</v>
      </c>
      <c r="CA107" s="242" t="s">
        <v>140</v>
      </c>
      <c r="CB107" s="242" t="s">
        <v>141</v>
      </c>
      <c r="CC107" s="242" t="s">
        <v>142</v>
      </c>
      <c r="CD107" s="242" t="s">
        <v>143</v>
      </c>
      <c r="CE107" s="242" t="s">
        <v>144</v>
      </c>
      <c r="CF107" s="242" t="s">
        <v>145</v>
      </c>
      <c r="CG107" s="242" t="s">
        <v>146</v>
      </c>
      <c r="CH107" s="242" t="s">
        <v>147</v>
      </c>
      <c r="CI107" s="242" t="s">
        <v>148</v>
      </c>
      <c r="CJ107" s="242" t="s">
        <v>149</v>
      </c>
      <c r="CK107" s="242" t="s">
        <v>150</v>
      </c>
    </row>
    <row r="108" spans="1:89" s="241" customFormat="1" x14ac:dyDescent="0.25">
      <c r="A108" s="243">
        <v>101</v>
      </c>
      <c r="B108" s="242" t="s">
        <v>367</v>
      </c>
      <c r="C108" s="242" t="s">
        <v>7</v>
      </c>
      <c r="D108" s="242" t="s">
        <v>368</v>
      </c>
      <c r="E108" s="250">
        <v>2261</v>
      </c>
      <c r="F108" s="250">
        <v>2229</v>
      </c>
      <c r="G108" s="250">
        <v>2340</v>
      </c>
      <c r="H108" s="250">
        <v>2936</v>
      </c>
      <c r="I108" s="250">
        <v>4406</v>
      </c>
      <c r="J108" s="250">
        <v>6550</v>
      </c>
      <c r="K108" s="250">
        <v>8020</v>
      </c>
      <c r="L108" s="250">
        <v>8266</v>
      </c>
      <c r="M108" s="250">
        <v>8806</v>
      </c>
      <c r="N108" s="250">
        <v>9125</v>
      </c>
      <c r="O108" s="250">
        <v>9112</v>
      </c>
      <c r="P108" s="250">
        <v>8983</v>
      </c>
      <c r="Q108" s="250">
        <v>8595</v>
      </c>
      <c r="R108" s="250">
        <v>7758</v>
      </c>
      <c r="S108" s="250">
        <v>7215</v>
      </c>
      <c r="T108" s="250">
        <v>6927</v>
      </c>
      <c r="U108" s="250">
        <v>6162</v>
      </c>
      <c r="V108" s="250">
        <v>5561</v>
      </c>
      <c r="W108" s="250">
        <v>5320</v>
      </c>
      <c r="X108" s="250">
        <v>5021</v>
      </c>
      <c r="Y108" s="250">
        <v>5001</v>
      </c>
      <c r="Z108" s="250">
        <v>4761</v>
      </c>
      <c r="AA108" s="250">
        <v>4608</v>
      </c>
      <c r="AB108" s="250">
        <v>4324</v>
      </c>
      <c r="AC108" s="250">
        <v>4150</v>
      </c>
      <c r="AD108" s="250">
        <v>4295</v>
      </c>
      <c r="AE108" s="250">
        <v>4173</v>
      </c>
      <c r="AF108" s="250">
        <v>3884</v>
      </c>
      <c r="AG108" s="250">
        <v>3955</v>
      </c>
      <c r="AH108" s="250">
        <v>3644</v>
      </c>
      <c r="AI108" s="250">
        <v>3368</v>
      </c>
      <c r="AJ108" s="250">
        <v>3183</v>
      </c>
      <c r="AK108" s="250">
        <v>3255</v>
      </c>
      <c r="AL108" s="250">
        <v>3482</v>
      </c>
      <c r="AM108" s="250">
        <v>3461</v>
      </c>
      <c r="AN108" s="250">
        <v>3372</v>
      </c>
      <c r="AO108" s="250">
        <v>3239</v>
      </c>
      <c r="AP108" s="250">
        <v>3074</v>
      </c>
      <c r="AQ108" s="250">
        <v>2876</v>
      </c>
      <c r="AR108" s="250">
        <v>2769</v>
      </c>
      <c r="AS108" s="250">
        <v>2764</v>
      </c>
      <c r="AT108" s="250">
        <v>2545</v>
      </c>
      <c r="AU108" s="250">
        <v>2551</v>
      </c>
      <c r="AV108" s="250">
        <v>2393</v>
      </c>
      <c r="AW108" s="250">
        <v>2446</v>
      </c>
      <c r="AX108" s="250">
        <v>2369</v>
      </c>
      <c r="AY108" s="250">
        <v>2376</v>
      </c>
      <c r="AZ108" s="250">
        <v>2361</v>
      </c>
      <c r="BA108" s="250">
        <v>2237</v>
      </c>
      <c r="BB108" s="250">
        <v>2138</v>
      </c>
      <c r="BC108" s="250">
        <v>2267</v>
      </c>
      <c r="BD108" s="250">
        <v>2062</v>
      </c>
      <c r="BE108" s="250">
        <v>2150</v>
      </c>
      <c r="BF108" s="250">
        <v>2205</v>
      </c>
      <c r="BG108" s="250">
        <v>2233</v>
      </c>
      <c r="BH108" s="250">
        <v>2063</v>
      </c>
      <c r="BI108" s="250">
        <v>1942</v>
      </c>
      <c r="BJ108" s="250">
        <v>1793</v>
      </c>
      <c r="BK108" s="250">
        <v>1536</v>
      </c>
      <c r="BL108" s="250">
        <v>1287</v>
      </c>
      <c r="BM108" s="250">
        <v>1266</v>
      </c>
      <c r="BN108" s="250">
        <v>1136</v>
      </c>
      <c r="BO108" s="250">
        <v>1106</v>
      </c>
      <c r="BP108" s="250">
        <v>960</v>
      </c>
      <c r="BQ108" s="250">
        <v>859</v>
      </c>
      <c r="BR108" s="250">
        <v>845</v>
      </c>
      <c r="BS108" s="250">
        <v>758</v>
      </c>
      <c r="BT108" s="250">
        <v>687</v>
      </c>
      <c r="BU108" s="250">
        <v>733</v>
      </c>
      <c r="BV108" s="250">
        <v>676</v>
      </c>
      <c r="BW108" s="250">
        <v>577</v>
      </c>
      <c r="BX108" s="250">
        <v>572</v>
      </c>
      <c r="BY108" s="250">
        <v>523</v>
      </c>
      <c r="BZ108" s="250">
        <v>465</v>
      </c>
      <c r="CA108" s="250">
        <v>410</v>
      </c>
      <c r="CB108" s="250">
        <v>375</v>
      </c>
      <c r="CC108" s="250">
        <v>314</v>
      </c>
      <c r="CD108" s="250">
        <v>296</v>
      </c>
      <c r="CE108" s="250">
        <v>191</v>
      </c>
      <c r="CF108" s="250">
        <v>220</v>
      </c>
      <c r="CG108" s="250">
        <v>166</v>
      </c>
      <c r="CH108" s="250">
        <v>94</v>
      </c>
      <c r="CI108" s="250">
        <v>73</v>
      </c>
      <c r="CJ108" s="250">
        <v>55</v>
      </c>
      <c r="CK108" s="250">
        <v>65</v>
      </c>
    </row>
    <row r="109" spans="1:89" s="241" customFormat="1" x14ac:dyDescent="0.25">
      <c r="A109" s="240">
        <v>147</v>
      </c>
      <c r="D109" s="242" t="s">
        <v>369</v>
      </c>
      <c r="E109" s="250">
        <v>399</v>
      </c>
      <c r="F109" s="250">
        <v>391</v>
      </c>
      <c r="G109" s="250">
        <v>405</v>
      </c>
      <c r="H109" s="250">
        <v>452</v>
      </c>
      <c r="I109" s="250">
        <v>687</v>
      </c>
      <c r="J109" s="250">
        <v>952</v>
      </c>
      <c r="K109" s="250">
        <v>1038</v>
      </c>
      <c r="L109" s="250">
        <v>1123</v>
      </c>
      <c r="M109" s="250">
        <v>1185</v>
      </c>
      <c r="N109" s="250">
        <v>1187</v>
      </c>
      <c r="O109" s="250">
        <v>1235</v>
      </c>
      <c r="P109" s="250">
        <v>1261</v>
      </c>
      <c r="Q109" s="250">
        <v>1178</v>
      </c>
      <c r="R109" s="250">
        <v>1079</v>
      </c>
      <c r="S109" s="250">
        <v>1125</v>
      </c>
      <c r="T109" s="250">
        <v>981</v>
      </c>
      <c r="U109" s="250">
        <v>998</v>
      </c>
      <c r="V109" s="250">
        <v>867</v>
      </c>
      <c r="W109" s="250">
        <v>823</v>
      </c>
      <c r="X109" s="250">
        <v>772</v>
      </c>
      <c r="Y109" s="250">
        <v>823</v>
      </c>
      <c r="Z109" s="250">
        <v>842</v>
      </c>
      <c r="AA109" s="250">
        <v>790</v>
      </c>
      <c r="AB109" s="250">
        <v>774</v>
      </c>
      <c r="AC109" s="250">
        <v>734</v>
      </c>
      <c r="AD109" s="250">
        <v>793</v>
      </c>
      <c r="AE109" s="250">
        <v>733</v>
      </c>
      <c r="AF109" s="250">
        <v>742</v>
      </c>
      <c r="AG109" s="250">
        <v>696</v>
      </c>
      <c r="AH109" s="250">
        <v>701</v>
      </c>
      <c r="AI109" s="250">
        <v>612</v>
      </c>
      <c r="AJ109" s="250">
        <v>532</v>
      </c>
      <c r="AK109" s="250">
        <v>596</v>
      </c>
      <c r="AL109" s="250">
        <v>669</v>
      </c>
      <c r="AM109" s="250">
        <v>690</v>
      </c>
      <c r="AN109" s="250">
        <v>729</v>
      </c>
      <c r="AO109" s="250">
        <v>604</v>
      </c>
      <c r="AP109" s="250">
        <v>609</v>
      </c>
      <c r="AQ109" s="250">
        <v>552</v>
      </c>
      <c r="AR109" s="250">
        <v>555</v>
      </c>
      <c r="AS109" s="250">
        <v>536</v>
      </c>
      <c r="AT109" s="250">
        <v>522</v>
      </c>
      <c r="AU109" s="250">
        <v>520</v>
      </c>
      <c r="AV109" s="250">
        <v>468</v>
      </c>
      <c r="AW109" s="250">
        <v>503</v>
      </c>
      <c r="AX109" s="250">
        <v>462</v>
      </c>
      <c r="AY109" s="250">
        <v>542</v>
      </c>
      <c r="AZ109" s="250">
        <v>501</v>
      </c>
      <c r="BA109" s="250">
        <v>519</v>
      </c>
      <c r="BB109" s="250">
        <v>500</v>
      </c>
      <c r="BC109" s="250">
        <v>513</v>
      </c>
      <c r="BD109" s="250">
        <v>583</v>
      </c>
      <c r="BE109" s="250">
        <v>570</v>
      </c>
      <c r="BF109" s="250">
        <v>613</v>
      </c>
      <c r="BG109" s="250">
        <v>639</v>
      </c>
      <c r="BH109" s="250">
        <v>595</v>
      </c>
      <c r="BI109" s="250">
        <v>599</v>
      </c>
      <c r="BJ109" s="250">
        <v>565</v>
      </c>
      <c r="BK109" s="250">
        <v>491</v>
      </c>
      <c r="BL109" s="250">
        <v>393</v>
      </c>
      <c r="BM109" s="250">
        <v>379</v>
      </c>
      <c r="BN109" s="250">
        <v>370</v>
      </c>
      <c r="BO109" s="250">
        <v>355</v>
      </c>
      <c r="BP109" s="250">
        <v>345</v>
      </c>
      <c r="BQ109" s="250">
        <v>321</v>
      </c>
      <c r="BR109" s="250">
        <v>267</v>
      </c>
      <c r="BS109" s="250">
        <v>273</v>
      </c>
      <c r="BT109" s="250">
        <v>230</v>
      </c>
      <c r="BU109" s="250">
        <v>212</v>
      </c>
      <c r="BV109" s="250">
        <v>203</v>
      </c>
      <c r="BW109" s="250">
        <v>194</v>
      </c>
      <c r="BX109" s="250">
        <v>181</v>
      </c>
      <c r="BY109" s="250">
        <v>189</v>
      </c>
      <c r="BZ109" s="250">
        <v>146</v>
      </c>
      <c r="CA109" s="250">
        <v>148</v>
      </c>
      <c r="CB109" s="250">
        <v>130</v>
      </c>
      <c r="CC109" s="250">
        <v>105</v>
      </c>
      <c r="CD109" s="250">
        <v>93</v>
      </c>
      <c r="CE109" s="250">
        <v>75</v>
      </c>
      <c r="CF109" s="250">
        <v>53</v>
      </c>
      <c r="CG109" s="250">
        <v>62</v>
      </c>
      <c r="CH109" s="250">
        <v>36</v>
      </c>
      <c r="CI109" s="250">
        <v>23</v>
      </c>
      <c r="CJ109" s="250">
        <v>9</v>
      </c>
      <c r="CK109" s="250">
        <v>44</v>
      </c>
    </row>
    <row r="110" spans="1:89" s="241" customFormat="1" x14ac:dyDescent="0.25">
      <c r="A110" s="240">
        <v>155</v>
      </c>
      <c r="D110" s="242" t="s">
        <v>370</v>
      </c>
      <c r="E110" s="250">
        <v>80</v>
      </c>
      <c r="F110" s="250">
        <v>81</v>
      </c>
      <c r="G110" s="250">
        <v>82</v>
      </c>
      <c r="H110" s="250">
        <v>71</v>
      </c>
      <c r="I110" s="250">
        <v>53</v>
      </c>
      <c r="J110" s="250">
        <v>54</v>
      </c>
      <c r="K110" s="250">
        <v>36</v>
      </c>
      <c r="L110" s="250">
        <v>30</v>
      </c>
      <c r="M110" s="250">
        <v>26</v>
      </c>
      <c r="N110" s="250">
        <v>26</v>
      </c>
      <c r="O110" s="250">
        <v>26</v>
      </c>
      <c r="P110" s="250">
        <v>33</v>
      </c>
      <c r="Q110" s="250">
        <v>26</v>
      </c>
      <c r="R110" s="250">
        <v>42</v>
      </c>
      <c r="S110" s="250">
        <v>41</v>
      </c>
      <c r="T110" s="250">
        <v>36</v>
      </c>
      <c r="U110" s="250">
        <v>62</v>
      </c>
      <c r="V110" s="250">
        <v>60</v>
      </c>
      <c r="W110" s="250">
        <v>68</v>
      </c>
      <c r="X110" s="250">
        <v>73</v>
      </c>
      <c r="Y110" s="250">
        <v>87</v>
      </c>
      <c r="Z110" s="250">
        <v>111</v>
      </c>
      <c r="AA110" s="250">
        <v>107</v>
      </c>
      <c r="AB110" s="250">
        <v>105</v>
      </c>
      <c r="AC110" s="250">
        <v>101</v>
      </c>
      <c r="AD110" s="250">
        <v>107</v>
      </c>
      <c r="AE110" s="250">
        <v>115</v>
      </c>
      <c r="AF110" s="250">
        <v>89</v>
      </c>
      <c r="AG110" s="250">
        <v>119</v>
      </c>
      <c r="AH110" s="250">
        <v>109</v>
      </c>
      <c r="AI110" s="250">
        <v>97</v>
      </c>
      <c r="AJ110" s="250">
        <v>112</v>
      </c>
      <c r="AK110" s="250">
        <v>91</v>
      </c>
      <c r="AL110" s="250">
        <v>131</v>
      </c>
      <c r="AM110" s="250">
        <v>139</v>
      </c>
      <c r="AN110" s="250">
        <v>126</v>
      </c>
      <c r="AO110" s="250">
        <v>121</v>
      </c>
      <c r="AP110" s="250">
        <v>116</v>
      </c>
      <c r="AQ110" s="250">
        <v>90</v>
      </c>
      <c r="AR110" s="250">
        <v>113</v>
      </c>
      <c r="AS110" s="250">
        <v>96</v>
      </c>
      <c r="AT110" s="250">
        <v>90</v>
      </c>
      <c r="AU110" s="250">
        <v>80</v>
      </c>
      <c r="AV110" s="250">
        <v>90</v>
      </c>
      <c r="AW110" s="250">
        <v>98</v>
      </c>
      <c r="AX110" s="250">
        <v>107</v>
      </c>
      <c r="AY110" s="250">
        <v>88</v>
      </c>
      <c r="AZ110" s="250">
        <v>100</v>
      </c>
      <c r="BA110" s="250">
        <v>97</v>
      </c>
      <c r="BB110" s="250">
        <v>103</v>
      </c>
      <c r="BC110" s="250">
        <v>100</v>
      </c>
      <c r="BD110" s="250">
        <v>87</v>
      </c>
      <c r="BE110" s="250">
        <v>102</v>
      </c>
      <c r="BF110" s="250">
        <v>117</v>
      </c>
      <c r="BG110" s="250">
        <v>108</v>
      </c>
      <c r="BH110" s="250">
        <v>101</v>
      </c>
      <c r="BI110" s="250">
        <v>99</v>
      </c>
      <c r="BJ110" s="250">
        <v>99</v>
      </c>
      <c r="BK110" s="250">
        <v>102</v>
      </c>
      <c r="BL110" s="250">
        <v>61</v>
      </c>
      <c r="BM110" s="250">
        <v>78</v>
      </c>
      <c r="BN110" s="250">
        <v>57</v>
      </c>
      <c r="BO110" s="250">
        <v>84</v>
      </c>
      <c r="BP110" s="250">
        <v>70</v>
      </c>
      <c r="BQ110" s="250">
        <v>62</v>
      </c>
      <c r="BR110" s="250">
        <v>46</v>
      </c>
      <c r="BS110" s="250">
        <v>37</v>
      </c>
      <c r="BT110" s="250">
        <v>39</v>
      </c>
      <c r="BU110" s="250">
        <v>40</v>
      </c>
      <c r="BV110" s="250">
        <v>43</v>
      </c>
      <c r="BW110" s="250">
        <v>28</v>
      </c>
      <c r="BX110" s="250">
        <v>35</v>
      </c>
      <c r="BY110" s="250">
        <v>29</v>
      </c>
      <c r="BZ110" s="250">
        <v>23</v>
      </c>
      <c r="CA110" s="250">
        <v>16</v>
      </c>
      <c r="CB110" s="250">
        <v>9</v>
      </c>
      <c r="CC110" s="250">
        <v>14</v>
      </c>
      <c r="CD110" s="250">
        <v>8</v>
      </c>
      <c r="CE110" s="250">
        <v>10</v>
      </c>
      <c r="CF110" s="250">
        <v>10</v>
      </c>
      <c r="CG110" s="250">
        <v>3</v>
      </c>
      <c r="CH110" s="250">
        <v>2</v>
      </c>
      <c r="CI110" s="250">
        <v>6</v>
      </c>
      <c r="CJ110" s="250">
        <v>1</v>
      </c>
      <c r="CK110" s="250">
        <v>1</v>
      </c>
    </row>
    <row r="111" spans="1:89" s="241" customFormat="1" x14ac:dyDescent="0.25">
      <c r="A111" s="240">
        <v>185</v>
      </c>
      <c r="D111" s="242" t="s">
        <v>371</v>
      </c>
      <c r="E111" s="250">
        <v>248</v>
      </c>
      <c r="F111" s="250">
        <v>228</v>
      </c>
      <c r="G111" s="250">
        <v>273</v>
      </c>
      <c r="H111" s="250">
        <v>218</v>
      </c>
      <c r="I111" s="250">
        <v>262</v>
      </c>
      <c r="J111" s="250">
        <v>205</v>
      </c>
      <c r="K111" s="250">
        <v>196</v>
      </c>
      <c r="L111" s="250">
        <v>177</v>
      </c>
      <c r="M111" s="250">
        <v>189</v>
      </c>
      <c r="N111" s="250">
        <v>208</v>
      </c>
      <c r="O111" s="250">
        <v>197</v>
      </c>
      <c r="P111" s="250">
        <v>209</v>
      </c>
      <c r="Q111" s="250">
        <v>197</v>
      </c>
      <c r="R111" s="250">
        <v>204</v>
      </c>
      <c r="S111" s="250">
        <v>200</v>
      </c>
      <c r="T111" s="250">
        <v>231</v>
      </c>
      <c r="U111" s="250">
        <v>218</v>
      </c>
      <c r="V111" s="250">
        <v>256</v>
      </c>
      <c r="W111" s="250">
        <v>243</v>
      </c>
      <c r="X111" s="250">
        <v>274</v>
      </c>
      <c r="Y111" s="250">
        <v>292</v>
      </c>
      <c r="Z111" s="250">
        <v>309</v>
      </c>
      <c r="AA111" s="250">
        <v>300</v>
      </c>
      <c r="AB111" s="250">
        <v>326</v>
      </c>
      <c r="AC111" s="250">
        <v>349</v>
      </c>
      <c r="AD111" s="250">
        <v>342</v>
      </c>
      <c r="AE111" s="250">
        <v>370</v>
      </c>
      <c r="AF111" s="250">
        <v>328</v>
      </c>
      <c r="AG111" s="250">
        <v>321</v>
      </c>
      <c r="AH111" s="250">
        <v>328</v>
      </c>
      <c r="AI111" s="250">
        <v>285</v>
      </c>
      <c r="AJ111" s="250">
        <v>278</v>
      </c>
      <c r="AK111" s="250">
        <v>294</v>
      </c>
      <c r="AL111" s="250">
        <v>327</v>
      </c>
      <c r="AM111" s="250">
        <v>386</v>
      </c>
      <c r="AN111" s="250">
        <v>359</v>
      </c>
      <c r="AO111" s="250">
        <v>307</v>
      </c>
      <c r="AP111" s="250">
        <v>317</v>
      </c>
      <c r="AQ111" s="250">
        <v>305</v>
      </c>
      <c r="AR111" s="250">
        <v>319</v>
      </c>
      <c r="AS111" s="250">
        <v>293</v>
      </c>
      <c r="AT111" s="250">
        <v>270</v>
      </c>
      <c r="AU111" s="250">
        <v>277</v>
      </c>
      <c r="AV111" s="250">
        <v>263</v>
      </c>
      <c r="AW111" s="250">
        <v>276</v>
      </c>
      <c r="AX111" s="250">
        <v>281</v>
      </c>
      <c r="AY111" s="250">
        <v>255</v>
      </c>
      <c r="AZ111" s="250">
        <v>257</v>
      </c>
      <c r="BA111" s="250">
        <v>219</v>
      </c>
      <c r="BB111" s="250">
        <v>237</v>
      </c>
      <c r="BC111" s="250">
        <v>248</v>
      </c>
      <c r="BD111" s="250">
        <v>239</v>
      </c>
      <c r="BE111" s="250">
        <v>250</v>
      </c>
      <c r="BF111" s="250">
        <v>259</v>
      </c>
      <c r="BG111" s="250">
        <v>258</v>
      </c>
      <c r="BH111" s="250">
        <v>259</v>
      </c>
      <c r="BI111" s="250">
        <v>217</v>
      </c>
      <c r="BJ111" s="250">
        <v>216</v>
      </c>
      <c r="BK111" s="250">
        <v>181</v>
      </c>
      <c r="BL111" s="250">
        <v>156</v>
      </c>
      <c r="BM111" s="250">
        <v>178</v>
      </c>
      <c r="BN111" s="250">
        <v>162</v>
      </c>
      <c r="BO111" s="250">
        <v>142</v>
      </c>
      <c r="BP111" s="250">
        <v>138</v>
      </c>
      <c r="BQ111" s="250">
        <v>121</v>
      </c>
      <c r="BR111" s="250">
        <v>133</v>
      </c>
      <c r="BS111" s="250">
        <v>111</v>
      </c>
      <c r="BT111" s="250">
        <v>100</v>
      </c>
      <c r="BU111" s="250">
        <v>106</v>
      </c>
      <c r="BV111" s="250">
        <v>88</v>
      </c>
      <c r="BW111" s="250">
        <v>100</v>
      </c>
      <c r="BX111" s="250">
        <v>86</v>
      </c>
      <c r="BY111" s="250">
        <v>86</v>
      </c>
      <c r="BZ111" s="250">
        <v>76</v>
      </c>
      <c r="CA111" s="250">
        <v>54</v>
      </c>
      <c r="CB111" s="250">
        <v>43</v>
      </c>
      <c r="CC111" s="250">
        <v>50</v>
      </c>
      <c r="CD111" s="250">
        <v>46</v>
      </c>
      <c r="CE111" s="250">
        <v>22</v>
      </c>
      <c r="CF111" s="250">
        <v>23</v>
      </c>
      <c r="CG111" s="250">
        <v>13</v>
      </c>
      <c r="CH111" s="250">
        <v>8</v>
      </c>
      <c r="CI111" s="250">
        <v>3</v>
      </c>
      <c r="CJ111" s="250">
        <v>3</v>
      </c>
      <c r="CK111" s="250">
        <v>5</v>
      </c>
    </row>
    <row r="112" spans="1:89" s="241" customFormat="1" x14ac:dyDescent="0.25">
      <c r="A112" s="240">
        <v>165</v>
      </c>
      <c r="D112" s="242" t="s">
        <v>372</v>
      </c>
      <c r="E112" s="250">
        <v>172</v>
      </c>
      <c r="F112" s="250">
        <v>197</v>
      </c>
      <c r="G112" s="250">
        <v>182</v>
      </c>
      <c r="H112" s="250">
        <v>189</v>
      </c>
      <c r="I112" s="250">
        <v>235</v>
      </c>
      <c r="J112" s="250">
        <v>207</v>
      </c>
      <c r="K112" s="250">
        <v>201</v>
      </c>
      <c r="L112" s="250">
        <v>197</v>
      </c>
      <c r="M112" s="250">
        <v>188</v>
      </c>
      <c r="N112" s="250">
        <v>168</v>
      </c>
      <c r="O112" s="250">
        <v>173</v>
      </c>
      <c r="P112" s="250">
        <v>141</v>
      </c>
      <c r="Q112" s="250">
        <v>158</v>
      </c>
      <c r="R112" s="250">
        <v>179</v>
      </c>
      <c r="S112" s="250">
        <v>170</v>
      </c>
      <c r="T112" s="250">
        <v>148</v>
      </c>
      <c r="U112" s="250">
        <v>138</v>
      </c>
      <c r="V112" s="250">
        <v>146</v>
      </c>
      <c r="W112" s="250">
        <v>168</v>
      </c>
      <c r="X112" s="250">
        <v>159</v>
      </c>
      <c r="Y112" s="250">
        <v>181</v>
      </c>
      <c r="Z112" s="250">
        <v>155</v>
      </c>
      <c r="AA112" s="250">
        <v>194</v>
      </c>
      <c r="AB112" s="250">
        <v>199</v>
      </c>
      <c r="AC112" s="250">
        <v>212</v>
      </c>
      <c r="AD112" s="250">
        <v>205</v>
      </c>
      <c r="AE112" s="250">
        <v>203</v>
      </c>
      <c r="AF112" s="250">
        <v>194</v>
      </c>
      <c r="AG112" s="250">
        <v>166</v>
      </c>
      <c r="AH112" s="250">
        <v>181</v>
      </c>
      <c r="AI112" s="250">
        <v>198</v>
      </c>
      <c r="AJ112" s="250">
        <v>173</v>
      </c>
      <c r="AK112" s="250">
        <v>217</v>
      </c>
      <c r="AL112" s="250">
        <v>217</v>
      </c>
      <c r="AM112" s="250">
        <v>211</v>
      </c>
      <c r="AN112" s="250">
        <v>211</v>
      </c>
      <c r="AO112" s="250">
        <v>177</v>
      </c>
      <c r="AP112" s="250">
        <v>211</v>
      </c>
      <c r="AQ112" s="250">
        <v>191</v>
      </c>
      <c r="AR112" s="250">
        <v>163</v>
      </c>
      <c r="AS112" s="250">
        <v>162</v>
      </c>
      <c r="AT112" s="250">
        <v>159</v>
      </c>
      <c r="AU112" s="250">
        <v>124</v>
      </c>
      <c r="AV112" s="250">
        <v>147</v>
      </c>
      <c r="AW112" s="250">
        <v>153</v>
      </c>
      <c r="AX112" s="250">
        <v>144</v>
      </c>
      <c r="AY112" s="250">
        <v>137</v>
      </c>
      <c r="AZ112" s="250">
        <v>139</v>
      </c>
      <c r="BA112" s="250">
        <v>150</v>
      </c>
      <c r="BB112" s="250">
        <v>142</v>
      </c>
      <c r="BC112" s="250">
        <v>171</v>
      </c>
      <c r="BD112" s="250">
        <v>151</v>
      </c>
      <c r="BE112" s="250">
        <v>155</v>
      </c>
      <c r="BF112" s="250">
        <v>182</v>
      </c>
      <c r="BG112" s="250">
        <v>187</v>
      </c>
      <c r="BH112" s="250">
        <v>197</v>
      </c>
      <c r="BI112" s="250">
        <v>161</v>
      </c>
      <c r="BJ112" s="250">
        <v>163</v>
      </c>
      <c r="BK112" s="250">
        <v>136</v>
      </c>
      <c r="BL112" s="250">
        <v>131</v>
      </c>
      <c r="BM112" s="250">
        <v>133</v>
      </c>
      <c r="BN112" s="250">
        <v>115</v>
      </c>
      <c r="BO112" s="250">
        <v>93</v>
      </c>
      <c r="BP112" s="250">
        <v>71</v>
      </c>
      <c r="BQ112" s="250">
        <v>84</v>
      </c>
      <c r="BR112" s="250">
        <v>64</v>
      </c>
      <c r="BS112" s="250">
        <v>57</v>
      </c>
      <c r="BT112" s="250">
        <v>50</v>
      </c>
      <c r="BU112" s="250">
        <v>39</v>
      </c>
      <c r="BV112" s="250">
        <v>27</v>
      </c>
      <c r="BW112" s="250">
        <v>36</v>
      </c>
      <c r="BX112" s="250">
        <v>28</v>
      </c>
      <c r="BY112" s="250">
        <v>28</v>
      </c>
      <c r="BZ112" s="250">
        <v>22</v>
      </c>
      <c r="CA112" s="250">
        <v>16</v>
      </c>
      <c r="CB112" s="250">
        <v>12</v>
      </c>
      <c r="CC112" s="250">
        <v>3</v>
      </c>
      <c r="CD112" s="250">
        <v>11</v>
      </c>
      <c r="CE112" s="250">
        <v>5</v>
      </c>
      <c r="CF112" s="250">
        <v>6</v>
      </c>
      <c r="CG112" s="250">
        <v>2</v>
      </c>
      <c r="CH112" s="250">
        <v>1</v>
      </c>
      <c r="CI112" s="250">
        <v>0</v>
      </c>
      <c r="CJ112" s="250">
        <v>2</v>
      </c>
      <c r="CK112" s="250">
        <v>0</v>
      </c>
    </row>
    <row r="113" spans="1:89" s="241" customFormat="1" x14ac:dyDescent="0.25">
      <c r="A113" s="240">
        <v>151</v>
      </c>
      <c r="D113" s="242" t="s">
        <v>373</v>
      </c>
      <c r="E113" s="250">
        <v>326</v>
      </c>
      <c r="F113" s="250">
        <v>303</v>
      </c>
      <c r="G113" s="250">
        <v>291</v>
      </c>
      <c r="H113" s="250">
        <v>289</v>
      </c>
      <c r="I113" s="250">
        <v>265</v>
      </c>
      <c r="J113" s="250">
        <v>282</v>
      </c>
      <c r="K113" s="250">
        <v>238</v>
      </c>
      <c r="L113" s="250">
        <v>260</v>
      </c>
      <c r="M113" s="250">
        <v>244</v>
      </c>
      <c r="N113" s="250">
        <v>226</v>
      </c>
      <c r="O113" s="250">
        <v>249</v>
      </c>
      <c r="P113" s="250">
        <v>236</v>
      </c>
      <c r="Q113" s="250">
        <v>245</v>
      </c>
      <c r="R113" s="250">
        <v>247</v>
      </c>
      <c r="S113" s="250">
        <v>248</v>
      </c>
      <c r="T113" s="250">
        <v>247</v>
      </c>
      <c r="U113" s="250">
        <v>216</v>
      </c>
      <c r="V113" s="250">
        <v>214</v>
      </c>
      <c r="W113" s="250">
        <v>256</v>
      </c>
      <c r="X113" s="250">
        <v>275</v>
      </c>
      <c r="Y113" s="250">
        <v>297</v>
      </c>
      <c r="Z113" s="250">
        <v>289</v>
      </c>
      <c r="AA113" s="250">
        <v>310</v>
      </c>
      <c r="AB113" s="250">
        <v>306</v>
      </c>
      <c r="AC113" s="250">
        <v>309</v>
      </c>
      <c r="AD113" s="250">
        <v>368</v>
      </c>
      <c r="AE113" s="250">
        <v>350</v>
      </c>
      <c r="AF113" s="250">
        <v>360</v>
      </c>
      <c r="AG113" s="250">
        <v>341</v>
      </c>
      <c r="AH113" s="250">
        <v>362</v>
      </c>
      <c r="AI113" s="250">
        <v>340</v>
      </c>
      <c r="AJ113" s="250">
        <v>345</v>
      </c>
      <c r="AK113" s="250">
        <v>358</v>
      </c>
      <c r="AL113" s="250">
        <v>395</v>
      </c>
      <c r="AM113" s="250">
        <v>416</v>
      </c>
      <c r="AN113" s="250">
        <v>434</v>
      </c>
      <c r="AO113" s="250">
        <v>375</v>
      </c>
      <c r="AP113" s="250">
        <v>365</v>
      </c>
      <c r="AQ113" s="250">
        <v>355</v>
      </c>
      <c r="AR113" s="250">
        <v>307</v>
      </c>
      <c r="AS113" s="250">
        <v>307</v>
      </c>
      <c r="AT113" s="250">
        <v>303</v>
      </c>
      <c r="AU113" s="250">
        <v>294</v>
      </c>
      <c r="AV113" s="250">
        <v>279</v>
      </c>
      <c r="AW113" s="250">
        <v>237</v>
      </c>
      <c r="AX113" s="250">
        <v>268</v>
      </c>
      <c r="AY113" s="250">
        <v>265</v>
      </c>
      <c r="AZ113" s="250">
        <v>237</v>
      </c>
      <c r="BA113" s="250">
        <v>248</v>
      </c>
      <c r="BB113" s="250">
        <v>257</v>
      </c>
      <c r="BC113" s="250">
        <v>265</v>
      </c>
      <c r="BD113" s="250">
        <v>254</v>
      </c>
      <c r="BE113" s="250">
        <v>273</v>
      </c>
      <c r="BF113" s="250">
        <v>310</v>
      </c>
      <c r="BG113" s="250">
        <v>306</v>
      </c>
      <c r="BH113" s="250">
        <v>302</v>
      </c>
      <c r="BI113" s="250">
        <v>340</v>
      </c>
      <c r="BJ113" s="250">
        <v>293</v>
      </c>
      <c r="BK113" s="250">
        <v>304</v>
      </c>
      <c r="BL113" s="250">
        <v>278</v>
      </c>
      <c r="BM113" s="250">
        <v>315</v>
      </c>
      <c r="BN113" s="250">
        <v>265</v>
      </c>
      <c r="BO113" s="250">
        <v>249</v>
      </c>
      <c r="BP113" s="250">
        <v>228</v>
      </c>
      <c r="BQ113" s="250">
        <v>241</v>
      </c>
      <c r="BR113" s="250">
        <v>192</v>
      </c>
      <c r="BS113" s="250">
        <v>161</v>
      </c>
      <c r="BT113" s="250">
        <v>141</v>
      </c>
      <c r="BU113" s="250">
        <v>123</v>
      </c>
      <c r="BV113" s="250">
        <v>93</v>
      </c>
      <c r="BW113" s="250">
        <v>86</v>
      </c>
      <c r="BX113" s="250">
        <v>76</v>
      </c>
      <c r="BY113" s="250">
        <v>75</v>
      </c>
      <c r="BZ113" s="250">
        <v>50</v>
      </c>
      <c r="CA113" s="250">
        <v>50</v>
      </c>
      <c r="CB113" s="250">
        <v>40</v>
      </c>
      <c r="CC113" s="250">
        <v>24</v>
      </c>
      <c r="CD113" s="250">
        <v>22</v>
      </c>
      <c r="CE113" s="250">
        <v>16</v>
      </c>
      <c r="CF113" s="250">
        <v>11</v>
      </c>
      <c r="CG113" s="250">
        <v>17</v>
      </c>
      <c r="CH113" s="250">
        <v>9</v>
      </c>
      <c r="CI113" s="250">
        <v>6</v>
      </c>
      <c r="CJ113" s="250">
        <v>3</v>
      </c>
      <c r="CK113" s="250">
        <v>2</v>
      </c>
    </row>
    <row r="114" spans="1:89" s="241" customFormat="1" x14ac:dyDescent="0.25">
      <c r="A114" s="240">
        <v>153</v>
      </c>
      <c r="D114" s="242" t="s">
        <v>374</v>
      </c>
      <c r="E114" s="250">
        <v>193</v>
      </c>
      <c r="F114" s="250">
        <v>222</v>
      </c>
      <c r="G114" s="250">
        <v>185</v>
      </c>
      <c r="H114" s="250">
        <v>204</v>
      </c>
      <c r="I114" s="250">
        <v>211</v>
      </c>
      <c r="J114" s="250">
        <v>175</v>
      </c>
      <c r="K114" s="250">
        <v>186</v>
      </c>
      <c r="L114" s="250">
        <v>209</v>
      </c>
      <c r="M114" s="250">
        <v>226</v>
      </c>
      <c r="N114" s="250">
        <v>239</v>
      </c>
      <c r="O114" s="250">
        <v>224</v>
      </c>
      <c r="P114" s="250">
        <v>235</v>
      </c>
      <c r="Q114" s="250">
        <v>216</v>
      </c>
      <c r="R114" s="250">
        <v>227</v>
      </c>
      <c r="S114" s="250">
        <v>247</v>
      </c>
      <c r="T114" s="250">
        <v>197</v>
      </c>
      <c r="U114" s="250">
        <v>207</v>
      </c>
      <c r="V114" s="250">
        <v>220</v>
      </c>
      <c r="W114" s="250">
        <v>230</v>
      </c>
      <c r="X114" s="250">
        <v>228</v>
      </c>
      <c r="Y114" s="250">
        <v>220</v>
      </c>
      <c r="Z114" s="250">
        <v>205</v>
      </c>
      <c r="AA114" s="250">
        <v>235</v>
      </c>
      <c r="AB114" s="250">
        <v>224</v>
      </c>
      <c r="AC114" s="250">
        <v>237</v>
      </c>
      <c r="AD114" s="250">
        <v>247</v>
      </c>
      <c r="AE114" s="250">
        <v>231</v>
      </c>
      <c r="AF114" s="250">
        <v>209</v>
      </c>
      <c r="AG114" s="250">
        <v>235</v>
      </c>
      <c r="AH114" s="250">
        <v>217</v>
      </c>
      <c r="AI114" s="250">
        <v>231</v>
      </c>
      <c r="AJ114" s="250">
        <v>244</v>
      </c>
      <c r="AK114" s="250">
        <v>223</v>
      </c>
      <c r="AL114" s="250">
        <v>246</v>
      </c>
      <c r="AM114" s="250">
        <v>283</v>
      </c>
      <c r="AN114" s="250">
        <v>267</v>
      </c>
      <c r="AO114" s="250">
        <v>267</v>
      </c>
      <c r="AP114" s="250">
        <v>280</v>
      </c>
      <c r="AQ114" s="250">
        <v>242</v>
      </c>
      <c r="AR114" s="250">
        <v>261</v>
      </c>
      <c r="AS114" s="250">
        <v>261</v>
      </c>
      <c r="AT114" s="250">
        <v>237</v>
      </c>
      <c r="AU114" s="250">
        <v>220</v>
      </c>
      <c r="AV114" s="250">
        <v>240</v>
      </c>
      <c r="AW114" s="250">
        <v>260</v>
      </c>
      <c r="AX114" s="250">
        <v>213</v>
      </c>
      <c r="AY114" s="250">
        <v>216</v>
      </c>
      <c r="AZ114" s="250">
        <v>202</v>
      </c>
      <c r="BA114" s="250">
        <v>200</v>
      </c>
      <c r="BB114" s="250">
        <v>210</v>
      </c>
      <c r="BC114" s="250">
        <v>192</v>
      </c>
      <c r="BD114" s="250">
        <v>182</v>
      </c>
      <c r="BE114" s="250">
        <v>203</v>
      </c>
      <c r="BF114" s="250">
        <v>212</v>
      </c>
      <c r="BG114" s="250">
        <v>218</v>
      </c>
      <c r="BH114" s="250">
        <v>206</v>
      </c>
      <c r="BI114" s="250">
        <v>195</v>
      </c>
      <c r="BJ114" s="250">
        <v>173</v>
      </c>
      <c r="BK114" s="250">
        <v>164</v>
      </c>
      <c r="BL114" s="250">
        <v>144</v>
      </c>
      <c r="BM114" s="250">
        <v>143</v>
      </c>
      <c r="BN114" s="250">
        <v>160</v>
      </c>
      <c r="BO114" s="250">
        <v>161</v>
      </c>
      <c r="BP114" s="250">
        <v>121</v>
      </c>
      <c r="BQ114" s="250">
        <v>128</v>
      </c>
      <c r="BR114" s="250">
        <v>119</v>
      </c>
      <c r="BS114" s="250">
        <v>127</v>
      </c>
      <c r="BT114" s="250">
        <v>116</v>
      </c>
      <c r="BU114" s="250">
        <v>91</v>
      </c>
      <c r="BV114" s="250">
        <v>80</v>
      </c>
      <c r="BW114" s="250">
        <v>90</v>
      </c>
      <c r="BX114" s="250">
        <v>62</v>
      </c>
      <c r="BY114" s="250">
        <v>58</v>
      </c>
      <c r="BZ114" s="250">
        <v>47</v>
      </c>
      <c r="CA114" s="250">
        <v>45</v>
      </c>
      <c r="CB114" s="250">
        <v>39</v>
      </c>
      <c r="CC114" s="250">
        <v>29</v>
      </c>
      <c r="CD114" s="250">
        <v>27</v>
      </c>
      <c r="CE114" s="250">
        <v>15</v>
      </c>
      <c r="CF114" s="250">
        <v>12</v>
      </c>
      <c r="CG114" s="250">
        <v>10</v>
      </c>
      <c r="CH114" s="250">
        <v>2</v>
      </c>
      <c r="CI114" s="250">
        <v>3</v>
      </c>
      <c r="CJ114" s="250">
        <v>1</v>
      </c>
      <c r="CK114" s="250">
        <v>3</v>
      </c>
    </row>
    <row r="115" spans="1:89" s="241" customFormat="1" x14ac:dyDescent="0.25">
      <c r="A115" s="240">
        <v>157</v>
      </c>
      <c r="D115" s="242" t="s">
        <v>375</v>
      </c>
      <c r="E115" s="250">
        <v>533</v>
      </c>
      <c r="F115" s="250">
        <v>524</v>
      </c>
      <c r="G115" s="250">
        <v>496</v>
      </c>
      <c r="H115" s="250">
        <v>503</v>
      </c>
      <c r="I115" s="250">
        <v>456</v>
      </c>
      <c r="J115" s="250">
        <v>374</v>
      </c>
      <c r="K115" s="250">
        <v>360</v>
      </c>
      <c r="L115" s="250">
        <v>315</v>
      </c>
      <c r="M115" s="250">
        <v>368</v>
      </c>
      <c r="N115" s="250">
        <v>356</v>
      </c>
      <c r="O115" s="250">
        <v>403</v>
      </c>
      <c r="P115" s="250">
        <v>378</v>
      </c>
      <c r="Q115" s="250">
        <v>425</v>
      </c>
      <c r="R115" s="250">
        <v>433</v>
      </c>
      <c r="S115" s="250">
        <v>357</v>
      </c>
      <c r="T115" s="250">
        <v>378</v>
      </c>
      <c r="U115" s="250">
        <v>358</v>
      </c>
      <c r="V115" s="250">
        <v>361</v>
      </c>
      <c r="W115" s="250">
        <v>389</v>
      </c>
      <c r="X115" s="250">
        <v>395</v>
      </c>
      <c r="Y115" s="250">
        <v>445</v>
      </c>
      <c r="Z115" s="250">
        <v>480</v>
      </c>
      <c r="AA115" s="250">
        <v>503</v>
      </c>
      <c r="AB115" s="250">
        <v>468</v>
      </c>
      <c r="AC115" s="250">
        <v>516</v>
      </c>
      <c r="AD115" s="250">
        <v>529</v>
      </c>
      <c r="AE115" s="250">
        <v>649</v>
      </c>
      <c r="AF115" s="250">
        <v>591</v>
      </c>
      <c r="AG115" s="250">
        <v>585</v>
      </c>
      <c r="AH115" s="250">
        <v>652</v>
      </c>
      <c r="AI115" s="250">
        <v>611</v>
      </c>
      <c r="AJ115" s="250">
        <v>562</v>
      </c>
      <c r="AK115" s="250">
        <v>587</v>
      </c>
      <c r="AL115" s="250">
        <v>637</v>
      </c>
      <c r="AM115" s="250">
        <v>720</v>
      </c>
      <c r="AN115" s="250">
        <v>697</v>
      </c>
      <c r="AO115" s="250">
        <v>619</v>
      </c>
      <c r="AP115" s="250">
        <v>587</v>
      </c>
      <c r="AQ115" s="250">
        <v>564</v>
      </c>
      <c r="AR115" s="250">
        <v>540</v>
      </c>
      <c r="AS115" s="250">
        <v>528</v>
      </c>
      <c r="AT115" s="250">
        <v>500</v>
      </c>
      <c r="AU115" s="250">
        <v>495</v>
      </c>
      <c r="AV115" s="250">
        <v>499</v>
      </c>
      <c r="AW115" s="250">
        <v>470</v>
      </c>
      <c r="AX115" s="250">
        <v>448</v>
      </c>
      <c r="AY115" s="250">
        <v>425</v>
      </c>
      <c r="AZ115" s="250">
        <v>435</v>
      </c>
      <c r="BA115" s="250">
        <v>430</v>
      </c>
      <c r="BB115" s="250">
        <v>439</v>
      </c>
      <c r="BC115" s="250">
        <v>433</v>
      </c>
      <c r="BD115" s="250">
        <v>457</v>
      </c>
      <c r="BE115" s="250">
        <v>491</v>
      </c>
      <c r="BF115" s="250">
        <v>514</v>
      </c>
      <c r="BG115" s="250">
        <v>502</v>
      </c>
      <c r="BH115" s="250">
        <v>484</v>
      </c>
      <c r="BI115" s="250">
        <v>444</v>
      </c>
      <c r="BJ115" s="250">
        <v>441</v>
      </c>
      <c r="BK115" s="250">
        <v>378</v>
      </c>
      <c r="BL115" s="250">
        <v>321</v>
      </c>
      <c r="BM115" s="250">
        <v>300</v>
      </c>
      <c r="BN115" s="250">
        <v>292</v>
      </c>
      <c r="BO115" s="250">
        <v>298</v>
      </c>
      <c r="BP115" s="250">
        <v>269</v>
      </c>
      <c r="BQ115" s="250">
        <v>237</v>
      </c>
      <c r="BR115" s="250">
        <v>189</v>
      </c>
      <c r="BS115" s="250">
        <v>195</v>
      </c>
      <c r="BT115" s="250">
        <v>192</v>
      </c>
      <c r="BU115" s="250">
        <v>181</v>
      </c>
      <c r="BV115" s="250">
        <v>170</v>
      </c>
      <c r="BW115" s="250">
        <v>150</v>
      </c>
      <c r="BX115" s="250">
        <v>155</v>
      </c>
      <c r="BY115" s="250">
        <v>143</v>
      </c>
      <c r="BZ115" s="250">
        <v>114</v>
      </c>
      <c r="CA115" s="250">
        <v>120</v>
      </c>
      <c r="CB115" s="250">
        <v>117</v>
      </c>
      <c r="CC115" s="250">
        <v>113</v>
      </c>
      <c r="CD115" s="250">
        <v>79</v>
      </c>
      <c r="CE115" s="250">
        <v>71</v>
      </c>
      <c r="CF115" s="250">
        <v>60</v>
      </c>
      <c r="CG115" s="250">
        <v>61</v>
      </c>
      <c r="CH115" s="250">
        <v>34</v>
      </c>
      <c r="CI115" s="250">
        <v>27</v>
      </c>
      <c r="CJ115" s="250">
        <v>13</v>
      </c>
      <c r="CK115" s="250">
        <v>36</v>
      </c>
    </row>
    <row r="116" spans="1:89" s="241" customFormat="1" x14ac:dyDescent="0.25">
      <c r="A116" s="240">
        <v>159</v>
      </c>
      <c r="D116" s="242" t="s">
        <v>376</v>
      </c>
      <c r="E116" s="250">
        <v>404</v>
      </c>
      <c r="F116" s="250">
        <v>397</v>
      </c>
      <c r="G116" s="250">
        <v>397</v>
      </c>
      <c r="H116" s="250">
        <v>418</v>
      </c>
      <c r="I116" s="250">
        <v>435</v>
      </c>
      <c r="J116" s="250">
        <v>496</v>
      </c>
      <c r="K116" s="250">
        <v>448</v>
      </c>
      <c r="L116" s="250">
        <v>432</v>
      </c>
      <c r="M116" s="250">
        <v>412</v>
      </c>
      <c r="N116" s="250">
        <v>415</v>
      </c>
      <c r="O116" s="250">
        <v>398</v>
      </c>
      <c r="P116" s="250">
        <v>418</v>
      </c>
      <c r="Q116" s="250">
        <v>435</v>
      </c>
      <c r="R116" s="250">
        <v>392</v>
      </c>
      <c r="S116" s="250">
        <v>431</v>
      </c>
      <c r="T116" s="250">
        <v>420</v>
      </c>
      <c r="U116" s="250">
        <v>356</v>
      </c>
      <c r="V116" s="250">
        <v>420</v>
      </c>
      <c r="W116" s="250">
        <v>448</v>
      </c>
      <c r="X116" s="250">
        <v>401</v>
      </c>
      <c r="Y116" s="250">
        <v>472</v>
      </c>
      <c r="Z116" s="250">
        <v>443</v>
      </c>
      <c r="AA116" s="250">
        <v>480</v>
      </c>
      <c r="AB116" s="250">
        <v>441</v>
      </c>
      <c r="AC116" s="250">
        <v>447</v>
      </c>
      <c r="AD116" s="250">
        <v>514</v>
      </c>
      <c r="AE116" s="250">
        <v>546</v>
      </c>
      <c r="AF116" s="250">
        <v>496</v>
      </c>
      <c r="AG116" s="250">
        <v>479</v>
      </c>
      <c r="AH116" s="250">
        <v>460</v>
      </c>
      <c r="AI116" s="250">
        <v>448</v>
      </c>
      <c r="AJ116" s="250">
        <v>466</v>
      </c>
      <c r="AK116" s="250">
        <v>460</v>
      </c>
      <c r="AL116" s="250">
        <v>497</v>
      </c>
      <c r="AM116" s="250">
        <v>561</v>
      </c>
      <c r="AN116" s="250">
        <v>531</v>
      </c>
      <c r="AO116" s="250">
        <v>511</v>
      </c>
      <c r="AP116" s="250">
        <v>511</v>
      </c>
      <c r="AQ116" s="250">
        <v>476</v>
      </c>
      <c r="AR116" s="250">
        <v>423</v>
      </c>
      <c r="AS116" s="250">
        <v>450</v>
      </c>
      <c r="AT116" s="250">
        <v>433</v>
      </c>
      <c r="AU116" s="250">
        <v>371</v>
      </c>
      <c r="AV116" s="250">
        <v>400</v>
      </c>
      <c r="AW116" s="250">
        <v>378</v>
      </c>
      <c r="AX116" s="250">
        <v>411</v>
      </c>
      <c r="AY116" s="250">
        <v>385</v>
      </c>
      <c r="AZ116" s="250">
        <v>378</v>
      </c>
      <c r="BA116" s="250">
        <v>343</v>
      </c>
      <c r="BB116" s="250">
        <v>333</v>
      </c>
      <c r="BC116" s="250">
        <v>347</v>
      </c>
      <c r="BD116" s="250">
        <v>335</v>
      </c>
      <c r="BE116" s="250">
        <v>338</v>
      </c>
      <c r="BF116" s="250">
        <v>376</v>
      </c>
      <c r="BG116" s="250">
        <v>329</v>
      </c>
      <c r="BH116" s="250">
        <v>342</v>
      </c>
      <c r="BI116" s="250">
        <v>330</v>
      </c>
      <c r="BJ116" s="250">
        <v>307</v>
      </c>
      <c r="BK116" s="250">
        <v>264</v>
      </c>
      <c r="BL116" s="250">
        <v>226</v>
      </c>
      <c r="BM116" s="250">
        <v>216</v>
      </c>
      <c r="BN116" s="250">
        <v>238</v>
      </c>
      <c r="BO116" s="250">
        <v>207</v>
      </c>
      <c r="BP116" s="250">
        <v>222</v>
      </c>
      <c r="BQ116" s="250">
        <v>235</v>
      </c>
      <c r="BR116" s="250">
        <v>175</v>
      </c>
      <c r="BS116" s="250">
        <v>175</v>
      </c>
      <c r="BT116" s="250">
        <v>182</v>
      </c>
      <c r="BU116" s="250">
        <v>175</v>
      </c>
      <c r="BV116" s="250">
        <v>153</v>
      </c>
      <c r="BW116" s="250">
        <v>143</v>
      </c>
      <c r="BX116" s="250">
        <v>136</v>
      </c>
      <c r="BY116" s="250">
        <v>119</v>
      </c>
      <c r="BZ116" s="250">
        <v>125</v>
      </c>
      <c r="CA116" s="250">
        <v>117</v>
      </c>
      <c r="CB116" s="250">
        <v>100</v>
      </c>
      <c r="CC116" s="250">
        <v>83</v>
      </c>
      <c r="CD116" s="250">
        <v>69</v>
      </c>
      <c r="CE116" s="250">
        <v>44</v>
      </c>
      <c r="CF116" s="250">
        <v>36</v>
      </c>
      <c r="CG116" s="250">
        <v>28</v>
      </c>
      <c r="CH116" s="250">
        <v>19</v>
      </c>
      <c r="CI116" s="250">
        <v>20</v>
      </c>
      <c r="CJ116" s="250">
        <v>8</v>
      </c>
      <c r="CK116" s="250">
        <v>10</v>
      </c>
    </row>
    <row r="117" spans="1:89" s="241" customFormat="1" x14ac:dyDescent="0.25">
      <c r="A117" s="240">
        <v>161</v>
      </c>
      <c r="D117" s="242" t="s">
        <v>377</v>
      </c>
      <c r="E117" s="250">
        <v>109</v>
      </c>
      <c r="F117" s="250">
        <v>117</v>
      </c>
      <c r="G117" s="250">
        <v>98</v>
      </c>
      <c r="H117" s="250">
        <v>116</v>
      </c>
      <c r="I117" s="250">
        <v>110</v>
      </c>
      <c r="J117" s="250">
        <v>139</v>
      </c>
      <c r="K117" s="250">
        <v>134</v>
      </c>
      <c r="L117" s="250">
        <v>162</v>
      </c>
      <c r="M117" s="250">
        <v>165</v>
      </c>
      <c r="N117" s="250">
        <v>151</v>
      </c>
      <c r="O117" s="250">
        <v>180</v>
      </c>
      <c r="P117" s="250">
        <v>149</v>
      </c>
      <c r="Q117" s="250">
        <v>153</v>
      </c>
      <c r="R117" s="250">
        <v>155</v>
      </c>
      <c r="S117" s="250">
        <v>146</v>
      </c>
      <c r="T117" s="250">
        <v>138</v>
      </c>
      <c r="U117" s="250">
        <v>126</v>
      </c>
      <c r="V117" s="250">
        <v>134</v>
      </c>
      <c r="W117" s="250">
        <v>135</v>
      </c>
      <c r="X117" s="250">
        <v>129</v>
      </c>
      <c r="Y117" s="250">
        <v>145</v>
      </c>
      <c r="Z117" s="250">
        <v>152</v>
      </c>
      <c r="AA117" s="250">
        <v>144</v>
      </c>
      <c r="AB117" s="250">
        <v>156</v>
      </c>
      <c r="AC117" s="250">
        <v>156</v>
      </c>
      <c r="AD117" s="250">
        <v>148</v>
      </c>
      <c r="AE117" s="250">
        <v>140</v>
      </c>
      <c r="AF117" s="250">
        <v>158</v>
      </c>
      <c r="AG117" s="250">
        <v>165</v>
      </c>
      <c r="AH117" s="250">
        <v>165</v>
      </c>
      <c r="AI117" s="250">
        <v>163</v>
      </c>
      <c r="AJ117" s="250">
        <v>149</v>
      </c>
      <c r="AK117" s="250">
        <v>144</v>
      </c>
      <c r="AL117" s="250">
        <v>144</v>
      </c>
      <c r="AM117" s="250">
        <v>198</v>
      </c>
      <c r="AN117" s="250">
        <v>173</v>
      </c>
      <c r="AO117" s="250">
        <v>150</v>
      </c>
      <c r="AP117" s="250">
        <v>160</v>
      </c>
      <c r="AQ117" s="250">
        <v>137</v>
      </c>
      <c r="AR117" s="250">
        <v>127</v>
      </c>
      <c r="AS117" s="250">
        <v>134</v>
      </c>
      <c r="AT117" s="250">
        <v>129</v>
      </c>
      <c r="AU117" s="250">
        <v>153</v>
      </c>
      <c r="AV117" s="250">
        <v>132</v>
      </c>
      <c r="AW117" s="250">
        <v>110</v>
      </c>
      <c r="AX117" s="250">
        <v>132</v>
      </c>
      <c r="AY117" s="250">
        <v>132</v>
      </c>
      <c r="AZ117" s="250">
        <v>119</v>
      </c>
      <c r="BA117" s="250">
        <v>120</v>
      </c>
      <c r="BB117" s="250">
        <v>104</v>
      </c>
      <c r="BC117" s="250">
        <v>126</v>
      </c>
      <c r="BD117" s="250">
        <v>124</v>
      </c>
      <c r="BE117" s="250">
        <v>117</v>
      </c>
      <c r="BF117" s="250">
        <v>125</v>
      </c>
      <c r="BG117" s="250">
        <v>142</v>
      </c>
      <c r="BH117" s="250">
        <v>120</v>
      </c>
      <c r="BI117" s="250">
        <v>120</v>
      </c>
      <c r="BJ117" s="250">
        <v>124</v>
      </c>
      <c r="BK117" s="250">
        <v>116</v>
      </c>
      <c r="BL117" s="250">
        <v>73</v>
      </c>
      <c r="BM117" s="250">
        <v>91</v>
      </c>
      <c r="BN117" s="250">
        <v>100</v>
      </c>
      <c r="BO117" s="250">
        <v>98</v>
      </c>
      <c r="BP117" s="250">
        <v>79</v>
      </c>
      <c r="BQ117" s="250">
        <v>83</v>
      </c>
      <c r="BR117" s="250">
        <v>80</v>
      </c>
      <c r="BS117" s="250">
        <v>71</v>
      </c>
      <c r="BT117" s="250">
        <v>69</v>
      </c>
      <c r="BU117" s="250">
        <v>73</v>
      </c>
      <c r="BV117" s="250">
        <v>65</v>
      </c>
      <c r="BW117" s="250">
        <v>43</v>
      </c>
      <c r="BX117" s="250">
        <v>39</v>
      </c>
      <c r="BY117" s="250">
        <v>45</v>
      </c>
      <c r="BZ117" s="250">
        <v>40</v>
      </c>
      <c r="CA117" s="250">
        <v>45</v>
      </c>
      <c r="CB117" s="250">
        <v>34</v>
      </c>
      <c r="CC117" s="250">
        <v>20</v>
      </c>
      <c r="CD117" s="250">
        <v>24</v>
      </c>
      <c r="CE117" s="250">
        <v>13</v>
      </c>
      <c r="CF117" s="250">
        <v>11</v>
      </c>
      <c r="CG117" s="250">
        <v>6</v>
      </c>
      <c r="CH117" s="250">
        <v>4</v>
      </c>
      <c r="CI117" s="250">
        <v>5</v>
      </c>
      <c r="CJ117" s="250">
        <v>2</v>
      </c>
      <c r="CK117" s="250">
        <v>4</v>
      </c>
    </row>
    <row r="118" spans="1:89" s="241" customFormat="1" x14ac:dyDescent="0.25">
      <c r="A118" s="240">
        <v>163</v>
      </c>
      <c r="D118" s="242" t="s">
        <v>378</v>
      </c>
      <c r="E118" s="250">
        <v>171</v>
      </c>
      <c r="F118" s="250">
        <v>173</v>
      </c>
      <c r="G118" s="250">
        <v>179</v>
      </c>
      <c r="H118" s="250">
        <v>161</v>
      </c>
      <c r="I118" s="250">
        <v>180</v>
      </c>
      <c r="J118" s="250">
        <v>174</v>
      </c>
      <c r="K118" s="250">
        <v>161</v>
      </c>
      <c r="L118" s="250">
        <v>159</v>
      </c>
      <c r="M118" s="250">
        <v>149</v>
      </c>
      <c r="N118" s="250">
        <v>164</v>
      </c>
      <c r="O118" s="250">
        <v>118</v>
      </c>
      <c r="P118" s="250">
        <v>136</v>
      </c>
      <c r="Q118" s="250">
        <v>128</v>
      </c>
      <c r="R118" s="250">
        <v>139</v>
      </c>
      <c r="S118" s="250">
        <v>195</v>
      </c>
      <c r="T118" s="250">
        <v>155</v>
      </c>
      <c r="U118" s="250">
        <v>147</v>
      </c>
      <c r="V118" s="250">
        <v>172</v>
      </c>
      <c r="W118" s="250">
        <v>171</v>
      </c>
      <c r="X118" s="250">
        <v>159</v>
      </c>
      <c r="Y118" s="250">
        <v>211</v>
      </c>
      <c r="Z118" s="250">
        <v>188</v>
      </c>
      <c r="AA118" s="250">
        <v>188</v>
      </c>
      <c r="AB118" s="250">
        <v>199</v>
      </c>
      <c r="AC118" s="250">
        <v>211</v>
      </c>
      <c r="AD118" s="250">
        <v>207</v>
      </c>
      <c r="AE118" s="250">
        <v>188</v>
      </c>
      <c r="AF118" s="250">
        <v>197</v>
      </c>
      <c r="AG118" s="250">
        <v>187</v>
      </c>
      <c r="AH118" s="250">
        <v>193</v>
      </c>
      <c r="AI118" s="250">
        <v>193</v>
      </c>
      <c r="AJ118" s="250">
        <v>186</v>
      </c>
      <c r="AK118" s="250">
        <v>206</v>
      </c>
      <c r="AL118" s="250">
        <v>210</v>
      </c>
      <c r="AM118" s="250">
        <v>244</v>
      </c>
      <c r="AN118" s="250">
        <v>216</v>
      </c>
      <c r="AO118" s="250">
        <v>203</v>
      </c>
      <c r="AP118" s="250">
        <v>204</v>
      </c>
      <c r="AQ118" s="250">
        <v>181</v>
      </c>
      <c r="AR118" s="250">
        <v>192</v>
      </c>
      <c r="AS118" s="250">
        <v>199</v>
      </c>
      <c r="AT118" s="250">
        <v>188</v>
      </c>
      <c r="AU118" s="250">
        <v>215</v>
      </c>
      <c r="AV118" s="250">
        <v>179</v>
      </c>
      <c r="AW118" s="250">
        <v>198</v>
      </c>
      <c r="AX118" s="250">
        <v>160</v>
      </c>
      <c r="AY118" s="250">
        <v>185</v>
      </c>
      <c r="AZ118" s="250">
        <v>176</v>
      </c>
      <c r="BA118" s="250">
        <v>186</v>
      </c>
      <c r="BB118" s="250">
        <v>175</v>
      </c>
      <c r="BC118" s="250">
        <v>168</v>
      </c>
      <c r="BD118" s="250">
        <v>122</v>
      </c>
      <c r="BE118" s="250">
        <v>164</v>
      </c>
      <c r="BF118" s="250">
        <v>160</v>
      </c>
      <c r="BG118" s="250">
        <v>152</v>
      </c>
      <c r="BH118" s="250">
        <v>157</v>
      </c>
      <c r="BI118" s="250">
        <v>154</v>
      </c>
      <c r="BJ118" s="250">
        <v>131</v>
      </c>
      <c r="BK118" s="250">
        <v>143</v>
      </c>
      <c r="BL118" s="250">
        <v>127</v>
      </c>
      <c r="BM118" s="250">
        <v>131</v>
      </c>
      <c r="BN118" s="250">
        <v>108</v>
      </c>
      <c r="BO118" s="250">
        <v>112</v>
      </c>
      <c r="BP118" s="250">
        <v>103</v>
      </c>
      <c r="BQ118" s="250">
        <v>92</v>
      </c>
      <c r="BR118" s="250">
        <v>96</v>
      </c>
      <c r="BS118" s="250">
        <v>86</v>
      </c>
      <c r="BT118" s="250">
        <v>85</v>
      </c>
      <c r="BU118" s="250">
        <v>79</v>
      </c>
      <c r="BV118" s="250">
        <v>55</v>
      </c>
      <c r="BW118" s="250">
        <v>59</v>
      </c>
      <c r="BX118" s="250">
        <v>64</v>
      </c>
      <c r="BY118" s="250">
        <v>64</v>
      </c>
      <c r="BZ118" s="250">
        <v>45</v>
      </c>
      <c r="CA118" s="250">
        <v>61</v>
      </c>
      <c r="CB118" s="250">
        <v>31</v>
      </c>
      <c r="CC118" s="250">
        <v>34</v>
      </c>
      <c r="CD118" s="250">
        <v>19</v>
      </c>
      <c r="CE118" s="250">
        <v>20</v>
      </c>
      <c r="CF118" s="250">
        <v>19</v>
      </c>
      <c r="CG118" s="250">
        <v>9</v>
      </c>
      <c r="CH118" s="250">
        <v>7</v>
      </c>
      <c r="CI118" s="250">
        <v>3</v>
      </c>
      <c r="CJ118" s="250">
        <v>4</v>
      </c>
      <c r="CK118" s="250">
        <v>7</v>
      </c>
    </row>
    <row r="119" spans="1:89" s="241" customFormat="1" x14ac:dyDescent="0.25">
      <c r="A119" s="240">
        <v>167</v>
      </c>
      <c r="D119" s="242" t="s">
        <v>379</v>
      </c>
      <c r="E119" s="250">
        <v>308</v>
      </c>
      <c r="F119" s="250">
        <v>330</v>
      </c>
      <c r="G119" s="250">
        <v>301</v>
      </c>
      <c r="H119" s="250">
        <v>331</v>
      </c>
      <c r="I119" s="250">
        <v>372</v>
      </c>
      <c r="J119" s="250">
        <v>363</v>
      </c>
      <c r="K119" s="250">
        <v>403</v>
      </c>
      <c r="L119" s="250">
        <v>324</v>
      </c>
      <c r="M119" s="250">
        <v>381</v>
      </c>
      <c r="N119" s="250">
        <v>371</v>
      </c>
      <c r="O119" s="250">
        <v>347</v>
      </c>
      <c r="P119" s="250">
        <v>292</v>
      </c>
      <c r="Q119" s="250">
        <v>320</v>
      </c>
      <c r="R119" s="250">
        <v>329</v>
      </c>
      <c r="S119" s="250">
        <v>328</v>
      </c>
      <c r="T119" s="250">
        <v>306</v>
      </c>
      <c r="U119" s="250">
        <v>292</v>
      </c>
      <c r="V119" s="250">
        <v>350</v>
      </c>
      <c r="W119" s="250">
        <v>313</v>
      </c>
      <c r="X119" s="250">
        <v>340</v>
      </c>
      <c r="Y119" s="250">
        <v>356</v>
      </c>
      <c r="Z119" s="250">
        <v>367</v>
      </c>
      <c r="AA119" s="250">
        <v>394</v>
      </c>
      <c r="AB119" s="250">
        <v>372</v>
      </c>
      <c r="AC119" s="250">
        <v>350</v>
      </c>
      <c r="AD119" s="250">
        <v>386</v>
      </c>
      <c r="AE119" s="250">
        <v>400</v>
      </c>
      <c r="AF119" s="250">
        <v>394</v>
      </c>
      <c r="AG119" s="250">
        <v>402</v>
      </c>
      <c r="AH119" s="250">
        <v>366</v>
      </c>
      <c r="AI119" s="250">
        <v>323</v>
      </c>
      <c r="AJ119" s="250">
        <v>321</v>
      </c>
      <c r="AK119" s="250">
        <v>342</v>
      </c>
      <c r="AL119" s="250">
        <v>386</v>
      </c>
      <c r="AM119" s="250">
        <v>414</v>
      </c>
      <c r="AN119" s="250">
        <v>384</v>
      </c>
      <c r="AO119" s="250">
        <v>371</v>
      </c>
      <c r="AP119" s="250">
        <v>423</v>
      </c>
      <c r="AQ119" s="250">
        <v>328</v>
      </c>
      <c r="AR119" s="250">
        <v>343</v>
      </c>
      <c r="AS119" s="250">
        <v>342</v>
      </c>
      <c r="AT119" s="250">
        <v>303</v>
      </c>
      <c r="AU119" s="250">
        <v>326</v>
      </c>
      <c r="AV119" s="250">
        <v>282</v>
      </c>
      <c r="AW119" s="250">
        <v>330</v>
      </c>
      <c r="AX119" s="250">
        <v>298</v>
      </c>
      <c r="AY119" s="250">
        <v>277</v>
      </c>
      <c r="AZ119" s="250">
        <v>294</v>
      </c>
      <c r="BA119" s="250">
        <v>265</v>
      </c>
      <c r="BB119" s="250">
        <v>242</v>
      </c>
      <c r="BC119" s="250">
        <v>298</v>
      </c>
      <c r="BD119" s="250">
        <v>293</v>
      </c>
      <c r="BE119" s="250">
        <v>256</v>
      </c>
      <c r="BF119" s="250">
        <v>220</v>
      </c>
      <c r="BG119" s="250">
        <v>287</v>
      </c>
      <c r="BH119" s="250">
        <v>260</v>
      </c>
      <c r="BI119" s="250">
        <v>294</v>
      </c>
      <c r="BJ119" s="250">
        <v>244</v>
      </c>
      <c r="BK119" s="250">
        <v>240</v>
      </c>
      <c r="BL119" s="250">
        <v>231</v>
      </c>
      <c r="BM119" s="250">
        <v>192</v>
      </c>
      <c r="BN119" s="250">
        <v>183</v>
      </c>
      <c r="BO119" s="250">
        <v>184</v>
      </c>
      <c r="BP119" s="250">
        <v>161</v>
      </c>
      <c r="BQ119" s="250">
        <v>153</v>
      </c>
      <c r="BR119" s="250">
        <v>145</v>
      </c>
      <c r="BS119" s="250">
        <v>149</v>
      </c>
      <c r="BT119" s="250">
        <v>154</v>
      </c>
      <c r="BU119" s="250">
        <v>116</v>
      </c>
      <c r="BV119" s="250">
        <v>89</v>
      </c>
      <c r="BW119" s="250">
        <v>94</v>
      </c>
      <c r="BX119" s="250">
        <v>106</v>
      </c>
      <c r="BY119" s="250">
        <v>71</v>
      </c>
      <c r="BZ119" s="250">
        <v>77</v>
      </c>
      <c r="CA119" s="250">
        <v>81</v>
      </c>
      <c r="CB119" s="250">
        <v>67</v>
      </c>
      <c r="CC119" s="250">
        <v>45</v>
      </c>
      <c r="CD119" s="250">
        <v>29</v>
      </c>
      <c r="CE119" s="250">
        <v>30</v>
      </c>
      <c r="CF119" s="250">
        <v>32</v>
      </c>
      <c r="CG119" s="250">
        <v>12</v>
      </c>
      <c r="CH119" s="250">
        <v>8</v>
      </c>
      <c r="CI119" s="250">
        <v>11</v>
      </c>
      <c r="CJ119" s="250">
        <v>4</v>
      </c>
      <c r="CK119" s="250">
        <v>7</v>
      </c>
    </row>
    <row r="120" spans="1:89" s="241" customFormat="1" x14ac:dyDescent="0.25">
      <c r="A120" s="240">
        <v>169</v>
      </c>
      <c r="D120" s="242" t="s">
        <v>380</v>
      </c>
      <c r="E120" s="250">
        <v>298</v>
      </c>
      <c r="F120" s="250">
        <v>298</v>
      </c>
      <c r="G120" s="250">
        <v>279</v>
      </c>
      <c r="H120" s="250">
        <v>291</v>
      </c>
      <c r="I120" s="250">
        <v>324</v>
      </c>
      <c r="J120" s="250">
        <v>302</v>
      </c>
      <c r="K120" s="250">
        <v>263</v>
      </c>
      <c r="L120" s="250">
        <v>322</v>
      </c>
      <c r="M120" s="250">
        <v>292</v>
      </c>
      <c r="N120" s="250">
        <v>305</v>
      </c>
      <c r="O120" s="250">
        <v>300</v>
      </c>
      <c r="P120" s="250">
        <v>295</v>
      </c>
      <c r="Q120" s="250">
        <v>322</v>
      </c>
      <c r="R120" s="250">
        <v>283</v>
      </c>
      <c r="S120" s="250">
        <v>312</v>
      </c>
      <c r="T120" s="250">
        <v>350</v>
      </c>
      <c r="U120" s="250">
        <v>300</v>
      </c>
      <c r="V120" s="250">
        <v>299</v>
      </c>
      <c r="W120" s="250">
        <v>287</v>
      </c>
      <c r="X120" s="250">
        <v>323</v>
      </c>
      <c r="Y120" s="250">
        <v>341</v>
      </c>
      <c r="Z120" s="250">
        <v>328</v>
      </c>
      <c r="AA120" s="250">
        <v>359</v>
      </c>
      <c r="AB120" s="250">
        <v>331</v>
      </c>
      <c r="AC120" s="250">
        <v>347</v>
      </c>
      <c r="AD120" s="250">
        <v>371</v>
      </c>
      <c r="AE120" s="250">
        <v>384</v>
      </c>
      <c r="AF120" s="250">
        <v>372</v>
      </c>
      <c r="AG120" s="250">
        <v>353</v>
      </c>
      <c r="AH120" s="250">
        <v>348</v>
      </c>
      <c r="AI120" s="250">
        <v>346</v>
      </c>
      <c r="AJ120" s="250">
        <v>325</v>
      </c>
      <c r="AK120" s="250">
        <v>357</v>
      </c>
      <c r="AL120" s="250">
        <v>354</v>
      </c>
      <c r="AM120" s="250">
        <v>357</v>
      </c>
      <c r="AN120" s="250">
        <v>416</v>
      </c>
      <c r="AO120" s="250">
        <v>365</v>
      </c>
      <c r="AP120" s="250">
        <v>297</v>
      </c>
      <c r="AQ120" s="250">
        <v>325</v>
      </c>
      <c r="AR120" s="250">
        <v>268</v>
      </c>
      <c r="AS120" s="250">
        <v>309</v>
      </c>
      <c r="AT120" s="250">
        <v>307</v>
      </c>
      <c r="AU120" s="250">
        <v>266</v>
      </c>
      <c r="AV120" s="250">
        <v>265</v>
      </c>
      <c r="AW120" s="250">
        <v>312</v>
      </c>
      <c r="AX120" s="250">
        <v>288</v>
      </c>
      <c r="AY120" s="250">
        <v>257</v>
      </c>
      <c r="AZ120" s="250">
        <v>262</v>
      </c>
      <c r="BA120" s="250">
        <v>257</v>
      </c>
      <c r="BB120" s="250">
        <v>237</v>
      </c>
      <c r="BC120" s="250">
        <v>272</v>
      </c>
      <c r="BD120" s="250">
        <v>259</v>
      </c>
      <c r="BE120" s="250">
        <v>298</v>
      </c>
      <c r="BF120" s="250">
        <v>289</v>
      </c>
      <c r="BG120" s="250">
        <v>312</v>
      </c>
      <c r="BH120" s="250">
        <v>309</v>
      </c>
      <c r="BI120" s="250">
        <v>301</v>
      </c>
      <c r="BJ120" s="250">
        <v>273</v>
      </c>
      <c r="BK120" s="250">
        <v>264</v>
      </c>
      <c r="BL120" s="250">
        <v>209</v>
      </c>
      <c r="BM120" s="250">
        <v>172</v>
      </c>
      <c r="BN120" s="250">
        <v>177</v>
      </c>
      <c r="BO120" s="250">
        <v>171</v>
      </c>
      <c r="BP120" s="250">
        <v>151</v>
      </c>
      <c r="BQ120" s="250">
        <v>115</v>
      </c>
      <c r="BR120" s="250">
        <v>129</v>
      </c>
      <c r="BS120" s="250">
        <v>99</v>
      </c>
      <c r="BT120" s="250">
        <v>91</v>
      </c>
      <c r="BU120" s="250">
        <v>95</v>
      </c>
      <c r="BV120" s="250">
        <v>79</v>
      </c>
      <c r="BW120" s="250">
        <v>87</v>
      </c>
      <c r="BX120" s="250">
        <v>55</v>
      </c>
      <c r="BY120" s="250">
        <v>37</v>
      </c>
      <c r="BZ120" s="250">
        <v>46</v>
      </c>
      <c r="CA120" s="250">
        <v>35</v>
      </c>
      <c r="CB120" s="250">
        <v>41</v>
      </c>
      <c r="CC120" s="250">
        <v>22</v>
      </c>
      <c r="CD120" s="250">
        <v>28</v>
      </c>
      <c r="CE120" s="250">
        <v>11</v>
      </c>
      <c r="CF120" s="250">
        <v>7</v>
      </c>
      <c r="CG120" s="250">
        <v>13</v>
      </c>
      <c r="CH120" s="250">
        <v>8</v>
      </c>
      <c r="CI120" s="250">
        <v>2</v>
      </c>
      <c r="CJ120" s="250">
        <v>3</v>
      </c>
      <c r="CK120" s="250">
        <v>3</v>
      </c>
    </row>
    <row r="121" spans="1:89" s="241" customFormat="1" x14ac:dyDescent="0.25">
      <c r="A121" s="240">
        <v>183</v>
      </c>
      <c r="D121" s="242" t="s">
        <v>381</v>
      </c>
      <c r="E121" s="250">
        <v>136</v>
      </c>
      <c r="F121" s="250">
        <v>136</v>
      </c>
      <c r="G121" s="250">
        <v>131</v>
      </c>
      <c r="H121" s="250">
        <v>148</v>
      </c>
      <c r="I121" s="250">
        <v>128</v>
      </c>
      <c r="J121" s="250">
        <v>152</v>
      </c>
      <c r="K121" s="250">
        <v>155</v>
      </c>
      <c r="L121" s="250">
        <v>166</v>
      </c>
      <c r="M121" s="250">
        <v>165</v>
      </c>
      <c r="N121" s="250">
        <v>178</v>
      </c>
      <c r="O121" s="250">
        <v>155</v>
      </c>
      <c r="P121" s="250">
        <v>152</v>
      </c>
      <c r="Q121" s="250">
        <v>132</v>
      </c>
      <c r="R121" s="250">
        <v>154</v>
      </c>
      <c r="S121" s="250">
        <v>150</v>
      </c>
      <c r="T121" s="250">
        <v>177</v>
      </c>
      <c r="U121" s="250">
        <v>148</v>
      </c>
      <c r="V121" s="250">
        <v>149</v>
      </c>
      <c r="W121" s="250">
        <v>129</v>
      </c>
      <c r="X121" s="250">
        <v>161</v>
      </c>
      <c r="Y121" s="250">
        <v>168</v>
      </c>
      <c r="Z121" s="250">
        <v>137</v>
      </c>
      <c r="AA121" s="250">
        <v>173</v>
      </c>
      <c r="AB121" s="250">
        <v>150</v>
      </c>
      <c r="AC121" s="250">
        <v>139</v>
      </c>
      <c r="AD121" s="250">
        <v>160</v>
      </c>
      <c r="AE121" s="250">
        <v>154</v>
      </c>
      <c r="AF121" s="250">
        <v>154</v>
      </c>
      <c r="AG121" s="250">
        <v>146</v>
      </c>
      <c r="AH121" s="250">
        <v>159</v>
      </c>
      <c r="AI121" s="250">
        <v>143</v>
      </c>
      <c r="AJ121" s="250">
        <v>156</v>
      </c>
      <c r="AK121" s="250">
        <v>164</v>
      </c>
      <c r="AL121" s="250">
        <v>165</v>
      </c>
      <c r="AM121" s="250">
        <v>177</v>
      </c>
      <c r="AN121" s="250">
        <v>157</v>
      </c>
      <c r="AO121" s="250">
        <v>152</v>
      </c>
      <c r="AP121" s="250">
        <v>164</v>
      </c>
      <c r="AQ121" s="250">
        <v>149</v>
      </c>
      <c r="AR121" s="250">
        <v>144</v>
      </c>
      <c r="AS121" s="250">
        <v>154</v>
      </c>
      <c r="AT121" s="250">
        <v>126</v>
      </c>
      <c r="AU121" s="250">
        <v>132</v>
      </c>
      <c r="AV121" s="250">
        <v>118</v>
      </c>
      <c r="AW121" s="250">
        <v>111</v>
      </c>
      <c r="AX121" s="250">
        <v>102</v>
      </c>
      <c r="AY121" s="250">
        <v>130</v>
      </c>
      <c r="AZ121" s="250">
        <v>120</v>
      </c>
      <c r="BA121" s="250">
        <v>108</v>
      </c>
      <c r="BB121" s="250">
        <v>104</v>
      </c>
      <c r="BC121" s="250">
        <v>131</v>
      </c>
      <c r="BD121" s="250">
        <v>132</v>
      </c>
      <c r="BE121" s="250">
        <v>153</v>
      </c>
      <c r="BF121" s="250">
        <v>136</v>
      </c>
      <c r="BG121" s="250">
        <v>142</v>
      </c>
      <c r="BH121" s="250">
        <v>130</v>
      </c>
      <c r="BI121" s="250">
        <v>112</v>
      </c>
      <c r="BJ121" s="250">
        <v>98</v>
      </c>
      <c r="BK121" s="250">
        <v>100</v>
      </c>
      <c r="BL121" s="250">
        <v>67</v>
      </c>
      <c r="BM121" s="250">
        <v>80</v>
      </c>
      <c r="BN121" s="250">
        <v>57</v>
      </c>
      <c r="BO121" s="250">
        <v>72</v>
      </c>
      <c r="BP121" s="250">
        <v>55</v>
      </c>
      <c r="BQ121" s="250">
        <v>38</v>
      </c>
      <c r="BR121" s="250">
        <v>40</v>
      </c>
      <c r="BS121" s="250">
        <v>47</v>
      </c>
      <c r="BT121" s="250">
        <v>35</v>
      </c>
      <c r="BU121" s="250">
        <v>27</v>
      </c>
      <c r="BV121" s="250">
        <v>19</v>
      </c>
      <c r="BW121" s="250">
        <v>18</v>
      </c>
      <c r="BX121" s="250">
        <v>22</v>
      </c>
      <c r="BY121" s="250">
        <v>13</v>
      </c>
      <c r="BZ121" s="250">
        <v>18</v>
      </c>
      <c r="CA121" s="250">
        <v>14</v>
      </c>
      <c r="CB121" s="250">
        <v>12</v>
      </c>
      <c r="CC121" s="250">
        <v>5</v>
      </c>
      <c r="CD121" s="250">
        <v>5</v>
      </c>
      <c r="CE121" s="250">
        <v>1</v>
      </c>
      <c r="CF121" s="250">
        <v>5</v>
      </c>
      <c r="CG121" s="250">
        <v>2</v>
      </c>
      <c r="CH121" s="250">
        <v>3</v>
      </c>
      <c r="CI121" s="250">
        <v>2</v>
      </c>
      <c r="CJ121" s="250">
        <v>1</v>
      </c>
      <c r="CK121" s="250">
        <v>2</v>
      </c>
    </row>
    <row r="122" spans="1:89" s="241" customFormat="1" x14ac:dyDescent="0.25">
      <c r="A122" s="240">
        <v>173</v>
      </c>
      <c r="D122" s="242" t="s">
        <v>382</v>
      </c>
      <c r="E122" s="250">
        <v>339</v>
      </c>
      <c r="F122" s="250">
        <v>305</v>
      </c>
      <c r="G122" s="250">
        <v>328</v>
      </c>
      <c r="H122" s="250">
        <v>367</v>
      </c>
      <c r="I122" s="250">
        <v>349</v>
      </c>
      <c r="J122" s="250">
        <v>310</v>
      </c>
      <c r="K122" s="250">
        <v>343</v>
      </c>
      <c r="L122" s="250">
        <v>309</v>
      </c>
      <c r="M122" s="250">
        <v>300</v>
      </c>
      <c r="N122" s="250">
        <v>283</v>
      </c>
      <c r="O122" s="250">
        <v>302</v>
      </c>
      <c r="P122" s="250">
        <v>300</v>
      </c>
      <c r="Q122" s="250">
        <v>286</v>
      </c>
      <c r="R122" s="250">
        <v>236</v>
      </c>
      <c r="S122" s="250">
        <v>268</v>
      </c>
      <c r="T122" s="250">
        <v>242</v>
      </c>
      <c r="U122" s="250">
        <v>238</v>
      </c>
      <c r="V122" s="250">
        <v>271</v>
      </c>
      <c r="W122" s="250">
        <v>320</v>
      </c>
      <c r="X122" s="250">
        <v>339</v>
      </c>
      <c r="Y122" s="250">
        <v>317</v>
      </c>
      <c r="Z122" s="250">
        <v>321</v>
      </c>
      <c r="AA122" s="250">
        <v>333</v>
      </c>
      <c r="AB122" s="250">
        <v>369</v>
      </c>
      <c r="AC122" s="250">
        <v>376</v>
      </c>
      <c r="AD122" s="250">
        <v>361</v>
      </c>
      <c r="AE122" s="250">
        <v>423</v>
      </c>
      <c r="AF122" s="250">
        <v>408</v>
      </c>
      <c r="AG122" s="250">
        <v>431</v>
      </c>
      <c r="AH122" s="250">
        <v>406</v>
      </c>
      <c r="AI122" s="250">
        <v>375</v>
      </c>
      <c r="AJ122" s="250">
        <v>364</v>
      </c>
      <c r="AK122" s="250">
        <v>397</v>
      </c>
      <c r="AL122" s="250">
        <v>418</v>
      </c>
      <c r="AM122" s="250">
        <v>477</v>
      </c>
      <c r="AN122" s="250">
        <v>451</v>
      </c>
      <c r="AO122" s="250">
        <v>417</v>
      </c>
      <c r="AP122" s="250">
        <v>365</v>
      </c>
      <c r="AQ122" s="250">
        <v>410</v>
      </c>
      <c r="AR122" s="250">
        <v>388</v>
      </c>
      <c r="AS122" s="250">
        <v>384</v>
      </c>
      <c r="AT122" s="250">
        <v>327</v>
      </c>
      <c r="AU122" s="250">
        <v>338</v>
      </c>
      <c r="AV122" s="250">
        <v>347</v>
      </c>
      <c r="AW122" s="250">
        <v>339</v>
      </c>
      <c r="AX122" s="250">
        <v>338</v>
      </c>
      <c r="AY122" s="250">
        <v>335</v>
      </c>
      <c r="AZ122" s="250">
        <v>331</v>
      </c>
      <c r="BA122" s="250">
        <v>311</v>
      </c>
      <c r="BB122" s="250">
        <v>301</v>
      </c>
      <c r="BC122" s="250">
        <v>318</v>
      </c>
      <c r="BD122" s="250">
        <v>307</v>
      </c>
      <c r="BE122" s="250">
        <v>306</v>
      </c>
      <c r="BF122" s="250">
        <v>351</v>
      </c>
      <c r="BG122" s="250">
        <v>368</v>
      </c>
      <c r="BH122" s="250">
        <v>327</v>
      </c>
      <c r="BI122" s="250">
        <v>282</v>
      </c>
      <c r="BJ122" s="250">
        <v>288</v>
      </c>
      <c r="BK122" s="250">
        <v>244</v>
      </c>
      <c r="BL122" s="250">
        <v>202</v>
      </c>
      <c r="BM122" s="250">
        <v>228</v>
      </c>
      <c r="BN122" s="250">
        <v>202</v>
      </c>
      <c r="BO122" s="250">
        <v>208</v>
      </c>
      <c r="BP122" s="250">
        <v>192</v>
      </c>
      <c r="BQ122" s="250">
        <v>201</v>
      </c>
      <c r="BR122" s="250">
        <v>181</v>
      </c>
      <c r="BS122" s="250">
        <v>169</v>
      </c>
      <c r="BT122" s="250">
        <v>160</v>
      </c>
      <c r="BU122" s="250">
        <v>165</v>
      </c>
      <c r="BV122" s="250">
        <v>148</v>
      </c>
      <c r="BW122" s="250">
        <v>140</v>
      </c>
      <c r="BX122" s="250">
        <v>143</v>
      </c>
      <c r="BY122" s="250">
        <v>158</v>
      </c>
      <c r="BZ122" s="250">
        <v>137</v>
      </c>
      <c r="CA122" s="250">
        <v>125</v>
      </c>
      <c r="CB122" s="250">
        <v>102</v>
      </c>
      <c r="CC122" s="250">
        <v>106</v>
      </c>
      <c r="CD122" s="250">
        <v>74</v>
      </c>
      <c r="CE122" s="250">
        <v>48</v>
      </c>
      <c r="CF122" s="250">
        <v>68</v>
      </c>
      <c r="CG122" s="250">
        <v>42</v>
      </c>
      <c r="CH122" s="250">
        <v>28</v>
      </c>
      <c r="CI122" s="250">
        <v>21</v>
      </c>
      <c r="CJ122" s="250">
        <v>11</v>
      </c>
      <c r="CK122" s="250">
        <v>16</v>
      </c>
    </row>
    <row r="123" spans="1:89" s="241" customFormat="1" x14ac:dyDescent="0.25">
      <c r="A123" s="240">
        <v>175</v>
      </c>
      <c r="D123" s="242" t="s">
        <v>383</v>
      </c>
      <c r="E123" s="250">
        <v>194</v>
      </c>
      <c r="F123" s="250">
        <v>197</v>
      </c>
      <c r="G123" s="250">
        <v>198</v>
      </c>
      <c r="H123" s="250">
        <v>203</v>
      </c>
      <c r="I123" s="250">
        <v>207</v>
      </c>
      <c r="J123" s="250">
        <v>230</v>
      </c>
      <c r="K123" s="250">
        <v>247</v>
      </c>
      <c r="L123" s="250">
        <v>266</v>
      </c>
      <c r="M123" s="250">
        <v>243</v>
      </c>
      <c r="N123" s="250">
        <v>207</v>
      </c>
      <c r="O123" s="250">
        <v>237</v>
      </c>
      <c r="P123" s="250">
        <v>260</v>
      </c>
      <c r="Q123" s="250">
        <v>231</v>
      </c>
      <c r="R123" s="250">
        <v>231</v>
      </c>
      <c r="S123" s="250">
        <v>253</v>
      </c>
      <c r="T123" s="250">
        <v>230</v>
      </c>
      <c r="U123" s="250">
        <v>229</v>
      </c>
      <c r="V123" s="250">
        <v>258</v>
      </c>
      <c r="W123" s="250">
        <v>257</v>
      </c>
      <c r="X123" s="250">
        <v>255</v>
      </c>
      <c r="Y123" s="250">
        <v>271</v>
      </c>
      <c r="Z123" s="250">
        <v>286</v>
      </c>
      <c r="AA123" s="250">
        <v>249</v>
      </c>
      <c r="AB123" s="250">
        <v>268</v>
      </c>
      <c r="AC123" s="250">
        <v>241</v>
      </c>
      <c r="AD123" s="250">
        <v>275</v>
      </c>
      <c r="AE123" s="250">
        <v>245</v>
      </c>
      <c r="AF123" s="250">
        <v>251</v>
      </c>
      <c r="AG123" s="250">
        <v>260</v>
      </c>
      <c r="AH123" s="250">
        <v>254</v>
      </c>
      <c r="AI123" s="250">
        <v>242</v>
      </c>
      <c r="AJ123" s="250">
        <v>244</v>
      </c>
      <c r="AK123" s="250">
        <v>268</v>
      </c>
      <c r="AL123" s="250">
        <v>287</v>
      </c>
      <c r="AM123" s="250">
        <v>309</v>
      </c>
      <c r="AN123" s="250">
        <v>261</v>
      </c>
      <c r="AO123" s="250">
        <v>275</v>
      </c>
      <c r="AP123" s="250">
        <v>261</v>
      </c>
      <c r="AQ123" s="250">
        <v>271</v>
      </c>
      <c r="AR123" s="250">
        <v>272</v>
      </c>
      <c r="AS123" s="250">
        <v>266</v>
      </c>
      <c r="AT123" s="250">
        <v>261</v>
      </c>
      <c r="AU123" s="250">
        <v>236</v>
      </c>
      <c r="AV123" s="250">
        <v>240</v>
      </c>
      <c r="AW123" s="250">
        <v>250</v>
      </c>
      <c r="AX123" s="250">
        <v>218</v>
      </c>
      <c r="AY123" s="250">
        <v>218</v>
      </c>
      <c r="AZ123" s="250">
        <v>213</v>
      </c>
      <c r="BA123" s="250">
        <v>234</v>
      </c>
      <c r="BB123" s="250">
        <v>196</v>
      </c>
      <c r="BC123" s="250">
        <v>191</v>
      </c>
      <c r="BD123" s="250">
        <v>201</v>
      </c>
      <c r="BE123" s="250">
        <v>181</v>
      </c>
      <c r="BF123" s="250">
        <v>212</v>
      </c>
      <c r="BG123" s="250">
        <v>194</v>
      </c>
      <c r="BH123" s="250">
        <v>213</v>
      </c>
      <c r="BI123" s="250">
        <v>190</v>
      </c>
      <c r="BJ123" s="250">
        <v>190</v>
      </c>
      <c r="BK123" s="250">
        <v>173</v>
      </c>
      <c r="BL123" s="250">
        <v>151</v>
      </c>
      <c r="BM123" s="250">
        <v>181</v>
      </c>
      <c r="BN123" s="250">
        <v>160</v>
      </c>
      <c r="BO123" s="250">
        <v>160</v>
      </c>
      <c r="BP123" s="250">
        <v>159</v>
      </c>
      <c r="BQ123" s="250">
        <v>151</v>
      </c>
      <c r="BR123" s="250">
        <v>139</v>
      </c>
      <c r="BS123" s="250">
        <v>129</v>
      </c>
      <c r="BT123" s="250">
        <v>147</v>
      </c>
      <c r="BU123" s="250">
        <v>105</v>
      </c>
      <c r="BV123" s="250">
        <v>119</v>
      </c>
      <c r="BW123" s="250">
        <v>93</v>
      </c>
      <c r="BX123" s="250">
        <v>86</v>
      </c>
      <c r="BY123" s="250">
        <v>76</v>
      </c>
      <c r="BZ123" s="250">
        <v>62</v>
      </c>
      <c r="CA123" s="250">
        <v>58</v>
      </c>
      <c r="CB123" s="250">
        <v>52</v>
      </c>
      <c r="CC123" s="250">
        <v>32</v>
      </c>
      <c r="CD123" s="250">
        <v>44</v>
      </c>
      <c r="CE123" s="250">
        <v>19</v>
      </c>
      <c r="CF123" s="250">
        <v>17</v>
      </c>
      <c r="CG123" s="250">
        <v>18</v>
      </c>
      <c r="CH123" s="250">
        <v>10</v>
      </c>
      <c r="CI123" s="250">
        <v>5</v>
      </c>
      <c r="CJ123" s="250">
        <v>1</v>
      </c>
      <c r="CK123" s="250">
        <v>8</v>
      </c>
    </row>
    <row r="124" spans="1:89" s="241" customFormat="1" x14ac:dyDescent="0.25">
      <c r="A124" s="240">
        <v>187</v>
      </c>
      <c r="D124" s="242" t="s">
        <v>384</v>
      </c>
      <c r="E124" s="250">
        <v>83</v>
      </c>
      <c r="F124" s="250">
        <v>84</v>
      </c>
      <c r="G124" s="250">
        <v>101</v>
      </c>
      <c r="H124" s="250">
        <v>84</v>
      </c>
      <c r="I124" s="250">
        <v>97</v>
      </c>
      <c r="J124" s="250">
        <v>67</v>
      </c>
      <c r="K124" s="250">
        <v>74</v>
      </c>
      <c r="L124" s="250">
        <v>61</v>
      </c>
      <c r="M124" s="250">
        <v>82</v>
      </c>
      <c r="N124" s="250">
        <v>77</v>
      </c>
      <c r="O124" s="250">
        <v>81</v>
      </c>
      <c r="P124" s="250">
        <v>62</v>
      </c>
      <c r="Q124" s="250">
        <v>90</v>
      </c>
      <c r="R124" s="250">
        <v>95</v>
      </c>
      <c r="S124" s="250">
        <v>99</v>
      </c>
      <c r="T124" s="250">
        <v>101</v>
      </c>
      <c r="U124" s="250">
        <v>97</v>
      </c>
      <c r="V124" s="250">
        <v>100</v>
      </c>
      <c r="W124" s="250">
        <v>101</v>
      </c>
      <c r="X124" s="250">
        <v>111</v>
      </c>
      <c r="Y124" s="250">
        <v>137</v>
      </c>
      <c r="Z124" s="250">
        <v>119</v>
      </c>
      <c r="AA124" s="250">
        <v>123</v>
      </c>
      <c r="AB124" s="250">
        <v>106</v>
      </c>
      <c r="AC124" s="250">
        <v>111</v>
      </c>
      <c r="AD124" s="250">
        <v>130</v>
      </c>
      <c r="AE124" s="250">
        <v>125</v>
      </c>
      <c r="AF124" s="250">
        <v>104</v>
      </c>
      <c r="AG124" s="250">
        <v>119</v>
      </c>
      <c r="AH124" s="250">
        <v>107</v>
      </c>
      <c r="AI124" s="250">
        <v>111</v>
      </c>
      <c r="AJ124" s="250">
        <v>105</v>
      </c>
      <c r="AK124" s="250">
        <v>96</v>
      </c>
      <c r="AL124" s="250">
        <v>110</v>
      </c>
      <c r="AM124" s="250">
        <v>109</v>
      </c>
      <c r="AN124" s="250">
        <v>104</v>
      </c>
      <c r="AO124" s="250">
        <v>111</v>
      </c>
      <c r="AP124" s="250">
        <v>100</v>
      </c>
      <c r="AQ124" s="250">
        <v>93</v>
      </c>
      <c r="AR124" s="250">
        <v>86</v>
      </c>
      <c r="AS124" s="250">
        <v>87</v>
      </c>
      <c r="AT124" s="250">
        <v>70</v>
      </c>
      <c r="AU124" s="250">
        <v>81</v>
      </c>
      <c r="AV124" s="250">
        <v>77</v>
      </c>
      <c r="AW124" s="250">
        <v>77</v>
      </c>
      <c r="AX124" s="250">
        <v>93</v>
      </c>
      <c r="AY124" s="250">
        <v>80</v>
      </c>
      <c r="AZ124" s="250">
        <v>73</v>
      </c>
      <c r="BA124" s="250">
        <v>92</v>
      </c>
      <c r="BB124" s="250">
        <v>76</v>
      </c>
      <c r="BC124" s="250">
        <v>80</v>
      </c>
      <c r="BD124" s="250">
        <v>81</v>
      </c>
      <c r="BE124" s="250">
        <v>112</v>
      </c>
      <c r="BF124" s="250">
        <v>106</v>
      </c>
      <c r="BG124" s="250">
        <v>113</v>
      </c>
      <c r="BH124" s="250">
        <v>112</v>
      </c>
      <c r="BI124" s="250">
        <v>108</v>
      </c>
      <c r="BJ124" s="250">
        <v>106</v>
      </c>
      <c r="BK124" s="250">
        <v>82</v>
      </c>
      <c r="BL124" s="250">
        <v>62</v>
      </c>
      <c r="BM124" s="250">
        <v>71</v>
      </c>
      <c r="BN124" s="250">
        <v>68</v>
      </c>
      <c r="BO124" s="250">
        <v>60</v>
      </c>
      <c r="BP124" s="250">
        <v>40</v>
      </c>
      <c r="BQ124" s="250">
        <v>39</v>
      </c>
      <c r="BR124" s="250">
        <v>41</v>
      </c>
      <c r="BS124" s="250">
        <v>35</v>
      </c>
      <c r="BT124" s="250">
        <v>26</v>
      </c>
      <c r="BU124" s="250">
        <v>25</v>
      </c>
      <c r="BV124" s="250">
        <v>25</v>
      </c>
      <c r="BW124" s="250">
        <v>14</v>
      </c>
      <c r="BX124" s="250">
        <v>14</v>
      </c>
      <c r="BY124" s="250">
        <v>13</v>
      </c>
      <c r="BZ124" s="250">
        <v>11</v>
      </c>
      <c r="CA124" s="250">
        <v>14</v>
      </c>
      <c r="CB124" s="250">
        <v>11</v>
      </c>
      <c r="CC124" s="250">
        <v>6</v>
      </c>
      <c r="CD124" s="250">
        <v>6</v>
      </c>
      <c r="CE124" s="250">
        <v>4</v>
      </c>
      <c r="CF124" s="250">
        <v>2</v>
      </c>
      <c r="CG124" s="250">
        <v>1</v>
      </c>
      <c r="CH124" s="250">
        <v>1</v>
      </c>
      <c r="CI124" s="250">
        <v>1</v>
      </c>
      <c r="CJ124" s="250">
        <v>1</v>
      </c>
      <c r="CK124" s="250">
        <v>2</v>
      </c>
    </row>
    <row r="125" spans="1:89" s="241" customFormat="1" x14ac:dyDescent="0.25">
      <c r="A125" s="240">
        <v>201</v>
      </c>
      <c r="D125" s="242" t="s">
        <v>385</v>
      </c>
      <c r="E125" s="250">
        <v>200</v>
      </c>
      <c r="F125" s="250">
        <v>198</v>
      </c>
      <c r="G125" s="250">
        <v>184</v>
      </c>
      <c r="H125" s="250">
        <v>180</v>
      </c>
      <c r="I125" s="250">
        <v>136</v>
      </c>
      <c r="J125" s="250">
        <v>85</v>
      </c>
      <c r="K125" s="250">
        <v>61</v>
      </c>
      <c r="L125" s="250">
        <v>71</v>
      </c>
      <c r="M125" s="250">
        <v>51</v>
      </c>
      <c r="N125" s="250">
        <v>48</v>
      </c>
      <c r="O125" s="250">
        <v>64</v>
      </c>
      <c r="P125" s="250">
        <v>56</v>
      </c>
      <c r="Q125" s="250">
        <v>71</v>
      </c>
      <c r="R125" s="250">
        <v>74</v>
      </c>
      <c r="S125" s="250">
        <v>95</v>
      </c>
      <c r="T125" s="250">
        <v>89</v>
      </c>
      <c r="U125" s="250">
        <v>80</v>
      </c>
      <c r="V125" s="250">
        <v>116</v>
      </c>
      <c r="W125" s="250">
        <v>90</v>
      </c>
      <c r="X125" s="250">
        <v>132</v>
      </c>
      <c r="Y125" s="250">
        <v>138</v>
      </c>
      <c r="Z125" s="250">
        <v>139</v>
      </c>
      <c r="AA125" s="250">
        <v>138</v>
      </c>
      <c r="AB125" s="250">
        <v>169</v>
      </c>
      <c r="AC125" s="250">
        <v>161</v>
      </c>
      <c r="AD125" s="250">
        <v>220</v>
      </c>
      <c r="AE125" s="250">
        <v>200</v>
      </c>
      <c r="AF125" s="250">
        <v>197</v>
      </c>
      <c r="AG125" s="250">
        <v>215</v>
      </c>
      <c r="AH125" s="250">
        <v>204</v>
      </c>
      <c r="AI125" s="250">
        <v>205</v>
      </c>
      <c r="AJ125" s="250">
        <v>206</v>
      </c>
      <c r="AK125" s="250">
        <v>204</v>
      </c>
      <c r="AL125" s="250">
        <v>241</v>
      </c>
      <c r="AM125" s="250">
        <v>245</v>
      </c>
      <c r="AN125" s="250">
        <v>254</v>
      </c>
      <c r="AO125" s="250">
        <v>215</v>
      </c>
      <c r="AP125" s="250">
        <v>212</v>
      </c>
      <c r="AQ125" s="250">
        <v>177</v>
      </c>
      <c r="AR125" s="250">
        <v>202</v>
      </c>
      <c r="AS125" s="250">
        <v>170</v>
      </c>
      <c r="AT125" s="250">
        <v>146</v>
      </c>
      <c r="AU125" s="250">
        <v>154</v>
      </c>
      <c r="AV125" s="250">
        <v>142</v>
      </c>
      <c r="AW125" s="250">
        <v>162</v>
      </c>
      <c r="AX125" s="250">
        <v>136</v>
      </c>
      <c r="AY125" s="250">
        <v>125</v>
      </c>
      <c r="AZ125" s="250">
        <v>147</v>
      </c>
      <c r="BA125" s="250">
        <v>132</v>
      </c>
      <c r="BB125" s="250">
        <v>130</v>
      </c>
      <c r="BC125" s="250">
        <v>150</v>
      </c>
      <c r="BD125" s="250">
        <v>143</v>
      </c>
      <c r="BE125" s="250">
        <v>166</v>
      </c>
      <c r="BF125" s="250">
        <v>176</v>
      </c>
      <c r="BG125" s="250">
        <v>164</v>
      </c>
      <c r="BH125" s="250">
        <v>172</v>
      </c>
      <c r="BI125" s="250">
        <v>173</v>
      </c>
      <c r="BJ125" s="250">
        <v>156</v>
      </c>
      <c r="BK125" s="250">
        <v>137</v>
      </c>
      <c r="BL125" s="250">
        <v>123</v>
      </c>
      <c r="BM125" s="250">
        <v>107</v>
      </c>
      <c r="BN125" s="250">
        <v>95</v>
      </c>
      <c r="BO125" s="250">
        <v>121</v>
      </c>
      <c r="BP125" s="250">
        <v>112</v>
      </c>
      <c r="BQ125" s="250">
        <v>82</v>
      </c>
      <c r="BR125" s="250">
        <v>63</v>
      </c>
      <c r="BS125" s="250">
        <v>74</v>
      </c>
      <c r="BT125" s="250">
        <v>54</v>
      </c>
      <c r="BU125" s="250">
        <v>47</v>
      </c>
      <c r="BV125" s="250">
        <v>40</v>
      </c>
      <c r="BW125" s="250">
        <v>45</v>
      </c>
      <c r="BX125" s="250">
        <v>39</v>
      </c>
      <c r="BY125" s="250">
        <v>37</v>
      </c>
      <c r="BZ125" s="250">
        <v>38</v>
      </c>
      <c r="CA125" s="250">
        <v>21</v>
      </c>
      <c r="CB125" s="250">
        <v>21</v>
      </c>
      <c r="CC125" s="250">
        <v>15</v>
      </c>
      <c r="CD125" s="250">
        <v>14</v>
      </c>
      <c r="CE125" s="250">
        <v>6</v>
      </c>
      <c r="CF125" s="250">
        <v>8</v>
      </c>
      <c r="CG125" s="250">
        <v>15</v>
      </c>
      <c r="CH125" s="250">
        <v>2</v>
      </c>
      <c r="CI125" s="250">
        <v>3</v>
      </c>
      <c r="CJ125" s="250">
        <v>0</v>
      </c>
      <c r="CK125" s="250">
        <v>5</v>
      </c>
    </row>
    <row r="126" spans="1:89" s="241" customFormat="1" x14ac:dyDescent="0.25">
      <c r="A126" s="240">
        <v>240</v>
      </c>
      <c r="D126" s="242" t="s">
        <v>386</v>
      </c>
      <c r="E126" s="250">
        <v>316</v>
      </c>
      <c r="F126" s="250">
        <v>321</v>
      </c>
      <c r="G126" s="250">
        <v>308</v>
      </c>
      <c r="H126" s="250">
        <v>262</v>
      </c>
      <c r="I126" s="250">
        <v>224</v>
      </c>
      <c r="J126" s="250">
        <v>168</v>
      </c>
      <c r="K126" s="250">
        <v>133</v>
      </c>
      <c r="L126" s="250">
        <v>123</v>
      </c>
      <c r="M126" s="250">
        <v>125</v>
      </c>
      <c r="N126" s="250">
        <v>102</v>
      </c>
      <c r="O126" s="250">
        <v>134</v>
      </c>
      <c r="P126" s="250">
        <v>136</v>
      </c>
      <c r="Q126" s="250">
        <v>153</v>
      </c>
      <c r="R126" s="250">
        <v>176</v>
      </c>
      <c r="S126" s="250">
        <v>154</v>
      </c>
      <c r="T126" s="250">
        <v>200</v>
      </c>
      <c r="U126" s="250">
        <v>196</v>
      </c>
      <c r="V126" s="250">
        <v>199</v>
      </c>
      <c r="W126" s="250">
        <v>232</v>
      </c>
      <c r="X126" s="250">
        <v>200</v>
      </c>
      <c r="Y126" s="250">
        <v>234</v>
      </c>
      <c r="Z126" s="250">
        <v>299</v>
      </c>
      <c r="AA126" s="250">
        <v>316</v>
      </c>
      <c r="AB126" s="250">
        <v>316</v>
      </c>
      <c r="AC126" s="250">
        <v>303</v>
      </c>
      <c r="AD126" s="250">
        <v>389</v>
      </c>
      <c r="AE126" s="250">
        <v>400</v>
      </c>
      <c r="AF126" s="250">
        <v>391</v>
      </c>
      <c r="AG126" s="250">
        <v>429</v>
      </c>
      <c r="AH126" s="250">
        <v>373</v>
      </c>
      <c r="AI126" s="250">
        <v>389</v>
      </c>
      <c r="AJ126" s="250">
        <v>381</v>
      </c>
      <c r="AK126" s="250">
        <v>379</v>
      </c>
      <c r="AL126" s="250">
        <v>373</v>
      </c>
      <c r="AM126" s="250">
        <v>428</v>
      </c>
      <c r="AN126" s="250">
        <v>371</v>
      </c>
      <c r="AO126" s="250">
        <v>368</v>
      </c>
      <c r="AP126" s="250">
        <v>352</v>
      </c>
      <c r="AQ126" s="250">
        <v>291</v>
      </c>
      <c r="AR126" s="250">
        <v>252</v>
      </c>
      <c r="AS126" s="250">
        <v>289</v>
      </c>
      <c r="AT126" s="250">
        <v>227</v>
      </c>
      <c r="AU126" s="250">
        <v>271</v>
      </c>
      <c r="AV126" s="250">
        <v>224</v>
      </c>
      <c r="AW126" s="250">
        <v>206</v>
      </c>
      <c r="AX126" s="250">
        <v>207</v>
      </c>
      <c r="AY126" s="250">
        <v>226</v>
      </c>
      <c r="AZ126" s="250">
        <v>230</v>
      </c>
      <c r="BA126" s="250">
        <v>217</v>
      </c>
      <c r="BB126" s="250">
        <v>238</v>
      </c>
      <c r="BC126" s="250">
        <v>242</v>
      </c>
      <c r="BD126" s="250">
        <v>245</v>
      </c>
      <c r="BE126" s="250">
        <v>287</v>
      </c>
      <c r="BF126" s="250">
        <v>287</v>
      </c>
      <c r="BG126" s="250">
        <v>288</v>
      </c>
      <c r="BH126" s="250">
        <v>325</v>
      </c>
      <c r="BI126" s="250">
        <v>261</v>
      </c>
      <c r="BJ126" s="250">
        <v>266</v>
      </c>
      <c r="BK126" s="250">
        <v>229</v>
      </c>
      <c r="BL126" s="250">
        <v>202</v>
      </c>
      <c r="BM126" s="250">
        <v>198</v>
      </c>
      <c r="BN126" s="250">
        <v>164</v>
      </c>
      <c r="BO126" s="250">
        <v>121</v>
      </c>
      <c r="BP126" s="250">
        <v>146</v>
      </c>
      <c r="BQ126" s="250">
        <v>116</v>
      </c>
      <c r="BR126" s="250">
        <v>69</v>
      </c>
      <c r="BS126" s="250">
        <v>80</v>
      </c>
      <c r="BT126" s="250">
        <v>71</v>
      </c>
      <c r="BU126" s="250">
        <v>83</v>
      </c>
      <c r="BV126" s="250">
        <v>52</v>
      </c>
      <c r="BW126" s="250">
        <v>34</v>
      </c>
      <c r="BX126" s="250">
        <v>40</v>
      </c>
      <c r="BY126" s="250">
        <v>30</v>
      </c>
      <c r="BZ126" s="250">
        <v>29</v>
      </c>
      <c r="CA126" s="250">
        <v>13</v>
      </c>
      <c r="CB126" s="250">
        <v>12</v>
      </c>
      <c r="CC126" s="250">
        <v>13</v>
      </c>
      <c r="CD126" s="250">
        <v>9</v>
      </c>
      <c r="CE126" s="250">
        <v>8</v>
      </c>
      <c r="CF126" s="250">
        <v>9</v>
      </c>
      <c r="CG126" s="250">
        <v>8</v>
      </c>
      <c r="CH126" s="250">
        <v>3</v>
      </c>
      <c r="CI126" s="250">
        <v>3</v>
      </c>
      <c r="CJ126" s="250">
        <v>5</v>
      </c>
      <c r="CK126" s="250">
        <v>3</v>
      </c>
    </row>
    <row r="127" spans="1:89" s="241" customFormat="1" x14ac:dyDescent="0.25">
      <c r="A127" s="240">
        <v>210</v>
      </c>
      <c r="D127" s="242" t="s">
        <v>387</v>
      </c>
      <c r="E127" s="250">
        <v>290</v>
      </c>
      <c r="F127" s="250">
        <v>282</v>
      </c>
      <c r="G127" s="250">
        <v>286</v>
      </c>
      <c r="H127" s="250">
        <v>243</v>
      </c>
      <c r="I127" s="250">
        <v>198</v>
      </c>
      <c r="J127" s="250">
        <v>165</v>
      </c>
      <c r="K127" s="250">
        <v>148</v>
      </c>
      <c r="L127" s="250">
        <v>146</v>
      </c>
      <c r="M127" s="250">
        <v>127</v>
      </c>
      <c r="N127" s="250">
        <v>120</v>
      </c>
      <c r="O127" s="250">
        <v>126</v>
      </c>
      <c r="P127" s="250">
        <v>163</v>
      </c>
      <c r="Q127" s="250">
        <v>172</v>
      </c>
      <c r="R127" s="250">
        <v>150</v>
      </c>
      <c r="S127" s="250">
        <v>191</v>
      </c>
      <c r="T127" s="250">
        <v>177</v>
      </c>
      <c r="U127" s="250">
        <v>184</v>
      </c>
      <c r="V127" s="250">
        <v>179</v>
      </c>
      <c r="W127" s="250">
        <v>183</v>
      </c>
      <c r="X127" s="250">
        <v>216</v>
      </c>
      <c r="Y127" s="250">
        <v>206</v>
      </c>
      <c r="Z127" s="250">
        <v>233</v>
      </c>
      <c r="AA127" s="250">
        <v>227</v>
      </c>
      <c r="AB127" s="250">
        <v>252</v>
      </c>
      <c r="AC127" s="250">
        <v>274</v>
      </c>
      <c r="AD127" s="250">
        <v>288</v>
      </c>
      <c r="AE127" s="250">
        <v>285</v>
      </c>
      <c r="AF127" s="250">
        <v>269</v>
      </c>
      <c r="AG127" s="250">
        <v>303</v>
      </c>
      <c r="AH127" s="250">
        <v>310</v>
      </c>
      <c r="AI127" s="250">
        <v>335</v>
      </c>
      <c r="AJ127" s="250">
        <v>307</v>
      </c>
      <c r="AK127" s="250">
        <v>318</v>
      </c>
      <c r="AL127" s="250">
        <v>327</v>
      </c>
      <c r="AM127" s="250">
        <v>366</v>
      </c>
      <c r="AN127" s="250">
        <v>366</v>
      </c>
      <c r="AO127" s="250">
        <v>342</v>
      </c>
      <c r="AP127" s="250">
        <v>339</v>
      </c>
      <c r="AQ127" s="250">
        <v>309</v>
      </c>
      <c r="AR127" s="250">
        <v>308</v>
      </c>
      <c r="AS127" s="250">
        <v>302</v>
      </c>
      <c r="AT127" s="250">
        <v>277</v>
      </c>
      <c r="AU127" s="250">
        <v>267</v>
      </c>
      <c r="AV127" s="250">
        <v>299</v>
      </c>
      <c r="AW127" s="250">
        <v>255</v>
      </c>
      <c r="AX127" s="250">
        <v>254</v>
      </c>
      <c r="AY127" s="250">
        <v>274</v>
      </c>
      <c r="AZ127" s="250">
        <v>279</v>
      </c>
      <c r="BA127" s="250">
        <v>285</v>
      </c>
      <c r="BB127" s="250">
        <v>268</v>
      </c>
      <c r="BC127" s="250">
        <v>304</v>
      </c>
      <c r="BD127" s="250">
        <v>303</v>
      </c>
      <c r="BE127" s="250">
        <v>344</v>
      </c>
      <c r="BF127" s="250">
        <v>311</v>
      </c>
      <c r="BG127" s="250">
        <v>313</v>
      </c>
      <c r="BH127" s="250">
        <v>300</v>
      </c>
      <c r="BI127" s="250">
        <v>316</v>
      </c>
      <c r="BJ127" s="250">
        <v>256</v>
      </c>
      <c r="BK127" s="250">
        <v>245</v>
      </c>
      <c r="BL127" s="250">
        <v>178</v>
      </c>
      <c r="BM127" s="250">
        <v>189</v>
      </c>
      <c r="BN127" s="250">
        <v>165</v>
      </c>
      <c r="BO127" s="250">
        <v>143</v>
      </c>
      <c r="BP127" s="250">
        <v>142</v>
      </c>
      <c r="BQ127" s="250">
        <v>114</v>
      </c>
      <c r="BR127" s="250">
        <v>124</v>
      </c>
      <c r="BS127" s="250">
        <v>93</v>
      </c>
      <c r="BT127" s="250">
        <v>109</v>
      </c>
      <c r="BU127" s="250">
        <v>85</v>
      </c>
      <c r="BV127" s="250">
        <v>64</v>
      </c>
      <c r="BW127" s="250">
        <v>67</v>
      </c>
      <c r="BX127" s="250">
        <v>57</v>
      </c>
      <c r="BY127" s="250">
        <v>63</v>
      </c>
      <c r="BZ127" s="250">
        <v>56</v>
      </c>
      <c r="CA127" s="250">
        <v>49</v>
      </c>
      <c r="CB127" s="250">
        <v>37</v>
      </c>
      <c r="CC127" s="250">
        <v>30</v>
      </c>
      <c r="CD127" s="250">
        <v>39</v>
      </c>
      <c r="CE127" s="250">
        <v>16</v>
      </c>
      <c r="CF127" s="250">
        <v>12</v>
      </c>
      <c r="CG127" s="250">
        <v>11</v>
      </c>
      <c r="CH127" s="250">
        <v>10</v>
      </c>
      <c r="CI127" s="250">
        <v>4</v>
      </c>
      <c r="CJ127" s="250">
        <v>5</v>
      </c>
      <c r="CK127" s="250">
        <v>3</v>
      </c>
    </row>
    <row r="128" spans="1:89" s="241" customFormat="1" x14ac:dyDescent="0.25">
      <c r="A128" s="240">
        <v>250</v>
      </c>
      <c r="D128" s="242" t="s">
        <v>388</v>
      </c>
      <c r="E128" s="250">
        <v>294</v>
      </c>
      <c r="F128" s="250">
        <v>300</v>
      </c>
      <c r="G128" s="250">
        <v>268</v>
      </c>
      <c r="H128" s="250">
        <v>282</v>
      </c>
      <c r="I128" s="250">
        <v>218</v>
      </c>
      <c r="J128" s="250">
        <v>199</v>
      </c>
      <c r="K128" s="250">
        <v>176</v>
      </c>
      <c r="L128" s="250">
        <v>176</v>
      </c>
      <c r="M128" s="250">
        <v>140</v>
      </c>
      <c r="N128" s="250">
        <v>141</v>
      </c>
      <c r="O128" s="250">
        <v>151</v>
      </c>
      <c r="P128" s="250">
        <v>170</v>
      </c>
      <c r="Q128" s="250">
        <v>181</v>
      </c>
      <c r="R128" s="250">
        <v>183</v>
      </c>
      <c r="S128" s="250">
        <v>178</v>
      </c>
      <c r="T128" s="250">
        <v>176</v>
      </c>
      <c r="U128" s="250">
        <v>142</v>
      </c>
      <c r="V128" s="250">
        <v>207</v>
      </c>
      <c r="W128" s="250">
        <v>217</v>
      </c>
      <c r="X128" s="250">
        <v>185</v>
      </c>
      <c r="Y128" s="250">
        <v>228</v>
      </c>
      <c r="Z128" s="250">
        <v>253</v>
      </c>
      <c r="AA128" s="250">
        <v>256</v>
      </c>
      <c r="AB128" s="250">
        <v>223</v>
      </c>
      <c r="AC128" s="250">
        <v>306</v>
      </c>
      <c r="AD128" s="250">
        <v>335</v>
      </c>
      <c r="AE128" s="250">
        <v>314</v>
      </c>
      <c r="AF128" s="250">
        <v>342</v>
      </c>
      <c r="AG128" s="250">
        <v>373</v>
      </c>
      <c r="AH128" s="250">
        <v>381</v>
      </c>
      <c r="AI128" s="250">
        <v>309</v>
      </c>
      <c r="AJ128" s="250">
        <v>337</v>
      </c>
      <c r="AK128" s="250">
        <v>347</v>
      </c>
      <c r="AL128" s="250">
        <v>360</v>
      </c>
      <c r="AM128" s="250">
        <v>386</v>
      </c>
      <c r="AN128" s="250">
        <v>409</v>
      </c>
      <c r="AO128" s="250">
        <v>395</v>
      </c>
      <c r="AP128" s="250">
        <v>417</v>
      </c>
      <c r="AQ128" s="250">
        <v>344</v>
      </c>
      <c r="AR128" s="250">
        <v>345</v>
      </c>
      <c r="AS128" s="250">
        <v>311</v>
      </c>
      <c r="AT128" s="250">
        <v>301</v>
      </c>
      <c r="AU128" s="250">
        <v>292</v>
      </c>
      <c r="AV128" s="250">
        <v>291</v>
      </c>
      <c r="AW128" s="250">
        <v>318</v>
      </c>
      <c r="AX128" s="250">
        <v>291</v>
      </c>
      <c r="AY128" s="250">
        <v>287</v>
      </c>
      <c r="AZ128" s="250">
        <v>296</v>
      </c>
      <c r="BA128" s="250">
        <v>286</v>
      </c>
      <c r="BB128" s="250">
        <v>305</v>
      </c>
      <c r="BC128" s="250">
        <v>307</v>
      </c>
      <c r="BD128" s="250">
        <v>291</v>
      </c>
      <c r="BE128" s="250">
        <v>326</v>
      </c>
      <c r="BF128" s="250">
        <v>323</v>
      </c>
      <c r="BG128" s="250">
        <v>371</v>
      </c>
      <c r="BH128" s="250">
        <v>359</v>
      </c>
      <c r="BI128" s="250">
        <v>326</v>
      </c>
      <c r="BJ128" s="250">
        <v>302</v>
      </c>
      <c r="BK128" s="250">
        <v>278</v>
      </c>
      <c r="BL128" s="250">
        <v>274</v>
      </c>
      <c r="BM128" s="250">
        <v>219</v>
      </c>
      <c r="BN128" s="250">
        <v>206</v>
      </c>
      <c r="BO128" s="250">
        <v>192</v>
      </c>
      <c r="BP128" s="250">
        <v>158</v>
      </c>
      <c r="BQ128" s="250">
        <v>175</v>
      </c>
      <c r="BR128" s="250">
        <v>156</v>
      </c>
      <c r="BS128" s="250">
        <v>105</v>
      </c>
      <c r="BT128" s="250">
        <v>105</v>
      </c>
      <c r="BU128" s="250">
        <v>92</v>
      </c>
      <c r="BV128" s="250">
        <v>71</v>
      </c>
      <c r="BW128" s="250">
        <v>81</v>
      </c>
      <c r="BX128" s="250">
        <v>68</v>
      </c>
      <c r="BY128" s="250">
        <v>62</v>
      </c>
      <c r="BZ128" s="250">
        <v>47</v>
      </c>
      <c r="CA128" s="250">
        <v>43</v>
      </c>
      <c r="CB128" s="250">
        <v>41</v>
      </c>
      <c r="CC128" s="250">
        <v>29</v>
      </c>
      <c r="CD128" s="250">
        <v>26</v>
      </c>
      <c r="CE128" s="250">
        <v>21</v>
      </c>
      <c r="CF128" s="250">
        <v>13</v>
      </c>
      <c r="CG128" s="250">
        <v>2</v>
      </c>
      <c r="CH128" s="250">
        <v>13</v>
      </c>
      <c r="CI128" s="250">
        <v>8</v>
      </c>
      <c r="CJ128" s="250">
        <v>3</v>
      </c>
      <c r="CK128" s="250">
        <v>5</v>
      </c>
    </row>
    <row r="129" spans="1:89" s="241" customFormat="1" x14ac:dyDescent="0.25">
      <c r="A129" s="240">
        <v>190</v>
      </c>
      <c r="D129" s="242" t="s">
        <v>389</v>
      </c>
      <c r="E129" s="250">
        <v>276</v>
      </c>
      <c r="F129" s="250">
        <v>284</v>
      </c>
      <c r="G129" s="250">
        <v>285</v>
      </c>
      <c r="H129" s="250">
        <v>275</v>
      </c>
      <c r="I129" s="250">
        <v>235</v>
      </c>
      <c r="J129" s="250">
        <v>179</v>
      </c>
      <c r="K129" s="250">
        <v>146</v>
      </c>
      <c r="L129" s="250">
        <v>126</v>
      </c>
      <c r="M129" s="250">
        <v>124</v>
      </c>
      <c r="N129" s="250">
        <v>100</v>
      </c>
      <c r="O129" s="250">
        <v>112</v>
      </c>
      <c r="P129" s="250">
        <v>112</v>
      </c>
      <c r="Q129" s="250">
        <v>130</v>
      </c>
      <c r="R129" s="250">
        <v>160</v>
      </c>
      <c r="S129" s="250">
        <v>161</v>
      </c>
      <c r="T129" s="250">
        <v>158</v>
      </c>
      <c r="U129" s="250">
        <v>179</v>
      </c>
      <c r="V129" s="250">
        <v>212</v>
      </c>
      <c r="W129" s="250">
        <v>213</v>
      </c>
      <c r="X129" s="250">
        <v>209</v>
      </c>
      <c r="Y129" s="250">
        <v>251</v>
      </c>
      <c r="Z129" s="250">
        <v>266</v>
      </c>
      <c r="AA129" s="250">
        <v>255</v>
      </c>
      <c r="AB129" s="250">
        <v>269</v>
      </c>
      <c r="AC129" s="250">
        <v>266</v>
      </c>
      <c r="AD129" s="250">
        <v>322</v>
      </c>
      <c r="AE129" s="250">
        <v>316</v>
      </c>
      <c r="AF129" s="250">
        <v>313</v>
      </c>
      <c r="AG129" s="250">
        <v>331</v>
      </c>
      <c r="AH129" s="250">
        <v>308</v>
      </c>
      <c r="AI129" s="250">
        <v>289</v>
      </c>
      <c r="AJ129" s="250">
        <v>289</v>
      </c>
      <c r="AK129" s="250">
        <v>321</v>
      </c>
      <c r="AL129" s="250">
        <v>340</v>
      </c>
      <c r="AM129" s="250">
        <v>364</v>
      </c>
      <c r="AN129" s="250">
        <v>333</v>
      </c>
      <c r="AO129" s="250">
        <v>358</v>
      </c>
      <c r="AP129" s="250">
        <v>325</v>
      </c>
      <c r="AQ129" s="250">
        <v>298</v>
      </c>
      <c r="AR129" s="250">
        <v>253</v>
      </c>
      <c r="AS129" s="250">
        <v>273</v>
      </c>
      <c r="AT129" s="250">
        <v>230</v>
      </c>
      <c r="AU129" s="250">
        <v>251</v>
      </c>
      <c r="AV129" s="250">
        <v>252</v>
      </c>
      <c r="AW129" s="250">
        <v>227</v>
      </c>
      <c r="AX129" s="250">
        <v>222</v>
      </c>
      <c r="AY129" s="250">
        <v>259</v>
      </c>
      <c r="AZ129" s="250">
        <v>246</v>
      </c>
      <c r="BA129" s="250">
        <v>217</v>
      </c>
      <c r="BB129" s="250">
        <v>213</v>
      </c>
      <c r="BC129" s="250">
        <v>239</v>
      </c>
      <c r="BD129" s="250">
        <v>248</v>
      </c>
      <c r="BE129" s="250">
        <v>250</v>
      </c>
      <c r="BF129" s="250">
        <v>284</v>
      </c>
      <c r="BG129" s="250">
        <v>295</v>
      </c>
      <c r="BH129" s="250">
        <v>272</v>
      </c>
      <c r="BI129" s="250">
        <v>243</v>
      </c>
      <c r="BJ129" s="250">
        <v>242</v>
      </c>
      <c r="BK129" s="250">
        <v>226</v>
      </c>
      <c r="BL129" s="250">
        <v>194</v>
      </c>
      <c r="BM129" s="250">
        <v>204</v>
      </c>
      <c r="BN129" s="250">
        <v>194</v>
      </c>
      <c r="BO129" s="250">
        <v>170</v>
      </c>
      <c r="BP129" s="250">
        <v>184</v>
      </c>
      <c r="BQ129" s="250">
        <v>144</v>
      </c>
      <c r="BR129" s="250">
        <v>145</v>
      </c>
      <c r="BS129" s="250">
        <v>146</v>
      </c>
      <c r="BT129" s="250">
        <v>135</v>
      </c>
      <c r="BU129" s="250">
        <v>79</v>
      </c>
      <c r="BV129" s="250">
        <v>101</v>
      </c>
      <c r="BW129" s="250">
        <v>104</v>
      </c>
      <c r="BX129" s="250">
        <v>73</v>
      </c>
      <c r="BY129" s="250">
        <v>54</v>
      </c>
      <c r="BZ129" s="250">
        <v>65</v>
      </c>
      <c r="CA129" s="250">
        <v>38</v>
      </c>
      <c r="CB129" s="250">
        <v>45</v>
      </c>
      <c r="CC129" s="250">
        <v>36</v>
      </c>
      <c r="CD129" s="250">
        <v>25</v>
      </c>
      <c r="CE129" s="250">
        <v>18</v>
      </c>
      <c r="CF129" s="250">
        <v>20</v>
      </c>
      <c r="CG129" s="250">
        <v>12</v>
      </c>
      <c r="CH129" s="250">
        <v>8</v>
      </c>
      <c r="CI129" s="250">
        <v>4</v>
      </c>
      <c r="CJ129" s="250">
        <v>3</v>
      </c>
      <c r="CK129" s="250">
        <v>5</v>
      </c>
    </row>
    <row r="130" spans="1:89" s="241" customFormat="1" x14ac:dyDescent="0.25">
      <c r="A130" s="240">
        <v>270</v>
      </c>
      <c r="D130" s="242" t="s">
        <v>390</v>
      </c>
      <c r="E130" s="250">
        <v>283</v>
      </c>
      <c r="F130" s="250">
        <v>248</v>
      </c>
      <c r="G130" s="250">
        <v>271</v>
      </c>
      <c r="H130" s="250">
        <v>241</v>
      </c>
      <c r="I130" s="250">
        <v>200</v>
      </c>
      <c r="J130" s="250">
        <v>141</v>
      </c>
      <c r="K130" s="250">
        <v>133</v>
      </c>
      <c r="L130" s="250">
        <v>115</v>
      </c>
      <c r="M130" s="250">
        <v>98</v>
      </c>
      <c r="N130" s="250">
        <v>103</v>
      </c>
      <c r="O130" s="250">
        <v>118</v>
      </c>
      <c r="P130" s="250">
        <v>123</v>
      </c>
      <c r="Q130" s="250">
        <v>123</v>
      </c>
      <c r="R130" s="250">
        <v>134</v>
      </c>
      <c r="S130" s="250">
        <v>145</v>
      </c>
      <c r="T130" s="250">
        <v>151</v>
      </c>
      <c r="U130" s="250">
        <v>131</v>
      </c>
      <c r="V130" s="250">
        <v>161</v>
      </c>
      <c r="W130" s="250">
        <v>171</v>
      </c>
      <c r="X130" s="250">
        <v>162</v>
      </c>
      <c r="Y130" s="250">
        <v>209</v>
      </c>
      <c r="Z130" s="250">
        <v>189</v>
      </c>
      <c r="AA130" s="250">
        <v>225</v>
      </c>
      <c r="AB130" s="250">
        <v>202</v>
      </c>
      <c r="AC130" s="250">
        <v>258</v>
      </c>
      <c r="AD130" s="250">
        <v>281</v>
      </c>
      <c r="AE130" s="250">
        <v>271</v>
      </c>
      <c r="AF130" s="250">
        <v>294</v>
      </c>
      <c r="AG130" s="250">
        <v>308</v>
      </c>
      <c r="AH130" s="250">
        <v>330</v>
      </c>
      <c r="AI130" s="250">
        <v>296</v>
      </c>
      <c r="AJ130" s="250">
        <v>301</v>
      </c>
      <c r="AK130" s="250">
        <v>322</v>
      </c>
      <c r="AL130" s="250">
        <v>338</v>
      </c>
      <c r="AM130" s="250">
        <v>372</v>
      </c>
      <c r="AN130" s="250">
        <v>366</v>
      </c>
      <c r="AO130" s="250">
        <v>382</v>
      </c>
      <c r="AP130" s="250">
        <v>345</v>
      </c>
      <c r="AQ130" s="250">
        <v>334</v>
      </c>
      <c r="AR130" s="250">
        <v>316</v>
      </c>
      <c r="AS130" s="250">
        <v>301</v>
      </c>
      <c r="AT130" s="250">
        <v>327</v>
      </c>
      <c r="AU130" s="250">
        <v>303</v>
      </c>
      <c r="AV130" s="250">
        <v>283</v>
      </c>
      <c r="AW130" s="250">
        <v>295</v>
      </c>
      <c r="AX130" s="250">
        <v>311</v>
      </c>
      <c r="AY130" s="250">
        <v>265</v>
      </c>
      <c r="AZ130" s="250">
        <v>288</v>
      </c>
      <c r="BA130" s="250">
        <v>297</v>
      </c>
      <c r="BB130" s="250">
        <v>271</v>
      </c>
      <c r="BC130" s="250">
        <v>297</v>
      </c>
      <c r="BD130" s="250">
        <v>338</v>
      </c>
      <c r="BE130" s="250">
        <v>348</v>
      </c>
      <c r="BF130" s="250">
        <v>365</v>
      </c>
      <c r="BG130" s="250">
        <v>376</v>
      </c>
      <c r="BH130" s="250">
        <v>398</v>
      </c>
      <c r="BI130" s="250">
        <v>381</v>
      </c>
      <c r="BJ130" s="250">
        <v>299</v>
      </c>
      <c r="BK130" s="250">
        <v>291</v>
      </c>
      <c r="BL130" s="250">
        <v>216</v>
      </c>
      <c r="BM130" s="250">
        <v>217</v>
      </c>
      <c r="BN130" s="250">
        <v>186</v>
      </c>
      <c r="BO130" s="250">
        <v>169</v>
      </c>
      <c r="BP130" s="250">
        <v>177</v>
      </c>
      <c r="BQ130" s="250">
        <v>131</v>
      </c>
      <c r="BR130" s="250">
        <v>121</v>
      </c>
      <c r="BS130" s="250">
        <v>138</v>
      </c>
      <c r="BT130" s="250">
        <v>101</v>
      </c>
      <c r="BU130" s="250">
        <v>77</v>
      </c>
      <c r="BV130" s="250">
        <v>94</v>
      </c>
      <c r="BW130" s="250">
        <v>71</v>
      </c>
      <c r="BX130" s="250">
        <v>67</v>
      </c>
      <c r="BY130" s="250">
        <v>60</v>
      </c>
      <c r="BZ130" s="250">
        <v>46</v>
      </c>
      <c r="CA130" s="250">
        <v>42</v>
      </c>
      <c r="CB130" s="250">
        <v>35</v>
      </c>
      <c r="CC130" s="250">
        <v>39</v>
      </c>
      <c r="CD130" s="250">
        <v>24</v>
      </c>
      <c r="CE130" s="250">
        <v>24</v>
      </c>
      <c r="CF130" s="250">
        <v>15</v>
      </c>
      <c r="CG130" s="250">
        <v>8</v>
      </c>
      <c r="CH130" s="250">
        <v>10</v>
      </c>
      <c r="CI130" s="250">
        <v>6</v>
      </c>
      <c r="CJ130" s="250">
        <v>3</v>
      </c>
      <c r="CK130" s="250">
        <v>9</v>
      </c>
    </row>
    <row r="131" spans="1:89" s="241" customFormat="1" x14ac:dyDescent="0.25">
      <c r="A131" s="240">
        <v>260</v>
      </c>
      <c r="D131" s="242" t="s">
        <v>391</v>
      </c>
      <c r="E131" s="250">
        <v>199</v>
      </c>
      <c r="F131" s="250">
        <v>169</v>
      </c>
      <c r="G131" s="250">
        <v>192</v>
      </c>
      <c r="H131" s="250">
        <v>152</v>
      </c>
      <c r="I131" s="250">
        <v>129</v>
      </c>
      <c r="J131" s="250">
        <v>126</v>
      </c>
      <c r="K131" s="250">
        <v>118</v>
      </c>
      <c r="L131" s="250">
        <v>104</v>
      </c>
      <c r="M131" s="250">
        <v>136</v>
      </c>
      <c r="N131" s="250">
        <v>107</v>
      </c>
      <c r="O131" s="250">
        <v>120</v>
      </c>
      <c r="P131" s="250">
        <v>119</v>
      </c>
      <c r="Q131" s="250">
        <v>119</v>
      </c>
      <c r="R131" s="250">
        <v>126</v>
      </c>
      <c r="S131" s="250">
        <v>120</v>
      </c>
      <c r="T131" s="250">
        <v>119</v>
      </c>
      <c r="U131" s="250">
        <v>121</v>
      </c>
      <c r="V131" s="250">
        <v>148</v>
      </c>
      <c r="W131" s="250">
        <v>121</v>
      </c>
      <c r="X131" s="250">
        <v>145</v>
      </c>
      <c r="Y131" s="250">
        <v>142</v>
      </c>
      <c r="Z131" s="250">
        <v>169</v>
      </c>
      <c r="AA131" s="250">
        <v>182</v>
      </c>
      <c r="AB131" s="250">
        <v>185</v>
      </c>
      <c r="AC131" s="250">
        <v>188</v>
      </c>
      <c r="AD131" s="250">
        <v>218</v>
      </c>
      <c r="AE131" s="250">
        <v>219</v>
      </c>
      <c r="AF131" s="250">
        <v>225</v>
      </c>
      <c r="AG131" s="250">
        <v>220</v>
      </c>
      <c r="AH131" s="250">
        <v>212</v>
      </c>
      <c r="AI131" s="250">
        <v>216</v>
      </c>
      <c r="AJ131" s="250">
        <v>218</v>
      </c>
      <c r="AK131" s="250">
        <v>210</v>
      </c>
      <c r="AL131" s="250">
        <v>259</v>
      </c>
      <c r="AM131" s="250">
        <v>241</v>
      </c>
      <c r="AN131" s="250">
        <v>264</v>
      </c>
      <c r="AO131" s="250">
        <v>239</v>
      </c>
      <c r="AP131" s="250">
        <v>245</v>
      </c>
      <c r="AQ131" s="250">
        <v>250</v>
      </c>
      <c r="AR131" s="250">
        <v>249</v>
      </c>
      <c r="AS131" s="250">
        <v>220</v>
      </c>
      <c r="AT131" s="250">
        <v>234</v>
      </c>
      <c r="AU131" s="250">
        <v>207</v>
      </c>
      <c r="AV131" s="250">
        <v>244</v>
      </c>
      <c r="AW131" s="250">
        <v>226</v>
      </c>
      <c r="AX131" s="250">
        <v>218</v>
      </c>
      <c r="AY131" s="250">
        <v>224</v>
      </c>
      <c r="AZ131" s="250">
        <v>250</v>
      </c>
      <c r="BA131" s="250">
        <v>260</v>
      </c>
      <c r="BB131" s="250">
        <v>223</v>
      </c>
      <c r="BC131" s="250">
        <v>244</v>
      </c>
      <c r="BD131" s="250">
        <v>248</v>
      </c>
      <c r="BE131" s="250">
        <v>255</v>
      </c>
      <c r="BF131" s="250">
        <v>273</v>
      </c>
      <c r="BG131" s="250">
        <v>279</v>
      </c>
      <c r="BH131" s="250">
        <v>276</v>
      </c>
      <c r="BI131" s="250">
        <v>265</v>
      </c>
      <c r="BJ131" s="250">
        <v>194</v>
      </c>
      <c r="BK131" s="250">
        <v>180</v>
      </c>
      <c r="BL131" s="250">
        <v>164</v>
      </c>
      <c r="BM131" s="250">
        <v>151</v>
      </c>
      <c r="BN131" s="250">
        <v>145</v>
      </c>
      <c r="BO131" s="250">
        <v>134</v>
      </c>
      <c r="BP131" s="250">
        <v>129</v>
      </c>
      <c r="BQ131" s="250">
        <v>104</v>
      </c>
      <c r="BR131" s="250">
        <v>108</v>
      </c>
      <c r="BS131" s="250">
        <v>82</v>
      </c>
      <c r="BT131" s="250">
        <v>92</v>
      </c>
      <c r="BU131" s="250">
        <v>67</v>
      </c>
      <c r="BV131" s="250">
        <v>75</v>
      </c>
      <c r="BW131" s="250">
        <v>51</v>
      </c>
      <c r="BX131" s="250">
        <v>43</v>
      </c>
      <c r="BY131" s="250">
        <v>53</v>
      </c>
      <c r="BZ131" s="250">
        <v>45</v>
      </c>
      <c r="CA131" s="250">
        <v>31</v>
      </c>
      <c r="CB131" s="250">
        <v>25</v>
      </c>
      <c r="CC131" s="250">
        <v>14</v>
      </c>
      <c r="CD131" s="250">
        <v>15</v>
      </c>
      <c r="CE131" s="250">
        <v>9</v>
      </c>
      <c r="CF131" s="250">
        <v>10</v>
      </c>
      <c r="CG131" s="250">
        <v>6</v>
      </c>
      <c r="CH131" s="250">
        <v>7</v>
      </c>
      <c r="CI131" s="250">
        <v>2</v>
      </c>
      <c r="CJ131" s="250">
        <v>1</v>
      </c>
      <c r="CK131" s="250">
        <v>4</v>
      </c>
    </row>
    <row r="132" spans="1:89" s="241" customFormat="1" x14ac:dyDescent="0.25">
      <c r="A132" s="240">
        <v>217</v>
      </c>
      <c r="D132" s="242" t="s">
        <v>392</v>
      </c>
      <c r="E132" s="250">
        <v>419</v>
      </c>
      <c r="F132" s="250">
        <v>408</v>
      </c>
      <c r="G132" s="250">
        <v>410</v>
      </c>
      <c r="H132" s="250">
        <v>393</v>
      </c>
      <c r="I132" s="250">
        <v>359</v>
      </c>
      <c r="J132" s="250">
        <v>288</v>
      </c>
      <c r="K132" s="250">
        <v>299</v>
      </c>
      <c r="L132" s="250">
        <v>274</v>
      </c>
      <c r="M132" s="250">
        <v>239</v>
      </c>
      <c r="N132" s="250">
        <v>245</v>
      </c>
      <c r="O132" s="250">
        <v>258</v>
      </c>
      <c r="P132" s="250">
        <v>257</v>
      </c>
      <c r="Q132" s="250">
        <v>275</v>
      </c>
      <c r="R132" s="250">
        <v>250</v>
      </c>
      <c r="S132" s="250">
        <v>234</v>
      </c>
      <c r="T132" s="250">
        <v>244</v>
      </c>
      <c r="U132" s="250">
        <v>260</v>
      </c>
      <c r="V132" s="250">
        <v>255</v>
      </c>
      <c r="W132" s="250">
        <v>270</v>
      </c>
      <c r="X132" s="250">
        <v>269</v>
      </c>
      <c r="Y132" s="250">
        <v>281</v>
      </c>
      <c r="Z132" s="250">
        <v>331</v>
      </c>
      <c r="AA132" s="250">
        <v>317</v>
      </c>
      <c r="AB132" s="250">
        <v>365</v>
      </c>
      <c r="AC132" s="250">
        <v>397</v>
      </c>
      <c r="AD132" s="250">
        <v>405</v>
      </c>
      <c r="AE132" s="250">
        <v>435</v>
      </c>
      <c r="AF132" s="250">
        <v>485</v>
      </c>
      <c r="AG132" s="250">
        <v>480</v>
      </c>
      <c r="AH132" s="250">
        <v>493</v>
      </c>
      <c r="AI132" s="250">
        <v>445</v>
      </c>
      <c r="AJ132" s="250">
        <v>453</v>
      </c>
      <c r="AK132" s="250">
        <v>513</v>
      </c>
      <c r="AL132" s="250">
        <v>558</v>
      </c>
      <c r="AM132" s="250">
        <v>576</v>
      </c>
      <c r="AN132" s="250">
        <v>575</v>
      </c>
      <c r="AO132" s="250">
        <v>492</v>
      </c>
      <c r="AP132" s="250">
        <v>492</v>
      </c>
      <c r="AQ132" s="250">
        <v>457</v>
      </c>
      <c r="AR132" s="250">
        <v>472</v>
      </c>
      <c r="AS132" s="250">
        <v>455</v>
      </c>
      <c r="AT132" s="250">
        <v>436</v>
      </c>
      <c r="AU132" s="250">
        <v>422</v>
      </c>
      <c r="AV132" s="250">
        <v>405</v>
      </c>
      <c r="AW132" s="250">
        <v>439</v>
      </c>
      <c r="AX132" s="250">
        <v>459</v>
      </c>
      <c r="AY132" s="250">
        <v>395</v>
      </c>
      <c r="AZ132" s="250">
        <v>416</v>
      </c>
      <c r="BA132" s="250">
        <v>396</v>
      </c>
      <c r="BB132" s="250">
        <v>408</v>
      </c>
      <c r="BC132" s="250">
        <v>430</v>
      </c>
      <c r="BD132" s="250">
        <v>407</v>
      </c>
      <c r="BE132" s="250">
        <v>467</v>
      </c>
      <c r="BF132" s="250">
        <v>513</v>
      </c>
      <c r="BG132" s="250">
        <v>525</v>
      </c>
      <c r="BH132" s="250">
        <v>471</v>
      </c>
      <c r="BI132" s="250">
        <v>479</v>
      </c>
      <c r="BJ132" s="250">
        <v>408</v>
      </c>
      <c r="BK132" s="250">
        <v>386</v>
      </c>
      <c r="BL132" s="250">
        <v>333</v>
      </c>
      <c r="BM132" s="250">
        <v>355</v>
      </c>
      <c r="BN132" s="250">
        <v>301</v>
      </c>
      <c r="BO132" s="250">
        <v>290</v>
      </c>
      <c r="BP132" s="250">
        <v>249</v>
      </c>
      <c r="BQ132" s="250">
        <v>224</v>
      </c>
      <c r="BR132" s="250">
        <v>218</v>
      </c>
      <c r="BS132" s="250">
        <v>196</v>
      </c>
      <c r="BT132" s="250">
        <v>178</v>
      </c>
      <c r="BU132" s="250">
        <v>168</v>
      </c>
      <c r="BV132" s="250">
        <v>138</v>
      </c>
      <c r="BW132" s="250">
        <v>115</v>
      </c>
      <c r="BX132" s="250">
        <v>119</v>
      </c>
      <c r="BY132" s="250">
        <v>95</v>
      </c>
      <c r="BZ132" s="250">
        <v>103</v>
      </c>
      <c r="CA132" s="250">
        <v>70</v>
      </c>
      <c r="CB132" s="250">
        <v>75</v>
      </c>
      <c r="CC132" s="250">
        <v>61</v>
      </c>
      <c r="CD132" s="250">
        <v>43</v>
      </c>
      <c r="CE132" s="250">
        <v>25</v>
      </c>
      <c r="CF132" s="250">
        <v>25</v>
      </c>
      <c r="CG132" s="250">
        <v>25</v>
      </c>
      <c r="CH132" s="250">
        <v>13</v>
      </c>
      <c r="CI132" s="250">
        <v>10</v>
      </c>
      <c r="CJ132" s="250">
        <v>4</v>
      </c>
      <c r="CK132" s="250">
        <v>10</v>
      </c>
    </row>
    <row r="133" spans="1:89" s="241" customFormat="1" x14ac:dyDescent="0.25">
      <c r="A133" s="240">
        <v>219</v>
      </c>
      <c r="D133" s="242" t="s">
        <v>393</v>
      </c>
      <c r="E133" s="250">
        <v>339</v>
      </c>
      <c r="F133" s="250">
        <v>326</v>
      </c>
      <c r="G133" s="250">
        <v>369</v>
      </c>
      <c r="H133" s="250">
        <v>367</v>
      </c>
      <c r="I133" s="250">
        <v>306</v>
      </c>
      <c r="J133" s="250">
        <v>254</v>
      </c>
      <c r="K133" s="250">
        <v>240</v>
      </c>
      <c r="L133" s="250">
        <v>241</v>
      </c>
      <c r="M133" s="250">
        <v>229</v>
      </c>
      <c r="N133" s="250">
        <v>239</v>
      </c>
      <c r="O133" s="250">
        <v>250</v>
      </c>
      <c r="P133" s="250">
        <v>215</v>
      </c>
      <c r="Q133" s="250">
        <v>232</v>
      </c>
      <c r="R133" s="250">
        <v>201</v>
      </c>
      <c r="S133" s="250">
        <v>238</v>
      </c>
      <c r="T133" s="250">
        <v>245</v>
      </c>
      <c r="U133" s="250">
        <v>262</v>
      </c>
      <c r="V133" s="250">
        <v>250</v>
      </c>
      <c r="W133" s="250">
        <v>268</v>
      </c>
      <c r="X133" s="250">
        <v>261</v>
      </c>
      <c r="Y133" s="250">
        <v>265</v>
      </c>
      <c r="Z133" s="250">
        <v>292</v>
      </c>
      <c r="AA133" s="250">
        <v>294</v>
      </c>
      <c r="AB133" s="250">
        <v>326</v>
      </c>
      <c r="AC133" s="250">
        <v>327</v>
      </c>
      <c r="AD133" s="250">
        <v>384</v>
      </c>
      <c r="AE133" s="250">
        <v>397</v>
      </c>
      <c r="AF133" s="250">
        <v>354</v>
      </c>
      <c r="AG133" s="250">
        <v>389</v>
      </c>
      <c r="AH133" s="250">
        <v>421</v>
      </c>
      <c r="AI133" s="250">
        <v>426</v>
      </c>
      <c r="AJ133" s="250">
        <v>392</v>
      </c>
      <c r="AK133" s="250">
        <v>394</v>
      </c>
      <c r="AL133" s="250">
        <v>440</v>
      </c>
      <c r="AM133" s="250">
        <v>459</v>
      </c>
      <c r="AN133" s="250">
        <v>406</v>
      </c>
      <c r="AO133" s="250">
        <v>454</v>
      </c>
      <c r="AP133" s="250">
        <v>381</v>
      </c>
      <c r="AQ133" s="250">
        <v>378</v>
      </c>
      <c r="AR133" s="250">
        <v>361</v>
      </c>
      <c r="AS133" s="250">
        <v>349</v>
      </c>
      <c r="AT133" s="250">
        <v>332</v>
      </c>
      <c r="AU133" s="250">
        <v>287</v>
      </c>
      <c r="AV133" s="250">
        <v>312</v>
      </c>
      <c r="AW133" s="250">
        <v>281</v>
      </c>
      <c r="AX133" s="250">
        <v>277</v>
      </c>
      <c r="AY133" s="250">
        <v>250</v>
      </c>
      <c r="AZ133" s="250">
        <v>273</v>
      </c>
      <c r="BA133" s="250">
        <v>241</v>
      </c>
      <c r="BB133" s="250">
        <v>295</v>
      </c>
      <c r="BC133" s="250">
        <v>261</v>
      </c>
      <c r="BD133" s="250">
        <v>285</v>
      </c>
      <c r="BE133" s="250">
        <v>300</v>
      </c>
      <c r="BF133" s="250">
        <v>330</v>
      </c>
      <c r="BG133" s="250">
        <v>330</v>
      </c>
      <c r="BH133" s="250">
        <v>277</v>
      </c>
      <c r="BI133" s="250">
        <v>309</v>
      </c>
      <c r="BJ133" s="250">
        <v>267</v>
      </c>
      <c r="BK133" s="250">
        <v>257</v>
      </c>
      <c r="BL133" s="250">
        <v>212</v>
      </c>
      <c r="BM133" s="250">
        <v>205</v>
      </c>
      <c r="BN133" s="250">
        <v>206</v>
      </c>
      <c r="BO133" s="250">
        <v>183</v>
      </c>
      <c r="BP133" s="250">
        <v>174</v>
      </c>
      <c r="BQ133" s="250">
        <v>160</v>
      </c>
      <c r="BR133" s="250">
        <v>129</v>
      </c>
      <c r="BS133" s="250">
        <v>105</v>
      </c>
      <c r="BT133" s="250">
        <v>109</v>
      </c>
      <c r="BU133" s="250">
        <v>110</v>
      </c>
      <c r="BV133" s="250">
        <v>111</v>
      </c>
      <c r="BW133" s="250">
        <v>80</v>
      </c>
      <c r="BX133" s="250">
        <v>61</v>
      </c>
      <c r="BY133" s="250">
        <v>62</v>
      </c>
      <c r="BZ133" s="250">
        <v>54</v>
      </c>
      <c r="CA133" s="250">
        <v>55</v>
      </c>
      <c r="CB133" s="250">
        <v>44</v>
      </c>
      <c r="CC133" s="250">
        <v>43</v>
      </c>
      <c r="CD133" s="250">
        <v>25</v>
      </c>
      <c r="CE133" s="250">
        <v>25</v>
      </c>
      <c r="CF133" s="250">
        <v>13</v>
      </c>
      <c r="CG133" s="250">
        <v>13</v>
      </c>
      <c r="CH133" s="250">
        <v>11</v>
      </c>
      <c r="CI133" s="250">
        <v>8</v>
      </c>
      <c r="CJ133" s="250">
        <v>6</v>
      </c>
      <c r="CK133" s="250">
        <v>9</v>
      </c>
    </row>
    <row r="134" spans="1:89" s="241" customFormat="1" x14ac:dyDescent="0.25">
      <c r="A134" s="240">
        <v>223</v>
      </c>
      <c r="D134" s="242" t="s">
        <v>394</v>
      </c>
      <c r="E134" s="250">
        <v>192</v>
      </c>
      <c r="F134" s="250">
        <v>194</v>
      </c>
      <c r="G134" s="250">
        <v>177</v>
      </c>
      <c r="H134" s="250">
        <v>158</v>
      </c>
      <c r="I134" s="250">
        <v>114</v>
      </c>
      <c r="J134" s="250">
        <v>83</v>
      </c>
      <c r="K134" s="250">
        <v>67</v>
      </c>
      <c r="L134" s="250">
        <v>72</v>
      </c>
      <c r="M134" s="250">
        <v>59</v>
      </c>
      <c r="N134" s="250">
        <v>70</v>
      </c>
      <c r="O134" s="250">
        <v>70</v>
      </c>
      <c r="P134" s="250">
        <v>85</v>
      </c>
      <c r="Q134" s="250">
        <v>85</v>
      </c>
      <c r="R134" s="250">
        <v>85</v>
      </c>
      <c r="S134" s="250">
        <v>93</v>
      </c>
      <c r="T134" s="250">
        <v>93</v>
      </c>
      <c r="U134" s="250">
        <v>79</v>
      </c>
      <c r="V134" s="250">
        <v>92</v>
      </c>
      <c r="W134" s="250">
        <v>100</v>
      </c>
      <c r="X134" s="250">
        <v>102</v>
      </c>
      <c r="Y134" s="250">
        <v>102</v>
      </c>
      <c r="Z134" s="250">
        <v>131</v>
      </c>
      <c r="AA134" s="250">
        <v>125</v>
      </c>
      <c r="AB134" s="250">
        <v>143</v>
      </c>
      <c r="AC134" s="250">
        <v>153</v>
      </c>
      <c r="AD134" s="250">
        <v>150</v>
      </c>
      <c r="AE134" s="250">
        <v>167</v>
      </c>
      <c r="AF134" s="250">
        <v>182</v>
      </c>
      <c r="AG134" s="250">
        <v>184</v>
      </c>
      <c r="AH134" s="250">
        <v>210</v>
      </c>
      <c r="AI134" s="250">
        <v>215</v>
      </c>
      <c r="AJ134" s="250">
        <v>193</v>
      </c>
      <c r="AK134" s="250">
        <v>199</v>
      </c>
      <c r="AL134" s="250">
        <v>236</v>
      </c>
      <c r="AM134" s="250">
        <v>217</v>
      </c>
      <c r="AN134" s="250">
        <v>242</v>
      </c>
      <c r="AO134" s="250">
        <v>209</v>
      </c>
      <c r="AP134" s="250">
        <v>195</v>
      </c>
      <c r="AQ134" s="250">
        <v>184</v>
      </c>
      <c r="AR134" s="250">
        <v>174</v>
      </c>
      <c r="AS134" s="250">
        <v>176</v>
      </c>
      <c r="AT134" s="250">
        <v>151</v>
      </c>
      <c r="AU134" s="250">
        <v>167</v>
      </c>
      <c r="AV134" s="250">
        <v>161</v>
      </c>
      <c r="AW134" s="250">
        <v>144</v>
      </c>
      <c r="AX134" s="250">
        <v>181</v>
      </c>
      <c r="AY134" s="250">
        <v>149</v>
      </c>
      <c r="AZ134" s="250">
        <v>161</v>
      </c>
      <c r="BA134" s="250">
        <v>167</v>
      </c>
      <c r="BB134" s="250">
        <v>164</v>
      </c>
      <c r="BC134" s="250">
        <v>189</v>
      </c>
      <c r="BD134" s="250">
        <v>185</v>
      </c>
      <c r="BE134" s="250">
        <v>187</v>
      </c>
      <c r="BF134" s="250">
        <v>229</v>
      </c>
      <c r="BG134" s="250">
        <v>240</v>
      </c>
      <c r="BH134" s="250">
        <v>206</v>
      </c>
      <c r="BI134" s="250">
        <v>217</v>
      </c>
      <c r="BJ134" s="250">
        <v>227</v>
      </c>
      <c r="BK134" s="250">
        <v>178</v>
      </c>
      <c r="BL134" s="250">
        <v>150</v>
      </c>
      <c r="BM134" s="250">
        <v>163</v>
      </c>
      <c r="BN134" s="250">
        <v>169</v>
      </c>
      <c r="BO134" s="250">
        <v>126</v>
      </c>
      <c r="BP134" s="250">
        <v>129</v>
      </c>
      <c r="BQ134" s="250">
        <v>132</v>
      </c>
      <c r="BR134" s="250">
        <v>97</v>
      </c>
      <c r="BS134" s="250">
        <v>119</v>
      </c>
      <c r="BT134" s="250">
        <v>100</v>
      </c>
      <c r="BU134" s="250">
        <v>89</v>
      </c>
      <c r="BV134" s="250">
        <v>85</v>
      </c>
      <c r="BW134" s="250">
        <v>65</v>
      </c>
      <c r="BX134" s="250">
        <v>76</v>
      </c>
      <c r="BY134" s="250">
        <v>59</v>
      </c>
      <c r="BZ134" s="250">
        <v>58</v>
      </c>
      <c r="CA134" s="250">
        <v>52</v>
      </c>
      <c r="CB134" s="250">
        <v>39</v>
      </c>
      <c r="CC134" s="250">
        <v>43</v>
      </c>
      <c r="CD134" s="250">
        <v>27</v>
      </c>
      <c r="CE134" s="250">
        <v>27</v>
      </c>
      <c r="CF134" s="250">
        <v>19</v>
      </c>
      <c r="CG134" s="250">
        <v>17</v>
      </c>
      <c r="CH134" s="250">
        <v>5</v>
      </c>
      <c r="CI134" s="250">
        <v>12</v>
      </c>
      <c r="CJ134" s="250">
        <v>3</v>
      </c>
      <c r="CK134" s="250">
        <v>7</v>
      </c>
    </row>
    <row r="135" spans="1:89" s="241" customFormat="1" x14ac:dyDescent="0.25">
      <c r="A135" s="240">
        <v>230</v>
      </c>
      <c r="D135" s="242" t="s">
        <v>395</v>
      </c>
      <c r="E135" s="250">
        <v>401</v>
      </c>
      <c r="F135" s="250">
        <v>432</v>
      </c>
      <c r="G135" s="250">
        <v>362</v>
      </c>
      <c r="H135" s="250">
        <v>394</v>
      </c>
      <c r="I135" s="250">
        <v>308</v>
      </c>
      <c r="J135" s="250">
        <v>225</v>
      </c>
      <c r="K135" s="250">
        <v>199</v>
      </c>
      <c r="L135" s="250">
        <v>200</v>
      </c>
      <c r="M135" s="250">
        <v>210</v>
      </c>
      <c r="N135" s="250">
        <v>159</v>
      </c>
      <c r="O135" s="250">
        <v>194</v>
      </c>
      <c r="P135" s="250">
        <v>179</v>
      </c>
      <c r="Q135" s="250">
        <v>193</v>
      </c>
      <c r="R135" s="250">
        <v>183</v>
      </c>
      <c r="S135" s="250">
        <v>191</v>
      </c>
      <c r="T135" s="250">
        <v>177</v>
      </c>
      <c r="U135" s="250">
        <v>215</v>
      </c>
      <c r="V135" s="250">
        <v>230</v>
      </c>
      <c r="W135" s="250">
        <v>259</v>
      </c>
      <c r="X135" s="250">
        <v>255</v>
      </c>
      <c r="Y135" s="250">
        <v>259</v>
      </c>
      <c r="Z135" s="250">
        <v>316</v>
      </c>
      <c r="AA135" s="250">
        <v>338</v>
      </c>
      <c r="AB135" s="250">
        <v>319</v>
      </c>
      <c r="AC135" s="250">
        <v>369</v>
      </c>
      <c r="AD135" s="250">
        <v>414</v>
      </c>
      <c r="AE135" s="250">
        <v>398</v>
      </c>
      <c r="AF135" s="250">
        <v>393</v>
      </c>
      <c r="AG135" s="250">
        <v>474</v>
      </c>
      <c r="AH135" s="250">
        <v>383</v>
      </c>
      <c r="AI135" s="250">
        <v>469</v>
      </c>
      <c r="AJ135" s="250">
        <v>414</v>
      </c>
      <c r="AK135" s="250">
        <v>466</v>
      </c>
      <c r="AL135" s="250">
        <v>479</v>
      </c>
      <c r="AM135" s="250">
        <v>506</v>
      </c>
      <c r="AN135" s="250">
        <v>498</v>
      </c>
      <c r="AO135" s="250">
        <v>456</v>
      </c>
      <c r="AP135" s="250">
        <v>466</v>
      </c>
      <c r="AQ135" s="250">
        <v>416</v>
      </c>
      <c r="AR135" s="250">
        <v>356</v>
      </c>
      <c r="AS135" s="250">
        <v>392</v>
      </c>
      <c r="AT135" s="250">
        <v>373</v>
      </c>
      <c r="AU135" s="250">
        <v>336</v>
      </c>
      <c r="AV135" s="250">
        <v>345</v>
      </c>
      <c r="AW135" s="250">
        <v>371</v>
      </c>
      <c r="AX135" s="250">
        <v>331</v>
      </c>
      <c r="AY135" s="250">
        <v>333</v>
      </c>
      <c r="AZ135" s="250">
        <v>347</v>
      </c>
      <c r="BA135" s="250">
        <v>322</v>
      </c>
      <c r="BB135" s="250">
        <v>277</v>
      </c>
      <c r="BC135" s="250">
        <v>316</v>
      </c>
      <c r="BD135" s="250">
        <v>319</v>
      </c>
      <c r="BE135" s="250">
        <v>356</v>
      </c>
      <c r="BF135" s="250">
        <v>375</v>
      </c>
      <c r="BG135" s="250">
        <v>425</v>
      </c>
      <c r="BH135" s="250">
        <v>386</v>
      </c>
      <c r="BI135" s="250">
        <v>379</v>
      </c>
      <c r="BJ135" s="250">
        <v>346</v>
      </c>
      <c r="BK135" s="250">
        <v>350</v>
      </c>
      <c r="BL135" s="250">
        <v>286</v>
      </c>
      <c r="BM135" s="250">
        <v>276</v>
      </c>
      <c r="BN135" s="250">
        <v>263</v>
      </c>
      <c r="BO135" s="250">
        <v>288</v>
      </c>
      <c r="BP135" s="250">
        <v>235</v>
      </c>
      <c r="BQ135" s="250">
        <v>235</v>
      </c>
      <c r="BR135" s="250">
        <v>203</v>
      </c>
      <c r="BS135" s="250">
        <v>213</v>
      </c>
      <c r="BT135" s="250">
        <v>181</v>
      </c>
      <c r="BU135" s="250">
        <v>180</v>
      </c>
      <c r="BV135" s="250">
        <v>165</v>
      </c>
      <c r="BW135" s="250">
        <v>181</v>
      </c>
      <c r="BX135" s="250">
        <v>127</v>
      </c>
      <c r="BY135" s="250">
        <v>131</v>
      </c>
      <c r="BZ135" s="250">
        <v>104</v>
      </c>
      <c r="CA135" s="250">
        <v>120</v>
      </c>
      <c r="CB135" s="250">
        <v>92</v>
      </c>
      <c r="CC135" s="250">
        <v>84</v>
      </c>
      <c r="CD135" s="250">
        <v>61</v>
      </c>
      <c r="CE135" s="250">
        <v>48</v>
      </c>
      <c r="CF135" s="250">
        <v>47</v>
      </c>
      <c r="CG135" s="250">
        <v>24</v>
      </c>
      <c r="CH135" s="250">
        <v>22</v>
      </c>
      <c r="CI135" s="250">
        <v>10</v>
      </c>
      <c r="CJ135" s="250">
        <v>8</v>
      </c>
      <c r="CK135" s="250">
        <v>19</v>
      </c>
    </row>
    <row r="136" spans="1:89" s="241" customFormat="1" x14ac:dyDescent="0.25">
      <c r="A136" s="240">
        <v>400</v>
      </c>
      <c r="D136" s="242" t="s">
        <v>396</v>
      </c>
      <c r="E136" s="250">
        <v>226</v>
      </c>
      <c r="F136" s="250">
        <v>214</v>
      </c>
      <c r="G136" s="250">
        <v>223</v>
      </c>
      <c r="H136" s="250">
        <v>217</v>
      </c>
      <c r="I136" s="250">
        <v>187</v>
      </c>
      <c r="J136" s="250">
        <v>153</v>
      </c>
      <c r="K136" s="250">
        <v>133</v>
      </c>
      <c r="L136" s="250">
        <v>131</v>
      </c>
      <c r="M136" s="250">
        <v>112</v>
      </c>
      <c r="N136" s="250">
        <v>115</v>
      </c>
      <c r="O136" s="250">
        <v>128</v>
      </c>
      <c r="P136" s="250">
        <v>119</v>
      </c>
      <c r="Q136" s="250">
        <v>161</v>
      </c>
      <c r="R136" s="250">
        <v>123</v>
      </c>
      <c r="S136" s="250">
        <v>148</v>
      </c>
      <c r="T136" s="250">
        <v>150</v>
      </c>
      <c r="U136" s="250">
        <v>129</v>
      </c>
      <c r="V136" s="250">
        <v>150</v>
      </c>
      <c r="W136" s="250">
        <v>179</v>
      </c>
      <c r="X136" s="250">
        <v>155</v>
      </c>
      <c r="Y136" s="250">
        <v>175</v>
      </c>
      <c r="Z136" s="250">
        <v>154</v>
      </c>
      <c r="AA136" s="250">
        <v>188</v>
      </c>
      <c r="AB136" s="250">
        <v>176</v>
      </c>
      <c r="AC136" s="250">
        <v>220</v>
      </c>
      <c r="AD136" s="250">
        <v>224</v>
      </c>
      <c r="AE136" s="250">
        <v>240</v>
      </c>
      <c r="AF136" s="250">
        <v>248</v>
      </c>
      <c r="AG136" s="250">
        <v>274</v>
      </c>
      <c r="AH136" s="250">
        <v>279</v>
      </c>
      <c r="AI136" s="250">
        <v>228</v>
      </c>
      <c r="AJ136" s="250">
        <v>243</v>
      </c>
      <c r="AK136" s="250">
        <v>236</v>
      </c>
      <c r="AL136" s="250">
        <v>298</v>
      </c>
      <c r="AM136" s="250">
        <v>333</v>
      </c>
      <c r="AN136" s="250">
        <v>346</v>
      </c>
      <c r="AO136" s="250">
        <v>357</v>
      </c>
      <c r="AP136" s="250">
        <v>326</v>
      </c>
      <c r="AQ136" s="250">
        <v>349</v>
      </c>
      <c r="AR136" s="250">
        <v>317</v>
      </c>
      <c r="AS136" s="250">
        <v>335</v>
      </c>
      <c r="AT136" s="250">
        <v>339</v>
      </c>
      <c r="AU136" s="250">
        <v>314</v>
      </c>
      <c r="AV136" s="250">
        <v>333</v>
      </c>
      <c r="AW136" s="250">
        <v>328</v>
      </c>
      <c r="AX136" s="250">
        <v>318</v>
      </c>
      <c r="AY136" s="250">
        <v>355</v>
      </c>
      <c r="AZ136" s="250">
        <v>332</v>
      </c>
      <c r="BA136" s="250">
        <v>356</v>
      </c>
      <c r="BB136" s="250">
        <v>298</v>
      </c>
      <c r="BC136" s="250">
        <v>353</v>
      </c>
      <c r="BD136" s="250">
        <v>321</v>
      </c>
      <c r="BE136" s="250">
        <v>339</v>
      </c>
      <c r="BF136" s="250">
        <v>360</v>
      </c>
      <c r="BG136" s="250">
        <v>340</v>
      </c>
      <c r="BH136" s="250">
        <v>367</v>
      </c>
      <c r="BI136" s="250">
        <v>299</v>
      </c>
      <c r="BJ136" s="250">
        <v>288</v>
      </c>
      <c r="BK136" s="250">
        <v>253</v>
      </c>
      <c r="BL136" s="250">
        <v>233</v>
      </c>
      <c r="BM136" s="250">
        <v>215</v>
      </c>
      <c r="BN136" s="250">
        <v>200</v>
      </c>
      <c r="BO136" s="250">
        <v>219</v>
      </c>
      <c r="BP136" s="250">
        <v>164</v>
      </c>
      <c r="BQ136" s="250">
        <v>187</v>
      </c>
      <c r="BR136" s="250">
        <v>149</v>
      </c>
      <c r="BS136" s="250">
        <v>167</v>
      </c>
      <c r="BT136" s="250">
        <v>145</v>
      </c>
      <c r="BU136" s="250">
        <v>134</v>
      </c>
      <c r="BV136" s="250">
        <v>108</v>
      </c>
      <c r="BW136" s="250">
        <v>119</v>
      </c>
      <c r="BX136" s="250">
        <v>71</v>
      </c>
      <c r="BY136" s="250">
        <v>91</v>
      </c>
      <c r="BZ136" s="250">
        <v>85</v>
      </c>
      <c r="CA136" s="250">
        <v>68</v>
      </c>
      <c r="CB136" s="250">
        <v>60</v>
      </c>
      <c r="CC136" s="250">
        <v>54</v>
      </c>
      <c r="CD136" s="250">
        <v>48</v>
      </c>
      <c r="CE136" s="250">
        <v>24</v>
      </c>
      <c r="CF136" s="250">
        <v>21</v>
      </c>
      <c r="CG136" s="250">
        <v>19</v>
      </c>
      <c r="CH136" s="250">
        <v>12</v>
      </c>
      <c r="CI136" s="250">
        <v>7</v>
      </c>
      <c r="CJ136" s="250">
        <v>11</v>
      </c>
      <c r="CK136" s="250">
        <v>8</v>
      </c>
    </row>
    <row r="137" spans="1:89" s="241" customFormat="1" x14ac:dyDescent="0.25">
      <c r="A137" s="243">
        <v>253</v>
      </c>
      <c r="C137" s="242"/>
      <c r="D137" s="242" t="s">
        <v>398</v>
      </c>
      <c r="E137" s="250">
        <v>348</v>
      </c>
      <c r="F137" s="250">
        <v>343</v>
      </c>
      <c r="G137" s="250">
        <v>309</v>
      </c>
      <c r="H137" s="250">
        <v>324</v>
      </c>
      <c r="I137" s="250">
        <v>280</v>
      </c>
      <c r="J137" s="250">
        <v>247</v>
      </c>
      <c r="K137" s="250">
        <v>173</v>
      </c>
      <c r="L137" s="250">
        <v>182</v>
      </c>
      <c r="M137" s="250">
        <v>180</v>
      </c>
      <c r="N137" s="250">
        <v>191</v>
      </c>
      <c r="O137" s="250">
        <v>190</v>
      </c>
      <c r="P137" s="250">
        <v>170</v>
      </c>
      <c r="Q137" s="250">
        <v>185</v>
      </c>
      <c r="R137" s="250">
        <v>235</v>
      </c>
      <c r="S137" s="250">
        <v>240</v>
      </c>
      <c r="T137" s="250">
        <v>230</v>
      </c>
      <c r="U137" s="250">
        <v>237</v>
      </c>
      <c r="V137" s="250">
        <v>258</v>
      </c>
      <c r="W137" s="250">
        <v>270</v>
      </c>
      <c r="X137" s="250">
        <v>238</v>
      </c>
      <c r="Y137" s="250">
        <v>281</v>
      </c>
      <c r="Z137" s="250">
        <v>287</v>
      </c>
      <c r="AA137" s="250">
        <v>331</v>
      </c>
      <c r="AB137" s="250">
        <v>316</v>
      </c>
      <c r="AC137" s="250">
        <v>363</v>
      </c>
      <c r="AD137" s="250">
        <v>376</v>
      </c>
      <c r="AE137" s="250">
        <v>381</v>
      </c>
      <c r="AF137" s="250">
        <v>352</v>
      </c>
      <c r="AG137" s="250">
        <v>476</v>
      </c>
      <c r="AH137" s="250">
        <v>421</v>
      </c>
      <c r="AI137" s="250">
        <v>384</v>
      </c>
      <c r="AJ137" s="250">
        <v>392</v>
      </c>
      <c r="AK137" s="250">
        <v>378</v>
      </c>
      <c r="AL137" s="250">
        <v>438</v>
      </c>
      <c r="AM137" s="250">
        <v>491</v>
      </c>
      <c r="AN137" s="250">
        <v>395</v>
      </c>
      <c r="AO137" s="250">
        <v>424</v>
      </c>
      <c r="AP137" s="250">
        <v>392</v>
      </c>
      <c r="AQ137" s="250">
        <v>364</v>
      </c>
      <c r="AR137" s="250">
        <v>352</v>
      </c>
      <c r="AS137" s="250">
        <v>301</v>
      </c>
      <c r="AT137" s="250">
        <v>307</v>
      </c>
      <c r="AU137" s="250">
        <v>315</v>
      </c>
      <c r="AV137" s="250">
        <v>269</v>
      </c>
      <c r="AW137" s="250">
        <v>263</v>
      </c>
      <c r="AX137" s="250">
        <v>312</v>
      </c>
      <c r="AY137" s="250">
        <v>281</v>
      </c>
      <c r="AZ137" s="250">
        <v>308</v>
      </c>
      <c r="BA137" s="250">
        <v>279</v>
      </c>
      <c r="BB137" s="250">
        <v>319</v>
      </c>
      <c r="BC137" s="250">
        <v>320</v>
      </c>
      <c r="BD137" s="250">
        <v>335</v>
      </c>
      <c r="BE137" s="250">
        <v>314</v>
      </c>
      <c r="BF137" s="250">
        <v>396</v>
      </c>
      <c r="BG137" s="250">
        <v>426</v>
      </c>
      <c r="BH137" s="250">
        <v>372</v>
      </c>
      <c r="BI137" s="250">
        <v>400</v>
      </c>
      <c r="BJ137" s="250">
        <v>359</v>
      </c>
      <c r="BK137" s="250">
        <v>306</v>
      </c>
      <c r="BL137" s="250">
        <v>266</v>
      </c>
      <c r="BM137" s="250">
        <v>229</v>
      </c>
      <c r="BN137" s="250">
        <v>203</v>
      </c>
      <c r="BO137" s="250">
        <v>179</v>
      </c>
      <c r="BP137" s="250">
        <v>173</v>
      </c>
      <c r="BQ137" s="250">
        <v>154</v>
      </c>
      <c r="BR137" s="250">
        <v>142</v>
      </c>
      <c r="BS137" s="250">
        <v>110</v>
      </c>
      <c r="BT137" s="250">
        <v>97</v>
      </c>
      <c r="BU137" s="250">
        <v>70</v>
      </c>
      <c r="BV137" s="250">
        <v>72</v>
      </c>
      <c r="BW137" s="250">
        <v>61</v>
      </c>
      <c r="BX137" s="250">
        <v>56</v>
      </c>
      <c r="BY137" s="250">
        <v>41</v>
      </c>
      <c r="BZ137" s="250">
        <v>32</v>
      </c>
      <c r="CA137" s="250">
        <v>30</v>
      </c>
      <c r="CB137" s="250">
        <v>28</v>
      </c>
      <c r="CC137" s="250">
        <v>21</v>
      </c>
      <c r="CD137" s="250">
        <v>25</v>
      </c>
      <c r="CE137" s="250">
        <v>14</v>
      </c>
      <c r="CF137" s="250">
        <v>18</v>
      </c>
      <c r="CG137" s="250">
        <v>7</v>
      </c>
      <c r="CH137" s="250">
        <v>6</v>
      </c>
      <c r="CI137" s="250">
        <v>1</v>
      </c>
      <c r="CJ137" s="250">
        <v>2</v>
      </c>
      <c r="CK137" s="250">
        <v>3</v>
      </c>
    </row>
    <row r="138" spans="1:89" s="241" customFormat="1" x14ac:dyDescent="0.25">
      <c r="A138" s="240">
        <v>259</v>
      </c>
      <c r="D138" s="242" t="s">
        <v>399</v>
      </c>
      <c r="E138" s="250">
        <v>416</v>
      </c>
      <c r="F138" s="250">
        <v>369</v>
      </c>
      <c r="G138" s="250">
        <v>365</v>
      </c>
      <c r="H138" s="250">
        <v>396</v>
      </c>
      <c r="I138" s="250">
        <v>344</v>
      </c>
      <c r="J138" s="250">
        <v>324</v>
      </c>
      <c r="K138" s="250">
        <v>319</v>
      </c>
      <c r="L138" s="250">
        <v>282</v>
      </c>
      <c r="M138" s="250">
        <v>254</v>
      </c>
      <c r="N138" s="250">
        <v>292</v>
      </c>
      <c r="O138" s="250">
        <v>290</v>
      </c>
      <c r="P138" s="250">
        <v>286</v>
      </c>
      <c r="Q138" s="250">
        <v>288</v>
      </c>
      <c r="R138" s="250">
        <v>263</v>
      </c>
      <c r="S138" s="250">
        <v>281</v>
      </c>
      <c r="T138" s="250">
        <v>294</v>
      </c>
      <c r="U138" s="250">
        <v>319</v>
      </c>
      <c r="V138" s="250">
        <v>281</v>
      </c>
      <c r="W138" s="250">
        <v>294</v>
      </c>
      <c r="X138" s="250">
        <v>280</v>
      </c>
      <c r="Y138" s="250">
        <v>331</v>
      </c>
      <c r="Z138" s="250">
        <v>330</v>
      </c>
      <c r="AA138" s="250">
        <v>346</v>
      </c>
      <c r="AB138" s="250">
        <v>359</v>
      </c>
      <c r="AC138" s="250">
        <v>397</v>
      </c>
      <c r="AD138" s="250">
        <v>492</v>
      </c>
      <c r="AE138" s="250">
        <v>459</v>
      </c>
      <c r="AF138" s="250">
        <v>513</v>
      </c>
      <c r="AG138" s="250">
        <v>534</v>
      </c>
      <c r="AH138" s="250">
        <v>502</v>
      </c>
      <c r="AI138" s="250">
        <v>489</v>
      </c>
      <c r="AJ138" s="250">
        <v>484</v>
      </c>
      <c r="AK138" s="250">
        <v>491</v>
      </c>
      <c r="AL138" s="250">
        <v>499</v>
      </c>
      <c r="AM138" s="250">
        <v>541</v>
      </c>
      <c r="AN138" s="250">
        <v>530</v>
      </c>
      <c r="AO138" s="250">
        <v>458</v>
      </c>
      <c r="AP138" s="250">
        <v>425</v>
      </c>
      <c r="AQ138" s="250">
        <v>412</v>
      </c>
      <c r="AR138" s="250">
        <v>404</v>
      </c>
      <c r="AS138" s="250">
        <v>362</v>
      </c>
      <c r="AT138" s="250">
        <v>383</v>
      </c>
      <c r="AU138" s="250">
        <v>338</v>
      </c>
      <c r="AV138" s="250">
        <v>359</v>
      </c>
      <c r="AW138" s="250">
        <v>339</v>
      </c>
      <c r="AX138" s="250">
        <v>367</v>
      </c>
      <c r="AY138" s="250">
        <v>320</v>
      </c>
      <c r="AZ138" s="250">
        <v>291</v>
      </c>
      <c r="BA138" s="250">
        <v>329</v>
      </c>
      <c r="BB138" s="250">
        <v>335</v>
      </c>
      <c r="BC138" s="250">
        <v>376</v>
      </c>
      <c r="BD138" s="250">
        <v>364</v>
      </c>
      <c r="BE138" s="250">
        <v>390</v>
      </c>
      <c r="BF138" s="250">
        <v>450</v>
      </c>
      <c r="BG138" s="250">
        <v>435</v>
      </c>
      <c r="BH138" s="250">
        <v>456</v>
      </c>
      <c r="BI138" s="250">
        <v>401</v>
      </c>
      <c r="BJ138" s="250">
        <v>371</v>
      </c>
      <c r="BK138" s="250">
        <v>303</v>
      </c>
      <c r="BL138" s="250">
        <v>254</v>
      </c>
      <c r="BM138" s="250">
        <v>265</v>
      </c>
      <c r="BN138" s="250">
        <v>243</v>
      </c>
      <c r="BO138" s="250">
        <v>189</v>
      </c>
      <c r="BP138" s="250">
        <v>199</v>
      </c>
      <c r="BQ138" s="250">
        <v>163</v>
      </c>
      <c r="BR138" s="250">
        <v>139</v>
      </c>
      <c r="BS138" s="250">
        <v>114</v>
      </c>
      <c r="BT138" s="250">
        <v>130</v>
      </c>
      <c r="BU138" s="250">
        <v>135</v>
      </c>
      <c r="BV138" s="250">
        <v>108</v>
      </c>
      <c r="BW138" s="250">
        <v>77</v>
      </c>
      <c r="BX138" s="250">
        <v>88</v>
      </c>
      <c r="BY138" s="250">
        <v>61</v>
      </c>
      <c r="BZ138" s="250">
        <v>59</v>
      </c>
      <c r="CA138" s="250">
        <v>63</v>
      </c>
      <c r="CB138" s="250">
        <v>43</v>
      </c>
      <c r="CC138" s="250">
        <v>41</v>
      </c>
      <c r="CD138" s="250">
        <v>34</v>
      </c>
      <c r="CE138" s="250">
        <v>16</v>
      </c>
      <c r="CF138" s="250">
        <v>19</v>
      </c>
      <c r="CG138" s="250">
        <v>9</v>
      </c>
      <c r="CH138" s="250">
        <v>13</v>
      </c>
      <c r="CI138" s="250">
        <v>8</v>
      </c>
      <c r="CJ138" s="250">
        <v>9</v>
      </c>
      <c r="CK138" s="250">
        <v>9</v>
      </c>
    </row>
    <row r="139" spans="1:89" s="241" customFormat="1" x14ac:dyDescent="0.25">
      <c r="A139" s="240">
        <v>350</v>
      </c>
      <c r="D139" s="242" t="s">
        <v>400</v>
      </c>
      <c r="E139" s="250">
        <v>191</v>
      </c>
      <c r="F139" s="250">
        <v>173</v>
      </c>
      <c r="G139" s="250">
        <v>190</v>
      </c>
      <c r="H139" s="250">
        <v>147</v>
      </c>
      <c r="I139" s="250">
        <v>149</v>
      </c>
      <c r="J139" s="250">
        <v>91</v>
      </c>
      <c r="K139" s="250">
        <v>77</v>
      </c>
      <c r="L139" s="250">
        <v>65</v>
      </c>
      <c r="M139" s="250">
        <v>56</v>
      </c>
      <c r="N139" s="250">
        <v>77</v>
      </c>
      <c r="O139" s="250">
        <v>77</v>
      </c>
      <c r="P139" s="250">
        <v>76</v>
      </c>
      <c r="Q139" s="250">
        <v>78</v>
      </c>
      <c r="R139" s="250">
        <v>105</v>
      </c>
      <c r="S139" s="250">
        <v>97</v>
      </c>
      <c r="T139" s="250">
        <v>110</v>
      </c>
      <c r="U139" s="250">
        <v>106</v>
      </c>
      <c r="V139" s="250">
        <v>94</v>
      </c>
      <c r="W139" s="250">
        <v>106</v>
      </c>
      <c r="X139" s="250">
        <v>122</v>
      </c>
      <c r="Y139" s="250">
        <v>162</v>
      </c>
      <c r="Z139" s="250">
        <v>173</v>
      </c>
      <c r="AA139" s="250">
        <v>182</v>
      </c>
      <c r="AB139" s="250">
        <v>175</v>
      </c>
      <c r="AC139" s="250">
        <v>172</v>
      </c>
      <c r="AD139" s="250">
        <v>220</v>
      </c>
      <c r="AE139" s="250">
        <v>233</v>
      </c>
      <c r="AF139" s="250">
        <v>207</v>
      </c>
      <c r="AG139" s="250">
        <v>239</v>
      </c>
      <c r="AH139" s="250">
        <v>227</v>
      </c>
      <c r="AI139" s="250">
        <v>204</v>
      </c>
      <c r="AJ139" s="250">
        <v>211</v>
      </c>
      <c r="AK139" s="250">
        <v>235</v>
      </c>
      <c r="AL139" s="250">
        <v>222</v>
      </c>
      <c r="AM139" s="250">
        <v>253</v>
      </c>
      <c r="AN139" s="250">
        <v>237</v>
      </c>
      <c r="AO139" s="250">
        <v>224</v>
      </c>
      <c r="AP139" s="250">
        <v>221</v>
      </c>
      <c r="AQ139" s="250">
        <v>185</v>
      </c>
      <c r="AR139" s="250">
        <v>179</v>
      </c>
      <c r="AS139" s="250">
        <v>184</v>
      </c>
      <c r="AT139" s="250">
        <v>160</v>
      </c>
      <c r="AU139" s="250">
        <v>185</v>
      </c>
      <c r="AV139" s="250">
        <v>171</v>
      </c>
      <c r="AW139" s="250">
        <v>181</v>
      </c>
      <c r="AX139" s="250">
        <v>187</v>
      </c>
      <c r="AY139" s="250">
        <v>205</v>
      </c>
      <c r="AZ139" s="250">
        <v>185</v>
      </c>
      <c r="BA139" s="250">
        <v>154</v>
      </c>
      <c r="BB139" s="250">
        <v>191</v>
      </c>
      <c r="BC139" s="250">
        <v>175</v>
      </c>
      <c r="BD139" s="250">
        <v>199</v>
      </c>
      <c r="BE139" s="250">
        <v>197</v>
      </c>
      <c r="BF139" s="250">
        <v>208</v>
      </c>
      <c r="BG139" s="250">
        <v>230</v>
      </c>
      <c r="BH139" s="250">
        <v>197</v>
      </c>
      <c r="BI139" s="250">
        <v>187</v>
      </c>
      <c r="BJ139" s="250">
        <v>164</v>
      </c>
      <c r="BK139" s="250">
        <v>138</v>
      </c>
      <c r="BL139" s="250">
        <v>111</v>
      </c>
      <c r="BM139" s="250">
        <v>123</v>
      </c>
      <c r="BN139" s="250">
        <v>101</v>
      </c>
      <c r="BO139" s="250">
        <v>81</v>
      </c>
      <c r="BP139" s="250">
        <v>91</v>
      </c>
      <c r="BQ139" s="250">
        <v>80</v>
      </c>
      <c r="BR139" s="250">
        <v>74</v>
      </c>
      <c r="BS139" s="250">
        <v>76</v>
      </c>
      <c r="BT139" s="250">
        <v>61</v>
      </c>
      <c r="BU139" s="250">
        <v>55</v>
      </c>
      <c r="BV139" s="250">
        <v>43</v>
      </c>
      <c r="BW139" s="250">
        <v>32</v>
      </c>
      <c r="BX139" s="250">
        <v>37</v>
      </c>
      <c r="BY139" s="250">
        <v>33</v>
      </c>
      <c r="BZ139" s="250">
        <v>35</v>
      </c>
      <c r="CA139" s="250">
        <v>19</v>
      </c>
      <c r="CB139" s="250">
        <v>27</v>
      </c>
      <c r="CC139" s="250">
        <v>18</v>
      </c>
      <c r="CD139" s="250">
        <v>19</v>
      </c>
      <c r="CE139" s="250">
        <v>7</v>
      </c>
      <c r="CF139" s="250">
        <v>14</v>
      </c>
      <c r="CG139" s="250">
        <v>6</v>
      </c>
      <c r="CH139" s="250">
        <v>6</v>
      </c>
      <c r="CI139" s="250">
        <v>5</v>
      </c>
      <c r="CJ139" s="250">
        <v>2</v>
      </c>
      <c r="CK139" s="250">
        <v>4</v>
      </c>
    </row>
    <row r="140" spans="1:89" s="241" customFormat="1" x14ac:dyDescent="0.25">
      <c r="A140" s="240">
        <v>265</v>
      </c>
      <c r="D140" s="242" t="s">
        <v>401</v>
      </c>
      <c r="E140" s="250">
        <v>564</v>
      </c>
      <c r="F140" s="250">
        <v>562</v>
      </c>
      <c r="G140" s="250">
        <v>573</v>
      </c>
      <c r="H140" s="250">
        <v>585</v>
      </c>
      <c r="I140" s="250">
        <v>640</v>
      </c>
      <c r="J140" s="250">
        <v>617</v>
      </c>
      <c r="K140" s="250">
        <v>602</v>
      </c>
      <c r="L140" s="250">
        <v>538</v>
      </c>
      <c r="M140" s="250">
        <v>499</v>
      </c>
      <c r="N140" s="250">
        <v>489</v>
      </c>
      <c r="O140" s="250">
        <v>465</v>
      </c>
      <c r="P140" s="250">
        <v>444</v>
      </c>
      <c r="Q140" s="250">
        <v>398</v>
      </c>
      <c r="R140" s="250">
        <v>364</v>
      </c>
      <c r="S140" s="250">
        <v>394</v>
      </c>
      <c r="T140" s="250">
        <v>401</v>
      </c>
      <c r="U140" s="250">
        <v>400</v>
      </c>
      <c r="V140" s="250">
        <v>419</v>
      </c>
      <c r="W140" s="250">
        <v>432</v>
      </c>
      <c r="X140" s="250">
        <v>418</v>
      </c>
      <c r="Y140" s="250">
        <v>447</v>
      </c>
      <c r="Z140" s="250">
        <v>491</v>
      </c>
      <c r="AA140" s="250">
        <v>508</v>
      </c>
      <c r="AB140" s="250">
        <v>531</v>
      </c>
      <c r="AC140" s="250">
        <v>574</v>
      </c>
      <c r="AD140" s="250">
        <v>668</v>
      </c>
      <c r="AE140" s="250">
        <v>644</v>
      </c>
      <c r="AF140" s="250">
        <v>664</v>
      </c>
      <c r="AG140" s="250">
        <v>673</v>
      </c>
      <c r="AH140" s="250">
        <v>670</v>
      </c>
      <c r="AI140" s="250">
        <v>635</v>
      </c>
      <c r="AJ140" s="250">
        <v>659</v>
      </c>
      <c r="AK140" s="250">
        <v>704</v>
      </c>
      <c r="AL140" s="250">
        <v>739</v>
      </c>
      <c r="AM140" s="250">
        <v>748</v>
      </c>
      <c r="AN140" s="250">
        <v>695</v>
      </c>
      <c r="AO140" s="250">
        <v>692</v>
      </c>
      <c r="AP140" s="250">
        <v>688</v>
      </c>
      <c r="AQ140" s="250">
        <v>578</v>
      </c>
      <c r="AR140" s="250">
        <v>611</v>
      </c>
      <c r="AS140" s="250">
        <v>543</v>
      </c>
      <c r="AT140" s="250">
        <v>551</v>
      </c>
      <c r="AU140" s="250">
        <v>532</v>
      </c>
      <c r="AV140" s="250">
        <v>526</v>
      </c>
      <c r="AW140" s="250">
        <v>503</v>
      </c>
      <c r="AX140" s="250">
        <v>489</v>
      </c>
      <c r="AY140" s="250">
        <v>477</v>
      </c>
      <c r="AZ140" s="250">
        <v>516</v>
      </c>
      <c r="BA140" s="250">
        <v>486</v>
      </c>
      <c r="BB140" s="250">
        <v>477</v>
      </c>
      <c r="BC140" s="250">
        <v>511</v>
      </c>
      <c r="BD140" s="250">
        <v>546</v>
      </c>
      <c r="BE140" s="250">
        <v>478</v>
      </c>
      <c r="BF140" s="250">
        <v>586</v>
      </c>
      <c r="BG140" s="250">
        <v>611</v>
      </c>
      <c r="BH140" s="250">
        <v>550</v>
      </c>
      <c r="BI140" s="250">
        <v>533</v>
      </c>
      <c r="BJ140" s="250">
        <v>481</v>
      </c>
      <c r="BK140" s="250">
        <v>444</v>
      </c>
      <c r="BL140" s="250">
        <v>384</v>
      </c>
      <c r="BM140" s="250">
        <v>371</v>
      </c>
      <c r="BN140" s="250">
        <v>374</v>
      </c>
      <c r="BO140" s="250">
        <v>287</v>
      </c>
      <c r="BP140" s="250">
        <v>306</v>
      </c>
      <c r="BQ140" s="250">
        <v>265</v>
      </c>
      <c r="BR140" s="250">
        <v>283</v>
      </c>
      <c r="BS140" s="250">
        <v>236</v>
      </c>
      <c r="BT140" s="250">
        <v>216</v>
      </c>
      <c r="BU140" s="250">
        <v>173</v>
      </c>
      <c r="BV140" s="250">
        <v>169</v>
      </c>
      <c r="BW140" s="250">
        <v>141</v>
      </c>
      <c r="BX140" s="250">
        <v>136</v>
      </c>
      <c r="BY140" s="250">
        <v>120</v>
      </c>
      <c r="BZ140" s="250">
        <v>104</v>
      </c>
      <c r="CA140" s="250">
        <v>83</v>
      </c>
      <c r="CB140" s="250">
        <v>84</v>
      </c>
      <c r="CC140" s="250">
        <v>54</v>
      </c>
      <c r="CD140" s="250">
        <v>59</v>
      </c>
      <c r="CE140" s="250">
        <v>35</v>
      </c>
      <c r="CF140" s="250">
        <v>38</v>
      </c>
      <c r="CG140" s="250">
        <v>19</v>
      </c>
      <c r="CH140" s="250">
        <v>18</v>
      </c>
      <c r="CI140" s="250">
        <v>13</v>
      </c>
      <c r="CJ140" s="250">
        <v>8</v>
      </c>
      <c r="CK140" s="250">
        <v>13</v>
      </c>
    </row>
    <row r="141" spans="1:89" s="241" customFormat="1" x14ac:dyDescent="0.25">
      <c r="A141" s="240">
        <v>269</v>
      </c>
      <c r="D141" s="242" t="s">
        <v>402</v>
      </c>
      <c r="E141" s="250">
        <v>146</v>
      </c>
      <c r="F141" s="250">
        <v>134</v>
      </c>
      <c r="G141" s="250">
        <v>164</v>
      </c>
      <c r="H141" s="250">
        <v>129</v>
      </c>
      <c r="I141" s="250">
        <v>131</v>
      </c>
      <c r="J141" s="250">
        <v>87</v>
      </c>
      <c r="K141" s="250">
        <v>86</v>
      </c>
      <c r="L141" s="250">
        <v>70</v>
      </c>
      <c r="M141" s="250">
        <v>65</v>
      </c>
      <c r="N141" s="250">
        <v>65</v>
      </c>
      <c r="O141" s="250">
        <v>78</v>
      </c>
      <c r="P141" s="250">
        <v>76</v>
      </c>
      <c r="Q141" s="250">
        <v>74</v>
      </c>
      <c r="R141" s="250">
        <v>79</v>
      </c>
      <c r="S141" s="250">
        <v>104</v>
      </c>
      <c r="T141" s="250">
        <v>104</v>
      </c>
      <c r="U141" s="250">
        <v>106</v>
      </c>
      <c r="V141" s="250">
        <v>129</v>
      </c>
      <c r="W141" s="250">
        <v>123</v>
      </c>
      <c r="X141" s="250">
        <v>107</v>
      </c>
      <c r="Y141" s="250">
        <v>133</v>
      </c>
      <c r="Z141" s="250">
        <v>143</v>
      </c>
      <c r="AA141" s="250">
        <v>137</v>
      </c>
      <c r="AB141" s="250">
        <v>161</v>
      </c>
      <c r="AC141" s="250">
        <v>178</v>
      </c>
      <c r="AD141" s="250">
        <v>181</v>
      </c>
      <c r="AE141" s="250">
        <v>162</v>
      </c>
      <c r="AF141" s="250">
        <v>171</v>
      </c>
      <c r="AG141" s="250">
        <v>178</v>
      </c>
      <c r="AH141" s="250">
        <v>217</v>
      </c>
      <c r="AI141" s="250">
        <v>195</v>
      </c>
      <c r="AJ141" s="250">
        <v>161</v>
      </c>
      <c r="AK141" s="250">
        <v>183</v>
      </c>
      <c r="AL141" s="250">
        <v>201</v>
      </c>
      <c r="AM141" s="250">
        <v>230</v>
      </c>
      <c r="AN141" s="250">
        <v>191</v>
      </c>
      <c r="AO141" s="250">
        <v>162</v>
      </c>
      <c r="AP141" s="250">
        <v>164</v>
      </c>
      <c r="AQ141" s="250">
        <v>144</v>
      </c>
      <c r="AR141" s="250">
        <v>159</v>
      </c>
      <c r="AS141" s="250">
        <v>153</v>
      </c>
      <c r="AT141" s="250">
        <v>144</v>
      </c>
      <c r="AU141" s="250">
        <v>115</v>
      </c>
      <c r="AV141" s="250">
        <v>141</v>
      </c>
      <c r="AW141" s="250">
        <v>117</v>
      </c>
      <c r="AX141" s="250">
        <v>120</v>
      </c>
      <c r="AY141" s="250">
        <v>110</v>
      </c>
      <c r="AZ141" s="250">
        <v>129</v>
      </c>
      <c r="BA141" s="250">
        <v>122</v>
      </c>
      <c r="BB141" s="250">
        <v>107</v>
      </c>
      <c r="BC141" s="250">
        <v>164</v>
      </c>
      <c r="BD141" s="250">
        <v>141</v>
      </c>
      <c r="BE141" s="250">
        <v>149</v>
      </c>
      <c r="BF141" s="250">
        <v>172</v>
      </c>
      <c r="BG141" s="250">
        <v>168</v>
      </c>
      <c r="BH141" s="250">
        <v>161</v>
      </c>
      <c r="BI141" s="250">
        <v>157</v>
      </c>
      <c r="BJ141" s="250">
        <v>121</v>
      </c>
      <c r="BK141" s="250">
        <v>113</v>
      </c>
      <c r="BL141" s="250">
        <v>103</v>
      </c>
      <c r="BM141" s="250">
        <v>98</v>
      </c>
      <c r="BN141" s="250">
        <v>84</v>
      </c>
      <c r="BO141" s="250">
        <v>86</v>
      </c>
      <c r="BP141" s="250">
        <v>67</v>
      </c>
      <c r="BQ141" s="250">
        <v>54</v>
      </c>
      <c r="BR141" s="250">
        <v>45</v>
      </c>
      <c r="BS141" s="250">
        <v>45</v>
      </c>
      <c r="BT141" s="250">
        <v>40</v>
      </c>
      <c r="BU141" s="250">
        <v>34</v>
      </c>
      <c r="BV141" s="250">
        <v>34</v>
      </c>
      <c r="BW141" s="250">
        <v>22</v>
      </c>
      <c r="BX141" s="250">
        <v>14</v>
      </c>
      <c r="BY141" s="250">
        <v>23</v>
      </c>
      <c r="BZ141" s="250">
        <v>16</v>
      </c>
      <c r="CA141" s="250">
        <v>12</v>
      </c>
      <c r="CB141" s="250">
        <v>19</v>
      </c>
      <c r="CC141" s="250">
        <v>12</v>
      </c>
      <c r="CD141" s="250">
        <v>11</v>
      </c>
      <c r="CE141" s="250">
        <v>8</v>
      </c>
      <c r="CF141" s="250">
        <v>3</v>
      </c>
      <c r="CG141" s="250">
        <v>4</v>
      </c>
      <c r="CH141" s="250">
        <v>0</v>
      </c>
      <c r="CI141" s="250">
        <v>4</v>
      </c>
      <c r="CJ141" s="250">
        <v>2</v>
      </c>
      <c r="CK141" s="250">
        <v>3</v>
      </c>
    </row>
    <row r="142" spans="1:89" s="241" customFormat="1" x14ac:dyDescent="0.25">
      <c r="A142" s="240">
        <v>320</v>
      </c>
      <c r="D142" s="242" t="s">
        <v>403</v>
      </c>
      <c r="E142" s="250">
        <v>242</v>
      </c>
      <c r="F142" s="250">
        <v>237</v>
      </c>
      <c r="G142" s="250">
        <v>227</v>
      </c>
      <c r="H142" s="250">
        <v>229</v>
      </c>
      <c r="I142" s="250">
        <v>181</v>
      </c>
      <c r="J142" s="250">
        <v>176</v>
      </c>
      <c r="K142" s="250">
        <v>136</v>
      </c>
      <c r="L142" s="250">
        <v>121</v>
      </c>
      <c r="M142" s="250">
        <v>154</v>
      </c>
      <c r="N142" s="250">
        <v>148</v>
      </c>
      <c r="O142" s="250">
        <v>139</v>
      </c>
      <c r="P142" s="250">
        <v>137</v>
      </c>
      <c r="Q142" s="250">
        <v>157</v>
      </c>
      <c r="R142" s="250">
        <v>137</v>
      </c>
      <c r="S142" s="250">
        <v>155</v>
      </c>
      <c r="T142" s="250">
        <v>157</v>
      </c>
      <c r="U142" s="250">
        <v>155</v>
      </c>
      <c r="V142" s="250">
        <v>147</v>
      </c>
      <c r="W142" s="250">
        <v>159</v>
      </c>
      <c r="X142" s="250">
        <v>164</v>
      </c>
      <c r="Y142" s="250">
        <v>186</v>
      </c>
      <c r="Z142" s="250">
        <v>170</v>
      </c>
      <c r="AA142" s="250">
        <v>218</v>
      </c>
      <c r="AB142" s="250">
        <v>190</v>
      </c>
      <c r="AC142" s="250">
        <v>247</v>
      </c>
      <c r="AD142" s="250">
        <v>232</v>
      </c>
      <c r="AE142" s="250">
        <v>263</v>
      </c>
      <c r="AF142" s="250">
        <v>249</v>
      </c>
      <c r="AG142" s="250">
        <v>264</v>
      </c>
      <c r="AH142" s="250">
        <v>273</v>
      </c>
      <c r="AI142" s="250">
        <v>280</v>
      </c>
      <c r="AJ142" s="250">
        <v>220</v>
      </c>
      <c r="AK142" s="250">
        <v>282</v>
      </c>
      <c r="AL142" s="250">
        <v>264</v>
      </c>
      <c r="AM142" s="250">
        <v>328</v>
      </c>
      <c r="AN142" s="250">
        <v>304</v>
      </c>
      <c r="AO142" s="250">
        <v>302</v>
      </c>
      <c r="AP142" s="250">
        <v>302</v>
      </c>
      <c r="AQ142" s="250">
        <v>275</v>
      </c>
      <c r="AR142" s="250">
        <v>255</v>
      </c>
      <c r="AS142" s="250">
        <v>265</v>
      </c>
      <c r="AT142" s="250">
        <v>252</v>
      </c>
      <c r="AU142" s="250">
        <v>246</v>
      </c>
      <c r="AV142" s="250">
        <v>239</v>
      </c>
      <c r="AW142" s="250">
        <v>282</v>
      </c>
      <c r="AX142" s="250">
        <v>223</v>
      </c>
      <c r="AY142" s="250">
        <v>240</v>
      </c>
      <c r="AZ142" s="250">
        <v>221</v>
      </c>
      <c r="BA142" s="250">
        <v>246</v>
      </c>
      <c r="BB142" s="250">
        <v>238</v>
      </c>
      <c r="BC142" s="250">
        <v>253</v>
      </c>
      <c r="BD142" s="250">
        <v>238</v>
      </c>
      <c r="BE142" s="250">
        <v>263</v>
      </c>
      <c r="BF142" s="250">
        <v>253</v>
      </c>
      <c r="BG142" s="250">
        <v>250</v>
      </c>
      <c r="BH142" s="250">
        <v>237</v>
      </c>
      <c r="BI142" s="250">
        <v>222</v>
      </c>
      <c r="BJ142" s="250">
        <v>215</v>
      </c>
      <c r="BK142" s="250">
        <v>212</v>
      </c>
      <c r="BL142" s="250">
        <v>177</v>
      </c>
      <c r="BM142" s="250">
        <v>147</v>
      </c>
      <c r="BN142" s="250">
        <v>133</v>
      </c>
      <c r="BO142" s="250">
        <v>134</v>
      </c>
      <c r="BP142" s="250">
        <v>129</v>
      </c>
      <c r="BQ142" s="250">
        <v>121</v>
      </c>
      <c r="BR142" s="250">
        <v>114</v>
      </c>
      <c r="BS142" s="250">
        <v>102</v>
      </c>
      <c r="BT142" s="250">
        <v>75</v>
      </c>
      <c r="BU142" s="250">
        <v>73</v>
      </c>
      <c r="BV142" s="250">
        <v>73</v>
      </c>
      <c r="BW142" s="250">
        <v>72</v>
      </c>
      <c r="BX142" s="250">
        <v>65</v>
      </c>
      <c r="BY142" s="250">
        <v>49</v>
      </c>
      <c r="BZ142" s="250">
        <v>43</v>
      </c>
      <c r="CA142" s="250">
        <v>37</v>
      </c>
      <c r="CB142" s="250">
        <v>35</v>
      </c>
      <c r="CC142" s="250">
        <v>34</v>
      </c>
      <c r="CD142" s="250">
        <v>18</v>
      </c>
      <c r="CE142" s="250">
        <v>21</v>
      </c>
      <c r="CF142" s="250">
        <v>18</v>
      </c>
      <c r="CG142" s="250">
        <v>10</v>
      </c>
      <c r="CH142" s="250">
        <v>6</v>
      </c>
      <c r="CI142" s="250">
        <v>10</v>
      </c>
      <c r="CJ142" s="250">
        <v>3</v>
      </c>
      <c r="CK142" s="250">
        <v>9</v>
      </c>
    </row>
    <row r="143" spans="1:89" s="241" customFormat="1" x14ac:dyDescent="0.25">
      <c r="A143" s="240">
        <v>376</v>
      </c>
      <c r="D143" s="242" t="s">
        <v>404</v>
      </c>
      <c r="E143" s="250">
        <v>350</v>
      </c>
      <c r="F143" s="250">
        <v>338</v>
      </c>
      <c r="G143" s="250">
        <v>331</v>
      </c>
      <c r="H143" s="250">
        <v>365</v>
      </c>
      <c r="I143" s="250">
        <v>343</v>
      </c>
      <c r="J143" s="250">
        <v>282</v>
      </c>
      <c r="K143" s="250">
        <v>278</v>
      </c>
      <c r="L143" s="250">
        <v>259</v>
      </c>
      <c r="M143" s="250">
        <v>299</v>
      </c>
      <c r="N143" s="250">
        <v>262</v>
      </c>
      <c r="O143" s="250">
        <v>275</v>
      </c>
      <c r="P143" s="250">
        <v>241</v>
      </c>
      <c r="Q143" s="250">
        <v>267</v>
      </c>
      <c r="R143" s="250">
        <v>245</v>
      </c>
      <c r="S143" s="250">
        <v>303</v>
      </c>
      <c r="T143" s="250">
        <v>238</v>
      </c>
      <c r="U143" s="250">
        <v>228</v>
      </c>
      <c r="V143" s="250">
        <v>248</v>
      </c>
      <c r="W143" s="250">
        <v>273</v>
      </c>
      <c r="X143" s="250">
        <v>272</v>
      </c>
      <c r="Y143" s="250">
        <v>307</v>
      </c>
      <c r="Z143" s="250">
        <v>316</v>
      </c>
      <c r="AA143" s="250">
        <v>299</v>
      </c>
      <c r="AB143" s="250">
        <v>308</v>
      </c>
      <c r="AC143" s="250">
        <v>325</v>
      </c>
      <c r="AD143" s="250">
        <v>382</v>
      </c>
      <c r="AE143" s="250">
        <v>358</v>
      </c>
      <c r="AF143" s="250">
        <v>363</v>
      </c>
      <c r="AG143" s="250">
        <v>418</v>
      </c>
      <c r="AH143" s="250">
        <v>403</v>
      </c>
      <c r="AI143" s="250">
        <v>385</v>
      </c>
      <c r="AJ143" s="250">
        <v>382</v>
      </c>
      <c r="AK143" s="250">
        <v>377</v>
      </c>
      <c r="AL143" s="250">
        <v>413</v>
      </c>
      <c r="AM143" s="250">
        <v>508</v>
      </c>
      <c r="AN143" s="250">
        <v>474</v>
      </c>
      <c r="AO143" s="250">
        <v>478</v>
      </c>
      <c r="AP143" s="250">
        <v>468</v>
      </c>
      <c r="AQ143" s="250">
        <v>435</v>
      </c>
      <c r="AR143" s="250">
        <v>468</v>
      </c>
      <c r="AS143" s="250">
        <v>430</v>
      </c>
      <c r="AT143" s="250">
        <v>467</v>
      </c>
      <c r="AU143" s="250">
        <v>454</v>
      </c>
      <c r="AV143" s="250">
        <v>425</v>
      </c>
      <c r="AW143" s="250">
        <v>478</v>
      </c>
      <c r="AX143" s="250">
        <v>484</v>
      </c>
      <c r="AY143" s="250">
        <v>455</v>
      </c>
      <c r="AZ143" s="250">
        <v>472</v>
      </c>
      <c r="BA143" s="250">
        <v>468</v>
      </c>
      <c r="BB143" s="250">
        <v>462</v>
      </c>
      <c r="BC143" s="250">
        <v>469</v>
      </c>
      <c r="BD143" s="250">
        <v>436</v>
      </c>
      <c r="BE143" s="250">
        <v>446</v>
      </c>
      <c r="BF143" s="250">
        <v>553</v>
      </c>
      <c r="BG143" s="250">
        <v>510</v>
      </c>
      <c r="BH143" s="250">
        <v>481</v>
      </c>
      <c r="BI143" s="250">
        <v>460</v>
      </c>
      <c r="BJ143" s="250">
        <v>446</v>
      </c>
      <c r="BK143" s="250">
        <v>394</v>
      </c>
      <c r="BL143" s="250">
        <v>329</v>
      </c>
      <c r="BM143" s="250">
        <v>307</v>
      </c>
      <c r="BN143" s="250">
        <v>296</v>
      </c>
      <c r="BO143" s="250">
        <v>301</v>
      </c>
      <c r="BP143" s="250">
        <v>268</v>
      </c>
      <c r="BQ143" s="250">
        <v>252</v>
      </c>
      <c r="BR143" s="250">
        <v>214</v>
      </c>
      <c r="BS143" s="250">
        <v>219</v>
      </c>
      <c r="BT143" s="250">
        <v>190</v>
      </c>
      <c r="BU143" s="250">
        <v>183</v>
      </c>
      <c r="BV143" s="250">
        <v>173</v>
      </c>
      <c r="BW143" s="250">
        <v>137</v>
      </c>
      <c r="BX143" s="250">
        <v>134</v>
      </c>
      <c r="BY143" s="250">
        <v>131</v>
      </c>
      <c r="BZ143" s="250">
        <v>107</v>
      </c>
      <c r="CA143" s="250">
        <v>102</v>
      </c>
      <c r="CB143" s="250">
        <v>74</v>
      </c>
      <c r="CC143" s="250">
        <v>72</v>
      </c>
      <c r="CD143" s="250">
        <v>59</v>
      </c>
      <c r="CE143" s="250">
        <v>28</v>
      </c>
      <c r="CF143" s="250">
        <v>37</v>
      </c>
      <c r="CG143" s="250">
        <v>28</v>
      </c>
      <c r="CH143" s="250">
        <v>17</v>
      </c>
      <c r="CI143" s="250">
        <v>9</v>
      </c>
      <c r="CJ143" s="250">
        <v>9</v>
      </c>
      <c r="CK143" s="250">
        <v>12</v>
      </c>
    </row>
    <row r="144" spans="1:89" s="241" customFormat="1" x14ac:dyDescent="0.25">
      <c r="A144" s="240">
        <v>316</v>
      </c>
      <c r="D144" s="242" t="s">
        <v>405</v>
      </c>
      <c r="E144" s="250">
        <v>460</v>
      </c>
      <c r="F144" s="250">
        <v>473</v>
      </c>
      <c r="G144" s="250">
        <v>433</v>
      </c>
      <c r="H144" s="250">
        <v>462</v>
      </c>
      <c r="I144" s="250">
        <v>422</v>
      </c>
      <c r="J144" s="250">
        <v>335</v>
      </c>
      <c r="K144" s="250">
        <v>332</v>
      </c>
      <c r="L144" s="250">
        <v>310</v>
      </c>
      <c r="M144" s="250">
        <v>321</v>
      </c>
      <c r="N144" s="250">
        <v>317</v>
      </c>
      <c r="O144" s="250">
        <v>318</v>
      </c>
      <c r="P144" s="250">
        <v>347</v>
      </c>
      <c r="Q144" s="250">
        <v>303</v>
      </c>
      <c r="R144" s="250">
        <v>326</v>
      </c>
      <c r="S144" s="250">
        <v>365</v>
      </c>
      <c r="T144" s="250">
        <v>369</v>
      </c>
      <c r="U144" s="250">
        <v>321</v>
      </c>
      <c r="V144" s="250">
        <v>351</v>
      </c>
      <c r="W144" s="250">
        <v>333</v>
      </c>
      <c r="X144" s="250">
        <v>356</v>
      </c>
      <c r="Y144" s="250">
        <v>391</v>
      </c>
      <c r="Z144" s="250">
        <v>403</v>
      </c>
      <c r="AA144" s="250">
        <v>434</v>
      </c>
      <c r="AB144" s="250">
        <v>401</v>
      </c>
      <c r="AC144" s="250">
        <v>455</v>
      </c>
      <c r="AD144" s="250">
        <v>538</v>
      </c>
      <c r="AE144" s="250">
        <v>482</v>
      </c>
      <c r="AF144" s="250">
        <v>558</v>
      </c>
      <c r="AG144" s="250">
        <v>535</v>
      </c>
      <c r="AH144" s="250">
        <v>537</v>
      </c>
      <c r="AI144" s="250">
        <v>512</v>
      </c>
      <c r="AJ144" s="250">
        <v>505</v>
      </c>
      <c r="AK144" s="250">
        <v>530</v>
      </c>
      <c r="AL144" s="250">
        <v>581</v>
      </c>
      <c r="AM144" s="250">
        <v>588</v>
      </c>
      <c r="AN144" s="250">
        <v>614</v>
      </c>
      <c r="AO144" s="250">
        <v>562</v>
      </c>
      <c r="AP144" s="250">
        <v>543</v>
      </c>
      <c r="AQ144" s="250">
        <v>524</v>
      </c>
      <c r="AR144" s="250">
        <v>500</v>
      </c>
      <c r="AS144" s="250">
        <v>492</v>
      </c>
      <c r="AT144" s="250">
        <v>533</v>
      </c>
      <c r="AU144" s="250">
        <v>474</v>
      </c>
      <c r="AV144" s="250">
        <v>479</v>
      </c>
      <c r="AW144" s="250">
        <v>488</v>
      </c>
      <c r="AX144" s="250">
        <v>474</v>
      </c>
      <c r="AY144" s="250">
        <v>422</v>
      </c>
      <c r="AZ144" s="250">
        <v>455</v>
      </c>
      <c r="BA144" s="250">
        <v>489</v>
      </c>
      <c r="BB144" s="250">
        <v>436</v>
      </c>
      <c r="BC144" s="250">
        <v>483</v>
      </c>
      <c r="BD144" s="250">
        <v>430</v>
      </c>
      <c r="BE144" s="250">
        <v>454</v>
      </c>
      <c r="BF144" s="250">
        <v>488</v>
      </c>
      <c r="BG144" s="250">
        <v>498</v>
      </c>
      <c r="BH144" s="250">
        <v>468</v>
      </c>
      <c r="BI144" s="250">
        <v>418</v>
      </c>
      <c r="BJ144" s="250">
        <v>389</v>
      </c>
      <c r="BK144" s="250">
        <v>341</v>
      </c>
      <c r="BL144" s="250">
        <v>301</v>
      </c>
      <c r="BM144" s="250">
        <v>280</v>
      </c>
      <c r="BN144" s="250">
        <v>231</v>
      </c>
      <c r="BO144" s="250">
        <v>255</v>
      </c>
      <c r="BP144" s="250">
        <v>233</v>
      </c>
      <c r="BQ144" s="250">
        <v>195</v>
      </c>
      <c r="BR144" s="250">
        <v>171</v>
      </c>
      <c r="BS144" s="250">
        <v>191</v>
      </c>
      <c r="BT144" s="250">
        <v>168</v>
      </c>
      <c r="BU144" s="250">
        <v>156</v>
      </c>
      <c r="BV144" s="250">
        <v>159</v>
      </c>
      <c r="BW144" s="250">
        <v>108</v>
      </c>
      <c r="BX144" s="250">
        <v>93</v>
      </c>
      <c r="BY144" s="250">
        <v>104</v>
      </c>
      <c r="BZ144" s="250">
        <v>105</v>
      </c>
      <c r="CA144" s="250">
        <v>80</v>
      </c>
      <c r="CB144" s="250">
        <v>83</v>
      </c>
      <c r="CC144" s="250">
        <v>68</v>
      </c>
      <c r="CD144" s="250">
        <v>39</v>
      </c>
      <c r="CE144" s="250">
        <v>37</v>
      </c>
      <c r="CF144" s="250">
        <v>26</v>
      </c>
      <c r="CG144" s="250">
        <v>25</v>
      </c>
      <c r="CH144" s="250">
        <v>15</v>
      </c>
      <c r="CI144" s="250">
        <v>7</v>
      </c>
      <c r="CJ144" s="250">
        <v>9</v>
      </c>
      <c r="CK144" s="250">
        <v>8</v>
      </c>
    </row>
    <row r="145" spans="1:89" s="241" customFormat="1" x14ac:dyDescent="0.25">
      <c r="A145" s="240">
        <v>326</v>
      </c>
      <c r="D145" s="242" t="s">
        <v>406</v>
      </c>
      <c r="E145" s="250">
        <v>301</v>
      </c>
      <c r="F145" s="250">
        <v>327</v>
      </c>
      <c r="G145" s="250">
        <v>315</v>
      </c>
      <c r="H145" s="250">
        <v>289</v>
      </c>
      <c r="I145" s="250">
        <v>226</v>
      </c>
      <c r="J145" s="250">
        <v>199</v>
      </c>
      <c r="K145" s="250">
        <v>216</v>
      </c>
      <c r="L145" s="250">
        <v>201</v>
      </c>
      <c r="M145" s="250">
        <v>179</v>
      </c>
      <c r="N145" s="250">
        <v>176</v>
      </c>
      <c r="O145" s="250">
        <v>186</v>
      </c>
      <c r="P145" s="250">
        <v>211</v>
      </c>
      <c r="Q145" s="250">
        <v>217</v>
      </c>
      <c r="R145" s="250">
        <v>215</v>
      </c>
      <c r="S145" s="250">
        <v>220</v>
      </c>
      <c r="T145" s="250">
        <v>198</v>
      </c>
      <c r="U145" s="250">
        <v>204</v>
      </c>
      <c r="V145" s="250">
        <v>222</v>
      </c>
      <c r="W145" s="250">
        <v>238</v>
      </c>
      <c r="X145" s="250">
        <v>212</v>
      </c>
      <c r="Y145" s="250">
        <v>244</v>
      </c>
      <c r="Z145" s="250">
        <v>275</v>
      </c>
      <c r="AA145" s="250">
        <v>269</v>
      </c>
      <c r="AB145" s="250">
        <v>276</v>
      </c>
      <c r="AC145" s="250">
        <v>294</v>
      </c>
      <c r="AD145" s="250">
        <v>330</v>
      </c>
      <c r="AE145" s="250">
        <v>339</v>
      </c>
      <c r="AF145" s="250">
        <v>295</v>
      </c>
      <c r="AG145" s="250">
        <v>347</v>
      </c>
      <c r="AH145" s="250">
        <v>328</v>
      </c>
      <c r="AI145" s="250">
        <v>345</v>
      </c>
      <c r="AJ145" s="250">
        <v>367</v>
      </c>
      <c r="AK145" s="250">
        <v>328</v>
      </c>
      <c r="AL145" s="250">
        <v>373</v>
      </c>
      <c r="AM145" s="250">
        <v>390</v>
      </c>
      <c r="AN145" s="250">
        <v>358</v>
      </c>
      <c r="AO145" s="250">
        <v>392</v>
      </c>
      <c r="AP145" s="250">
        <v>371</v>
      </c>
      <c r="AQ145" s="250">
        <v>378</v>
      </c>
      <c r="AR145" s="250">
        <v>391</v>
      </c>
      <c r="AS145" s="250">
        <v>340</v>
      </c>
      <c r="AT145" s="250">
        <v>317</v>
      </c>
      <c r="AU145" s="250">
        <v>363</v>
      </c>
      <c r="AV145" s="250">
        <v>376</v>
      </c>
      <c r="AW145" s="250">
        <v>354</v>
      </c>
      <c r="AX145" s="250">
        <v>328</v>
      </c>
      <c r="AY145" s="250">
        <v>330</v>
      </c>
      <c r="AZ145" s="250">
        <v>343</v>
      </c>
      <c r="BA145" s="250">
        <v>356</v>
      </c>
      <c r="BB145" s="250">
        <v>330</v>
      </c>
      <c r="BC145" s="250">
        <v>340</v>
      </c>
      <c r="BD145" s="250">
        <v>332</v>
      </c>
      <c r="BE145" s="250">
        <v>333</v>
      </c>
      <c r="BF145" s="250">
        <v>340</v>
      </c>
      <c r="BG145" s="250">
        <v>434</v>
      </c>
      <c r="BH145" s="250">
        <v>381</v>
      </c>
      <c r="BI145" s="250">
        <v>327</v>
      </c>
      <c r="BJ145" s="250">
        <v>307</v>
      </c>
      <c r="BK145" s="250">
        <v>240</v>
      </c>
      <c r="BL145" s="250">
        <v>262</v>
      </c>
      <c r="BM145" s="250">
        <v>213</v>
      </c>
      <c r="BN145" s="250">
        <v>206</v>
      </c>
      <c r="BO145" s="250">
        <v>195</v>
      </c>
      <c r="BP145" s="250">
        <v>197</v>
      </c>
      <c r="BQ145" s="250">
        <v>161</v>
      </c>
      <c r="BR145" s="250">
        <v>149</v>
      </c>
      <c r="BS145" s="250">
        <v>159</v>
      </c>
      <c r="BT145" s="250">
        <v>133</v>
      </c>
      <c r="BU145" s="250">
        <v>111</v>
      </c>
      <c r="BV145" s="250">
        <v>94</v>
      </c>
      <c r="BW145" s="250">
        <v>105</v>
      </c>
      <c r="BX145" s="250">
        <v>75</v>
      </c>
      <c r="BY145" s="250">
        <v>71</v>
      </c>
      <c r="BZ145" s="250">
        <v>47</v>
      </c>
      <c r="CA145" s="250">
        <v>61</v>
      </c>
      <c r="CB145" s="250">
        <v>52</v>
      </c>
      <c r="CC145" s="250">
        <v>39</v>
      </c>
      <c r="CD145" s="250">
        <v>26</v>
      </c>
      <c r="CE145" s="250">
        <v>28</v>
      </c>
      <c r="CF145" s="250">
        <v>20</v>
      </c>
      <c r="CG145" s="250">
        <v>12</v>
      </c>
      <c r="CH145" s="250">
        <v>14</v>
      </c>
      <c r="CI145" s="250">
        <v>4</v>
      </c>
      <c r="CJ145" s="250">
        <v>8</v>
      </c>
      <c r="CK145" s="250">
        <v>10</v>
      </c>
    </row>
    <row r="146" spans="1:89" s="241" customFormat="1" x14ac:dyDescent="0.25">
      <c r="A146" s="240">
        <v>360</v>
      </c>
      <c r="D146" s="242" t="s">
        <v>407</v>
      </c>
      <c r="E146" s="250">
        <v>244</v>
      </c>
      <c r="F146" s="250">
        <v>255</v>
      </c>
      <c r="G146" s="250">
        <v>223</v>
      </c>
      <c r="H146" s="250">
        <v>202</v>
      </c>
      <c r="I146" s="250">
        <v>161</v>
      </c>
      <c r="J146" s="250">
        <v>163</v>
      </c>
      <c r="K146" s="250">
        <v>149</v>
      </c>
      <c r="L146" s="250">
        <v>130</v>
      </c>
      <c r="M146" s="250">
        <v>143</v>
      </c>
      <c r="N146" s="250">
        <v>151</v>
      </c>
      <c r="O146" s="250">
        <v>146</v>
      </c>
      <c r="P146" s="250">
        <v>166</v>
      </c>
      <c r="Q146" s="250">
        <v>164</v>
      </c>
      <c r="R146" s="250">
        <v>149</v>
      </c>
      <c r="S146" s="250">
        <v>140</v>
      </c>
      <c r="T146" s="250">
        <v>161</v>
      </c>
      <c r="U146" s="250">
        <v>160</v>
      </c>
      <c r="V146" s="250">
        <v>161</v>
      </c>
      <c r="W146" s="250">
        <v>185</v>
      </c>
      <c r="X146" s="250">
        <v>159</v>
      </c>
      <c r="Y146" s="250">
        <v>200</v>
      </c>
      <c r="Z146" s="250">
        <v>174</v>
      </c>
      <c r="AA146" s="250">
        <v>206</v>
      </c>
      <c r="AB146" s="250">
        <v>218</v>
      </c>
      <c r="AC146" s="250">
        <v>209</v>
      </c>
      <c r="AD146" s="250">
        <v>246</v>
      </c>
      <c r="AE146" s="250">
        <v>237</v>
      </c>
      <c r="AF146" s="250">
        <v>234</v>
      </c>
      <c r="AG146" s="250">
        <v>245</v>
      </c>
      <c r="AH146" s="250">
        <v>256</v>
      </c>
      <c r="AI146" s="250">
        <v>240</v>
      </c>
      <c r="AJ146" s="250">
        <v>252</v>
      </c>
      <c r="AK146" s="250">
        <v>284</v>
      </c>
      <c r="AL146" s="250">
        <v>295</v>
      </c>
      <c r="AM146" s="250">
        <v>327</v>
      </c>
      <c r="AN146" s="250">
        <v>335</v>
      </c>
      <c r="AO146" s="250">
        <v>301</v>
      </c>
      <c r="AP146" s="250">
        <v>344</v>
      </c>
      <c r="AQ146" s="250">
        <v>350</v>
      </c>
      <c r="AR146" s="250">
        <v>321</v>
      </c>
      <c r="AS146" s="250">
        <v>325</v>
      </c>
      <c r="AT146" s="250">
        <v>340</v>
      </c>
      <c r="AU146" s="250">
        <v>332</v>
      </c>
      <c r="AV146" s="250">
        <v>339</v>
      </c>
      <c r="AW146" s="250">
        <v>371</v>
      </c>
      <c r="AX146" s="250">
        <v>372</v>
      </c>
      <c r="AY146" s="250">
        <v>350</v>
      </c>
      <c r="AZ146" s="250">
        <v>344</v>
      </c>
      <c r="BA146" s="250">
        <v>370</v>
      </c>
      <c r="BB146" s="250">
        <v>344</v>
      </c>
      <c r="BC146" s="250">
        <v>342</v>
      </c>
      <c r="BD146" s="250">
        <v>362</v>
      </c>
      <c r="BE146" s="250">
        <v>361</v>
      </c>
      <c r="BF146" s="250">
        <v>365</v>
      </c>
      <c r="BG146" s="250">
        <v>357</v>
      </c>
      <c r="BH146" s="250">
        <v>351</v>
      </c>
      <c r="BI146" s="250">
        <v>341</v>
      </c>
      <c r="BJ146" s="250">
        <v>296</v>
      </c>
      <c r="BK146" s="250">
        <v>261</v>
      </c>
      <c r="BL146" s="250">
        <v>255</v>
      </c>
      <c r="BM146" s="250">
        <v>240</v>
      </c>
      <c r="BN146" s="250">
        <v>211</v>
      </c>
      <c r="BO146" s="250">
        <v>217</v>
      </c>
      <c r="BP146" s="250">
        <v>209</v>
      </c>
      <c r="BQ146" s="250">
        <v>192</v>
      </c>
      <c r="BR146" s="250">
        <v>186</v>
      </c>
      <c r="BS146" s="250">
        <v>148</v>
      </c>
      <c r="BT146" s="250">
        <v>155</v>
      </c>
      <c r="BU146" s="250">
        <v>125</v>
      </c>
      <c r="BV146" s="250">
        <v>103</v>
      </c>
      <c r="BW146" s="250">
        <v>133</v>
      </c>
      <c r="BX146" s="250">
        <v>99</v>
      </c>
      <c r="BY146" s="250">
        <v>104</v>
      </c>
      <c r="BZ146" s="250">
        <v>88</v>
      </c>
      <c r="CA146" s="250">
        <v>83</v>
      </c>
      <c r="CB146" s="250">
        <v>73</v>
      </c>
      <c r="CC146" s="250">
        <v>53</v>
      </c>
      <c r="CD146" s="250">
        <v>38</v>
      </c>
      <c r="CE146" s="250">
        <v>23</v>
      </c>
      <c r="CF146" s="250">
        <v>22</v>
      </c>
      <c r="CG146" s="250">
        <v>18</v>
      </c>
      <c r="CH146" s="250">
        <v>11</v>
      </c>
      <c r="CI146" s="250">
        <v>10</v>
      </c>
      <c r="CJ146" s="250">
        <v>7</v>
      </c>
      <c r="CK146" s="250">
        <v>8</v>
      </c>
    </row>
    <row r="147" spans="1:89" s="241" customFormat="1" x14ac:dyDescent="0.25">
      <c r="A147" s="240">
        <v>370</v>
      </c>
      <c r="D147" s="242" t="s">
        <v>408</v>
      </c>
      <c r="E147" s="250">
        <v>513</v>
      </c>
      <c r="F147" s="250">
        <v>553</v>
      </c>
      <c r="G147" s="250">
        <v>493</v>
      </c>
      <c r="H147" s="250">
        <v>496</v>
      </c>
      <c r="I147" s="250">
        <v>508</v>
      </c>
      <c r="J147" s="250">
        <v>479</v>
      </c>
      <c r="K147" s="250">
        <v>485</v>
      </c>
      <c r="L147" s="250">
        <v>443</v>
      </c>
      <c r="M147" s="250">
        <v>446</v>
      </c>
      <c r="N147" s="250">
        <v>410</v>
      </c>
      <c r="O147" s="250">
        <v>412</v>
      </c>
      <c r="P147" s="250">
        <v>404</v>
      </c>
      <c r="Q147" s="250">
        <v>417</v>
      </c>
      <c r="R147" s="250">
        <v>429</v>
      </c>
      <c r="S147" s="250">
        <v>409</v>
      </c>
      <c r="T147" s="250">
        <v>416</v>
      </c>
      <c r="U147" s="250">
        <v>382</v>
      </c>
      <c r="V147" s="250">
        <v>398</v>
      </c>
      <c r="W147" s="250">
        <v>429</v>
      </c>
      <c r="X147" s="250">
        <v>453</v>
      </c>
      <c r="Y147" s="250">
        <v>443</v>
      </c>
      <c r="Z147" s="250">
        <v>457</v>
      </c>
      <c r="AA147" s="250">
        <v>516</v>
      </c>
      <c r="AB147" s="250">
        <v>482</v>
      </c>
      <c r="AC147" s="250">
        <v>523</v>
      </c>
      <c r="AD147" s="250">
        <v>587</v>
      </c>
      <c r="AE147" s="250">
        <v>582</v>
      </c>
      <c r="AF147" s="250">
        <v>545</v>
      </c>
      <c r="AG147" s="250">
        <v>557</v>
      </c>
      <c r="AH147" s="250">
        <v>575</v>
      </c>
      <c r="AI147" s="250">
        <v>566</v>
      </c>
      <c r="AJ147" s="250">
        <v>583</v>
      </c>
      <c r="AK147" s="250">
        <v>619</v>
      </c>
      <c r="AL147" s="250">
        <v>657</v>
      </c>
      <c r="AM147" s="250">
        <v>665</v>
      </c>
      <c r="AN147" s="250">
        <v>626</v>
      </c>
      <c r="AO147" s="250">
        <v>649</v>
      </c>
      <c r="AP147" s="250">
        <v>607</v>
      </c>
      <c r="AQ147" s="250">
        <v>582</v>
      </c>
      <c r="AR147" s="250">
        <v>559</v>
      </c>
      <c r="AS147" s="250">
        <v>544</v>
      </c>
      <c r="AT147" s="250">
        <v>572</v>
      </c>
      <c r="AU147" s="250">
        <v>570</v>
      </c>
      <c r="AV147" s="250">
        <v>561</v>
      </c>
      <c r="AW147" s="250">
        <v>569</v>
      </c>
      <c r="AX147" s="250">
        <v>568</v>
      </c>
      <c r="AY147" s="250">
        <v>531</v>
      </c>
      <c r="AZ147" s="250">
        <v>558</v>
      </c>
      <c r="BA147" s="250">
        <v>552</v>
      </c>
      <c r="BB147" s="250">
        <v>528</v>
      </c>
      <c r="BC147" s="250">
        <v>509</v>
      </c>
      <c r="BD147" s="250">
        <v>563</v>
      </c>
      <c r="BE147" s="250">
        <v>529</v>
      </c>
      <c r="BF147" s="250">
        <v>575</v>
      </c>
      <c r="BG147" s="250">
        <v>580</v>
      </c>
      <c r="BH147" s="250">
        <v>520</v>
      </c>
      <c r="BI147" s="250">
        <v>500</v>
      </c>
      <c r="BJ147" s="250">
        <v>494</v>
      </c>
      <c r="BK147" s="250">
        <v>465</v>
      </c>
      <c r="BL147" s="250">
        <v>395</v>
      </c>
      <c r="BM147" s="250">
        <v>346</v>
      </c>
      <c r="BN147" s="250">
        <v>324</v>
      </c>
      <c r="BO147" s="250">
        <v>347</v>
      </c>
      <c r="BP147" s="250">
        <v>289</v>
      </c>
      <c r="BQ147" s="250">
        <v>271</v>
      </c>
      <c r="BR147" s="250">
        <v>251</v>
      </c>
      <c r="BS147" s="250">
        <v>198</v>
      </c>
      <c r="BT147" s="250">
        <v>193</v>
      </c>
      <c r="BU147" s="250">
        <v>185</v>
      </c>
      <c r="BV147" s="250">
        <v>167</v>
      </c>
      <c r="BW147" s="250">
        <v>159</v>
      </c>
      <c r="BX147" s="250">
        <v>129</v>
      </c>
      <c r="BY147" s="250">
        <v>116</v>
      </c>
      <c r="BZ147" s="250">
        <v>124</v>
      </c>
      <c r="CA147" s="250">
        <v>97</v>
      </c>
      <c r="CB147" s="250">
        <v>69</v>
      </c>
      <c r="CC147" s="250">
        <v>67</v>
      </c>
      <c r="CD147" s="250">
        <v>49</v>
      </c>
      <c r="CE147" s="250">
        <v>39</v>
      </c>
      <c r="CF147" s="250">
        <v>41</v>
      </c>
      <c r="CG147" s="250">
        <v>28</v>
      </c>
      <c r="CH147" s="250">
        <v>23</v>
      </c>
      <c r="CI147" s="250">
        <v>14</v>
      </c>
      <c r="CJ147" s="250">
        <v>14</v>
      </c>
      <c r="CK147" s="250">
        <v>4</v>
      </c>
    </row>
    <row r="148" spans="1:89" s="241" customFormat="1" x14ac:dyDescent="0.25">
      <c r="A148" s="240">
        <v>306</v>
      </c>
      <c r="D148" s="242" t="s">
        <v>409</v>
      </c>
      <c r="E148" s="250">
        <v>197</v>
      </c>
      <c r="F148" s="250">
        <v>193</v>
      </c>
      <c r="G148" s="250">
        <v>175</v>
      </c>
      <c r="H148" s="250">
        <v>171</v>
      </c>
      <c r="I148" s="250">
        <v>132</v>
      </c>
      <c r="J148" s="250">
        <v>140</v>
      </c>
      <c r="K148" s="250">
        <v>87</v>
      </c>
      <c r="L148" s="250">
        <v>95</v>
      </c>
      <c r="M148" s="250">
        <v>127</v>
      </c>
      <c r="N148" s="250">
        <v>137</v>
      </c>
      <c r="O148" s="250">
        <v>120</v>
      </c>
      <c r="P148" s="250">
        <v>132</v>
      </c>
      <c r="Q148" s="250">
        <v>97</v>
      </c>
      <c r="R148" s="250">
        <v>117</v>
      </c>
      <c r="S148" s="250">
        <v>91</v>
      </c>
      <c r="T148" s="250">
        <v>120</v>
      </c>
      <c r="U148" s="250">
        <v>102</v>
      </c>
      <c r="V148" s="250">
        <v>134</v>
      </c>
      <c r="W148" s="250">
        <v>99</v>
      </c>
      <c r="X148" s="250">
        <v>128</v>
      </c>
      <c r="Y148" s="250">
        <v>152</v>
      </c>
      <c r="Z148" s="250">
        <v>148</v>
      </c>
      <c r="AA148" s="250">
        <v>171</v>
      </c>
      <c r="AB148" s="250">
        <v>158</v>
      </c>
      <c r="AC148" s="250">
        <v>170</v>
      </c>
      <c r="AD148" s="250">
        <v>201</v>
      </c>
      <c r="AE148" s="250">
        <v>179</v>
      </c>
      <c r="AF148" s="250">
        <v>204</v>
      </c>
      <c r="AG148" s="250">
        <v>207</v>
      </c>
      <c r="AH148" s="250">
        <v>223</v>
      </c>
      <c r="AI148" s="250">
        <v>210</v>
      </c>
      <c r="AJ148" s="250">
        <v>179</v>
      </c>
      <c r="AK148" s="250">
        <v>214</v>
      </c>
      <c r="AL148" s="250">
        <v>231</v>
      </c>
      <c r="AM148" s="250">
        <v>270</v>
      </c>
      <c r="AN148" s="250">
        <v>268</v>
      </c>
      <c r="AO148" s="250">
        <v>271</v>
      </c>
      <c r="AP148" s="250">
        <v>272</v>
      </c>
      <c r="AQ148" s="250">
        <v>227</v>
      </c>
      <c r="AR148" s="250">
        <v>236</v>
      </c>
      <c r="AS148" s="250">
        <v>262</v>
      </c>
      <c r="AT148" s="250">
        <v>245</v>
      </c>
      <c r="AU148" s="250">
        <v>266</v>
      </c>
      <c r="AV148" s="250">
        <v>236</v>
      </c>
      <c r="AW148" s="250">
        <v>272</v>
      </c>
      <c r="AX148" s="250">
        <v>254</v>
      </c>
      <c r="AY148" s="250">
        <v>278</v>
      </c>
      <c r="AZ148" s="250">
        <v>284</v>
      </c>
      <c r="BA148" s="250">
        <v>318</v>
      </c>
      <c r="BB148" s="250">
        <v>301</v>
      </c>
      <c r="BC148" s="250">
        <v>276</v>
      </c>
      <c r="BD148" s="250">
        <v>323</v>
      </c>
      <c r="BE148" s="250">
        <v>339</v>
      </c>
      <c r="BF148" s="250">
        <v>362</v>
      </c>
      <c r="BG148" s="250">
        <v>304</v>
      </c>
      <c r="BH148" s="250">
        <v>315</v>
      </c>
      <c r="BI148" s="250">
        <v>290</v>
      </c>
      <c r="BJ148" s="250">
        <v>238</v>
      </c>
      <c r="BK148" s="250">
        <v>244</v>
      </c>
      <c r="BL148" s="250">
        <v>211</v>
      </c>
      <c r="BM148" s="250">
        <v>197</v>
      </c>
      <c r="BN148" s="250">
        <v>181</v>
      </c>
      <c r="BO148" s="250">
        <v>166</v>
      </c>
      <c r="BP148" s="250">
        <v>136</v>
      </c>
      <c r="BQ148" s="250">
        <v>145</v>
      </c>
      <c r="BR148" s="250">
        <v>129</v>
      </c>
      <c r="BS148" s="250">
        <v>103</v>
      </c>
      <c r="BT148" s="250">
        <v>86</v>
      </c>
      <c r="BU148" s="250">
        <v>84</v>
      </c>
      <c r="BV148" s="250">
        <v>79</v>
      </c>
      <c r="BW148" s="250">
        <v>60</v>
      </c>
      <c r="BX148" s="250">
        <v>54</v>
      </c>
      <c r="BY148" s="250">
        <v>61</v>
      </c>
      <c r="BZ148" s="250">
        <v>50</v>
      </c>
      <c r="CA148" s="250">
        <v>60</v>
      </c>
      <c r="CB148" s="250">
        <v>38</v>
      </c>
      <c r="CC148" s="250">
        <v>32</v>
      </c>
      <c r="CD148" s="250">
        <v>35</v>
      </c>
      <c r="CE148" s="250">
        <v>20</v>
      </c>
      <c r="CF148" s="250">
        <v>16</v>
      </c>
      <c r="CG148" s="250">
        <v>12</v>
      </c>
      <c r="CH148" s="250">
        <v>5</v>
      </c>
      <c r="CI148" s="250">
        <v>7</v>
      </c>
      <c r="CJ148" s="250">
        <v>6</v>
      </c>
      <c r="CK148" s="250">
        <v>9</v>
      </c>
    </row>
    <row r="149" spans="1:89" s="241" customFormat="1" x14ac:dyDescent="0.25">
      <c r="A149" s="240">
        <v>329</v>
      </c>
      <c r="D149" s="242" t="s">
        <v>410</v>
      </c>
      <c r="E149" s="250">
        <v>226</v>
      </c>
      <c r="F149" s="250">
        <v>225</v>
      </c>
      <c r="G149" s="250">
        <v>205</v>
      </c>
      <c r="H149" s="250">
        <v>193</v>
      </c>
      <c r="I149" s="250">
        <v>200</v>
      </c>
      <c r="J149" s="250">
        <v>198</v>
      </c>
      <c r="K149" s="250">
        <v>179</v>
      </c>
      <c r="L149" s="250">
        <v>155</v>
      </c>
      <c r="M149" s="250">
        <v>184</v>
      </c>
      <c r="N149" s="250">
        <v>150</v>
      </c>
      <c r="O149" s="250">
        <v>175</v>
      </c>
      <c r="P149" s="250">
        <v>174</v>
      </c>
      <c r="Q149" s="250">
        <v>156</v>
      </c>
      <c r="R149" s="250">
        <v>160</v>
      </c>
      <c r="S149" s="250">
        <v>192</v>
      </c>
      <c r="T149" s="250">
        <v>164</v>
      </c>
      <c r="U149" s="250">
        <v>173</v>
      </c>
      <c r="V149" s="250">
        <v>166</v>
      </c>
      <c r="W149" s="250">
        <v>174</v>
      </c>
      <c r="X149" s="250">
        <v>196</v>
      </c>
      <c r="Y149" s="250">
        <v>209</v>
      </c>
      <c r="Z149" s="250">
        <v>221</v>
      </c>
      <c r="AA149" s="250">
        <v>222</v>
      </c>
      <c r="AB149" s="250">
        <v>232</v>
      </c>
      <c r="AC149" s="250">
        <v>249</v>
      </c>
      <c r="AD149" s="250">
        <v>274</v>
      </c>
      <c r="AE149" s="250">
        <v>261</v>
      </c>
      <c r="AF149" s="250">
        <v>255</v>
      </c>
      <c r="AG149" s="250">
        <v>283</v>
      </c>
      <c r="AH149" s="250">
        <v>250</v>
      </c>
      <c r="AI149" s="250">
        <v>287</v>
      </c>
      <c r="AJ149" s="250">
        <v>259</v>
      </c>
      <c r="AK149" s="250">
        <v>253</v>
      </c>
      <c r="AL149" s="250">
        <v>295</v>
      </c>
      <c r="AM149" s="250">
        <v>296</v>
      </c>
      <c r="AN149" s="250">
        <v>260</v>
      </c>
      <c r="AO149" s="250">
        <v>239</v>
      </c>
      <c r="AP149" s="250">
        <v>252</v>
      </c>
      <c r="AQ149" s="250">
        <v>245</v>
      </c>
      <c r="AR149" s="250">
        <v>233</v>
      </c>
      <c r="AS149" s="250">
        <v>233</v>
      </c>
      <c r="AT149" s="250">
        <v>209</v>
      </c>
      <c r="AU149" s="250">
        <v>225</v>
      </c>
      <c r="AV149" s="250">
        <v>213</v>
      </c>
      <c r="AW149" s="250">
        <v>218</v>
      </c>
      <c r="AX149" s="250">
        <v>190</v>
      </c>
      <c r="AY149" s="250">
        <v>202</v>
      </c>
      <c r="AZ149" s="250">
        <v>181</v>
      </c>
      <c r="BA149" s="250">
        <v>226</v>
      </c>
      <c r="BB149" s="250">
        <v>179</v>
      </c>
      <c r="BC149" s="250">
        <v>180</v>
      </c>
      <c r="BD149" s="250">
        <v>182</v>
      </c>
      <c r="BE149" s="250">
        <v>216</v>
      </c>
      <c r="BF149" s="250">
        <v>192</v>
      </c>
      <c r="BG149" s="250">
        <v>226</v>
      </c>
      <c r="BH149" s="250">
        <v>202</v>
      </c>
      <c r="BI149" s="250">
        <v>184</v>
      </c>
      <c r="BJ149" s="250">
        <v>148</v>
      </c>
      <c r="BK149" s="250">
        <v>143</v>
      </c>
      <c r="BL149" s="250">
        <v>116</v>
      </c>
      <c r="BM149" s="250">
        <v>138</v>
      </c>
      <c r="BN149" s="250">
        <v>95</v>
      </c>
      <c r="BO149" s="250">
        <v>124</v>
      </c>
      <c r="BP149" s="250">
        <v>116</v>
      </c>
      <c r="BQ149" s="250">
        <v>104</v>
      </c>
      <c r="BR149" s="250">
        <v>89</v>
      </c>
      <c r="BS149" s="250">
        <v>102</v>
      </c>
      <c r="BT149" s="250">
        <v>74</v>
      </c>
      <c r="BU149" s="250">
        <v>59</v>
      </c>
      <c r="BV149" s="250">
        <v>48</v>
      </c>
      <c r="BW149" s="250">
        <v>65</v>
      </c>
      <c r="BX149" s="250">
        <v>50</v>
      </c>
      <c r="BY149" s="250">
        <v>48</v>
      </c>
      <c r="BZ149" s="250">
        <v>39</v>
      </c>
      <c r="CA149" s="250">
        <v>20</v>
      </c>
      <c r="CB149" s="250">
        <v>10</v>
      </c>
      <c r="CC149" s="250">
        <v>28</v>
      </c>
      <c r="CD149" s="250">
        <v>25</v>
      </c>
      <c r="CE149" s="250">
        <v>25</v>
      </c>
      <c r="CF149" s="250">
        <v>10</v>
      </c>
      <c r="CG149" s="250">
        <v>11</v>
      </c>
      <c r="CH149" s="250">
        <v>7</v>
      </c>
      <c r="CI149" s="250">
        <v>5</v>
      </c>
      <c r="CJ149" s="250">
        <v>2</v>
      </c>
      <c r="CK149" s="250">
        <v>0</v>
      </c>
    </row>
    <row r="150" spans="1:89" s="241" customFormat="1" x14ac:dyDescent="0.25">
      <c r="A150" s="240">
        <v>330</v>
      </c>
      <c r="D150" s="242" t="s">
        <v>411</v>
      </c>
      <c r="E150" s="250">
        <v>477</v>
      </c>
      <c r="F150" s="250">
        <v>445</v>
      </c>
      <c r="G150" s="250">
        <v>493</v>
      </c>
      <c r="H150" s="250">
        <v>516</v>
      </c>
      <c r="I150" s="250">
        <v>507</v>
      </c>
      <c r="J150" s="250">
        <v>541</v>
      </c>
      <c r="K150" s="250">
        <v>559</v>
      </c>
      <c r="L150" s="250">
        <v>509</v>
      </c>
      <c r="M150" s="250">
        <v>483</v>
      </c>
      <c r="N150" s="250">
        <v>468</v>
      </c>
      <c r="O150" s="250">
        <v>427</v>
      </c>
      <c r="P150" s="250">
        <v>434</v>
      </c>
      <c r="Q150" s="250">
        <v>410</v>
      </c>
      <c r="R150" s="250">
        <v>388</v>
      </c>
      <c r="S150" s="250">
        <v>380</v>
      </c>
      <c r="T150" s="250">
        <v>371</v>
      </c>
      <c r="U150" s="250">
        <v>365</v>
      </c>
      <c r="V150" s="250">
        <v>359</v>
      </c>
      <c r="W150" s="250">
        <v>442</v>
      </c>
      <c r="X150" s="250">
        <v>392</v>
      </c>
      <c r="Y150" s="250">
        <v>437</v>
      </c>
      <c r="Z150" s="250">
        <v>420</v>
      </c>
      <c r="AA150" s="250">
        <v>458</v>
      </c>
      <c r="AB150" s="250">
        <v>425</v>
      </c>
      <c r="AC150" s="250">
        <v>496</v>
      </c>
      <c r="AD150" s="250">
        <v>517</v>
      </c>
      <c r="AE150" s="250">
        <v>535</v>
      </c>
      <c r="AF150" s="250">
        <v>556</v>
      </c>
      <c r="AG150" s="250">
        <v>534</v>
      </c>
      <c r="AH150" s="250">
        <v>531</v>
      </c>
      <c r="AI150" s="250">
        <v>542</v>
      </c>
      <c r="AJ150" s="250">
        <v>506</v>
      </c>
      <c r="AK150" s="250">
        <v>552</v>
      </c>
      <c r="AL150" s="250">
        <v>603</v>
      </c>
      <c r="AM150" s="250">
        <v>612</v>
      </c>
      <c r="AN150" s="250">
        <v>594</v>
      </c>
      <c r="AO150" s="250">
        <v>598</v>
      </c>
      <c r="AP150" s="250">
        <v>600</v>
      </c>
      <c r="AQ150" s="250">
        <v>555</v>
      </c>
      <c r="AR150" s="250">
        <v>530</v>
      </c>
      <c r="AS150" s="250">
        <v>530</v>
      </c>
      <c r="AT150" s="250">
        <v>520</v>
      </c>
      <c r="AU150" s="250">
        <v>474</v>
      </c>
      <c r="AV150" s="250">
        <v>509</v>
      </c>
      <c r="AW150" s="250">
        <v>542</v>
      </c>
      <c r="AX150" s="250">
        <v>510</v>
      </c>
      <c r="AY150" s="250">
        <v>488</v>
      </c>
      <c r="AZ150" s="250">
        <v>517</v>
      </c>
      <c r="BA150" s="250">
        <v>503</v>
      </c>
      <c r="BB150" s="250">
        <v>469</v>
      </c>
      <c r="BC150" s="250">
        <v>463</v>
      </c>
      <c r="BD150" s="250">
        <v>553</v>
      </c>
      <c r="BE150" s="250">
        <v>513</v>
      </c>
      <c r="BF150" s="250">
        <v>529</v>
      </c>
      <c r="BG150" s="250">
        <v>569</v>
      </c>
      <c r="BH150" s="250">
        <v>551</v>
      </c>
      <c r="BI150" s="250">
        <v>496</v>
      </c>
      <c r="BJ150" s="250">
        <v>477</v>
      </c>
      <c r="BK150" s="250">
        <v>421</v>
      </c>
      <c r="BL150" s="250">
        <v>362</v>
      </c>
      <c r="BM150" s="250">
        <v>354</v>
      </c>
      <c r="BN150" s="250">
        <v>319</v>
      </c>
      <c r="BO150" s="250">
        <v>334</v>
      </c>
      <c r="BP150" s="250">
        <v>268</v>
      </c>
      <c r="BQ150" s="250">
        <v>277</v>
      </c>
      <c r="BR150" s="250">
        <v>231</v>
      </c>
      <c r="BS150" s="250">
        <v>211</v>
      </c>
      <c r="BT150" s="250">
        <v>178</v>
      </c>
      <c r="BU150" s="250">
        <v>231</v>
      </c>
      <c r="BV150" s="250">
        <v>203</v>
      </c>
      <c r="BW150" s="250">
        <v>154</v>
      </c>
      <c r="BX150" s="250">
        <v>145</v>
      </c>
      <c r="BY150" s="250">
        <v>94</v>
      </c>
      <c r="BZ150" s="250">
        <v>105</v>
      </c>
      <c r="CA150" s="250">
        <v>95</v>
      </c>
      <c r="CB150" s="250">
        <v>78</v>
      </c>
      <c r="CC150" s="250">
        <v>67</v>
      </c>
      <c r="CD150" s="250">
        <v>77</v>
      </c>
      <c r="CE150" s="250">
        <v>41</v>
      </c>
      <c r="CF150" s="250">
        <v>25</v>
      </c>
      <c r="CG150" s="250">
        <v>28</v>
      </c>
      <c r="CH150" s="250">
        <v>18</v>
      </c>
      <c r="CI150" s="250">
        <v>13</v>
      </c>
      <c r="CJ150" s="250">
        <v>7</v>
      </c>
      <c r="CK150" s="250">
        <v>14</v>
      </c>
    </row>
    <row r="151" spans="1:89" s="241" customFormat="1" x14ac:dyDescent="0.25">
      <c r="A151" s="240">
        <v>340</v>
      </c>
      <c r="D151" s="242" t="s">
        <v>412</v>
      </c>
      <c r="E151" s="250">
        <v>186</v>
      </c>
      <c r="F151" s="250">
        <v>181</v>
      </c>
      <c r="G151" s="250">
        <v>192</v>
      </c>
      <c r="H151" s="250">
        <v>156</v>
      </c>
      <c r="I151" s="250">
        <v>151</v>
      </c>
      <c r="J151" s="250">
        <v>112</v>
      </c>
      <c r="K151" s="250">
        <v>122</v>
      </c>
      <c r="L151" s="250">
        <v>98</v>
      </c>
      <c r="M151" s="250">
        <v>106</v>
      </c>
      <c r="N151" s="250">
        <v>95</v>
      </c>
      <c r="O151" s="250">
        <v>125</v>
      </c>
      <c r="P151" s="250">
        <v>107</v>
      </c>
      <c r="Q151" s="250">
        <v>110</v>
      </c>
      <c r="R151" s="250">
        <v>140</v>
      </c>
      <c r="S151" s="250">
        <v>120</v>
      </c>
      <c r="T151" s="250">
        <v>136</v>
      </c>
      <c r="U151" s="250">
        <v>117</v>
      </c>
      <c r="V151" s="250">
        <v>119</v>
      </c>
      <c r="W151" s="250">
        <v>132</v>
      </c>
      <c r="X151" s="250">
        <v>164</v>
      </c>
      <c r="Y151" s="250">
        <v>144</v>
      </c>
      <c r="Z151" s="250">
        <v>189</v>
      </c>
      <c r="AA151" s="250">
        <v>167</v>
      </c>
      <c r="AB151" s="250">
        <v>169</v>
      </c>
      <c r="AC151" s="250">
        <v>197</v>
      </c>
      <c r="AD151" s="250">
        <v>230</v>
      </c>
      <c r="AE151" s="250">
        <v>218</v>
      </c>
      <c r="AF151" s="250">
        <v>227</v>
      </c>
      <c r="AG151" s="250">
        <v>232</v>
      </c>
      <c r="AH151" s="250">
        <v>226</v>
      </c>
      <c r="AI151" s="250">
        <v>203</v>
      </c>
      <c r="AJ151" s="250">
        <v>219</v>
      </c>
      <c r="AK151" s="250">
        <v>231</v>
      </c>
      <c r="AL151" s="250">
        <v>252</v>
      </c>
      <c r="AM151" s="250">
        <v>251</v>
      </c>
      <c r="AN151" s="250">
        <v>250</v>
      </c>
      <c r="AO151" s="250">
        <v>255</v>
      </c>
      <c r="AP151" s="250">
        <v>249</v>
      </c>
      <c r="AQ151" s="250">
        <v>222</v>
      </c>
      <c r="AR151" s="250">
        <v>226</v>
      </c>
      <c r="AS151" s="250">
        <v>220</v>
      </c>
      <c r="AT151" s="250">
        <v>241</v>
      </c>
      <c r="AU151" s="250">
        <v>228</v>
      </c>
      <c r="AV151" s="250">
        <v>211</v>
      </c>
      <c r="AW151" s="250">
        <v>187</v>
      </c>
      <c r="AX151" s="250">
        <v>192</v>
      </c>
      <c r="AY151" s="250">
        <v>181</v>
      </c>
      <c r="AZ151" s="250">
        <v>190</v>
      </c>
      <c r="BA151" s="250">
        <v>181</v>
      </c>
      <c r="BB151" s="250">
        <v>199</v>
      </c>
      <c r="BC151" s="250">
        <v>198</v>
      </c>
      <c r="BD151" s="250">
        <v>188</v>
      </c>
      <c r="BE151" s="250">
        <v>183</v>
      </c>
      <c r="BF151" s="250">
        <v>183</v>
      </c>
      <c r="BG151" s="250">
        <v>187</v>
      </c>
      <c r="BH151" s="250">
        <v>177</v>
      </c>
      <c r="BI151" s="250">
        <v>194</v>
      </c>
      <c r="BJ151" s="250">
        <v>158</v>
      </c>
      <c r="BK151" s="250">
        <v>177</v>
      </c>
      <c r="BL151" s="250">
        <v>136</v>
      </c>
      <c r="BM151" s="250">
        <v>130</v>
      </c>
      <c r="BN151" s="250">
        <v>97</v>
      </c>
      <c r="BO151" s="250">
        <v>115</v>
      </c>
      <c r="BP151" s="250">
        <v>125</v>
      </c>
      <c r="BQ151" s="250">
        <v>86</v>
      </c>
      <c r="BR151" s="250">
        <v>89</v>
      </c>
      <c r="BS151" s="250">
        <v>74</v>
      </c>
      <c r="BT151" s="250">
        <v>58</v>
      </c>
      <c r="BU151" s="250">
        <v>64</v>
      </c>
      <c r="BV151" s="250">
        <v>58</v>
      </c>
      <c r="BW151" s="250">
        <v>59</v>
      </c>
      <c r="BX151" s="250">
        <v>48</v>
      </c>
      <c r="BY151" s="250">
        <v>43</v>
      </c>
      <c r="BZ151" s="250">
        <v>41</v>
      </c>
      <c r="CA151" s="250">
        <v>48</v>
      </c>
      <c r="CB151" s="250">
        <v>44</v>
      </c>
      <c r="CC151" s="250">
        <v>34</v>
      </c>
      <c r="CD151" s="250">
        <v>19</v>
      </c>
      <c r="CE151" s="250">
        <v>13</v>
      </c>
      <c r="CF151" s="250">
        <v>19</v>
      </c>
      <c r="CG151" s="250">
        <v>10</v>
      </c>
      <c r="CH151" s="250">
        <v>4</v>
      </c>
      <c r="CI151" s="250">
        <v>3</v>
      </c>
      <c r="CJ151" s="250">
        <v>6</v>
      </c>
      <c r="CK151" s="250">
        <v>2</v>
      </c>
    </row>
    <row r="152" spans="1:89" s="241" customFormat="1" x14ac:dyDescent="0.25">
      <c r="A152" s="240">
        <v>336</v>
      </c>
      <c r="D152" s="242" t="s">
        <v>413</v>
      </c>
      <c r="E152" s="250">
        <v>125</v>
      </c>
      <c r="F152" s="250">
        <v>122</v>
      </c>
      <c r="G152" s="250">
        <v>107</v>
      </c>
      <c r="H152" s="250">
        <v>91</v>
      </c>
      <c r="I152" s="250">
        <v>90</v>
      </c>
      <c r="J152" s="250">
        <v>89</v>
      </c>
      <c r="K152" s="250">
        <v>85</v>
      </c>
      <c r="L152" s="250">
        <v>86</v>
      </c>
      <c r="M152" s="250">
        <v>76</v>
      </c>
      <c r="N152" s="250">
        <v>61</v>
      </c>
      <c r="O152" s="250">
        <v>69</v>
      </c>
      <c r="P152" s="250">
        <v>88</v>
      </c>
      <c r="Q152" s="250">
        <v>95</v>
      </c>
      <c r="R152" s="250">
        <v>81</v>
      </c>
      <c r="S152" s="250">
        <v>88</v>
      </c>
      <c r="T152" s="250">
        <v>92</v>
      </c>
      <c r="U152" s="250">
        <v>83</v>
      </c>
      <c r="V152" s="250">
        <v>104</v>
      </c>
      <c r="W152" s="250">
        <v>101</v>
      </c>
      <c r="X152" s="250">
        <v>88</v>
      </c>
      <c r="Y152" s="250">
        <v>122</v>
      </c>
      <c r="Z152" s="250">
        <v>154</v>
      </c>
      <c r="AA152" s="250">
        <v>129</v>
      </c>
      <c r="AB152" s="250">
        <v>133</v>
      </c>
      <c r="AC152" s="250">
        <v>139</v>
      </c>
      <c r="AD152" s="250">
        <v>132</v>
      </c>
      <c r="AE152" s="250">
        <v>130</v>
      </c>
      <c r="AF152" s="250">
        <v>159</v>
      </c>
      <c r="AG152" s="250">
        <v>177</v>
      </c>
      <c r="AH152" s="250">
        <v>173</v>
      </c>
      <c r="AI152" s="250">
        <v>153</v>
      </c>
      <c r="AJ152" s="250">
        <v>175</v>
      </c>
      <c r="AK152" s="250">
        <v>152</v>
      </c>
      <c r="AL152" s="250">
        <v>173</v>
      </c>
      <c r="AM152" s="250">
        <v>187</v>
      </c>
      <c r="AN152" s="250">
        <v>234</v>
      </c>
      <c r="AO152" s="250">
        <v>176</v>
      </c>
      <c r="AP152" s="250">
        <v>185</v>
      </c>
      <c r="AQ152" s="250">
        <v>183</v>
      </c>
      <c r="AR152" s="250">
        <v>169</v>
      </c>
      <c r="AS152" s="250">
        <v>155</v>
      </c>
      <c r="AT152" s="250">
        <v>165</v>
      </c>
      <c r="AU152" s="250">
        <v>179</v>
      </c>
      <c r="AV152" s="250">
        <v>180</v>
      </c>
      <c r="AW152" s="250">
        <v>133</v>
      </c>
      <c r="AX152" s="250">
        <v>149</v>
      </c>
      <c r="AY152" s="250">
        <v>147</v>
      </c>
      <c r="AZ152" s="250">
        <v>158</v>
      </c>
      <c r="BA152" s="250">
        <v>159</v>
      </c>
      <c r="BB152" s="250">
        <v>171</v>
      </c>
      <c r="BC152" s="250">
        <v>163</v>
      </c>
      <c r="BD152" s="250">
        <v>172</v>
      </c>
      <c r="BE152" s="250">
        <v>164</v>
      </c>
      <c r="BF152" s="250">
        <v>188</v>
      </c>
      <c r="BG152" s="250">
        <v>210</v>
      </c>
      <c r="BH152" s="250">
        <v>155</v>
      </c>
      <c r="BI152" s="250">
        <v>159</v>
      </c>
      <c r="BJ152" s="250">
        <v>141</v>
      </c>
      <c r="BK152" s="250">
        <v>145</v>
      </c>
      <c r="BL152" s="250">
        <v>112</v>
      </c>
      <c r="BM152" s="250">
        <v>102</v>
      </c>
      <c r="BN152" s="250">
        <v>91</v>
      </c>
      <c r="BO152" s="250">
        <v>93</v>
      </c>
      <c r="BP152" s="250">
        <v>78</v>
      </c>
      <c r="BQ152" s="250">
        <v>83</v>
      </c>
      <c r="BR152" s="250">
        <v>67</v>
      </c>
      <c r="BS152" s="250">
        <v>62</v>
      </c>
      <c r="BT152" s="250">
        <v>58</v>
      </c>
      <c r="BU152" s="250">
        <v>65</v>
      </c>
      <c r="BV152" s="250">
        <v>43</v>
      </c>
      <c r="BW152" s="250">
        <v>42</v>
      </c>
      <c r="BX152" s="250">
        <v>32</v>
      </c>
      <c r="BY152" s="250">
        <v>46</v>
      </c>
      <c r="BZ152" s="250">
        <v>27</v>
      </c>
      <c r="CA152" s="250">
        <v>24</v>
      </c>
      <c r="CB152" s="250">
        <v>24</v>
      </c>
      <c r="CC152" s="250">
        <v>15</v>
      </c>
      <c r="CD152" s="250">
        <v>16</v>
      </c>
      <c r="CE152" s="250">
        <v>17</v>
      </c>
      <c r="CF152" s="250">
        <v>7</v>
      </c>
      <c r="CG152" s="250">
        <v>5</v>
      </c>
      <c r="CH152" s="250">
        <v>7</v>
      </c>
      <c r="CI152" s="250">
        <v>5</v>
      </c>
      <c r="CJ152" s="250">
        <v>2</v>
      </c>
      <c r="CK152" s="250">
        <v>5</v>
      </c>
    </row>
    <row r="153" spans="1:89" s="241" customFormat="1" x14ac:dyDescent="0.25">
      <c r="A153" s="240">
        <v>390</v>
      </c>
      <c r="D153" s="242" t="s">
        <v>414</v>
      </c>
      <c r="E153" s="250">
        <v>313</v>
      </c>
      <c r="F153" s="250">
        <v>258</v>
      </c>
      <c r="G153" s="250">
        <v>297</v>
      </c>
      <c r="H153" s="250">
        <v>272</v>
      </c>
      <c r="I153" s="250">
        <v>249</v>
      </c>
      <c r="J153" s="250">
        <v>216</v>
      </c>
      <c r="K153" s="250">
        <v>193</v>
      </c>
      <c r="L153" s="250">
        <v>161</v>
      </c>
      <c r="M153" s="250">
        <v>187</v>
      </c>
      <c r="N153" s="250">
        <v>160</v>
      </c>
      <c r="O153" s="250">
        <v>165</v>
      </c>
      <c r="P153" s="250">
        <v>154</v>
      </c>
      <c r="Q153" s="250">
        <v>186</v>
      </c>
      <c r="R153" s="250">
        <v>170</v>
      </c>
      <c r="S153" s="250">
        <v>166</v>
      </c>
      <c r="T153" s="250">
        <v>200</v>
      </c>
      <c r="U153" s="250">
        <v>191</v>
      </c>
      <c r="V153" s="250">
        <v>190</v>
      </c>
      <c r="W153" s="250">
        <v>195</v>
      </c>
      <c r="X153" s="250">
        <v>198</v>
      </c>
      <c r="Y153" s="250">
        <v>192</v>
      </c>
      <c r="Z153" s="250">
        <v>213</v>
      </c>
      <c r="AA153" s="250">
        <v>203</v>
      </c>
      <c r="AB153" s="250">
        <v>247</v>
      </c>
      <c r="AC153" s="250">
        <v>252</v>
      </c>
      <c r="AD153" s="250">
        <v>310</v>
      </c>
      <c r="AE153" s="250">
        <v>315</v>
      </c>
      <c r="AF153" s="250">
        <v>284</v>
      </c>
      <c r="AG153" s="250">
        <v>289</v>
      </c>
      <c r="AH153" s="250">
        <v>322</v>
      </c>
      <c r="AI153" s="250">
        <v>321</v>
      </c>
      <c r="AJ153" s="250">
        <v>315</v>
      </c>
      <c r="AK153" s="250">
        <v>303</v>
      </c>
      <c r="AL153" s="250">
        <v>369</v>
      </c>
      <c r="AM153" s="250">
        <v>355</v>
      </c>
      <c r="AN153" s="250">
        <v>364</v>
      </c>
      <c r="AO153" s="250">
        <v>329</v>
      </c>
      <c r="AP153" s="250">
        <v>392</v>
      </c>
      <c r="AQ153" s="250">
        <v>349</v>
      </c>
      <c r="AR153" s="250">
        <v>364</v>
      </c>
      <c r="AS153" s="250">
        <v>342</v>
      </c>
      <c r="AT153" s="250">
        <v>375</v>
      </c>
      <c r="AU153" s="250">
        <v>366</v>
      </c>
      <c r="AV153" s="250">
        <v>381</v>
      </c>
      <c r="AW153" s="250">
        <v>350</v>
      </c>
      <c r="AX153" s="250">
        <v>322</v>
      </c>
      <c r="AY153" s="250">
        <v>377</v>
      </c>
      <c r="AZ153" s="250">
        <v>321</v>
      </c>
      <c r="BA153" s="250">
        <v>365</v>
      </c>
      <c r="BB153" s="250">
        <v>354</v>
      </c>
      <c r="BC153" s="250">
        <v>364</v>
      </c>
      <c r="BD153" s="250">
        <v>353</v>
      </c>
      <c r="BE153" s="250">
        <v>380</v>
      </c>
      <c r="BF153" s="250">
        <v>396</v>
      </c>
      <c r="BG153" s="250">
        <v>370</v>
      </c>
      <c r="BH153" s="250">
        <v>399</v>
      </c>
      <c r="BI153" s="250">
        <v>373</v>
      </c>
      <c r="BJ153" s="250">
        <v>311</v>
      </c>
      <c r="BK153" s="250">
        <v>308</v>
      </c>
      <c r="BL153" s="250">
        <v>257</v>
      </c>
      <c r="BM153" s="250">
        <v>246</v>
      </c>
      <c r="BN153" s="250">
        <v>231</v>
      </c>
      <c r="BO153" s="250">
        <v>205</v>
      </c>
      <c r="BP153" s="250">
        <v>200</v>
      </c>
      <c r="BQ153" s="250">
        <v>179</v>
      </c>
      <c r="BR153" s="250">
        <v>152</v>
      </c>
      <c r="BS153" s="250">
        <v>140</v>
      </c>
      <c r="BT153" s="250">
        <v>137</v>
      </c>
      <c r="BU153" s="250">
        <v>127</v>
      </c>
      <c r="BV153" s="250">
        <v>110</v>
      </c>
      <c r="BW153" s="250">
        <v>98</v>
      </c>
      <c r="BX153" s="250">
        <v>105</v>
      </c>
      <c r="BY153" s="250">
        <v>84</v>
      </c>
      <c r="BZ153" s="250">
        <v>67</v>
      </c>
      <c r="CA153" s="250">
        <v>69</v>
      </c>
      <c r="CB153" s="250">
        <v>47</v>
      </c>
      <c r="CC153" s="250">
        <v>37</v>
      </c>
      <c r="CD153" s="250">
        <v>46</v>
      </c>
      <c r="CE153" s="250">
        <v>31</v>
      </c>
      <c r="CF153" s="250">
        <v>26</v>
      </c>
      <c r="CG153" s="250">
        <v>22</v>
      </c>
      <c r="CH153" s="250">
        <v>8</v>
      </c>
      <c r="CI153" s="250">
        <v>11</v>
      </c>
      <c r="CJ153" s="250">
        <v>8</v>
      </c>
      <c r="CK153" s="250">
        <v>14</v>
      </c>
    </row>
    <row r="154" spans="1:89" s="241" customFormat="1" x14ac:dyDescent="0.25">
      <c r="A154" s="240">
        <v>420</v>
      </c>
      <c r="D154" s="242" t="s">
        <v>415</v>
      </c>
      <c r="E154" s="250">
        <v>326</v>
      </c>
      <c r="F154" s="250">
        <v>276</v>
      </c>
      <c r="G154" s="250">
        <v>276</v>
      </c>
      <c r="H154" s="250">
        <v>231</v>
      </c>
      <c r="I154" s="250">
        <v>199</v>
      </c>
      <c r="J154" s="250">
        <v>158</v>
      </c>
      <c r="K154" s="250">
        <v>159</v>
      </c>
      <c r="L154" s="250">
        <v>133</v>
      </c>
      <c r="M154" s="250">
        <v>124</v>
      </c>
      <c r="N154" s="250">
        <v>143</v>
      </c>
      <c r="O154" s="250">
        <v>151</v>
      </c>
      <c r="P154" s="250">
        <v>141</v>
      </c>
      <c r="Q154" s="250">
        <v>175</v>
      </c>
      <c r="R154" s="250">
        <v>170</v>
      </c>
      <c r="S154" s="250">
        <v>153</v>
      </c>
      <c r="T154" s="250">
        <v>167</v>
      </c>
      <c r="U154" s="250">
        <v>175</v>
      </c>
      <c r="V154" s="250">
        <v>177</v>
      </c>
      <c r="W154" s="250">
        <v>182</v>
      </c>
      <c r="X154" s="250">
        <v>211</v>
      </c>
      <c r="Y154" s="250">
        <v>247</v>
      </c>
      <c r="Z154" s="250">
        <v>207</v>
      </c>
      <c r="AA154" s="250">
        <v>231</v>
      </c>
      <c r="AB154" s="250">
        <v>256</v>
      </c>
      <c r="AC154" s="250">
        <v>259</v>
      </c>
      <c r="AD154" s="250">
        <v>295</v>
      </c>
      <c r="AE154" s="250">
        <v>291</v>
      </c>
      <c r="AF154" s="250">
        <v>268</v>
      </c>
      <c r="AG154" s="250">
        <v>299</v>
      </c>
      <c r="AH154" s="250">
        <v>291</v>
      </c>
      <c r="AI154" s="250">
        <v>282</v>
      </c>
      <c r="AJ154" s="250">
        <v>318</v>
      </c>
      <c r="AK154" s="250">
        <v>296</v>
      </c>
      <c r="AL154" s="250">
        <v>325</v>
      </c>
      <c r="AM154" s="250">
        <v>363</v>
      </c>
      <c r="AN154" s="250">
        <v>353</v>
      </c>
      <c r="AO154" s="250">
        <v>332</v>
      </c>
      <c r="AP154" s="250">
        <v>335</v>
      </c>
      <c r="AQ154" s="250">
        <v>266</v>
      </c>
      <c r="AR154" s="250">
        <v>310</v>
      </c>
      <c r="AS154" s="250">
        <v>301</v>
      </c>
      <c r="AT154" s="250">
        <v>277</v>
      </c>
      <c r="AU154" s="250">
        <v>284</v>
      </c>
      <c r="AV154" s="250">
        <v>293</v>
      </c>
      <c r="AW154" s="250">
        <v>286</v>
      </c>
      <c r="AX154" s="250">
        <v>290</v>
      </c>
      <c r="AY154" s="250">
        <v>281</v>
      </c>
      <c r="AZ154" s="250">
        <v>283</v>
      </c>
      <c r="BA154" s="250">
        <v>254</v>
      </c>
      <c r="BB154" s="250">
        <v>264</v>
      </c>
      <c r="BC154" s="250">
        <v>255</v>
      </c>
      <c r="BD154" s="250">
        <v>296</v>
      </c>
      <c r="BE154" s="250">
        <v>281</v>
      </c>
      <c r="BF154" s="250">
        <v>304</v>
      </c>
      <c r="BG154" s="250">
        <v>311</v>
      </c>
      <c r="BH154" s="250">
        <v>274</v>
      </c>
      <c r="BI154" s="250">
        <v>257</v>
      </c>
      <c r="BJ154" s="250">
        <v>251</v>
      </c>
      <c r="BK154" s="250">
        <v>226</v>
      </c>
      <c r="BL154" s="250">
        <v>176</v>
      </c>
      <c r="BM154" s="250">
        <v>178</v>
      </c>
      <c r="BN154" s="250">
        <v>155</v>
      </c>
      <c r="BO154" s="250">
        <v>164</v>
      </c>
      <c r="BP154" s="250">
        <v>153</v>
      </c>
      <c r="BQ154" s="250">
        <v>138</v>
      </c>
      <c r="BR154" s="250">
        <v>125</v>
      </c>
      <c r="BS154" s="250">
        <v>123</v>
      </c>
      <c r="BT154" s="250">
        <v>109</v>
      </c>
      <c r="BU154" s="250">
        <v>117</v>
      </c>
      <c r="BV154" s="250">
        <v>91</v>
      </c>
      <c r="BW154" s="250">
        <v>86</v>
      </c>
      <c r="BX154" s="250">
        <v>74</v>
      </c>
      <c r="BY154" s="250">
        <v>97</v>
      </c>
      <c r="BZ154" s="250">
        <v>67</v>
      </c>
      <c r="CA154" s="250">
        <v>42</v>
      </c>
      <c r="CB154" s="250">
        <v>41</v>
      </c>
      <c r="CC154" s="250">
        <v>42</v>
      </c>
      <c r="CD154" s="250">
        <v>36</v>
      </c>
      <c r="CE154" s="250">
        <v>29</v>
      </c>
      <c r="CF154" s="250">
        <v>14</v>
      </c>
      <c r="CG154" s="250">
        <v>13</v>
      </c>
      <c r="CH154" s="250">
        <v>14</v>
      </c>
      <c r="CI154" s="250">
        <v>4</v>
      </c>
      <c r="CJ154" s="250">
        <v>2</v>
      </c>
      <c r="CK154" s="250">
        <v>12</v>
      </c>
    </row>
    <row r="155" spans="1:89" s="241" customFormat="1" x14ac:dyDescent="0.25">
      <c r="A155" s="240">
        <v>430</v>
      </c>
      <c r="D155" s="242" t="s">
        <v>416</v>
      </c>
      <c r="E155" s="250">
        <v>330</v>
      </c>
      <c r="F155" s="250">
        <v>339</v>
      </c>
      <c r="G155" s="250">
        <v>308</v>
      </c>
      <c r="H155" s="250">
        <v>283</v>
      </c>
      <c r="I155" s="250">
        <v>251</v>
      </c>
      <c r="J155" s="250">
        <v>221</v>
      </c>
      <c r="K155" s="250">
        <v>162</v>
      </c>
      <c r="L155" s="250">
        <v>161</v>
      </c>
      <c r="M155" s="250">
        <v>161</v>
      </c>
      <c r="N155" s="250">
        <v>193</v>
      </c>
      <c r="O155" s="250">
        <v>187</v>
      </c>
      <c r="P155" s="250">
        <v>207</v>
      </c>
      <c r="Q155" s="250">
        <v>196</v>
      </c>
      <c r="R155" s="250">
        <v>216</v>
      </c>
      <c r="S155" s="250">
        <v>228</v>
      </c>
      <c r="T155" s="250">
        <v>209</v>
      </c>
      <c r="U155" s="250">
        <v>267</v>
      </c>
      <c r="V155" s="250">
        <v>207</v>
      </c>
      <c r="W155" s="250">
        <v>243</v>
      </c>
      <c r="X155" s="250">
        <v>228</v>
      </c>
      <c r="Y155" s="250">
        <v>293</v>
      </c>
      <c r="Z155" s="250">
        <v>289</v>
      </c>
      <c r="AA155" s="250">
        <v>306</v>
      </c>
      <c r="AB155" s="250">
        <v>271</v>
      </c>
      <c r="AC155" s="250">
        <v>310</v>
      </c>
      <c r="AD155" s="250">
        <v>330</v>
      </c>
      <c r="AE155" s="250">
        <v>359</v>
      </c>
      <c r="AF155" s="250">
        <v>331</v>
      </c>
      <c r="AG155" s="250">
        <v>357</v>
      </c>
      <c r="AH155" s="250">
        <v>381</v>
      </c>
      <c r="AI155" s="250">
        <v>344</v>
      </c>
      <c r="AJ155" s="250">
        <v>341</v>
      </c>
      <c r="AK155" s="250">
        <v>398</v>
      </c>
      <c r="AL155" s="250">
        <v>402</v>
      </c>
      <c r="AM155" s="250">
        <v>379</v>
      </c>
      <c r="AN155" s="250">
        <v>429</v>
      </c>
      <c r="AO155" s="250">
        <v>395</v>
      </c>
      <c r="AP155" s="250">
        <v>400</v>
      </c>
      <c r="AQ155" s="250">
        <v>399</v>
      </c>
      <c r="AR155" s="250">
        <v>370</v>
      </c>
      <c r="AS155" s="250">
        <v>365</v>
      </c>
      <c r="AT155" s="250">
        <v>357</v>
      </c>
      <c r="AU155" s="250">
        <v>362</v>
      </c>
      <c r="AV155" s="250">
        <v>338</v>
      </c>
      <c r="AW155" s="250">
        <v>362</v>
      </c>
      <c r="AX155" s="250">
        <v>363</v>
      </c>
      <c r="AY155" s="250">
        <v>368</v>
      </c>
      <c r="AZ155" s="250">
        <v>333</v>
      </c>
      <c r="BA155" s="250">
        <v>318</v>
      </c>
      <c r="BB155" s="250">
        <v>318</v>
      </c>
      <c r="BC155" s="250">
        <v>354</v>
      </c>
      <c r="BD155" s="250">
        <v>345</v>
      </c>
      <c r="BE155" s="250">
        <v>338</v>
      </c>
      <c r="BF155" s="250">
        <v>426</v>
      </c>
      <c r="BG155" s="250">
        <v>385</v>
      </c>
      <c r="BH155" s="250">
        <v>380</v>
      </c>
      <c r="BI155" s="250">
        <v>310</v>
      </c>
      <c r="BJ155" s="250">
        <v>300</v>
      </c>
      <c r="BK155" s="250">
        <v>280</v>
      </c>
      <c r="BL155" s="250">
        <v>270</v>
      </c>
      <c r="BM155" s="250">
        <v>225</v>
      </c>
      <c r="BN155" s="250">
        <v>231</v>
      </c>
      <c r="BO155" s="250">
        <v>220</v>
      </c>
      <c r="BP155" s="250">
        <v>198</v>
      </c>
      <c r="BQ155" s="250">
        <v>178</v>
      </c>
      <c r="BR155" s="250">
        <v>172</v>
      </c>
      <c r="BS155" s="250">
        <v>181</v>
      </c>
      <c r="BT155" s="250">
        <v>138</v>
      </c>
      <c r="BU155" s="250">
        <v>158</v>
      </c>
      <c r="BV155" s="250">
        <v>118</v>
      </c>
      <c r="BW155" s="250">
        <v>113</v>
      </c>
      <c r="BX155" s="250">
        <v>103</v>
      </c>
      <c r="BY155" s="250">
        <v>93</v>
      </c>
      <c r="BZ155" s="250">
        <v>101</v>
      </c>
      <c r="CA155" s="250">
        <v>80</v>
      </c>
      <c r="CB155" s="250">
        <v>62</v>
      </c>
      <c r="CC155" s="250">
        <v>45</v>
      </c>
      <c r="CD155" s="250">
        <v>51</v>
      </c>
      <c r="CE155" s="250">
        <v>39</v>
      </c>
      <c r="CF155" s="250">
        <v>33</v>
      </c>
      <c r="CG155" s="250">
        <v>21</v>
      </c>
      <c r="CH155" s="250">
        <v>12</v>
      </c>
      <c r="CI155" s="250">
        <v>7</v>
      </c>
      <c r="CJ155" s="250">
        <v>7</v>
      </c>
      <c r="CK155" s="250">
        <v>12</v>
      </c>
    </row>
    <row r="156" spans="1:89" s="241" customFormat="1" x14ac:dyDescent="0.25">
      <c r="A156" s="240">
        <v>440</v>
      </c>
      <c r="D156" s="242" t="s">
        <v>417</v>
      </c>
      <c r="E156" s="250">
        <v>163</v>
      </c>
      <c r="F156" s="250">
        <v>162</v>
      </c>
      <c r="G156" s="250">
        <v>137</v>
      </c>
      <c r="H156" s="250">
        <v>170</v>
      </c>
      <c r="I156" s="250">
        <v>123</v>
      </c>
      <c r="J156" s="250">
        <v>75</v>
      </c>
      <c r="K156" s="250">
        <v>77</v>
      </c>
      <c r="L156" s="250">
        <v>79</v>
      </c>
      <c r="M156" s="250">
        <v>92</v>
      </c>
      <c r="N156" s="250">
        <v>86</v>
      </c>
      <c r="O156" s="250">
        <v>89</v>
      </c>
      <c r="P156" s="250">
        <v>92</v>
      </c>
      <c r="Q156" s="250">
        <v>88</v>
      </c>
      <c r="R156" s="250">
        <v>86</v>
      </c>
      <c r="S156" s="250">
        <v>112</v>
      </c>
      <c r="T156" s="250">
        <v>103</v>
      </c>
      <c r="U156" s="250">
        <v>95</v>
      </c>
      <c r="V156" s="250">
        <v>97</v>
      </c>
      <c r="W156" s="250">
        <v>118</v>
      </c>
      <c r="X156" s="250">
        <v>107</v>
      </c>
      <c r="Y156" s="250">
        <v>126</v>
      </c>
      <c r="Z156" s="250">
        <v>123</v>
      </c>
      <c r="AA156" s="250">
        <v>140</v>
      </c>
      <c r="AB156" s="250">
        <v>122</v>
      </c>
      <c r="AC156" s="250">
        <v>131</v>
      </c>
      <c r="AD156" s="250">
        <v>187</v>
      </c>
      <c r="AE156" s="250">
        <v>146</v>
      </c>
      <c r="AF156" s="250">
        <v>145</v>
      </c>
      <c r="AG156" s="250">
        <v>168</v>
      </c>
      <c r="AH156" s="250">
        <v>175</v>
      </c>
      <c r="AI156" s="250">
        <v>160</v>
      </c>
      <c r="AJ156" s="250">
        <v>196</v>
      </c>
      <c r="AK156" s="250">
        <v>184</v>
      </c>
      <c r="AL156" s="250">
        <v>207</v>
      </c>
      <c r="AM156" s="250">
        <v>206</v>
      </c>
      <c r="AN156" s="250">
        <v>206</v>
      </c>
      <c r="AO156" s="250">
        <v>183</v>
      </c>
      <c r="AP156" s="250">
        <v>192</v>
      </c>
      <c r="AQ156" s="250">
        <v>188</v>
      </c>
      <c r="AR156" s="250">
        <v>147</v>
      </c>
      <c r="AS156" s="250">
        <v>168</v>
      </c>
      <c r="AT156" s="250">
        <v>156</v>
      </c>
      <c r="AU156" s="250">
        <v>157</v>
      </c>
      <c r="AV156" s="250">
        <v>165</v>
      </c>
      <c r="AW156" s="250">
        <v>170</v>
      </c>
      <c r="AX156" s="250">
        <v>169</v>
      </c>
      <c r="AY156" s="250">
        <v>129</v>
      </c>
      <c r="AZ156" s="250">
        <v>160</v>
      </c>
      <c r="BA156" s="250">
        <v>160</v>
      </c>
      <c r="BB156" s="250">
        <v>164</v>
      </c>
      <c r="BC156" s="250">
        <v>178</v>
      </c>
      <c r="BD156" s="250">
        <v>157</v>
      </c>
      <c r="BE156" s="250">
        <v>187</v>
      </c>
      <c r="BF156" s="250">
        <v>183</v>
      </c>
      <c r="BG156" s="250">
        <v>173</v>
      </c>
      <c r="BH156" s="250">
        <v>190</v>
      </c>
      <c r="BI156" s="250">
        <v>185</v>
      </c>
      <c r="BJ156" s="250">
        <v>171</v>
      </c>
      <c r="BK156" s="250">
        <v>122</v>
      </c>
      <c r="BL156" s="250">
        <v>136</v>
      </c>
      <c r="BM156" s="250">
        <v>123</v>
      </c>
      <c r="BN156" s="250">
        <v>115</v>
      </c>
      <c r="BO156" s="250">
        <v>106</v>
      </c>
      <c r="BP156" s="250">
        <v>107</v>
      </c>
      <c r="BQ156" s="250">
        <v>96</v>
      </c>
      <c r="BR156" s="250">
        <v>94</v>
      </c>
      <c r="BS156" s="250">
        <v>93</v>
      </c>
      <c r="BT156" s="250">
        <v>61</v>
      </c>
      <c r="BU156" s="250">
        <v>73</v>
      </c>
      <c r="BV156" s="250">
        <v>45</v>
      </c>
      <c r="BW156" s="250">
        <v>43</v>
      </c>
      <c r="BX156" s="250">
        <v>54</v>
      </c>
      <c r="BY156" s="250">
        <v>32</v>
      </c>
      <c r="BZ156" s="250">
        <v>35</v>
      </c>
      <c r="CA156" s="250">
        <v>24</v>
      </c>
      <c r="CB156" s="250">
        <v>33</v>
      </c>
      <c r="CC156" s="250">
        <v>23</v>
      </c>
      <c r="CD156" s="250">
        <v>14</v>
      </c>
      <c r="CE156" s="250">
        <v>16</v>
      </c>
      <c r="CF156" s="250">
        <v>14</v>
      </c>
      <c r="CG156" s="250">
        <v>9</v>
      </c>
      <c r="CH156" s="250">
        <v>7</v>
      </c>
      <c r="CI156" s="250">
        <v>4</v>
      </c>
      <c r="CJ156" s="250">
        <v>3</v>
      </c>
      <c r="CK156" s="250">
        <v>3</v>
      </c>
    </row>
    <row r="157" spans="1:89" s="241" customFormat="1" x14ac:dyDescent="0.25">
      <c r="A157" s="240">
        <v>482</v>
      </c>
      <c r="D157" s="242" t="s">
        <v>418</v>
      </c>
      <c r="E157" s="250">
        <v>51</v>
      </c>
      <c r="F157" s="250">
        <v>83</v>
      </c>
      <c r="G157" s="250">
        <v>52</v>
      </c>
      <c r="H157" s="250">
        <v>43</v>
      </c>
      <c r="I157" s="250">
        <v>37</v>
      </c>
      <c r="J157" s="250">
        <v>38</v>
      </c>
      <c r="K157" s="250">
        <v>27</v>
      </c>
      <c r="L157" s="250">
        <v>37</v>
      </c>
      <c r="M157" s="250">
        <v>36</v>
      </c>
      <c r="N157" s="250">
        <v>40</v>
      </c>
      <c r="O157" s="250">
        <v>25</v>
      </c>
      <c r="P157" s="250">
        <v>37</v>
      </c>
      <c r="Q157" s="250">
        <v>36</v>
      </c>
      <c r="R157" s="250">
        <v>46</v>
      </c>
      <c r="S157" s="250">
        <v>51</v>
      </c>
      <c r="T157" s="250">
        <v>46</v>
      </c>
      <c r="U157" s="250">
        <v>46</v>
      </c>
      <c r="V157" s="250">
        <v>41</v>
      </c>
      <c r="W157" s="250">
        <v>48</v>
      </c>
      <c r="X157" s="250">
        <v>54</v>
      </c>
      <c r="Y157" s="250">
        <v>50</v>
      </c>
      <c r="Z157" s="250">
        <v>47</v>
      </c>
      <c r="AA157" s="250">
        <v>53</v>
      </c>
      <c r="AB157" s="250">
        <v>52</v>
      </c>
      <c r="AC157" s="250">
        <v>58</v>
      </c>
      <c r="AD157" s="250">
        <v>61</v>
      </c>
      <c r="AE157" s="250">
        <v>51</v>
      </c>
      <c r="AF157" s="250">
        <v>59</v>
      </c>
      <c r="AG157" s="250">
        <v>87</v>
      </c>
      <c r="AH157" s="250">
        <v>77</v>
      </c>
      <c r="AI157" s="250">
        <v>67</v>
      </c>
      <c r="AJ157" s="250">
        <v>68</v>
      </c>
      <c r="AK157" s="250">
        <v>89</v>
      </c>
      <c r="AL157" s="250">
        <v>100</v>
      </c>
      <c r="AM157" s="250">
        <v>96</v>
      </c>
      <c r="AN157" s="250">
        <v>86</v>
      </c>
      <c r="AO157" s="250">
        <v>94</v>
      </c>
      <c r="AP157" s="250">
        <v>96</v>
      </c>
      <c r="AQ157" s="250">
        <v>81</v>
      </c>
      <c r="AR157" s="250">
        <v>100</v>
      </c>
      <c r="AS157" s="250">
        <v>115</v>
      </c>
      <c r="AT157" s="250">
        <v>101</v>
      </c>
      <c r="AU157" s="250">
        <v>108</v>
      </c>
      <c r="AV157" s="250">
        <v>127</v>
      </c>
      <c r="AW157" s="250">
        <v>113</v>
      </c>
      <c r="AX157" s="250">
        <v>129</v>
      </c>
      <c r="AY157" s="250">
        <v>102</v>
      </c>
      <c r="AZ157" s="250">
        <v>113</v>
      </c>
      <c r="BA157" s="250">
        <v>107</v>
      </c>
      <c r="BB157" s="250">
        <v>111</v>
      </c>
      <c r="BC157" s="250">
        <v>102</v>
      </c>
      <c r="BD157" s="250">
        <v>128</v>
      </c>
      <c r="BE157" s="250">
        <v>111</v>
      </c>
      <c r="BF157" s="250">
        <v>109</v>
      </c>
      <c r="BG157" s="250">
        <v>142</v>
      </c>
      <c r="BH157" s="250">
        <v>113</v>
      </c>
      <c r="BI157" s="250">
        <v>104</v>
      </c>
      <c r="BJ157" s="250">
        <v>100</v>
      </c>
      <c r="BK157" s="250">
        <v>93</v>
      </c>
      <c r="BL157" s="250">
        <v>76</v>
      </c>
      <c r="BM157" s="250">
        <v>82</v>
      </c>
      <c r="BN157" s="250">
        <v>67</v>
      </c>
      <c r="BO157" s="250">
        <v>65</v>
      </c>
      <c r="BP157" s="250">
        <v>71</v>
      </c>
      <c r="BQ157" s="250">
        <v>70</v>
      </c>
      <c r="BR157" s="250">
        <v>71</v>
      </c>
      <c r="BS157" s="250">
        <v>59</v>
      </c>
      <c r="BT157" s="250">
        <v>59</v>
      </c>
      <c r="BU157" s="250">
        <v>56</v>
      </c>
      <c r="BV157" s="250">
        <v>55</v>
      </c>
      <c r="BW157" s="250">
        <v>39</v>
      </c>
      <c r="BX157" s="250">
        <v>43</v>
      </c>
      <c r="BY157" s="250">
        <v>19</v>
      </c>
      <c r="BZ157" s="250">
        <v>28</v>
      </c>
      <c r="CA157" s="250">
        <v>40</v>
      </c>
      <c r="CB157" s="250">
        <v>26</v>
      </c>
      <c r="CC157" s="250">
        <v>19</v>
      </c>
      <c r="CD157" s="250">
        <v>26</v>
      </c>
      <c r="CE157" s="250">
        <v>14</v>
      </c>
      <c r="CF157" s="250">
        <v>8</v>
      </c>
      <c r="CG157" s="250">
        <v>11</v>
      </c>
      <c r="CH157" s="250">
        <v>2</v>
      </c>
      <c r="CI157" s="250">
        <v>6</v>
      </c>
      <c r="CJ157" s="250">
        <v>3</v>
      </c>
      <c r="CK157" s="250">
        <v>4</v>
      </c>
    </row>
    <row r="158" spans="1:89" s="241" customFormat="1" x14ac:dyDescent="0.25">
      <c r="A158" s="240">
        <v>410</v>
      </c>
      <c r="D158" s="242" t="s">
        <v>419</v>
      </c>
      <c r="E158" s="250">
        <v>266</v>
      </c>
      <c r="F158" s="250">
        <v>259</v>
      </c>
      <c r="G158" s="250">
        <v>240</v>
      </c>
      <c r="H158" s="250">
        <v>262</v>
      </c>
      <c r="I158" s="250">
        <v>180</v>
      </c>
      <c r="J158" s="250">
        <v>135</v>
      </c>
      <c r="K158" s="250">
        <v>126</v>
      </c>
      <c r="L158" s="250">
        <v>122</v>
      </c>
      <c r="M158" s="250">
        <v>154</v>
      </c>
      <c r="N158" s="250">
        <v>115</v>
      </c>
      <c r="O158" s="250">
        <v>146</v>
      </c>
      <c r="P158" s="250">
        <v>158</v>
      </c>
      <c r="Q158" s="250">
        <v>130</v>
      </c>
      <c r="R158" s="250">
        <v>150</v>
      </c>
      <c r="S158" s="250">
        <v>133</v>
      </c>
      <c r="T158" s="250">
        <v>151</v>
      </c>
      <c r="U158" s="250">
        <v>173</v>
      </c>
      <c r="V158" s="250">
        <v>169</v>
      </c>
      <c r="W158" s="250">
        <v>160</v>
      </c>
      <c r="X158" s="250">
        <v>191</v>
      </c>
      <c r="Y158" s="250">
        <v>196</v>
      </c>
      <c r="Z158" s="250">
        <v>195</v>
      </c>
      <c r="AA158" s="250">
        <v>240</v>
      </c>
      <c r="AB158" s="250">
        <v>241</v>
      </c>
      <c r="AC158" s="250">
        <v>263</v>
      </c>
      <c r="AD158" s="250">
        <v>296</v>
      </c>
      <c r="AE158" s="250">
        <v>283</v>
      </c>
      <c r="AF158" s="250">
        <v>299</v>
      </c>
      <c r="AG158" s="250">
        <v>285</v>
      </c>
      <c r="AH158" s="250">
        <v>284</v>
      </c>
      <c r="AI158" s="250">
        <v>243</v>
      </c>
      <c r="AJ158" s="250">
        <v>302</v>
      </c>
      <c r="AK158" s="250">
        <v>285</v>
      </c>
      <c r="AL158" s="250">
        <v>311</v>
      </c>
      <c r="AM158" s="250">
        <v>322</v>
      </c>
      <c r="AN158" s="250">
        <v>298</v>
      </c>
      <c r="AO158" s="250">
        <v>289</v>
      </c>
      <c r="AP158" s="250">
        <v>319</v>
      </c>
      <c r="AQ158" s="250">
        <v>286</v>
      </c>
      <c r="AR158" s="250">
        <v>293</v>
      </c>
      <c r="AS158" s="250">
        <v>257</v>
      </c>
      <c r="AT158" s="250">
        <v>264</v>
      </c>
      <c r="AU158" s="250">
        <v>247</v>
      </c>
      <c r="AV158" s="250">
        <v>261</v>
      </c>
      <c r="AW158" s="250">
        <v>237</v>
      </c>
      <c r="AX158" s="250">
        <v>264</v>
      </c>
      <c r="AY158" s="250">
        <v>279</v>
      </c>
      <c r="AZ158" s="250">
        <v>276</v>
      </c>
      <c r="BA158" s="250">
        <v>265</v>
      </c>
      <c r="BB158" s="250">
        <v>236</v>
      </c>
      <c r="BC158" s="250">
        <v>237</v>
      </c>
      <c r="BD158" s="250">
        <v>260</v>
      </c>
      <c r="BE158" s="250">
        <v>289</v>
      </c>
      <c r="BF158" s="250">
        <v>282</v>
      </c>
      <c r="BG158" s="250">
        <v>268</v>
      </c>
      <c r="BH158" s="250">
        <v>273</v>
      </c>
      <c r="BI158" s="250">
        <v>246</v>
      </c>
      <c r="BJ158" s="250">
        <v>221</v>
      </c>
      <c r="BK158" s="250">
        <v>183</v>
      </c>
      <c r="BL158" s="250">
        <v>151</v>
      </c>
      <c r="BM158" s="250">
        <v>185</v>
      </c>
      <c r="BN158" s="250">
        <v>162</v>
      </c>
      <c r="BO158" s="250">
        <v>160</v>
      </c>
      <c r="BP158" s="250">
        <v>144</v>
      </c>
      <c r="BQ158" s="250">
        <v>118</v>
      </c>
      <c r="BR158" s="250">
        <v>104</v>
      </c>
      <c r="BS158" s="250">
        <v>114</v>
      </c>
      <c r="BT158" s="250">
        <v>89</v>
      </c>
      <c r="BU158" s="250">
        <v>85</v>
      </c>
      <c r="BV158" s="250">
        <v>81</v>
      </c>
      <c r="BW158" s="250">
        <v>74</v>
      </c>
      <c r="BX158" s="250">
        <v>69</v>
      </c>
      <c r="BY158" s="250">
        <v>75</v>
      </c>
      <c r="BZ158" s="250">
        <v>56</v>
      </c>
      <c r="CA158" s="250">
        <v>49</v>
      </c>
      <c r="CB158" s="250">
        <v>43</v>
      </c>
      <c r="CC158" s="250">
        <v>35</v>
      </c>
      <c r="CD158" s="250">
        <v>29</v>
      </c>
      <c r="CE158" s="250">
        <v>17</v>
      </c>
      <c r="CF158" s="250">
        <v>24</v>
      </c>
      <c r="CG158" s="250">
        <v>15</v>
      </c>
      <c r="CH158" s="250">
        <v>12</v>
      </c>
      <c r="CI158" s="250">
        <v>8</v>
      </c>
      <c r="CJ158" s="250">
        <v>6</v>
      </c>
      <c r="CK158" s="250">
        <v>6</v>
      </c>
    </row>
    <row r="159" spans="1:89" s="241" customFormat="1" x14ac:dyDescent="0.25">
      <c r="A159" s="240">
        <v>480</v>
      </c>
      <c r="D159" s="242" t="s">
        <v>420</v>
      </c>
      <c r="E159" s="250">
        <v>197</v>
      </c>
      <c r="F159" s="250">
        <v>191</v>
      </c>
      <c r="G159" s="250">
        <v>177</v>
      </c>
      <c r="H159" s="250">
        <v>172</v>
      </c>
      <c r="I159" s="250">
        <v>117</v>
      </c>
      <c r="J159" s="250">
        <v>96</v>
      </c>
      <c r="K159" s="250">
        <v>102</v>
      </c>
      <c r="L159" s="250">
        <v>93</v>
      </c>
      <c r="M159" s="250">
        <v>75</v>
      </c>
      <c r="N159" s="250">
        <v>100</v>
      </c>
      <c r="O159" s="250">
        <v>107</v>
      </c>
      <c r="P159" s="250">
        <v>117</v>
      </c>
      <c r="Q159" s="250">
        <v>100</v>
      </c>
      <c r="R159" s="250">
        <v>100</v>
      </c>
      <c r="S159" s="250">
        <v>138</v>
      </c>
      <c r="T159" s="250">
        <v>121</v>
      </c>
      <c r="U159" s="250">
        <v>120</v>
      </c>
      <c r="V159" s="250">
        <v>131</v>
      </c>
      <c r="W159" s="250">
        <v>149</v>
      </c>
      <c r="X159" s="250">
        <v>138</v>
      </c>
      <c r="Y159" s="250">
        <v>140</v>
      </c>
      <c r="Z159" s="250">
        <v>180</v>
      </c>
      <c r="AA159" s="250">
        <v>177</v>
      </c>
      <c r="AB159" s="250">
        <v>191</v>
      </c>
      <c r="AC159" s="250">
        <v>196</v>
      </c>
      <c r="AD159" s="250">
        <v>214</v>
      </c>
      <c r="AE159" s="250">
        <v>206</v>
      </c>
      <c r="AF159" s="250">
        <v>211</v>
      </c>
      <c r="AG159" s="250">
        <v>218</v>
      </c>
      <c r="AH159" s="250">
        <v>212</v>
      </c>
      <c r="AI159" s="250">
        <v>223</v>
      </c>
      <c r="AJ159" s="250">
        <v>210</v>
      </c>
      <c r="AK159" s="250">
        <v>216</v>
      </c>
      <c r="AL159" s="250">
        <v>223</v>
      </c>
      <c r="AM159" s="250">
        <v>279</v>
      </c>
      <c r="AN159" s="250">
        <v>240</v>
      </c>
      <c r="AO159" s="250">
        <v>244</v>
      </c>
      <c r="AP159" s="250">
        <v>218</v>
      </c>
      <c r="AQ159" s="250">
        <v>204</v>
      </c>
      <c r="AR159" s="250">
        <v>204</v>
      </c>
      <c r="AS159" s="250">
        <v>216</v>
      </c>
      <c r="AT159" s="250">
        <v>222</v>
      </c>
      <c r="AU159" s="250">
        <v>210</v>
      </c>
      <c r="AV159" s="250">
        <v>192</v>
      </c>
      <c r="AW159" s="250">
        <v>206</v>
      </c>
      <c r="AX159" s="250">
        <v>195</v>
      </c>
      <c r="AY159" s="250">
        <v>201</v>
      </c>
      <c r="AZ159" s="250">
        <v>196</v>
      </c>
      <c r="BA159" s="250">
        <v>177</v>
      </c>
      <c r="BB159" s="250">
        <v>196</v>
      </c>
      <c r="BC159" s="250">
        <v>187</v>
      </c>
      <c r="BD159" s="250">
        <v>208</v>
      </c>
      <c r="BE159" s="250">
        <v>205</v>
      </c>
      <c r="BF159" s="250">
        <v>199</v>
      </c>
      <c r="BG159" s="250">
        <v>192</v>
      </c>
      <c r="BH159" s="250">
        <v>209</v>
      </c>
      <c r="BI159" s="250">
        <v>186</v>
      </c>
      <c r="BJ159" s="250">
        <v>182</v>
      </c>
      <c r="BK159" s="250">
        <v>146</v>
      </c>
      <c r="BL159" s="250">
        <v>169</v>
      </c>
      <c r="BM159" s="250">
        <v>126</v>
      </c>
      <c r="BN159" s="250">
        <v>118</v>
      </c>
      <c r="BO159" s="250">
        <v>106</v>
      </c>
      <c r="BP159" s="250">
        <v>109</v>
      </c>
      <c r="BQ159" s="250">
        <v>93</v>
      </c>
      <c r="BR159" s="250">
        <v>86</v>
      </c>
      <c r="BS159" s="250">
        <v>93</v>
      </c>
      <c r="BT159" s="250">
        <v>80</v>
      </c>
      <c r="BU159" s="250">
        <v>67</v>
      </c>
      <c r="BV159" s="250">
        <v>72</v>
      </c>
      <c r="BW159" s="250">
        <v>48</v>
      </c>
      <c r="BX159" s="250">
        <v>55</v>
      </c>
      <c r="BY159" s="250">
        <v>47</v>
      </c>
      <c r="BZ159" s="250">
        <v>45</v>
      </c>
      <c r="CA159" s="250">
        <v>40</v>
      </c>
      <c r="CB159" s="250">
        <v>26</v>
      </c>
      <c r="CC159" s="250">
        <v>18</v>
      </c>
      <c r="CD159" s="250">
        <v>20</v>
      </c>
      <c r="CE159" s="250">
        <v>13</v>
      </c>
      <c r="CF159" s="250">
        <v>18</v>
      </c>
      <c r="CG159" s="250">
        <v>7</v>
      </c>
      <c r="CH159" s="250">
        <v>2</v>
      </c>
      <c r="CI159" s="250">
        <v>4</v>
      </c>
      <c r="CJ159" s="250">
        <v>0</v>
      </c>
      <c r="CK159" s="250">
        <v>5</v>
      </c>
    </row>
    <row r="160" spans="1:89" s="241" customFormat="1" x14ac:dyDescent="0.25">
      <c r="A160" s="240">
        <v>450</v>
      </c>
      <c r="D160" s="242" t="s">
        <v>421</v>
      </c>
      <c r="E160" s="250">
        <v>227</v>
      </c>
      <c r="F160" s="250">
        <v>201</v>
      </c>
      <c r="G160" s="250">
        <v>210</v>
      </c>
      <c r="H160" s="250">
        <v>237</v>
      </c>
      <c r="I160" s="250">
        <v>168</v>
      </c>
      <c r="J160" s="250">
        <v>142</v>
      </c>
      <c r="K160" s="250">
        <v>112</v>
      </c>
      <c r="L160" s="250">
        <v>126</v>
      </c>
      <c r="M160" s="250">
        <v>136</v>
      </c>
      <c r="N160" s="250">
        <v>119</v>
      </c>
      <c r="O160" s="250">
        <v>120</v>
      </c>
      <c r="P160" s="250">
        <v>118</v>
      </c>
      <c r="Q160" s="250">
        <v>136</v>
      </c>
      <c r="R160" s="250">
        <v>150</v>
      </c>
      <c r="S160" s="250">
        <v>137</v>
      </c>
      <c r="T160" s="250">
        <v>142</v>
      </c>
      <c r="U160" s="250">
        <v>153</v>
      </c>
      <c r="V160" s="250">
        <v>138</v>
      </c>
      <c r="W160" s="250">
        <v>152</v>
      </c>
      <c r="X160" s="250">
        <v>161</v>
      </c>
      <c r="Y160" s="250">
        <v>164</v>
      </c>
      <c r="Z160" s="250">
        <v>170</v>
      </c>
      <c r="AA160" s="250">
        <v>196</v>
      </c>
      <c r="AB160" s="250">
        <v>182</v>
      </c>
      <c r="AC160" s="250">
        <v>200</v>
      </c>
      <c r="AD160" s="250">
        <v>231</v>
      </c>
      <c r="AE160" s="250">
        <v>207</v>
      </c>
      <c r="AF160" s="250">
        <v>217</v>
      </c>
      <c r="AG160" s="250">
        <v>230</v>
      </c>
      <c r="AH160" s="250">
        <v>233</v>
      </c>
      <c r="AI160" s="250">
        <v>221</v>
      </c>
      <c r="AJ160" s="250">
        <v>197</v>
      </c>
      <c r="AK160" s="250">
        <v>221</v>
      </c>
      <c r="AL160" s="250">
        <v>252</v>
      </c>
      <c r="AM160" s="250">
        <v>286</v>
      </c>
      <c r="AN160" s="250">
        <v>244</v>
      </c>
      <c r="AO160" s="250">
        <v>255</v>
      </c>
      <c r="AP160" s="250">
        <v>251</v>
      </c>
      <c r="AQ160" s="250">
        <v>244</v>
      </c>
      <c r="AR160" s="250">
        <v>220</v>
      </c>
      <c r="AS160" s="250">
        <v>213</v>
      </c>
      <c r="AT160" s="250">
        <v>207</v>
      </c>
      <c r="AU160" s="250">
        <v>244</v>
      </c>
      <c r="AV160" s="250">
        <v>224</v>
      </c>
      <c r="AW160" s="250">
        <v>234</v>
      </c>
      <c r="AX160" s="250">
        <v>226</v>
      </c>
      <c r="AY160" s="250">
        <v>220</v>
      </c>
      <c r="AZ160" s="250">
        <v>213</v>
      </c>
      <c r="BA160" s="250">
        <v>181</v>
      </c>
      <c r="BB160" s="250">
        <v>221</v>
      </c>
      <c r="BC160" s="250">
        <v>224</v>
      </c>
      <c r="BD160" s="250">
        <v>205</v>
      </c>
      <c r="BE160" s="250">
        <v>236</v>
      </c>
      <c r="BF160" s="250">
        <v>245</v>
      </c>
      <c r="BG160" s="250">
        <v>232</v>
      </c>
      <c r="BH160" s="250">
        <v>213</v>
      </c>
      <c r="BI160" s="250">
        <v>250</v>
      </c>
      <c r="BJ160" s="250">
        <v>192</v>
      </c>
      <c r="BK160" s="250">
        <v>187</v>
      </c>
      <c r="BL160" s="250">
        <v>188</v>
      </c>
      <c r="BM160" s="250">
        <v>146</v>
      </c>
      <c r="BN160" s="250">
        <v>134</v>
      </c>
      <c r="BO160" s="250">
        <v>114</v>
      </c>
      <c r="BP160" s="250">
        <v>149</v>
      </c>
      <c r="BQ160" s="250">
        <v>120</v>
      </c>
      <c r="BR160" s="250">
        <v>102</v>
      </c>
      <c r="BS160" s="250">
        <v>99</v>
      </c>
      <c r="BT160" s="250">
        <v>85</v>
      </c>
      <c r="BU160" s="250">
        <v>96</v>
      </c>
      <c r="BV160" s="250">
        <v>75</v>
      </c>
      <c r="BW160" s="250">
        <v>87</v>
      </c>
      <c r="BX160" s="250">
        <v>61</v>
      </c>
      <c r="BY160" s="250">
        <v>70</v>
      </c>
      <c r="BZ160" s="250">
        <v>68</v>
      </c>
      <c r="CA160" s="250">
        <v>42</v>
      </c>
      <c r="CB160" s="250">
        <v>43</v>
      </c>
      <c r="CC160" s="250">
        <v>45</v>
      </c>
      <c r="CD160" s="250">
        <v>23</v>
      </c>
      <c r="CE160" s="250">
        <v>12</v>
      </c>
      <c r="CF160" s="250">
        <v>19</v>
      </c>
      <c r="CG160" s="250">
        <v>15</v>
      </c>
      <c r="CH160" s="250">
        <v>5</v>
      </c>
      <c r="CI160" s="250">
        <v>5</v>
      </c>
      <c r="CJ160" s="250">
        <v>5</v>
      </c>
      <c r="CK160" s="250">
        <v>5</v>
      </c>
    </row>
    <row r="161" spans="1:89" s="241" customFormat="1" x14ac:dyDescent="0.25">
      <c r="A161" s="240">
        <v>461</v>
      </c>
      <c r="D161" s="242" t="s">
        <v>422</v>
      </c>
      <c r="E161" s="250">
        <v>1071</v>
      </c>
      <c r="F161" s="250">
        <v>1075</v>
      </c>
      <c r="G161" s="250">
        <v>1116</v>
      </c>
      <c r="H161" s="250">
        <v>1430</v>
      </c>
      <c r="I161" s="250">
        <v>1783</v>
      </c>
      <c r="J161" s="250">
        <v>2400</v>
      </c>
      <c r="K161" s="250">
        <v>2514</v>
      </c>
      <c r="L161" s="250">
        <v>2438</v>
      </c>
      <c r="M161" s="250">
        <v>2314</v>
      </c>
      <c r="N161" s="250">
        <v>2098</v>
      </c>
      <c r="O161" s="250">
        <v>1904</v>
      </c>
      <c r="P161" s="250">
        <v>1659</v>
      </c>
      <c r="Q161" s="250">
        <v>1517</v>
      </c>
      <c r="R161" s="250">
        <v>1389</v>
      </c>
      <c r="S161" s="250">
        <v>1288</v>
      </c>
      <c r="T161" s="250">
        <v>1197</v>
      </c>
      <c r="U161" s="250">
        <v>1195</v>
      </c>
      <c r="V161" s="250">
        <v>1071</v>
      </c>
      <c r="W161" s="250">
        <v>1010</v>
      </c>
      <c r="X161" s="250">
        <v>1063</v>
      </c>
      <c r="Y161" s="250">
        <v>1119</v>
      </c>
      <c r="Z161" s="250">
        <v>1101</v>
      </c>
      <c r="AA161" s="250">
        <v>1232</v>
      </c>
      <c r="AB161" s="250">
        <v>1110</v>
      </c>
      <c r="AC161" s="250">
        <v>1193</v>
      </c>
      <c r="AD161" s="250">
        <v>1237</v>
      </c>
      <c r="AE161" s="250">
        <v>1194</v>
      </c>
      <c r="AF161" s="250">
        <v>1330</v>
      </c>
      <c r="AG161" s="250">
        <v>1329</v>
      </c>
      <c r="AH161" s="250">
        <v>1302</v>
      </c>
      <c r="AI161" s="250">
        <v>1237</v>
      </c>
      <c r="AJ161" s="250">
        <v>1140</v>
      </c>
      <c r="AK161" s="250">
        <v>1230</v>
      </c>
      <c r="AL161" s="250">
        <v>1252</v>
      </c>
      <c r="AM161" s="250">
        <v>1372</v>
      </c>
      <c r="AN161" s="250">
        <v>1412</v>
      </c>
      <c r="AO161" s="250">
        <v>1298</v>
      </c>
      <c r="AP161" s="250">
        <v>1236</v>
      </c>
      <c r="AQ161" s="250">
        <v>1205</v>
      </c>
      <c r="AR161" s="250">
        <v>1168</v>
      </c>
      <c r="AS161" s="250">
        <v>1121</v>
      </c>
      <c r="AT161" s="250">
        <v>1157</v>
      </c>
      <c r="AU161" s="250">
        <v>1143</v>
      </c>
      <c r="AV161" s="250">
        <v>1149</v>
      </c>
      <c r="AW161" s="250">
        <v>1140</v>
      </c>
      <c r="AX161" s="250">
        <v>1152</v>
      </c>
      <c r="AY161" s="250">
        <v>1108</v>
      </c>
      <c r="AZ161" s="250">
        <v>1051</v>
      </c>
      <c r="BA161" s="250">
        <v>1007</v>
      </c>
      <c r="BB161" s="250">
        <v>983</v>
      </c>
      <c r="BC161" s="250">
        <v>1053</v>
      </c>
      <c r="BD161" s="250">
        <v>1012</v>
      </c>
      <c r="BE161" s="250">
        <v>1100</v>
      </c>
      <c r="BF161" s="250">
        <v>1131</v>
      </c>
      <c r="BG161" s="250">
        <v>1096</v>
      </c>
      <c r="BH161" s="250">
        <v>1101</v>
      </c>
      <c r="BI161" s="250">
        <v>1012</v>
      </c>
      <c r="BJ161" s="250">
        <v>942</v>
      </c>
      <c r="BK161" s="250">
        <v>834</v>
      </c>
      <c r="BL161" s="250">
        <v>754</v>
      </c>
      <c r="BM161" s="250">
        <v>709</v>
      </c>
      <c r="BN161" s="250">
        <v>706</v>
      </c>
      <c r="BO161" s="250">
        <v>650</v>
      </c>
      <c r="BP161" s="250">
        <v>648</v>
      </c>
      <c r="BQ161" s="250">
        <v>524</v>
      </c>
      <c r="BR161" s="250">
        <v>535</v>
      </c>
      <c r="BS161" s="250">
        <v>461</v>
      </c>
      <c r="BT161" s="250">
        <v>458</v>
      </c>
      <c r="BU161" s="250">
        <v>434</v>
      </c>
      <c r="BV161" s="250">
        <v>370</v>
      </c>
      <c r="BW161" s="250">
        <v>366</v>
      </c>
      <c r="BX161" s="250">
        <v>315</v>
      </c>
      <c r="BY161" s="250">
        <v>284</v>
      </c>
      <c r="BZ161" s="250">
        <v>236</v>
      </c>
      <c r="CA161" s="250">
        <v>243</v>
      </c>
      <c r="CB161" s="250">
        <v>217</v>
      </c>
      <c r="CC161" s="250">
        <v>185</v>
      </c>
      <c r="CD161" s="250">
        <v>125</v>
      </c>
      <c r="CE161" s="250">
        <v>94</v>
      </c>
      <c r="CF161" s="250">
        <v>78</v>
      </c>
      <c r="CG161" s="250">
        <v>71</v>
      </c>
      <c r="CH161" s="250">
        <v>31</v>
      </c>
      <c r="CI161" s="250">
        <v>36</v>
      </c>
      <c r="CJ161" s="250">
        <v>21</v>
      </c>
      <c r="CK161" s="250">
        <v>34</v>
      </c>
    </row>
    <row r="162" spans="1:89" s="241" customFormat="1" x14ac:dyDescent="0.25">
      <c r="A162" s="240">
        <v>479</v>
      </c>
      <c r="D162" s="242" t="s">
        <v>423</v>
      </c>
      <c r="E162" s="250">
        <v>385</v>
      </c>
      <c r="F162" s="250">
        <v>404</v>
      </c>
      <c r="G162" s="250">
        <v>368</v>
      </c>
      <c r="H162" s="250">
        <v>404</v>
      </c>
      <c r="I162" s="250">
        <v>361</v>
      </c>
      <c r="J162" s="250">
        <v>296</v>
      </c>
      <c r="K162" s="250">
        <v>273</v>
      </c>
      <c r="L162" s="250">
        <v>273</v>
      </c>
      <c r="M162" s="250">
        <v>272</v>
      </c>
      <c r="N162" s="250">
        <v>279</v>
      </c>
      <c r="O162" s="250">
        <v>255</v>
      </c>
      <c r="P162" s="250">
        <v>285</v>
      </c>
      <c r="Q162" s="250">
        <v>251</v>
      </c>
      <c r="R162" s="250">
        <v>216</v>
      </c>
      <c r="S162" s="250">
        <v>240</v>
      </c>
      <c r="T162" s="250">
        <v>270</v>
      </c>
      <c r="U162" s="250">
        <v>264</v>
      </c>
      <c r="V162" s="250">
        <v>239</v>
      </c>
      <c r="W162" s="250">
        <v>267</v>
      </c>
      <c r="X162" s="250">
        <v>272</v>
      </c>
      <c r="Y162" s="250">
        <v>325</v>
      </c>
      <c r="Z162" s="250">
        <v>293</v>
      </c>
      <c r="AA162" s="250">
        <v>340</v>
      </c>
      <c r="AB162" s="250">
        <v>291</v>
      </c>
      <c r="AC162" s="250">
        <v>363</v>
      </c>
      <c r="AD162" s="250">
        <v>406</v>
      </c>
      <c r="AE162" s="250">
        <v>398</v>
      </c>
      <c r="AF162" s="250">
        <v>326</v>
      </c>
      <c r="AG162" s="250">
        <v>405</v>
      </c>
      <c r="AH162" s="250">
        <v>386</v>
      </c>
      <c r="AI162" s="250">
        <v>341</v>
      </c>
      <c r="AJ162" s="250">
        <v>398</v>
      </c>
      <c r="AK162" s="250">
        <v>373</v>
      </c>
      <c r="AL162" s="250">
        <v>408</v>
      </c>
      <c r="AM162" s="250">
        <v>456</v>
      </c>
      <c r="AN162" s="250">
        <v>402</v>
      </c>
      <c r="AO162" s="250">
        <v>479</v>
      </c>
      <c r="AP162" s="250">
        <v>472</v>
      </c>
      <c r="AQ162" s="250">
        <v>422</v>
      </c>
      <c r="AR162" s="250">
        <v>449</v>
      </c>
      <c r="AS162" s="250">
        <v>475</v>
      </c>
      <c r="AT162" s="250">
        <v>396</v>
      </c>
      <c r="AU162" s="250">
        <v>426</v>
      </c>
      <c r="AV162" s="250">
        <v>461</v>
      </c>
      <c r="AW162" s="250">
        <v>490</v>
      </c>
      <c r="AX162" s="250">
        <v>413</v>
      </c>
      <c r="AY162" s="250">
        <v>423</v>
      </c>
      <c r="AZ162" s="250">
        <v>448</v>
      </c>
      <c r="BA162" s="250">
        <v>433</v>
      </c>
      <c r="BB162" s="250">
        <v>364</v>
      </c>
      <c r="BC162" s="250">
        <v>375</v>
      </c>
      <c r="BD162" s="250">
        <v>389</v>
      </c>
      <c r="BE162" s="250">
        <v>427</v>
      </c>
      <c r="BF162" s="250">
        <v>412</v>
      </c>
      <c r="BG162" s="250">
        <v>446</v>
      </c>
      <c r="BH162" s="250">
        <v>392</v>
      </c>
      <c r="BI162" s="250">
        <v>348</v>
      </c>
      <c r="BJ162" s="250">
        <v>319</v>
      </c>
      <c r="BK162" s="250">
        <v>346</v>
      </c>
      <c r="BL162" s="250">
        <v>276</v>
      </c>
      <c r="BM162" s="250">
        <v>260</v>
      </c>
      <c r="BN162" s="250">
        <v>251</v>
      </c>
      <c r="BO162" s="250">
        <v>247</v>
      </c>
      <c r="BP162" s="250">
        <v>209</v>
      </c>
      <c r="BQ162" s="250">
        <v>224</v>
      </c>
      <c r="BR162" s="250">
        <v>191</v>
      </c>
      <c r="BS162" s="250">
        <v>178</v>
      </c>
      <c r="BT162" s="250">
        <v>148</v>
      </c>
      <c r="BU162" s="250">
        <v>128</v>
      </c>
      <c r="BV162" s="250">
        <v>156</v>
      </c>
      <c r="BW162" s="250">
        <v>122</v>
      </c>
      <c r="BX162" s="250">
        <v>119</v>
      </c>
      <c r="BY162" s="250">
        <v>100</v>
      </c>
      <c r="BZ162" s="250">
        <v>88</v>
      </c>
      <c r="CA162" s="250">
        <v>81</v>
      </c>
      <c r="CB162" s="250">
        <v>73</v>
      </c>
      <c r="CC162" s="250">
        <v>60</v>
      </c>
      <c r="CD162" s="250">
        <v>56</v>
      </c>
      <c r="CE162" s="250">
        <v>41</v>
      </c>
      <c r="CF162" s="250">
        <v>31</v>
      </c>
      <c r="CG162" s="250">
        <v>29</v>
      </c>
      <c r="CH162" s="250">
        <v>19</v>
      </c>
      <c r="CI162" s="250">
        <v>12</v>
      </c>
      <c r="CJ162" s="250">
        <v>10</v>
      </c>
      <c r="CK162" s="250">
        <v>24</v>
      </c>
    </row>
    <row r="163" spans="1:89" s="241" customFormat="1" x14ac:dyDescent="0.25">
      <c r="A163" s="240">
        <v>492</v>
      </c>
      <c r="D163" s="242" t="s">
        <v>424</v>
      </c>
      <c r="E163" s="250">
        <v>29</v>
      </c>
      <c r="F163" s="250">
        <v>19</v>
      </c>
      <c r="G163" s="250">
        <v>34</v>
      </c>
      <c r="H163" s="250">
        <v>28</v>
      </c>
      <c r="I163" s="250">
        <v>29</v>
      </c>
      <c r="J163" s="250">
        <v>12</v>
      </c>
      <c r="K163" s="250">
        <v>14</v>
      </c>
      <c r="L163" s="250">
        <v>8</v>
      </c>
      <c r="M163" s="250">
        <v>10</v>
      </c>
      <c r="N163" s="250">
        <v>14</v>
      </c>
      <c r="O163" s="250">
        <v>15</v>
      </c>
      <c r="P163" s="250">
        <v>7</v>
      </c>
      <c r="Q163" s="250">
        <v>9</v>
      </c>
      <c r="R163" s="250">
        <v>16</v>
      </c>
      <c r="S163" s="250">
        <v>11</v>
      </c>
      <c r="T163" s="250">
        <v>15</v>
      </c>
      <c r="U163" s="250">
        <v>14</v>
      </c>
      <c r="V163" s="250">
        <v>16</v>
      </c>
      <c r="W163" s="250">
        <v>22</v>
      </c>
      <c r="X163" s="250">
        <v>24</v>
      </c>
      <c r="Y163" s="250">
        <v>26</v>
      </c>
      <c r="Z163" s="250">
        <v>17</v>
      </c>
      <c r="AA163" s="250">
        <v>11</v>
      </c>
      <c r="AB163" s="250">
        <v>23</v>
      </c>
      <c r="AC163" s="250">
        <v>19</v>
      </c>
      <c r="AD163" s="250">
        <v>38</v>
      </c>
      <c r="AE163" s="250">
        <v>27</v>
      </c>
      <c r="AF163" s="250">
        <v>36</v>
      </c>
      <c r="AG163" s="250">
        <v>31</v>
      </c>
      <c r="AH163" s="250">
        <v>33</v>
      </c>
      <c r="AI163" s="250">
        <v>36</v>
      </c>
      <c r="AJ163" s="250">
        <v>37</v>
      </c>
      <c r="AK163" s="250">
        <v>38</v>
      </c>
      <c r="AL163" s="250">
        <v>42</v>
      </c>
      <c r="AM163" s="250">
        <v>42</v>
      </c>
      <c r="AN163" s="250">
        <v>54</v>
      </c>
      <c r="AO163" s="250">
        <v>43</v>
      </c>
      <c r="AP163" s="250">
        <v>39</v>
      </c>
      <c r="AQ163" s="250">
        <v>63</v>
      </c>
      <c r="AR163" s="250">
        <v>43</v>
      </c>
      <c r="AS163" s="250">
        <v>66</v>
      </c>
      <c r="AT163" s="250">
        <v>46</v>
      </c>
      <c r="AU163" s="250">
        <v>51</v>
      </c>
      <c r="AV163" s="250">
        <v>64</v>
      </c>
      <c r="AW163" s="250">
        <v>53</v>
      </c>
      <c r="AX163" s="250">
        <v>66</v>
      </c>
      <c r="AY163" s="250">
        <v>54</v>
      </c>
      <c r="AZ163" s="250">
        <v>60</v>
      </c>
      <c r="BA163" s="250">
        <v>51</v>
      </c>
      <c r="BB163" s="250">
        <v>52</v>
      </c>
      <c r="BC163" s="250">
        <v>62</v>
      </c>
      <c r="BD163" s="250">
        <v>47</v>
      </c>
      <c r="BE163" s="250">
        <v>68</v>
      </c>
      <c r="BF163" s="250">
        <v>59</v>
      </c>
      <c r="BG163" s="250">
        <v>74</v>
      </c>
      <c r="BH163" s="250">
        <v>66</v>
      </c>
      <c r="BI163" s="250">
        <v>56</v>
      </c>
      <c r="BJ163" s="250">
        <v>56</v>
      </c>
      <c r="BK163" s="250">
        <v>53</v>
      </c>
      <c r="BL163" s="250">
        <v>26</v>
      </c>
      <c r="BM163" s="250">
        <v>60</v>
      </c>
      <c r="BN163" s="250">
        <v>48</v>
      </c>
      <c r="BO163" s="250">
        <v>45</v>
      </c>
      <c r="BP163" s="250">
        <v>39</v>
      </c>
      <c r="BQ163" s="250">
        <v>33</v>
      </c>
      <c r="BR163" s="250">
        <v>33</v>
      </c>
      <c r="BS163" s="250">
        <v>30</v>
      </c>
      <c r="BT163" s="250">
        <v>26</v>
      </c>
      <c r="BU163" s="250">
        <v>25</v>
      </c>
      <c r="BV163" s="250">
        <v>28</v>
      </c>
      <c r="BW163" s="250">
        <v>21</v>
      </c>
      <c r="BX163" s="250">
        <v>19</v>
      </c>
      <c r="BY163" s="250">
        <v>26</v>
      </c>
      <c r="BZ163" s="250">
        <v>18</v>
      </c>
      <c r="CA163" s="250">
        <v>12</v>
      </c>
      <c r="CB163" s="250">
        <v>13</v>
      </c>
      <c r="CC163" s="250">
        <v>14</v>
      </c>
      <c r="CD163" s="250">
        <v>10</v>
      </c>
      <c r="CE163" s="250">
        <v>9</v>
      </c>
      <c r="CF163" s="250">
        <v>3</v>
      </c>
      <c r="CG163" s="250">
        <v>8</v>
      </c>
      <c r="CH163" s="250">
        <v>1</v>
      </c>
      <c r="CI163" s="250">
        <v>3</v>
      </c>
      <c r="CJ163" s="250">
        <v>2</v>
      </c>
      <c r="CK163" s="250">
        <v>2</v>
      </c>
    </row>
    <row r="164" spans="1:89" s="241" customFormat="1" x14ac:dyDescent="0.25">
      <c r="A164" s="240">
        <v>530</v>
      </c>
      <c r="D164" s="242" t="s">
        <v>425</v>
      </c>
      <c r="E164" s="250">
        <v>194</v>
      </c>
      <c r="F164" s="250">
        <v>187</v>
      </c>
      <c r="G164" s="250">
        <v>175</v>
      </c>
      <c r="H164" s="250">
        <v>168</v>
      </c>
      <c r="I164" s="250">
        <v>154</v>
      </c>
      <c r="J164" s="250">
        <v>136</v>
      </c>
      <c r="K164" s="250">
        <v>107</v>
      </c>
      <c r="L164" s="250">
        <v>91</v>
      </c>
      <c r="M164" s="250">
        <v>87</v>
      </c>
      <c r="N164" s="250">
        <v>97</v>
      </c>
      <c r="O164" s="250">
        <v>123</v>
      </c>
      <c r="P164" s="250">
        <v>114</v>
      </c>
      <c r="Q164" s="250">
        <v>125</v>
      </c>
      <c r="R164" s="250">
        <v>133</v>
      </c>
      <c r="S164" s="250">
        <v>141</v>
      </c>
      <c r="T164" s="250">
        <v>126</v>
      </c>
      <c r="U164" s="250">
        <v>125</v>
      </c>
      <c r="V164" s="250">
        <v>127</v>
      </c>
      <c r="W164" s="250">
        <v>131</v>
      </c>
      <c r="X164" s="250">
        <v>148</v>
      </c>
      <c r="Y164" s="250">
        <v>148</v>
      </c>
      <c r="Z164" s="250">
        <v>158</v>
      </c>
      <c r="AA164" s="250">
        <v>153</v>
      </c>
      <c r="AB164" s="250">
        <v>183</v>
      </c>
      <c r="AC164" s="250">
        <v>173</v>
      </c>
      <c r="AD164" s="250">
        <v>173</v>
      </c>
      <c r="AE164" s="250">
        <v>162</v>
      </c>
      <c r="AF164" s="250">
        <v>159</v>
      </c>
      <c r="AG164" s="250">
        <v>171</v>
      </c>
      <c r="AH164" s="250">
        <v>173</v>
      </c>
      <c r="AI164" s="250">
        <v>185</v>
      </c>
      <c r="AJ164" s="250">
        <v>178</v>
      </c>
      <c r="AK164" s="250">
        <v>201</v>
      </c>
      <c r="AL164" s="250">
        <v>195</v>
      </c>
      <c r="AM164" s="250">
        <v>209</v>
      </c>
      <c r="AN164" s="250">
        <v>197</v>
      </c>
      <c r="AO164" s="250">
        <v>204</v>
      </c>
      <c r="AP164" s="250">
        <v>206</v>
      </c>
      <c r="AQ164" s="250">
        <v>191</v>
      </c>
      <c r="AR164" s="250">
        <v>179</v>
      </c>
      <c r="AS164" s="250">
        <v>189</v>
      </c>
      <c r="AT164" s="250">
        <v>179</v>
      </c>
      <c r="AU164" s="250">
        <v>182</v>
      </c>
      <c r="AV164" s="250">
        <v>168</v>
      </c>
      <c r="AW164" s="250">
        <v>183</v>
      </c>
      <c r="AX164" s="250">
        <v>165</v>
      </c>
      <c r="AY164" s="250">
        <v>155</v>
      </c>
      <c r="AZ164" s="250">
        <v>174</v>
      </c>
      <c r="BA164" s="250">
        <v>146</v>
      </c>
      <c r="BB164" s="250">
        <v>147</v>
      </c>
      <c r="BC164" s="250">
        <v>153</v>
      </c>
      <c r="BD164" s="250">
        <v>140</v>
      </c>
      <c r="BE164" s="250">
        <v>175</v>
      </c>
      <c r="BF164" s="250">
        <v>160</v>
      </c>
      <c r="BG164" s="250">
        <v>165</v>
      </c>
      <c r="BH164" s="250">
        <v>175</v>
      </c>
      <c r="BI164" s="250">
        <v>132</v>
      </c>
      <c r="BJ164" s="250">
        <v>137</v>
      </c>
      <c r="BK164" s="250">
        <v>127</v>
      </c>
      <c r="BL164" s="250">
        <v>115</v>
      </c>
      <c r="BM164" s="250">
        <v>109</v>
      </c>
      <c r="BN164" s="250">
        <v>96</v>
      </c>
      <c r="BO164" s="250">
        <v>95</v>
      </c>
      <c r="BP164" s="250">
        <v>103</v>
      </c>
      <c r="BQ164" s="250">
        <v>78</v>
      </c>
      <c r="BR164" s="250">
        <v>88</v>
      </c>
      <c r="BS164" s="250">
        <v>75</v>
      </c>
      <c r="BT164" s="250">
        <v>77</v>
      </c>
      <c r="BU164" s="250">
        <v>57</v>
      </c>
      <c r="BV164" s="250">
        <v>63</v>
      </c>
      <c r="BW164" s="250">
        <v>53</v>
      </c>
      <c r="BX164" s="250">
        <v>45</v>
      </c>
      <c r="BY164" s="250">
        <v>40</v>
      </c>
      <c r="BZ164" s="250">
        <v>37</v>
      </c>
      <c r="CA164" s="250">
        <v>34</v>
      </c>
      <c r="CB164" s="250">
        <v>43</v>
      </c>
      <c r="CC164" s="250">
        <v>23</v>
      </c>
      <c r="CD164" s="250">
        <v>12</v>
      </c>
      <c r="CE164" s="250">
        <v>11</v>
      </c>
      <c r="CF164" s="250">
        <v>10</v>
      </c>
      <c r="CG164" s="250">
        <v>5</v>
      </c>
      <c r="CH164" s="250">
        <v>11</v>
      </c>
      <c r="CI164" s="250">
        <v>2</v>
      </c>
      <c r="CJ164" s="250">
        <v>3</v>
      </c>
      <c r="CK164" s="250">
        <v>3</v>
      </c>
    </row>
    <row r="165" spans="1:89" s="241" customFormat="1" x14ac:dyDescent="0.25">
      <c r="A165" s="240">
        <v>561</v>
      </c>
      <c r="D165" s="242" t="s">
        <v>426</v>
      </c>
      <c r="E165" s="250">
        <v>681</v>
      </c>
      <c r="F165" s="250">
        <v>703</v>
      </c>
      <c r="G165" s="250">
        <v>723</v>
      </c>
      <c r="H165" s="250">
        <v>765</v>
      </c>
      <c r="I165" s="250">
        <v>739</v>
      </c>
      <c r="J165" s="250">
        <v>749</v>
      </c>
      <c r="K165" s="250">
        <v>770</v>
      </c>
      <c r="L165" s="250">
        <v>746</v>
      </c>
      <c r="M165" s="250">
        <v>771</v>
      </c>
      <c r="N165" s="250">
        <v>726</v>
      </c>
      <c r="O165" s="250">
        <v>744</v>
      </c>
      <c r="P165" s="250">
        <v>675</v>
      </c>
      <c r="Q165" s="250">
        <v>602</v>
      </c>
      <c r="R165" s="250">
        <v>633</v>
      </c>
      <c r="S165" s="250">
        <v>661</v>
      </c>
      <c r="T165" s="250">
        <v>636</v>
      </c>
      <c r="U165" s="250">
        <v>576</v>
      </c>
      <c r="V165" s="250">
        <v>589</v>
      </c>
      <c r="W165" s="250">
        <v>545</v>
      </c>
      <c r="X165" s="250">
        <v>626</v>
      </c>
      <c r="Y165" s="250">
        <v>647</v>
      </c>
      <c r="Z165" s="250">
        <v>620</v>
      </c>
      <c r="AA165" s="250">
        <v>630</v>
      </c>
      <c r="AB165" s="250">
        <v>670</v>
      </c>
      <c r="AC165" s="250">
        <v>662</v>
      </c>
      <c r="AD165" s="250">
        <v>787</v>
      </c>
      <c r="AE165" s="250">
        <v>700</v>
      </c>
      <c r="AF165" s="250">
        <v>775</v>
      </c>
      <c r="AG165" s="250">
        <v>738</v>
      </c>
      <c r="AH165" s="250">
        <v>768</v>
      </c>
      <c r="AI165" s="250">
        <v>768</v>
      </c>
      <c r="AJ165" s="250">
        <v>746</v>
      </c>
      <c r="AK165" s="250">
        <v>766</v>
      </c>
      <c r="AL165" s="250">
        <v>828</v>
      </c>
      <c r="AM165" s="250">
        <v>893</v>
      </c>
      <c r="AN165" s="250">
        <v>846</v>
      </c>
      <c r="AO165" s="250">
        <v>863</v>
      </c>
      <c r="AP165" s="250">
        <v>836</v>
      </c>
      <c r="AQ165" s="250">
        <v>797</v>
      </c>
      <c r="AR165" s="250">
        <v>810</v>
      </c>
      <c r="AS165" s="250">
        <v>765</v>
      </c>
      <c r="AT165" s="250">
        <v>760</v>
      </c>
      <c r="AU165" s="250">
        <v>791</v>
      </c>
      <c r="AV165" s="250">
        <v>790</v>
      </c>
      <c r="AW165" s="250">
        <v>744</v>
      </c>
      <c r="AX165" s="250">
        <v>741</v>
      </c>
      <c r="AY165" s="250">
        <v>750</v>
      </c>
      <c r="AZ165" s="250">
        <v>779</v>
      </c>
      <c r="BA165" s="250">
        <v>708</v>
      </c>
      <c r="BB165" s="250">
        <v>684</v>
      </c>
      <c r="BC165" s="250">
        <v>707</v>
      </c>
      <c r="BD165" s="250">
        <v>696</v>
      </c>
      <c r="BE165" s="250">
        <v>703</v>
      </c>
      <c r="BF165" s="250">
        <v>730</v>
      </c>
      <c r="BG165" s="250">
        <v>716</v>
      </c>
      <c r="BH165" s="250">
        <v>691</v>
      </c>
      <c r="BI165" s="250">
        <v>677</v>
      </c>
      <c r="BJ165" s="250">
        <v>642</v>
      </c>
      <c r="BK165" s="250">
        <v>578</v>
      </c>
      <c r="BL165" s="250">
        <v>521</v>
      </c>
      <c r="BM165" s="250">
        <v>480</v>
      </c>
      <c r="BN165" s="250">
        <v>430</v>
      </c>
      <c r="BO165" s="250">
        <v>444</v>
      </c>
      <c r="BP165" s="250">
        <v>426</v>
      </c>
      <c r="BQ165" s="250">
        <v>334</v>
      </c>
      <c r="BR165" s="250">
        <v>323</v>
      </c>
      <c r="BS165" s="250">
        <v>300</v>
      </c>
      <c r="BT165" s="250">
        <v>283</v>
      </c>
      <c r="BU165" s="250">
        <v>252</v>
      </c>
      <c r="BV165" s="250">
        <v>208</v>
      </c>
      <c r="BW165" s="250">
        <v>193</v>
      </c>
      <c r="BX165" s="250">
        <v>187</v>
      </c>
      <c r="BY165" s="250">
        <v>171</v>
      </c>
      <c r="BZ165" s="250">
        <v>144</v>
      </c>
      <c r="CA165" s="250">
        <v>111</v>
      </c>
      <c r="CB165" s="250">
        <v>88</v>
      </c>
      <c r="CC165" s="250">
        <v>99</v>
      </c>
      <c r="CD165" s="250">
        <v>65</v>
      </c>
      <c r="CE165" s="250">
        <v>59</v>
      </c>
      <c r="CF165" s="250">
        <v>35</v>
      </c>
      <c r="CG165" s="250">
        <v>40</v>
      </c>
      <c r="CH165" s="250">
        <v>24</v>
      </c>
      <c r="CI165" s="250">
        <v>19</v>
      </c>
      <c r="CJ165" s="250">
        <v>6</v>
      </c>
      <c r="CK165" s="250">
        <v>16</v>
      </c>
    </row>
    <row r="166" spans="1:89" s="241" customFormat="1" x14ac:dyDescent="0.25">
      <c r="A166" s="240">
        <v>563</v>
      </c>
      <c r="D166" s="242" t="s">
        <v>427</v>
      </c>
      <c r="E166" s="250">
        <v>16</v>
      </c>
      <c r="F166" s="250">
        <v>14</v>
      </c>
      <c r="G166" s="250">
        <v>14</v>
      </c>
      <c r="H166" s="250">
        <v>17</v>
      </c>
      <c r="I166" s="250">
        <v>14</v>
      </c>
      <c r="J166" s="250">
        <v>7</v>
      </c>
      <c r="K166" s="250">
        <v>5</v>
      </c>
      <c r="L166" s="250">
        <v>4</v>
      </c>
      <c r="M166" s="250">
        <v>4</v>
      </c>
      <c r="N166" s="250">
        <v>4</v>
      </c>
      <c r="O166" s="250">
        <v>6</v>
      </c>
      <c r="P166" s="250">
        <v>2</v>
      </c>
      <c r="Q166" s="250">
        <v>6</v>
      </c>
      <c r="R166" s="250">
        <v>7</v>
      </c>
      <c r="S166" s="250">
        <v>6</v>
      </c>
      <c r="T166" s="250">
        <v>12</v>
      </c>
      <c r="U166" s="250">
        <v>9</v>
      </c>
      <c r="V166" s="250">
        <v>11</v>
      </c>
      <c r="W166" s="250">
        <v>14</v>
      </c>
      <c r="X166" s="250">
        <v>16</v>
      </c>
      <c r="Y166" s="250">
        <v>15</v>
      </c>
      <c r="Z166" s="250">
        <v>14</v>
      </c>
      <c r="AA166" s="250">
        <v>18</v>
      </c>
      <c r="AB166" s="250">
        <v>14</v>
      </c>
      <c r="AC166" s="250">
        <v>18</v>
      </c>
      <c r="AD166" s="250">
        <v>24</v>
      </c>
      <c r="AE166" s="250">
        <v>18</v>
      </c>
      <c r="AF166" s="250">
        <v>15</v>
      </c>
      <c r="AG166" s="250">
        <v>32</v>
      </c>
      <c r="AH166" s="250">
        <v>20</v>
      </c>
      <c r="AI166" s="250">
        <v>16</v>
      </c>
      <c r="AJ166" s="250">
        <v>18</v>
      </c>
      <c r="AK166" s="250">
        <v>24</v>
      </c>
      <c r="AL166" s="250">
        <v>29</v>
      </c>
      <c r="AM166" s="250">
        <v>20</v>
      </c>
      <c r="AN166" s="250">
        <v>23</v>
      </c>
      <c r="AO166" s="250">
        <v>18</v>
      </c>
      <c r="AP166" s="250">
        <v>33</v>
      </c>
      <c r="AQ166" s="250">
        <v>26</v>
      </c>
      <c r="AR166" s="250">
        <v>28</v>
      </c>
      <c r="AS166" s="250">
        <v>26</v>
      </c>
      <c r="AT166" s="250">
        <v>20</v>
      </c>
      <c r="AU166" s="250">
        <v>36</v>
      </c>
      <c r="AV166" s="250">
        <v>35</v>
      </c>
      <c r="AW166" s="250">
        <v>28</v>
      </c>
      <c r="AX166" s="250">
        <v>32</v>
      </c>
      <c r="AY166" s="250">
        <v>32</v>
      </c>
      <c r="AZ166" s="250">
        <v>31</v>
      </c>
      <c r="BA166" s="250">
        <v>30</v>
      </c>
      <c r="BB166" s="250">
        <v>34</v>
      </c>
      <c r="BC166" s="250">
        <v>43</v>
      </c>
      <c r="BD166" s="250">
        <v>32</v>
      </c>
      <c r="BE166" s="250">
        <v>33</v>
      </c>
      <c r="BF166" s="250">
        <v>43</v>
      </c>
      <c r="BG166" s="250">
        <v>42</v>
      </c>
      <c r="BH166" s="250">
        <v>40</v>
      </c>
      <c r="BI166" s="250">
        <v>35</v>
      </c>
      <c r="BJ166" s="250">
        <v>28</v>
      </c>
      <c r="BK166" s="250">
        <v>26</v>
      </c>
      <c r="BL166" s="250">
        <v>20</v>
      </c>
      <c r="BM166" s="250">
        <v>11</v>
      </c>
      <c r="BN166" s="250">
        <v>16</v>
      </c>
      <c r="BO166" s="250">
        <v>10</v>
      </c>
      <c r="BP166" s="250">
        <v>17</v>
      </c>
      <c r="BQ166" s="250">
        <v>17</v>
      </c>
      <c r="BR166" s="250">
        <v>15</v>
      </c>
      <c r="BS166" s="250">
        <v>13</v>
      </c>
      <c r="BT166" s="250">
        <v>5</v>
      </c>
      <c r="BU166" s="250">
        <v>9</v>
      </c>
      <c r="BV166" s="250">
        <v>11</v>
      </c>
      <c r="BW166" s="250">
        <v>11</v>
      </c>
      <c r="BX166" s="250">
        <v>7</v>
      </c>
      <c r="BY166" s="250">
        <v>8</v>
      </c>
      <c r="BZ166" s="250">
        <v>10</v>
      </c>
      <c r="CA166" s="250">
        <v>4</v>
      </c>
      <c r="CB166" s="250">
        <v>4</v>
      </c>
      <c r="CC166" s="250">
        <v>3</v>
      </c>
      <c r="CD166" s="250">
        <v>7</v>
      </c>
      <c r="CE166" s="250">
        <v>3</v>
      </c>
      <c r="CF166" s="250">
        <v>1</v>
      </c>
      <c r="CG166" s="250">
        <v>2</v>
      </c>
      <c r="CH166" s="250">
        <v>0</v>
      </c>
      <c r="CI166" s="250">
        <v>1</v>
      </c>
      <c r="CJ166" s="250">
        <v>1</v>
      </c>
      <c r="CK166" s="250">
        <v>2</v>
      </c>
    </row>
    <row r="167" spans="1:89" s="241" customFormat="1" x14ac:dyDescent="0.25">
      <c r="A167" s="240">
        <v>607</v>
      </c>
      <c r="D167" s="242" t="s">
        <v>428</v>
      </c>
      <c r="E167" s="250">
        <v>293</v>
      </c>
      <c r="F167" s="250">
        <v>328</v>
      </c>
      <c r="G167" s="250">
        <v>331</v>
      </c>
      <c r="H167" s="250">
        <v>336</v>
      </c>
      <c r="I167" s="250">
        <v>300</v>
      </c>
      <c r="J167" s="250">
        <v>266</v>
      </c>
      <c r="K167" s="250">
        <v>243</v>
      </c>
      <c r="L167" s="250">
        <v>221</v>
      </c>
      <c r="M167" s="250">
        <v>268</v>
      </c>
      <c r="N167" s="250">
        <v>255</v>
      </c>
      <c r="O167" s="250">
        <v>268</v>
      </c>
      <c r="P167" s="250">
        <v>267</v>
      </c>
      <c r="Q167" s="250">
        <v>282</v>
      </c>
      <c r="R167" s="250">
        <v>235</v>
      </c>
      <c r="S167" s="250">
        <v>249</v>
      </c>
      <c r="T167" s="250">
        <v>244</v>
      </c>
      <c r="U167" s="250">
        <v>277</v>
      </c>
      <c r="V167" s="250">
        <v>292</v>
      </c>
      <c r="W167" s="250">
        <v>271</v>
      </c>
      <c r="X167" s="250">
        <v>276</v>
      </c>
      <c r="Y167" s="250">
        <v>284</v>
      </c>
      <c r="Z167" s="250">
        <v>308</v>
      </c>
      <c r="AA167" s="250">
        <v>282</v>
      </c>
      <c r="AB167" s="250">
        <v>355</v>
      </c>
      <c r="AC167" s="250">
        <v>337</v>
      </c>
      <c r="AD167" s="250">
        <v>356</v>
      </c>
      <c r="AE167" s="250">
        <v>319</v>
      </c>
      <c r="AF167" s="250">
        <v>344</v>
      </c>
      <c r="AG167" s="250">
        <v>389</v>
      </c>
      <c r="AH167" s="250">
        <v>351</v>
      </c>
      <c r="AI167" s="250">
        <v>354</v>
      </c>
      <c r="AJ167" s="250">
        <v>330</v>
      </c>
      <c r="AK167" s="250">
        <v>339</v>
      </c>
      <c r="AL167" s="250">
        <v>358</v>
      </c>
      <c r="AM167" s="250">
        <v>413</v>
      </c>
      <c r="AN167" s="250">
        <v>380</v>
      </c>
      <c r="AO167" s="250">
        <v>402</v>
      </c>
      <c r="AP167" s="250">
        <v>358</v>
      </c>
      <c r="AQ167" s="250">
        <v>365</v>
      </c>
      <c r="AR167" s="250">
        <v>310</v>
      </c>
      <c r="AS167" s="250">
        <v>356</v>
      </c>
      <c r="AT167" s="250">
        <v>305</v>
      </c>
      <c r="AU167" s="250">
        <v>340</v>
      </c>
      <c r="AV167" s="250">
        <v>332</v>
      </c>
      <c r="AW167" s="250">
        <v>343</v>
      </c>
      <c r="AX167" s="250">
        <v>304</v>
      </c>
      <c r="AY167" s="250">
        <v>293</v>
      </c>
      <c r="AZ167" s="250">
        <v>304</v>
      </c>
      <c r="BA167" s="250">
        <v>248</v>
      </c>
      <c r="BB167" s="250">
        <v>294</v>
      </c>
      <c r="BC167" s="250">
        <v>279</v>
      </c>
      <c r="BD167" s="250">
        <v>322</v>
      </c>
      <c r="BE167" s="250">
        <v>301</v>
      </c>
      <c r="BF167" s="250">
        <v>334</v>
      </c>
      <c r="BG167" s="250">
        <v>370</v>
      </c>
      <c r="BH167" s="250">
        <v>322</v>
      </c>
      <c r="BI167" s="250">
        <v>309</v>
      </c>
      <c r="BJ167" s="250">
        <v>319</v>
      </c>
      <c r="BK167" s="250">
        <v>294</v>
      </c>
      <c r="BL167" s="250">
        <v>220</v>
      </c>
      <c r="BM167" s="250">
        <v>220</v>
      </c>
      <c r="BN167" s="250">
        <v>183</v>
      </c>
      <c r="BO167" s="250">
        <v>179</v>
      </c>
      <c r="BP167" s="250">
        <v>176</v>
      </c>
      <c r="BQ167" s="250">
        <v>150</v>
      </c>
      <c r="BR167" s="250">
        <v>161</v>
      </c>
      <c r="BS167" s="250">
        <v>144</v>
      </c>
      <c r="BT167" s="250">
        <v>120</v>
      </c>
      <c r="BU167" s="250">
        <v>119</v>
      </c>
      <c r="BV167" s="250">
        <v>106</v>
      </c>
      <c r="BW167" s="250">
        <v>107</v>
      </c>
      <c r="BX167" s="250">
        <v>75</v>
      </c>
      <c r="BY167" s="250">
        <v>79</v>
      </c>
      <c r="BZ167" s="250">
        <v>64</v>
      </c>
      <c r="CA167" s="250">
        <v>74</v>
      </c>
      <c r="CB167" s="250">
        <v>41</v>
      </c>
      <c r="CC167" s="250">
        <v>31</v>
      </c>
      <c r="CD167" s="250">
        <v>40</v>
      </c>
      <c r="CE167" s="250">
        <v>30</v>
      </c>
      <c r="CF167" s="250">
        <v>20</v>
      </c>
      <c r="CG167" s="250">
        <v>12</v>
      </c>
      <c r="CH167" s="250">
        <v>8</v>
      </c>
      <c r="CI167" s="250">
        <v>4</v>
      </c>
      <c r="CJ167" s="250">
        <v>5</v>
      </c>
      <c r="CK167" s="250">
        <v>7</v>
      </c>
    </row>
    <row r="168" spans="1:89" s="241" customFormat="1" x14ac:dyDescent="0.25">
      <c r="A168" s="240">
        <v>510</v>
      </c>
      <c r="D168" s="242" t="s">
        <v>429</v>
      </c>
      <c r="E168" s="250">
        <v>349</v>
      </c>
      <c r="F168" s="250">
        <v>330</v>
      </c>
      <c r="G168" s="250">
        <v>379</v>
      </c>
      <c r="H168" s="250">
        <v>357</v>
      </c>
      <c r="I168" s="250">
        <v>301</v>
      </c>
      <c r="J168" s="250">
        <v>295</v>
      </c>
      <c r="K168" s="250">
        <v>286</v>
      </c>
      <c r="L168" s="250">
        <v>273</v>
      </c>
      <c r="M168" s="250">
        <v>270</v>
      </c>
      <c r="N168" s="250">
        <v>221</v>
      </c>
      <c r="O168" s="250">
        <v>275</v>
      </c>
      <c r="P168" s="250">
        <v>271</v>
      </c>
      <c r="Q168" s="250">
        <v>268</v>
      </c>
      <c r="R168" s="250">
        <v>252</v>
      </c>
      <c r="S168" s="250">
        <v>266</v>
      </c>
      <c r="T168" s="250">
        <v>282</v>
      </c>
      <c r="U168" s="250">
        <v>239</v>
      </c>
      <c r="V168" s="250">
        <v>276</v>
      </c>
      <c r="W168" s="250">
        <v>296</v>
      </c>
      <c r="X168" s="250">
        <v>276</v>
      </c>
      <c r="Y168" s="250">
        <v>307</v>
      </c>
      <c r="Z168" s="250">
        <v>325</v>
      </c>
      <c r="AA168" s="250">
        <v>305</v>
      </c>
      <c r="AB168" s="250">
        <v>317</v>
      </c>
      <c r="AC168" s="250">
        <v>324</v>
      </c>
      <c r="AD168" s="250">
        <v>341</v>
      </c>
      <c r="AE168" s="250">
        <v>357</v>
      </c>
      <c r="AF168" s="250">
        <v>334</v>
      </c>
      <c r="AG168" s="250">
        <v>405</v>
      </c>
      <c r="AH168" s="250">
        <v>343</v>
      </c>
      <c r="AI168" s="250">
        <v>357</v>
      </c>
      <c r="AJ168" s="250">
        <v>371</v>
      </c>
      <c r="AK168" s="250">
        <v>375</v>
      </c>
      <c r="AL168" s="250">
        <v>430</v>
      </c>
      <c r="AM168" s="250">
        <v>418</v>
      </c>
      <c r="AN168" s="250">
        <v>423</v>
      </c>
      <c r="AO168" s="250">
        <v>454</v>
      </c>
      <c r="AP168" s="250">
        <v>417</v>
      </c>
      <c r="AQ168" s="250">
        <v>427</v>
      </c>
      <c r="AR168" s="250">
        <v>412</v>
      </c>
      <c r="AS168" s="250">
        <v>401</v>
      </c>
      <c r="AT168" s="250">
        <v>397</v>
      </c>
      <c r="AU168" s="250">
        <v>397</v>
      </c>
      <c r="AV168" s="250">
        <v>403</v>
      </c>
      <c r="AW168" s="250">
        <v>397</v>
      </c>
      <c r="AX168" s="250">
        <v>345</v>
      </c>
      <c r="AY168" s="250">
        <v>388</v>
      </c>
      <c r="AZ168" s="250">
        <v>391</v>
      </c>
      <c r="BA168" s="250">
        <v>350</v>
      </c>
      <c r="BB168" s="250">
        <v>337</v>
      </c>
      <c r="BC168" s="250">
        <v>340</v>
      </c>
      <c r="BD168" s="250">
        <v>350</v>
      </c>
      <c r="BE168" s="250">
        <v>351</v>
      </c>
      <c r="BF168" s="250">
        <v>357</v>
      </c>
      <c r="BG168" s="250">
        <v>366</v>
      </c>
      <c r="BH168" s="250">
        <v>385</v>
      </c>
      <c r="BI168" s="250">
        <v>336</v>
      </c>
      <c r="BJ168" s="250">
        <v>308</v>
      </c>
      <c r="BK168" s="250">
        <v>274</v>
      </c>
      <c r="BL168" s="250">
        <v>288</v>
      </c>
      <c r="BM168" s="250">
        <v>256</v>
      </c>
      <c r="BN168" s="250">
        <v>245</v>
      </c>
      <c r="BO168" s="250">
        <v>259</v>
      </c>
      <c r="BP168" s="250">
        <v>244</v>
      </c>
      <c r="BQ168" s="250">
        <v>200</v>
      </c>
      <c r="BR168" s="250">
        <v>197</v>
      </c>
      <c r="BS168" s="250">
        <v>188</v>
      </c>
      <c r="BT168" s="250">
        <v>184</v>
      </c>
      <c r="BU168" s="250">
        <v>128</v>
      </c>
      <c r="BV168" s="250">
        <v>133</v>
      </c>
      <c r="BW168" s="250">
        <v>113</v>
      </c>
      <c r="BX168" s="250">
        <v>99</v>
      </c>
      <c r="BY168" s="250">
        <v>99</v>
      </c>
      <c r="BZ168" s="250">
        <v>84</v>
      </c>
      <c r="CA168" s="250">
        <v>65</v>
      </c>
      <c r="CB168" s="250">
        <v>65</v>
      </c>
      <c r="CC168" s="250">
        <v>45</v>
      </c>
      <c r="CD168" s="250">
        <v>37</v>
      </c>
      <c r="CE168" s="250">
        <v>23</v>
      </c>
      <c r="CF168" s="250">
        <v>27</v>
      </c>
      <c r="CG168" s="250">
        <v>20</v>
      </c>
      <c r="CH168" s="250">
        <v>11</v>
      </c>
      <c r="CI168" s="250">
        <v>8</v>
      </c>
      <c r="CJ168" s="250">
        <v>1</v>
      </c>
      <c r="CK168" s="250">
        <v>8</v>
      </c>
    </row>
    <row r="169" spans="1:89" s="241" customFormat="1" x14ac:dyDescent="0.25">
      <c r="A169" s="240">
        <v>621</v>
      </c>
      <c r="D169" s="242" t="s">
        <v>430</v>
      </c>
      <c r="E169" s="250">
        <v>572</v>
      </c>
      <c r="F169" s="250">
        <v>560</v>
      </c>
      <c r="G169" s="250">
        <v>584</v>
      </c>
      <c r="H169" s="250">
        <v>670</v>
      </c>
      <c r="I169" s="250">
        <v>652</v>
      </c>
      <c r="J169" s="250">
        <v>588</v>
      </c>
      <c r="K169" s="250">
        <v>557</v>
      </c>
      <c r="L169" s="250">
        <v>601</v>
      </c>
      <c r="M169" s="250">
        <v>529</v>
      </c>
      <c r="N169" s="250">
        <v>509</v>
      </c>
      <c r="O169" s="250">
        <v>578</v>
      </c>
      <c r="P169" s="250">
        <v>555</v>
      </c>
      <c r="Q169" s="250">
        <v>518</v>
      </c>
      <c r="R169" s="250">
        <v>501</v>
      </c>
      <c r="S169" s="250">
        <v>540</v>
      </c>
      <c r="T169" s="250">
        <v>486</v>
      </c>
      <c r="U169" s="250">
        <v>506</v>
      </c>
      <c r="V169" s="250">
        <v>510</v>
      </c>
      <c r="W169" s="250">
        <v>481</v>
      </c>
      <c r="X169" s="250">
        <v>528</v>
      </c>
      <c r="Y169" s="250">
        <v>567</v>
      </c>
      <c r="Z169" s="250">
        <v>532</v>
      </c>
      <c r="AA169" s="250">
        <v>591</v>
      </c>
      <c r="AB169" s="250">
        <v>582</v>
      </c>
      <c r="AC169" s="250">
        <v>623</v>
      </c>
      <c r="AD169" s="250">
        <v>677</v>
      </c>
      <c r="AE169" s="250">
        <v>694</v>
      </c>
      <c r="AF169" s="250">
        <v>658</v>
      </c>
      <c r="AG169" s="250">
        <v>705</v>
      </c>
      <c r="AH169" s="250">
        <v>649</v>
      </c>
      <c r="AI169" s="250">
        <v>643</v>
      </c>
      <c r="AJ169" s="250">
        <v>617</v>
      </c>
      <c r="AK169" s="250">
        <v>630</v>
      </c>
      <c r="AL169" s="250">
        <v>683</v>
      </c>
      <c r="AM169" s="250">
        <v>715</v>
      </c>
      <c r="AN169" s="250">
        <v>706</v>
      </c>
      <c r="AO169" s="250">
        <v>657</v>
      </c>
      <c r="AP169" s="250">
        <v>615</v>
      </c>
      <c r="AQ169" s="250">
        <v>605</v>
      </c>
      <c r="AR169" s="250">
        <v>560</v>
      </c>
      <c r="AS169" s="250">
        <v>576</v>
      </c>
      <c r="AT169" s="250">
        <v>542</v>
      </c>
      <c r="AU169" s="250">
        <v>521</v>
      </c>
      <c r="AV169" s="250">
        <v>603</v>
      </c>
      <c r="AW169" s="250">
        <v>529</v>
      </c>
      <c r="AX169" s="250">
        <v>579</v>
      </c>
      <c r="AY169" s="250">
        <v>516</v>
      </c>
      <c r="AZ169" s="250">
        <v>546</v>
      </c>
      <c r="BA169" s="250">
        <v>532</v>
      </c>
      <c r="BB169" s="250">
        <v>474</v>
      </c>
      <c r="BC169" s="250">
        <v>472</v>
      </c>
      <c r="BD169" s="250">
        <v>486</v>
      </c>
      <c r="BE169" s="250">
        <v>525</v>
      </c>
      <c r="BF169" s="250">
        <v>563</v>
      </c>
      <c r="BG169" s="250">
        <v>598</v>
      </c>
      <c r="BH169" s="250">
        <v>478</v>
      </c>
      <c r="BI169" s="250">
        <v>499</v>
      </c>
      <c r="BJ169" s="250">
        <v>408</v>
      </c>
      <c r="BK169" s="250">
        <v>433</v>
      </c>
      <c r="BL169" s="250">
        <v>423</v>
      </c>
      <c r="BM169" s="250">
        <v>360</v>
      </c>
      <c r="BN169" s="250">
        <v>320</v>
      </c>
      <c r="BO169" s="250">
        <v>313</v>
      </c>
      <c r="BP169" s="250">
        <v>295</v>
      </c>
      <c r="BQ169" s="250">
        <v>263</v>
      </c>
      <c r="BR169" s="250">
        <v>246</v>
      </c>
      <c r="BS169" s="250">
        <v>213</v>
      </c>
      <c r="BT169" s="250">
        <v>210</v>
      </c>
      <c r="BU169" s="250">
        <v>200</v>
      </c>
      <c r="BV169" s="250">
        <v>176</v>
      </c>
      <c r="BW169" s="250">
        <v>172</v>
      </c>
      <c r="BX169" s="250">
        <v>125</v>
      </c>
      <c r="BY169" s="250">
        <v>123</v>
      </c>
      <c r="BZ169" s="250">
        <v>115</v>
      </c>
      <c r="CA169" s="250">
        <v>126</v>
      </c>
      <c r="CB169" s="250">
        <v>92</v>
      </c>
      <c r="CC169" s="250">
        <v>71</v>
      </c>
      <c r="CD169" s="250">
        <v>64</v>
      </c>
      <c r="CE169" s="250">
        <v>39</v>
      </c>
      <c r="CF169" s="250">
        <v>35</v>
      </c>
      <c r="CG169" s="250">
        <v>24</v>
      </c>
      <c r="CH169" s="250">
        <v>14</v>
      </c>
      <c r="CI169" s="250">
        <v>14</v>
      </c>
      <c r="CJ169" s="250">
        <v>10</v>
      </c>
      <c r="CK169" s="250">
        <v>9</v>
      </c>
    </row>
    <row r="170" spans="1:89" s="241" customFormat="1" x14ac:dyDescent="0.25">
      <c r="A170" s="240">
        <v>540</v>
      </c>
      <c r="D170" s="242" t="s">
        <v>431</v>
      </c>
      <c r="E170" s="250">
        <v>464</v>
      </c>
      <c r="F170" s="250">
        <v>469</v>
      </c>
      <c r="G170" s="250">
        <v>507</v>
      </c>
      <c r="H170" s="250">
        <v>521</v>
      </c>
      <c r="I170" s="250">
        <v>393</v>
      </c>
      <c r="J170" s="250">
        <v>331</v>
      </c>
      <c r="K170" s="250">
        <v>347</v>
      </c>
      <c r="L170" s="250">
        <v>313</v>
      </c>
      <c r="M170" s="250">
        <v>312</v>
      </c>
      <c r="N170" s="250">
        <v>321</v>
      </c>
      <c r="O170" s="250">
        <v>349</v>
      </c>
      <c r="P170" s="250">
        <v>378</v>
      </c>
      <c r="Q170" s="250">
        <v>330</v>
      </c>
      <c r="R170" s="250">
        <v>319</v>
      </c>
      <c r="S170" s="250">
        <v>306</v>
      </c>
      <c r="T170" s="250">
        <v>362</v>
      </c>
      <c r="U170" s="250">
        <v>355</v>
      </c>
      <c r="V170" s="250">
        <v>326</v>
      </c>
      <c r="W170" s="250">
        <v>338</v>
      </c>
      <c r="X170" s="250">
        <v>343</v>
      </c>
      <c r="Y170" s="250">
        <v>372</v>
      </c>
      <c r="Z170" s="250">
        <v>381</v>
      </c>
      <c r="AA170" s="250">
        <v>414</v>
      </c>
      <c r="AB170" s="250">
        <v>415</v>
      </c>
      <c r="AC170" s="250">
        <v>425</v>
      </c>
      <c r="AD170" s="250">
        <v>453</v>
      </c>
      <c r="AE170" s="250">
        <v>454</v>
      </c>
      <c r="AF170" s="250">
        <v>464</v>
      </c>
      <c r="AG170" s="250">
        <v>551</v>
      </c>
      <c r="AH170" s="250">
        <v>497</v>
      </c>
      <c r="AI170" s="250">
        <v>534</v>
      </c>
      <c r="AJ170" s="250">
        <v>547</v>
      </c>
      <c r="AK170" s="250">
        <v>503</v>
      </c>
      <c r="AL170" s="250">
        <v>600</v>
      </c>
      <c r="AM170" s="250">
        <v>588</v>
      </c>
      <c r="AN170" s="250">
        <v>583</v>
      </c>
      <c r="AO170" s="250">
        <v>541</v>
      </c>
      <c r="AP170" s="250">
        <v>571</v>
      </c>
      <c r="AQ170" s="250">
        <v>541</v>
      </c>
      <c r="AR170" s="250">
        <v>501</v>
      </c>
      <c r="AS170" s="250">
        <v>521</v>
      </c>
      <c r="AT170" s="250">
        <v>525</v>
      </c>
      <c r="AU170" s="250">
        <v>473</v>
      </c>
      <c r="AV170" s="250">
        <v>479</v>
      </c>
      <c r="AW170" s="250">
        <v>494</v>
      </c>
      <c r="AX170" s="250">
        <v>488</v>
      </c>
      <c r="AY170" s="250">
        <v>494</v>
      </c>
      <c r="AZ170" s="250">
        <v>481</v>
      </c>
      <c r="BA170" s="250">
        <v>451</v>
      </c>
      <c r="BB170" s="250">
        <v>463</v>
      </c>
      <c r="BC170" s="250">
        <v>493</v>
      </c>
      <c r="BD170" s="250">
        <v>502</v>
      </c>
      <c r="BE170" s="250">
        <v>484</v>
      </c>
      <c r="BF170" s="250">
        <v>540</v>
      </c>
      <c r="BG170" s="250">
        <v>528</v>
      </c>
      <c r="BH170" s="250">
        <v>553</v>
      </c>
      <c r="BI170" s="250">
        <v>553</v>
      </c>
      <c r="BJ170" s="250">
        <v>452</v>
      </c>
      <c r="BK170" s="250">
        <v>479</v>
      </c>
      <c r="BL170" s="250">
        <v>409</v>
      </c>
      <c r="BM170" s="250">
        <v>401</v>
      </c>
      <c r="BN170" s="250">
        <v>365</v>
      </c>
      <c r="BO170" s="250">
        <v>399</v>
      </c>
      <c r="BP170" s="250">
        <v>354</v>
      </c>
      <c r="BQ170" s="250">
        <v>311</v>
      </c>
      <c r="BR170" s="250">
        <v>255</v>
      </c>
      <c r="BS170" s="250">
        <v>293</v>
      </c>
      <c r="BT170" s="250">
        <v>200</v>
      </c>
      <c r="BU170" s="250">
        <v>218</v>
      </c>
      <c r="BV170" s="250">
        <v>201</v>
      </c>
      <c r="BW170" s="250">
        <v>156</v>
      </c>
      <c r="BX170" s="250">
        <v>151</v>
      </c>
      <c r="BY170" s="250">
        <v>136</v>
      </c>
      <c r="BZ170" s="250">
        <v>130</v>
      </c>
      <c r="CA170" s="250">
        <v>108</v>
      </c>
      <c r="CB170" s="250">
        <v>95</v>
      </c>
      <c r="CC170" s="250">
        <v>74</v>
      </c>
      <c r="CD170" s="250">
        <v>54</v>
      </c>
      <c r="CE170" s="250">
        <v>50</v>
      </c>
      <c r="CF170" s="250">
        <v>39</v>
      </c>
      <c r="CG170" s="250">
        <v>24</v>
      </c>
      <c r="CH170" s="250">
        <v>13</v>
      </c>
      <c r="CI170" s="250">
        <v>10</v>
      </c>
      <c r="CJ170" s="250">
        <v>9</v>
      </c>
      <c r="CK170" s="250">
        <v>8</v>
      </c>
    </row>
    <row r="171" spans="1:89" s="241" customFormat="1" x14ac:dyDescent="0.25">
      <c r="A171" s="240">
        <v>550</v>
      </c>
      <c r="D171" s="242" t="s">
        <v>432</v>
      </c>
      <c r="E171" s="250">
        <v>248</v>
      </c>
      <c r="F171" s="250">
        <v>274</v>
      </c>
      <c r="G171" s="250">
        <v>258</v>
      </c>
      <c r="H171" s="250">
        <v>269</v>
      </c>
      <c r="I171" s="250">
        <v>192</v>
      </c>
      <c r="J171" s="250">
        <v>143</v>
      </c>
      <c r="K171" s="250">
        <v>127</v>
      </c>
      <c r="L171" s="250">
        <v>123</v>
      </c>
      <c r="M171" s="250">
        <v>159</v>
      </c>
      <c r="N171" s="250">
        <v>148</v>
      </c>
      <c r="O171" s="250">
        <v>172</v>
      </c>
      <c r="P171" s="250">
        <v>163</v>
      </c>
      <c r="Q171" s="250">
        <v>179</v>
      </c>
      <c r="R171" s="250">
        <v>163</v>
      </c>
      <c r="S171" s="250">
        <v>151</v>
      </c>
      <c r="T171" s="250">
        <v>177</v>
      </c>
      <c r="U171" s="250">
        <v>184</v>
      </c>
      <c r="V171" s="250">
        <v>151</v>
      </c>
      <c r="W171" s="250">
        <v>174</v>
      </c>
      <c r="X171" s="250">
        <v>155</v>
      </c>
      <c r="Y171" s="250">
        <v>183</v>
      </c>
      <c r="Z171" s="250">
        <v>189</v>
      </c>
      <c r="AA171" s="250">
        <v>181</v>
      </c>
      <c r="AB171" s="250">
        <v>170</v>
      </c>
      <c r="AC171" s="250">
        <v>163</v>
      </c>
      <c r="AD171" s="250">
        <v>226</v>
      </c>
      <c r="AE171" s="250">
        <v>228</v>
      </c>
      <c r="AF171" s="250">
        <v>194</v>
      </c>
      <c r="AG171" s="250">
        <v>221</v>
      </c>
      <c r="AH171" s="250">
        <v>232</v>
      </c>
      <c r="AI171" s="250">
        <v>212</v>
      </c>
      <c r="AJ171" s="250">
        <v>244</v>
      </c>
      <c r="AK171" s="250">
        <v>226</v>
      </c>
      <c r="AL171" s="250">
        <v>274</v>
      </c>
      <c r="AM171" s="250">
        <v>313</v>
      </c>
      <c r="AN171" s="250">
        <v>279</v>
      </c>
      <c r="AO171" s="250">
        <v>303</v>
      </c>
      <c r="AP171" s="250">
        <v>319</v>
      </c>
      <c r="AQ171" s="250">
        <v>338</v>
      </c>
      <c r="AR171" s="250">
        <v>323</v>
      </c>
      <c r="AS171" s="250">
        <v>298</v>
      </c>
      <c r="AT171" s="250">
        <v>301</v>
      </c>
      <c r="AU171" s="250">
        <v>287</v>
      </c>
      <c r="AV171" s="250">
        <v>308</v>
      </c>
      <c r="AW171" s="250">
        <v>310</v>
      </c>
      <c r="AX171" s="250">
        <v>264</v>
      </c>
      <c r="AY171" s="250">
        <v>292</v>
      </c>
      <c r="AZ171" s="250">
        <v>288</v>
      </c>
      <c r="BA171" s="250">
        <v>268</v>
      </c>
      <c r="BB171" s="250">
        <v>241</v>
      </c>
      <c r="BC171" s="250">
        <v>258</v>
      </c>
      <c r="BD171" s="250">
        <v>250</v>
      </c>
      <c r="BE171" s="250">
        <v>250</v>
      </c>
      <c r="BF171" s="250">
        <v>302</v>
      </c>
      <c r="BG171" s="250">
        <v>261</v>
      </c>
      <c r="BH171" s="250">
        <v>252</v>
      </c>
      <c r="BI171" s="250">
        <v>216</v>
      </c>
      <c r="BJ171" s="250">
        <v>217</v>
      </c>
      <c r="BK171" s="250">
        <v>192</v>
      </c>
      <c r="BL171" s="250">
        <v>185</v>
      </c>
      <c r="BM171" s="250">
        <v>169</v>
      </c>
      <c r="BN171" s="250">
        <v>144</v>
      </c>
      <c r="BO171" s="250">
        <v>165</v>
      </c>
      <c r="BP171" s="250">
        <v>176</v>
      </c>
      <c r="BQ171" s="250">
        <v>146</v>
      </c>
      <c r="BR171" s="250">
        <v>146</v>
      </c>
      <c r="BS171" s="250">
        <v>154</v>
      </c>
      <c r="BT171" s="250">
        <v>112</v>
      </c>
      <c r="BU171" s="250">
        <v>101</v>
      </c>
      <c r="BV171" s="250">
        <v>101</v>
      </c>
      <c r="BW171" s="250">
        <v>83</v>
      </c>
      <c r="BX171" s="250">
        <v>86</v>
      </c>
      <c r="BY171" s="250">
        <v>91</v>
      </c>
      <c r="BZ171" s="250">
        <v>68</v>
      </c>
      <c r="CA171" s="250">
        <v>61</v>
      </c>
      <c r="CB171" s="250">
        <v>61</v>
      </c>
      <c r="CC171" s="250">
        <v>54</v>
      </c>
      <c r="CD171" s="250">
        <v>38</v>
      </c>
      <c r="CE171" s="250">
        <v>18</v>
      </c>
      <c r="CF171" s="250">
        <v>21</v>
      </c>
      <c r="CG171" s="250">
        <v>15</v>
      </c>
      <c r="CH171" s="250">
        <v>9</v>
      </c>
      <c r="CI171" s="250">
        <v>6</v>
      </c>
      <c r="CJ171" s="250">
        <v>1</v>
      </c>
      <c r="CK171" s="250">
        <v>7</v>
      </c>
    </row>
    <row r="172" spans="1:89" s="241" customFormat="1" x14ac:dyDescent="0.25">
      <c r="A172" s="240">
        <v>573</v>
      </c>
      <c r="D172" s="242" t="s">
        <v>433</v>
      </c>
      <c r="E172" s="250">
        <v>367</v>
      </c>
      <c r="F172" s="250">
        <v>348</v>
      </c>
      <c r="G172" s="250">
        <v>354</v>
      </c>
      <c r="H172" s="250">
        <v>334</v>
      </c>
      <c r="I172" s="250">
        <v>248</v>
      </c>
      <c r="J172" s="250">
        <v>201</v>
      </c>
      <c r="K172" s="250">
        <v>203</v>
      </c>
      <c r="L172" s="250">
        <v>177</v>
      </c>
      <c r="M172" s="250">
        <v>221</v>
      </c>
      <c r="N172" s="250">
        <v>201</v>
      </c>
      <c r="O172" s="250">
        <v>236</v>
      </c>
      <c r="P172" s="250">
        <v>210</v>
      </c>
      <c r="Q172" s="250">
        <v>234</v>
      </c>
      <c r="R172" s="250">
        <v>221</v>
      </c>
      <c r="S172" s="250">
        <v>258</v>
      </c>
      <c r="T172" s="250">
        <v>231</v>
      </c>
      <c r="U172" s="250">
        <v>256</v>
      </c>
      <c r="V172" s="250">
        <v>253</v>
      </c>
      <c r="W172" s="250">
        <v>228</v>
      </c>
      <c r="X172" s="250">
        <v>246</v>
      </c>
      <c r="Y172" s="250">
        <v>278</v>
      </c>
      <c r="Z172" s="250">
        <v>261</v>
      </c>
      <c r="AA172" s="250">
        <v>302</v>
      </c>
      <c r="AB172" s="250">
        <v>276</v>
      </c>
      <c r="AC172" s="250">
        <v>275</v>
      </c>
      <c r="AD172" s="250">
        <v>313</v>
      </c>
      <c r="AE172" s="250">
        <v>309</v>
      </c>
      <c r="AF172" s="250">
        <v>306</v>
      </c>
      <c r="AG172" s="250">
        <v>331</v>
      </c>
      <c r="AH172" s="250">
        <v>341</v>
      </c>
      <c r="AI172" s="250">
        <v>374</v>
      </c>
      <c r="AJ172" s="250">
        <v>326</v>
      </c>
      <c r="AK172" s="250">
        <v>332</v>
      </c>
      <c r="AL172" s="250">
        <v>357</v>
      </c>
      <c r="AM172" s="250">
        <v>402</v>
      </c>
      <c r="AN172" s="250">
        <v>367</v>
      </c>
      <c r="AO172" s="250">
        <v>357</v>
      </c>
      <c r="AP172" s="250">
        <v>418</v>
      </c>
      <c r="AQ172" s="250">
        <v>383</v>
      </c>
      <c r="AR172" s="250">
        <v>360</v>
      </c>
      <c r="AS172" s="250">
        <v>363</v>
      </c>
      <c r="AT172" s="250">
        <v>324</v>
      </c>
      <c r="AU172" s="250">
        <v>298</v>
      </c>
      <c r="AV172" s="250">
        <v>360</v>
      </c>
      <c r="AW172" s="250">
        <v>358</v>
      </c>
      <c r="AX172" s="250">
        <v>349</v>
      </c>
      <c r="AY172" s="250">
        <v>375</v>
      </c>
      <c r="AZ172" s="250">
        <v>315</v>
      </c>
      <c r="BA172" s="250">
        <v>346</v>
      </c>
      <c r="BB172" s="250">
        <v>286</v>
      </c>
      <c r="BC172" s="250">
        <v>307</v>
      </c>
      <c r="BD172" s="250">
        <v>317</v>
      </c>
      <c r="BE172" s="250">
        <v>293</v>
      </c>
      <c r="BF172" s="250">
        <v>292</v>
      </c>
      <c r="BG172" s="250">
        <v>353</v>
      </c>
      <c r="BH172" s="250">
        <v>284</v>
      </c>
      <c r="BI172" s="250">
        <v>251</v>
      </c>
      <c r="BJ172" s="250">
        <v>224</v>
      </c>
      <c r="BK172" s="250">
        <v>225</v>
      </c>
      <c r="BL172" s="250">
        <v>240</v>
      </c>
      <c r="BM172" s="250">
        <v>228</v>
      </c>
      <c r="BN172" s="250">
        <v>192</v>
      </c>
      <c r="BO172" s="250">
        <v>180</v>
      </c>
      <c r="BP172" s="250">
        <v>191</v>
      </c>
      <c r="BQ172" s="250">
        <v>190</v>
      </c>
      <c r="BR172" s="250">
        <v>178</v>
      </c>
      <c r="BS172" s="250">
        <v>169</v>
      </c>
      <c r="BT172" s="250">
        <v>149</v>
      </c>
      <c r="BU172" s="250">
        <v>145</v>
      </c>
      <c r="BV172" s="250">
        <v>115</v>
      </c>
      <c r="BW172" s="250">
        <v>120</v>
      </c>
      <c r="BX172" s="250">
        <v>106</v>
      </c>
      <c r="BY172" s="250">
        <v>82</v>
      </c>
      <c r="BZ172" s="250">
        <v>63</v>
      </c>
      <c r="CA172" s="250">
        <v>62</v>
      </c>
      <c r="CB172" s="250">
        <v>54</v>
      </c>
      <c r="CC172" s="250">
        <v>53</v>
      </c>
      <c r="CD172" s="250">
        <v>34</v>
      </c>
      <c r="CE172" s="250">
        <v>30</v>
      </c>
      <c r="CF172" s="250">
        <v>22</v>
      </c>
      <c r="CG172" s="250">
        <v>17</v>
      </c>
      <c r="CH172" s="250">
        <v>18</v>
      </c>
      <c r="CI172" s="250">
        <v>7</v>
      </c>
      <c r="CJ172" s="250">
        <v>5</v>
      </c>
      <c r="CK172" s="250">
        <v>11</v>
      </c>
    </row>
    <row r="173" spans="1:89" s="241" customFormat="1" x14ac:dyDescent="0.25">
      <c r="A173" s="240">
        <v>575</v>
      </c>
      <c r="D173" s="242" t="s">
        <v>434</v>
      </c>
      <c r="E173" s="250">
        <v>302</v>
      </c>
      <c r="F173" s="250">
        <v>287</v>
      </c>
      <c r="G173" s="250">
        <v>286</v>
      </c>
      <c r="H173" s="250">
        <v>267</v>
      </c>
      <c r="I173" s="250">
        <v>223</v>
      </c>
      <c r="J173" s="250">
        <v>158</v>
      </c>
      <c r="K173" s="250">
        <v>146</v>
      </c>
      <c r="L173" s="250">
        <v>154</v>
      </c>
      <c r="M173" s="250">
        <v>151</v>
      </c>
      <c r="N173" s="250">
        <v>186</v>
      </c>
      <c r="O173" s="250">
        <v>189</v>
      </c>
      <c r="P173" s="250">
        <v>181</v>
      </c>
      <c r="Q173" s="250">
        <v>223</v>
      </c>
      <c r="R173" s="250">
        <v>194</v>
      </c>
      <c r="S173" s="250">
        <v>178</v>
      </c>
      <c r="T173" s="250">
        <v>208</v>
      </c>
      <c r="U173" s="250">
        <v>226</v>
      </c>
      <c r="V173" s="250">
        <v>214</v>
      </c>
      <c r="W173" s="250">
        <v>213</v>
      </c>
      <c r="X173" s="250">
        <v>232</v>
      </c>
      <c r="Y173" s="250">
        <v>241</v>
      </c>
      <c r="Z173" s="250">
        <v>265</v>
      </c>
      <c r="AA173" s="250">
        <v>309</v>
      </c>
      <c r="AB173" s="250">
        <v>257</v>
      </c>
      <c r="AC173" s="250">
        <v>250</v>
      </c>
      <c r="AD173" s="250">
        <v>323</v>
      </c>
      <c r="AE173" s="250">
        <v>294</v>
      </c>
      <c r="AF173" s="250">
        <v>277</v>
      </c>
      <c r="AG173" s="250">
        <v>308</v>
      </c>
      <c r="AH173" s="250">
        <v>306</v>
      </c>
      <c r="AI173" s="250">
        <v>252</v>
      </c>
      <c r="AJ173" s="250">
        <v>253</v>
      </c>
      <c r="AK173" s="250">
        <v>277</v>
      </c>
      <c r="AL173" s="250">
        <v>289</v>
      </c>
      <c r="AM173" s="250">
        <v>319</v>
      </c>
      <c r="AN173" s="250">
        <v>321</v>
      </c>
      <c r="AO173" s="250">
        <v>298</v>
      </c>
      <c r="AP173" s="250">
        <v>326</v>
      </c>
      <c r="AQ173" s="250">
        <v>298</v>
      </c>
      <c r="AR173" s="250">
        <v>263</v>
      </c>
      <c r="AS173" s="250">
        <v>290</v>
      </c>
      <c r="AT173" s="250">
        <v>291</v>
      </c>
      <c r="AU173" s="250">
        <v>280</v>
      </c>
      <c r="AV173" s="250">
        <v>271</v>
      </c>
      <c r="AW173" s="250">
        <v>279</v>
      </c>
      <c r="AX173" s="250">
        <v>267</v>
      </c>
      <c r="AY173" s="250">
        <v>259</v>
      </c>
      <c r="AZ173" s="250">
        <v>272</v>
      </c>
      <c r="BA173" s="250">
        <v>243</v>
      </c>
      <c r="BB173" s="250">
        <v>248</v>
      </c>
      <c r="BC173" s="250">
        <v>238</v>
      </c>
      <c r="BD173" s="250">
        <v>225</v>
      </c>
      <c r="BE173" s="250">
        <v>233</v>
      </c>
      <c r="BF173" s="250">
        <v>281</v>
      </c>
      <c r="BG173" s="250">
        <v>269</v>
      </c>
      <c r="BH173" s="250">
        <v>265</v>
      </c>
      <c r="BI173" s="250">
        <v>199</v>
      </c>
      <c r="BJ173" s="250">
        <v>216</v>
      </c>
      <c r="BK173" s="250">
        <v>202</v>
      </c>
      <c r="BL173" s="250">
        <v>197</v>
      </c>
      <c r="BM173" s="250">
        <v>203</v>
      </c>
      <c r="BN173" s="250">
        <v>188</v>
      </c>
      <c r="BO173" s="250">
        <v>151</v>
      </c>
      <c r="BP173" s="250">
        <v>152</v>
      </c>
      <c r="BQ173" s="250">
        <v>145</v>
      </c>
      <c r="BR173" s="250">
        <v>138</v>
      </c>
      <c r="BS173" s="250">
        <v>125</v>
      </c>
      <c r="BT173" s="250">
        <v>119</v>
      </c>
      <c r="BU173" s="250">
        <v>87</v>
      </c>
      <c r="BV173" s="250">
        <v>92</v>
      </c>
      <c r="BW173" s="250">
        <v>96</v>
      </c>
      <c r="BX173" s="250">
        <v>69</v>
      </c>
      <c r="BY173" s="250">
        <v>79</v>
      </c>
      <c r="BZ173" s="250">
        <v>70</v>
      </c>
      <c r="CA173" s="250">
        <v>50</v>
      </c>
      <c r="CB173" s="250">
        <v>39</v>
      </c>
      <c r="CC173" s="250">
        <v>41</v>
      </c>
      <c r="CD173" s="250">
        <v>22</v>
      </c>
      <c r="CE173" s="250">
        <v>26</v>
      </c>
      <c r="CF173" s="250">
        <v>18</v>
      </c>
      <c r="CG173" s="250">
        <v>16</v>
      </c>
      <c r="CH173" s="250">
        <v>11</v>
      </c>
      <c r="CI173" s="250">
        <v>2</v>
      </c>
      <c r="CJ173" s="250">
        <v>3</v>
      </c>
      <c r="CK173" s="250">
        <v>4</v>
      </c>
    </row>
    <row r="174" spans="1:89" s="241" customFormat="1" x14ac:dyDescent="0.25">
      <c r="A174" s="240">
        <v>630</v>
      </c>
      <c r="D174" s="242" t="s">
        <v>435</v>
      </c>
      <c r="E174" s="250">
        <v>781</v>
      </c>
      <c r="F174" s="250">
        <v>744</v>
      </c>
      <c r="G174" s="250">
        <v>730</v>
      </c>
      <c r="H174" s="250">
        <v>733</v>
      </c>
      <c r="I174" s="250">
        <v>722</v>
      </c>
      <c r="J174" s="250">
        <v>605</v>
      </c>
      <c r="K174" s="250">
        <v>561</v>
      </c>
      <c r="L174" s="250">
        <v>565</v>
      </c>
      <c r="M174" s="250">
        <v>550</v>
      </c>
      <c r="N174" s="250">
        <v>545</v>
      </c>
      <c r="O174" s="250">
        <v>614</v>
      </c>
      <c r="P174" s="250">
        <v>648</v>
      </c>
      <c r="Q174" s="250">
        <v>611</v>
      </c>
      <c r="R174" s="250">
        <v>606</v>
      </c>
      <c r="S174" s="250">
        <v>624</v>
      </c>
      <c r="T174" s="250">
        <v>638</v>
      </c>
      <c r="U174" s="250">
        <v>651</v>
      </c>
      <c r="V174" s="250">
        <v>597</v>
      </c>
      <c r="W174" s="250">
        <v>597</v>
      </c>
      <c r="X174" s="250">
        <v>600</v>
      </c>
      <c r="Y174" s="250">
        <v>692</v>
      </c>
      <c r="Z174" s="250">
        <v>698</v>
      </c>
      <c r="AA174" s="250">
        <v>749</v>
      </c>
      <c r="AB174" s="250">
        <v>699</v>
      </c>
      <c r="AC174" s="250">
        <v>749</v>
      </c>
      <c r="AD174" s="250">
        <v>799</v>
      </c>
      <c r="AE174" s="250">
        <v>832</v>
      </c>
      <c r="AF174" s="250">
        <v>814</v>
      </c>
      <c r="AG174" s="250">
        <v>813</v>
      </c>
      <c r="AH174" s="250">
        <v>786</v>
      </c>
      <c r="AI174" s="250">
        <v>761</v>
      </c>
      <c r="AJ174" s="250">
        <v>744</v>
      </c>
      <c r="AK174" s="250">
        <v>846</v>
      </c>
      <c r="AL174" s="250">
        <v>862</v>
      </c>
      <c r="AM174" s="250">
        <v>910</v>
      </c>
      <c r="AN174" s="250">
        <v>843</v>
      </c>
      <c r="AO174" s="250">
        <v>869</v>
      </c>
      <c r="AP174" s="250">
        <v>844</v>
      </c>
      <c r="AQ174" s="250">
        <v>771</v>
      </c>
      <c r="AR174" s="250">
        <v>770</v>
      </c>
      <c r="AS174" s="250">
        <v>747</v>
      </c>
      <c r="AT174" s="250">
        <v>663</v>
      </c>
      <c r="AU174" s="250">
        <v>690</v>
      </c>
      <c r="AV174" s="250">
        <v>629</v>
      </c>
      <c r="AW174" s="250">
        <v>697</v>
      </c>
      <c r="AX174" s="250">
        <v>679</v>
      </c>
      <c r="AY174" s="250">
        <v>627</v>
      </c>
      <c r="AZ174" s="250">
        <v>668</v>
      </c>
      <c r="BA174" s="250">
        <v>624</v>
      </c>
      <c r="BB174" s="250">
        <v>653</v>
      </c>
      <c r="BC174" s="250">
        <v>646</v>
      </c>
      <c r="BD174" s="250">
        <v>588</v>
      </c>
      <c r="BE174" s="250">
        <v>698</v>
      </c>
      <c r="BF174" s="250">
        <v>707</v>
      </c>
      <c r="BG174" s="250">
        <v>664</v>
      </c>
      <c r="BH174" s="250">
        <v>648</v>
      </c>
      <c r="BI174" s="250">
        <v>610</v>
      </c>
      <c r="BJ174" s="250">
        <v>542</v>
      </c>
      <c r="BK174" s="250">
        <v>551</v>
      </c>
      <c r="BL174" s="250">
        <v>475</v>
      </c>
      <c r="BM174" s="250">
        <v>468</v>
      </c>
      <c r="BN174" s="250">
        <v>384</v>
      </c>
      <c r="BO174" s="250">
        <v>368</v>
      </c>
      <c r="BP174" s="250">
        <v>378</v>
      </c>
      <c r="BQ174" s="250">
        <v>356</v>
      </c>
      <c r="BR174" s="250">
        <v>313</v>
      </c>
      <c r="BS174" s="250">
        <v>298</v>
      </c>
      <c r="BT174" s="250">
        <v>253</v>
      </c>
      <c r="BU174" s="250">
        <v>217</v>
      </c>
      <c r="BV174" s="250">
        <v>197</v>
      </c>
      <c r="BW174" s="250">
        <v>206</v>
      </c>
      <c r="BX174" s="250">
        <v>175</v>
      </c>
      <c r="BY174" s="250">
        <v>157</v>
      </c>
      <c r="BZ174" s="250">
        <v>130</v>
      </c>
      <c r="CA174" s="250">
        <v>142</v>
      </c>
      <c r="CB174" s="250">
        <v>102</v>
      </c>
      <c r="CC174" s="250">
        <v>88</v>
      </c>
      <c r="CD174" s="250">
        <v>67</v>
      </c>
      <c r="CE174" s="250">
        <v>62</v>
      </c>
      <c r="CF174" s="250">
        <v>43</v>
      </c>
      <c r="CG174" s="250">
        <v>37</v>
      </c>
      <c r="CH174" s="250">
        <v>22</v>
      </c>
      <c r="CI174" s="250">
        <v>12</v>
      </c>
      <c r="CJ174" s="250">
        <v>9</v>
      </c>
      <c r="CK174" s="250">
        <v>21</v>
      </c>
    </row>
    <row r="175" spans="1:89" s="241" customFormat="1" x14ac:dyDescent="0.25">
      <c r="A175" s="240">
        <v>580</v>
      </c>
      <c r="D175" s="242" t="s">
        <v>436</v>
      </c>
      <c r="E175" s="250">
        <v>405</v>
      </c>
      <c r="F175" s="250">
        <v>394</v>
      </c>
      <c r="G175" s="250">
        <v>411</v>
      </c>
      <c r="H175" s="250">
        <v>335</v>
      </c>
      <c r="I175" s="250">
        <v>276</v>
      </c>
      <c r="J175" s="250">
        <v>256</v>
      </c>
      <c r="K175" s="250">
        <v>281</v>
      </c>
      <c r="L175" s="250">
        <v>201</v>
      </c>
      <c r="M175" s="250">
        <v>253</v>
      </c>
      <c r="N175" s="250">
        <v>262</v>
      </c>
      <c r="O175" s="250">
        <v>271</v>
      </c>
      <c r="P175" s="250">
        <v>260</v>
      </c>
      <c r="Q175" s="250">
        <v>267</v>
      </c>
      <c r="R175" s="250">
        <v>279</v>
      </c>
      <c r="S175" s="250">
        <v>263</v>
      </c>
      <c r="T175" s="250">
        <v>265</v>
      </c>
      <c r="U175" s="250">
        <v>254</v>
      </c>
      <c r="V175" s="250">
        <v>281</v>
      </c>
      <c r="W175" s="250">
        <v>257</v>
      </c>
      <c r="X175" s="250">
        <v>325</v>
      </c>
      <c r="Y175" s="250">
        <v>288</v>
      </c>
      <c r="Z175" s="250">
        <v>331</v>
      </c>
      <c r="AA175" s="250">
        <v>326</v>
      </c>
      <c r="AB175" s="250">
        <v>316</v>
      </c>
      <c r="AC175" s="250">
        <v>332</v>
      </c>
      <c r="AD175" s="250">
        <v>366</v>
      </c>
      <c r="AE175" s="250">
        <v>365</v>
      </c>
      <c r="AF175" s="250">
        <v>376</v>
      </c>
      <c r="AG175" s="250">
        <v>384</v>
      </c>
      <c r="AH175" s="250">
        <v>397</v>
      </c>
      <c r="AI175" s="250">
        <v>399</v>
      </c>
      <c r="AJ175" s="250">
        <v>403</v>
      </c>
      <c r="AK175" s="250">
        <v>387</v>
      </c>
      <c r="AL175" s="250">
        <v>501</v>
      </c>
      <c r="AM175" s="250">
        <v>475</v>
      </c>
      <c r="AN175" s="250">
        <v>462</v>
      </c>
      <c r="AO175" s="250">
        <v>419</v>
      </c>
      <c r="AP175" s="250">
        <v>475</v>
      </c>
      <c r="AQ175" s="250">
        <v>442</v>
      </c>
      <c r="AR175" s="250">
        <v>423</v>
      </c>
      <c r="AS175" s="250">
        <v>460</v>
      </c>
      <c r="AT175" s="250">
        <v>375</v>
      </c>
      <c r="AU175" s="250">
        <v>429</v>
      </c>
      <c r="AV175" s="250">
        <v>429</v>
      </c>
      <c r="AW175" s="250">
        <v>430</v>
      </c>
      <c r="AX175" s="250">
        <v>402</v>
      </c>
      <c r="AY175" s="250">
        <v>418</v>
      </c>
      <c r="AZ175" s="250">
        <v>416</v>
      </c>
      <c r="BA175" s="250">
        <v>444</v>
      </c>
      <c r="BB175" s="250">
        <v>433</v>
      </c>
      <c r="BC175" s="250">
        <v>360</v>
      </c>
      <c r="BD175" s="250">
        <v>409</v>
      </c>
      <c r="BE175" s="250">
        <v>395</v>
      </c>
      <c r="BF175" s="250">
        <v>398</v>
      </c>
      <c r="BG175" s="250">
        <v>426</v>
      </c>
      <c r="BH175" s="250">
        <v>412</v>
      </c>
      <c r="BI175" s="250">
        <v>379</v>
      </c>
      <c r="BJ175" s="250">
        <v>318</v>
      </c>
      <c r="BK175" s="250">
        <v>341</v>
      </c>
      <c r="BL175" s="250">
        <v>279</v>
      </c>
      <c r="BM175" s="250">
        <v>275</v>
      </c>
      <c r="BN175" s="250">
        <v>266</v>
      </c>
      <c r="BO175" s="250">
        <v>236</v>
      </c>
      <c r="BP175" s="250">
        <v>251</v>
      </c>
      <c r="BQ175" s="250">
        <v>200</v>
      </c>
      <c r="BR175" s="250">
        <v>182</v>
      </c>
      <c r="BS175" s="250">
        <v>159</v>
      </c>
      <c r="BT175" s="250">
        <v>155</v>
      </c>
      <c r="BU175" s="250">
        <v>152</v>
      </c>
      <c r="BV175" s="250">
        <v>140</v>
      </c>
      <c r="BW175" s="250">
        <v>110</v>
      </c>
      <c r="BX175" s="250">
        <v>105</v>
      </c>
      <c r="BY175" s="250">
        <v>107</v>
      </c>
      <c r="BZ175" s="250">
        <v>84</v>
      </c>
      <c r="CA175" s="250">
        <v>71</v>
      </c>
      <c r="CB175" s="250">
        <v>56</v>
      </c>
      <c r="CC175" s="250">
        <v>61</v>
      </c>
      <c r="CD175" s="250">
        <v>51</v>
      </c>
      <c r="CE175" s="250">
        <v>33</v>
      </c>
      <c r="CF175" s="250">
        <v>37</v>
      </c>
      <c r="CG175" s="250">
        <v>18</v>
      </c>
      <c r="CH175" s="250">
        <v>11</v>
      </c>
      <c r="CI175" s="250">
        <v>2</v>
      </c>
      <c r="CJ175" s="250">
        <v>4</v>
      </c>
      <c r="CK175" s="250">
        <v>5</v>
      </c>
    </row>
    <row r="176" spans="1:89" s="241" customFormat="1" x14ac:dyDescent="0.25">
      <c r="A176" s="243">
        <v>710</v>
      </c>
      <c r="C176" s="242"/>
      <c r="D176" s="242" t="s">
        <v>437</v>
      </c>
      <c r="E176" s="250">
        <v>343</v>
      </c>
      <c r="F176" s="250">
        <v>316</v>
      </c>
      <c r="G176" s="250">
        <v>337</v>
      </c>
      <c r="H176" s="250">
        <v>312</v>
      </c>
      <c r="I176" s="250">
        <v>241</v>
      </c>
      <c r="J176" s="250">
        <v>168</v>
      </c>
      <c r="K176" s="250">
        <v>149</v>
      </c>
      <c r="L176" s="250">
        <v>136</v>
      </c>
      <c r="M176" s="250">
        <v>148</v>
      </c>
      <c r="N176" s="250">
        <v>150</v>
      </c>
      <c r="O176" s="250">
        <v>170</v>
      </c>
      <c r="P176" s="250">
        <v>161</v>
      </c>
      <c r="Q176" s="250">
        <v>195</v>
      </c>
      <c r="R176" s="250">
        <v>202</v>
      </c>
      <c r="S176" s="250">
        <v>214</v>
      </c>
      <c r="T176" s="250">
        <v>213</v>
      </c>
      <c r="U176" s="250">
        <v>225</v>
      </c>
      <c r="V176" s="250">
        <v>264</v>
      </c>
      <c r="W176" s="250">
        <v>271</v>
      </c>
      <c r="X176" s="250">
        <v>296</v>
      </c>
      <c r="Y176" s="250">
        <v>282</v>
      </c>
      <c r="Z176" s="250">
        <v>304</v>
      </c>
      <c r="AA176" s="250">
        <v>337</v>
      </c>
      <c r="AB176" s="250">
        <v>359</v>
      </c>
      <c r="AC176" s="250">
        <v>352</v>
      </c>
      <c r="AD176" s="250">
        <v>410</v>
      </c>
      <c r="AE176" s="250">
        <v>370</v>
      </c>
      <c r="AF176" s="250">
        <v>411</v>
      </c>
      <c r="AG176" s="250">
        <v>412</v>
      </c>
      <c r="AH176" s="250">
        <v>379</v>
      </c>
      <c r="AI176" s="250">
        <v>395</v>
      </c>
      <c r="AJ176" s="250">
        <v>346</v>
      </c>
      <c r="AK176" s="250">
        <v>350</v>
      </c>
      <c r="AL176" s="250">
        <v>365</v>
      </c>
      <c r="AM176" s="250">
        <v>387</v>
      </c>
      <c r="AN176" s="250">
        <v>361</v>
      </c>
      <c r="AO176" s="250">
        <v>349</v>
      </c>
      <c r="AP176" s="250">
        <v>328</v>
      </c>
      <c r="AQ176" s="250">
        <v>329</v>
      </c>
      <c r="AR176" s="250">
        <v>325</v>
      </c>
      <c r="AS176" s="250">
        <v>316</v>
      </c>
      <c r="AT176" s="250">
        <v>267</v>
      </c>
      <c r="AU176" s="250">
        <v>262</v>
      </c>
      <c r="AV176" s="250">
        <v>284</v>
      </c>
      <c r="AW176" s="250">
        <v>243</v>
      </c>
      <c r="AX176" s="250">
        <v>288</v>
      </c>
      <c r="AY176" s="250">
        <v>246</v>
      </c>
      <c r="AZ176" s="250">
        <v>269</v>
      </c>
      <c r="BA176" s="250">
        <v>259</v>
      </c>
      <c r="BB176" s="250">
        <v>300</v>
      </c>
      <c r="BC176" s="250">
        <v>324</v>
      </c>
      <c r="BD176" s="250">
        <v>254</v>
      </c>
      <c r="BE176" s="250">
        <v>265</v>
      </c>
      <c r="BF176" s="250">
        <v>280</v>
      </c>
      <c r="BG176" s="250">
        <v>281</v>
      </c>
      <c r="BH176" s="250">
        <v>279</v>
      </c>
      <c r="BI176" s="250">
        <v>243</v>
      </c>
      <c r="BJ176" s="250">
        <v>243</v>
      </c>
      <c r="BK176" s="250">
        <v>230</v>
      </c>
      <c r="BL176" s="250">
        <v>179</v>
      </c>
      <c r="BM176" s="250">
        <v>167</v>
      </c>
      <c r="BN176" s="250">
        <v>132</v>
      </c>
      <c r="BO176" s="250">
        <v>124</v>
      </c>
      <c r="BP176" s="250">
        <v>156</v>
      </c>
      <c r="BQ176" s="250">
        <v>154</v>
      </c>
      <c r="BR176" s="250">
        <v>137</v>
      </c>
      <c r="BS176" s="250">
        <v>89</v>
      </c>
      <c r="BT176" s="250">
        <v>90</v>
      </c>
      <c r="BU176" s="250">
        <v>88</v>
      </c>
      <c r="BV176" s="250">
        <v>70</v>
      </c>
      <c r="BW176" s="250">
        <v>73</v>
      </c>
      <c r="BX176" s="250">
        <v>58</v>
      </c>
      <c r="BY176" s="250">
        <v>52</v>
      </c>
      <c r="BZ176" s="250">
        <v>41</v>
      </c>
      <c r="CA176" s="250">
        <v>50</v>
      </c>
      <c r="CB176" s="250">
        <v>29</v>
      </c>
      <c r="CC176" s="250">
        <v>28</v>
      </c>
      <c r="CD176" s="250">
        <v>24</v>
      </c>
      <c r="CE176" s="250">
        <v>15</v>
      </c>
      <c r="CF176" s="250">
        <v>16</v>
      </c>
      <c r="CG176" s="250">
        <v>17</v>
      </c>
      <c r="CH176" s="250">
        <v>9</v>
      </c>
      <c r="CI176" s="250">
        <v>5</v>
      </c>
      <c r="CJ176" s="250">
        <v>6</v>
      </c>
      <c r="CK176" s="250">
        <v>9</v>
      </c>
    </row>
    <row r="177" spans="1:89" s="241" customFormat="1" x14ac:dyDescent="0.25">
      <c r="A177" s="240">
        <v>766</v>
      </c>
      <c r="D177" s="242" t="s">
        <v>438</v>
      </c>
      <c r="E177" s="250">
        <v>364</v>
      </c>
      <c r="F177" s="250">
        <v>334</v>
      </c>
      <c r="G177" s="250">
        <v>279</v>
      </c>
      <c r="H177" s="250">
        <v>257</v>
      </c>
      <c r="I177" s="250">
        <v>214</v>
      </c>
      <c r="J177" s="250">
        <v>191</v>
      </c>
      <c r="K177" s="250">
        <v>130</v>
      </c>
      <c r="L177" s="250">
        <v>159</v>
      </c>
      <c r="M177" s="250">
        <v>149</v>
      </c>
      <c r="N177" s="250">
        <v>159</v>
      </c>
      <c r="O177" s="250">
        <v>185</v>
      </c>
      <c r="P177" s="250">
        <v>181</v>
      </c>
      <c r="Q177" s="250">
        <v>184</v>
      </c>
      <c r="R177" s="250">
        <v>216</v>
      </c>
      <c r="S177" s="250">
        <v>192</v>
      </c>
      <c r="T177" s="250">
        <v>199</v>
      </c>
      <c r="U177" s="250">
        <v>217</v>
      </c>
      <c r="V177" s="250">
        <v>239</v>
      </c>
      <c r="W177" s="250">
        <v>269</v>
      </c>
      <c r="X177" s="250">
        <v>233</v>
      </c>
      <c r="Y177" s="250">
        <v>262</v>
      </c>
      <c r="Z177" s="250">
        <v>294</v>
      </c>
      <c r="AA177" s="250">
        <v>308</v>
      </c>
      <c r="AB177" s="250">
        <v>358</v>
      </c>
      <c r="AC177" s="250">
        <v>323</v>
      </c>
      <c r="AD177" s="250">
        <v>311</v>
      </c>
      <c r="AE177" s="250">
        <v>339</v>
      </c>
      <c r="AF177" s="250">
        <v>357</v>
      </c>
      <c r="AG177" s="250">
        <v>312</v>
      </c>
      <c r="AH177" s="250">
        <v>332</v>
      </c>
      <c r="AI177" s="250">
        <v>355</v>
      </c>
      <c r="AJ177" s="250">
        <v>345</v>
      </c>
      <c r="AK177" s="250">
        <v>332</v>
      </c>
      <c r="AL177" s="250">
        <v>349</v>
      </c>
      <c r="AM177" s="250">
        <v>408</v>
      </c>
      <c r="AN177" s="250">
        <v>391</v>
      </c>
      <c r="AO177" s="250">
        <v>367</v>
      </c>
      <c r="AP177" s="250">
        <v>325</v>
      </c>
      <c r="AQ177" s="250">
        <v>330</v>
      </c>
      <c r="AR177" s="250">
        <v>315</v>
      </c>
      <c r="AS177" s="250">
        <v>324</v>
      </c>
      <c r="AT177" s="250">
        <v>301</v>
      </c>
      <c r="AU177" s="250">
        <v>316</v>
      </c>
      <c r="AV177" s="250">
        <v>256</v>
      </c>
      <c r="AW177" s="250">
        <v>311</v>
      </c>
      <c r="AX177" s="250">
        <v>293</v>
      </c>
      <c r="AY177" s="250">
        <v>253</v>
      </c>
      <c r="AZ177" s="250">
        <v>278</v>
      </c>
      <c r="BA177" s="250">
        <v>298</v>
      </c>
      <c r="BB177" s="250">
        <v>256</v>
      </c>
      <c r="BC177" s="250">
        <v>280</v>
      </c>
      <c r="BD177" s="250">
        <v>258</v>
      </c>
      <c r="BE177" s="250">
        <v>268</v>
      </c>
      <c r="BF177" s="250">
        <v>280</v>
      </c>
      <c r="BG177" s="250">
        <v>300</v>
      </c>
      <c r="BH177" s="250">
        <v>259</v>
      </c>
      <c r="BI177" s="250">
        <v>244</v>
      </c>
      <c r="BJ177" s="250">
        <v>231</v>
      </c>
      <c r="BK177" s="250">
        <v>220</v>
      </c>
      <c r="BL177" s="250">
        <v>181</v>
      </c>
      <c r="BM177" s="250">
        <v>191</v>
      </c>
      <c r="BN177" s="250">
        <v>177</v>
      </c>
      <c r="BO177" s="250">
        <v>149</v>
      </c>
      <c r="BP177" s="250">
        <v>151</v>
      </c>
      <c r="BQ177" s="250">
        <v>144</v>
      </c>
      <c r="BR177" s="250">
        <v>149</v>
      </c>
      <c r="BS177" s="250">
        <v>129</v>
      </c>
      <c r="BT177" s="250">
        <v>98</v>
      </c>
      <c r="BU177" s="250">
        <v>90</v>
      </c>
      <c r="BV177" s="250">
        <v>85</v>
      </c>
      <c r="BW177" s="250">
        <v>90</v>
      </c>
      <c r="BX177" s="250">
        <v>77</v>
      </c>
      <c r="BY177" s="250">
        <v>68</v>
      </c>
      <c r="BZ177" s="250">
        <v>76</v>
      </c>
      <c r="CA177" s="250">
        <v>61</v>
      </c>
      <c r="CB177" s="250">
        <v>63</v>
      </c>
      <c r="CC177" s="250">
        <v>43</v>
      </c>
      <c r="CD177" s="250">
        <v>35</v>
      </c>
      <c r="CE177" s="250">
        <v>18</v>
      </c>
      <c r="CF177" s="250">
        <v>16</v>
      </c>
      <c r="CG177" s="250">
        <v>17</v>
      </c>
      <c r="CH177" s="250">
        <v>7</v>
      </c>
      <c r="CI177" s="250">
        <v>8</v>
      </c>
      <c r="CJ177" s="250">
        <v>2</v>
      </c>
      <c r="CK177" s="250">
        <v>8</v>
      </c>
    </row>
    <row r="178" spans="1:89" s="241" customFormat="1" x14ac:dyDescent="0.25">
      <c r="A178" s="240">
        <v>615</v>
      </c>
      <c r="D178" s="242" t="s">
        <v>439</v>
      </c>
      <c r="E178" s="250">
        <v>522</v>
      </c>
      <c r="F178" s="250">
        <v>508</v>
      </c>
      <c r="G178" s="250">
        <v>512</v>
      </c>
      <c r="H178" s="250">
        <v>618</v>
      </c>
      <c r="I178" s="250">
        <v>668</v>
      </c>
      <c r="J178" s="250">
        <v>583</v>
      </c>
      <c r="K178" s="250">
        <v>552</v>
      </c>
      <c r="L178" s="250">
        <v>559</v>
      </c>
      <c r="M178" s="250">
        <v>592</v>
      </c>
      <c r="N178" s="250">
        <v>529</v>
      </c>
      <c r="O178" s="250">
        <v>495</v>
      </c>
      <c r="P178" s="250">
        <v>492</v>
      </c>
      <c r="Q178" s="250">
        <v>539</v>
      </c>
      <c r="R178" s="250">
        <v>496</v>
      </c>
      <c r="S178" s="250">
        <v>499</v>
      </c>
      <c r="T178" s="250">
        <v>521</v>
      </c>
      <c r="U178" s="250">
        <v>413</v>
      </c>
      <c r="V178" s="250">
        <v>515</v>
      </c>
      <c r="W178" s="250">
        <v>566</v>
      </c>
      <c r="X178" s="250">
        <v>516</v>
      </c>
      <c r="Y178" s="250">
        <v>570</v>
      </c>
      <c r="Z178" s="250">
        <v>560</v>
      </c>
      <c r="AA178" s="250">
        <v>553</v>
      </c>
      <c r="AB178" s="250">
        <v>603</v>
      </c>
      <c r="AC178" s="250">
        <v>609</v>
      </c>
      <c r="AD178" s="250">
        <v>600</v>
      </c>
      <c r="AE178" s="250">
        <v>653</v>
      </c>
      <c r="AF178" s="250">
        <v>598</v>
      </c>
      <c r="AG178" s="250">
        <v>618</v>
      </c>
      <c r="AH178" s="250">
        <v>630</v>
      </c>
      <c r="AI178" s="250">
        <v>580</v>
      </c>
      <c r="AJ178" s="250">
        <v>581</v>
      </c>
      <c r="AK178" s="250">
        <v>568</v>
      </c>
      <c r="AL178" s="250">
        <v>594</v>
      </c>
      <c r="AM178" s="250">
        <v>638</v>
      </c>
      <c r="AN178" s="250">
        <v>621</v>
      </c>
      <c r="AO178" s="250">
        <v>651</v>
      </c>
      <c r="AP178" s="250">
        <v>613</v>
      </c>
      <c r="AQ178" s="250">
        <v>596</v>
      </c>
      <c r="AR178" s="250">
        <v>516</v>
      </c>
      <c r="AS178" s="250">
        <v>507</v>
      </c>
      <c r="AT178" s="250">
        <v>474</v>
      </c>
      <c r="AU178" s="250">
        <v>528</v>
      </c>
      <c r="AV178" s="250">
        <v>520</v>
      </c>
      <c r="AW178" s="250">
        <v>511</v>
      </c>
      <c r="AX178" s="250">
        <v>493</v>
      </c>
      <c r="AY178" s="250">
        <v>520</v>
      </c>
      <c r="AZ178" s="250">
        <v>478</v>
      </c>
      <c r="BA178" s="250">
        <v>514</v>
      </c>
      <c r="BB178" s="250">
        <v>501</v>
      </c>
      <c r="BC178" s="250">
        <v>500</v>
      </c>
      <c r="BD178" s="250">
        <v>481</v>
      </c>
      <c r="BE178" s="250">
        <v>509</v>
      </c>
      <c r="BF178" s="250">
        <v>508</v>
      </c>
      <c r="BG178" s="250">
        <v>523</v>
      </c>
      <c r="BH178" s="250">
        <v>489</v>
      </c>
      <c r="BI178" s="250">
        <v>482</v>
      </c>
      <c r="BJ178" s="250">
        <v>438</v>
      </c>
      <c r="BK178" s="250">
        <v>368</v>
      </c>
      <c r="BL178" s="250">
        <v>334</v>
      </c>
      <c r="BM178" s="250">
        <v>294</v>
      </c>
      <c r="BN178" s="250">
        <v>303</v>
      </c>
      <c r="BO178" s="250">
        <v>309</v>
      </c>
      <c r="BP178" s="250">
        <v>257</v>
      </c>
      <c r="BQ178" s="250">
        <v>254</v>
      </c>
      <c r="BR178" s="250">
        <v>221</v>
      </c>
      <c r="BS178" s="250">
        <v>190</v>
      </c>
      <c r="BT178" s="250">
        <v>184</v>
      </c>
      <c r="BU178" s="250">
        <v>176</v>
      </c>
      <c r="BV178" s="250">
        <v>134</v>
      </c>
      <c r="BW178" s="250">
        <v>163</v>
      </c>
      <c r="BX178" s="250">
        <v>114</v>
      </c>
      <c r="BY178" s="250">
        <v>120</v>
      </c>
      <c r="BZ178" s="250">
        <v>120</v>
      </c>
      <c r="CA178" s="250">
        <v>97</v>
      </c>
      <c r="CB178" s="250">
        <v>74</v>
      </c>
      <c r="CC178" s="250">
        <v>69</v>
      </c>
      <c r="CD178" s="250">
        <v>69</v>
      </c>
      <c r="CE178" s="250">
        <v>48</v>
      </c>
      <c r="CF178" s="250">
        <v>48</v>
      </c>
      <c r="CG178" s="250">
        <v>25</v>
      </c>
      <c r="CH178" s="250">
        <v>18</v>
      </c>
      <c r="CI178" s="250">
        <v>11</v>
      </c>
      <c r="CJ178" s="250">
        <v>7</v>
      </c>
      <c r="CK178" s="250">
        <v>13</v>
      </c>
    </row>
    <row r="179" spans="1:89" s="241" customFormat="1" x14ac:dyDescent="0.25">
      <c r="A179" s="240">
        <v>707</v>
      </c>
      <c r="D179" s="242" t="s">
        <v>440</v>
      </c>
      <c r="E179" s="250">
        <v>227</v>
      </c>
      <c r="F179" s="250">
        <v>219</v>
      </c>
      <c r="G179" s="250">
        <v>255</v>
      </c>
      <c r="H179" s="250">
        <v>237</v>
      </c>
      <c r="I179" s="250">
        <v>229</v>
      </c>
      <c r="J179" s="250">
        <v>191</v>
      </c>
      <c r="K179" s="250">
        <v>163</v>
      </c>
      <c r="L179" s="250">
        <v>160</v>
      </c>
      <c r="M179" s="250">
        <v>169</v>
      </c>
      <c r="N179" s="250">
        <v>181</v>
      </c>
      <c r="O179" s="250">
        <v>165</v>
      </c>
      <c r="P179" s="250">
        <v>171</v>
      </c>
      <c r="Q179" s="250">
        <v>170</v>
      </c>
      <c r="R179" s="250">
        <v>175</v>
      </c>
      <c r="S179" s="250">
        <v>176</v>
      </c>
      <c r="T179" s="250">
        <v>149</v>
      </c>
      <c r="U179" s="250">
        <v>182</v>
      </c>
      <c r="V179" s="250">
        <v>149</v>
      </c>
      <c r="W179" s="250">
        <v>154</v>
      </c>
      <c r="X179" s="250">
        <v>174</v>
      </c>
      <c r="Y179" s="250">
        <v>172</v>
      </c>
      <c r="Z179" s="250">
        <v>173</v>
      </c>
      <c r="AA179" s="250">
        <v>176</v>
      </c>
      <c r="AB179" s="250">
        <v>198</v>
      </c>
      <c r="AC179" s="250">
        <v>195</v>
      </c>
      <c r="AD179" s="250">
        <v>242</v>
      </c>
      <c r="AE179" s="250">
        <v>201</v>
      </c>
      <c r="AF179" s="250">
        <v>236</v>
      </c>
      <c r="AG179" s="250">
        <v>253</v>
      </c>
      <c r="AH179" s="250">
        <v>256</v>
      </c>
      <c r="AI179" s="250">
        <v>208</v>
      </c>
      <c r="AJ179" s="250">
        <v>248</v>
      </c>
      <c r="AK179" s="250">
        <v>263</v>
      </c>
      <c r="AL179" s="250">
        <v>272</v>
      </c>
      <c r="AM179" s="250">
        <v>315</v>
      </c>
      <c r="AN179" s="250">
        <v>301</v>
      </c>
      <c r="AO179" s="250">
        <v>288</v>
      </c>
      <c r="AP179" s="250">
        <v>291</v>
      </c>
      <c r="AQ179" s="250">
        <v>275</v>
      </c>
      <c r="AR179" s="250">
        <v>275</v>
      </c>
      <c r="AS179" s="250">
        <v>281</v>
      </c>
      <c r="AT179" s="250">
        <v>264</v>
      </c>
      <c r="AU179" s="250">
        <v>288</v>
      </c>
      <c r="AV179" s="250">
        <v>277</v>
      </c>
      <c r="AW179" s="250">
        <v>266</v>
      </c>
      <c r="AX179" s="250">
        <v>307</v>
      </c>
      <c r="AY179" s="250">
        <v>288</v>
      </c>
      <c r="AZ179" s="250">
        <v>258</v>
      </c>
      <c r="BA179" s="250">
        <v>298</v>
      </c>
      <c r="BB179" s="250">
        <v>259</v>
      </c>
      <c r="BC179" s="250">
        <v>264</v>
      </c>
      <c r="BD179" s="250">
        <v>271</v>
      </c>
      <c r="BE179" s="250">
        <v>253</v>
      </c>
      <c r="BF179" s="250">
        <v>256</v>
      </c>
      <c r="BG179" s="250">
        <v>291</v>
      </c>
      <c r="BH179" s="250">
        <v>258</v>
      </c>
      <c r="BI179" s="250">
        <v>236</v>
      </c>
      <c r="BJ179" s="250">
        <v>237</v>
      </c>
      <c r="BK179" s="250">
        <v>196</v>
      </c>
      <c r="BL179" s="250">
        <v>179</v>
      </c>
      <c r="BM179" s="250">
        <v>187</v>
      </c>
      <c r="BN179" s="250">
        <v>159</v>
      </c>
      <c r="BO179" s="250">
        <v>155</v>
      </c>
      <c r="BP179" s="250">
        <v>151</v>
      </c>
      <c r="BQ179" s="250">
        <v>149</v>
      </c>
      <c r="BR179" s="250">
        <v>123</v>
      </c>
      <c r="BS179" s="250">
        <v>118</v>
      </c>
      <c r="BT179" s="250">
        <v>122</v>
      </c>
      <c r="BU179" s="250">
        <v>108</v>
      </c>
      <c r="BV179" s="250">
        <v>95</v>
      </c>
      <c r="BW179" s="250">
        <v>93</v>
      </c>
      <c r="BX179" s="250">
        <v>85</v>
      </c>
      <c r="BY179" s="250">
        <v>81</v>
      </c>
      <c r="BZ179" s="250">
        <v>69</v>
      </c>
      <c r="CA179" s="250">
        <v>50</v>
      </c>
      <c r="CB179" s="250">
        <v>45</v>
      </c>
      <c r="CC179" s="250">
        <v>43</v>
      </c>
      <c r="CD179" s="250">
        <v>29</v>
      </c>
      <c r="CE179" s="250">
        <v>24</v>
      </c>
      <c r="CF179" s="250">
        <v>17</v>
      </c>
      <c r="CG179" s="250">
        <v>11</v>
      </c>
      <c r="CH179" s="250">
        <v>8</v>
      </c>
      <c r="CI179" s="250">
        <v>13</v>
      </c>
      <c r="CJ179" s="250">
        <v>2</v>
      </c>
      <c r="CK179" s="250">
        <v>6</v>
      </c>
    </row>
    <row r="180" spans="1:89" s="241" customFormat="1" x14ac:dyDescent="0.25">
      <c r="A180" s="240">
        <v>727</v>
      </c>
      <c r="D180" s="242" t="s">
        <v>441</v>
      </c>
      <c r="E180" s="250">
        <v>160</v>
      </c>
      <c r="F180" s="250">
        <v>148</v>
      </c>
      <c r="G180" s="250">
        <v>143</v>
      </c>
      <c r="H180" s="250">
        <v>127</v>
      </c>
      <c r="I180" s="250">
        <v>124</v>
      </c>
      <c r="J180" s="250">
        <v>116</v>
      </c>
      <c r="K180" s="250">
        <v>62</v>
      </c>
      <c r="L180" s="250">
        <v>82</v>
      </c>
      <c r="M180" s="250">
        <v>70</v>
      </c>
      <c r="N180" s="250">
        <v>79</v>
      </c>
      <c r="O180" s="250">
        <v>99</v>
      </c>
      <c r="P180" s="250">
        <v>75</v>
      </c>
      <c r="Q180" s="250">
        <v>84</v>
      </c>
      <c r="R180" s="250">
        <v>104</v>
      </c>
      <c r="S180" s="250">
        <v>77</v>
      </c>
      <c r="T180" s="250">
        <v>81</v>
      </c>
      <c r="U180" s="250">
        <v>93</v>
      </c>
      <c r="V180" s="250">
        <v>101</v>
      </c>
      <c r="W180" s="250">
        <v>109</v>
      </c>
      <c r="X180" s="250">
        <v>111</v>
      </c>
      <c r="Y180" s="250">
        <v>107</v>
      </c>
      <c r="Z180" s="250">
        <v>108</v>
      </c>
      <c r="AA180" s="250">
        <v>132</v>
      </c>
      <c r="AB180" s="250">
        <v>137</v>
      </c>
      <c r="AC180" s="250">
        <v>151</v>
      </c>
      <c r="AD180" s="250">
        <v>181</v>
      </c>
      <c r="AE180" s="250">
        <v>151</v>
      </c>
      <c r="AF180" s="250">
        <v>133</v>
      </c>
      <c r="AG180" s="250">
        <v>163</v>
      </c>
      <c r="AH180" s="250">
        <v>152</v>
      </c>
      <c r="AI180" s="250">
        <v>150</v>
      </c>
      <c r="AJ180" s="250">
        <v>144</v>
      </c>
      <c r="AK180" s="250">
        <v>185</v>
      </c>
      <c r="AL180" s="250">
        <v>169</v>
      </c>
      <c r="AM180" s="250">
        <v>213</v>
      </c>
      <c r="AN180" s="250">
        <v>175</v>
      </c>
      <c r="AO180" s="250">
        <v>186</v>
      </c>
      <c r="AP180" s="250">
        <v>183</v>
      </c>
      <c r="AQ180" s="250">
        <v>142</v>
      </c>
      <c r="AR180" s="250">
        <v>165</v>
      </c>
      <c r="AS180" s="250">
        <v>177</v>
      </c>
      <c r="AT180" s="250">
        <v>153</v>
      </c>
      <c r="AU180" s="250">
        <v>155</v>
      </c>
      <c r="AV180" s="250">
        <v>157</v>
      </c>
      <c r="AW180" s="250">
        <v>143</v>
      </c>
      <c r="AX180" s="250">
        <v>158</v>
      </c>
      <c r="AY180" s="250">
        <v>150</v>
      </c>
      <c r="AZ180" s="250">
        <v>142</v>
      </c>
      <c r="BA180" s="250">
        <v>128</v>
      </c>
      <c r="BB180" s="250">
        <v>177</v>
      </c>
      <c r="BC180" s="250">
        <v>164</v>
      </c>
      <c r="BD180" s="250">
        <v>157</v>
      </c>
      <c r="BE180" s="250">
        <v>152</v>
      </c>
      <c r="BF180" s="250">
        <v>179</v>
      </c>
      <c r="BG180" s="250">
        <v>155</v>
      </c>
      <c r="BH180" s="250">
        <v>155</v>
      </c>
      <c r="BI180" s="250">
        <v>126</v>
      </c>
      <c r="BJ180" s="250">
        <v>134</v>
      </c>
      <c r="BK180" s="250">
        <v>111</v>
      </c>
      <c r="BL180" s="250">
        <v>100</v>
      </c>
      <c r="BM180" s="250">
        <v>88</v>
      </c>
      <c r="BN180" s="250">
        <v>98</v>
      </c>
      <c r="BO180" s="250">
        <v>107</v>
      </c>
      <c r="BP180" s="250">
        <v>94</v>
      </c>
      <c r="BQ180" s="250">
        <v>65</v>
      </c>
      <c r="BR180" s="250">
        <v>73</v>
      </c>
      <c r="BS180" s="250">
        <v>58</v>
      </c>
      <c r="BT180" s="250">
        <v>54</v>
      </c>
      <c r="BU180" s="250">
        <v>55</v>
      </c>
      <c r="BV180" s="250">
        <v>51</v>
      </c>
      <c r="BW180" s="250">
        <v>51</v>
      </c>
      <c r="BX180" s="250">
        <v>38</v>
      </c>
      <c r="BY180" s="250">
        <v>51</v>
      </c>
      <c r="BZ180" s="250">
        <v>34</v>
      </c>
      <c r="CA180" s="250">
        <v>27</v>
      </c>
      <c r="CB180" s="250">
        <v>37</v>
      </c>
      <c r="CC180" s="250">
        <v>25</v>
      </c>
      <c r="CD180" s="250">
        <v>17</v>
      </c>
      <c r="CE180" s="250">
        <v>9</v>
      </c>
      <c r="CF180" s="250">
        <v>9</v>
      </c>
      <c r="CG180" s="250">
        <v>9</v>
      </c>
      <c r="CH180" s="250">
        <v>4</v>
      </c>
      <c r="CI180" s="250">
        <v>1</v>
      </c>
      <c r="CJ180" s="250">
        <v>3</v>
      </c>
      <c r="CK180" s="250">
        <v>3</v>
      </c>
    </row>
    <row r="181" spans="1:89" s="241" customFormat="1" x14ac:dyDescent="0.25">
      <c r="A181" s="240">
        <v>730</v>
      </c>
      <c r="D181" s="242" t="s">
        <v>442</v>
      </c>
      <c r="E181" s="250">
        <v>609</v>
      </c>
      <c r="F181" s="250">
        <v>632</v>
      </c>
      <c r="G181" s="250">
        <v>642</v>
      </c>
      <c r="H181" s="250">
        <v>646</v>
      </c>
      <c r="I181" s="250">
        <v>671</v>
      </c>
      <c r="J181" s="250">
        <v>655</v>
      </c>
      <c r="K181" s="250">
        <v>628</v>
      </c>
      <c r="L181" s="250">
        <v>594</v>
      </c>
      <c r="M181" s="250">
        <v>555</v>
      </c>
      <c r="N181" s="250">
        <v>594</v>
      </c>
      <c r="O181" s="250">
        <v>576</v>
      </c>
      <c r="P181" s="250">
        <v>560</v>
      </c>
      <c r="Q181" s="250">
        <v>541</v>
      </c>
      <c r="R181" s="250">
        <v>500</v>
      </c>
      <c r="S181" s="250">
        <v>531</v>
      </c>
      <c r="T181" s="250">
        <v>528</v>
      </c>
      <c r="U181" s="250">
        <v>482</v>
      </c>
      <c r="V181" s="250">
        <v>507</v>
      </c>
      <c r="W181" s="250">
        <v>515</v>
      </c>
      <c r="X181" s="250">
        <v>532</v>
      </c>
      <c r="Y181" s="250">
        <v>548</v>
      </c>
      <c r="Z181" s="250">
        <v>549</v>
      </c>
      <c r="AA181" s="250">
        <v>592</v>
      </c>
      <c r="AB181" s="250">
        <v>617</v>
      </c>
      <c r="AC181" s="250">
        <v>635</v>
      </c>
      <c r="AD181" s="250">
        <v>735</v>
      </c>
      <c r="AE181" s="250">
        <v>643</v>
      </c>
      <c r="AF181" s="250">
        <v>654</v>
      </c>
      <c r="AG181" s="250">
        <v>681</v>
      </c>
      <c r="AH181" s="250">
        <v>705</v>
      </c>
      <c r="AI181" s="250">
        <v>703</v>
      </c>
      <c r="AJ181" s="250">
        <v>706</v>
      </c>
      <c r="AK181" s="250">
        <v>632</v>
      </c>
      <c r="AL181" s="250">
        <v>685</v>
      </c>
      <c r="AM181" s="250">
        <v>756</v>
      </c>
      <c r="AN181" s="250">
        <v>747</v>
      </c>
      <c r="AO181" s="250">
        <v>676</v>
      </c>
      <c r="AP181" s="250">
        <v>697</v>
      </c>
      <c r="AQ181" s="250">
        <v>646</v>
      </c>
      <c r="AR181" s="250">
        <v>637</v>
      </c>
      <c r="AS181" s="250">
        <v>625</v>
      </c>
      <c r="AT181" s="250">
        <v>613</v>
      </c>
      <c r="AU181" s="250">
        <v>586</v>
      </c>
      <c r="AV181" s="250">
        <v>594</v>
      </c>
      <c r="AW181" s="250">
        <v>576</v>
      </c>
      <c r="AX181" s="250">
        <v>560</v>
      </c>
      <c r="AY181" s="250">
        <v>616</v>
      </c>
      <c r="AZ181" s="250">
        <v>578</v>
      </c>
      <c r="BA181" s="250">
        <v>592</v>
      </c>
      <c r="BB181" s="250">
        <v>572</v>
      </c>
      <c r="BC181" s="250">
        <v>582</v>
      </c>
      <c r="BD181" s="250">
        <v>540</v>
      </c>
      <c r="BE181" s="250">
        <v>576</v>
      </c>
      <c r="BF181" s="250">
        <v>621</v>
      </c>
      <c r="BG181" s="250">
        <v>637</v>
      </c>
      <c r="BH181" s="250">
        <v>600</v>
      </c>
      <c r="BI181" s="250">
        <v>584</v>
      </c>
      <c r="BJ181" s="250">
        <v>534</v>
      </c>
      <c r="BK181" s="250">
        <v>479</v>
      </c>
      <c r="BL181" s="250">
        <v>453</v>
      </c>
      <c r="BM181" s="250">
        <v>427</v>
      </c>
      <c r="BN181" s="250">
        <v>383</v>
      </c>
      <c r="BO181" s="250">
        <v>359</v>
      </c>
      <c r="BP181" s="250">
        <v>323</v>
      </c>
      <c r="BQ181" s="250">
        <v>339</v>
      </c>
      <c r="BR181" s="250">
        <v>277</v>
      </c>
      <c r="BS181" s="250">
        <v>238</v>
      </c>
      <c r="BT181" s="250">
        <v>243</v>
      </c>
      <c r="BU181" s="250">
        <v>196</v>
      </c>
      <c r="BV181" s="250">
        <v>195</v>
      </c>
      <c r="BW181" s="250">
        <v>187</v>
      </c>
      <c r="BX181" s="250">
        <v>181</v>
      </c>
      <c r="BY181" s="250">
        <v>150</v>
      </c>
      <c r="BZ181" s="250">
        <v>145</v>
      </c>
      <c r="CA181" s="250">
        <v>118</v>
      </c>
      <c r="CB181" s="250">
        <v>98</v>
      </c>
      <c r="CC181" s="250">
        <v>87</v>
      </c>
      <c r="CD181" s="250">
        <v>62</v>
      </c>
      <c r="CE181" s="250">
        <v>42</v>
      </c>
      <c r="CF181" s="250">
        <v>41</v>
      </c>
      <c r="CG181" s="250">
        <v>32</v>
      </c>
      <c r="CH181" s="250">
        <v>16</v>
      </c>
      <c r="CI181" s="250">
        <v>18</v>
      </c>
      <c r="CJ181" s="250">
        <v>8</v>
      </c>
      <c r="CK181" s="250">
        <v>22</v>
      </c>
    </row>
    <row r="182" spans="1:89" s="241" customFormat="1" x14ac:dyDescent="0.25">
      <c r="A182" s="240">
        <v>741</v>
      </c>
      <c r="D182" s="242" t="s">
        <v>443</v>
      </c>
      <c r="E182" s="250">
        <v>22</v>
      </c>
      <c r="F182" s="250">
        <v>14</v>
      </c>
      <c r="G182" s="250">
        <v>13</v>
      </c>
      <c r="H182" s="250">
        <v>8</v>
      </c>
      <c r="I182" s="250">
        <v>7</v>
      </c>
      <c r="J182" s="250">
        <v>6</v>
      </c>
      <c r="K182" s="250">
        <v>6</v>
      </c>
      <c r="L182" s="250">
        <v>8</v>
      </c>
      <c r="M182" s="250">
        <v>6</v>
      </c>
      <c r="N182" s="250">
        <v>10</v>
      </c>
      <c r="O182" s="250">
        <v>15</v>
      </c>
      <c r="P182" s="250">
        <v>13</v>
      </c>
      <c r="Q182" s="250">
        <v>6</v>
      </c>
      <c r="R182" s="250">
        <v>13</v>
      </c>
      <c r="S182" s="250">
        <v>12</v>
      </c>
      <c r="T182" s="250">
        <v>11</v>
      </c>
      <c r="U182" s="250">
        <v>8</v>
      </c>
      <c r="V182" s="250">
        <v>9</v>
      </c>
      <c r="W182" s="250">
        <v>10</v>
      </c>
      <c r="X182" s="250">
        <v>16</v>
      </c>
      <c r="Y182" s="250">
        <v>13</v>
      </c>
      <c r="Z182" s="250">
        <v>15</v>
      </c>
      <c r="AA182" s="250">
        <v>25</v>
      </c>
      <c r="AB182" s="250">
        <v>15</v>
      </c>
      <c r="AC182" s="250">
        <v>14</v>
      </c>
      <c r="AD182" s="250">
        <v>19</v>
      </c>
      <c r="AE182" s="250">
        <v>21</v>
      </c>
      <c r="AF182" s="250">
        <v>20</v>
      </c>
      <c r="AG182" s="250">
        <v>16</v>
      </c>
      <c r="AH182" s="250">
        <v>24</v>
      </c>
      <c r="AI182" s="250">
        <v>22</v>
      </c>
      <c r="AJ182" s="250">
        <v>24</v>
      </c>
      <c r="AK182" s="250">
        <v>27</v>
      </c>
      <c r="AL182" s="250">
        <v>22</v>
      </c>
      <c r="AM182" s="250">
        <v>25</v>
      </c>
      <c r="AN182" s="250">
        <v>22</v>
      </c>
      <c r="AO182" s="250">
        <v>31</v>
      </c>
      <c r="AP182" s="250">
        <v>32</v>
      </c>
      <c r="AQ182" s="250">
        <v>36</v>
      </c>
      <c r="AR182" s="250">
        <v>30</v>
      </c>
      <c r="AS182" s="250">
        <v>21</v>
      </c>
      <c r="AT182" s="250">
        <v>39</v>
      </c>
      <c r="AU182" s="250">
        <v>34</v>
      </c>
      <c r="AV182" s="250">
        <v>42</v>
      </c>
      <c r="AW182" s="250">
        <v>36</v>
      </c>
      <c r="AX182" s="250">
        <v>36</v>
      </c>
      <c r="AY182" s="250">
        <v>41</v>
      </c>
      <c r="AZ182" s="250">
        <v>37</v>
      </c>
      <c r="BA182" s="250">
        <v>32</v>
      </c>
      <c r="BB182" s="250">
        <v>29</v>
      </c>
      <c r="BC182" s="250">
        <v>35</v>
      </c>
      <c r="BD182" s="250">
        <v>41</v>
      </c>
      <c r="BE182" s="250">
        <v>28</v>
      </c>
      <c r="BF182" s="250">
        <v>43</v>
      </c>
      <c r="BG182" s="250">
        <v>37</v>
      </c>
      <c r="BH182" s="250">
        <v>39</v>
      </c>
      <c r="BI182" s="250">
        <v>29</v>
      </c>
      <c r="BJ182" s="250">
        <v>26</v>
      </c>
      <c r="BK182" s="250">
        <v>34</v>
      </c>
      <c r="BL182" s="250">
        <v>22</v>
      </c>
      <c r="BM182" s="250">
        <v>27</v>
      </c>
      <c r="BN182" s="250">
        <v>21</v>
      </c>
      <c r="BO182" s="250">
        <v>13</v>
      </c>
      <c r="BP182" s="250">
        <v>22</v>
      </c>
      <c r="BQ182" s="250">
        <v>26</v>
      </c>
      <c r="BR182" s="250">
        <v>17</v>
      </c>
      <c r="BS182" s="250">
        <v>15</v>
      </c>
      <c r="BT182" s="250">
        <v>17</v>
      </c>
      <c r="BU182" s="250">
        <v>15</v>
      </c>
      <c r="BV182" s="250">
        <v>13</v>
      </c>
      <c r="BW182" s="250">
        <v>14</v>
      </c>
      <c r="BX182" s="250">
        <v>15</v>
      </c>
      <c r="BY182" s="250">
        <v>8</v>
      </c>
      <c r="BZ182" s="250">
        <v>12</v>
      </c>
      <c r="CA182" s="250">
        <v>9</v>
      </c>
      <c r="CB182" s="250">
        <v>3</v>
      </c>
      <c r="CC182" s="250">
        <v>5</v>
      </c>
      <c r="CD182" s="250">
        <v>16</v>
      </c>
      <c r="CE182" s="250">
        <v>4</v>
      </c>
      <c r="CF182" s="250">
        <v>2</v>
      </c>
      <c r="CG182" s="250">
        <v>5</v>
      </c>
      <c r="CH182" s="250">
        <v>3</v>
      </c>
      <c r="CI182" s="250">
        <v>1</v>
      </c>
      <c r="CJ182" s="250">
        <v>0</v>
      </c>
      <c r="CK182" s="250">
        <v>3</v>
      </c>
    </row>
    <row r="183" spans="1:89" s="241" customFormat="1" x14ac:dyDescent="0.25">
      <c r="A183" s="240">
        <v>740</v>
      </c>
      <c r="D183" s="242" t="s">
        <v>444</v>
      </c>
      <c r="E183" s="250">
        <v>624</v>
      </c>
      <c r="F183" s="250">
        <v>590</v>
      </c>
      <c r="G183" s="250">
        <v>639</v>
      </c>
      <c r="H183" s="250">
        <v>584</v>
      </c>
      <c r="I183" s="250">
        <v>519</v>
      </c>
      <c r="J183" s="250">
        <v>451</v>
      </c>
      <c r="K183" s="250">
        <v>388</v>
      </c>
      <c r="L183" s="250">
        <v>403</v>
      </c>
      <c r="M183" s="250">
        <v>412</v>
      </c>
      <c r="N183" s="250">
        <v>411</v>
      </c>
      <c r="O183" s="250">
        <v>430</v>
      </c>
      <c r="P183" s="250">
        <v>429</v>
      </c>
      <c r="Q183" s="250">
        <v>410</v>
      </c>
      <c r="R183" s="250">
        <v>423</v>
      </c>
      <c r="S183" s="250">
        <v>461</v>
      </c>
      <c r="T183" s="250">
        <v>467</v>
      </c>
      <c r="U183" s="250">
        <v>443</v>
      </c>
      <c r="V183" s="250">
        <v>486</v>
      </c>
      <c r="W183" s="250">
        <v>478</v>
      </c>
      <c r="X183" s="250">
        <v>490</v>
      </c>
      <c r="Y183" s="250">
        <v>551</v>
      </c>
      <c r="Z183" s="250">
        <v>571</v>
      </c>
      <c r="AA183" s="250">
        <v>579</v>
      </c>
      <c r="AB183" s="250">
        <v>614</v>
      </c>
      <c r="AC183" s="250">
        <v>652</v>
      </c>
      <c r="AD183" s="250">
        <v>669</v>
      </c>
      <c r="AE183" s="250">
        <v>666</v>
      </c>
      <c r="AF183" s="250">
        <v>669</v>
      </c>
      <c r="AG183" s="250">
        <v>725</v>
      </c>
      <c r="AH183" s="250">
        <v>679</v>
      </c>
      <c r="AI183" s="250">
        <v>637</v>
      </c>
      <c r="AJ183" s="250">
        <v>604</v>
      </c>
      <c r="AK183" s="250">
        <v>639</v>
      </c>
      <c r="AL183" s="250">
        <v>689</v>
      </c>
      <c r="AM183" s="250">
        <v>756</v>
      </c>
      <c r="AN183" s="250">
        <v>704</v>
      </c>
      <c r="AO183" s="250">
        <v>673</v>
      </c>
      <c r="AP183" s="250">
        <v>653</v>
      </c>
      <c r="AQ183" s="250">
        <v>650</v>
      </c>
      <c r="AR183" s="250">
        <v>600</v>
      </c>
      <c r="AS183" s="250">
        <v>569</v>
      </c>
      <c r="AT183" s="250">
        <v>581</v>
      </c>
      <c r="AU183" s="250">
        <v>574</v>
      </c>
      <c r="AV183" s="250">
        <v>586</v>
      </c>
      <c r="AW183" s="250">
        <v>591</v>
      </c>
      <c r="AX183" s="250">
        <v>562</v>
      </c>
      <c r="AY183" s="250">
        <v>612</v>
      </c>
      <c r="AZ183" s="250">
        <v>553</v>
      </c>
      <c r="BA183" s="250">
        <v>565</v>
      </c>
      <c r="BB183" s="250">
        <v>571</v>
      </c>
      <c r="BC183" s="250">
        <v>549</v>
      </c>
      <c r="BD183" s="250">
        <v>562</v>
      </c>
      <c r="BE183" s="250">
        <v>551</v>
      </c>
      <c r="BF183" s="250">
        <v>607</v>
      </c>
      <c r="BG183" s="250">
        <v>584</v>
      </c>
      <c r="BH183" s="250">
        <v>544</v>
      </c>
      <c r="BI183" s="250">
        <v>486</v>
      </c>
      <c r="BJ183" s="250">
        <v>442</v>
      </c>
      <c r="BK183" s="250">
        <v>407</v>
      </c>
      <c r="BL183" s="250">
        <v>336</v>
      </c>
      <c r="BM183" s="250">
        <v>349</v>
      </c>
      <c r="BN183" s="250">
        <v>326</v>
      </c>
      <c r="BO183" s="250">
        <v>313</v>
      </c>
      <c r="BP183" s="250">
        <v>308</v>
      </c>
      <c r="BQ183" s="250">
        <v>272</v>
      </c>
      <c r="BR183" s="250">
        <v>217</v>
      </c>
      <c r="BS183" s="250">
        <v>243</v>
      </c>
      <c r="BT183" s="250">
        <v>188</v>
      </c>
      <c r="BU183" s="250">
        <v>187</v>
      </c>
      <c r="BV183" s="250">
        <v>170</v>
      </c>
      <c r="BW183" s="250">
        <v>162</v>
      </c>
      <c r="BX183" s="250">
        <v>122</v>
      </c>
      <c r="BY183" s="250">
        <v>97</v>
      </c>
      <c r="BZ183" s="250">
        <v>93</v>
      </c>
      <c r="CA183" s="250">
        <v>105</v>
      </c>
      <c r="CB183" s="250">
        <v>86</v>
      </c>
      <c r="CC183" s="250">
        <v>74</v>
      </c>
      <c r="CD183" s="250">
        <v>57</v>
      </c>
      <c r="CE183" s="250">
        <v>43</v>
      </c>
      <c r="CF183" s="250">
        <v>31</v>
      </c>
      <c r="CG183" s="250">
        <v>21</v>
      </c>
      <c r="CH183" s="250">
        <v>16</v>
      </c>
      <c r="CI183" s="250">
        <v>11</v>
      </c>
      <c r="CJ183" s="250">
        <v>5</v>
      </c>
      <c r="CK183" s="250">
        <v>19</v>
      </c>
    </row>
    <row r="184" spans="1:89" s="241" customFormat="1" x14ac:dyDescent="0.25">
      <c r="A184" s="240">
        <v>746</v>
      </c>
      <c r="D184" s="242" t="s">
        <v>445</v>
      </c>
      <c r="E184" s="250">
        <v>433</v>
      </c>
      <c r="F184" s="250">
        <v>430</v>
      </c>
      <c r="G184" s="250">
        <v>415</v>
      </c>
      <c r="H184" s="250">
        <v>365</v>
      </c>
      <c r="I184" s="250">
        <v>333</v>
      </c>
      <c r="J184" s="250">
        <v>218</v>
      </c>
      <c r="K184" s="250">
        <v>143</v>
      </c>
      <c r="L184" s="250">
        <v>156</v>
      </c>
      <c r="M184" s="250">
        <v>163</v>
      </c>
      <c r="N184" s="250">
        <v>159</v>
      </c>
      <c r="O184" s="250">
        <v>179</v>
      </c>
      <c r="P184" s="250">
        <v>183</v>
      </c>
      <c r="Q184" s="250">
        <v>224</v>
      </c>
      <c r="R184" s="250">
        <v>249</v>
      </c>
      <c r="S184" s="250">
        <v>295</v>
      </c>
      <c r="T184" s="250">
        <v>333</v>
      </c>
      <c r="U184" s="250">
        <v>314</v>
      </c>
      <c r="V184" s="250">
        <v>331</v>
      </c>
      <c r="W184" s="250">
        <v>335</v>
      </c>
      <c r="X184" s="250">
        <v>338</v>
      </c>
      <c r="Y184" s="250">
        <v>384</v>
      </c>
      <c r="Z184" s="250">
        <v>418</v>
      </c>
      <c r="AA184" s="250">
        <v>429</v>
      </c>
      <c r="AB184" s="250">
        <v>426</v>
      </c>
      <c r="AC184" s="250">
        <v>478</v>
      </c>
      <c r="AD184" s="250">
        <v>539</v>
      </c>
      <c r="AE184" s="250">
        <v>471</v>
      </c>
      <c r="AF184" s="250">
        <v>500</v>
      </c>
      <c r="AG184" s="250">
        <v>533</v>
      </c>
      <c r="AH184" s="250">
        <v>524</v>
      </c>
      <c r="AI184" s="250">
        <v>485</v>
      </c>
      <c r="AJ184" s="250">
        <v>445</v>
      </c>
      <c r="AK184" s="250">
        <v>495</v>
      </c>
      <c r="AL184" s="250">
        <v>455</v>
      </c>
      <c r="AM184" s="250">
        <v>506</v>
      </c>
      <c r="AN184" s="250">
        <v>493</v>
      </c>
      <c r="AO184" s="250">
        <v>437</v>
      </c>
      <c r="AP184" s="250">
        <v>497</v>
      </c>
      <c r="AQ184" s="250">
        <v>382</v>
      </c>
      <c r="AR184" s="250">
        <v>365</v>
      </c>
      <c r="AS184" s="250">
        <v>388</v>
      </c>
      <c r="AT184" s="250">
        <v>398</v>
      </c>
      <c r="AU184" s="250">
        <v>348</v>
      </c>
      <c r="AV184" s="250">
        <v>367</v>
      </c>
      <c r="AW184" s="250">
        <v>373</v>
      </c>
      <c r="AX184" s="250">
        <v>358</v>
      </c>
      <c r="AY184" s="250">
        <v>362</v>
      </c>
      <c r="AZ184" s="250">
        <v>357</v>
      </c>
      <c r="BA184" s="250">
        <v>396</v>
      </c>
      <c r="BB184" s="250">
        <v>342</v>
      </c>
      <c r="BC184" s="250">
        <v>354</v>
      </c>
      <c r="BD184" s="250">
        <v>352</v>
      </c>
      <c r="BE184" s="250">
        <v>343</v>
      </c>
      <c r="BF184" s="250">
        <v>379</v>
      </c>
      <c r="BG184" s="250">
        <v>377</v>
      </c>
      <c r="BH184" s="250">
        <v>357</v>
      </c>
      <c r="BI184" s="250">
        <v>321</v>
      </c>
      <c r="BJ184" s="250">
        <v>289</v>
      </c>
      <c r="BK184" s="250">
        <v>245</v>
      </c>
      <c r="BL184" s="250">
        <v>208</v>
      </c>
      <c r="BM184" s="250">
        <v>211</v>
      </c>
      <c r="BN184" s="250">
        <v>167</v>
      </c>
      <c r="BO184" s="250">
        <v>157</v>
      </c>
      <c r="BP184" s="250">
        <v>176</v>
      </c>
      <c r="BQ184" s="250">
        <v>165</v>
      </c>
      <c r="BR184" s="250">
        <v>136</v>
      </c>
      <c r="BS184" s="250">
        <v>135</v>
      </c>
      <c r="BT184" s="250">
        <v>93</v>
      </c>
      <c r="BU184" s="250">
        <v>96</v>
      </c>
      <c r="BV184" s="250">
        <v>83</v>
      </c>
      <c r="BW184" s="250">
        <v>74</v>
      </c>
      <c r="BX184" s="250">
        <v>70</v>
      </c>
      <c r="BY184" s="250">
        <v>63</v>
      </c>
      <c r="BZ184" s="250">
        <v>53</v>
      </c>
      <c r="CA184" s="250">
        <v>50</v>
      </c>
      <c r="CB184" s="250">
        <v>49</v>
      </c>
      <c r="CC184" s="250">
        <v>35</v>
      </c>
      <c r="CD184" s="250">
        <v>30</v>
      </c>
      <c r="CE184" s="250">
        <v>14</v>
      </c>
      <c r="CF184" s="250">
        <v>20</v>
      </c>
      <c r="CG184" s="250">
        <v>14</v>
      </c>
      <c r="CH184" s="250">
        <v>5</v>
      </c>
      <c r="CI184" s="250">
        <v>11</v>
      </c>
      <c r="CJ184" s="250">
        <v>7</v>
      </c>
      <c r="CK184" s="250">
        <v>9</v>
      </c>
    </row>
    <row r="185" spans="1:89" s="241" customFormat="1" x14ac:dyDescent="0.25">
      <c r="A185" s="240">
        <v>706</v>
      </c>
      <c r="D185" s="242" t="s">
        <v>446</v>
      </c>
      <c r="E185" s="250">
        <v>279</v>
      </c>
      <c r="F185" s="250">
        <v>257</v>
      </c>
      <c r="G185" s="250">
        <v>266</v>
      </c>
      <c r="H185" s="250">
        <v>245</v>
      </c>
      <c r="I185" s="250">
        <v>199</v>
      </c>
      <c r="J185" s="250">
        <v>143</v>
      </c>
      <c r="K185" s="250">
        <v>121</v>
      </c>
      <c r="L185" s="250">
        <v>106</v>
      </c>
      <c r="M185" s="250">
        <v>91</v>
      </c>
      <c r="N185" s="250">
        <v>128</v>
      </c>
      <c r="O185" s="250">
        <v>139</v>
      </c>
      <c r="P185" s="250">
        <v>145</v>
      </c>
      <c r="Q185" s="250">
        <v>160</v>
      </c>
      <c r="R185" s="250">
        <v>147</v>
      </c>
      <c r="S185" s="250">
        <v>144</v>
      </c>
      <c r="T185" s="250">
        <v>159</v>
      </c>
      <c r="U185" s="250">
        <v>180</v>
      </c>
      <c r="V185" s="250">
        <v>180</v>
      </c>
      <c r="W185" s="250">
        <v>180</v>
      </c>
      <c r="X185" s="250">
        <v>226</v>
      </c>
      <c r="Y185" s="250">
        <v>227</v>
      </c>
      <c r="Z185" s="250">
        <v>218</v>
      </c>
      <c r="AA185" s="250">
        <v>247</v>
      </c>
      <c r="AB185" s="250">
        <v>244</v>
      </c>
      <c r="AC185" s="250">
        <v>258</v>
      </c>
      <c r="AD185" s="250">
        <v>272</v>
      </c>
      <c r="AE185" s="250">
        <v>285</v>
      </c>
      <c r="AF185" s="250">
        <v>314</v>
      </c>
      <c r="AG185" s="250">
        <v>288</v>
      </c>
      <c r="AH185" s="250">
        <v>282</v>
      </c>
      <c r="AI185" s="250">
        <v>301</v>
      </c>
      <c r="AJ185" s="250">
        <v>283</v>
      </c>
      <c r="AK185" s="250">
        <v>305</v>
      </c>
      <c r="AL185" s="250">
        <v>330</v>
      </c>
      <c r="AM185" s="250">
        <v>317</v>
      </c>
      <c r="AN185" s="250">
        <v>381</v>
      </c>
      <c r="AO185" s="250">
        <v>311</v>
      </c>
      <c r="AP185" s="250">
        <v>357</v>
      </c>
      <c r="AQ185" s="250">
        <v>307</v>
      </c>
      <c r="AR185" s="250">
        <v>300</v>
      </c>
      <c r="AS185" s="250">
        <v>310</v>
      </c>
      <c r="AT185" s="250">
        <v>291</v>
      </c>
      <c r="AU185" s="250">
        <v>294</v>
      </c>
      <c r="AV185" s="250">
        <v>304</v>
      </c>
      <c r="AW185" s="250">
        <v>316</v>
      </c>
      <c r="AX185" s="250">
        <v>275</v>
      </c>
      <c r="AY185" s="250">
        <v>329</v>
      </c>
      <c r="AZ185" s="250">
        <v>317</v>
      </c>
      <c r="BA185" s="250">
        <v>318</v>
      </c>
      <c r="BB185" s="250">
        <v>321</v>
      </c>
      <c r="BC185" s="250">
        <v>278</v>
      </c>
      <c r="BD185" s="250">
        <v>309</v>
      </c>
      <c r="BE185" s="250">
        <v>345</v>
      </c>
      <c r="BF185" s="250">
        <v>334</v>
      </c>
      <c r="BG185" s="250">
        <v>347</v>
      </c>
      <c r="BH185" s="250">
        <v>333</v>
      </c>
      <c r="BI185" s="250">
        <v>268</v>
      </c>
      <c r="BJ185" s="250">
        <v>262</v>
      </c>
      <c r="BK185" s="250">
        <v>250</v>
      </c>
      <c r="BL185" s="250">
        <v>235</v>
      </c>
      <c r="BM185" s="250">
        <v>190</v>
      </c>
      <c r="BN185" s="250">
        <v>155</v>
      </c>
      <c r="BO185" s="250">
        <v>208</v>
      </c>
      <c r="BP185" s="250">
        <v>160</v>
      </c>
      <c r="BQ185" s="250">
        <v>139</v>
      </c>
      <c r="BR185" s="250">
        <v>141</v>
      </c>
      <c r="BS185" s="250">
        <v>122</v>
      </c>
      <c r="BT185" s="250">
        <v>107</v>
      </c>
      <c r="BU185" s="250">
        <v>91</v>
      </c>
      <c r="BV185" s="250">
        <v>83</v>
      </c>
      <c r="BW185" s="250">
        <v>77</v>
      </c>
      <c r="BX185" s="250">
        <v>66</v>
      </c>
      <c r="BY185" s="250">
        <v>50</v>
      </c>
      <c r="BZ185" s="250">
        <v>48</v>
      </c>
      <c r="CA185" s="250">
        <v>47</v>
      </c>
      <c r="CB185" s="250">
        <v>51</v>
      </c>
      <c r="CC185" s="250">
        <v>40</v>
      </c>
      <c r="CD185" s="250">
        <v>22</v>
      </c>
      <c r="CE185" s="250">
        <v>17</v>
      </c>
      <c r="CF185" s="250">
        <v>20</v>
      </c>
      <c r="CG185" s="250">
        <v>18</v>
      </c>
      <c r="CH185" s="250">
        <v>4</v>
      </c>
      <c r="CI185" s="250">
        <v>7</v>
      </c>
      <c r="CJ185" s="250">
        <v>6</v>
      </c>
      <c r="CK185" s="250">
        <v>9</v>
      </c>
    </row>
    <row r="186" spans="1:89" s="241" customFormat="1" x14ac:dyDescent="0.25">
      <c r="A186" s="240">
        <v>751</v>
      </c>
      <c r="D186" s="242" t="s">
        <v>447</v>
      </c>
      <c r="E186" s="250">
        <v>1630</v>
      </c>
      <c r="F186" s="250">
        <v>1668</v>
      </c>
      <c r="G186" s="250">
        <v>1818</v>
      </c>
      <c r="H186" s="250">
        <v>2136</v>
      </c>
      <c r="I186" s="250">
        <v>3096</v>
      </c>
      <c r="J186" s="250">
        <v>4578</v>
      </c>
      <c r="K186" s="250">
        <v>5236</v>
      </c>
      <c r="L186" s="250">
        <v>4925</v>
      </c>
      <c r="M186" s="250">
        <v>4871</v>
      </c>
      <c r="N186" s="250">
        <v>4512</v>
      </c>
      <c r="O186" s="250">
        <v>4006</v>
      </c>
      <c r="P186" s="250">
        <v>3688</v>
      </c>
      <c r="Q186" s="250">
        <v>3272</v>
      </c>
      <c r="R186" s="250">
        <v>2867</v>
      </c>
      <c r="S186" s="250">
        <v>2551</v>
      </c>
      <c r="T186" s="250">
        <v>2392</v>
      </c>
      <c r="U186" s="250">
        <v>2237</v>
      </c>
      <c r="V186" s="250">
        <v>2129</v>
      </c>
      <c r="W186" s="250">
        <v>2082</v>
      </c>
      <c r="X186" s="250">
        <v>1986</v>
      </c>
      <c r="Y186" s="250">
        <v>1978</v>
      </c>
      <c r="Z186" s="250">
        <v>1951</v>
      </c>
      <c r="AA186" s="250">
        <v>1853</v>
      </c>
      <c r="AB186" s="250">
        <v>1760</v>
      </c>
      <c r="AC186" s="250">
        <v>1804</v>
      </c>
      <c r="AD186" s="250">
        <v>1946</v>
      </c>
      <c r="AE186" s="250">
        <v>2014</v>
      </c>
      <c r="AF186" s="250">
        <v>1918</v>
      </c>
      <c r="AG186" s="250">
        <v>2076</v>
      </c>
      <c r="AH186" s="250">
        <v>1990</v>
      </c>
      <c r="AI186" s="250">
        <v>1886</v>
      </c>
      <c r="AJ186" s="250">
        <v>1920</v>
      </c>
      <c r="AK186" s="250">
        <v>1951</v>
      </c>
      <c r="AL186" s="250">
        <v>1940</v>
      </c>
      <c r="AM186" s="250">
        <v>2107</v>
      </c>
      <c r="AN186" s="250">
        <v>2043</v>
      </c>
      <c r="AO186" s="250">
        <v>2033</v>
      </c>
      <c r="AP186" s="250">
        <v>1936</v>
      </c>
      <c r="AQ186" s="250">
        <v>1852</v>
      </c>
      <c r="AR186" s="250">
        <v>1912</v>
      </c>
      <c r="AS186" s="250">
        <v>1917</v>
      </c>
      <c r="AT186" s="250">
        <v>1778</v>
      </c>
      <c r="AU186" s="250">
        <v>1876</v>
      </c>
      <c r="AV186" s="250">
        <v>1745</v>
      </c>
      <c r="AW186" s="250">
        <v>1740</v>
      </c>
      <c r="AX186" s="250">
        <v>1745</v>
      </c>
      <c r="AY186" s="250">
        <v>1613</v>
      </c>
      <c r="AZ186" s="250">
        <v>1699</v>
      </c>
      <c r="BA186" s="250">
        <v>1692</v>
      </c>
      <c r="BB186" s="250">
        <v>1533</v>
      </c>
      <c r="BC186" s="250">
        <v>1662</v>
      </c>
      <c r="BD186" s="250">
        <v>1530</v>
      </c>
      <c r="BE186" s="250">
        <v>1573</v>
      </c>
      <c r="BF186" s="250">
        <v>1619</v>
      </c>
      <c r="BG186" s="250">
        <v>1580</v>
      </c>
      <c r="BH186" s="250">
        <v>1525</v>
      </c>
      <c r="BI186" s="250">
        <v>1417</v>
      </c>
      <c r="BJ186" s="250">
        <v>1251</v>
      </c>
      <c r="BK186" s="250">
        <v>1147</v>
      </c>
      <c r="BL186" s="250">
        <v>1019</v>
      </c>
      <c r="BM186" s="250">
        <v>1023</v>
      </c>
      <c r="BN186" s="250">
        <v>969</v>
      </c>
      <c r="BO186" s="250">
        <v>907</v>
      </c>
      <c r="BP186" s="250">
        <v>904</v>
      </c>
      <c r="BQ186" s="250">
        <v>740</v>
      </c>
      <c r="BR186" s="250">
        <v>666</v>
      </c>
      <c r="BS186" s="250">
        <v>659</v>
      </c>
      <c r="BT186" s="250">
        <v>576</v>
      </c>
      <c r="BU186" s="250">
        <v>566</v>
      </c>
      <c r="BV186" s="250">
        <v>535</v>
      </c>
      <c r="BW186" s="250">
        <v>470</v>
      </c>
      <c r="BX186" s="250">
        <v>427</v>
      </c>
      <c r="BY186" s="250">
        <v>385</v>
      </c>
      <c r="BZ186" s="250">
        <v>353</v>
      </c>
      <c r="CA186" s="250">
        <v>329</v>
      </c>
      <c r="CB186" s="250">
        <v>277</v>
      </c>
      <c r="CC186" s="250">
        <v>234</v>
      </c>
      <c r="CD186" s="250">
        <v>210</v>
      </c>
      <c r="CE186" s="250">
        <v>166</v>
      </c>
      <c r="CF186" s="250">
        <v>125</v>
      </c>
      <c r="CG186" s="250">
        <v>99</v>
      </c>
      <c r="CH186" s="250">
        <v>48</v>
      </c>
      <c r="CI186" s="250">
        <v>48</v>
      </c>
      <c r="CJ186" s="250">
        <v>30</v>
      </c>
      <c r="CK186" s="250">
        <v>63</v>
      </c>
    </row>
    <row r="187" spans="1:89" s="241" customFormat="1" x14ac:dyDescent="0.25">
      <c r="A187" s="240">
        <v>657</v>
      </c>
      <c r="D187" s="242" t="s">
        <v>448</v>
      </c>
      <c r="E187" s="250">
        <v>578</v>
      </c>
      <c r="F187" s="250">
        <v>552</v>
      </c>
      <c r="G187" s="250">
        <v>594</v>
      </c>
      <c r="H187" s="250">
        <v>634</v>
      </c>
      <c r="I187" s="250">
        <v>618</v>
      </c>
      <c r="J187" s="250">
        <v>582</v>
      </c>
      <c r="K187" s="250">
        <v>596</v>
      </c>
      <c r="L187" s="250">
        <v>515</v>
      </c>
      <c r="M187" s="250">
        <v>527</v>
      </c>
      <c r="N187" s="250">
        <v>492</v>
      </c>
      <c r="O187" s="250">
        <v>502</v>
      </c>
      <c r="P187" s="250">
        <v>509</v>
      </c>
      <c r="Q187" s="250">
        <v>468</v>
      </c>
      <c r="R187" s="250">
        <v>469</v>
      </c>
      <c r="S187" s="250">
        <v>456</v>
      </c>
      <c r="T187" s="250">
        <v>482</v>
      </c>
      <c r="U187" s="250">
        <v>452</v>
      </c>
      <c r="V187" s="250">
        <v>461</v>
      </c>
      <c r="W187" s="250">
        <v>447</v>
      </c>
      <c r="X187" s="250">
        <v>518</v>
      </c>
      <c r="Y187" s="250">
        <v>483</v>
      </c>
      <c r="Z187" s="250">
        <v>504</v>
      </c>
      <c r="AA187" s="250">
        <v>518</v>
      </c>
      <c r="AB187" s="250">
        <v>579</v>
      </c>
      <c r="AC187" s="250">
        <v>569</v>
      </c>
      <c r="AD187" s="250">
        <v>612</v>
      </c>
      <c r="AE187" s="250">
        <v>550</v>
      </c>
      <c r="AF187" s="250">
        <v>578</v>
      </c>
      <c r="AG187" s="250">
        <v>624</v>
      </c>
      <c r="AH187" s="250">
        <v>602</v>
      </c>
      <c r="AI187" s="250">
        <v>614</v>
      </c>
      <c r="AJ187" s="250">
        <v>609</v>
      </c>
      <c r="AK187" s="250">
        <v>570</v>
      </c>
      <c r="AL187" s="250">
        <v>611</v>
      </c>
      <c r="AM187" s="250">
        <v>613</v>
      </c>
      <c r="AN187" s="250">
        <v>621</v>
      </c>
      <c r="AO187" s="250">
        <v>623</v>
      </c>
      <c r="AP187" s="250">
        <v>621</v>
      </c>
      <c r="AQ187" s="250">
        <v>556</v>
      </c>
      <c r="AR187" s="250">
        <v>575</v>
      </c>
      <c r="AS187" s="250">
        <v>560</v>
      </c>
      <c r="AT187" s="250">
        <v>550</v>
      </c>
      <c r="AU187" s="250">
        <v>517</v>
      </c>
      <c r="AV187" s="250">
        <v>524</v>
      </c>
      <c r="AW187" s="250">
        <v>529</v>
      </c>
      <c r="AX187" s="250">
        <v>517</v>
      </c>
      <c r="AY187" s="250">
        <v>496</v>
      </c>
      <c r="AZ187" s="250">
        <v>562</v>
      </c>
      <c r="BA187" s="250">
        <v>497</v>
      </c>
      <c r="BB187" s="250">
        <v>480</v>
      </c>
      <c r="BC187" s="250">
        <v>501</v>
      </c>
      <c r="BD187" s="250">
        <v>507</v>
      </c>
      <c r="BE187" s="250">
        <v>509</v>
      </c>
      <c r="BF187" s="250">
        <v>518</v>
      </c>
      <c r="BG187" s="250">
        <v>551</v>
      </c>
      <c r="BH187" s="250">
        <v>477</v>
      </c>
      <c r="BI187" s="250">
        <v>500</v>
      </c>
      <c r="BJ187" s="250">
        <v>425</v>
      </c>
      <c r="BK187" s="250">
        <v>426</v>
      </c>
      <c r="BL187" s="250">
        <v>351</v>
      </c>
      <c r="BM187" s="250">
        <v>322</v>
      </c>
      <c r="BN187" s="250">
        <v>306</v>
      </c>
      <c r="BO187" s="250">
        <v>309</v>
      </c>
      <c r="BP187" s="250">
        <v>271</v>
      </c>
      <c r="BQ187" s="250">
        <v>287</v>
      </c>
      <c r="BR187" s="250">
        <v>241</v>
      </c>
      <c r="BS187" s="250">
        <v>231</v>
      </c>
      <c r="BT187" s="250">
        <v>197</v>
      </c>
      <c r="BU187" s="250">
        <v>180</v>
      </c>
      <c r="BV187" s="250">
        <v>171</v>
      </c>
      <c r="BW187" s="250">
        <v>163</v>
      </c>
      <c r="BX187" s="250">
        <v>132</v>
      </c>
      <c r="BY187" s="250">
        <v>115</v>
      </c>
      <c r="BZ187" s="250">
        <v>125</v>
      </c>
      <c r="CA187" s="250">
        <v>104</v>
      </c>
      <c r="CB187" s="250">
        <v>72</v>
      </c>
      <c r="CC187" s="250">
        <v>73</v>
      </c>
      <c r="CD187" s="250">
        <v>44</v>
      </c>
      <c r="CE187" s="250">
        <v>39</v>
      </c>
      <c r="CF187" s="250">
        <v>35</v>
      </c>
      <c r="CG187" s="250">
        <v>24</v>
      </c>
      <c r="CH187" s="250">
        <v>22</v>
      </c>
      <c r="CI187" s="250">
        <v>11</v>
      </c>
      <c r="CJ187" s="250">
        <v>14</v>
      </c>
      <c r="CK187" s="250">
        <v>16</v>
      </c>
    </row>
    <row r="188" spans="1:89" s="241" customFormat="1" x14ac:dyDescent="0.25">
      <c r="A188" s="240">
        <v>661</v>
      </c>
      <c r="D188" s="242" t="s">
        <v>449</v>
      </c>
      <c r="E188" s="250">
        <v>411</v>
      </c>
      <c r="F188" s="250">
        <v>352</v>
      </c>
      <c r="G188" s="250">
        <v>405</v>
      </c>
      <c r="H188" s="250">
        <v>381</v>
      </c>
      <c r="I188" s="250">
        <v>389</v>
      </c>
      <c r="J188" s="250">
        <v>368</v>
      </c>
      <c r="K188" s="250">
        <v>349</v>
      </c>
      <c r="L188" s="250">
        <v>311</v>
      </c>
      <c r="M188" s="250">
        <v>382</v>
      </c>
      <c r="N188" s="250">
        <v>356</v>
      </c>
      <c r="O188" s="250">
        <v>303</v>
      </c>
      <c r="P188" s="250">
        <v>326</v>
      </c>
      <c r="Q188" s="250">
        <v>317</v>
      </c>
      <c r="R188" s="250">
        <v>341</v>
      </c>
      <c r="S188" s="250">
        <v>293</v>
      </c>
      <c r="T188" s="250">
        <v>287</v>
      </c>
      <c r="U188" s="250">
        <v>326</v>
      </c>
      <c r="V188" s="250">
        <v>308</v>
      </c>
      <c r="W188" s="250">
        <v>289</v>
      </c>
      <c r="X188" s="250">
        <v>348</v>
      </c>
      <c r="Y188" s="250">
        <v>341</v>
      </c>
      <c r="Z188" s="250">
        <v>360</v>
      </c>
      <c r="AA188" s="250">
        <v>324</v>
      </c>
      <c r="AB188" s="250">
        <v>342</v>
      </c>
      <c r="AC188" s="250">
        <v>348</v>
      </c>
      <c r="AD188" s="250">
        <v>378</v>
      </c>
      <c r="AE188" s="250">
        <v>352</v>
      </c>
      <c r="AF188" s="250">
        <v>383</v>
      </c>
      <c r="AG188" s="250">
        <v>390</v>
      </c>
      <c r="AH188" s="250">
        <v>356</v>
      </c>
      <c r="AI188" s="250">
        <v>356</v>
      </c>
      <c r="AJ188" s="250">
        <v>377</v>
      </c>
      <c r="AK188" s="250">
        <v>325</v>
      </c>
      <c r="AL188" s="250">
        <v>397</v>
      </c>
      <c r="AM188" s="250">
        <v>414</v>
      </c>
      <c r="AN188" s="250">
        <v>398</v>
      </c>
      <c r="AO188" s="250">
        <v>437</v>
      </c>
      <c r="AP188" s="250">
        <v>433</v>
      </c>
      <c r="AQ188" s="250">
        <v>399</v>
      </c>
      <c r="AR188" s="250">
        <v>378</v>
      </c>
      <c r="AS188" s="250">
        <v>389</v>
      </c>
      <c r="AT188" s="250">
        <v>391</v>
      </c>
      <c r="AU188" s="250">
        <v>346</v>
      </c>
      <c r="AV188" s="250">
        <v>346</v>
      </c>
      <c r="AW188" s="250">
        <v>412</v>
      </c>
      <c r="AX188" s="250">
        <v>355</v>
      </c>
      <c r="AY188" s="250">
        <v>366</v>
      </c>
      <c r="AZ188" s="250">
        <v>398</v>
      </c>
      <c r="BA188" s="250">
        <v>367</v>
      </c>
      <c r="BB188" s="250">
        <v>337</v>
      </c>
      <c r="BC188" s="250">
        <v>351</v>
      </c>
      <c r="BD188" s="250">
        <v>343</v>
      </c>
      <c r="BE188" s="250">
        <v>340</v>
      </c>
      <c r="BF188" s="250">
        <v>369</v>
      </c>
      <c r="BG188" s="250">
        <v>386</v>
      </c>
      <c r="BH188" s="250">
        <v>349</v>
      </c>
      <c r="BI188" s="250">
        <v>291</v>
      </c>
      <c r="BJ188" s="250">
        <v>276</v>
      </c>
      <c r="BK188" s="250">
        <v>274</v>
      </c>
      <c r="BL188" s="250">
        <v>238</v>
      </c>
      <c r="BM188" s="250">
        <v>233</v>
      </c>
      <c r="BN188" s="250">
        <v>222</v>
      </c>
      <c r="BO188" s="250">
        <v>220</v>
      </c>
      <c r="BP188" s="250">
        <v>208</v>
      </c>
      <c r="BQ188" s="250">
        <v>189</v>
      </c>
      <c r="BR188" s="250">
        <v>176</v>
      </c>
      <c r="BS188" s="250">
        <v>137</v>
      </c>
      <c r="BT188" s="250">
        <v>150</v>
      </c>
      <c r="BU188" s="250">
        <v>115</v>
      </c>
      <c r="BV188" s="250">
        <v>113</v>
      </c>
      <c r="BW188" s="250">
        <v>119</v>
      </c>
      <c r="BX188" s="250">
        <v>99</v>
      </c>
      <c r="BY188" s="250">
        <v>99</v>
      </c>
      <c r="BZ188" s="250">
        <v>78</v>
      </c>
      <c r="CA188" s="250">
        <v>59</v>
      </c>
      <c r="CB188" s="250">
        <v>57</v>
      </c>
      <c r="CC188" s="250">
        <v>46</v>
      </c>
      <c r="CD188" s="250">
        <v>36</v>
      </c>
      <c r="CE188" s="250">
        <v>27</v>
      </c>
      <c r="CF188" s="250">
        <v>13</v>
      </c>
      <c r="CG188" s="250">
        <v>13</v>
      </c>
      <c r="CH188" s="250">
        <v>16</v>
      </c>
      <c r="CI188" s="250">
        <v>8</v>
      </c>
      <c r="CJ188" s="250">
        <v>2</v>
      </c>
      <c r="CK188" s="250">
        <v>8</v>
      </c>
    </row>
    <row r="189" spans="1:89" s="241" customFormat="1" x14ac:dyDescent="0.25">
      <c r="A189" s="240">
        <v>756</v>
      </c>
      <c r="D189" s="242" t="s">
        <v>450</v>
      </c>
      <c r="E189" s="250">
        <v>276</v>
      </c>
      <c r="F189" s="250">
        <v>285</v>
      </c>
      <c r="G189" s="250">
        <v>254</v>
      </c>
      <c r="H189" s="250">
        <v>228</v>
      </c>
      <c r="I189" s="250">
        <v>207</v>
      </c>
      <c r="J189" s="250">
        <v>183</v>
      </c>
      <c r="K189" s="250">
        <v>153</v>
      </c>
      <c r="L189" s="250">
        <v>153</v>
      </c>
      <c r="M189" s="250">
        <v>155</v>
      </c>
      <c r="N189" s="250">
        <v>182</v>
      </c>
      <c r="O189" s="250">
        <v>191</v>
      </c>
      <c r="P189" s="250">
        <v>168</v>
      </c>
      <c r="Q189" s="250">
        <v>229</v>
      </c>
      <c r="R189" s="250">
        <v>195</v>
      </c>
      <c r="S189" s="250">
        <v>206</v>
      </c>
      <c r="T189" s="250">
        <v>233</v>
      </c>
      <c r="U189" s="250">
        <v>225</v>
      </c>
      <c r="V189" s="250">
        <v>235</v>
      </c>
      <c r="W189" s="250">
        <v>241</v>
      </c>
      <c r="X189" s="250">
        <v>229</v>
      </c>
      <c r="Y189" s="250">
        <v>231</v>
      </c>
      <c r="Z189" s="250">
        <v>280</v>
      </c>
      <c r="AA189" s="250">
        <v>248</v>
      </c>
      <c r="AB189" s="250">
        <v>235</v>
      </c>
      <c r="AC189" s="250">
        <v>269</v>
      </c>
      <c r="AD189" s="250">
        <v>288</v>
      </c>
      <c r="AE189" s="250">
        <v>268</v>
      </c>
      <c r="AF189" s="250">
        <v>287</v>
      </c>
      <c r="AG189" s="250">
        <v>289</v>
      </c>
      <c r="AH189" s="250">
        <v>270</v>
      </c>
      <c r="AI189" s="250">
        <v>272</v>
      </c>
      <c r="AJ189" s="250">
        <v>259</v>
      </c>
      <c r="AK189" s="250">
        <v>271</v>
      </c>
      <c r="AL189" s="250">
        <v>290</v>
      </c>
      <c r="AM189" s="250">
        <v>284</v>
      </c>
      <c r="AN189" s="250">
        <v>312</v>
      </c>
      <c r="AO189" s="250">
        <v>326</v>
      </c>
      <c r="AP189" s="250">
        <v>321</v>
      </c>
      <c r="AQ189" s="250">
        <v>299</v>
      </c>
      <c r="AR189" s="250">
        <v>253</v>
      </c>
      <c r="AS189" s="250">
        <v>272</v>
      </c>
      <c r="AT189" s="250">
        <v>256</v>
      </c>
      <c r="AU189" s="250">
        <v>263</v>
      </c>
      <c r="AV189" s="250">
        <v>246</v>
      </c>
      <c r="AW189" s="250">
        <v>264</v>
      </c>
      <c r="AX189" s="250">
        <v>259</v>
      </c>
      <c r="AY189" s="250">
        <v>250</v>
      </c>
      <c r="AZ189" s="250">
        <v>242</v>
      </c>
      <c r="BA189" s="250">
        <v>235</v>
      </c>
      <c r="BB189" s="250">
        <v>212</v>
      </c>
      <c r="BC189" s="250">
        <v>246</v>
      </c>
      <c r="BD189" s="250">
        <v>225</v>
      </c>
      <c r="BE189" s="250">
        <v>249</v>
      </c>
      <c r="BF189" s="250">
        <v>268</v>
      </c>
      <c r="BG189" s="250">
        <v>245</v>
      </c>
      <c r="BH189" s="250">
        <v>285</v>
      </c>
      <c r="BI189" s="250">
        <v>231</v>
      </c>
      <c r="BJ189" s="250">
        <v>201</v>
      </c>
      <c r="BK189" s="250">
        <v>196</v>
      </c>
      <c r="BL189" s="250">
        <v>184</v>
      </c>
      <c r="BM189" s="250">
        <v>149</v>
      </c>
      <c r="BN189" s="250">
        <v>140</v>
      </c>
      <c r="BO189" s="250">
        <v>124</v>
      </c>
      <c r="BP189" s="250">
        <v>147</v>
      </c>
      <c r="BQ189" s="250">
        <v>108</v>
      </c>
      <c r="BR189" s="250">
        <v>123</v>
      </c>
      <c r="BS189" s="250">
        <v>115</v>
      </c>
      <c r="BT189" s="250">
        <v>75</v>
      </c>
      <c r="BU189" s="250">
        <v>92</v>
      </c>
      <c r="BV189" s="250">
        <v>72</v>
      </c>
      <c r="BW189" s="250">
        <v>65</v>
      </c>
      <c r="BX189" s="250">
        <v>87</v>
      </c>
      <c r="BY189" s="250">
        <v>51</v>
      </c>
      <c r="BZ189" s="250">
        <v>40</v>
      </c>
      <c r="CA189" s="250">
        <v>51</v>
      </c>
      <c r="CB189" s="250">
        <v>43</v>
      </c>
      <c r="CC189" s="250">
        <v>25</v>
      </c>
      <c r="CD189" s="250">
        <v>31</v>
      </c>
      <c r="CE189" s="250">
        <v>22</v>
      </c>
      <c r="CF189" s="250">
        <v>15</v>
      </c>
      <c r="CG189" s="250">
        <v>14</v>
      </c>
      <c r="CH189" s="250">
        <v>12</v>
      </c>
      <c r="CI189" s="250">
        <v>7</v>
      </c>
      <c r="CJ189" s="250">
        <v>2</v>
      </c>
      <c r="CK189" s="250">
        <v>6</v>
      </c>
    </row>
    <row r="190" spans="1:89" s="241" customFormat="1" x14ac:dyDescent="0.25">
      <c r="A190" s="240">
        <v>665</v>
      </c>
      <c r="D190" s="242" t="s">
        <v>451</v>
      </c>
      <c r="E190" s="250">
        <v>138</v>
      </c>
      <c r="F190" s="250">
        <v>130</v>
      </c>
      <c r="G190" s="250">
        <v>148</v>
      </c>
      <c r="H190" s="250">
        <v>156</v>
      </c>
      <c r="I190" s="250">
        <v>129</v>
      </c>
      <c r="J190" s="250">
        <v>86</v>
      </c>
      <c r="K190" s="250">
        <v>67</v>
      </c>
      <c r="L190" s="250">
        <v>47</v>
      </c>
      <c r="M190" s="250">
        <v>79</v>
      </c>
      <c r="N190" s="250">
        <v>58</v>
      </c>
      <c r="O190" s="250">
        <v>65</v>
      </c>
      <c r="P190" s="250">
        <v>80</v>
      </c>
      <c r="Q190" s="250">
        <v>67</v>
      </c>
      <c r="R190" s="250">
        <v>90</v>
      </c>
      <c r="S190" s="250">
        <v>63</v>
      </c>
      <c r="T190" s="250">
        <v>75</v>
      </c>
      <c r="U190" s="250">
        <v>78</v>
      </c>
      <c r="V190" s="250">
        <v>67</v>
      </c>
      <c r="W190" s="250">
        <v>75</v>
      </c>
      <c r="X190" s="250">
        <v>71</v>
      </c>
      <c r="Y190" s="250">
        <v>94</v>
      </c>
      <c r="Z190" s="250">
        <v>88</v>
      </c>
      <c r="AA190" s="250">
        <v>104</v>
      </c>
      <c r="AB190" s="250">
        <v>117</v>
      </c>
      <c r="AC190" s="250">
        <v>113</v>
      </c>
      <c r="AD190" s="250">
        <v>122</v>
      </c>
      <c r="AE190" s="250">
        <v>109</v>
      </c>
      <c r="AF190" s="250">
        <v>114</v>
      </c>
      <c r="AG190" s="250">
        <v>130</v>
      </c>
      <c r="AH190" s="250">
        <v>111</v>
      </c>
      <c r="AI190" s="250">
        <v>135</v>
      </c>
      <c r="AJ190" s="250">
        <v>135</v>
      </c>
      <c r="AK190" s="250">
        <v>153</v>
      </c>
      <c r="AL190" s="250">
        <v>154</v>
      </c>
      <c r="AM190" s="250">
        <v>167</v>
      </c>
      <c r="AN190" s="250">
        <v>166</v>
      </c>
      <c r="AO190" s="250">
        <v>171</v>
      </c>
      <c r="AP190" s="250">
        <v>141</v>
      </c>
      <c r="AQ190" s="250">
        <v>152</v>
      </c>
      <c r="AR190" s="250">
        <v>161</v>
      </c>
      <c r="AS190" s="250">
        <v>170</v>
      </c>
      <c r="AT190" s="250">
        <v>145</v>
      </c>
      <c r="AU190" s="250">
        <v>155</v>
      </c>
      <c r="AV190" s="250">
        <v>154</v>
      </c>
      <c r="AW190" s="250">
        <v>167</v>
      </c>
      <c r="AX190" s="250">
        <v>177</v>
      </c>
      <c r="AY190" s="250">
        <v>122</v>
      </c>
      <c r="AZ190" s="250">
        <v>144</v>
      </c>
      <c r="BA190" s="250">
        <v>130</v>
      </c>
      <c r="BB190" s="250">
        <v>130</v>
      </c>
      <c r="BC190" s="250">
        <v>140</v>
      </c>
      <c r="BD190" s="250">
        <v>139</v>
      </c>
      <c r="BE190" s="250">
        <v>147</v>
      </c>
      <c r="BF190" s="250">
        <v>163</v>
      </c>
      <c r="BG190" s="250">
        <v>162</v>
      </c>
      <c r="BH190" s="250">
        <v>139</v>
      </c>
      <c r="BI190" s="250">
        <v>124</v>
      </c>
      <c r="BJ190" s="250">
        <v>118</v>
      </c>
      <c r="BK190" s="250">
        <v>117</v>
      </c>
      <c r="BL190" s="250">
        <v>110</v>
      </c>
      <c r="BM190" s="250">
        <v>103</v>
      </c>
      <c r="BN190" s="250">
        <v>100</v>
      </c>
      <c r="BO190" s="250">
        <v>88</v>
      </c>
      <c r="BP190" s="250">
        <v>76</v>
      </c>
      <c r="BQ190" s="250">
        <v>85</v>
      </c>
      <c r="BR190" s="250">
        <v>79</v>
      </c>
      <c r="BS190" s="250">
        <v>59</v>
      </c>
      <c r="BT190" s="250">
        <v>66</v>
      </c>
      <c r="BU190" s="250">
        <v>42</v>
      </c>
      <c r="BV190" s="250">
        <v>59</v>
      </c>
      <c r="BW190" s="250">
        <v>53</v>
      </c>
      <c r="BX190" s="250">
        <v>54</v>
      </c>
      <c r="BY190" s="250">
        <v>33</v>
      </c>
      <c r="BZ190" s="250">
        <v>38</v>
      </c>
      <c r="CA190" s="250">
        <v>23</v>
      </c>
      <c r="CB190" s="250">
        <v>16</v>
      </c>
      <c r="CC190" s="250">
        <v>28</v>
      </c>
      <c r="CD190" s="250">
        <v>11</v>
      </c>
      <c r="CE190" s="250">
        <v>15</v>
      </c>
      <c r="CF190" s="250">
        <v>7</v>
      </c>
      <c r="CG190" s="250">
        <v>6</v>
      </c>
      <c r="CH190" s="250">
        <v>4</v>
      </c>
      <c r="CI190" s="250">
        <v>5</v>
      </c>
      <c r="CJ190" s="250">
        <v>2</v>
      </c>
      <c r="CK190" s="250">
        <v>4</v>
      </c>
    </row>
    <row r="191" spans="1:89" s="241" customFormat="1" x14ac:dyDescent="0.25">
      <c r="A191" s="240">
        <v>760</v>
      </c>
      <c r="D191" s="242" t="s">
        <v>452</v>
      </c>
      <c r="E191" s="250">
        <v>390</v>
      </c>
      <c r="F191" s="250">
        <v>413</v>
      </c>
      <c r="G191" s="250">
        <v>433</v>
      </c>
      <c r="H191" s="250">
        <v>404</v>
      </c>
      <c r="I191" s="250">
        <v>266</v>
      </c>
      <c r="J191" s="250">
        <v>264</v>
      </c>
      <c r="K191" s="250">
        <v>185</v>
      </c>
      <c r="L191" s="250">
        <v>214</v>
      </c>
      <c r="M191" s="250">
        <v>214</v>
      </c>
      <c r="N191" s="250">
        <v>234</v>
      </c>
      <c r="O191" s="250">
        <v>224</v>
      </c>
      <c r="P191" s="250">
        <v>254</v>
      </c>
      <c r="Q191" s="250">
        <v>255</v>
      </c>
      <c r="R191" s="250">
        <v>238</v>
      </c>
      <c r="S191" s="250">
        <v>247</v>
      </c>
      <c r="T191" s="250">
        <v>251</v>
      </c>
      <c r="U191" s="250">
        <v>249</v>
      </c>
      <c r="V191" s="250">
        <v>258</v>
      </c>
      <c r="W191" s="250">
        <v>254</v>
      </c>
      <c r="X191" s="250">
        <v>256</v>
      </c>
      <c r="Y191" s="250">
        <v>308</v>
      </c>
      <c r="Z191" s="250">
        <v>333</v>
      </c>
      <c r="AA191" s="250">
        <v>338</v>
      </c>
      <c r="AB191" s="250">
        <v>339</v>
      </c>
      <c r="AC191" s="250">
        <v>314</v>
      </c>
      <c r="AD191" s="250">
        <v>349</v>
      </c>
      <c r="AE191" s="250">
        <v>326</v>
      </c>
      <c r="AF191" s="250">
        <v>407</v>
      </c>
      <c r="AG191" s="250">
        <v>318</v>
      </c>
      <c r="AH191" s="250">
        <v>397</v>
      </c>
      <c r="AI191" s="250">
        <v>355</v>
      </c>
      <c r="AJ191" s="250">
        <v>343</v>
      </c>
      <c r="AK191" s="250">
        <v>407</v>
      </c>
      <c r="AL191" s="250">
        <v>404</v>
      </c>
      <c r="AM191" s="250">
        <v>432</v>
      </c>
      <c r="AN191" s="250">
        <v>420</v>
      </c>
      <c r="AO191" s="250">
        <v>441</v>
      </c>
      <c r="AP191" s="250">
        <v>439</v>
      </c>
      <c r="AQ191" s="250">
        <v>391</v>
      </c>
      <c r="AR191" s="250">
        <v>382</v>
      </c>
      <c r="AS191" s="250">
        <v>400</v>
      </c>
      <c r="AT191" s="250">
        <v>375</v>
      </c>
      <c r="AU191" s="250">
        <v>414</v>
      </c>
      <c r="AV191" s="250">
        <v>406</v>
      </c>
      <c r="AW191" s="250">
        <v>398</v>
      </c>
      <c r="AX191" s="250">
        <v>356</v>
      </c>
      <c r="AY191" s="250">
        <v>350</v>
      </c>
      <c r="AZ191" s="250">
        <v>415</v>
      </c>
      <c r="BA191" s="250">
        <v>350</v>
      </c>
      <c r="BB191" s="250">
        <v>333</v>
      </c>
      <c r="BC191" s="250">
        <v>360</v>
      </c>
      <c r="BD191" s="250">
        <v>358</v>
      </c>
      <c r="BE191" s="250">
        <v>371</v>
      </c>
      <c r="BF191" s="250">
        <v>374</v>
      </c>
      <c r="BG191" s="250">
        <v>342</v>
      </c>
      <c r="BH191" s="250">
        <v>354</v>
      </c>
      <c r="BI191" s="250">
        <v>337</v>
      </c>
      <c r="BJ191" s="250">
        <v>279</v>
      </c>
      <c r="BK191" s="250">
        <v>256</v>
      </c>
      <c r="BL191" s="250">
        <v>259</v>
      </c>
      <c r="BM191" s="250">
        <v>255</v>
      </c>
      <c r="BN191" s="250">
        <v>230</v>
      </c>
      <c r="BO191" s="250">
        <v>229</v>
      </c>
      <c r="BP191" s="250">
        <v>213</v>
      </c>
      <c r="BQ191" s="250">
        <v>213</v>
      </c>
      <c r="BR191" s="250">
        <v>205</v>
      </c>
      <c r="BS191" s="250">
        <v>190</v>
      </c>
      <c r="BT191" s="250">
        <v>158</v>
      </c>
      <c r="BU191" s="250">
        <v>134</v>
      </c>
      <c r="BV191" s="250">
        <v>103</v>
      </c>
      <c r="BW191" s="250">
        <v>120</v>
      </c>
      <c r="BX191" s="250">
        <v>105</v>
      </c>
      <c r="BY191" s="250">
        <v>97</v>
      </c>
      <c r="BZ191" s="250">
        <v>79</v>
      </c>
      <c r="CA191" s="250">
        <v>91</v>
      </c>
      <c r="CB191" s="250">
        <v>61</v>
      </c>
      <c r="CC191" s="250">
        <v>62</v>
      </c>
      <c r="CD191" s="250">
        <v>40</v>
      </c>
      <c r="CE191" s="250">
        <v>30</v>
      </c>
      <c r="CF191" s="250">
        <v>25</v>
      </c>
      <c r="CG191" s="250">
        <v>20</v>
      </c>
      <c r="CH191" s="250">
        <v>14</v>
      </c>
      <c r="CI191" s="250">
        <v>11</v>
      </c>
      <c r="CJ191" s="250">
        <v>5</v>
      </c>
      <c r="CK191" s="250">
        <v>10</v>
      </c>
    </row>
    <row r="192" spans="1:89" s="241" customFormat="1" x14ac:dyDescent="0.25">
      <c r="A192" s="240">
        <v>779</v>
      </c>
      <c r="D192" s="242" t="s">
        <v>453</v>
      </c>
      <c r="E192" s="250">
        <v>302</v>
      </c>
      <c r="F192" s="250">
        <v>344</v>
      </c>
      <c r="G192" s="250">
        <v>294</v>
      </c>
      <c r="H192" s="250">
        <v>283</v>
      </c>
      <c r="I192" s="250">
        <v>283</v>
      </c>
      <c r="J192" s="250">
        <v>244</v>
      </c>
      <c r="K192" s="250">
        <v>195</v>
      </c>
      <c r="L192" s="250">
        <v>185</v>
      </c>
      <c r="M192" s="250">
        <v>215</v>
      </c>
      <c r="N192" s="250">
        <v>184</v>
      </c>
      <c r="O192" s="250">
        <v>182</v>
      </c>
      <c r="P192" s="250">
        <v>200</v>
      </c>
      <c r="Q192" s="250">
        <v>207</v>
      </c>
      <c r="R192" s="250">
        <v>228</v>
      </c>
      <c r="S192" s="250">
        <v>226</v>
      </c>
      <c r="T192" s="250">
        <v>207</v>
      </c>
      <c r="U192" s="250">
        <v>227</v>
      </c>
      <c r="V192" s="250">
        <v>169</v>
      </c>
      <c r="W192" s="250">
        <v>217</v>
      </c>
      <c r="X192" s="250">
        <v>187</v>
      </c>
      <c r="Y192" s="250">
        <v>237</v>
      </c>
      <c r="Z192" s="250">
        <v>230</v>
      </c>
      <c r="AA192" s="250">
        <v>234</v>
      </c>
      <c r="AB192" s="250">
        <v>247</v>
      </c>
      <c r="AC192" s="250">
        <v>254</v>
      </c>
      <c r="AD192" s="250">
        <v>289</v>
      </c>
      <c r="AE192" s="250">
        <v>284</v>
      </c>
      <c r="AF192" s="250">
        <v>297</v>
      </c>
      <c r="AG192" s="250">
        <v>309</v>
      </c>
      <c r="AH192" s="250">
        <v>290</v>
      </c>
      <c r="AI192" s="250">
        <v>325</v>
      </c>
      <c r="AJ192" s="250">
        <v>266</v>
      </c>
      <c r="AK192" s="250">
        <v>307</v>
      </c>
      <c r="AL192" s="250">
        <v>328</v>
      </c>
      <c r="AM192" s="250">
        <v>398</v>
      </c>
      <c r="AN192" s="250">
        <v>325</v>
      </c>
      <c r="AO192" s="250">
        <v>363</v>
      </c>
      <c r="AP192" s="250">
        <v>334</v>
      </c>
      <c r="AQ192" s="250">
        <v>347</v>
      </c>
      <c r="AR192" s="250">
        <v>328</v>
      </c>
      <c r="AS192" s="250">
        <v>327</v>
      </c>
      <c r="AT192" s="250">
        <v>346</v>
      </c>
      <c r="AU192" s="250">
        <v>373</v>
      </c>
      <c r="AV192" s="250">
        <v>324</v>
      </c>
      <c r="AW192" s="250">
        <v>305</v>
      </c>
      <c r="AX192" s="250">
        <v>339</v>
      </c>
      <c r="AY192" s="250">
        <v>329</v>
      </c>
      <c r="AZ192" s="250">
        <v>309</v>
      </c>
      <c r="BA192" s="250">
        <v>316</v>
      </c>
      <c r="BB192" s="250">
        <v>326</v>
      </c>
      <c r="BC192" s="250">
        <v>290</v>
      </c>
      <c r="BD192" s="250">
        <v>272</v>
      </c>
      <c r="BE192" s="250">
        <v>304</v>
      </c>
      <c r="BF192" s="250">
        <v>307</v>
      </c>
      <c r="BG192" s="250">
        <v>302</v>
      </c>
      <c r="BH192" s="250">
        <v>304</v>
      </c>
      <c r="BI192" s="250">
        <v>309</v>
      </c>
      <c r="BJ192" s="250">
        <v>262</v>
      </c>
      <c r="BK192" s="250">
        <v>253</v>
      </c>
      <c r="BL192" s="250">
        <v>247</v>
      </c>
      <c r="BM192" s="250">
        <v>190</v>
      </c>
      <c r="BN192" s="250">
        <v>195</v>
      </c>
      <c r="BO192" s="250">
        <v>192</v>
      </c>
      <c r="BP192" s="250">
        <v>183</v>
      </c>
      <c r="BQ192" s="250">
        <v>172</v>
      </c>
      <c r="BR192" s="250">
        <v>157</v>
      </c>
      <c r="BS192" s="250">
        <v>123</v>
      </c>
      <c r="BT192" s="250">
        <v>148</v>
      </c>
      <c r="BU192" s="250">
        <v>127</v>
      </c>
      <c r="BV192" s="250">
        <v>103</v>
      </c>
      <c r="BW192" s="250">
        <v>98</v>
      </c>
      <c r="BX192" s="250">
        <v>89</v>
      </c>
      <c r="BY192" s="250">
        <v>87</v>
      </c>
      <c r="BZ192" s="250">
        <v>83</v>
      </c>
      <c r="CA192" s="250">
        <v>65</v>
      </c>
      <c r="CB192" s="250">
        <v>54</v>
      </c>
      <c r="CC192" s="250">
        <v>41</v>
      </c>
      <c r="CD192" s="250">
        <v>43</v>
      </c>
      <c r="CE192" s="250">
        <v>25</v>
      </c>
      <c r="CF192" s="250">
        <v>19</v>
      </c>
      <c r="CG192" s="250">
        <v>23</v>
      </c>
      <c r="CH192" s="250">
        <v>8</v>
      </c>
      <c r="CI192" s="250">
        <v>4</v>
      </c>
      <c r="CJ192" s="250">
        <v>3</v>
      </c>
      <c r="CK192" s="250">
        <v>8</v>
      </c>
    </row>
    <row r="193" spans="1:89" s="241" customFormat="1" x14ac:dyDescent="0.25">
      <c r="A193" s="240">
        <v>671</v>
      </c>
      <c r="D193" s="242" t="s">
        <v>454</v>
      </c>
      <c r="E193" s="250">
        <v>138</v>
      </c>
      <c r="F193" s="250">
        <v>155</v>
      </c>
      <c r="G193" s="250">
        <v>171</v>
      </c>
      <c r="H193" s="250">
        <v>146</v>
      </c>
      <c r="I193" s="250">
        <v>111</v>
      </c>
      <c r="J193" s="250">
        <v>86</v>
      </c>
      <c r="K193" s="250">
        <v>80</v>
      </c>
      <c r="L193" s="250">
        <v>92</v>
      </c>
      <c r="M193" s="250">
        <v>56</v>
      </c>
      <c r="N193" s="250">
        <v>79</v>
      </c>
      <c r="O193" s="250">
        <v>85</v>
      </c>
      <c r="P193" s="250">
        <v>82</v>
      </c>
      <c r="Q193" s="250">
        <v>80</v>
      </c>
      <c r="R193" s="250">
        <v>63</v>
      </c>
      <c r="S193" s="250">
        <v>87</v>
      </c>
      <c r="T193" s="250">
        <v>77</v>
      </c>
      <c r="U193" s="250">
        <v>86</v>
      </c>
      <c r="V193" s="250">
        <v>76</v>
      </c>
      <c r="W193" s="250">
        <v>126</v>
      </c>
      <c r="X193" s="250">
        <v>92</v>
      </c>
      <c r="Y193" s="250">
        <v>90</v>
      </c>
      <c r="Z193" s="250">
        <v>99</v>
      </c>
      <c r="AA193" s="250">
        <v>92</v>
      </c>
      <c r="AB193" s="250">
        <v>126</v>
      </c>
      <c r="AC193" s="250">
        <v>134</v>
      </c>
      <c r="AD193" s="250">
        <v>133</v>
      </c>
      <c r="AE193" s="250">
        <v>128</v>
      </c>
      <c r="AF193" s="250">
        <v>143</v>
      </c>
      <c r="AG193" s="250">
        <v>148</v>
      </c>
      <c r="AH193" s="250">
        <v>144</v>
      </c>
      <c r="AI193" s="250">
        <v>137</v>
      </c>
      <c r="AJ193" s="250">
        <v>163</v>
      </c>
      <c r="AK193" s="250">
        <v>149</v>
      </c>
      <c r="AL193" s="250">
        <v>159</v>
      </c>
      <c r="AM193" s="250">
        <v>140</v>
      </c>
      <c r="AN193" s="250">
        <v>168</v>
      </c>
      <c r="AO193" s="250">
        <v>148</v>
      </c>
      <c r="AP193" s="250">
        <v>163</v>
      </c>
      <c r="AQ193" s="250">
        <v>127</v>
      </c>
      <c r="AR193" s="250">
        <v>145</v>
      </c>
      <c r="AS193" s="250">
        <v>130</v>
      </c>
      <c r="AT193" s="250">
        <v>172</v>
      </c>
      <c r="AU193" s="250">
        <v>155</v>
      </c>
      <c r="AV193" s="250">
        <v>161</v>
      </c>
      <c r="AW193" s="250">
        <v>152</v>
      </c>
      <c r="AX193" s="250">
        <v>162</v>
      </c>
      <c r="AY193" s="250">
        <v>150</v>
      </c>
      <c r="AZ193" s="250">
        <v>157</v>
      </c>
      <c r="BA193" s="250">
        <v>170</v>
      </c>
      <c r="BB193" s="250">
        <v>149</v>
      </c>
      <c r="BC193" s="250">
        <v>163</v>
      </c>
      <c r="BD193" s="250">
        <v>145</v>
      </c>
      <c r="BE193" s="250">
        <v>168</v>
      </c>
      <c r="BF193" s="250">
        <v>178</v>
      </c>
      <c r="BG193" s="250">
        <v>171</v>
      </c>
      <c r="BH193" s="250">
        <v>179</v>
      </c>
      <c r="BI193" s="250">
        <v>143</v>
      </c>
      <c r="BJ193" s="250">
        <v>135</v>
      </c>
      <c r="BK193" s="250">
        <v>135</v>
      </c>
      <c r="BL193" s="250">
        <v>92</v>
      </c>
      <c r="BM193" s="250">
        <v>101</v>
      </c>
      <c r="BN193" s="250">
        <v>89</v>
      </c>
      <c r="BO193" s="250">
        <v>78</v>
      </c>
      <c r="BP193" s="250">
        <v>77</v>
      </c>
      <c r="BQ193" s="250">
        <v>66</v>
      </c>
      <c r="BR193" s="250">
        <v>73</v>
      </c>
      <c r="BS193" s="250">
        <v>58</v>
      </c>
      <c r="BT193" s="250">
        <v>59</v>
      </c>
      <c r="BU193" s="250">
        <v>59</v>
      </c>
      <c r="BV193" s="250">
        <v>48</v>
      </c>
      <c r="BW193" s="250">
        <v>48</v>
      </c>
      <c r="BX193" s="250">
        <v>41</v>
      </c>
      <c r="BY193" s="250">
        <v>40</v>
      </c>
      <c r="BZ193" s="250">
        <v>26</v>
      </c>
      <c r="CA193" s="250">
        <v>27</v>
      </c>
      <c r="CB193" s="250">
        <v>20</v>
      </c>
      <c r="CC193" s="250">
        <v>31</v>
      </c>
      <c r="CD193" s="250">
        <v>9</v>
      </c>
      <c r="CE193" s="250">
        <v>17</v>
      </c>
      <c r="CF193" s="250">
        <v>10</v>
      </c>
      <c r="CG193" s="250">
        <v>8</v>
      </c>
      <c r="CH193" s="250">
        <v>7</v>
      </c>
      <c r="CI193" s="250">
        <v>3</v>
      </c>
      <c r="CJ193" s="250">
        <v>3</v>
      </c>
      <c r="CK193" s="250">
        <v>5</v>
      </c>
    </row>
    <row r="194" spans="1:89" s="241" customFormat="1" x14ac:dyDescent="0.25">
      <c r="A194" s="240">
        <v>791</v>
      </c>
      <c r="D194" s="242" t="s">
        <v>455</v>
      </c>
      <c r="E194" s="250">
        <v>570</v>
      </c>
      <c r="F194" s="250">
        <v>608</v>
      </c>
      <c r="G194" s="250">
        <v>613</v>
      </c>
      <c r="H194" s="250">
        <v>653</v>
      </c>
      <c r="I194" s="250">
        <v>615</v>
      </c>
      <c r="J194" s="250">
        <v>516</v>
      </c>
      <c r="K194" s="250">
        <v>472</v>
      </c>
      <c r="L194" s="250">
        <v>437</v>
      </c>
      <c r="M194" s="250">
        <v>477</v>
      </c>
      <c r="N194" s="250">
        <v>446</v>
      </c>
      <c r="O194" s="250">
        <v>472</v>
      </c>
      <c r="P194" s="250">
        <v>493</v>
      </c>
      <c r="Q194" s="250">
        <v>484</v>
      </c>
      <c r="R194" s="250">
        <v>528</v>
      </c>
      <c r="S194" s="250">
        <v>447</v>
      </c>
      <c r="T194" s="250">
        <v>505</v>
      </c>
      <c r="U194" s="250">
        <v>497</v>
      </c>
      <c r="V194" s="250">
        <v>484</v>
      </c>
      <c r="W194" s="250">
        <v>476</v>
      </c>
      <c r="X194" s="250">
        <v>566</v>
      </c>
      <c r="Y194" s="250">
        <v>566</v>
      </c>
      <c r="Z194" s="250">
        <v>612</v>
      </c>
      <c r="AA194" s="250">
        <v>581</v>
      </c>
      <c r="AB194" s="250">
        <v>634</v>
      </c>
      <c r="AC194" s="250">
        <v>587</v>
      </c>
      <c r="AD194" s="250">
        <v>636</v>
      </c>
      <c r="AE194" s="250">
        <v>701</v>
      </c>
      <c r="AF194" s="250">
        <v>627</v>
      </c>
      <c r="AG194" s="250">
        <v>715</v>
      </c>
      <c r="AH194" s="250">
        <v>648</v>
      </c>
      <c r="AI194" s="250">
        <v>603</v>
      </c>
      <c r="AJ194" s="250">
        <v>677</v>
      </c>
      <c r="AK194" s="250">
        <v>635</v>
      </c>
      <c r="AL194" s="250">
        <v>704</v>
      </c>
      <c r="AM194" s="250">
        <v>760</v>
      </c>
      <c r="AN194" s="250">
        <v>721</v>
      </c>
      <c r="AO194" s="250">
        <v>697</v>
      </c>
      <c r="AP194" s="250">
        <v>654</v>
      </c>
      <c r="AQ194" s="250">
        <v>664</v>
      </c>
      <c r="AR194" s="250">
        <v>635</v>
      </c>
      <c r="AS194" s="250">
        <v>585</v>
      </c>
      <c r="AT194" s="250">
        <v>631</v>
      </c>
      <c r="AU194" s="250">
        <v>657</v>
      </c>
      <c r="AV194" s="250">
        <v>596</v>
      </c>
      <c r="AW194" s="250">
        <v>626</v>
      </c>
      <c r="AX194" s="250">
        <v>607</v>
      </c>
      <c r="AY194" s="250">
        <v>611</v>
      </c>
      <c r="AZ194" s="250">
        <v>632</v>
      </c>
      <c r="BA194" s="250">
        <v>512</v>
      </c>
      <c r="BB194" s="250">
        <v>579</v>
      </c>
      <c r="BC194" s="250">
        <v>563</v>
      </c>
      <c r="BD194" s="250">
        <v>521</v>
      </c>
      <c r="BE194" s="250">
        <v>572</v>
      </c>
      <c r="BF194" s="250">
        <v>549</v>
      </c>
      <c r="BG194" s="250">
        <v>607</v>
      </c>
      <c r="BH194" s="250">
        <v>569</v>
      </c>
      <c r="BI194" s="250">
        <v>525</v>
      </c>
      <c r="BJ194" s="250">
        <v>469</v>
      </c>
      <c r="BK194" s="250">
        <v>449</v>
      </c>
      <c r="BL194" s="250">
        <v>418</v>
      </c>
      <c r="BM194" s="250">
        <v>370</v>
      </c>
      <c r="BN194" s="250">
        <v>353</v>
      </c>
      <c r="BO194" s="250">
        <v>338</v>
      </c>
      <c r="BP194" s="250">
        <v>322</v>
      </c>
      <c r="BQ194" s="250">
        <v>287</v>
      </c>
      <c r="BR194" s="250">
        <v>278</v>
      </c>
      <c r="BS194" s="250">
        <v>284</v>
      </c>
      <c r="BT194" s="250">
        <v>214</v>
      </c>
      <c r="BU194" s="250">
        <v>207</v>
      </c>
      <c r="BV194" s="250">
        <v>220</v>
      </c>
      <c r="BW194" s="250">
        <v>169</v>
      </c>
      <c r="BX194" s="250">
        <v>152</v>
      </c>
      <c r="BY194" s="250">
        <v>155</v>
      </c>
      <c r="BZ194" s="250">
        <v>133</v>
      </c>
      <c r="CA194" s="250">
        <v>96</v>
      </c>
      <c r="CB194" s="250">
        <v>111</v>
      </c>
      <c r="CC194" s="250">
        <v>74</v>
      </c>
      <c r="CD194" s="250">
        <v>65</v>
      </c>
      <c r="CE194" s="250">
        <v>47</v>
      </c>
      <c r="CF194" s="250">
        <v>44</v>
      </c>
      <c r="CG194" s="250">
        <v>29</v>
      </c>
      <c r="CH194" s="250">
        <v>15</v>
      </c>
      <c r="CI194" s="250">
        <v>10</v>
      </c>
      <c r="CJ194" s="250">
        <v>10</v>
      </c>
      <c r="CK194" s="250">
        <v>18</v>
      </c>
    </row>
    <row r="195" spans="1:89" s="241" customFormat="1" x14ac:dyDescent="0.25">
      <c r="A195" s="240">
        <v>810</v>
      </c>
      <c r="D195" s="242" t="s">
        <v>456</v>
      </c>
      <c r="E195" s="250">
        <v>239</v>
      </c>
      <c r="F195" s="250">
        <v>229</v>
      </c>
      <c r="G195" s="250">
        <v>208</v>
      </c>
      <c r="H195" s="250">
        <v>209</v>
      </c>
      <c r="I195" s="250">
        <v>161</v>
      </c>
      <c r="J195" s="250">
        <v>137</v>
      </c>
      <c r="K195" s="250">
        <v>119</v>
      </c>
      <c r="L195" s="250">
        <v>125</v>
      </c>
      <c r="M195" s="250">
        <v>118</v>
      </c>
      <c r="N195" s="250">
        <v>136</v>
      </c>
      <c r="O195" s="250">
        <v>175</v>
      </c>
      <c r="P195" s="250">
        <v>144</v>
      </c>
      <c r="Q195" s="250">
        <v>159</v>
      </c>
      <c r="R195" s="250">
        <v>171</v>
      </c>
      <c r="S195" s="250">
        <v>184</v>
      </c>
      <c r="T195" s="250">
        <v>167</v>
      </c>
      <c r="U195" s="250">
        <v>187</v>
      </c>
      <c r="V195" s="250">
        <v>173</v>
      </c>
      <c r="W195" s="250">
        <v>177</v>
      </c>
      <c r="X195" s="250">
        <v>207</v>
      </c>
      <c r="Y195" s="250">
        <v>194</v>
      </c>
      <c r="Z195" s="250">
        <v>188</v>
      </c>
      <c r="AA195" s="250">
        <v>236</v>
      </c>
      <c r="AB195" s="250">
        <v>252</v>
      </c>
      <c r="AC195" s="250">
        <v>239</v>
      </c>
      <c r="AD195" s="250">
        <v>247</v>
      </c>
      <c r="AE195" s="250">
        <v>227</v>
      </c>
      <c r="AF195" s="250">
        <v>258</v>
      </c>
      <c r="AG195" s="250">
        <v>224</v>
      </c>
      <c r="AH195" s="250">
        <v>238</v>
      </c>
      <c r="AI195" s="250">
        <v>227</v>
      </c>
      <c r="AJ195" s="250">
        <v>246</v>
      </c>
      <c r="AK195" s="250">
        <v>254</v>
      </c>
      <c r="AL195" s="250">
        <v>281</v>
      </c>
      <c r="AM195" s="250">
        <v>245</v>
      </c>
      <c r="AN195" s="250">
        <v>258</v>
      </c>
      <c r="AO195" s="250">
        <v>286</v>
      </c>
      <c r="AP195" s="250">
        <v>253</v>
      </c>
      <c r="AQ195" s="250">
        <v>257</v>
      </c>
      <c r="AR195" s="250">
        <v>246</v>
      </c>
      <c r="AS195" s="250">
        <v>248</v>
      </c>
      <c r="AT195" s="250">
        <v>228</v>
      </c>
      <c r="AU195" s="250">
        <v>229</v>
      </c>
      <c r="AV195" s="250">
        <v>234</v>
      </c>
      <c r="AW195" s="250">
        <v>260</v>
      </c>
      <c r="AX195" s="250">
        <v>238</v>
      </c>
      <c r="AY195" s="250">
        <v>237</v>
      </c>
      <c r="AZ195" s="250">
        <v>234</v>
      </c>
      <c r="BA195" s="250">
        <v>229</v>
      </c>
      <c r="BB195" s="250">
        <v>187</v>
      </c>
      <c r="BC195" s="250">
        <v>236</v>
      </c>
      <c r="BD195" s="250">
        <v>219</v>
      </c>
      <c r="BE195" s="250">
        <v>228</v>
      </c>
      <c r="BF195" s="250">
        <v>240</v>
      </c>
      <c r="BG195" s="250">
        <v>233</v>
      </c>
      <c r="BH195" s="250">
        <v>222</v>
      </c>
      <c r="BI195" s="250">
        <v>194</v>
      </c>
      <c r="BJ195" s="250">
        <v>197</v>
      </c>
      <c r="BK195" s="250">
        <v>189</v>
      </c>
      <c r="BL195" s="250">
        <v>164</v>
      </c>
      <c r="BM195" s="250">
        <v>154</v>
      </c>
      <c r="BN195" s="250">
        <v>181</v>
      </c>
      <c r="BO195" s="250">
        <v>121</v>
      </c>
      <c r="BP195" s="250">
        <v>130</v>
      </c>
      <c r="BQ195" s="250">
        <v>117</v>
      </c>
      <c r="BR195" s="250">
        <v>133</v>
      </c>
      <c r="BS195" s="250">
        <v>118</v>
      </c>
      <c r="BT195" s="250">
        <v>103</v>
      </c>
      <c r="BU195" s="250">
        <v>110</v>
      </c>
      <c r="BV195" s="250">
        <v>78</v>
      </c>
      <c r="BW195" s="250">
        <v>73</v>
      </c>
      <c r="BX195" s="250">
        <v>69</v>
      </c>
      <c r="BY195" s="250">
        <v>65</v>
      </c>
      <c r="BZ195" s="250">
        <v>58</v>
      </c>
      <c r="CA195" s="250">
        <v>31</v>
      </c>
      <c r="CB195" s="250">
        <v>48</v>
      </c>
      <c r="CC195" s="250">
        <v>32</v>
      </c>
      <c r="CD195" s="250">
        <v>25</v>
      </c>
      <c r="CE195" s="250">
        <v>23</v>
      </c>
      <c r="CF195" s="250">
        <v>17</v>
      </c>
      <c r="CG195" s="250">
        <v>12</v>
      </c>
      <c r="CH195" s="250">
        <v>12</v>
      </c>
      <c r="CI195" s="250">
        <v>5</v>
      </c>
      <c r="CJ195" s="250">
        <v>1</v>
      </c>
      <c r="CK195" s="250">
        <v>6</v>
      </c>
    </row>
    <row r="196" spans="1:89" s="241" customFormat="1" x14ac:dyDescent="0.25">
      <c r="A196" s="240">
        <v>813</v>
      </c>
      <c r="D196" s="242" t="s">
        <v>457</v>
      </c>
      <c r="E196" s="250">
        <v>347</v>
      </c>
      <c r="F196" s="250">
        <v>354</v>
      </c>
      <c r="G196" s="250">
        <v>357</v>
      </c>
      <c r="H196" s="250">
        <v>348</v>
      </c>
      <c r="I196" s="250">
        <v>281</v>
      </c>
      <c r="J196" s="250">
        <v>249</v>
      </c>
      <c r="K196" s="250">
        <v>219</v>
      </c>
      <c r="L196" s="250">
        <v>213</v>
      </c>
      <c r="M196" s="250">
        <v>215</v>
      </c>
      <c r="N196" s="250">
        <v>249</v>
      </c>
      <c r="O196" s="250">
        <v>266</v>
      </c>
      <c r="P196" s="250">
        <v>237</v>
      </c>
      <c r="Q196" s="250">
        <v>235</v>
      </c>
      <c r="R196" s="250">
        <v>239</v>
      </c>
      <c r="S196" s="250">
        <v>278</v>
      </c>
      <c r="T196" s="250">
        <v>247</v>
      </c>
      <c r="U196" s="250">
        <v>262</v>
      </c>
      <c r="V196" s="250">
        <v>240</v>
      </c>
      <c r="W196" s="250">
        <v>281</v>
      </c>
      <c r="X196" s="250">
        <v>241</v>
      </c>
      <c r="Y196" s="250">
        <v>288</v>
      </c>
      <c r="Z196" s="250">
        <v>283</v>
      </c>
      <c r="AA196" s="250">
        <v>316</v>
      </c>
      <c r="AB196" s="250">
        <v>319</v>
      </c>
      <c r="AC196" s="250">
        <v>310</v>
      </c>
      <c r="AD196" s="250">
        <v>371</v>
      </c>
      <c r="AE196" s="250">
        <v>371</v>
      </c>
      <c r="AF196" s="250">
        <v>358</v>
      </c>
      <c r="AG196" s="250">
        <v>377</v>
      </c>
      <c r="AH196" s="250">
        <v>393</v>
      </c>
      <c r="AI196" s="250">
        <v>366</v>
      </c>
      <c r="AJ196" s="250">
        <v>406</v>
      </c>
      <c r="AK196" s="250">
        <v>410</v>
      </c>
      <c r="AL196" s="250">
        <v>419</v>
      </c>
      <c r="AM196" s="250">
        <v>520</v>
      </c>
      <c r="AN196" s="250">
        <v>513</v>
      </c>
      <c r="AO196" s="250">
        <v>480</v>
      </c>
      <c r="AP196" s="250">
        <v>487</v>
      </c>
      <c r="AQ196" s="250">
        <v>418</v>
      </c>
      <c r="AR196" s="250">
        <v>488</v>
      </c>
      <c r="AS196" s="250">
        <v>478</v>
      </c>
      <c r="AT196" s="250">
        <v>456</v>
      </c>
      <c r="AU196" s="250">
        <v>451</v>
      </c>
      <c r="AV196" s="250">
        <v>460</v>
      </c>
      <c r="AW196" s="250">
        <v>453</v>
      </c>
      <c r="AX196" s="250">
        <v>484</v>
      </c>
      <c r="AY196" s="250">
        <v>459</v>
      </c>
      <c r="AZ196" s="250">
        <v>438</v>
      </c>
      <c r="BA196" s="250">
        <v>407</v>
      </c>
      <c r="BB196" s="250">
        <v>411</v>
      </c>
      <c r="BC196" s="250">
        <v>448</v>
      </c>
      <c r="BD196" s="250">
        <v>475</v>
      </c>
      <c r="BE196" s="250">
        <v>460</v>
      </c>
      <c r="BF196" s="250">
        <v>455</v>
      </c>
      <c r="BG196" s="250">
        <v>479</v>
      </c>
      <c r="BH196" s="250">
        <v>459</v>
      </c>
      <c r="BI196" s="250">
        <v>484</v>
      </c>
      <c r="BJ196" s="250">
        <v>437</v>
      </c>
      <c r="BK196" s="250">
        <v>379</v>
      </c>
      <c r="BL196" s="250">
        <v>357</v>
      </c>
      <c r="BM196" s="250">
        <v>309</v>
      </c>
      <c r="BN196" s="250">
        <v>296</v>
      </c>
      <c r="BO196" s="250">
        <v>281</v>
      </c>
      <c r="BP196" s="250">
        <v>270</v>
      </c>
      <c r="BQ196" s="250">
        <v>247</v>
      </c>
      <c r="BR196" s="250">
        <v>223</v>
      </c>
      <c r="BS196" s="250">
        <v>188</v>
      </c>
      <c r="BT196" s="250">
        <v>176</v>
      </c>
      <c r="BU196" s="250">
        <v>163</v>
      </c>
      <c r="BV196" s="250">
        <v>163</v>
      </c>
      <c r="BW196" s="250">
        <v>152</v>
      </c>
      <c r="BX196" s="250">
        <v>125</v>
      </c>
      <c r="BY196" s="250">
        <v>119</v>
      </c>
      <c r="BZ196" s="250">
        <v>97</v>
      </c>
      <c r="CA196" s="250">
        <v>91</v>
      </c>
      <c r="CB196" s="250">
        <v>65</v>
      </c>
      <c r="CC196" s="250">
        <v>51</v>
      </c>
      <c r="CD196" s="250">
        <v>56</v>
      </c>
      <c r="CE196" s="250">
        <v>34</v>
      </c>
      <c r="CF196" s="250">
        <v>39</v>
      </c>
      <c r="CG196" s="250">
        <v>25</v>
      </c>
      <c r="CH196" s="250">
        <v>12</v>
      </c>
      <c r="CI196" s="250">
        <v>8</v>
      </c>
      <c r="CJ196" s="250">
        <v>5</v>
      </c>
      <c r="CK196" s="250">
        <v>10</v>
      </c>
    </row>
    <row r="197" spans="1:89" s="241" customFormat="1" x14ac:dyDescent="0.25">
      <c r="A197" s="240">
        <v>860</v>
      </c>
      <c r="D197" s="242" t="s">
        <v>458</v>
      </c>
      <c r="E197" s="250">
        <v>362</v>
      </c>
      <c r="F197" s="250">
        <v>425</v>
      </c>
      <c r="G197" s="250">
        <v>439</v>
      </c>
      <c r="H197" s="250">
        <v>401</v>
      </c>
      <c r="I197" s="250">
        <v>396</v>
      </c>
      <c r="J197" s="250">
        <v>330</v>
      </c>
      <c r="K197" s="250">
        <v>305</v>
      </c>
      <c r="L197" s="250">
        <v>316</v>
      </c>
      <c r="M197" s="250">
        <v>321</v>
      </c>
      <c r="N197" s="250">
        <v>289</v>
      </c>
      <c r="O197" s="250">
        <v>295</v>
      </c>
      <c r="P197" s="250">
        <v>318</v>
      </c>
      <c r="Q197" s="250">
        <v>266</v>
      </c>
      <c r="R197" s="250">
        <v>277</v>
      </c>
      <c r="S197" s="250">
        <v>310</v>
      </c>
      <c r="T197" s="250">
        <v>337</v>
      </c>
      <c r="U197" s="250">
        <v>282</v>
      </c>
      <c r="V197" s="250">
        <v>286</v>
      </c>
      <c r="W197" s="250">
        <v>316</v>
      </c>
      <c r="X197" s="250">
        <v>326</v>
      </c>
      <c r="Y197" s="250">
        <v>324</v>
      </c>
      <c r="Z197" s="250">
        <v>358</v>
      </c>
      <c r="AA197" s="250">
        <v>351</v>
      </c>
      <c r="AB197" s="250">
        <v>352</v>
      </c>
      <c r="AC197" s="250">
        <v>373</v>
      </c>
      <c r="AD197" s="250">
        <v>364</v>
      </c>
      <c r="AE197" s="250">
        <v>414</v>
      </c>
      <c r="AF197" s="250">
        <v>424</v>
      </c>
      <c r="AG197" s="250">
        <v>491</v>
      </c>
      <c r="AH197" s="250">
        <v>441</v>
      </c>
      <c r="AI197" s="250">
        <v>378</v>
      </c>
      <c r="AJ197" s="250">
        <v>437</v>
      </c>
      <c r="AK197" s="250">
        <v>403</v>
      </c>
      <c r="AL197" s="250">
        <v>466</v>
      </c>
      <c r="AM197" s="250">
        <v>531</v>
      </c>
      <c r="AN197" s="250">
        <v>505</v>
      </c>
      <c r="AO197" s="250">
        <v>499</v>
      </c>
      <c r="AP197" s="250">
        <v>518</v>
      </c>
      <c r="AQ197" s="250">
        <v>472</v>
      </c>
      <c r="AR197" s="250">
        <v>486</v>
      </c>
      <c r="AS197" s="250">
        <v>525</v>
      </c>
      <c r="AT197" s="250">
        <v>485</v>
      </c>
      <c r="AU197" s="250">
        <v>494</v>
      </c>
      <c r="AV197" s="250">
        <v>466</v>
      </c>
      <c r="AW197" s="250">
        <v>459</v>
      </c>
      <c r="AX197" s="250">
        <v>474</v>
      </c>
      <c r="AY197" s="250">
        <v>473</v>
      </c>
      <c r="AZ197" s="250">
        <v>448</v>
      </c>
      <c r="BA197" s="250">
        <v>461</v>
      </c>
      <c r="BB197" s="250">
        <v>453</v>
      </c>
      <c r="BC197" s="250">
        <v>423</v>
      </c>
      <c r="BD197" s="250">
        <v>427</v>
      </c>
      <c r="BE197" s="250">
        <v>437</v>
      </c>
      <c r="BF197" s="250">
        <v>423</v>
      </c>
      <c r="BG197" s="250">
        <v>434</v>
      </c>
      <c r="BH197" s="250">
        <v>417</v>
      </c>
      <c r="BI197" s="250">
        <v>407</v>
      </c>
      <c r="BJ197" s="250">
        <v>384</v>
      </c>
      <c r="BK197" s="250">
        <v>321</v>
      </c>
      <c r="BL197" s="250">
        <v>299</v>
      </c>
      <c r="BM197" s="250">
        <v>298</v>
      </c>
      <c r="BN197" s="250">
        <v>291</v>
      </c>
      <c r="BO197" s="250">
        <v>270</v>
      </c>
      <c r="BP197" s="250">
        <v>238</v>
      </c>
      <c r="BQ197" s="250">
        <v>239</v>
      </c>
      <c r="BR197" s="250">
        <v>229</v>
      </c>
      <c r="BS197" s="250">
        <v>208</v>
      </c>
      <c r="BT197" s="250">
        <v>189</v>
      </c>
      <c r="BU197" s="250">
        <v>159</v>
      </c>
      <c r="BV197" s="250">
        <v>165</v>
      </c>
      <c r="BW197" s="250">
        <v>143</v>
      </c>
      <c r="BX197" s="250">
        <v>130</v>
      </c>
      <c r="BY197" s="250">
        <v>130</v>
      </c>
      <c r="BZ197" s="250">
        <v>113</v>
      </c>
      <c r="CA197" s="250">
        <v>96</v>
      </c>
      <c r="CB197" s="250">
        <v>73</v>
      </c>
      <c r="CC197" s="250">
        <v>54</v>
      </c>
      <c r="CD197" s="250">
        <v>56</v>
      </c>
      <c r="CE197" s="250">
        <v>60</v>
      </c>
      <c r="CF197" s="250">
        <v>23</v>
      </c>
      <c r="CG197" s="250">
        <v>32</v>
      </c>
      <c r="CH197" s="250">
        <v>18</v>
      </c>
      <c r="CI197" s="250">
        <v>12</v>
      </c>
      <c r="CJ197" s="250">
        <v>8</v>
      </c>
      <c r="CK197" s="250">
        <v>18</v>
      </c>
    </row>
    <row r="198" spans="1:89" s="241" customFormat="1" x14ac:dyDescent="0.25">
      <c r="A198" s="240">
        <v>849</v>
      </c>
      <c r="D198" s="242" t="s">
        <v>459</v>
      </c>
      <c r="E198" s="250">
        <v>250</v>
      </c>
      <c r="F198" s="250">
        <v>256</v>
      </c>
      <c r="G198" s="250">
        <v>216</v>
      </c>
      <c r="H198" s="250">
        <v>224</v>
      </c>
      <c r="I198" s="250">
        <v>184</v>
      </c>
      <c r="J198" s="250">
        <v>137</v>
      </c>
      <c r="K198" s="250">
        <v>133</v>
      </c>
      <c r="L198" s="250">
        <v>111</v>
      </c>
      <c r="M198" s="250">
        <v>137</v>
      </c>
      <c r="N198" s="250">
        <v>143</v>
      </c>
      <c r="O198" s="250">
        <v>149</v>
      </c>
      <c r="P198" s="250">
        <v>144</v>
      </c>
      <c r="Q198" s="250">
        <v>171</v>
      </c>
      <c r="R198" s="250">
        <v>189</v>
      </c>
      <c r="S198" s="250">
        <v>158</v>
      </c>
      <c r="T198" s="250">
        <v>189</v>
      </c>
      <c r="U198" s="250">
        <v>184</v>
      </c>
      <c r="V198" s="250">
        <v>156</v>
      </c>
      <c r="W198" s="250">
        <v>170</v>
      </c>
      <c r="X198" s="250">
        <v>217</v>
      </c>
      <c r="Y198" s="250">
        <v>202</v>
      </c>
      <c r="Z198" s="250">
        <v>237</v>
      </c>
      <c r="AA198" s="250">
        <v>223</v>
      </c>
      <c r="AB198" s="250">
        <v>221</v>
      </c>
      <c r="AC198" s="250">
        <v>214</v>
      </c>
      <c r="AD198" s="250">
        <v>241</v>
      </c>
      <c r="AE198" s="250">
        <v>235</v>
      </c>
      <c r="AF198" s="250">
        <v>264</v>
      </c>
      <c r="AG198" s="250">
        <v>254</v>
      </c>
      <c r="AH198" s="250">
        <v>261</v>
      </c>
      <c r="AI198" s="250">
        <v>243</v>
      </c>
      <c r="AJ198" s="250">
        <v>286</v>
      </c>
      <c r="AK198" s="250">
        <v>261</v>
      </c>
      <c r="AL198" s="250">
        <v>289</v>
      </c>
      <c r="AM198" s="250">
        <v>312</v>
      </c>
      <c r="AN198" s="250">
        <v>283</v>
      </c>
      <c r="AO198" s="250">
        <v>281</v>
      </c>
      <c r="AP198" s="250">
        <v>272</v>
      </c>
      <c r="AQ198" s="250">
        <v>338</v>
      </c>
      <c r="AR198" s="250">
        <v>270</v>
      </c>
      <c r="AS198" s="250">
        <v>307</v>
      </c>
      <c r="AT198" s="250">
        <v>222</v>
      </c>
      <c r="AU198" s="250">
        <v>254</v>
      </c>
      <c r="AV198" s="250">
        <v>263</v>
      </c>
      <c r="AW198" s="250">
        <v>263</v>
      </c>
      <c r="AX198" s="250">
        <v>272</v>
      </c>
      <c r="AY198" s="250">
        <v>287</v>
      </c>
      <c r="AZ198" s="250">
        <v>277</v>
      </c>
      <c r="BA198" s="250">
        <v>284</v>
      </c>
      <c r="BB198" s="250">
        <v>279</v>
      </c>
      <c r="BC198" s="250">
        <v>275</v>
      </c>
      <c r="BD198" s="250">
        <v>253</v>
      </c>
      <c r="BE198" s="250">
        <v>274</v>
      </c>
      <c r="BF198" s="250">
        <v>288</v>
      </c>
      <c r="BG198" s="250">
        <v>292</v>
      </c>
      <c r="BH198" s="250">
        <v>290</v>
      </c>
      <c r="BI198" s="250">
        <v>260</v>
      </c>
      <c r="BJ198" s="250">
        <v>245</v>
      </c>
      <c r="BK198" s="250">
        <v>216</v>
      </c>
      <c r="BL198" s="250">
        <v>176</v>
      </c>
      <c r="BM198" s="250">
        <v>164</v>
      </c>
      <c r="BN198" s="250">
        <v>161</v>
      </c>
      <c r="BO198" s="250">
        <v>126</v>
      </c>
      <c r="BP198" s="250">
        <v>141</v>
      </c>
      <c r="BQ198" s="250">
        <v>126</v>
      </c>
      <c r="BR198" s="250">
        <v>128</v>
      </c>
      <c r="BS198" s="250">
        <v>102</v>
      </c>
      <c r="BT198" s="250">
        <v>100</v>
      </c>
      <c r="BU198" s="250">
        <v>92</v>
      </c>
      <c r="BV198" s="250">
        <v>87</v>
      </c>
      <c r="BW198" s="250">
        <v>75</v>
      </c>
      <c r="BX198" s="250">
        <v>71</v>
      </c>
      <c r="BY198" s="250">
        <v>52</v>
      </c>
      <c r="BZ198" s="250">
        <v>54</v>
      </c>
      <c r="CA198" s="250">
        <v>32</v>
      </c>
      <c r="CB198" s="250">
        <v>35</v>
      </c>
      <c r="CC198" s="250">
        <v>30</v>
      </c>
      <c r="CD198" s="250">
        <v>34</v>
      </c>
      <c r="CE198" s="250">
        <v>18</v>
      </c>
      <c r="CF198" s="250">
        <v>18</v>
      </c>
      <c r="CG198" s="250">
        <v>10</v>
      </c>
      <c r="CH198" s="250">
        <v>6</v>
      </c>
      <c r="CI198" s="250">
        <v>1</v>
      </c>
      <c r="CJ198" s="250">
        <v>8</v>
      </c>
      <c r="CK198" s="250">
        <v>6</v>
      </c>
    </row>
    <row r="199" spans="1:89" s="241" customFormat="1" x14ac:dyDescent="0.25">
      <c r="A199" s="240">
        <v>825</v>
      </c>
      <c r="D199" s="242" t="s">
        <v>460</v>
      </c>
      <c r="E199" s="250">
        <v>8</v>
      </c>
      <c r="F199" s="250">
        <v>9</v>
      </c>
      <c r="G199" s="250">
        <v>7</v>
      </c>
      <c r="H199" s="250">
        <v>2</v>
      </c>
      <c r="I199" s="250">
        <v>1</v>
      </c>
      <c r="J199" s="250">
        <v>6</v>
      </c>
      <c r="K199" s="250">
        <v>5</v>
      </c>
      <c r="L199" s="250">
        <v>1</v>
      </c>
      <c r="M199" s="250">
        <v>3</v>
      </c>
      <c r="N199" s="250">
        <v>6</v>
      </c>
      <c r="O199" s="250">
        <v>3</v>
      </c>
      <c r="P199" s="250">
        <v>4</v>
      </c>
      <c r="Q199" s="250">
        <v>4</v>
      </c>
      <c r="R199" s="250">
        <v>4</v>
      </c>
      <c r="S199" s="250">
        <v>4</v>
      </c>
      <c r="T199" s="250">
        <v>7</v>
      </c>
      <c r="U199" s="250">
        <v>7</v>
      </c>
      <c r="V199" s="250">
        <v>2</v>
      </c>
      <c r="W199" s="250">
        <v>5</v>
      </c>
      <c r="X199" s="250">
        <v>5</v>
      </c>
      <c r="Y199" s="250">
        <v>4</v>
      </c>
      <c r="Z199" s="250">
        <v>3</v>
      </c>
      <c r="AA199" s="250">
        <v>7</v>
      </c>
      <c r="AB199" s="250">
        <v>8</v>
      </c>
      <c r="AC199" s="250">
        <v>4</v>
      </c>
      <c r="AD199" s="250">
        <v>11</v>
      </c>
      <c r="AE199" s="250">
        <v>14</v>
      </c>
      <c r="AF199" s="250">
        <v>11</v>
      </c>
      <c r="AG199" s="250">
        <v>11</v>
      </c>
      <c r="AH199" s="250">
        <v>13</v>
      </c>
      <c r="AI199" s="250">
        <v>8</v>
      </c>
      <c r="AJ199" s="250">
        <v>13</v>
      </c>
      <c r="AK199" s="250">
        <v>8</v>
      </c>
      <c r="AL199" s="250">
        <v>13</v>
      </c>
      <c r="AM199" s="250">
        <v>12</v>
      </c>
      <c r="AN199" s="250">
        <v>12</v>
      </c>
      <c r="AO199" s="250">
        <v>9</v>
      </c>
      <c r="AP199" s="250">
        <v>16</v>
      </c>
      <c r="AQ199" s="250">
        <v>11</v>
      </c>
      <c r="AR199" s="250">
        <v>18</v>
      </c>
      <c r="AS199" s="250">
        <v>15</v>
      </c>
      <c r="AT199" s="250">
        <v>18</v>
      </c>
      <c r="AU199" s="250">
        <v>15</v>
      </c>
      <c r="AV199" s="250">
        <v>17</v>
      </c>
      <c r="AW199" s="250">
        <v>21</v>
      </c>
      <c r="AX199" s="250">
        <v>14</v>
      </c>
      <c r="AY199" s="250">
        <v>21</v>
      </c>
      <c r="AZ199" s="250">
        <v>20</v>
      </c>
      <c r="BA199" s="250">
        <v>18</v>
      </c>
      <c r="BB199" s="250">
        <v>13</v>
      </c>
      <c r="BC199" s="250">
        <v>19</v>
      </c>
      <c r="BD199" s="250">
        <v>21</v>
      </c>
      <c r="BE199" s="250">
        <v>17</v>
      </c>
      <c r="BF199" s="250">
        <v>22</v>
      </c>
      <c r="BG199" s="250">
        <v>23</v>
      </c>
      <c r="BH199" s="250">
        <v>17</v>
      </c>
      <c r="BI199" s="250">
        <v>14</v>
      </c>
      <c r="BJ199" s="250">
        <v>15</v>
      </c>
      <c r="BK199" s="250">
        <v>15</v>
      </c>
      <c r="BL199" s="250">
        <v>15</v>
      </c>
      <c r="BM199" s="250">
        <v>13</v>
      </c>
      <c r="BN199" s="250">
        <v>14</v>
      </c>
      <c r="BO199" s="250">
        <v>11</v>
      </c>
      <c r="BP199" s="250">
        <v>21</v>
      </c>
      <c r="BQ199" s="250">
        <v>9</v>
      </c>
      <c r="BR199" s="250">
        <v>7</v>
      </c>
      <c r="BS199" s="250">
        <v>7</v>
      </c>
      <c r="BT199" s="250">
        <v>10</v>
      </c>
      <c r="BU199" s="250">
        <v>4</v>
      </c>
      <c r="BV199" s="250">
        <v>7</v>
      </c>
      <c r="BW199" s="250">
        <v>5</v>
      </c>
      <c r="BX199" s="250">
        <v>3</v>
      </c>
      <c r="BY199" s="250">
        <v>7</v>
      </c>
      <c r="BZ199" s="250">
        <v>3</v>
      </c>
      <c r="CA199" s="250">
        <v>2</v>
      </c>
      <c r="CB199" s="250">
        <v>3</v>
      </c>
      <c r="CC199" s="250">
        <v>3</v>
      </c>
      <c r="CD199" s="250">
        <v>2</v>
      </c>
      <c r="CE199" s="250">
        <v>2</v>
      </c>
      <c r="CF199" s="250">
        <v>2</v>
      </c>
      <c r="CG199" s="250">
        <v>0</v>
      </c>
      <c r="CH199" s="250">
        <v>1</v>
      </c>
      <c r="CI199" s="250">
        <v>0</v>
      </c>
      <c r="CJ199" s="250">
        <v>0</v>
      </c>
      <c r="CK199" s="250">
        <v>1</v>
      </c>
    </row>
    <row r="200" spans="1:89" s="241" customFormat="1" x14ac:dyDescent="0.25">
      <c r="A200" s="240">
        <v>846</v>
      </c>
      <c r="D200" s="242" t="s">
        <v>461</v>
      </c>
      <c r="E200" s="250">
        <v>267</v>
      </c>
      <c r="F200" s="250">
        <v>269</v>
      </c>
      <c r="G200" s="250">
        <v>284</v>
      </c>
      <c r="H200" s="250">
        <v>260</v>
      </c>
      <c r="I200" s="250">
        <v>244</v>
      </c>
      <c r="J200" s="250">
        <v>181</v>
      </c>
      <c r="K200" s="250">
        <v>160</v>
      </c>
      <c r="L200" s="250">
        <v>164</v>
      </c>
      <c r="M200" s="250">
        <v>205</v>
      </c>
      <c r="N200" s="250">
        <v>155</v>
      </c>
      <c r="O200" s="250">
        <v>178</v>
      </c>
      <c r="P200" s="250">
        <v>179</v>
      </c>
      <c r="Q200" s="250">
        <v>170</v>
      </c>
      <c r="R200" s="250">
        <v>189</v>
      </c>
      <c r="S200" s="250">
        <v>165</v>
      </c>
      <c r="T200" s="250">
        <v>185</v>
      </c>
      <c r="U200" s="250">
        <v>199</v>
      </c>
      <c r="V200" s="250">
        <v>166</v>
      </c>
      <c r="W200" s="250">
        <v>203</v>
      </c>
      <c r="X200" s="250">
        <v>211</v>
      </c>
      <c r="Y200" s="250">
        <v>204</v>
      </c>
      <c r="Z200" s="250">
        <v>200</v>
      </c>
      <c r="AA200" s="250">
        <v>213</v>
      </c>
      <c r="AB200" s="250">
        <v>232</v>
      </c>
      <c r="AC200" s="250">
        <v>258</v>
      </c>
      <c r="AD200" s="250">
        <v>301</v>
      </c>
      <c r="AE200" s="250">
        <v>268</v>
      </c>
      <c r="AF200" s="250">
        <v>271</v>
      </c>
      <c r="AG200" s="250">
        <v>295</v>
      </c>
      <c r="AH200" s="250">
        <v>270</v>
      </c>
      <c r="AI200" s="250">
        <v>293</v>
      </c>
      <c r="AJ200" s="250">
        <v>284</v>
      </c>
      <c r="AK200" s="250">
        <v>292</v>
      </c>
      <c r="AL200" s="250">
        <v>318</v>
      </c>
      <c r="AM200" s="250">
        <v>369</v>
      </c>
      <c r="AN200" s="250">
        <v>321</v>
      </c>
      <c r="AO200" s="250">
        <v>334</v>
      </c>
      <c r="AP200" s="250">
        <v>348</v>
      </c>
      <c r="AQ200" s="250">
        <v>328</v>
      </c>
      <c r="AR200" s="250">
        <v>307</v>
      </c>
      <c r="AS200" s="250">
        <v>300</v>
      </c>
      <c r="AT200" s="250">
        <v>281</v>
      </c>
      <c r="AU200" s="250">
        <v>323</v>
      </c>
      <c r="AV200" s="250">
        <v>306</v>
      </c>
      <c r="AW200" s="250">
        <v>305</v>
      </c>
      <c r="AX200" s="250">
        <v>272</v>
      </c>
      <c r="AY200" s="250">
        <v>280</v>
      </c>
      <c r="AZ200" s="250">
        <v>292</v>
      </c>
      <c r="BA200" s="250">
        <v>261</v>
      </c>
      <c r="BB200" s="250">
        <v>291</v>
      </c>
      <c r="BC200" s="250">
        <v>279</v>
      </c>
      <c r="BD200" s="250">
        <v>251</v>
      </c>
      <c r="BE200" s="250">
        <v>277</v>
      </c>
      <c r="BF200" s="250">
        <v>294</v>
      </c>
      <c r="BG200" s="250">
        <v>275</v>
      </c>
      <c r="BH200" s="250">
        <v>293</v>
      </c>
      <c r="BI200" s="250">
        <v>262</v>
      </c>
      <c r="BJ200" s="250">
        <v>241</v>
      </c>
      <c r="BK200" s="250">
        <v>198</v>
      </c>
      <c r="BL200" s="250">
        <v>198</v>
      </c>
      <c r="BM200" s="250">
        <v>168</v>
      </c>
      <c r="BN200" s="250">
        <v>167</v>
      </c>
      <c r="BO200" s="250">
        <v>137</v>
      </c>
      <c r="BP200" s="250">
        <v>161</v>
      </c>
      <c r="BQ200" s="250">
        <v>149</v>
      </c>
      <c r="BR200" s="250">
        <v>136</v>
      </c>
      <c r="BS200" s="250">
        <v>132</v>
      </c>
      <c r="BT200" s="250">
        <v>103</v>
      </c>
      <c r="BU200" s="250">
        <v>92</v>
      </c>
      <c r="BV200" s="250">
        <v>89</v>
      </c>
      <c r="BW200" s="250">
        <v>86</v>
      </c>
      <c r="BX200" s="250">
        <v>69</v>
      </c>
      <c r="BY200" s="250">
        <v>72</v>
      </c>
      <c r="BZ200" s="250">
        <v>55</v>
      </c>
      <c r="CA200" s="250">
        <v>55</v>
      </c>
      <c r="CB200" s="250">
        <v>47</v>
      </c>
      <c r="CC200" s="250">
        <v>42</v>
      </c>
      <c r="CD200" s="250">
        <v>29</v>
      </c>
      <c r="CE200" s="250">
        <v>28</v>
      </c>
      <c r="CF200" s="250">
        <v>23</v>
      </c>
      <c r="CG200" s="250">
        <v>16</v>
      </c>
      <c r="CH200" s="250">
        <v>6</v>
      </c>
      <c r="CI200" s="250">
        <v>3</v>
      </c>
      <c r="CJ200" s="250">
        <v>5</v>
      </c>
      <c r="CK200" s="250">
        <v>3</v>
      </c>
    </row>
    <row r="201" spans="1:89" s="241" customFormat="1" x14ac:dyDescent="0.25">
      <c r="A201" s="240">
        <v>773</v>
      </c>
      <c r="D201" s="242" t="s">
        <v>462</v>
      </c>
      <c r="E201" s="250">
        <v>136</v>
      </c>
      <c r="F201" s="250">
        <v>143</v>
      </c>
      <c r="G201" s="250">
        <v>152</v>
      </c>
      <c r="H201" s="250">
        <v>142</v>
      </c>
      <c r="I201" s="250">
        <v>110</v>
      </c>
      <c r="J201" s="250">
        <v>84</v>
      </c>
      <c r="K201" s="250">
        <v>65</v>
      </c>
      <c r="L201" s="250">
        <v>67</v>
      </c>
      <c r="M201" s="250">
        <v>77</v>
      </c>
      <c r="N201" s="250">
        <v>77</v>
      </c>
      <c r="O201" s="250">
        <v>94</v>
      </c>
      <c r="P201" s="250">
        <v>104</v>
      </c>
      <c r="Q201" s="250">
        <v>73</v>
      </c>
      <c r="R201" s="250">
        <v>86</v>
      </c>
      <c r="S201" s="250">
        <v>69</v>
      </c>
      <c r="T201" s="250">
        <v>85</v>
      </c>
      <c r="U201" s="250">
        <v>72</v>
      </c>
      <c r="V201" s="250">
        <v>81</v>
      </c>
      <c r="W201" s="250">
        <v>109</v>
      </c>
      <c r="X201" s="250">
        <v>85</v>
      </c>
      <c r="Y201" s="250">
        <v>107</v>
      </c>
      <c r="Z201" s="250">
        <v>87</v>
      </c>
      <c r="AA201" s="250">
        <v>84</v>
      </c>
      <c r="AB201" s="250">
        <v>108</v>
      </c>
      <c r="AC201" s="250">
        <v>102</v>
      </c>
      <c r="AD201" s="250">
        <v>106</v>
      </c>
      <c r="AE201" s="250">
        <v>114</v>
      </c>
      <c r="AF201" s="250">
        <v>128</v>
      </c>
      <c r="AG201" s="250">
        <v>117</v>
      </c>
      <c r="AH201" s="250">
        <v>135</v>
      </c>
      <c r="AI201" s="250">
        <v>138</v>
      </c>
      <c r="AJ201" s="250">
        <v>114</v>
      </c>
      <c r="AK201" s="250">
        <v>142</v>
      </c>
      <c r="AL201" s="250">
        <v>155</v>
      </c>
      <c r="AM201" s="250">
        <v>144</v>
      </c>
      <c r="AN201" s="250">
        <v>166</v>
      </c>
      <c r="AO201" s="250">
        <v>157</v>
      </c>
      <c r="AP201" s="250">
        <v>144</v>
      </c>
      <c r="AQ201" s="250">
        <v>159</v>
      </c>
      <c r="AR201" s="250">
        <v>163</v>
      </c>
      <c r="AS201" s="250">
        <v>154</v>
      </c>
      <c r="AT201" s="250">
        <v>145</v>
      </c>
      <c r="AU201" s="250">
        <v>155</v>
      </c>
      <c r="AV201" s="250">
        <v>163</v>
      </c>
      <c r="AW201" s="250">
        <v>155</v>
      </c>
      <c r="AX201" s="250">
        <v>150</v>
      </c>
      <c r="AY201" s="250">
        <v>160</v>
      </c>
      <c r="AZ201" s="250">
        <v>146</v>
      </c>
      <c r="BA201" s="250">
        <v>139</v>
      </c>
      <c r="BB201" s="250">
        <v>141</v>
      </c>
      <c r="BC201" s="250">
        <v>156</v>
      </c>
      <c r="BD201" s="250">
        <v>154</v>
      </c>
      <c r="BE201" s="250">
        <v>155</v>
      </c>
      <c r="BF201" s="250">
        <v>155</v>
      </c>
      <c r="BG201" s="250">
        <v>156</v>
      </c>
      <c r="BH201" s="250">
        <v>131</v>
      </c>
      <c r="BI201" s="250">
        <v>138</v>
      </c>
      <c r="BJ201" s="250">
        <v>107</v>
      </c>
      <c r="BK201" s="250">
        <v>112</v>
      </c>
      <c r="BL201" s="250">
        <v>110</v>
      </c>
      <c r="BM201" s="250">
        <v>110</v>
      </c>
      <c r="BN201" s="250">
        <v>100</v>
      </c>
      <c r="BO201" s="250">
        <v>105</v>
      </c>
      <c r="BP201" s="250">
        <v>73</v>
      </c>
      <c r="BQ201" s="250">
        <v>97</v>
      </c>
      <c r="BR201" s="250">
        <v>80</v>
      </c>
      <c r="BS201" s="250">
        <v>76</v>
      </c>
      <c r="BT201" s="250">
        <v>70</v>
      </c>
      <c r="BU201" s="250">
        <v>63</v>
      </c>
      <c r="BV201" s="250">
        <v>51</v>
      </c>
      <c r="BW201" s="250">
        <v>54</v>
      </c>
      <c r="BX201" s="250">
        <v>49</v>
      </c>
      <c r="BY201" s="250">
        <v>40</v>
      </c>
      <c r="BZ201" s="250">
        <v>32</v>
      </c>
      <c r="CA201" s="250">
        <v>44</v>
      </c>
      <c r="CB201" s="250">
        <v>32</v>
      </c>
      <c r="CC201" s="250">
        <v>27</v>
      </c>
      <c r="CD201" s="250">
        <v>22</v>
      </c>
      <c r="CE201" s="250">
        <v>19</v>
      </c>
      <c r="CF201" s="250">
        <v>9</v>
      </c>
      <c r="CG201" s="250">
        <v>8</v>
      </c>
      <c r="CH201" s="250">
        <v>4</v>
      </c>
      <c r="CI201" s="250">
        <v>6</v>
      </c>
      <c r="CJ201" s="250">
        <v>0</v>
      </c>
      <c r="CK201" s="250">
        <v>3</v>
      </c>
    </row>
    <row r="202" spans="1:89" s="241" customFormat="1" x14ac:dyDescent="0.25">
      <c r="A202" s="240">
        <v>840</v>
      </c>
      <c r="D202" s="242" t="s">
        <v>463</v>
      </c>
      <c r="E202" s="250">
        <v>205</v>
      </c>
      <c r="F202" s="250">
        <v>176</v>
      </c>
      <c r="G202" s="250">
        <v>159</v>
      </c>
      <c r="H202" s="250">
        <v>152</v>
      </c>
      <c r="I202" s="250">
        <v>135</v>
      </c>
      <c r="J202" s="250">
        <v>98</v>
      </c>
      <c r="K202" s="250">
        <v>67</v>
      </c>
      <c r="L202" s="250">
        <v>84</v>
      </c>
      <c r="M202" s="250">
        <v>106</v>
      </c>
      <c r="N202" s="250">
        <v>120</v>
      </c>
      <c r="O202" s="250">
        <v>92</v>
      </c>
      <c r="P202" s="250">
        <v>126</v>
      </c>
      <c r="Q202" s="250">
        <v>145</v>
      </c>
      <c r="R202" s="250">
        <v>129</v>
      </c>
      <c r="S202" s="250">
        <v>171</v>
      </c>
      <c r="T202" s="250">
        <v>144</v>
      </c>
      <c r="U202" s="250">
        <v>165</v>
      </c>
      <c r="V202" s="250">
        <v>138</v>
      </c>
      <c r="W202" s="250">
        <v>153</v>
      </c>
      <c r="X202" s="250">
        <v>164</v>
      </c>
      <c r="Y202" s="250">
        <v>166</v>
      </c>
      <c r="Z202" s="250">
        <v>195</v>
      </c>
      <c r="AA202" s="250">
        <v>182</v>
      </c>
      <c r="AB202" s="250">
        <v>200</v>
      </c>
      <c r="AC202" s="250">
        <v>198</v>
      </c>
      <c r="AD202" s="250">
        <v>224</v>
      </c>
      <c r="AE202" s="250">
        <v>240</v>
      </c>
      <c r="AF202" s="250">
        <v>167</v>
      </c>
      <c r="AG202" s="250">
        <v>207</v>
      </c>
      <c r="AH202" s="250">
        <v>193</v>
      </c>
      <c r="AI202" s="250">
        <v>191</v>
      </c>
      <c r="AJ202" s="250">
        <v>204</v>
      </c>
      <c r="AK202" s="250">
        <v>212</v>
      </c>
      <c r="AL202" s="250">
        <v>220</v>
      </c>
      <c r="AM202" s="250">
        <v>224</v>
      </c>
      <c r="AN202" s="250">
        <v>234</v>
      </c>
      <c r="AO202" s="250">
        <v>217</v>
      </c>
      <c r="AP202" s="250">
        <v>212</v>
      </c>
      <c r="AQ202" s="250">
        <v>209</v>
      </c>
      <c r="AR202" s="250">
        <v>209</v>
      </c>
      <c r="AS202" s="250">
        <v>192</v>
      </c>
      <c r="AT202" s="250">
        <v>220</v>
      </c>
      <c r="AU202" s="250">
        <v>170</v>
      </c>
      <c r="AV202" s="250">
        <v>203</v>
      </c>
      <c r="AW202" s="250">
        <v>196</v>
      </c>
      <c r="AX202" s="250">
        <v>188</v>
      </c>
      <c r="AY202" s="250">
        <v>176</v>
      </c>
      <c r="AZ202" s="250">
        <v>175</v>
      </c>
      <c r="BA202" s="250">
        <v>167</v>
      </c>
      <c r="BB202" s="250">
        <v>176</v>
      </c>
      <c r="BC202" s="250">
        <v>155</v>
      </c>
      <c r="BD202" s="250">
        <v>179</v>
      </c>
      <c r="BE202" s="250">
        <v>159</v>
      </c>
      <c r="BF202" s="250">
        <v>196</v>
      </c>
      <c r="BG202" s="250">
        <v>173</v>
      </c>
      <c r="BH202" s="250">
        <v>158</v>
      </c>
      <c r="BI202" s="250">
        <v>169</v>
      </c>
      <c r="BJ202" s="250">
        <v>142</v>
      </c>
      <c r="BK202" s="250">
        <v>125</v>
      </c>
      <c r="BL202" s="250">
        <v>90</v>
      </c>
      <c r="BM202" s="250">
        <v>104</v>
      </c>
      <c r="BN202" s="250">
        <v>98</v>
      </c>
      <c r="BO202" s="250">
        <v>109</v>
      </c>
      <c r="BP202" s="250">
        <v>89</v>
      </c>
      <c r="BQ202" s="250">
        <v>96</v>
      </c>
      <c r="BR202" s="250">
        <v>95</v>
      </c>
      <c r="BS202" s="250">
        <v>72</v>
      </c>
      <c r="BT202" s="250">
        <v>68</v>
      </c>
      <c r="BU202" s="250">
        <v>68</v>
      </c>
      <c r="BV202" s="250">
        <v>42</v>
      </c>
      <c r="BW202" s="250">
        <v>59</v>
      </c>
      <c r="BX202" s="250">
        <v>38</v>
      </c>
      <c r="BY202" s="250">
        <v>51</v>
      </c>
      <c r="BZ202" s="250">
        <v>28</v>
      </c>
      <c r="CA202" s="250">
        <v>31</v>
      </c>
      <c r="CB202" s="250">
        <v>28</v>
      </c>
      <c r="CC202" s="250">
        <v>30</v>
      </c>
      <c r="CD202" s="250">
        <v>16</v>
      </c>
      <c r="CE202" s="250">
        <v>15</v>
      </c>
      <c r="CF202" s="250">
        <v>15</v>
      </c>
      <c r="CG202" s="250">
        <v>15</v>
      </c>
      <c r="CH202" s="250">
        <v>7</v>
      </c>
      <c r="CI202" s="250">
        <v>1</v>
      </c>
      <c r="CJ202" s="250">
        <v>1</v>
      </c>
      <c r="CK202" s="250">
        <v>6</v>
      </c>
    </row>
    <row r="203" spans="1:89" s="241" customFormat="1" x14ac:dyDescent="0.25">
      <c r="A203" s="240">
        <v>787</v>
      </c>
      <c r="D203" s="242" t="s">
        <v>464</v>
      </c>
      <c r="E203" s="250">
        <v>259</v>
      </c>
      <c r="F203" s="250">
        <v>270</v>
      </c>
      <c r="G203" s="250">
        <v>263</v>
      </c>
      <c r="H203" s="250">
        <v>262</v>
      </c>
      <c r="I203" s="250">
        <v>259</v>
      </c>
      <c r="J203" s="250">
        <v>194</v>
      </c>
      <c r="K203" s="250">
        <v>161</v>
      </c>
      <c r="L203" s="250">
        <v>164</v>
      </c>
      <c r="M203" s="250">
        <v>183</v>
      </c>
      <c r="N203" s="250">
        <v>207</v>
      </c>
      <c r="O203" s="250">
        <v>207</v>
      </c>
      <c r="P203" s="250">
        <v>197</v>
      </c>
      <c r="Q203" s="250">
        <v>229</v>
      </c>
      <c r="R203" s="250">
        <v>177</v>
      </c>
      <c r="S203" s="250">
        <v>190</v>
      </c>
      <c r="T203" s="250">
        <v>200</v>
      </c>
      <c r="U203" s="250">
        <v>183</v>
      </c>
      <c r="V203" s="250">
        <v>199</v>
      </c>
      <c r="W203" s="250">
        <v>203</v>
      </c>
      <c r="X203" s="250">
        <v>179</v>
      </c>
      <c r="Y203" s="250">
        <v>212</v>
      </c>
      <c r="Z203" s="250">
        <v>237</v>
      </c>
      <c r="AA203" s="250">
        <v>237</v>
      </c>
      <c r="AB203" s="250">
        <v>224</v>
      </c>
      <c r="AC203" s="250">
        <v>252</v>
      </c>
      <c r="AD203" s="250">
        <v>271</v>
      </c>
      <c r="AE203" s="250">
        <v>214</v>
      </c>
      <c r="AF203" s="250">
        <v>264</v>
      </c>
      <c r="AG203" s="250">
        <v>288</v>
      </c>
      <c r="AH203" s="250">
        <v>295</v>
      </c>
      <c r="AI203" s="250">
        <v>254</v>
      </c>
      <c r="AJ203" s="250">
        <v>291</v>
      </c>
      <c r="AK203" s="250">
        <v>310</v>
      </c>
      <c r="AL203" s="250">
        <v>318</v>
      </c>
      <c r="AM203" s="250">
        <v>354</v>
      </c>
      <c r="AN203" s="250">
        <v>308</v>
      </c>
      <c r="AO203" s="250">
        <v>341</v>
      </c>
      <c r="AP203" s="250">
        <v>332</v>
      </c>
      <c r="AQ203" s="250">
        <v>336</v>
      </c>
      <c r="AR203" s="250">
        <v>331</v>
      </c>
      <c r="AS203" s="250">
        <v>336</v>
      </c>
      <c r="AT203" s="250">
        <v>325</v>
      </c>
      <c r="AU203" s="250">
        <v>348</v>
      </c>
      <c r="AV203" s="250">
        <v>323</v>
      </c>
      <c r="AW203" s="250">
        <v>346</v>
      </c>
      <c r="AX203" s="250">
        <v>279</v>
      </c>
      <c r="AY203" s="250">
        <v>319</v>
      </c>
      <c r="AZ203" s="250">
        <v>314</v>
      </c>
      <c r="BA203" s="250">
        <v>299</v>
      </c>
      <c r="BB203" s="250">
        <v>299</v>
      </c>
      <c r="BC203" s="250">
        <v>297</v>
      </c>
      <c r="BD203" s="250">
        <v>280</v>
      </c>
      <c r="BE203" s="250">
        <v>302</v>
      </c>
      <c r="BF203" s="250">
        <v>296</v>
      </c>
      <c r="BG203" s="250">
        <v>279</v>
      </c>
      <c r="BH203" s="250">
        <v>292</v>
      </c>
      <c r="BI203" s="250">
        <v>283</v>
      </c>
      <c r="BJ203" s="250">
        <v>278</v>
      </c>
      <c r="BK203" s="250">
        <v>232</v>
      </c>
      <c r="BL203" s="250">
        <v>212</v>
      </c>
      <c r="BM203" s="250">
        <v>214</v>
      </c>
      <c r="BN203" s="250">
        <v>166</v>
      </c>
      <c r="BO203" s="250">
        <v>158</v>
      </c>
      <c r="BP203" s="250">
        <v>172</v>
      </c>
      <c r="BQ203" s="250">
        <v>168</v>
      </c>
      <c r="BR203" s="250">
        <v>140</v>
      </c>
      <c r="BS203" s="250">
        <v>119</v>
      </c>
      <c r="BT203" s="250">
        <v>124</v>
      </c>
      <c r="BU203" s="250">
        <v>140</v>
      </c>
      <c r="BV203" s="250">
        <v>124</v>
      </c>
      <c r="BW203" s="250">
        <v>91</v>
      </c>
      <c r="BX203" s="250">
        <v>80</v>
      </c>
      <c r="BY203" s="250">
        <v>76</v>
      </c>
      <c r="BZ203" s="250">
        <v>70</v>
      </c>
      <c r="CA203" s="250">
        <v>70</v>
      </c>
      <c r="CB203" s="250">
        <v>45</v>
      </c>
      <c r="CC203" s="250">
        <v>32</v>
      </c>
      <c r="CD203" s="250">
        <v>45</v>
      </c>
      <c r="CE203" s="250">
        <v>23</v>
      </c>
      <c r="CF203" s="250">
        <v>17</v>
      </c>
      <c r="CG203" s="250">
        <v>16</v>
      </c>
      <c r="CH203" s="250">
        <v>12</v>
      </c>
      <c r="CI203" s="250">
        <v>10</v>
      </c>
      <c r="CJ203" s="250">
        <v>5</v>
      </c>
      <c r="CK203" s="250">
        <v>4</v>
      </c>
    </row>
    <row r="204" spans="1:89" s="241" customFormat="1" x14ac:dyDescent="0.25">
      <c r="A204" s="240">
        <v>820</v>
      </c>
      <c r="D204" s="242" t="s">
        <v>465</v>
      </c>
      <c r="E204" s="250">
        <v>281</v>
      </c>
      <c r="F204" s="250">
        <v>262</v>
      </c>
      <c r="G204" s="250">
        <v>247</v>
      </c>
      <c r="H204" s="250">
        <v>231</v>
      </c>
      <c r="I204" s="250">
        <v>190</v>
      </c>
      <c r="J204" s="250">
        <v>155</v>
      </c>
      <c r="K204" s="250">
        <v>126</v>
      </c>
      <c r="L204" s="250">
        <v>158</v>
      </c>
      <c r="M204" s="250">
        <v>148</v>
      </c>
      <c r="N204" s="250">
        <v>127</v>
      </c>
      <c r="O204" s="250">
        <v>145</v>
      </c>
      <c r="P204" s="250">
        <v>183</v>
      </c>
      <c r="Q204" s="250">
        <v>167</v>
      </c>
      <c r="R204" s="250">
        <v>177</v>
      </c>
      <c r="S204" s="250">
        <v>190</v>
      </c>
      <c r="T204" s="250">
        <v>179</v>
      </c>
      <c r="U204" s="250">
        <v>164</v>
      </c>
      <c r="V204" s="250">
        <v>154</v>
      </c>
      <c r="W204" s="250">
        <v>165</v>
      </c>
      <c r="X204" s="250">
        <v>181</v>
      </c>
      <c r="Y204" s="250">
        <v>196</v>
      </c>
      <c r="Z204" s="250">
        <v>195</v>
      </c>
      <c r="AA204" s="250">
        <v>204</v>
      </c>
      <c r="AB204" s="250">
        <v>229</v>
      </c>
      <c r="AC204" s="250">
        <v>210</v>
      </c>
      <c r="AD204" s="250">
        <v>217</v>
      </c>
      <c r="AE204" s="250">
        <v>208</v>
      </c>
      <c r="AF204" s="250">
        <v>226</v>
      </c>
      <c r="AG204" s="250">
        <v>215</v>
      </c>
      <c r="AH204" s="250">
        <v>232</v>
      </c>
      <c r="AI204" s="250">
        <v>243</v>
      </c>
      <c r="AJ204" s="250">
        <v>239</v>
      </c>
      <c r="AK204" s="250">
        <v>245</v>
      </c>
      <c r="AL204" s="250">
        <v>257</v>
      </c>
      <c r="AM204" s="250">
        <v>300</v>
      </c>
      <c r="AN204" s="250">
        <v>298</v>
      </c>
      <c r="AO204" s="250">
        <v>287</v>
      </c>
      <c r="AP204" s="250">
        <v>292</v>
      </c>
      <c r="AQ204" s="250">
        <v>268</v>
      </c>
      <c r="AR204" s="250">
        <v>253</v>
      </c>
      <c r="AS204" s="250">
        <v>276</v>
      </c>
      <c r="AT204" s="250">
        <v>285</v>
      </c>
      <c r="AU204" s="250">
        <v>251</v>
      </c>
      <c r="AV204" s="250">
        <v>276</v>
      </c>
      <c r="AW204" s="250">
        <v>265</v>
      </c>
      <c r="AX204" s="250">
        <v>250</v>
      </c>
      <c r="AY204" s="250">
        <v>242</v>
      </c>
      <c r="AZ204" s="250">
        <v>240</v>
      </c>
      <c r="BA204" s="250">
        <v>238</v>
      </c>
      <c r="BB204" s="250">
        <v>230</v>
      </c>
      <c r="BC204" s="250">
        <v>252</v>
      </c>
      <c r="BD204" s="250">
        <v>235</v>
      </c>
      <c r="BE204" s="250">
        <v>236</v>
      </c>
      <c r="BF204" s="250">
        <v>237</v>
      </c>
      <c r="BG204" s="250">
        <v>259</v>
      </c>
      <c r="BH204" s="250">
        <v>245</v>
      </c>
      <c r="BI204" s="250">
        <v>214</v>
      </c>
      <c r="BJ204" s="250">
        <v>202</v>
      </c>
      <c r="BK204" s="250">
        <v>201</v>
      </c>
      <c r="BL204" s="250">
        <v>209</v>
      </c>
      <c r="BM204" s="250">
        <v>182</v>
      </c>
      <c r="BN204" s="250">
        <v>171</v>
      </c>
      <c r="BO204" s="250">
        <v>153</v>
      </c>
      <c r="BP204" s="250">
        <v>153</v>
      </c>
      <c r="BQ204" s="250">
        <v>126</v>
      </c>
      <c r="BR204" s="250">
        <v>118</v>
      </c>
      <c r="BS204" s="250">
        <v>111</v>
      </c>
      <c r="BT204" s="250">
        <v>89</v>
      </c>
      <c r="BU204" s="250">
        <v>88</v>
      </c>
      <c r="BV204" s="250">
        <v>96</v>
      </c>
      <c r="BW204" s="250">
        <v>76</v>
      </c>
      <c r="BX204" s="250">
        <v>77</v>
      </c>
      <c r="BY204" s="250">
        <v>63</v>
      </c>
      <c r="BZ204" s="250">
        <v>67</v>
      </c>
      <c r="CA204" s="250">
        <v>50</v>
      </c>
      <c r="CB204" s="250">
        <v>54</v>
      </c>
      <c r="CC204" s="250">
        <v>38</v>
      </c>
      <c r="CD204" s="250">
        <v>26</v>
      </c>
      <c r="CE204" s="250">
        <v>14</v>
      </c>
      <c r="CF204" s="250">
        <v>22</v>
      </c>
      <c r="CG204" s="250">
        <v>14</v>
      </c>
      <c r="CH204" s="250">
        <v>13</v>
      </c>
      <c r="CI204" s="250">
        <v>4</v>
      </c>
      <c r="CJ204" s="250">
        <v>4</v>
      </c>
      <c r="CK204" s="250">
        <v>8</v>
      </c>
    </row>
    <row r="205" spans="1:89" s="241" customFormat="1" x14ac:dyDescent="0.25">
      <c r="A205" s="240">
        <v>851</v>
      </c>
      <c r="D205" s="242" t="s">
        <v>466</v>
      </c>
      <c r="E205" s="250">
        <v>1060</v>
      </c>
      <c r="F205" s="250">
        <v>1081</v>
      </c>
      <c r="G205" s="250">
        <v>1121</v>
      </c>
      <c r="H205" s="250">
        <v>1408</v>
      </c>
      <c r="I205" s="250">
        <v>1885</v>
      </c>
      <c r="J205" s="250">
        <v>2386</v>
      </c>
      <c r="K205" s="250">
        <v>2522</v>
      </c>
      <c r="L205" s="250">
        <v>2492</v>
      </c>
      <c r="M205" s="250">
        <v>2415</v>
      </c>
      <c r="N205" s="250">
        <v>2098</v>
      </c>
      <c r="O205" s="250">
        <v>1896</v>
      </c>
      <c r="P205" s="250">
        <v>1691</v>
      </c>
      <c r="Q205" s="250">
        <v>1441</v>
      </c>
      <c r="R205" s="250">
        <v>1346</v>
      </c>
      <c r="S205" s="250">
        <v>1284</v>
      </c>
      <c r="T205" s="250">
        <v>1238</v>
      </c>
      <c r="U205" s="250">
        <v>1181</v>
      </c>
      <c r="V205" s="250">
        <v>1157</v>
      </c>
      <c r="W205" s="250">
        <v>1138</v>
      </c>
      <c r="X205" s="250">
        <v>1152</v>
      </c>
      <c r="Y205" s="250">
        <v>1202</v>
      </c>
      <c r="Z205" s="250">
        <v>1216</v>
      </c>
      <c r="AA205" s="250">
        <v>1223</v>
      </c>
      <c r="AB205" s="250">
        <v>1218</v>
      </c>
      <c r="AC205" s="250">
        <v>1245</v>
      </c>
      <c r="AD205" s="250">
        <v>1364</v>
      </c>
      <c r="AE205" s="250">
        <v>1186</v>
      </c>
      <c r="AF205" s="250">
        <v>1184</v>
      </c>
      <c r="AG205" s="250">
        <v>1308</v>
      </c>
      <c r="AH205" s="250">
        <v>1233</v>
      </c>
      <c r="AI205" s="250">
        <v>1254</v>
      </c>
      <c r="AJ205" s="250">
        <v>1143</v>
      </c>
      <c r="AK205" s="250">
        <v>1309</v>
      </c>
      <c r="AL205" s="250">
        <v>1340</v>
      </c>
      <c r="AM205" s="250">
        <v>1447</v>
      </c>
      <c r="AN205" s="250">
        <v>1391</v>
      </c>
      <c r="AO205" s="250">
        <v>1382</v>
      </c>
      <c r="AP205" s="250">
        <v>1323</v>
      </c>
      <c r="AQ205" s="250">
        <v>1310</v>
      </c>
      <c r="AR205" s="250">
        <v>1227</v>
      </c>
      <c r="AS205" s="250">
        <v>1230</v>
      </c>
      <c r="AT205" s="250">
        <v>1139</v>
      </c>
      <c r="AU205" s="250">
        <v>1290</v>
      </c>
      <c r="AV205" s="250">
        <v>1200</v>
      </c>
      <c r="AW205" s="250">
        <v>1158</v>
      </c>
      <c r="AX205" s="250">
        <v>1169</v>
      </c>
      <c r="AY205" s="250">
        <v>1113</v>
      </c>
      <c r="AZ205" s="250">
        <v>1116</v>
      </c>
      <c r="BA205" s="250">
        <v>1111</v>
      </c>
      <c r="BB205" s="250">
        <v>1099</v>
      </c>
      <c r="BC205" s="250">
        <v>1147</v>
      </c>
      <c r="BD205" s="250">
        <v>1128</v>
      </c>
      <c r="BE205" s="250">
        <v>1160</v>
      </c>
      <c r="BF205" s="250">
        <v>1234</v>
      </c>
      <c r="BG205" s="250">
        <v>1218</v>
      </c>
      <c r="BH205" s="250">
        <v>1163</v>
      </c>
      <c r="BI205" s="250">
        <v>1123</v>
      </c>
      <c r="BJ205" s="250">
        <v>1018</v>
      </c>
      <c r="BK205" s="250">
        <v>970</v>
      </c>
      <c r="BL205" s="250">
        <v>861</v>
      </c>
      <c r="BM205" s="250">
        <v>758</v>
      </c>
      <c r="BN205" s="250">
        <v>743</v>
      </c>
      <c r="BO205" s="250">
        <v>693</v>
      </c>
      <c r="BP205" s="250">
        <v>636</v>
      </c>
      <c r="BQ205" s="250">
        <v>620</v>
      </c>
      <c r="BR205" s="250">
        <v>549</v>
      </c>
      <c r="BS205" s="250">
        <v>498</v>
      </c>
      <c r="BT205" s="250">
        <v>479</v>
      </c>
      <c r="BU205" s="250">
        <v>414</v>
      </c>
      <c r="BV205" s="250">
        <v>370</v>
      </c>
      <c r="BW205" s="250">
        <v>334</v>
      </c>
      <c r="BX205" s="250">
        <v>347</v>
      </c>
      <c r="BY205" s="250">
        <v>300</v>
      </c>
      <c r="BZ205" s="250">
        <v>261</v>
      </c>
      <c r="CA205" s="250">
        <v>217</v>
      </c>
      <c r="CB205" s="250">
        <v>188</v>
      </c>
      <c r="CC205" s="250">
        <v>178</v>
      </c>
      <c r="CD205" s="250">
        <v>128</v>
      </c>
      <c r="CE205" s="250">
        <v>99</v>
      </c>
      <c r="CF205" s="250">
        <v>78</v>
      </c>
      <c r="CG205" s="250">
        <v>64</v>
      </c>
      <c r="CH205" s="250">
        <v>41</v>
      </c>
      <c r="CI205" s="250">
        <v>26</v>
      </c>
      <c r="CJ205" s="250">
        <v>17</v>
      </c>
      <c r="CK205" s="250">
        <v>35</v>
      </c>
    </row>
    <row r="206" spans="1:89" x14ac:dyDescent="0.25">
      <c r="A206" s="240">
        <v>999</v>
      </c>
      <c r="D206" s="242" t="s">
        <v>476</v>
      </c>
      <c r="E206" s="253">
        <f>E213</f>
        <v>296.89350247473101</v>
      </c>
      <c r="F206" s="253">
        <f t="shared" ref="F206:BQ206" si="6">F213</f>
        <v>294.43207399368958</v>
      </c>
      <c r="G206" s="253">
        <f t="shared" si="6"/>
        <v>296.12811128627999</v>
      </c>
      <c r="H206" s="253">
        <f t="shared" si="6"/>
        <v>306.66963538176475</v>
      </c>
      <c r="I206" s="253">
        <f t="shared" si="6"/>
        <v>316.0021893045826</v>
      </c>
      <c r="J206" s="253">
        <f t="shared" si="6"/>
        <v>333.01474799333533</v>
      </c>
      <c r="K206" s="253">
        <f t="shared" si="6"/>
        <v>340.86000767495847</v>
      </c>
      <c r="L206" s="253">
        <f t="shared" si="6"/>
        <v>333.44962935040979</v>
      </c>
      <c r="M206" s="253">
        <f t="shared" si="6"/>
        <v>339.53796834945217</v>
      </c>
      <c r="N206" s="253">
        <f t="shared" si="6"/>
        <v>331.34480358216939</v>
      </c>
      <c r="O206" s="253">
        <f t="shared" si="6"/>
        <v>329.86620696811627</v>
      </c>
      <c r="P206" s="253">
        <f t="shared" si="6"/>
        <v>321.8382971165218</v>
      </c>
      <c r="Q206" s="253">
        <f t="shared" si="6"/>
        <v>311.97518793807319</v>
      </c>
      <c r="R206" s="253">
        <f t="shared" si="6"/>
        <v>297.81545095172885</v>
      </c>
      <c r="S206" s="253">
        <f t="shared" si="6"/>
        <v>293.91021636520026</v>
      </c>
      <c r="T206" s="253">
        <f t="shared" si="6"/>
        <v>289.10912618309828</v>
      </c>
      <c r="U206" s="253">
        <f t="shared" si="6"/>
        <v>277.44560818636137</v>
      </c>
      <c r="V206" s="253">
        <f t="shared" si="6"/>
        <v>273.54037359983272</v>
      </c>
      <c r="W206" s="253">
        <f t="shared" si="6"/>
        <v>277.07161021927732</v>
      </c>
      <c r="X206" s="253">
        <f t="shared" si="6"/>
        <v>278.55020683333049</v>
      </c>
      <c r="Y206" s="253">
        <f t="shared" si="6"/>
        <v>294.72779331650025</v>
      </c>
      <c r="Z206" s="253">
        <f t="shared" si="6"/>
        <v>299.18967604008412</v>
      </c>
      <c r="AA206" s="253">
        <f t="shared" si="6"/>
        <v>306.84358792459454</v>
      </c>
      <c r="AB206" s="253">
        <f t="shared" si="6"/>
        <v>305.72159402334245</v>
      </c>
      <c r="AC206" s="253">
        <f t="shared" si="6"/>
        <v>315.15851947185814</v>
      </c>
      <c r="AD206" s="253">
        <f t="shared" si="6"/>
        <v>344.12161785301691</v>
      </c>
      <c r="AE206" s="253">
        <f t="shared" si="6"/>
        <v>337.17221376696716</v>
      </c>
      <c r="AF206" s="253">
        <f t="shared" si="6"/>
        <v>335.71971003433845</v>
      </c>
      <c r="AG206" s="253">
        <f t="shared" si="6"/>
        <v>351.14060295619862</v>
      </c>
      <c r="AH206" s="253">
        <f t="shared" si="6"/>
        <v>342.70390462895421</v>
      </c>
      <c r="AI206" s="253">
        <f t="shared" si="6"/>
        <v>330.35327408803971</v>
      </c>
      <c r="AJ206" s="253">
        <f t="shared" si="6"/>
        <v>325.90008899159722</v>
      </c>
      <c r="AK206" s="253">
        <f t="shared" si="6"/>
        <v>336.82430868130757</v>
      </c>
      <c r="AL206" s="253">
        <f t="shared" si="6"/>
        <v>360.51664501472391</v>
      </c>
      <c r="AM206" s="253">
        <f t="shared" si="6"/>
        <v>384.91348914660091</v>
      </c>
      <c r="AN206" s="253">
        <f t="shared" si="6"/>
        <v>372.78029928422359</v>
      </c>
      <c r="AO206" s="253">
        <f t="shared" si="6"/>
        <v>361.13417654176965</v>
      </c>
      <c r="AP206" s="253">
        <f t="shared" si="6"/>
        <v>354.90667550846342</v>
      </c>
      <c r="AQ206" s="253">
        <f t="shared" si="6"/>
        <v>334.58032087880332</v>
      </c>
      <c r="AR206" s="253">
        <f t="shared" si="6"/>
        <v>325.0303262774483</v>
      </c>
      <c r="AS206" s="253">
        <f t="shared" si="6"/>
        <v>323.06466254347174</v>
      </c>
      <c r="AT206" s="253">
        <f t="shared" si="6"/>
        <v>309.79208352555941</v>
      </c>
      <c r="AU206" s="253">
        <f t="shared" si="6"/>
        <v>310.40961505260509</v>
      </c>
      <c r="AV206" s="253">
        <f t="shared" si="6"/>
        <v>306.20866114326589</v>
      </c>
      <c r="AW206" s="253">
        <f t="shared" si="6"/>
        <v>307.63507199447008</v>
      </c>
      <c r="AX206" s="253">
        <f t="shared" si="6"/>
        <v>300.91180621409899</v>
      </c>
      <c r="AY206" s="253">
        <f t="shared" si="6"/>
        <v>296.36294721910019</v>
      </c>
      <c r="AZ206" s="253">
        <f t="shared" si="6"/>
        <v>297.97200824027567</v>
      </c>
      <c r="BA206" s="253">
        <f t="shared" si="6"/>
        <v>290.68339669570781</v>
      </c>
      <c r="BB206" s="253">
        <f t="shared" si="6"/>
        <v>282.78595125123564</v>
      </c>
      <c r="BC206" s="253">
        <f t="shared" si="6"/>
        <v>292.70994381967472</v>
      </c>
      <c r="BD206" s="253">
        <f t="shared" si="6"/>
        <v>288.50029228319403</v>
      </c>
      <c r="BE206" s="253">
        <f t="shared" si="6"/>
        <v>298.88525909013202</v>
      </c>
      <c r="BF206" s="253">
        <f t="shared" si="6"/>
        <v>314.66275472479327</v>
      </c>
      <c r="BG206" s="253">
        <f t="shared" si="6"/>
        <v>318.13310795424746</v>
      </c>
      <c r="BH206" s="253">
        <f t="shared" si="6"/>
        <v>303.16449164374467</v>
      </c>
      <c r="BI206" s="253">
        <f t="shared" si="6"/>
        <v>285.03863668088132</v>
      </c>
      <c r="BJ206" s="253">
        <f t="shared" si="6"/>
        <v>260.35477085333525</v>
      </c>
      <c r="BK206" s="253">
        <f t="shared" si="6"/>
        <v>239.41088469662944</v>
      </c>
      <c r="BL206" s="253">
        <f t="shared" si="6"/>
        <v>210.00420733125472</v>
      </c>
      <c r="BM206" s="253">
        <f t="shared" si="6"/>
        <v>200.60207239130503</v>
      </c>
      <c r="BN206" s="253">
        <f t="shared" si="6"/>
        <v>185.19857472372777</v>
      </c>
      <c r="BO206" s="253">
        <f t="shared" si="6"/>
        <v>177.80559165346205</v>
      </c>
      <c r="BP206" s="253">
        <f t="shared" si="6"/>
        <v>168.03815637356973</v>
      </c>
      <c r="BQ206" s="253">
        <f t="shared" si="6"/>
        <v>152.88688989309571</v>
      </c>
      <c r="BR206" s="253">
        <f t="shared" ref="BR206:CK206" si="7">BR213</f>
        <v>139.77086816373011</v>
      </c>
      <c r="BS206" s="253">
        <f t="shared" si="7"/>
        <v>129.35980847536763</v>
      </c>
      <c r="BT206" s="253">
        <f t="shared" si="7"/>
        <v>116.57429657737863</v>
      </c>
      <c r="BU206" s="253">
        <f t="shared" si="7"/>
        <v>108.43331757294482</v>
      </c>
      <c r="BV206" s="253">
        <f t="shared" si="7"/>
        <v>98.117931783138744</v>
      </c>
      <c r="BW206" s="253">
        <f t="shared" si="7"/>
        <v>89.985650405846414</v>
      </c>
      <c r="BX206" s="253">
        <f t="shared" si="7"/>
        <v>80.653096483028577</v>
      </c>
      <c r="BY206" s="253">
        <f t="shared" si="7"/>
        <v>74.321223924024508</v>
      </c>
      <c r="BZ206" s="253">
        <f t="shared" si="7"/>
        <v>65.649689663959862</v>
      </c>
      <c r="CA206" s="253">
        <f t="shared" si="7"/>
        <v>58.561123543646225</v>
      </c>
      <c r="CB206" s="253">
        <f t="shared" si="7"/>
        <v>50.011356063562424</v>
      </c>
      <c r="CC206" s="253">
        <f t="shared" si="7"/>
        <v>42.331351297627535</v>
      </c>
      <c r="CD206" s="253">
        <f t="shared" si="7"/>
        <v>34.799206193097959</v>
      </c>
      <c r="CE206" s="253">
        <f t="shared" si="7"/>
        <v>24.996980404639721</v>
      </c>
      <c r="CF206" s="253">
        <f t="shared" si="7"/>
        <v>21.648393955166412</v>
      </c>
      <c r="CG206" s="253">
        <f t="shared" si="7"/>
        <v>16.74293224736655</v>
      </c>
      <c r="CH206" s="253">
        <f t="shared" si="7"/>
        <v>10.376269179796518</v>
      </c>
      <c r="CI206" s="253">
        <f t="shared" si="7"/>
        <v>7.4973545959636194</v>
      </c>
      <c r="CJ206" s="253">
        <f t="shared" si="7"/>
        <v>4.9141593349413517</v>
      </c>
      <c r="CK206" s="253">
        <f t="shared" si="7"/>
        <v>8.4888840900933786</v>
      </c>
    </row>
    <row r="207" spans="1:89" s="245" customFormat="1" x14ac:dyDescent="0.25"/>
    <row r="208" spans="1:89" x14ac:dyDescent="0.25">
      <c r="A208" s="1" t="s">
        <v>468</v>
      </c>
    </row>
    <row r="209" spans="1:89" ht="30" x14ac:dyDescent="0.25">
      <c r="D209" s="252" t="s">
        <v>475</v>
      </c>
      <c r="E209" s="242" t="s">
        <v>66</v>
      </c>
      <c r="F209" s="242" t="s">
        <v>67</v>
      </c>
      <c r="G209" s="242" t="s">
        <v>68</v>
      </c>
      <c r="H209" s="242" t="s">
        <v>69</v>
      </c>
      <c r="I209" s="242" t="s">
        <v>70</v>
      </c>
      <c r="J209" s="242" t="s">
        <v>71</v>
      </c>
      <c r="K209" s="242" t="s">
        <v>72</v>
      </c>
      <c r="L209" s="242" t="s">
        <v>73</v>
      </c>
      <c r="M209" s="242" t="s">
        <v>74</v>
      </c>
      <c r="N209" s="242" t="s">
        <v>75</v>
      </c>
      <c r="O209" s="242" t="s">
        <v>76</v>
      </c>
      <c r="P209" s="242" t="s">
        <v>77</v>
      </c>
      <c r="Q209" s="242" t="s">
        <v>78</v>
      </c>
      <c r="R209" s="242" t="s">
        <v>79</v>
      </c>
      <c r="S209" s="242" t="s">
        <v>80</v>
      </c>
      <c r="T209" s="242" t="s">
        <v>81</v>
      </c>
      <c r="U209" s="242" t="s">
        <v>82</v>
      </c>
      <c r="V209" s="242" t="s">
        <v>83</v>
      </c>
      <c r="W209" s="242" t="s">
        <v>84</v>
      </c>
      <c r="X209" s="242" t="s">
        <v>85</v>
      </c>
      <c r="Y209" s="242" t="s">
        <v>86</v>
      </c>
      <c r="Z209" s="242" t="s">
        <v>87</v>
      </c>
      <c r="AA209" s="242" t="s">
        <v>88</v>
      </c>
      <c r="AB209" s="242" t="s">
        <v>89</v>
      </c>
      <c r="AC209" s="242" t="s">
        <v>90</v>
      </c>
      <c r="AD209" s="242" t="s">
        <v>91</v>
      </c>
      <c r="AE209" s="242" t="s">
        <v>92</v>
      </c>
      <c r="AF209" s="242" t="s">
        <v>93</v>
      </c>
      <c r="AG209" s="242" t="s">
        <v>94</v>
      </c>
      <c r="AH209" s="242" t="s">
        <v>95</v>
      </c>
      <c r="AI209" s="242" t="s">
        <v>96</v>
      </c>
      <c r="AJ209" s="242" t="s">
        <v>97</v>
      </c>
      <c r="AK209" s="242" t="s">
        <v>98</v>
      </c>
      <c r="AL209" s="242" t="s">
        <v>99</v>
      </c>
      <c r="AM209" s="242" t="s">
        <v>100</v>
      </c>
      <c r="AN209" s="242" t="s">
        <v>101</v>
      </c>
      <c r="AO209" s="242" t="s">
        <v>102</v>
      </c>
      <c r="AP209" s="242" t="s">
        <v>103</v>
      </c>
      <c r="AQ209" s="242" t="s">
        <v>104</v>
      </c>
      <c r="AR209" s="242" t="s">
        <v>105</v>
      </c>
      <c r="AS209" s="242" t="s">
        <v>106</v>
      </c>
      <c r="AT209" s="242" t="s">
        <v>107</v>
      </c>
      <c r="AU209" s="242" t="s">
        <v>108</v>
      </c>
      <c r="AV209" s="242" t="s">
        <v>109</v>
      </c>
      <c r="AW209" s="242" t="s">
        <v>110</v>
      </c>
      <c r="AX209" s="242" t="s">
        <v>111</v>
      </c>
      <c r="AY209" s="242" t="s">
        <v>112</v>
      </c>
      <c r="AZ209" s="242" t="s">
        <v>113</v>
      </c>
      <c r="BA209" s="242" t="s">
        <v>114</v>
      </c>
      <c r="BB209" s="242" t="s">
        <v>115</v>
      </c>
      <c r="BC209" s="242" t="s">
        <v>116</v>
      </c>
      <c r="BD209" s="242" t="s">
        <v>117</v>
      </c>
      <c r="BE209" s="242" t="s">
        <v>118</v>
      </c>
      <c r="BF209" s="242" t="s">
        <v>119</v>
      </c>
      <c r="BG209" s="242" t="s">
        <v>120</v>
      </c>
      <c r="BH209" s="242" t="s">
        <v>121</v>
      </c>
      <c r="BI209" s="242" t="s">
        <v>122</v>
      </c>
      <c r="BJ209" s="242" t="s">
        <v>123</v>
      </c>
      <c r="BK209" s="242" t="s">
        <v>124</v>
      </c>
      <c r="BL209" s="242" t="s">
        <v>125</v>
      </c>
      <c r="BM209" s="242" t="s">
        <v>152</v>
      </c>
      <c r="BN209" s="242" t="s">
        <v>127</v>
      </c>
      <c r="BO209" s="242" t="s">
        <v>128</v>
      </c>
      <c r="BP209" s="242" t="s">
        <v>129</v>
      </c>
      <c r="BQ209" s="242" t="s">
        <v>130</v>
      </c>
      <c r="BR209" s="242" t="s">
        <v>131</v>
      </c>
      <c r="BS209" s="242" t="s">
        <v>132</v>
      </c>
      <c r="BT209" s="242" t="s">
        <v>133</v>
      </c>
      <c r="BU209" s="242" t="s">
        <v>134</v>
      </c>
      <c r="BV209" s="242" t="s">
        <v>135</v>
      </c>
      <c r="BW209" s="242" t="s">
        <v>136</v>
      </c>
      <c r="BX209" s="242" t="s">
        <v>137</v>
      </c>
      <c r="BY209" s="242" t="s">
        <v>138</v>
      </c>
      <c r="BZ209" s="242" t="s">
        <v>139</v>
      </c>
      <c r="CA209" s="242" t="s">
        <v>140</v>
      </c>
      <c r="CB209" s="242" t="s">
        <v>141</v>
      </c>
      <c r="CC209" s="242" t="s">
        <v>142</v>
      </c>
      <c r="CD209" s="242" t="s">
        <v>143</v>
      </c>
      <c r="CE209" s="242" t="s">
        <v>144</v>
      </c>
      <c r="CF209" s="242" t="s">
        <v>145</v>
      </c>
      <c r="CG209" s="242" t="s">
        <v>146</v>
      </c>
      <c r="CH209" s="242" t="s">
        <v>147</v>
      </c>
      <c r="CI209" s="242" t="s">
        <v>148</v>
      </c>
      <c r="CJ209" s="242" t="s">
        <v>149</v>
      </c>
      <c r="CK209" s="242" t="s">
        <v>150</v>
      </c>
    </row>
    <row r="210" spans="1:89" x14ac:dyDescent="0.25">
      <c r="A210" s="405" t="s">
        <v>8</v>
      </c>
      <c r="B210" s="251" t="s">
        <v>367</v>
      </c>
      <c r="C210" s="251" t="s">
        <v>6</v>
      </c>
      <c r="D210" s="245">
        <f>SUM(E210:CK210)</f>
        <v>2332341</v>
      </c>
      <c r="E210" s="245">
        <f>SUM(E6:E103)</f>
        <v>35703</v>
      </c>
      <c r="F210" s="245">
        <f t="shared" ref="F210:BQ210" si="8">SUM(F6:F103)</f>
        <v>35408</v>
      </c>
      <c r="G210" s="245">
        <f t="shared" si="8"/>
        <v>35959</v>
      </c>
      <c r="H210" s="245">
        <f t="shared" si="8"/>
        <v>37428</v>
      </c>
      <c r="I210" s="245">
        <f t="shared" si="8"/>
        <v>38239</v>
      </c>
      <c r="J210" s="245">
        <f t="shared" si="8"/>
        <v>40279</v>
      </c>
      <c r="K210" s="245">
        <f t="shared" si="8"/>
        <v>40709</v>
      </c>
      <c r="L210" s="245">
        <f t="shared" si="8"/>
        <v>40061</v>
      </c>
      <c r="M210" s="245">
        <f t="shared" si="8"/>
        <v>40846</v>
      </c>
      <c r="N210" s="245">
        <f t="shared" si="8"/>
        <v>39395</v>
      </c>
      <c r="O210" s="245">
        <f t="shared" si="8"/>
        <v>39611</v>
      </c>
      <c r="P210" s="245">
        <f t="shared" si="8"/>
        <v>38426</v>
      </c>
      <c r="Q210" s="245">
        <f t="shared" si="8"/>
        <v>37465</v>
      </c>
      <c r="R210" s="245">
        <f t="shared" si="8"/>
        <v>36085</v>
      </c>
      <c r="S210" s="245">
        <f t="shared" si="8"/>
        <v>35526</v>
      </c>
      <c r="T210" s="245">
        <f t="shared" si="8"/>
        <v>34269</v>
      </c>
      <c r="U210" s="245">
        <f t="shared" si="8"/>
        <v>33238</v>
      </c>
      <c r="V210" s="245">
        <f t="shared" si="8"/>
        <v>32241</v>
      </c>
      <c r="W210" s="245">
        <f t="shared" si="8"/>
        <v>33032</v>
      </c>
      <c r="X210" s="245">
        <f t="shared" si="8"/>
        <v>32517</v>
      </c>
      <c r="Y210" s="245">
        <f t="shared" si="8"/>
        <v>34260</v>
      </c>
      <c r="Z210" s="245">
        <f t="shared" si="8"/>
        <v>34860</v>
      </c>
      <c r="AA210" s="245">
        <f t="shared" si="8"/>
        <v>35703</v>
      </c>
      <c r="AB210" s="245">
        <f t="shared" si="8"/>
        <v>35341</v>
      </c>
      <c r="AC210" s="245">
        <f t="shared" si="8"/>
        <v>36919</v>
      </c>
      <c r="AD210" s="245">
        <f t="shared" si="8"/>
        <v>39358</v>
      </c>
      <c r="AE210" s="245">
        <f t="shared" si="8"/>
        <v>38916</v>
      </c>
      <c r="AF210" s="245">
        <f t="shared" si="8"/>
        <v>38742</v>
      </c>
      <c r="AG210" s="245">
        <f t="shared" si="8"/>
        <v>40393</v>
      </c>
      <c r="AH210" s="245">
        <f t="shared" si="8"/>
        <v>40220</v>
      </c>
      <c r="AI210" s="245">
        <f t="shared" si="8"/>
        <v>38352</v>
      </c>
      <c r="AJ210" s="245">
        <f t="shared" si="8"/>
        <v>38325</v>
      </c>
      <c r="AK210" s="245">
        <f t="shared" si="8"/>
        <v>39763</v>
      </c>
      <c r="AL210" s="245">
        <f t="shared" si="8"/>
        <v>42144</v>
      </c>
      <c r="AM210" s="245">
        <f t="shared" si="8"/>
        <v>45246</v>
      </c>
      <c r="AN210" s="245">
        <f t="shared" si="8"/>
        <v>43561</v>
      </c>
      <c r="AO210" s="245">
        <f t="shared" si="8"/>
        <v>42595</v>
      </c>
      <c r="AP210" s="245">
        <f t="shared" si="8"/>
        <v>41312</v>
      </c>
      <c r="AQ210" s="245">
        <f t="shared" si="8"/>
        <v>38867</v>
      </c>
      <c r="AR210" s="245">
        <f t="shared" si="8"/>
        <v>37558</v>
      </c>
      <c r="AS210" s="245">
        <f t="shared" si="8"/>
        <v>37485</v>
      </c>
      <c r="AT210" s="245">
        <f t="shared" si="8"/>
        <v>35523</v>
      </c>
      <c r="AU210" s="245">
        <f t="shared" si="8"/>
        <v>35567</v>
      </c>
      <c r="AV210" s="245">
        <f t="shared" si="8"/>
        <v>35041</v>
      </c>
      <c r="AW210" s="245">
        <f t="shared" si="8"/>
        <v>34955</v>
      </c>
      <c r="AX210" s="245">
        <f t="shared" si="8"/>
        <v>34327</v>
      </c>
      <c r="AY210" s="245">
        <f t="shared" si="8"/>
        <v>32989</v>
      </c>
      <c r="AZ210" s="245">
        <f t="shared" si="8"/>
        <v>33418</v>
      </c>
      <c r="BA210" s="245">
        <f t="shared" si="8"/>
        <v>32438</v>
      </c>
      <c r="BB210" s="245">
        <f t="shared" si="8"/>
        <v>31760</v>
      </c>
      <c r="BC210" s="245">
        <f t="shared" si="8"/>
        <v>31959</v>
      </c>
      <c r="BD210" s="245">
        <f t="shared" si="8"/>
        <v>31388</v>
      </c>
      <c r="BE210" s="245">
        <f t="shared" si="8"/>
        <v>32876</v>
      </c>
      <c r="BF210" s="245">
        <f t="shared" si="8"/>
        <v>34427</v>
      </c>
      <c r="BG210" s="245">
        <f t="shared" si="8"/>
        <v>35060</v>
      </c>
      <c r="BH210" s="245">
        <f t="shared" si="8"/>
        <v>33074</v>
      </c>
      <c r="BI210" s="245">
        <f t="shared" si="8"/>
        <v>30385</v>
      </c>
      <c r="BJ210" s="245">
        <f t="shared" si="8"/>
        <v>27124</v>
      </c>
      <c r="BK210" s="245">
        <f t="shared" si="8"/>
        <v>24974</v>
      </c>
      <c r="BL210" s="245">
        <f t="shared" si="8"/>
        <v>21395</v>
      </c>
      <c r="BM210" s="245">
        <f t="shared" si="8"/>
        <v>19991</v>
      </c>
      <c r="BN210" s="245">
        <f t="shared" si="8"/>
        <v>18356</v>
      </c>
      <c r="BO210" s="245">
        <f t="shared" si="8"/>
        <v>17269</v>
      </c>
      <c r="BP210" s="245">
        <f t="shared" si="8"/>
        <v>15588</v>
      </c>
      <c r="BQ210" s="245">
        <f t="shared" si="8"/>
        <v>14049</v>
      </c>
      <c r="BR210" s="245">
        <f t="shared" ref="BR210:CK210" si="9">SUM(BR6:BR103)</f>
        <v>12449</v>
      </c>
      <c r="BS210" s="245">
        <f t="shared" si="9"/>
        <v>11087</v>
      </c>
      <c r="BT210" s="245">
        <f t="shared" si="9"/>
        <v>9673</v>
      </c>
      <c r="BU210" s="245">
        <f t="shared" si="9"/>
        <v>8476</v>
      </c>
      <c r="BV210" s="245">
        <f t="shared" si="9"/>
        <v>7470</v>
      </c>
      <c r="BW210" s="245">
        <f t="shared" si="9"/>
        <v>6483</v>
      </c>
      <c r="BX210" s="245">
        <f t="shared" si="9"/>
        <v>5645</v>
      </c>
      <c r="BY210" s="245">
        <f t="shared" si="9"/>
        <v>4793</v>
      </c>
      <c r="BZ210" s="245">
        <f t="shared" si="9"/>
        <v>3834</v>
      </c>
      <c r="CA210" s="245">
        <f t="shared" si="9"/>
        <v>3248</v>
      </c>
      <c r="CB210" s="245">
        <f t="shared" si="9"/>
        <v>2512</v>
      </c>
      <c r="CC210" s="245">
        <f t="shared" si="9"/>
        <v>1924</v>
      </c>
      <c r="CD210" s="245">
        <f t="shared" si="9"/>
        <v>1399</v>
      </c>
      <c r="CE210" s="245">
        <f t="shared" si="9"/>
        <v>942</v>
      </c>
      <c r="CF210" s="245">
        <f t="shared" si="9"/>
        <v>784</v>
      </c>
      <c r="CG210" s="245">
        <f t="shared" si="9"/>
        <v>521</v>
      </c>
      <c r="CH210" s="245">
        <f t="shared" si="9"/>
        <v>338</v>
      </c>
      <c r="CI210" s="245">
        <f t="shared" si="9"/>
        <v>200</v>
      </c>
      <c r="CJ210" s="245">
        <f t="shared" si="9"/>
        <v>106</v>
      </c>
      <c r="CK210" s="245">
        <f t="shared" si="9"/>
        <v>167</v>
      </c>
    </row>
    <row r="211" spans="1:89" x14ac:dyDescent="0.25">
      <c r="A211" s="404"/>
      <c r="B211" s="210"/>
      <c r="C211" s="210" t="s">
        <v>7</v>
      </c>
      <c r="D211" s="245">
        <f>SUM(E211:CK211)</f>
        <v>2387243</v>
      </c>
      <c r="E211" s="245">
        <f>SUM(E108:E205)</f>
        <v>34135</v>
      </c>
      <c r="F211" s="245">
        <f t="shared" ref="F211:BQ211" si="10">SUM(F108:F205)</f>
        <v>33852</v>
      </c>
      <c r="G211" s="245">
        <f t="shared" si="10"/>
        <v>34047</v>
      </c>
      <c r="H211" s="245">
        <f t="shared" si="10"/>
        <v>35259</v>
      </c>
      <c r="I211" s="245">
        <f t="shared" si="10"/>
        <v>36332</v>
      </c>
      <c r="J211" s="245">
        <f t="shared" si="10"/>
        <v>38288</v>
      </c>
      <c r="K211" s="245">
        <f t="shared" si="10"/>
        <v>39190</v>
      </c>
      <c r="L211" s="245">
        <f t="shared" si="10"/>
        <v>38338</v>
      </c>
      <c r="M211" s="245">
        <f t="shared" si="10"/>
        <v>39038</v>
      </c>
      <c r="N211" s="245">
        <f t="shared" si="10"/>
        <v>38096</v>
      </c>
      <c r="O211" s="245">
        <f t="shared" si="10"/>
        <v>37926</v>
      </c>
      <c r="P211" s="245">
        <f t="shared" si="10"/>
        <v>37003</v>
      </c>
      <c r="Q211" s="245">
        <f t="shared" si="10"/>
        <v>35869</v>
      </c>
      <c r="R211" s="245">
        <f t="shared" si="10"/>
        <v>34241</v>
      </c>
      <c r="S211" s="245">
        <f t="shared" si="10"/>
        <v>33792</v>
      </c>
      <c r="T211" s="245">
        <f t="shared" si="10"/>
        <v>33240</v>
      </c>
      <c r="U211" s="245">
        <f t="shared" si="10"/>
        <v>31899</v>
      </c>
      <c r="V211" s="245">
        <f t="shared" si="10"/>
        <v>31450</v>
      </c>
      <c r="W211" s="245">
        <f t="shared" si="10"/>
        <v>31856</v>
      </c>
      <c r="X211" s="245">
        <f t="shared" si="10"/>
        <v>32026</v>
      </c>
      <c r="Y211" s="245">
        <f t="shared" si="10"/>
        <v>33886</v>
      </c>
      <c r="Z211" s="245">
        <f t="shared" si="10"/>
        <v>34399</v>
      </c>
      <c r="AA211" s="245">
        <f t="shared" si="10"/>
        <v>35279</v>
      </c>
      <c r="AB211" s="245">
        <f t="shared" si="10"/>
        <v>35150</v>
      </c>
      <c r="AC211" s="245">
        <f t="shared" si="10"/>
        <v>36235</v>
      </c>
      <c r="AD211" s="245">
        <f t="shared" si="10"/>
        <v>39565</v>
      </c>
      <c r="AE211" s="245">
        <f t="shared" si="10"/>
        <v>38766</v>
      </c>
      <c r="AF211" s="245">
        <f t="shared" si="10"/>
        <v>38599</v>
      </c>
      <c r="AG211" s="245">
        <f t="shared" si="10"/>
        <v>40372</v>
      </c>
      <c r="AH211" s="245">
        <f t="shared" si="10"/>
        <v>39402</v>
      </c>
      <c r="AI211" s="245">
        <f t="shared" si="10"/>
        <v>37982</v>
      </c>
      <c r="AJ211" s="245">
        <f t="shared" si="10"/>
        <v>37470</v>
      </c>
      <c r="AK211" s="245">
        <f t="shared" si="10"/>
        <v>38726</v>
      </c>
      <c r="AL211" s="245">
        <f t="shared" si="10"/>
        <v>41450</v>
      </c>
      <c r="AM211" s="245">
        <f t="shared" si="10"/>
        <v>44255</v>
      </c>
      <c r="AN211" s="245">
        <f t="shared" si="10"/>
        <v>42860</v>
      </c>
      <c r="AO211" s="245">
        <f t="shared" si="10"/>
        <v>41521</v>
      </c>
      <c r="AP211" s="245">
        <f t="shared" si="10"/>
        <v>40805</v>
      </c>
      <c r="AQ211" s="245">
        <f t="shared" si="10"/>
        <v>38468</v>
      </c>
      <c r="AR211" s="245">
        <f t="shared" si="10"/>
        <v>37370</v>
      </c>
      <c r="AS211" s="245">
        <f t="shared" si="10"/>
        <v>37144</v>
      </c>
      <c r="AT211" s="245">
        <f t="shared" si="10"/>
        <v>35618</v>
      </c>
      <c r="AU211" s="245">
        <f t="shared" si="10"/>
        <v>35689</v>
      </c>
      <c r="AV211" s="245">
        <f t="shared" si="10"/>
        <v>35206</v>
      </c>
      <c r="AW211" s="245">
        <f t="shared" si="10"/>
        <v>35370</v>
      </c>
      <c r="AX211" s="245">
        <f t="shared" si="10"/>
        <v>34597</v>
      </c>
      <c r="AY211" s="245">
        <f t="shared" si="10"/>
        <v>34074</v>
      </c>
      <c r="AZ211" s="245">
        <f t="shared" si="10"/>
        <v>34259</v>
      </c>
      <c r="BA211" s="245">
        <f t="shared" si="10"/>
        <v>33421</v>
      </c>
      <c r="BB211" s="245">
        <f t="shared" si="10"/>
        <v>32513</v>
      </c>
      <c r="BC211" s="245">
        <f t="shared" si="10"/>
        <v>33654</v>
      </c>
      <c r="BD211" s="245">
        <f t="shared" si="10"/>
        <v>33170</v>
      </c>
      <c r="BE211" s="245">
        <f t="shared" si="10"/>
        <v>34364</v>
      </c>
      <c r="BF211" s="245">
        <f t="shared" si="10"/>
        <v>36178</v>
      </c>
      <c r="BG211" s="245">
        <f t="shared" si="10"/>
        <v>36577</v>
      </c>
      <c r="BH211" s="245">
        <f t="shared" si="10"/>
        <v>34856</v>
      </c>
      <c r="BI211" s="245">
        <f t="shared" si="10"/>
        <v>32772</v>
      </c>
      <c r="BJ211" s="245">
        <f t="shared" si="10"/>
        <v>29934</v>
      </c>
      <c r="BK211" s="245">
        <f t="shared" si="10"/>
        <v>27526</v>
      </c>
      <c r="BL211" s="245">
        <f t="shared" si="10"/>
        <v>24145</v>
      </c>
      <c r="BM211" s="245">
        <f t="shared" si="10"/>
        <v>23064</v>
      </c>
      <c r="BN211" s="245">
        <f t="shared" si="10"/>
        <v>21293</v>
      </c>
      <c r="BO211" s="245">
        <f t="shared" si="10"/>
        <v>20443</v>
      </c>
      <c r="BP211" s="245">
        <f t="shared" si="10"/>
        <v>19320</v>
      </c>
      <c r="BQ211" s="245">
        <f t="shared" si="10"/>
        <v>17578</v>
      </c>
      <c r="BR211" s="245">
        <f t="shared" ref="BR211:CK211" si="11">SUM(BR108:BR205)</f>
        <v>16070</v>
      </c>
      <c r="BS211" s="245">
        <f t="shared" si="11"/>
        <v>14873</v>
      </c>
      <c r="BT211" s="245">
        <f t="shared" si="11"/>
        <v>13403</v>
      </c>
      <c r="BU211" s="245">
        <f t="shared" si="11"/>
        <v>12467</v>
      </c>
      <c r="BV211" s="245">
        <f t="shared" si="11"/>
        <v>11281</v>
      </c>
      <c r="BW211" s="245">
        <f t="shared" si="11"/>
        <v>10346</v>
      </c>
      <c r="BX211" s="245">
        <f t="shared" si="11"/>
        <v>9273</v>
      </c>
      <c r="BY211" s="245">
        <f t="shared" si="11"/>
        <v>8545</v>
      </c>
      <c r="BZ211" s="245">
        <f t="shared" si="11"/>
        <v>7548</v>
      </c>
      <c r="CA211" s="245">
        <f t="shared" si="11"/>
        <v>6733</v>
      </c>
      <c r="CB211" s="245">
        <f t="shared" si="11"/>
        <v>5750</v>
      </c>
      <c r="CC211" s="245">
        <f t="shared" si="11"/>
        <v>4867</v>
      </c>
      <c r="CD211" s="245">
        <f t="shared" si="11"/>
        <v>4001</v>
      </c>
      <c r="CE211" s="245">
        <f t="shared" si="11"/>
        <v>2874</v>
      </c>
      <c r="CF211" s="245">
        <f t="shared" si="11"/>
        <v>2489</v>
      </c>
      <c r="CG211" s="245">
        <f t="shared" si="11"/>
        <v>1925</v>
      </c>
      <c r="CH211" s="245">
        <f t="shared" si="11"/>
        <v>1193</v>
      </c>
      <c r="CI211" s="245">
        <f t="shared" si="11"/>
        <v>862</v>
      </c>
      <c r="CJ211" s="245">
        <f t="shared" si="11"/>
        <v>565</v>
      </c>
      <c r="CK211" s="245">
        <f t="shared" si="11"/>
        <v>976</v>
      </c>
    </row>
    <row r="212" spans="1:89" x14ac:dyDescent="0.25">
      <c r="A212" s="405" t="s">
        <v>474</v>
      </c>
      <c r="B212" s="210"/>
      <c r="C212" s="210" t="s">
        <v>6</v>
      </c>
      <c r="D212" s="253">
        <f>A216*B219*(1-B220)</f>
        <v>20285.838585617199</v>
      </c>
      <c r="E212" s="253">
        <f>$D212*(E210/$D210)</f>
        <v>310.53147675330956</v>
      </c>
      <c r="F212" s="253">
        <f t="shared" ref="F212:BQ212" si="12">$D212*(F210/$D210)</f>
        <v>307.96567596227732</v>
      </c>
      <c r="G212" s="253">
        <f t="shared" si="12"/>
        <v>312.75806998213767</v>
      </c>
      <c r="H212" s="253">
        <f t="shared" si="12"/>
        <v>325.53488815849852</v>
      </c>
      <c r="I212" s="253">
        <f t="shared" si="12"/>
        <v>332.58866592638731</v>
      </c>
      <c r="J212" s="253">
        <f t="shared" si="12"/>
        <v>350.33183071861072</v>
      </c>
      <c r="K212" s="253">
        <f t="shared" si="12"/>
        <v>354.07181153265776</v>
      </c>
      <c r="L212" s="253">
        <f t="shared" si="12"/>
        <v>348.43574742218681</v>
      </c>
      <c r="M212" s="253">
        <f t="shared" si="12"/>
        <v>355.26338681527278</v>
      </c>
      <c r="N212" s="253">
        <f t="shared" si="12"/>
        <v>342.64312597531392</v>
      </c>
      <c r="O212" s="253">
        <f t="shared" si="12"/>
        <v>344.5218140121375</v>
      </c>
      <c r="P212" s="253">
        <f t="shared" si="12"/>
        <v>334.21512269900779</v>
      </c>
      <c r="Q212" s="253">
        <f t="shared" si="12"/>
        <v>325.85670046110249</v>
      </c>
      <c r="R212" s="253">
        <f t="shared" si="12"/>
        <v>313.85397133695142</v>
      </c>
      <c r="S212" s="253">
        <f t="shared" si="12"/>
        <v>308.99199627869024</v>
      </c>
      <c r="T212" s="253">
        <f t="shared" si="12"/>
        <v>298.05907561995258</v>
      </c>
      <c r="U212" s="253">
        <f t="shared" si="12"/>
        <v>289.09181929603966</v>
      </c>
      <c r="V212" s="253">
        <f t="shared" si="12"/>
        <v>280.42028238533049</v>
      </c>
      <c r="W212" s="253">
        <f t="shared" si="12"/>
        <v>287.30010755721713</v>
      </c>
      <c r="X212" s="253">
        <f t="shared" si="12"/>
        <v>282.8208282101607</v>
      </c>
      <c r="Y212" s="253">
        <f t="shared" si="12"/>
        <v>297.98079695175159</v>
      </c>
      <c r="Z212" s="253">
        <f t="shared" si="12"/>
        <v>303.19937483181729</v>
      </c>
      <c r="AA212" s="253">
        <f t="shared" si="12"/>
        <v>310.53147675330956</v>
      </c>
      <c r="AB212" s="253">
        <f t="shared" si="12"/>
        <v>307.38293476566997</v>
      </c>
      <c r="AC212" s="253">
        <f t="shared" si="12"/>
        <v>321.10779459024269</v>
      </c>
      <c r="AD212" s="253">
        <f t="shared" si="12"/>
        <v>342.32131367270983</v>
      </c>
      <c r="AE212" s="253">
        <f t="shared" si="12"/>
        <v>338.47696130106146</v>
      </c>
      <c r="AF212" s="253">
        <f t="shared" si="12"/>
        <v>336.96357371584236</v>
      </c>
      <c r="AG212" s="253">
        <f t="shared" si="12"/>
        <v>351.32336051582314</v>
      </c>
      <c r="AH212" s="253">
        <f t="shared" si="12"/>
        <v>349.8186705604042</v>
      </c>
      <c r="AI212" s="253">
        <f t="shared" si="12"/>
        <v>333.57149809379968</v>
      </c>
      <c r="AJ212" s="253">
        <f t="shared" si="12"/>
        <v>333.33666208919675</v>
      </c>
      <c r="AK212" s="253">
        <f t="shared" si="12"/>
        <v>345.84385374175417</v>
      </c>
      <c r="AL212" s="253">
        <f t="shared" si="12"/>
        <v>366.55291029581485</v>
      </c>
      <c r="AM212" s="253">
        <f t="shared" si="12"/>
        <v>393.53295793575455</v>
      </c>
      <c r="AN212" s="253">
        <f t="shared" si="12"/>
        <v>378.87745172257007</v>
      </c>
      <c r="AO212" s="253">
        <f t="shared" si="12"/>
        <v>370.47554133566427</v>
      </c>
      <c r="AP212" s="253">
        <f t="shared" si="12"/>
        <v>359.3164823021238</v>
      </c>
      <c r="AQ212" s="253">
        <f t="shared" si="12"/>
        <v>338.05077744085605</v>
      </c>
      <c r="AR212" s="253">
        <f t="shared" si="12"/>
        <v>326.66558003251271</v>
      </c>
      <c r="AS212" s="253">
        <f t="shared" si="12"/>
        <v>326.0306530571047</v>
      </c>
      <c r="AT212" s="253">
        <f t="shared" si="12"/>
        <v>308.96590338928985</v>
      </c>
      <c r="AU212" s="253">
        <f t="shared" si="12"/>
        <v>309.34859910049471</v>
      </c>
      <c r="AV212" s="253">
        <f t="shared" si="12"/>
        <v>304.77364582563706</v>
      </c>
      <c r="AW212" s="253">
        <f t="shared" si="12"/>
        <v>304.02564966282768</v>
      </c>
      <c r="AX212" s="253">
        <f t="shared" si="12"/>
        <v>298.56353814835893</v>
      </c>
      <c r="AY212" s="253">
        <f t="shared" si="12"/>
        <v>286.92610947581244</v>
      </c>
      <c r="AZ212" s="253">
        <f t="shared" si="12"/>
        <v>290.65739266005937</v>
      </c>
      <c r="BA212" s="253">
        <f t="shared" si="12"/>
        <v>282.13371545595209</v>
      </c>
      <c r="BB212" s="253">
        <f t="shared" si="12"/>
        <v>276.23672245147782</v>
      </c>
      <c r="BC212" s="253">
        <f t="shared" si="12"/>
        <v>277.96755078169963</v>
      </c>
      <c r="BD212" s="253">
        <f t="shared" si="12"/>
        <v>273.00120416583707</v>
      </c>
      <c r="BE212" s="253">
        <f t="shared" si="12"/>
        <v>285.94327730840001</v>
      </c>
      <c r="BF212" s="253">
        <f t="shared" si="12"/>
        <v>299.43330112836986</v>
      </c>
      <c r="BG212" s="253">
        <f t="shared" si="12"/>
        <v>304.93890079183922</v>
      </c>
      <c r="BH212" s="253">
        <f t="shared" si="12"/>
        <v>287.66540800882171</v>
      </c>
      <c r="BI212" s="253">
        <f t="shared" si="12"/>
        <v>264.2774814763273</v>
      </c>
      <c r="BJ212" s="253">
        <f t="shared" si="12"/>
        <v>235.91451069817018</v>
      </c>
      <c r="BK212" s="253">
        <f t="shared" si="12"/>
        <v>217.21460662793473</v>
      </c>
      <c r="BL212" s="253">
        <f t="shared" si="12"/>
        <v>186.08578957334282</v>
      </c>
      <c r="BM212" s="253">
        <f t="shared" si="12"/>
        <v>173.8743173339891</v>
      </c>
      <c r="BN212" s="253">
        <f t="shared" si="12"/>
        <v>159.65369261081003</v>
      </c>
      <c r="BO212" s="253">
        <f t="shared" si="12"/>
        <v>150.19936901809101</v>
      </c>
      <c r="BP212" s="253">
        <f t="shared" si="12"/>
        <v>135.57865332410694</v>
      </c>
      <c r="BQ212" s="253">
        <f t="shared" si="12"/>
        <v>122.1930010617384</v>
      </c>
      <c r="BR212" s="253">
        <f t="shared" ref="BR212:CK212" si="13">$D212*(BR210/$D210)</f>
        <v>108.27679338156321</v>
      </c>
      <c r="BS212" s="253">
        <f t="shared" si="13"/>
        <v>96.430621593814067</v>
      </c>
      <c r="BT212" s="253">
        <f t="shared" si="13"/>
        <v>84.132173056459237</v>
      </c>
      <c r="BU212" s="253">
        <f t="shared" si="13"/>
        <v>73.721110185728151</v>
      </c>
      <c r="BV212" s="253">
        <f t="shared" si="13"/>
        <v>64.971294606817992</v>
      </c>
      <c r="BW212" s="253">
        <f t="shared" si="13"/>
        <v>56.38673399410991</v>
      </c>
      <c r="BX212" s="253">
        <f t="shared" si="13"/>
        <v>49.098120221618146</v>
      </c>
      <c r="BY212" s="253">
        <f t="shared" si="13"/>
        <v>41.687739631924849</v>
      </c>
      <c r="BZ212" s="253">
        <f t="shared" si="13"/>
        <v>33.346712653619839</v>
      </c>
      <c r="CA212" s="253">
        <f t="shared" si="13"/>
        <v>28.249901590755666</v>
      </c>
      <c r="CB212" s="253">
        <f t="shared" si="13"/>
        <v>21.848446057875073</v>
      </c>
      <c r="CC212" s="253">
        <f t="shared" si="13"/>
        <v>16.734239735410686</v>
      </c>
      <c r="CD212" s="253">
        <f t="shared" si="13"/>
        <v>12.167984090353194</v>
      </c>
      <c r="CE212" s="253">
        <f t="shared" si="13"/>
        <v>8.1931672717031514</v>
      </c>
      <c r="CF212" s="253">
        <f t="shared" si="13"/>
        <v>6.8189417632858511</v>
      </c>
      <c r="CG212" s="253">
        <f t="shared" si="13"/>
        <v>4.5314651258570517</v>
      </c>
      <c r="CH212" s="253">
        <f t="shared" si="13"/>
        <v>2.9397988724370121</v>
      </c>
      <c r="CI212" s="253">
        <f t="shared" si="13"/>
        <v>1.7395259600219006</v>
      </c>
      <c r="CJ212" s="253">
        <f t="shared" si="13"/>
        <v>0.92194875881160732</v>
      </c>
      <c r="CK212" s="253">
        <f t="shared" si="13"/>
        <v>1.4525041766182871</v>
      </c>
    </row>
    <row r="213" spans="1:89" x14ac:dyDescent="0.25">
      <c r="A213" s="404"/>
      <c r="B213" s="210"/>
      <c r="C213" s="210" t="s">
        <v>7</v>
      </c>
      <c r="D213" s="253">
        <f>A216*B221*(1-B222)</f>
        <v>20763.349510129905</v>
      </c>
      <c r="E213" s="253">
        <f>$D213*(E211/$D211)</f>
        <v>296.89350247473101</v>
      </c>
      <c r="F213" s="253">
        <f t="shared" ref="F213:BQ213" si="14">$D213*(F211/$D211)</f>
        <v>294.43207399368958</v>
      </c>
      <c r="G213" s="253">
        <f t="shared" si="14"/>
        <v>296.12811128627999</v>
      </c>
      <c r="H213" s="253">
        <f t="shared" si="14"/>
        <v>306.66963538176475</v>
      </c>
      <c r="I213" s="253">
        <f t="shared" si="14"/>
        <v>316.0021893045826</v>
      </c>
      <c r="J213" s="253">
        <f t="shared" si="14"/>
        <v>333.01474799333533</v>
      </c>
      <c r="K213" s="253">
        <f t="shared" si="14"/>
        <v>340.86000767495847</v>
      </c>
      <c r="L213" s="253">
        <f t="shared" si="14"/>
        <v>333.44962935040979</v>
      </c>
      <c r="M213" s="253">
        <f t="shared" si="14"/>
        <v>339.53796834945217</v>
      </c>
      <c r="N213" s="253">
        <f t="shared" si="14"/>
        <v>331.34480358216939</v>
      </c>
      <c r="O213" s="253">
        <f t="shared" si="14"/>
        <v>329.86620696811627</v>
      </c>
      <c r="P213" s="253">
        <f t="shared" si="14"/>
        <v>321.8382971165218</v>
      </c>
      <c r="Q213" s="253">
        <f t="shared" si="14"/>
        <v>311.97518793807319</v>
      </c>
      <c r="R213" s="253">
        <f t="shared" si="14"/>
        <v>297.81545095172885</v>
      </c>
      <c r="S213" s="253">
        <f t="shared" si="14"/>
        <v>293.91021636520026</v>
      </c>
      <c r="T213" s="253">
        <f t="shared" si="14"/>
        <v>289.10912618309828</v>
      </c>
      <c r="U213" s="253">
        <f t="shared" si="14"/>
        <v>277.44560818636137</v>
      </c>
      <c r="V213" s="253">
        <f t="shared" si="14"/>
        <v>273.54037359983272</v>
      </c>
      <c r="W213" s="253">
        <f t="shared" si="14"/>
        <v>277.07161021927732</v>
      </c>
      <c r="X213" s="253">
        <f t="shared" si="14"/>
        <v>278.55020683333049</v>
      </c>
      <c r="Y213" s="253">
        <f t="shared" si="14"/>
        <v>294.72779331650025</v>
      </c>
      <c r="Z213" s="253">
        <f t="shared" si="14"/>
        <v>299.18967604008412</v>
      </c>
      <c r="AA213" s="253">
        <f t="shared" si="14"/>
        <v>306.84358792459454</v>
      </c>
      <c r="AB213" s="253">
        <f t="shared" si="14"/>
        <v>305.72159402334245</v>
      </c>
      <c r="AC213" s="253">
        <f t="shared" si="14"/>
        <v>315.15851947185814</v>
      </c>
      <c r="AD213" s="253">
        <f t="shared" si="14"/>
        <v>344.12161785301691</v>
      </c>
      <c r="AE213" s="253">
        <f t="shared" si="14"/>
        <v>337.17221376696716</v>
      </c>
      <c r="AF213" s="253">
        <f t="shared" si="14"/>
        <v>335.71971003433845</v>
      </c>
      <c r="AG213" s="253">
        <f t="shared" si="14"/>
        <v>351.14060295619862</v>
      </c>
      <c r="AH213" s="253">
        <f t="shared" si="14"/>
        <v>342.70390462895421</v>
      </c>
      <c r="AI213" s="253">
        <f t="shared" si="14"/>
        <v>330.35327408803971</v>
      </c>
      <c r="AJ213" s="253">
        <f t="shared" si="14"/>
        <v>325.90008899159722</v>
      </c>
      <c r="AK213" s="253">
        <f t="shared" si="14"/>
        <v>336.82430868130757</v>
      </c>
      <c r="AL213" s="253">
        <f t="shared" si="14"/>
        <v>360.51664501472391</v>
      </c>
      <c r="AM213" s="253">
        <f t="shared" si="14"/>
        <v>384.91348914660091</v>
      </c>
      <c r="AN213" s="253">
        <f t="shared" si="14"/>
        <v>372.78029928422359</v>
      </c>
      <c r="AO213" s="253">
        <f t="shared" si="14"/>
        <v>361.13417654176965</v>
      </c>
      <c r="AP213" s="253">
        <f t="shared" si="14"/>
        <v>354.90667550846342</v>
      </c>
      <c r="AQ213" s="253">
        <f t="shared" si="14"/>
        <v>334.58032087880332</v>
      </c>
      <c r="AR213" s="253">
        <f t="shared" si="14"/>
        <v>325.0303262774483</v>
      </c>
      <c r="AS213" s="253">
        <f t="shared" si="14"/>
        <v>323.06466254347174</v>
      </c>
      <c r="AT213" s="253">
        <f t="shared" si="14"/>
        <v>309.79208352555941</v>
      </c>
      <c r="AU213" s="253">
        <f t="shared" si="14"/>
        <v>310.40961505260509</v>
      </c>
      <c r="AV213" s="253">
        <f t="shared" si="14"/>
        <v>306.20866114326589</v>
      </c>
      <c r="AW213" s="253">
        <f t="shared" si="14"/>
        <v>307.63507199447008</v>
      </c>
      <c r="AX213" s="253">
        <f t="shared" si="14"/>
        <v>300.91180621409899</v>
      </c>
      <c r="AY213" s="253">
        <f t="shared" si="14"/>
        <v>296.36294721910019</v>
      </c>
      <c r="AZ213" s="253">
        <f t="shared" si="14"/>
        <v>297.97200824027567</v>
      </c>
      <c r="BA213" s="253">
        <f t="shared" si="14"/>
        <v>290.68339669570781</v>
      </c>
      <c r="BB213" s="253">
        <f t="shared" si="14"/>
        <v>282.78595125123564</v>
      </c>
      <c r="BC213" s="253">
        <f t="shared" si="14"/>
        <v>292.70994381967472</v>
      </c>
      <c r="BD213" s="253">
        <f t="shared" si="14"/>
        <v>288.50029228319403</v>
      </c>
      <c r="BE213" s="253">
        <f t="shared" si="14"/>
        <v>298.88525909013202</v>
      </c>
      <c r="BF213" s="253">
        <f t="shared" si="14"/>
        <v>314.66275472479327</v>
      </c>
      <c r="BG213" s="253">
        <f t="shared" si="14"/>
        <v>318.13310795424746</v>
      </c>
      <c r="BH213" s="253">
        <f t="shared" si="14"/>
        <v>303.16449164374467</v>
      </c>
      <c r="BI213" s="253">
        <f t="shared" si="14"/>
        <v>285.03863668088132</v>
      </c>
      <c r="BJ213" s="253">
        <f t="shared" si="14"/>
        <v>260.35477085333525</v>
      </c>
      <c r="BK213" s="253">
        <f t="shared" si="14"/>
        <v>239.41088469662944</v>
      </c>
      <c r="BL213" s="253">
        <f t="shared" si="14"/>
        <v>210.00420733125472</v>
      </c>
      <c r="BM213" s="253">
        <f t="shared" si="14"/>
        <v>200.60207239130503</v>
      </c>
      <c r="BN213" s="253">
        <f t="shared" si="14"/>
        <v>185.19857472372777</v>
      </c>
      <c r="BO213" s="253">
        <f t="shared" si="14"/>
        <v>177.80559165346205</v>
      </c>
      <c r="BP213" s="253">
        <f t="shared" si="14"/>
        <v>168.03815637356973</v>
      </c>
      <c r="BQ213" s="253">
        <f t="shared" si="14"/>
        <v>152.88688989309571</v>
      </c>
      <c r="BR213" s="253">
        <f t="shared" ref="BR213:CK213" si="15">$D213*(BR211/$D211)</f>
        <v>139.77086816373011</v>
      </c>
      <c r="BS213" s="253">
        <f t="shared" si="15"/>
        <v>129.35980847536763</v>
      </c>
      <c r="BT213" s="253">
        <f t="shared" si="15"/>
        <v>116.57429657737863</v>
      </c>
      <c r="BU213" s="253">
        <f t="shared" si="15"/>
        <v>108.43331757294482</v>
      </c>
      <c r="BV213" s="253">
        <f t="shared" si="15"/>
        <v>98.117931783138744</v>
      </c>
      <c r="BW213" s="253">
        <f t="shared" si="15"/>
        <v>89.985650405846414</v>
      </c>
      <c r="BX213" s="253">
        <f t="shared" si="15"/>
        <v>80.653096483028577</v>
      </c>
      <c r="BY213" s="253">
        <f t="shared" si="15"/>
        <v>74.321223924024508</v>
      </c>
      <c r="BZ213" s="253">
        <f t="shared" si="15"/>
        <v>65.649689663959862</v>
      </c>
      <c r="CA213" s="253">
        <f t="shared" si="15"/>
        <v>58.561123543646225</v>
      </c>
      <c r="CB213" s="253">
        <f t="shared" si="15"/>
        <v>50.011356063562424</v>
      </c>
      <c r="CC213" s="253">
        <f t="shared" si="15"/>
        <v>42.331351297627535</v>
      </c>
      <c r="CD213" s="253">
        <f t="shared" si="15"/>
        <v>34.799206193097959</v>
      </c>
      <c r="CE213" s="253">
        <f t="shared" si="15"/>
        <v>24.996980404639721</v>
      </c>
      <c r="CF213" s="253">
        <f t="shared" si="15"/>
        <v>21.648393955166412</v>
      </c>
      <c r="CG213" s="253">
        <f t="shared" si="15"/>
        <v>16.74293224736655</v>
      </c>
      <c r="CH213" s="253">
        <f t="shared" si="15"/>
        <v>10.376269179796518</v>
      </c>
      <c r="CI213" s="253">
        <f t="shared" si="15"/>
        <v>7.4973545959636194</v>
      </c>
      <c r="CJ213" s="253">
        <f t="shared" si="15"/>
        <v>4.9141593349413517</v>
      </c>
      <c r="CK213" s="253">
        <f t="shared" si="15"/>
        <v>8.4888840900933786</v>
      </c>
    </row>
    <row r="215" spans="1:89" x14ac:dyDescent="0.25">
      <c r="A215" s="1" t="s">
        <v>469</v>
      </c>
    </row>
    <row r="216" spans="1:89" x14ac:dyDescent="0.25">
      <c r="A216" s="246">
        <v>50000</v>
      </c>
    </row>
    <row r="218" spans="1:89" x14ac:dyDescent="0.25">
      <c r="A218" s="1" t="s">
        <v>471</v>
      </c>
    </row>
    <row r="219" spans="1:89" x14ac:dyDescent="0.25">
      <c r="A219" s="247" t="s">
        <v>470</v>
      </c>
      <c r="B219" s="249">
        <v>0.49752877529084921</v>
      </c>
    </row>
    <row r="220" spans="1:89" x14ac:dyDescent="0.25">
      <c r="A220" s="247" t="s">
        <v>473</v>
      </c>
      <c r="B220" s="246">
        <v>0.18453606733566932</v>
      </c>
    </row>
    <row r="221" spans="1:89" x14ac:dyDescent="0.25">
      <c r="A221" s="248" t="s">
        <v>472</v>
      </c>
      <c r="B221" s="246">
        <v>0.50247122470915073</v>
      </c>
    </row>
    <row r="222" spans="1:89" x14ac:dyDescent="0.25">
      <c r="A222" s="247" t="s">
        <v>473</v>
      </c>
      <c r="B222" s="246">
        <v>0.17355070343984316</v>
      </c>
    </row>
  </sheetData>
  <sheetProtection algorithmName="SHA-512" hashValue="WoLRd8ecnTAn0jb2iC/z8M6MDhbVZBeChQxSZL+gajNF/8ef66YvUgFSDLVUrIg7yYBtES6FoZen07eVHwLD5A==" saltValue="sisjKsb9Z7gLJIAZ3oW24A==" spinCount="100000" sheet="1" objects="1" scenarios="1"/>
  <mergeCells count="4">
    <mergeCell ref="A1:R1"/>
    <mergeCell ref="A212:A213"/>
    <mergeCell ref="A210:A211"/>
    <mergeCell ref="A2:R2"/>
  </mergeCells>
  <pageMargins left="0.70866141732283472" right="0.70866141732283472" top="0.74803149606299213" bottom="0.74803149606299213" header="0.31496062992125984" footer="0.31496062992125984"/>
  <pageSetup paperSize="9" scale="1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6"/>
  <sheetViews>
    <sheetView workbookViewId="0">
      <selection sqref="A1:G1"/>
    </sheetView>
  </sheetViews>
  <sheetFormatPr defaultRowHeight="15" x14ac:dyDescent="0.25"/>
  <cols>
    <col min="1" max="1" width="25.7109375" customWidth="1"/>
    <col min="2" max="4" width="25.7109375" style="274" customWidth="1"/>
    <col min="5" max="5" width="25.7109375" customWidth="1"/>
  </cols>
  <sheetData>
    <row r="1" spans="1:7" x14ac:dyDescent="0.25">
      <c r="A1" s="488" t="s">
        <v>503</v>
      </c>
      <c r="B1" s="484"/>
      <c r="C1" s="484"/>
      <c r="D1" s="484"/>
      <c r="E1" s="484"/>
      <c r="F1" s="410"/>
      <c r="G1" s="410"/>
    </row>
    <row r="2" spans="1:7" s="267" customFormat="1" ht="17.25" customHeight="1" x14ac:dyDescent="0.25">
      <c r="A2" s="463" t="s">
        <v>516</v>
      </c>
      <c r="B2" s="404"/>
      <c r="C2" s="404"/>
      <c r="D2" s="404"/>
      <c r="E2" s="404"/>
      <c r="F2" s="404"/>
      <c r="G2" s="404"/>
    </row>
    <row r="4" spans="1:7" x14ac:dyDescent="0.25">
      <c r="A4" s="412" t="s">
        <v>518</v>
      </c>
      <c r="B4" s="410"/>
      <c r="C4" s="410"/>
    </row>
    <row r="5" spans="1:7" x14ac:dyDescent="0.25">
      <c r="A5" s="272" t="s">
        <v>505</v>
      </c>
      <c r="B5" s="275" t="s">
        <v>506</v>
      </c>
      <c r="C5" s="314"/>
    </row>
    <row r="6" spans="1:7" x14ac:dyDescent="0.25">
      <c r="A6" s="271" t="s">
        <v>372</v>
      </c>
      <c r="B6" s="309">
        <v>0.16500000000000001</v>
      </c>
      <c r="C6" s="310"/>
    </row>
    <row r="7" spans="1:7" x14ac:dyDescent="0.25">
      <c r="A7" s="271" t="s">
        <v>385</v>
      </c>
      <c r="B7" s="309">
        <v>9.7000000000000003E-2</v>
      </c>
      <c r="C7" s="310"/>
    </row>
    <row r="8" spans="1:7" x14ac:dyDescent="0.25">
      <c r="A8" s="271" t="s">
        <v>415</v>
      </c>
      <c r="B8" s="309">
        <v>0.21</v>
      </c>
      <c r="C8" s="310"/>
    </row>
    <row r="9" spans="1:7" x14ac:dyDescent="0.25">
      <c r="A9" s="271" t="s">
        <v>373</v>
      </c>
      <c r="B9" s="309">
        <v>0.16700000000000001</v>
      </c>
      <c r="C9" s="310"/>
    </row>
    <row r="10" spans="1:7" x14ac:dyDescent="0.25">
      <c r="A10" s="271" t="s">
        <v>425</v>
      </c>
      <c r="B10" s="309">
        <v>0.17100000000000001</v>
      </c>
      <c r="C10" s="310"/>
    </row>
    <row r="11" spans="1:7" x14ac:dyDescent="0.25">
      <c r="A11" s="271" t="s">
        <v>396</v>
      </c>
      <c r="B11" s="309">
        <v>0.158</v>
      </c>
      <c r="C11" s="310"/>
    </row>
    <row r="12" spans="1:7" x14ac:dyDescent="0.25">
      <c r="A12" s="271" t="s">
        <v>374</v>
      </c>
      <c r="B12" s="309">
        <v>0.19400000000000001</v>
      </c>
      <c r="C12" s="310"/>
    </row>
    <row r="13" spans="1:7" x14ac:dyDescent="0.25">
      <c r="A13" s="271" t="s">
        <v>456</v>
      </c>
      <c r="B13" s="309">
        <v>0.16800000000000001</v>
      </c>
      <c r="C13" s="310"/>
    </row>
    <row r="14" spans="1:7" x14ac:dyDescent="0.25">
      <c r="A14" s="271" t="s">
        <v>370</v>
      </c>
      <c r="B14" s="309">
        <v>0.129</v>
      </c>
      <c r="C14" s="310"/>
    </row>
    <row r="15" spans="1:7" x14ac:dyDescent="0.25">
      <c r="A15" s="271" t="s">
        <v>386</v>
      </c>
      <c r="B15" s="309">
        <v>0.128</v>
      </c>
      <c r="C15" s="310"/>
    </row>
    <row r="16" spans="1:7" x14ac:dyDescent="0.25">
      <c r="A16" s="271" t="s">
        <v>426</v>
      </c>
      <c r="B16" s="309">
        <v>0.19800000000000001</v>
      </c>
      <c r="C16" s="310"/>
    </row>
    <row r="17" spans="1:3" x14ac:dyDescent="0.25">
      <c r="A17" s="271" t="s">
        <v>427</v>
      </c>
      <c r="B17" s="309">
        <v>0.19900000000000001</v>
      </c>
      <c r="C17" s="310"/>
    </row>
    <row r="18" spans="1:3" x14ac:dyDescent="0.25">
      <c r="A18" s="271" t="s">
        <v>437</v>
      </c>
      <c r="B18" s="309">
        <v>0.17799999999999999</v>
      </c>
      <c r="C18" s="310"/>
    </row>
    <row r="19" spans="1:3" x14ac:dyDescent="0.25">
      <c r="A19" s="271" t="s">
        <v>403</v>
      </c>
      <c r="B19" s="309">
        <v>0.17399999999999999</v>
      </c>
      <c r="C19" s="310"/>
    </row>
    <row r="20" spans="1:3" x14ac:dyDescent="0.25">
      <c r="A20" s="271" t="s">
        <v>387</v>
      </c>
      <c r="B20" s="309">
        <v>0.13800000000000001</v>
      </c>
      <c r="C20" s="310"/>
    </row>
    <row r="21" spans="1:3" x14ac:dyDescent="0.25">
      <c r="A21" s="271" t="s">
        <v>428</v>
      </c>
      <c r="B21" s="309">
        <v>0.218</v>
      </c>
      <c r="C21" s="310"/>
    </row>
    <row r="22" spans="1:3" x14ac:dyDescent="0.25">
      <c r="A22" s="271" t="s">
        <v>369</v>
      </c>
      <c r="B22" s="309">
        <v>0.124</v>
      </c>
      <c r="C22" s="310"/>
    </row>
    <row r="23" spans="1:3" x14ac:dyDescent="0.25">
      <c r="A23" s="271" t="s">
        <v>457</v>
      </c>
      <c r="B23" s="309">
        <v>0.19400000000000001</v>
      </c>
      <c r="C23" s="310"/>
    </row>
    <row r="24" spans="1:3" x14ac:dyDescent="0.25">
      <c r="A24" s="271" t="s">
        <v>388</v>
      </c>
      <c r="B24" s="309">
        <v>0.14199999999999999</v>
      </c>
      <c r="C24" s="310"/>
    </row>
    <row r="25" spans="1:3" x14ac:dyDescent="0.25">
      <c r="A25" s="271" t="s">
        <v>389</v>
      </c>
      <c r="B25" s="309">
        <v>0.106</v>
      </c>
      <c r="C25" s="310"/>
    </row>
    <row r="26" spans="1:3" x14ac:dyDescent="0.25">
      <c r="A26" s="271" t="s">
        <v>416</v>
      </c>
      <c r="B26" s="309">
        <v>0.192</v>
      </c>
      <c r="C26" s="310"/>
    </row>
    <row r="27" spans="1:3" x14ac:dyDescent="0.25">
      <c r="A27" s="271" t="s">
        <v>375</v>
      </c>
      <c r="B27" s="309">
        <v>0.10100000000000001</v>
      </c>
      <c r="C27" s="310"/>
    </row>
    <row r="28" spans="1:3" x14ac:dyDescent="0.25">
      <c r="A28" s="271" t="s">
        <v>376</v>
      </c>
      <c r="B28" s="309">
        <v>0.16200000000000001</v>
      </c>
      <c r="C28" s="310"/>
    </row>
    <row r="29" spans="1:3" x14ac:dyDescent="0.25">
      <c r="A29" s="271" t="s">
        <v>377</v>
      </c>
      <c r="B29" s="309">
        <v>0.14499999999999999</v>
      </c>
      <c r="C29" s="310"/>
    </row>
    <row r="30" spans="1:3" x14ac:dyDescent="0.25">
      <c r="A30" s="271" t="s">
        <v>398</v>
      </c>
      <c r="B30" s="309">
        <v>0.16400000000000001</v>
      </c>
      <c r="C30" s="310"/>
    </row>
    <row r="31" spans="1:3" x14ac:dyDescent="0.25">
      <c r="A31" s="271" t="s">
        <v>390</v>
      </c>
      <c r="B31" s="309">
        <v>0.17499999999999999</v>
      </c>
      <c r="C31" s="310"/>
    </row>
    <row r="32" spans="1:3" x14ac:dyDescent="0.25">
      <c r="A32" s="271" t="s">
        <v>404</v>
      </c>
      <c r="B32" s="309">
        <v>0.186</v>
      </c>
      <c r="C32" s="310"/>
    </row>
    <row r="33" spans="1:3" x14ac:dyDescent="0.25">
      <c r="A33" s="271" t="s">
        <v>429</v>
      </c>
      <c r="B33" s="309">
        <v>0.184</v>
      </c>
      <c r="C33" s="310"/>
    </row>
    <row r="34" spans="1:3" x14ac:dyDescent="0.25">
      <c r="A34" s="271" t="s">
        <v>391</v>
      </c>
      <c r="B34" s="309">
        <v>0.18099999999999999</v>
      </c>
      <c r="C34" s="310"/>
    </row>
    <row r="35" spans="1:3" x14ac:dyDescent="0.25">
      <c r="A35" s="271" t="s">
        <v>438</v>
      </c>
      <c r="B35" s="309">
        <v>0.17599999999999999</v>
      </c>
      <c r="C35" s="310"/>
    </row>
    <row r="36" spans="1:3" x14ac:dyDescent="0.25">
      <c r="A36" s="271" t="s">
        <v>392</v>
      </c>
      <c r="B36" s="309">
        <v>0.16600000000000001</v>
      </c>
      <c r="C36" s="310"/>
    </row>
    <row r="37" spans="1:3" x14ac:dyDescent="0.25">
      <c r="A37" s="271" t="s">
        <v>378</v>
      </c>
      <c r="B37" s="309">
        <v>0.16500000000000001</v>
      </c>
      <c r="C37" s="310"/>
    </row>
    <row r="38" spans="1:3" x14ac:dyDescent="0.25">
      <c r="A38" s="271" t="s">
        <v>448</v>
      </c>
      <c r="B38" s="309">
        <v>0.16300000000000001</v>
      </c>
      <c r="C38" s="310"/>
    </row>
    <row r="39" spans="1:3" x14ac:dyDescent="0.25">
      <c r="A39" s="271" t="s">
        <v>393</v>
      </c>
      <c r="B39" s="309">
        <v>0.13200000000000001</v>
      </c>
      <c r="C39" s="310"/>
    </row>
    <row r="40" spans="1:3" x14ac:dyDescent="0.25">
      <c r="A40" s="271" t="s">
        <v>458</v>
      </c>
      <c r="B40" s="309">
        <v>0.182</v>
      </c>
      <c r="C40" s="310"/>
    </row>
    <row r="41" spans="1:3" x14ac:dyDescent="0.25">
      <c r="A41" s="271" t="s">
        <v>405</v>
      </c>
      <c r="B41" s="309">
        <v>0.186</v>
      </c>
      <c r="C41" s="310"/>
    </row>
    <row r="42" spans="1:3" x14ac:dyDescent="0.25">
      <c r="A42" s="271" t="s">
        <v>449</v>
      </c>
      <c r="B42" s="309">
        <v>0.185</v>
      </c>
      <c r="C42" s="310"/>
    </row>
    <row r="43" spans="1:3" x14ac:dyDescent="0.25">
      <c r="A43" s="271" t="s">
        <v>439</v>
      </c>
      <c r="B43" s="309">
        <v>0.20699999999999999</v>
      </c>
      <c r="C43" s="310"/>
    </row>
    <row r="44" spans="1:3" x14ac:dyDescent="0.25">
      <c r="A44" s="271" t="s">
        <v>379</v>
      </c>
      <c r="B44" s="309">
        <v>0.17</v>
      </c>
      <c r="C44" s="310"/>
    </row>
    <row r="45" spans="1:3" x14ac:dyDescent="0.25">
      <c r="A45" s="271" t="s">
        <v>380</v>
      </c>
      <c r="B45" s="309">
        <v>0.186</v>
      </c>
      <c r="C45" s="310"/>
    </row>
    <row r="46" spans="1:3" x14ac:dyDescent="0.25">
      <c r="A46" s="271" t="s">
        <v>394</v>
      </c>
      <c r="B46" s="309">
        <v>0.104</v>
      </c>
      <c r="C46" s="310"/>
    </row>
    <row r="47" spans="1:3" x14ac:dyDescent="0.25">
      <c r="A47" s="271" t="s">
        <v>450</v>
      </c>
      <c r="B47" s="309">
        <v>0.19500000000000001</v>
      </c>
      <c r="C47" s="310"/>
    </row>
    <row r="48" spans="1:3" x14ac:dyDescent="0.25">
      <c r="A48" s="271" t="s">
        <v>381</v>
      </c>
      <c r="B48" s="309">
        <v>0.188</v>
      </c>
      <c r="C48" s="310"/>
    </row>
    <row r="49" spans="1:3" x14ac:dyDescent="0.25">
      <c r="A49" s="271" t="s">
        <v>459</v>
      </c>
      <c r="B49" s="309">
        <v>0.182</v>
      </c>
      <c r="C49" s="310"/>
    </row>
    <row r="50" spans="1:3" x14ac:dyDescent="0.25">
      <c r="A50" s="271" t="s">
        <v>406</v>
      </c>
      <c r="B50" s="309">
        <v>0.188</v>
      </c>
      <c r="C50" s="310"/>
    </row>
    <row r="51" spans="1:3" x14ac:dyDescent="0.25">
      <c r="A51" s="271" t="s">
        <v>417</v>
      </c>
      <c r="B51" s="309">
        <v>0.19800000000000001</v>
      </c>
      <c r="C51" s="310"/>
    </row>
    <row r="52" spans="1:3" x14ac:dyDescent="0.25">
      <c r="A52" s="271" t="s">
        <v>430</v>
      </c>
      <c r="B52" s="309">
        <v>0.19600000000000001</v>
      </c>
      <c r="C52" s="310"/>
    </row>
    <row r="53" spans="1:3" x14ac:dyDescent="0.25">
      <c r="A53" s="271" t="s">
        <v>368</v>
      </c>
      <c r="B53" s="309">
        <v>0.16300000000000001</v>
      </c>
      <c r="C53" s="310"/>
    </row>
    <row r="54" spans="1:3" x14ac:dyDescent="0.25">
      <c r="A54" s="271" t="s">
        <v>399</v>
      </c>
      <c r="B54" s="309">
        <v>0.17299999999999999</v>
      </c>
      <c r="C54" s="310"/>
    </row>
    <row r="55" spans="1:3" x14ac:dyDescent="0.25">
      <c r="A55" s="271" t="s">
        <v>418</v>
      </c>
      <c r="B55" s="309">
        <v>0.248</v>
      </c>
      <c r="C55" s="310"/>
    </row>
    <row r="56" spans="1:3" x14ac:dyDescent="0.25">
      <c r="A56" s="271" t="s">
        <v>400</v>
      </c>
      <c r="B56" s="309">
        <v>0.17599999999999999</v>
      </c>
      <c r="C56" s="310"/>
    </row>
    <row r="57" spans="1:3" x14ac:dyDescent="0.25">
      <c r="A57" s="271" t="s">
        <v>451</v>
      </c>
      <c r="B57" s="309">
        <v>0.20699999999999999</v>
      </c>
      <c r="C57" s="310"/>
    </row>
    <row r="58" spans="1:3" x14ac:dyDescent="0.25">
      <c r="A58" s="271" t="s">
        <v>407</v>
      </c>
      <c r="B58" s="309">
        <v>0.23</v>
      </c>
      <c r="C58" s="310"/>
    </row>
    <row r="59" spans="1:3" x14ac:dyDescent="0.25">
      <c r="A59" s="271" t="s">
        <v>382</v>
      </c>
      <c r="B59" s="309">
        <v>9.5000000000000001E-2</v>
      </c>
      <c r="C59" s="310"/>
    </row>
    <row r="60" spans="1:3" x14ac:dyDescent="0.25">
      <c r="A60" s="271" t="s">
        <v>460</v>
      </c>
      <c r="B60" s="309">
        <v>0.17899999999999999</v>
      </c>
      <c r="C60" s="310"/>
    </row>
    <row r="61" spans="1:3" x14ac:dyDescent="0.25">
      <c r="A61" s="271" t="s">
        <v>461</v>
      </c>
      <c r="B61" s="309">
        <v>0.19</v>
      </c>
      <c r="C61" s="310"/>
    </row>
    <row r="62" spans="1:3" x14ac:dyDescent="0.25">
      <c r="A62" s="271" t="s">
        <v>419</v>
      </c>
      <c r="B62" s="309">
        <v>0.19800000000000001</v>
      </c>
      <c r="C62" s="310"/>
    </row>
    <row r="63" spans="1:3" x14ac:dyDescent="0.25">
      <c r="A63" s="271" t="s">
        <v>462</v>
      </c>
      <c r="B63" s="309">
        <v>0.20899999999999999</v>
      </c>
      <c r="C63" s="310"/>
    </row>
    <row r="64" spans="1:3" x14ac:dyDescent="0.25">
      <c r="A64" s="271" t="s">
        <v>440</v>
      </c>
      <c r="B64" s="309">
        <v>0.19400000000000001</v>
      </c>
      <c r="C64" s="310"/>
    </row>
    <row r="65" spans="1:3" x14ac:dyDescent="0.25">
      <c r="A65" s="271" t="s">
        <v>420</v>
      </c>
      <c r="B65" s="309">
        <v>0.20200000000000001</v>
      </c>
      <c r="C65" s="310"/>
    </row>
    <row r="66" spans="1:3" x14ac:dyDescent="0.25">
      <c r="A66" s="271" t="s">
        <v>421</v>
      </c>
      <c r="B66" s="309">
        <v>0.214</v>
      </c>
      <c r="C66" s="310"/>
    </row>
    <row r="67" spans="1:3" x14ac:dyDescent="0.25">
      <c r="A67" s="271" t="s">
        <v>408</v>
      </c>
      <c r="B67" s="309">
        <v>0.16800000000000001</v>
      </c>
      <c r="C67" s="310"/>
    </row>
    <row r="68" spans="1:3" x14ac:dyDescent="0.25">
      <c r="A68" s="271" t="s">
        <v>441</v>
      </c>
      <c r="B68" s="309">
        <v>0.16800000000000001</v>
      </c>
      <c r="C68" s="310"/>
    </row>
    <row r="69" spans="1:3" x14ac:dyDescent="0.25">
      <c r="A69" s="271" t="s">
        <v>422</v>
      </c>
      <c r="B69" s="309">
        <v>0.17499999999999999</v>
      </c>
      <c r="C69" s="310"/>
    </row>
    <row r="70" spans="1:3" x14ac:dyDescent="0.25">
      <c r="A70" s="271" t="s">
        <v>409</v>
      </c>
      <c r="B70" s="309">
        <v>0.20100000000000001</v>
      </c>
      <c r="C70" s="310"/>
    </row>
    <row r="71" spans="1:3" x14ac:dyDescent="0.25">
      <c r="A71" s="271" t="s">
        <v>442</v>
      </c>
      <c r="B71" s="309">
        <v>0.189</v>
      </c>
      <c r="C71" s="310"/>
    </row>
    <row r="72" spans="1:3" x14ac:dyDescent="0.25">
      <c r="A72" s="271" t="s">
        <v>463</v>
      </c>
      <c r="B72" s="309">
        <v>0.13700000000000001</v>
      </c>
      <c r="C72" s="310"/>
    </row>
    <row r="73" spans="1:3" x14ac:dyDescent="0.25">
      <c r="A73" s="271" t="s">
        <v>452</v>
      </c>
      <c r="B73" s="309">
        <v>0.182</v>
      </c>
      <c r="C73" s="310"/>
    </row>
    <row r="74" spans="1:3" x14ac:dyDescent="0.25">
      <c r="A74" s="271" t="s">
        <v>410</v>
      </c>
      <c r="B74" s="309">
        <v>0.17499999999999999</v>
      </c>
      <c r="C74" s="310"/>
    </row>
    <row r="75" spans="1:3" x14ac:dyDescent="0.25">
      <c r="A75" s="271" t="s">
        <v>401</v>
      </c>
      <c r="B75" s="309">
        <v>0.15</v>
      </c>
      <c r="C75" s="310"/>
    </row>
    <row r="76" spans="1:3" x14ac:dyDescent="0.25">
      <c r="A76" s="271" t="s">
        <v>395</v>
      </c>
      <c r="B76" s="309">
        <v>8.5000000000000006E-2</v>
      </c>
      <c r="C76" s="310"/>
    </row>
    <row r="77" spans="1:3" x14ac:dyDescent="0.25">
      <c r="A77" s="271" t="s">
        <v>383</v>
      </c>
      <c r="B77" s="309">
        <v>0.17100000000000001</v>
      </c>
      <c r="C77" s="310"/>
    </row>
    <row r="78" spans="1:3" x14ac:dyDescent="0.25">
      <c r="A78" s="271" t="s">
        <v>443</v>
      </c>
      <c r="B78" s="309">
        <v>0.22600000000000001</v>
      </c>
      <c r="C78" s="310"/>
    </row>
    <row r="79" spans="1:3" x14ac:dyDescent="0.25">
      <c r="A79" s="271" t="s">
        <v>444</v>
      </c>
      <c r="B79" s="309">
        <v>0.14000000000000001</v>
      </c>
      <c r="C79" s="310"/>
    </row>
    <row r="80" spans="1:3" x14ac:dyDescent="0.25">
      <c r="A80" s="271" t="s">
        <v>445</v>
      </c>
      <c r="B80" s="309">
        <v>0.16</v>
      </c>
      <c r="C80" s="310"/>
    </row>
    <row r="81" spans="1:3" x14ac:dyDescent="0.25">
      <c r="A81" s="271" t="s">
        <v>453</v>
      </c>
      <c r="B81" s="309">
        <v>0.17699999999999999</v>
      </c>
      <c r="C81" s="310"/>
    </row>
    <row r="82" spans="1:3" x14ac:dyDescent="0.25">
      <c r="A82" s="271" t="s">
        <v>411</v>
      </c>
      <c r="B82" s="309">
        <v>0.20499999999999999</v>
      </c>
      <c r="C82" s="310"/>
    </row>
    <row r="83" spans="1:3" x14ac:dyDescent="0.25">
      <c r="A83" s="271" t="s">
        <v>402</v>
      </c>
      <c r="B83" s="309">
        <v>0.14000000000000001</v>
      </c>
      <c r="C83" s="310"/>
    </row>
    <row r="84" spans="1:3" x14ac:dyDescent="0.25">
      <c r="A84" s="271" t="s">
        <v>412</v>
      </c>
      <c r="B84" s="309">
        <v>0.16500000000000001</v>
      </c>
      <c r="C84" s="310"/>
    </row>
    <row r="85" spans="1:3" x14ac:dyDescent="0.25">
      <c r="A85" s="271" t="s">
        <v>413</v>
      </c>
      <c r="B85" s="309">
        <v>0.188</v>
      </c>
      <c r="C85" s="310"/>
    </row>
    <row r="86" spans="1:3" x14ac:dyDescent="0.25">
      <c r="A86" s="271" t="s">
        <v>454</v>
      </c>
      <c r="B86" s="309">
        <v>0.17799999999999999</v>
      </c>
      <c r="C86" s="310"/>
    </row>
    <row r="87" spans="1:3" x14ac:dyDescent="0.25">
      <c r="A87" s="271" t="s">
        <v>423</v>
      </c>
      <c r="B87" s="309">
        <v>0.20799999999999999</v>
      </c>
      <c r="C87" s="310"/>
    </row>
    <row r="88" spans="1:3" x14ac:dyDescent="0.25">
      <c r="A88" s="271" t="s">
        <v>446</v>
      </c>
      <c r="B88" s="309">
        <v>0.183</v>
      </c>
      <c r="C88" s="310"/>
    </row>
    <row r="89" spans="1:3" x14ac:dyDescent="0.25">
      <c r="A89" s="271" t="s">
        <v>431</v>
      </c>
      <c r="B89" s="309">
        <v>0.17199999999999999</v>
      </c>
      <c r="C89" s="310"/>
    </row>
    <row r="90" spans="1:3" x14ac:dyDescent="0.25">
      <c r="A90" s="271" t="s">
        <v>464</v>
      </c>
      <c r="B90" s="309">
        <v>0.17899999999999999</v>
      </c>
      <c r="C90" s="310"/>
    </row>
    <row r="91" spans="1:3" x14ac:dyDescent="0.25">
      <c r="A91" s="271" t="s">
        <v>432</v>
      </c>
      <c r="B91" s="309">
        <v>0.2</v>
      </c>
      <c r="C91" s="310"/>
    </row>
    <row r="92" spans="1:3" x14ac:dyDescent="0.25">
      <c r="A92" s="271" t="s">
        <v>371</v>
      </c>
      <c r="B92" s="309">
        <v>0.16700000000000001</v>
      </c>
      <c r="C92" s="310"/>
    </row>
    <row r="93" spans="1:3" x14ac:dyDescent="0.25">
      <c r="A93" s="271" t="s">
        <v>384</v>
      </c>
      <c r="B93" s="309">
        <v>0.13700000000000001</v>
      </c>
      <c r="C93" s="310"/>
    </row>
    <row r="94" spans="1:3" x14ac:dyDescent="0.25">
      <c r="A94" s="271" t="s">
        <v>433</v>
      </c>
      <c r="B94" s="309">
        <v>0.161</v>
      </c>
      <c r="C94" s="310"/>
    </row>
    <row r="95" spans="1:3" x14ac:dyDescent="0.25">
      <c r="A95" s="271" t="s">
        <v>434</v>
      </c>
      <c r="B95" s="309">
        <v>0.19</v>
      </c>
      <c r="C95" s="310"/>
    </row>
    <row r="96" spans="1:3" x14ac:dyDescent="0.25">
      <c r="A96" s="271" t="s">
        <v>435</v>
      </c>
      <c r="B96" s="309">
        <v>0.193</v>
      </c>
      <c r="C96" s="310"/>
    </row>
    <row r="97" spans="1:3" x14ac:dyDescent="0.25">
      <c r="A97" s="271" t="s">
        <v>465</v>
      </c>
      <c r="B97" s="309">
        <v>0.18099999999999999</v>
      </c>
      <c r="C97" s="310"/>
    </row>
    <row r="98" spans="1:3" x14ac:dyDescent="0.25">
      <c r="A98" s="271" t="s">
        <v>455</v>
      </c>
      <c r="B98" s="309">
        <v>0.17299999999999999</v>
      </c>
      <c r="C98" s="310"/>
    </row>
    <row r="99" spans="1:3" x14ac:dyDescent="0.25">
      <c r="A99" s="271" t="s">
        <v>414</v>
      </c>
      <c r="B99" s="309">
        <v>0.20499999999999999</v>
      </c>
      <c r="C99" s="310"/>
    </row>
    <row r="100" spans="1:3" x14ac:dyDescent="0.25">
      <c r="A100" s="271" t="s">
        <v>424</v>
      </c>
      <c r="B100" s="309">
        <v>0.22900000000000001</v>
      </c>
      <c r="C100" s="310"/>
    </row>
    <row r="101" spans="1:3" x14ac:dyDescent="0.25">
      <c r="A101" s="271" t="s">
        <v>436</v>
      </c>
      <c r="B101" s="309">
        <v>0.20200000000000001</v>
      </c>
      <c r="C101" s="310"/>
    </row>
    <row r="102" spans="1:3" x14ac:dyDescent="0.25">
      <c r="A102" s="271" t="s">
        <v>466</v>
      </c>
      <c r="B102" s="309">
        <v>0.14899999999999999</v>
      </c>
      <c r="C102" s="310"/>
    </row>
    <row r="103" spans="1:3" x14ac:dyDescent="0.25">
      <c r="A103" s="271" t="s">
        <v>447</v>
      </c>
      <c r="B103" s="309">
        <v>0.14699999999999999</v>
      </c>
      <c r="C103" s="310"/>
    </row>
    <row r="104" spans="1:3" x14ac:dyDescent="0.25">
      <c r="A104" s="271" t="s">
        <v>474</v>
      </c>
      <c r="B104" s="309">
        <v>0.17</v>
      </c>
      <c r="C104" s="310"/>
    </row>
    <row r="106" spans="1:3" x14ac:dyDescent="0.25">
      <c r="A106" s="525" t="s">
        <v>519</v>
      </c>
      <c r="B106" s="412"/>
      <c r="C106" s="412"/>
    </row>
    <row r="107" spans="1:3" x14ac:dyDescent="0.25">
      <c r="A107" s="273" t="s">
        <v>507</v>
      </c>
      <c r="B107" s="274" t="s">
        <v>501</v>
      </c>
      <c r="C107" s="274" t="s">
        <v>508</v>
      </c>
    </row>
    <row r="108" spans="1:3" x14ac:dyDescent="0.25">
      <c r="A108" s="243">
        <v>101</v>
      </c>
      <c r="B108" s="242" t="s">
        <v>368</v>
      </c>
      <c r="C108" s="311">
        <f>VLOOKUP(B108,A$6:B$104,2)</f>
        <v>0.16300000000000001</v>
      </c>
    </row>
    <row r="109" spans="1:3" x14ac:dyDescent="0.25">
      <c r="A109" s="240">
        <v>147</v>
      </c>
      <c r="B109" s="242" t="s">
        <v>369</v>
      </c>
      <c r="C109" s="311">
        <f t="shared" ref="C109:C172" si="0">VLOOKUP(B109,A$6:B$104,2)</f>
        <v>0.124</v>
      </c>
    </row>
    <row r="110" spans="1:3" x14ac:dyDescent="0.25">
      <c r="A110" s="240">
        <v>155</v>
      </c>
      <c r="B110" s="242" t="s">
        <v>370</v>
      </c>
      <c r="C110" s="311">
        <f t="shared" si="0"/>
        <v>0.129</v>
      </c>
    </row>
    <row r="111" spans="1:3" x14ac:dyDescent="0.25">
      <c r="A111" s="240">
        <v>185</v>
      </c>
      <c r="B111" s="242" t="s">
        <v>371</v>
      </c>
      <c r="C111" s="311">
        <f t="shared" si="0"/>
        <v>0.16700000000000001</v>
      </c>
    </row>
    <row r="112" spans="1:3" x14ac:dyDescent="0.25">
      <c r="A112" s="240">
        <v>165</v>
      </c>
      <c r="B112" s="242" t="s">
        <v>372</v>
      </c>
      <c r="C112" s="311">
        <f t="shared" si="0"/>
        <v>0.16500000000000001</v>
      </c>
    </row>
    <row r="113" spans="1:3" x14ac:dyDescent="0.25">
      <c r="A113" s="240">
        <v>151</v>
      </c>
      <c r="B113" s="242" t="s">
        <v>373</v>
      </c>
      <c r="C113" s="311">
        <f t="shared" si="0"/>
        <v>0.16700000000000001</v>
      </c>
    </row>
    <row r="114" spans="1:3" x14ac:dyDescent="0.25">
      <c r="A114" s="240">
        <v>153</v>
      </c>
      <c r="B114" s="242" t="s">
        <v>374</v>
      </c>
      <c r="C114" s="311">
        <f t="shared" si="0"/>
        <v>0.19400000000000001</v>
      </c>
    </row>
    <row r="115" spans="1:3" x14ac:dyDescent="0.25">
      <c r="A115" s="240">
        <v>157</v>
      </c>
      <c r="B115" s="242" t="s">
        <v>375</v>
      </c>
      <c r="C115" s="311">
        <f t="shared" si="0"/>
        <v>0.10100000000000001</v>
      </c>
    </row>
    <row r="116" spans="1:3" x14ac:dyDescent="0.25">
      <c r="A116" s="240">
        <v>159</v>
      </c>
      <c r="B116" s="242" t="s">
        <v>376</v>
      </c>
      <c r="C116" s="311">
        <f t="shared" si="0"/>
        <v>0.16200000000000001</v>
      </c>
    </row>
    <row r="117" spans="1:3" x14ac:dyDescent="0.25">
      <c r="A117" s="240">
        <v>161</v>
      </c>
      <c r="B117" s="242" t="s">
        <v>377</v>
      </c>
      <c r="C117" s="311">
        <f t="shared" si="0"/>
        <v>0.14499999999999999</v>
      </c>
    </row>
    <row r="118" spans="1:3" x14ac:dyDescent="0.25">
      <c r="A118" s="240">
        <v>163</v>
      </c>
      <c r="B118" s="242" t="s">
        <v>378</v>
      </c>
      <c r="C118" s="311">
        <f t="shared" si="0"/>
        <v>0.16500000000000001</v>
      </c>
    </row>
    <row r="119" spans="1:3" x14ac:dyDescent="0.25">
      <c r="A119" s="240">
        <v>167</v>
      </c>
      <c r="B119" s="242" t="s">
        <v>379</v>
      </c>
      <c r="C119" s="311">
        <f t="shared" si="0"/>
        <v>0.17</v>
      </c>
    </row>
    <row r="120" spans="1:3" x14ac:dyDescent="0.25">
      <c r="A120" s="240">
        <v>169</v>
      </c>
      <c r="B120" s="242" t="s">
        <v>380</v>
      </c>
      <c r="C120" s="311">
        <f t="shared" si="0"/>
        <v>0.186</v>
      </c>
    </row>
    <row r="121" spans="1:3" x14ac:dyDescent="0.25">
      <c r="A121" s="240">
        <v>183</v>
      </c>
      <c r="B121" s="242" t="s">
        <v>381</v>
      </c>
      <c r="C121" s="311">
        <f t="shared" si="0"/>
        <v>0.188</v>
      </c>
    </row>
    <row r="122" spans="1:3" x14ac:dyDescent="0.25">
      <c r="A122" s="240">
        <v>173</v>
      </c>
      <c r="B122" s="242" t="s">
        <v>382</v>
      </c>
      <c r="C122" s="311">
        <f t="shared" si="0"/>
        <v>9.5000000000000001E-2</v>
      </c>
    </row>
    <row r="123" spans="1:3" x14ac:dyDescent="0.25">
      <c r="A123" s="240">
        <v>175</v>
      </c>
      <c r="B123" s="242" t="s">
        <v>383</v>
      </c>
      <c r="C123" s="311">
        <f t="shared" si="0"/>
        <v>0.17100000000000001</v>
      </c>
    </row>
    <row r="124" spans="1:3" x14ac:dyDescent="0.25">
      <c r="A124" s="240">
        <v>187</v>
      </c>
      <c r="B124" s="242" t="s">
        <v>384</v>
      </c>
      <c r="C124" s="311">
        <f t="shared" si="0"/>
        <v>0.13700000000000001</v>
      </c>
    </row>
    <row r="125" spans="1:3" x14ac:dyDescent="0.25">
      <c r="A125" s="240">
        <v>201</v>
      </c>
      <c r="B125" s="242" t="s">
        <v>385</v>
      </c>
      <c r="C125" s="311">
        <f t="shared" si="0"/>
        <v>9.7000000000000003E-2</v>
      </c>
    </row>
    <row r="126" spans="1:3" x14ac:dyDescent="0.25">
      <c r="A126" s="240">
        <v>240</v>
      </c>
      <c r="B126" s="242" t="s">
        <v>386</v>
      </c>
      <c r="C126" s="311">
        <f t="shared" si="0"/>
        <v>0.128</v>
      </c>
    </row>
    <row r="127" spans="1:3" x14ac:dyDescent="0.25">
      <c r="A127" s="240">
        <v>210</v>
      </c>
      <c r="B127" s="242" t="s">
        <v>387</v>
      </c>
      <c r="C127" s="311">
        <f t="shared" si="0"/>
        <v>0.13800000000000001</v>
      </c>
    </row>
    <row r="128" spans="1:3" x14ac:dyDescent="0.25">
      <c r="A128" s="240">
        <v>250</v>
      </c>
      <c r="B128" s="242" t="s">
        <v>388</v>
      </c>
      <c r="C128" s="311">
        <f t="shared" si="0"/>
        <v>0.14199999999999999</v>
      </c>
    </row>
    <row r="129" spans="1:3" x14ac:dyDescent="0.25">
      <c r="A129" s="240">
        <v>190</v>
      </c>
      <c r="B129" s="242" t="s">
        <v>389</v>
      </c>
      <c r="C129" s="311">
        <f t="shared" si="0"/>
        <v>0.106</v>
      </c>
    </row>
    <row r="130" spans="1:3" x14ac:dyDescent="0.25">
      <c r="A130" s="240">
        <v>270</v>
      </c>
      <c r="B130" s="242" t="s">
        <v>390</v>
      </c>
      <c r="C130" s="311">
        <f t="shared" si="0"/>
        <v>0.17499999999999999</v>
      </c>
    </row>
    <row r="131" spans="1:3" x14ac:dyDescent="0.25">
      <c r="A131" s="240">
        <v>260</v>
      </c>
      <c r="B131" s="242" t="s">
        <v>391</v>
      </c>
      <c r="C131" s="311">
        <f t="shared" si="0"/>
        <v>0.18099999999999999</v>
      </c>
    </row>
    <row r="132" spans="1:3" x14ac:dyDescent="0.25">
      <c r="A132" s="240">
        <v>217</v>
      </c>
      <c r="B132" s="242" t="s">
        <v>392</v>
      </c>
      <c r="C132" s="311">
        <f t="shared" si="0"/>
        <v>0.16600000000000001</v>
      </c>
    </row>
    <row r="133" spans="1:3" x14ac:dyDescent="0.25">
      <c r="A133" s="240">
        <v>219</v>
      </c>
      <c r="B133" s="242" t="s">
        <v>393</v>
      </c>
      <c r="C133" s="311">
        <f t="shared" si="0"/>
        <v>0.13200000000000001</v>
      </c>
    </row>
    <row r="134" spans="1:3" x14ac:dyDescent="0.25">
      <c r="A134" s="240">
        <v>223</v>
      </c>
      <c r="B134" s="242" t="s">
        <v>394</v>
      </c>
      <c r="C134" s="311">
        <f t="shared" si="0"/>
        <v>0.104</v>
      </c>
    </row>
    <row r="135" spans="1:3" x14ac:dyDescent="0.25">
      <c r="A135" s="240">
        <v>230</v>
      </c>
      <c r="B135" s="242" t="s">
        <v>395</v>
      </c>
      <c r="C135" s="311">
        <f t="shared" si="0"/>
        <v>8.5000000000000006E-2</v>
      </c>
    </row>
    <row r="136" spans="1:3" x14ac:dyDescent="0.25">
      <c r="A136" s="240">
        <v>400</v>
      </c>
      <c r="B136" s="242" t="s">
        <v>396</v>
      </c>
      <c r="C136" s="311">
        <f t="shared" si="0"/>
        <v>0.158</v>
      </c>
    </row>
    <row r="137" spans="1:3" x14ac:dyDescent="0.25">
      <c r="A137" s="243">
        <v>253</v>
      </c>
      <c r="B137" s="242" t="s">
        <v>398</v>
      </c>
      <c r="C137" s="311">
        <f t="shared" si="0"/>
        <v>0.16400000000000001</v>
      </c>
    </row>
    <row r="138" spans="1:3" x14ac:dyDescent="0.25">
      <c r="A138" s="240">
        <v>259</v>
      </c>
      <c r="B138" s="242" t="s">
        <v>399</v>
      </c>
      <c r="C138" s="311">
        <f t="shared" si="0"/>
        <v>0.17299999999999999</v>
      </c>
    </row>
    <row r="139" spans="1:3" x14ac:dyDescent="0.25">
      <c r="A139" s="240">
        <v>350</v>
      </c>
      <c r="B139" s="242" t="s">
        <v>400</v>
      </c>
      <c r="C139" s="311">
        <f t="shared" si="0"/>
        <v>0.17599999999999999</v>
      </c>
    </row>
    <row r="140" spans="1:3" x14ac:dyDescent="0.25">
      <c r="A140" s="240">
        <v>265</v>
      </c>
      <c r="B140" s="242" t="s">
        <v>401</v>
      </c>
      <c r="C140" s="311">
        <f t="shared" si="0"/>
        <v>0.15</v>
      </c>
    </row>
    <row r="141" spans="1:3" x14ac:dyDescent="0.25">
      <c r="A141" s="240">
        <v>269</v>
      </c>
      <c r="B141" s="242" t="s">
        <v>402</v>
      </c>
      <c r="C141" s="311">
        <f t="shared" si="0"/>
        <v>0.14000000000000001</v>
      </c>
    </row>
    <row r="142" spans="1:3" x14ac:dyDescent="0.25">
      <c r="A142" s="240">
        <v>320</v>
      </c>
      <c r="B142" s="242" t="s">
        <v>403</v>
      </c>
      <c r="C142" s="311">
        <f t="shared" si="0"/>
        <v>0.17399999999999999</v>
      </c>
    </row>
    <row r="143" spans="1:3" x14ac:dyDescent="0.25">
      <c r="A143" s="240">
        <v>376</v>
      </c>
      <c r="B143" s="242" t="s">
        <v>404</v>
      </c>
      <c r="C143" s="311">
        <f t="shared" si="0"/>
        <v>0.186</v>
      </c>
    </row>
    <row r="144" spans="1:3" x14ac:dyDescent="0.25">
      <c r="A144" s="240">
        <v>316</v>
      </c>
      <c r="B144" s="242" t="s">
        <v>405</v>
      </c>
      <c r="C144" s="311">
        <f t="shared" si="0"/>
        <v>0.186</v>
      </c>
    </row>
    <row r="145" spans="1:3" x14ac:dyDescent="0.25">
      <c r="A145" s="240">
        <v>326</v>
      </c>
      <c r="B145" s="242" t="s">
        <v>406</v>
      </c>
      <c r="C145" s="311">
        <f t="shared" si="0"/>
        <v>0.188</v>
      </c>
    </row>
    <row r="146" spans="1:3" x14ac:dyDescent="0.25">
      <c r="A146" s="240">
        <v>360</v>
      </c>
      <c r="B146" s="242" t="s">
        <v>407</v>
      </c>
      <c r="C146" s="311">
        <f t="shared" si="0"/>
        <v>0.23</v>
      </c>
    </row>
    <row r="147" spans="1:3" x14ac:dyDescent="0.25">
      <c r="A147" s="240">
        <v>370</v>
      </c>
      <c r="B147" s="242" t="s">
        <v>408</v>
      </c>
      <c r="C147" s="311">
        <f t="shared" si="0"/>
        <v>0.16800000000000001</v>
      </c>
    </row>
    <row r="148" spans="1:3" x14ac:dyDescent="0.25">
      <c r="A148" s="240">
        <v>306</v>
      </c>
      <c r="B148" s="242" t="s">
        <v>409</v>
      </c>
      <c r="C148" s="311">
        <f t="shared" si="0"/>
        <v>0.20100000000000001</v>
      </c>
    </row>
    <row r="149" spans="1:3" x14ac:dyDescent="0.25">
      <c r="A149" s="240">
        <v>329</v>
      </c>
      <c r="B149" s="242" t="s">
        <v>410</v>
      </c>
      <c r="C149" s="311">
        <f t="shared" si="0"/>
        <v>0.17499999999999999</v>
      </c>
    </row>
    <row r="150" spans="1:3" x14ac:dyDescent="0.25">
      <c r="A150" s="240">
        <v>330</v>
      </c>
      <c r="B150" s="242" t="s">
        <v>411</v>
      </c>
      <c r="C150" s="311">
        <f t="shared" si="0"/>
        <v>0.20499999999999999</v>
      </c>
    </row>
    <row r="151" spans="1:3" x14ac:dyDescent="0.25">
      <c r="A151" s="240">
        <v>340</v>
      </c>
      <c r="B151" s="242" t="s">
        <v>412</v>
      </c>
      <c r="C151" s="311">
        <f t="shared" si="0"/>
        <v>0.16500000000000001</v>
      </c>
    </row>
    <row r="152" spans="1:3" x14ac:dyDescent="0.25">
      <c r="A152" s="240">
        <v>336</v>
      </c>
      <c r="B152" s="242" t="s">
        <v>413</v>
      </c>
      <c r="C152" s="311">
        <f t="shared" si="0"/>
        <v>0.188</v>
      </c>
    </row>
    <row r="153" spans="1:3" x14ac:dyDescent="0.25">
      <c r="A153" s="240">
        <v>390</v>
      </c>
      <c r="B153" s="242" t="s">
        <v>414</v>
      </c>
      <c r="C153" s="311">
        <f t="shared" si="0"/>
        <v>0.20499999999999999</v>
      </c>
    </row>
    <row r="154" spans="1:3" x14ac:dyDescent="0.25">
      <c r="A154" s="240">
        <v>420</v>
      </c>
      <c r="B154" s="242" t="s">
        <v>415</v>
      </c>
      <c r="C154" s="311">
        <f t="shared" si="0"/>
        <v>0.21</v>
      </c>
    </row>
    <row r="155" spans="1:3" x14ac:dyDescent="0.25">
      <c r="A155" s="240">
        <v>430</v>
      </c>
      <c r="B155" s="242" t="s">
        <v>416</v>
      </c>
      <c r="C155" s="311">
        <f t="shared" si="0"/>
        <v>0.192</v>
      </c>
    </row>
    <row r="156" spans="1:3" x14ac:dyDescent="0.25">
      <c r="A156" s="240">
        <v>440</v>
      </c>
      <c r="B156" s="242" t="s">
        <v>417</v>
      </c>
      <c r="C156" s="311">
        <f t="shared" si="0"/>
        <v>0.19800000000000001</v>
      </c>
    </row>
    <row r="157" spans="1:3" x14ac:dyDescent="0.25">
      <c r="A157" s="240">
        <v>482</v>
      </c>
      <c r="B157" s="242" t="s">
        <v>418</v>
      </c>
      <c r="C157" s="311">
        <f t="shared" si="0"/>
        <v>0.248</v>
      </c>
    </row>
    <row r="158" spans="1:3" x14ac:dyDescent="0.25">
      <c r="A158" s="240">
        <v>410</v>
      </c>
      <c r="B158" s="242" t="s">
        <v>419</v>
      </c>
      <c r="C158" s="311">
        <f t="shared" si="0"/>
        <v>0.19800000000000001</v>
      </c>
    </row>
    <row r="159" spans="1:3" x14ac:dyDescent="0.25">
      <c r="A159" s="240">
        <v>480</v>
      </c>
      <c r="B159" s="242" t="s">
        <v>420</v>
      </c>
      <c r="C159" s="311">
        <f t="shared" si="0"/>
        <v>0.20200000000000001</v>
      </c>
    </row>
    <row r="160" spans="1:3" x14ac:dyDescent="0.25">
      <c r="A160" s="240">
        <v>450</v>
      </c>
      <c r="B160" s="242" t="s">
        <v>421</v>
      </c>
      <c r="C160" s="311">
        <f t="shared" si="0"/>
        <v>0.214</v>
      </c>
    </row>
    <row r="161" spans="1:3" x14ac:dyDescent="0.25">
      <c r="A161" s="240">
        <v>461</v>
      </c>
      <c r="B161" s="242" t="s">
        <v>422</v>
      </c>
      <c r="C161" s="311">
        <f t="shared" si="0"/>
        <v>0.17499999999999999</v>
      </c>
    </row>
    <row r="162" spans="1:3" x14ac:dyDescent="0.25">
      <c r="A162" s="240">
        <v>479</v>
      </c>
      <c r="B162" s="242" t="s">
        <v>423</v>
      </c>
      <c r="C162" s="311">
        <f t="shared" si="0"/>
        <v>0.20799999999999999</v>
      </c>
    </row>
    <row r="163" spans="1:3" x14ac:dyDescent="0.25">
      <c r="A163" s="240">
        <v>492</v>
      </c>
      <c r="B163" s="242" t="s">
        <v>424</v>
      </c>
      <c r="C163" s="311">
        <f t="shared" si="0"/>
        <v>0.22900000000000001</v>
      </c>
    </row>
    <row r="164" spans="1:3" x14ac:dyDescent="0.25">
      <c r="A164" s="240">
        <v>530</v>
      </c>
      <c r="B164" s="242" t="s">
        <v>425</v>
      </c>
      <c r="C164" s="311">
        <f t="shared" si="0"/>
        <v>0.17100000000000001</v>
      </c>
    </row>
    <row r="165" spans="1:3" x14ac:dyDescent="0.25">
      <c r="A165" s="240">
        <v>561</v>
      </c>
      <c r="B165" s="242" t="s">
        <v>426</v>
      </c>
      <c r="C165" s="311">
        <f t="shared" si="0"/>
        <v>0.19800000000000001</v>
      </c>
    </row>
    <row r="166" spans="1:3" x14ac:dyDescent="0.25">
      <c r="A166" s="240">
        <v>563</v>
      </c>
      <c r="B166" s="242" t="s">
        <v>427</v>
      </c>
      <c r="C166" s="311">
        <f t="shared" si="0"/>
        <v>0.19900000000000001</v>
      </c>
    </row>
    <row r="167" spans="1:3" x14ac:dyDescent="0.25">
      <c r="A167" s="240">
        <v>607</v>
      </c>
      <c r="B167" s="242" t="s">
        <v>428</v>
      </c>
      <c r="C167" s="311">
        <f t="shared" si="0"/>
        <v>0.218</v>
      </c>
    </row>
    <row r="168" spans="1:3" x14ac:dyDescent="0.25">
      <c r="A168" s="240">
        <v>510</v>
      </c>
      <c r="B168" s="242" t="s">
        <v>429</v>
      </c>
      <c r="C168" s="311">
        <f t="shared" si="0"/>
        <v>0.184</v>
      </c>
    </row>
    <row r="169" spans="1:3" x14ac:dyDescent="0.25">
      <c r="A169" s="240">
        <v>621</v>
      </c>
      <c r="B169" s="242" t="s">
        <v>430</v>
      </c>
      <c r="C169" s="311">
        <f t="shared" si="0"/>
        <v>0.19600000000000001</v>
      </c>
    </row>
    <row r="170" spans="1:3" x14ac:dyDescent="0.25">
      <c r="A170" s="240">
        <v>540</v>
      </c>
      <c r="B170" s="242" t="s">
        <v>431</v>
      </c>
      <c r="C170" s="311">
        <f t="shared" si="0"/>
        <v>0.17199999999999999</v>
      </c>
    </row>
    <row r="171" spans="1:3" x14ac:dyDescent="0.25">
      <c r="A171" s="240">
        <v>550</v>
      </c>
      <c r="B171" s="242" t="s">
        <v>432</v>
      </c>
      <c r="C171" s="311">
        <f t="shared" si="0"/>
        <v>0.2</v>
      </c>
    </row>
    <row r="172" spans="1:3" x14ac:dyDescent="0.25">
      <c r="A172" s="240">
        <v>573</v>
      </c>
      <c r="B172" s="242" t="s">
        <v>433</v>
      </c>
      <c r="C172" s="311">
        <f t="shared" si="0"/>
        <v>0.161</v>
      </c>
    </row>
    <row r="173" spans="1:3" x14ac:dyDescent="0.25">
      <c r="A173" s="240">
        <v>575</v>
      </c>
      <c r="B173" s="242" t="s">
        <v>434</v>
      </c>
      <c r="C173" s="311">
        <f t="shared" ref="C173:C205" si="1">VLOOKUP(B173,A$6:B$104,2)</f>
        <v>0.19</v>
      </c>
    </row>
    <row r="174" spans="1:3" x14ac:dyDescent="0.25">
      <c r="A174" s="240">
        <v>630</v>
      </c>
      <c r="B174" s="242" t="s">
        <v>435</v>
      </c>
      <c r="C174" s="311">
        <f t="shared" si="1"/>
        <v>0.193</v>
      </c>
    </row>
    <row r="175" spans="1:3" x14ac:dyDescent="0.25">
      <c r="A175" s="240">
        <v>580</v>
      </c>
      <c r="B175" s="242" t="s">
        <v>436</v>
      </c>
      <c r="C175" s="311">
        <f t="shared" si="1"/>
        <v>0.20200000000000001</v>
      </c>
    </row>
    <row r="176" spans="1:3" x14ac:dyDescent="0.25">
      <c r="A176" s="243">
        <v>710</v>
      </c>
      <c r="B176" s="242" t="s">
        <v>437</v>
      </c>
      <c r="C176" s="311">
        <f t="shared" si="1"/>
        <v>0.17799999999999999</v>
      </c>
    </row>
    <row r="177" spans="1:3" x14ac:dyDescent="0.25">
      <c r="A177" s="240">
        <v>766</v>
      </c>
      <c r="B177" s="242" t="s">
        <v>438</v>
      </c>
      <c r="C177" s="311">
        <f t="shared" si="1"/>
        <v>0.17599999999999999</v>
      </c>
    </row>
    <row r="178" spans="1:3" x14ac:dyDescent="0.25">
      <c r="A178" s="240">
        <v>615</v>
      </c>
      <c r="B178" s="242" t="s">
        <v>439</v>
      </c>
      <c r="C178" s="311">
        <f t="shared" si="1"/>
        <v>0.20699999999999999</v>
      </c>
    </row>
    <row r="179" spans="1:3" x14ac:dyDescent="0.25">
      <c r="A179" s="240">
        <v>707</v>
      </c>
      <c r="B179" s="242" t="s">
        <v>440</v>
      </c>
      <c r="C179" s="311">
        <f t="shared" si="1"/>
        <v>0.19400000000000001</v>
      </c>
    </row>
    <row r="180" spans="1:3" x14ac:dyDescent="0.25">
      <c r="A180" s="240">
        <v>727</v>
      </c>
      <c r="B180" s="242" t="s">
        <v>441</v>
      </c>
      <c r="C180" s="311">
        <f t="shared" si="1"/>
        <v>0.16800000000000001</v>
      </c>
    </row>
    <row r="181" spans="1:3" x14ac:dyDescent="0.25">
      <c r="A181" s="240">
        <v>730</v>
      </c>
      <c r="B181" s="242" t="s">
        <v>442</v>
      </c>
      <c r="C181" s="311">
        <f t="shared" si="1"/>
        <v>0.189</v>
      </c>
    </row>
    <row r="182" spans="1:3" x14ac:dyDescent="0.25">
      <c r="A182" s="240">
        <v>741</v>
      </c>
      <c r="B182" s="242" t="s">
        <v>443</v>
      </c>
      <c r="C182" s="311">
        <f t="shared" si="1"/>
        <v>0.22600000000000001</v>
      </c>
    </row>
    <row r="183" spans="1:3" x14ac:dyDescent="0.25">
      <c r="A183" s="240">
        <v>740</v>
      </c>
      <c r="B183" s="242" t="s">
        <v>444</v>
      </c>
      <c r="C183" s="311">
        <f t="shared" si="1"/>
        <v>0.14000000000000001</v>
      </c>
    </row>
    <row r="184" spans="1:3" x14ac:dyDescent="0.25">
      <c r="A184" s="240">
        <v>746</v>
      </c>
      <c r="B184" s="242" t="s">
        <v>445</v>
      </c>
      <c r="C184" s="311">
        <f t="shared" si="1"/>
        <v>0.16</v>
      </c>
    </row>
    <row r="185" spans="1:3" x14ac:dyDescent="0.25">
      <c r="A185" s="240">
        <v>706</v>
      </c>
      <c r="B185" s="242" t="s">
        <v>446</v>
      </c>
      <c r="C185" s="311">
        <f t="shared" si="1"/>
        <v>0.183</v>
      </c>
    </row>
    <row r="186" spans="1:3" x14ac:dyDescent="0.25">
      <c r="A186" s="240">
        <v>751</v>
      </c>
      <c r="B186" s="242" t="s">
        <v>447</v>
      </c>
      <c r="C186" s="311">
        <f t="shared" si="1"/>
        <v>0.14699999999999999</v>
      </c>
    </row>
    <row r="187" spans="1:3" x14ac:dyDescent="0.25">
      <c r="A187" s="240">
        <v>657</v>
      </c>
      <c r="B187" s="242" t="s">
        <v>448</v>
      </c>
      <c r="C187" s="311">
        <f t="shared" si="1"/>
        <v>0.16300000000000001</v>
      </c>
    </row>
    <row r="188" spans="1:3" x14ac:dyDescent="0.25">
      <c r="A188" s="240">
        <v>661</v>
      </c>
      <c r="B188" s="242" t="s">
        <v>449</v>
      </c>
      <c r="C188" s="311">
        <f t="shared" si="1"/>
        <v>0.185</v>
      </c>
    </row>
    <row r="189" spans="1:3" x14ac:dyDescent="0.25">
      <c r="A189" s="240">
        <v>756</v>
      </c>
      <c r="B189" s="242" t="s">
        <v>450</v>
      </c>
      <c r="C189" s="311">
        <f t="shared" si="1"/>
        <v>0.19500000000000001</v>
      </c>
    </row>
    <row r="190" spans="1:3" x14ac:dyDescent="0.25">
      <c r="A190" s="240">
        <v>665</v>
      </c>
      <c r="B190" s="242" t="s">
        <v>451</v>
      </c>
      <c r="C190" s="311">
        <f t="shared" si="1"/>
        <v>0.20699999999999999</v>
      </c>
    </row>
    <row r="191" spans="1:3" x14ac:dyDescent="0.25">
      <c r="A191" s="240">
        <v>760</v>
      </c>
      <c r="B191" s="242" t="s">
        <v>452</v>
      </c>
      <c r="C191" s="311">
        <f t="shared" si="1"/>
        <v>0.182</v>
      </c>
    </row>
    <row r="192" spans="1:3" x14ac:dyDescent="0.25">
      <c r="A192" s="240">
        <v>779</v>
      </c>
      <c r="B192" s="242" t="s">
        <v>453</v>
      </c>
      <c r="C192" s="311">
        <f t="shared" si="1"/>
        <v>0.17699999999999999</v>
      </c>
    </row>
    <row r="193" spans="1:3" x14ac:dyDescent="0.25">
      <c r="A193" s="240">
        <v>671</v>
      </c>
      <c r="B193" s="242" t="s">
        <v>454</v>
      </c>
      <c r="C193" s="311">
        <f t="shared" si="1"/>
        <v>0.17799999999999999</v>
      </c>
    </row>
    <row r="194" spans="1:3" x14ac:dyDescent="0.25">
      <c r="A194" s="240">
        <v>791</v>
      </c>
      <c r="B194" s="242" t="s">
        <v>455</v>
      </c>
      <c r="C194" s="311">
        <f t="shared" si="1"/>
        <v>0.17299999999999999</v>
      </c>
    </row>
    <row r="195" spans="1:3" x14ac:dyDescent="0.25">
      <c r="A195" s="240">
        <v>810</v>
      </c>
      <c r="B195" s="242" t="s">
        <v>456</v>
      </c>
      <c r="C195" s="311">
        <f t="shared" si="1"/>
        <v>0.16800000000000001</v>
      </c>
    </row>
    <row r="196" spans="1:3" x14ac:dyDescent="0.25">
      <c r="A196" s="240">
        <v>813</v>
      </c>
      <c r="B196" s="242" t="s">
        <v>457</v>
      </c>
      <c r="C196" s="311">
        <f t="shared" si="1"/>
        <v>0.19400000000000001</v>
      </c>
    </row>
    <row r="197" spans="1:3" x14ac:dyDescent="0.25">
      <c r="A197" s="240">
        <v>860</v>
      </c>
      <c r="B197" s="242" t="s">
        <v>458</v>
      </c>
      <c r="C197" s="311">
        <f t="shared" si="1"/>
        <v>0.182</v>
      </c>
    </row>
    <row r="198" spans="1:3" x14ac:dyDescent="0.25">
      <c r="A198" s="240">
        <v>849</v>
      </c>
      <c r="B198" s="242" t="s">
        <v>459</v>
      </c>
      <c r="C198" s="311">
        <f t="shared" si="1"/>
        <v>0.182</v>
      </c>
    </row>
    <row r="199" spans="1:3" x14ac:dyDescent="0.25">
      <c r="A199" s="240">
        <v>825</v>
      </c>
      <c r="B199" s="242" t="s">
        <v>460</v>
      </c>
      <c r="C199" s="311">
        <f t="shared" si="1"/>
        <v>0.17899999999999999</v>
      </c>
    </row>
    <row r="200" spans="1:3" x14ac:dyDescent="0.25">
      <c r="A200" s="240">
        <v>846</v>
      </c>
      <c r="B200" s="242" t="s">
        <v>461</v>
      </c>
      <c r="C200" s="311">
        <f t="shared" si="1"/>
        <v>0.19</v>
      </c>
    </row>
    <row r="201" spans="1:3" x14ac:dyDescent="0.25">
      <c r="A201" s="240">
        <v>773</v>
      </c>
      <c r="B201" s="242" t="s">
        <v>462</v>
      </c>
      <c r="C201" s="311">
        <f t="shared" si="1"/>
        <v>0.20899999999999999</v>
      </c>
    </row>
    <row r="202" spans="1:3" x14ac:dyDescent="0.25">
      <c r="A202" s="240">
        <v>840</v>
      </c>
      <c r="B202" s="242" t="s">
        <v>463</v>
      </c>
      <c r="C202" s="311">
        <f t="shared" si="1"/>
        <v>0.13700000000000001</v>
      </c>
    </row>
    <row r="203" spans="1:3" x14ac:dyDescent="0.25">
      <c r="A203" s="240">
        <v>787</v>
      </c>
      <c r="B203" s="242" t="s">
        <v>464</v>
      </c>
      <c r="C203" s="311">
        <f t="shared" si="1"/>
        <v>0.17899999999999999</v>
      </c>
    </row>
    <row r="204" spans="1:3" x14ac:dyDescent="0.25">
      <c r="A204" s="240">
        <v>820</v>
      </c>
      <c r="B204" s="242" t="s">
        <v>465</v>
      </c>
      <c r="C204" s="311">
        <f t="shared" si="1"/>
        <v>0.18099999999999999</v>
      </c>
    </row>
    <row r="205" spans="1:3" x14ac:dyDescent="0.25">
      <c r="A205" s="240">
        <v>851</v>
      </c>
      <c r="B205" s="242" t="s">
        <v>466</v>
      </c>
      <c r="C205" s="311">
        <f t="shared" si="1"/>
        <v>0.14899999999999999</v>
      </c>
    </row>
    <row r="206" spans="1:3" x14ac:dyDescent="0.25">
      <c r="A206" s="240">
        <v>999</v>
      </c>
      <c r="B206" s="242" t="s">
        <v>474</v>
      </c>
      <c r="C206" s="311">
        <v>0.17</v>
      </c>
    </row>
  </sheetData>
  <sheetProtection algorithmName="SHA-512" hashValue="2AntnE7iKXOXMTFBvod7L2KEX7lLdGxgXiXQNcvTRMzeej+G1SAyKeJiuoBHhcSWZ7+ST1EKpx5k7eqnm2Wd2Q==" saltValue="BL/xO6MmQ70LVWejwEj0ug==" spinCount="100000" sheet="1" objects="1" scenarios="1"/>
  <mergeCells count="4">
    <mergeCell ref="A1:G1"/>
    <mergeCell ref="A2:G2"/>
    <mergeCell ref="A106:C106"/>
    <mergeCell ref="A4:C4"/>
  </mergeCells>
  <pageMargins left="0.70866141732283472" right="0.70866141732283472" top="0.74803149606299213" bottom="0.74803149606299213" header="0.31496062992125984" footer="0.31496062992125984"/>
  <pageSetup paperSize="9" scale="67"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workbookViewId="0">
      <selection activeCell="B31" sqref="B31"/>
    </sheetView>
  </sheetViews>
  <sheetFormatPr defaultColWidth="9.140625" defaultRowHeight="15" x14ac:dyDescent="0.25"/>
  <cols>
    <col min="1" max="1" width="29.42578125" style="277" customWidth="1"/>
    <col min="2" max="6" width="17.7109375" style="277" customWidth="1"/>
    <col min="7" max="9" width="16.7109375" style="277" customWidth="1"/>
    <col min="10" max="11" width="15.7109375" style="277" customWidth="1"/>
    <col min="12" max="12" width="11.5703125" style="277" bestFit="1" customWidth="1"/>
    <col min="13" max="15" width="9.140625" style="277"/>
    <col min="16" max="16" width="11.5703125" style="277" bestFit="1" customWidth="1"/>
    <col min="17" max="17" width="9.140625" style="277"/>
    <col min="18" max="18" width="10.5703125" style="277" bestFit="1" customWidth="1"/>
    <col min="19" max="16384" width="9.140625" style="277"/>
  </cols>
  <sheetData>
    <row r="1" spans="1:10" x14ac:dyDescent="0.25">
      <c r="A1" s="380" t="s">
        <v>509</v>
      </c>
      <c r="B1" s="381"/>
      <c r="C1" s="381"/>
      <c r="D1" s="381"/>
      <c r="E1" s="381"/>
      <c r="F1" s="381"/>
    </row>
    <row r="2" spans="1:10" ht="15.95" customHeight="1" x14ac:dyDescent="0.25">
      <c r="A2" s="397" t="s">
        <v>663</v>
      </c>
      <c r="B2" s="381"/>
      <c r="C2" s="381"/>
      <c r="D2" s="381"/>
      <c r="E2" s="381"/>
      <c r="F2" s="381"/>
    </row>
    <row r="3" spans="1:10" ht="48" customHeight="1" x14ac:dyDescent="0.25">
      <c r="A3" s="397" t="s">
        <v>669</v>
      </c>
      <c r="B3" s="381"/>
      <c r="C3" s="381"/>
      <c r="D3" s="381"/>
      <c r="E3" s="381"/>
      <c r="F3" s="381"/>
    </row>
    <row r="4" spans="1:10" ht="32.1" customHeight="1" x14ac:dyDescent="0.25">
      <c r="A4" s="397" t="s">
        <v>668</v>
      </c>
      <c r="B4" s="381"/>
      <c r="C4" s="381"/>
      <c r="D4" s="381"/>
      <c r="E4" s="381"/>
      <c r="F4" s="381"/>
    </row>
    <row r="5" spans="1:10" ht="15" customHeight="1" x14ac:dyDescent="0.25">
      <c r="A5" s="365"/>
      <c r="B5" s="359"/>
      <c r="C5" s="359"/>
      <c r="D5" s="359"/>
      <c r="E5" s="359"/>
      <c r="F5" s="359"/>
    </row>
    <row r="6" spans="1:10" ht="15" customHeight="1" x14ac:dyDescent="0.25">
      <c r="A6" s="297" t="s">
        <v>477</v>
      </c>
      <c r="B6" s="278">
        <v>999</v>
      </c>
      <c r="C6" s="359"/>
      <c r="D6" s="359"/>
      <c r="E6" s="359"/>
      <c r="F6" s="359"/>
    </row>
    <row r="7" spans="1:10" ht="15" customHeight="1" x14ac:dyDescent="0.25">
      <c r="A7" s="298"/>
      <c r="B7" s="299"/>
      <c r="C7" s="359"/>
      <c r="D7" s="359"/>
      <c r="E7" s="359"/>
      <c r="F7" s="359"/>
    </row>
    <row r="8" spans="1:10" ht="15" customHeight="1" x14ac:dyDescent="0.25">
      <c r="A8" s="300" t="s">
        <v>502</v>
      </c>
      <c r="B8" s="382" t="str">
        <f>VLOOKUP(B6,'N. Antal borgere i kommunerne'!A6:D104,4,FALSE)</f>
        <v>Gennemsnitskommune</v>
      </c>
      <c r="C8" s="383"/>
      <c r="D8" s="384"/>
      <c r="E8" s="384"/>
      <c r="F8" s="384"/>
    </row>
    <row r="9" spans="1:10" x14ac:dyDescent="0.25">
      <c r="A9" s="359"/>
      <c r="B9" s="359"/>
      <c r="C9" s="359"/>
      <c r="D9" s="359"/>
      <c r="E9" s="359"/>
      <c r="F9" s="359"/>
    </row>
    <row r="10" spans="1:10" x14ac:dyDescent="0.25">
      <c r="A10" s="386" t="s">
        <v>529</v>
      </c>
      <c r="B10" s="381"/>
      <c r="C10" s="381"/>
      <c r="D10" s="381"/>
      <c r="E10" s="381"/>
      <c r="F10" s="381"/>
      <c r="G10" s="279"/>
    </row>
    <row r="11" spans="1:10" x14ac:dyDescent="0.25">
      <c r="A11" s="359"/>
      <c r="B11" s="359"/>
      <c r="C11" s="359"/>
      <c r="D11" s="359"/>
      <c r="E11" s="359"/>
      <c r="F11" s="359"/>
    </row>
    <row r="12" spans="1:10" x14ac:dyDescent="0.25">
      <c r="A12" s="387" t="s">
        <v>530</v>
      </c>
      <c r="B12" s="388"/>
      <c r="C12" s="388"/>
      <c r="D12" s="388"/>
      <c r="E12" s="388"/>
      <c r="F12" s="388"/>
      <c r="G12" s="280"/>
      <c r="H12" s="280"/>
    </row>
    <row r="13" spans="1:10" ht="48" customHeight="1" x14ac:dyDescent="0.25">
      <c r="A13" s="395" t="s">
        <v>51</v>
      </c>
      <c r="B13" s="393" t="s">
        <v>198</v>
      </c>
      <c r="C13" s="393"/>
      <c r="D13" s="393" t="s">
        <v>199</v>
      </c>
      <c r="E13" s="393"/>
      <c r="F13" s="393" t="s">
        <v>157</v>
      </c>
      <c r="G13" s="392"/>
      <c r="H13" s="280"/>
      <c r="I13" s="281"/>
      <c r="J13" s="281"/>
    </row>
    <row r="14" spans="1:10" ht="48" customHeight="1" x14ac:dyDescent="0.25">
      <c r="A14" s="395"/>
      <c r="B14" s="377" t="s">
        <v>165</v>
      </c>
      <c r="C14" s="377" t="s">
        <v>201</v>
      </c>
      <c r="D14" s="377" t="s">
        <v>165</v>
      </c>
      <c r="E14" s="377" t="s">
        <v>201</v>
      </c>
      <c r="F14" s="393"/>
      <c r="G14" s="392"/>
      <c r="H14" s="282"/>
      <c r="I14" s="282"/>
      <c r="J14" s="282"/>
    </row>
    <row r="15" spans="1:10" x14ac:dyDescent="0.25">
      <c r="A15" s="376" t="s">
        <v>9</v>
      </c>
      <c r="B15" s="283">
        <f>'D. Beregninger_pop'!B104</f>
        <v>14.03314863185595</v>
      </c>
      <c r="C15" s="283">
        <f>'D. Beregninger_pop'!C104</f>
        <v>14.03314863185595</v>
      </c>
      <c r="D15" s="283">
        <f>'D. Beregninger_pop'!D104</f>
        <v>24.290645610608181</v>
      </c>
      <c r="E15" s="283">
        <f>'D. Beregninger_pop'!E104</f>
        <v>24.290645610608181</v>
      </c>
      <c r="F15" s="378">
        <f>SUM(B15:E15)</f>
        <v>76.647588484928264</v>
      </c>
      <c r="G15" s="284"/>
      <c r="H15" s="285"/>
      <c r="I15" s="285"/>
      <c r="J15" s="285"/>
    </row>
    <row r="16" spans="1:10" x14ac:dyDescent="0.25">
      <c r="A16" s="376" t="s">
        <v>10</v>
      </c>
      <c r="B16" s="283">
        <f>'D. Beregninger_pop'!B105</f>
        <v>31.482095986722744</v>
      </c>
      <c r="C16" s="283">
        <f>'D. Beregninger_pop'!C105</f>
        <v>31.482095986722744</v>
      </c>
      <c r="D16" s="283">
        <f>'D. Beregninger_pop'!D105</f>
        <v>54.493859984970051</v>
      </c>
      <c r="E16" s="283">
        <f>'D. Beregninger_pop'!E105</f>
        <v>54.493859984970051</v>
      </c>
      <c r="F16" s="378">
        <f t="shared" ref="F16:F18" si="0">SUM(B16:E16)</f>
        <v>171.9519119433856</v>
      </c>
      <c r="G16" s="284"/>
      <c r="H16" s="285"/>
      <c r="I16" s="285"/>
      <c r="J16" s="285"/>
    </row>
    <row r="17" spans="1:10" x14ac:dyDescent="0.25">
      <c r="A17" s="376" t="s">
        <v>209</v>
      </c>
      <c r="B17" s="283">
        <f>'D. Beregninger_pop'!B106</f>
        <v>10.679796888815703</v>
      </c>
      <c r="C17" s="283">
        <f>'D. Beregninger_pop'!C106</f>
        <v>10.679796888815703</v>
      </c>
      <c r="D17" s="283">
        <f>'D. Beregninger_pop'!D106</f>
        <v>18.486169299924864</v>
      </c>
      <c r="E17" s="283">
        <f>'D. Beregninger_pop'!E106</f>
        <v>18.486169299924864</v>
      </c>
      <c r="F17" s="378">
        <f t="shared" si="0"/>
        <v>58.331932377481138</v>
      </c>
      <c r="G17" s="284"/>
      <c r="H17" s="285"/>
      <c r="I17" s="285"/>
      <c r="J17" s="285"/>
    </row>
    <row r="18" spans="1:10" x14ac:dyDescent="0.25">
      <c r="A18" s="344" t="s">
        <v>224</v>
      </c>
      <c r="B18" s="283">
        <f>'D. Beregninger_pop'!B107</f>
        <v>1.0129334200902733</v>
      </c>
      <c r="C18" s="283">
        <f>'D. Beregninger_pop'!C107</f>
        <v>1.0129334200902733</v>
      </c>
      <c r="D18" s="283">
        <f>'D. Beregninger_pop'!D107</f>
        <v>1.7533347205273651</v>
      </c>
      <c r="E18" s="283">
        <f>'D. Beregninger_pop'!E107</f>
        <v>1.7533347205273651</v>
      </c>
      <c r="F18" s="378">
        <f t="shared" si="0"/>
        <v>5.5325362812352772</v>
      </c>
      <c r="G18" s="284"/>
      <c r="H18" s="285"/>
      <c r="I18" s="285"/>
      <c r="J18" s="285"/>
    </row>
    <row r="19" spans="1:10" x14ac:dyDescent="0.25">
      <c r="A19" s="376" t="s">
        <v>5</v>
      </c>
      <c r="B19" s="301">
        <f>SUM(B15:B18)</f>
        <v>57.207974927484663</v>
      </c>
      <c r="C19" s="301">
        <f t="shared" ref="C19:F19" si="1">SUM(C15:C18)</f>
        <v>57.207974927484663</v>
      </c>
      <c r="D19" s="301">
        <f t="shared" si="1"/>
        <v>99.024009616030455</v>
      </c>
      <c r="E19" s="301">
        <f t="shared" si="1"/>
        <v>99.024009616030455</v>
      </c>
      <c r="F19" s="301">
        <f t="shared" si="1"/>
        <v>312.46396908703025</v>
      </c>
      <c r="G19" s="284"/>
      <c r="H19" s="285"/>
      <c r="I19" s="285"/>
      <c r="J19" s="285"/>
    </row>
    <row r="20" spans="1:10" ht="63.95" customHeight="1" x14ac:dyDescent="0.25">
      <c r="A20" s="379" t="s">
        <v>664</v>
      </c>
      <c r="B20" s="379"/>
      <c r="C20" s="379"/>
      <c r="D20" s="379"/>
      <c r="E20" s="379"/>
      <c r="F20" s="379"/>
      <c r="G20" s="285"/>
      <c r="H20" s="285"/>
      <c r="I20" s="285"/>
      <c r="J20" s="285"/>
    </row>
    <row r="21" spans="1:10" ht="15.95" customHeight="1" x14ac:dyDescent="0.25">
      <c r="A21" s="391" t="s">
        <v>200</v>
      </c>
      <c r="B21" s="381"/>
      <c r="C21" s="381"/>
      <c r="D21" s="381"/>
      <c r="E21" s="381"/>
      <c r="F21" s="381"/>
      <c r="H21" s="285"/>
      <c r="I21" s="285"/>
      <c r="J21" s="285"/>
    </row>
    <row r="22" spans="1:10" ht="48" customHeight="1" x14ac:dyDescent="0.25">
      <c r="A22" s="391" t="s">
        <v>654</v>
      </c>
      <c r="B22" s="381"/>
      <c r="C22" s="381"/>
      <c r="D22" s="381"/>
      <c r="E22" s="381"/>
      <c r="F22" s="381"/>
      <c r="G22" s="280"/>
      <c r="I22" s="280"/>
      <c r="J22" s="280"/>
    </row>
    <row r="23" spans="1:10" x14ac:dyDescent="0.25">
      <c r="A23" s="359"/>
      <c r="B23" s="359"/>
      <c r="C23" s="359"/>
      <c r="D23" s="359"/>
      <c r="E23" s="359"/>
      <c r="F23" s="359"/>
    </row>
    <row r="24" spans="1:10" x14ac:dyDescent="0.25">
      <c r="A24" s="387" t="s">
        <v>531</v>
      </c>
      <c r="B24" s="388"/>
      <c r="C24" s="388"/>
      <c r="D24" s="388"/>
      <c r="E24" s="388"/>
      <c r="F24" s="388"/>
      <c r="G24" s="280"/>
    </row>
    <row r="25" spans="1:10" ht="64.5" customHeight="1" x14ac:dyDescent="0.25">
      <c r="A25" s="395" t="s">
        <v>51</v>
      </c>
      <c r="B25" s="393" t="s">
        <v>198</v>
      </c>
      <c r="C25" s="393"/>
      <c r="D25" s="393" t="s">
        <v>199</v>
      </c>
      <c r="E25" s="393"/>
      <c r="F25" s="394" t="s">
        <v>157</v>
      </c>
      <c r="G25" s="392"/>
    </row>
    <row r="26" spans="1:10" ht="48" customHeight="1" x14ac:dyDescent="0.25">
      <c r="A26" s="395"/>
      <c r="B26" s="362" t="s">
        <v>165</v>
      </c>
      <c r="C26" s="362" t="s">
        <v>201</v>
      </c>
      <c r="D26" s="362" t="s">
        <v>165</v>
      </c>
      <c r="E26" s="362" t="s">
        <v>201</v>
      </c>
      <c r="F26" s="394"/>
      <c r="G26" s="392"/>
    </row>
    <row r="27" spans="1:10" x14ac:dyDescent="0.25">
      <c r="A27" s="364" t="s">
        <v>9</v>
      </c>
      <c r="B27" s="286">
        <v>0</v>
      </c>
      <c r="C27" s="286">
        <v>0</v>
      </c>
      <c r="D27" s="286">
        <v>0</v>
      </c>
      <c r="E27" s="286">
        <v>0</v>
      </c>
      <c r="F27" s="304">
        <f>SUM(B27:E27)</f>
        <v>0</v>
      </c>
      <c r="G27" s="287"/>
    </row>
    <row r="28" spans="1:10" x14ac:dyDescent="0.25">
      <c r="A28" s="364" t="s">
        <v>10</v>
      </c>
      <c r="B28" s="286">
        <v>0</v>
      </c>
      <c r="C28" s="286">
        <v>0</v>
      </c>
      <c r="D28" s="286">
        <v>0</v>
      </c>
      <c r="E28" s="286">
        <v>0</v>
      </c>
      <c r="F28" s="304">
        <f t="shared" ref="F28:F30" si="2">SUM(B28:E28)</f>
        <v>0</v>
      </c>
      <c r="G28" s="287"/>
    </row>
    <row r="29" spans="1:10" x14ac:dyDescent="0.25">
      <c r="A29" s="364" t="s">
        <v>209</v>
      </c>
      <c r="B29" s="286">
        <v>0</v>
      </c>
      <c r="C29" s="286">
        <v>0</v>
      </c>
      <c r="D29" s="286">
        <v>0</v>
      </c>
      <c r="E29" s="286">
        <v>0</v>
      </c>
      <c r="F29" s="304">
        <f t="shared" si="2"/>
        <v>0</v>
      </c>
      <c r="G29" s="287"/>
    </row>
    <row r="30" spans="1:10" x14ac:dyDescent="0.25">
      <c r="A30" s="344" t="s">
        <v>224</v>
      </c>
      <c r="B30" s="288">
        <v>0</v>
      </c>
      <c r="C30" s="288">
        <v>0</v>
      </c>
      <c r="D30" s="288">
        <v>0</v>
      </c>
      <c r="E30" s="288">
        <v>0</v>
      </c>
      <c r="F30" s="304">
        <f t="shared" si="2"/>
        <v>0</v>
      </c>
      <c r="G30" s="287"/>
    </row>
    <row r="31" spans="1:10" x14ac:dyDescent="0.25">
      <c r="A31" s="364" t="s">
        <v>5</v>
      </c>
      <c r="B31" s="302">
        <f>SUM(B27:B30)</f>
        <v>0</v>
      </c>
      <c r="C31" s="302">
        <f t="shared" ref="C31:F31" si="3">SUM(C27:C30)</f>
        <v>0</v>
      </c>
      <c r="D31" s="302">
        <f t="shared" si="3"/>
        <v>0</v>
      </c>
      <c r="E31" s="302">
        <f t="shared" si="3"/>
        <v>0</v>
      </c>
      <c r="F31" s="302">
        <f t="shared" si="3"/>
        <v>0</v>
      </c>
      <c r="G31" s="287"/>
    </row>
    <row r="32" spans="1:10" ht="63.75" customHeight="1" x14ac:dyDescent="0.25">
      <c r="A32" s="379" t="s">
        <v>589</v>
      </c>
      <c r="B32" s="379"/>
      <c r="C32" s="379"/>
      <c r="D32" s="379"/>
      <c r="E32" s="379"/>
      <c r="F32" s="379"/>
      <c r="G32" s="289"/>
    </row>
    <row r="33" spans="1:7" ht="16.5" customHeight="1" x14ac:dyDescent="0.25">
      <c r="A33" s="391" t="s">
        <v>667</v>
      </c>
      <c r="B33" s="381"/>
      <c r="C33" s="381"/>
      <c r="D33" s="381"/>
      <c r="E33" s="381"/>
      <c r="F33" s="381"/>
    </row>
    <row r="34" spans="1:7" ht="48" customHeight="1" x14ac:dyDescent="0.25">
      <c r="A34" s="391" t="s">
        <v>666</v>
      </c>
      <c r="B34" s="381"/>
      <c r="C34" s="381"/>
      <c r="D34" s="381"/>
      <c r="E34" s="381"/>
      <c r="F34" s="381"/>
      <c r="G34" s="280"/>
    </row>
    <row r="35" spans="1:7" x14ac:dyDescent="0.25">
      <c r="A35" s="359"/>
      <c r="B35" s="359"/>
      <c r="C35" s="359"/>
      <c r="D35" s="359"/>
      <c r="E35" s="359"/>
      <c r="F35" s="359"/>
    </row>
    <row r="36" spans="1:7" x14ac:dyDescent="0.25">
      <c r="A36" s="386" t="s">
        <v>532</v>
      </c>
      <c r="B36" s="381"/>
      <c r="C36" s="381"/>
      <c r="D36" s="381"/>
      <c r="E36" s="381"/>
      <c r="F36" s="359"/>
      <c r="G36" s="279"/>
    </row>
    <row r="37" spans="1:7" x14ac:dyDescent="0.25">
      <c r="A37" s="359"/>
      <c r="B37" s="359"/>
      <c r="C37" s="359"/>
      <c r="D37" s="359"/>
      <c r="E37" s="359"/>
      <c r="F37" s="359"/>
    </row>
    <row r="38" spans="1:7" ht="15.95" customHeight="1" x14ac:dyDescent="0.25">
      <c r="A38" s="387" t="s">
        <v>533</v>
      </c>
      <c r="B38" s="388"/>
      <c r="C38" s="388"/>
      <c r="D38" s="388"/>
      <c r="E38" s="388"/>
      <c r="F38" s="363"/>
      <c r="G38" s="280"/>
    </row>
    <row r="39" spans="1:7" ht="48" customHeight="1" x14ac:dyDescent="0.25">
      <c r="A39" s="395" t="s">
        <v>51</v>
      </c>
      <c r="B39" s="393" t="s">
        <v>221</v>
      </c>
      <c r="C39" s="393"/>
      <c r="D39" s="393" t="s">
        <v>222</v>
      </c>
      <c r="E39" s="393"/>
      <c r="F39" s="396"/>
      <c r="G39" s="396"/>
    </row>
    <row r="40" spans="1:7" ht="48" customHeight="1" x14ac:dyDescent="0.25">
      <c r="A40" s="395"/>
      <c r="B40" s="377" t="s">
        <v>165</v>
      </c>
      <c r="C40" s="377" t="s">
        <v>168</v>
      </c>
      <c r="D40" s="377" t="s">
        <v>165</v>
      </c>
      <c r="E40" s="377" t="s">
        <v>168</v>
      </c>
      <c r="F40" s="396"/>
      <c r="G40" s="396"/>
    </row>
    <row r="41" spans="1:7" x14ac:dyDescent="0.25">
      <c r="A41" s="376" t="s">
        <v>9</v>
      </c>
      <c r="B41" s="290">
        <v>0.28000000000000003</v>
      </c>
      <c r="C41" s="290">
        <v>0.4</v>
      </c>
      <c r="D41" s="290">
        <v>0.26</v>
      </c>
      <c r="E41" s="290">
        <v>0.38</v>
      </c>
      <c r="F41" s="291"/>
      <c r="G41" s="291"/>
    </row>
    <row r="42" spans="1:7" x14ac:dyDescent="0.25">
      <c r="A42" s="376" t="s">
        <v>10</v>
      </c>
      <c r="B42" s="290">
        <v>0.33</v>
      </c>
      <c r="C42" s="290">
        <v>0.43</v>
      </c>
      <c r="D42" s="290">
        <v>0.3</v>
      </c>
      <c r="E42" s="290">
        <v>0.39</v>
      </c>
      <c r="F42" s="291"/>
      <c r="G42" s="291"/>
    </row>
    <row r="43" spans="1:7" x14ac:dyDescent="0.25">
      <c r="A43" s="376" t="s">
        <v>11</v>
      </c>
      <c r="B43" s="290">
        <v>0.39</v>
      </c>
      <c r="C43" s="290">
        <v>0.43</v>
      </c>
      <c r="D43" s="290">
        <v>0.32</v>
      </c>
      <c r="E43" s="290">
        <v>0.41</v>
      </c>
      <c r="F43" s="291"/>
      <c r="G43" s="292"/>
    </row>
    <row r="44" spans="1:7" ht="63.95" customHeight="1" x14ac:dyDescent="0.25">
      <c r="A44" s="379" t="s">
        <v>655</v>
      </c>
      <c r="B44" s="379"/>
      <c r="C44" s="379"/>
      <c r="D44" s="379"/>
      <c r="E44" s="379"/>
      <c r="F44" s="280"/>
      <c r="G44" s="280"/>
    </row>
    <row r="45" spans="1:7" ht="48" customHeight="1" x14ac:dyDescent="0.25">
      <c r="A45" s="391" t="s">
        <v>665</v>
      </c>
      <c r="B45" s="381"/>
      <c r="C45" s="381"/>
      <c r="D45" s="381"/>
      <c r="E45" s="381"/>
      <c r="G45" s="280"/>
    </row>
    <row r="46" spans="1:7" x14ac:dyDescent="0.25">
      <c r="A46" s="359"/>
      <c r="B46" s="359"/>
      <c r="C46" s="359"/>
      <c r="D46" s="359"/>
      <c r="E46" s="359"/>
    </row>
    <row r="47" spans="1:7" ht="32.1" customHeight="1" x14ac:dyDescent="0.25">
      <c r="A47" s="387" t="s">
        <v>671</v>
      </c>
      <c r="B47" s="388"/>
      <c r="C47" s="388"/>
      <c r="D47" s="388"/>
      <c r="E47" s="388"/>
      <c r="F47" s="280"/>
      <c r="G47" s="280"/>
    </row>
    <row r="48" spans="1:7" ht="48" customHeight="1" x14ac:dyDescent="0.25">
      <c r="A48" s="395" t="s">
        <v>51</v>
      </c>
      <c r="B48" s="393" t="s">
        <v>221</v>
      </c>
      <c r="C48" s="393"/>
      <c r="D48" s="393" t="s">
        <v>222</v>
      </c>
      <c r="E48" s="393"/>
      <c r="F48" s="398"/>
      <c r="G48" s="396"/>
    </row>
    <row r="49" spans="1:7" ht="48" customHeight="1" x14ac:dyDescent="0.25">
      <c r="A49" s="395"/>
      <c r="B49" s="377" t="s">
        <v>165</v>
      </c>
      <c r="C49" s="377" t="s">
        <v>168</v>
      </c>
      <c r="D49" s="377" t="s">
        <v>165</v>
      </c>
      <c r="E49" s="377" t="s">
        <v>168</v>
      </c>
      <c r="F49" s="398"/>
      <c r="G49" s="396"/>
    </row>
    <row r="50" spans="1:7" x14ac:dyDescent="0.25">
      <c r="A50" s="376" t="s">
        <v>9</v>
      </c>
      <c r="B50" s="290">
        <v>0.28999999999999998</v>
      </c>
      <c r="C50" s="290">
        <v>0.46</v>
      </c>
      <c r="D50" s="290">
        <v>0.27</v>
      </c>
      <c r="E50" s="290">
        <v>0.42</v>
      </c>
      <c r="F50" s="293"/>
      <c r="G50" s="291"/>
    </row>
    <row r="51" spans="1:7" x14ac:dyDescent="0.25">
      <c r="A51" s="376" t="s">
        <v>10</v>
      </c>
      <c r="B51" s="290">
        <v>0.38</v>
      </c>
      <c r="C51" s="290">
        <v>0.46</v>
      </c>
      <c r="D51" s="290">
        <v>0.39</v>
      </c>
      <c r="E51" s="290">
        <v>0.45</v>
      </c>
      <c r="F51" s="293"/>
      <c r="G51" s="291"/>
    </row>
    <row r="52" spans="1:7" x14ac:dyDescent="0.25">
      <c r="A52" s="376" t="s">
        <v>11</v>
      </c>
      <c r="B52" s="290">
        <v>0.38</v>
      </c>
      <c r="C52" s="290">
        <v>0.47</v>
      </c>
      <c r="D52" s="290">
        <v>0.37</v>
      </c>
      <c r="E52" s="290">
        <v>0.44</v>
      </c>
      <c r="F52" s="293"/>
      <c r="G52" s="292"/>
    </row>
    <row r="53" spans="1:7" ht="63.95" customHeight="1" x14ac:dyDescent="0.25">
      <c r="A53" s="379" t="s">
        <v>656</v>
      </c>
      <c r="B53" s="379"/>
      <c r="C53" s="379"/>
      <c r="D53" s="379"/>
      <c r="E53" s="379"/>
      <c r="F53" s="280"/>
      <c r="G53" s="280"/>
    </row>
    <row r="54" spans="1:7" ht="48" customHeight="1" x14ac:dyDescent="0.25">
      <c r="A54" s="391" t="s">
        <v>665</v>
      </c>
      <c r="B54" s="381"/>
      <c r="C54" s="381"/>
      <c r="D54" s="381"/>
      <c r="E54" s="381"/>
    </row>
    <row r="55" spans="1:7" x14ac:dyDescent="0.25">
      <c r="A55" s="359"/>
      <c r="B55" s="359"/>
      <c r="C55" s="359"/>
      <c r="D55" s="359"/>
      <c r="E55" s="359"/>
    </row>
    <row r="56" spans="1:7" ht="48" customHeight="1" x14ac:dyDescent="0.25">
      <c r="A56" s="387" t="s">
        <v>593</v>
      </c>
      <c r="B56" s="388"/>
      <c r="C56" s="279"/>
      <c r="D56" s="279"/>
      <c r="E56" s="279"/>
      <c r="F56" s="279"/>
      <c r="G56" s="279"/>
    </row>
    <row r="57" spans="1:7" ht="63.95" customHeight="1" x14ac:dyDescent="0.25">
      <c r="A57" s="364" t="s">
        <v>590</v>
      </c>
      <c r="B57" s="367">
        <f>1-B58</f>
        <v>0.95</v>
      </c>
    </row>
    <row r="58" spans="1:7" ht="63.95" customHeight="1" x14ac:dyDescent="0.25">
      <c r="A58" s="364" t="s">
        <v>672</v>
      </c>
      <c r="B58" s="294">
        <v>0.05</v>
      </c>
    </row>
    <row r="59" spans="1:7" ht="144" customHeight="1" x14ac:dyDescent="0.25">
      <c r="A59" s="379" t="s">
        <v>670</v>
      </c>
      <c r="B59" s="379"/>
    </row>
    <row r="60" spans="1:7" x14ac:dyDescent="0.25">
      <c r="A60" s="359"/>
      <c r="B60" s="359"/>
    </row>
    <row r="61" spans="1:7" ht="96" customHeight="1" x14ac:dyDescent="0.25">
      <c r="A61" s="387" t="s">
        <v>594</v>
      </c>
      <c r="B61" s="388"/>
      <c r="C61" s="279"/>
      <c r="D61" s="279"/>
      <c r="E61" s="279"/>
      <c r="F61" s="279"/>
      <c r="G61" s="279"/>
    </row>
    <row r="62" spans="1:7" ht="48" customHeight="1" x14ac:dyDescent="0.25">
      <c r="A62" s="364" t="s">
        <v>591</v>
      </c>
      <c r="B62" s="294">
        <v>4</v>
      </c>
      <c r="C62" s="280"/>
      <c r="D62" s="280"/>
      <c r="E62" s="280"/>
      <c r="F62" s="280"/>
      <c r="G62" s="280"/>
    </row>
    <row r="63" spans="1:7" ht="63.95" customHeight="1" x14ac:dyDescent="0.25">
      <c r="A63" s="364" t="s">
        <v>626</v>
      </c>
      <c r="B63" s="294">
        <v>25</v>
      </c>
      <c r="C63" s="280"/>
      <c r="D63" s="280"/>
      <c r="E63" s="280"/>
      <c r="F63" s="280"/>
      <c r="G63" s="280"/>
    </row>
    <row r="64" spans="1:7" ht="63.95" customHeight="1" x14ac:dyDescent="0.25">
      <c r="A64" s="364" t="s">
        <v>49</v>
      </c>
      <c r="B64" s="296">
        <v>1</v>
      </c>
      <c r="C64" s="280"/>
      <c r="D64" s="280"/>
      <c r="E64" s="280"/>
      <c r="F64" s="280"/>
      <c r="G64" s="280"/>
    </row>
    <row r="65" spans="1:7" ht="63.95" customHeight="1" x14ac:dyDescent="0.25">
      <c r="A65" s="364" t="s">
        <v>627</v>
      </c>
      <c r="B65" s="294">
        <v>5</v>
      </c>
      <c r="C65" s="280"/>
      <c r="D65" s="280"/>
      <c r="E65" s="280"/>
      <c r="F65" s="280"/>
      <c r="G65" s="280"/>
    </row>
    <row r="66" spans="1:7" ht="63.95" customHeight="1" x14ac:dyDescent="0.25">
      <c r="A66" s="364" t="s">
        <v>628</v>
      </c>
      <c r="B66" s="294">
        <v>120</v>
      </c>
      <c r="C66" s="280"/>
      <c r="D66" s="280"/>
      <c r="E66" s="280"/>
      <c r="F66" s="280"/>
      <c r="G66" s="280"/>
    </row>
    <row r="67" spans="1:7" ht="48" customHeight="1" x14ac:dyDescent="0.25">
      <c r="A67" s="364" t="s">
        <v>545</v>
      </c>
      <c r="B67" s="296">
        <v>7</v>
      </c>
      <c r="C67" s="280"/>
      <c r="D67" s="280"/>
      <c r="E67" s="280"/>
      <c r="F67" s="280"/>
      <c r="G67" s="280"/>
    </row>
    <row r="68" spans="1:7" ht="63.95" customHeight="1" x14ac:dyDescent="0.25">
      <c r="A68" s="344" t="s">
        <v>50</v>
      </c>
      <c r="B68" s="345">
        <v>1</v>
      </c>
      <c r="C68" s="280"/>
      <c r="D68" s="280"/>
      <c r="E68" s="280"/>
      <c r="F68" s="280"/>
      <c r="G68" s="280"/>
    </row>
    <row r="69" spans="1:7" ht="192" customHeight="1" x14ac:dyDescent="0.25">
      <c r="A69" s="379" t="s">
        <v>592</v>
      </c>
      <c r="B69" s="379"/>
      <c r="C69" s="280"/>
      <c r="D69" s="280"/>
      <c r="E69" s="280"/>
      <c r="F69" s="280"/>
      <c r="G69" s="280"/>
    </row>
    <row r="70" spans="1:7" ht="20.25" customHeight="1" x14ac:dyDescent="0.25">
      <c r="A70" s="363"/>
      <c r="B70" s="368"/>
      <c r="C70" s="280"/>
      <c r="D70" s="280"/>
      <c r="E70" s="280"/>
      <c r="F70" s="280"/>
      <c r="G70" s="280"/>
    </row>
    <row r="71" spans="1:7" ht="33.75" customHeight="1" x14ac:dyDescent="0.25">
      <c r="A71" s="387" t="s">
        <v>595</v>
      </c>
      <c r="B71" s="388"/>
      <c r="C71" s="280"/>
      <c r="D71" s="280"/>
      <c r="E71" s="280"/>
      <c r="F71" s="280"/>
      <c r="G71" s="280"/>
    </row>
    <row r="72" spans="1:7" ht="111.95" customHeight="1" x14ac:dyDescent="0.25">
      <c r="A72" s="346" t="s">
        <v>597</v>
      </c>
      <c r="B72" s="347">
        <v>700</v>
      </c>
      <c r="C72" s="280"/>
      <c r="D72" s="280"/>
      <c r="E72" s="280"/>
      <c r="F72" s="280"/>
      <c r="G72" s="280"/>
    </row>
    <row r="73" spans="1:7" ht="111.95" customHeight="1" x14ac:dyDescent="0.25">
      <c r="A73" s="364" t="s">
        <v>596</v>
      </c>
      <c r="B73" s="296">
        <v>630</v>
      </c>
      <c r="C73" s="280"/>
      <c r="D73" s="280"/>
      <c r="E73" s="280"/>
      <c r="F73" s="280"/>
      <c r="G73" s="280"/>
    </row>
    <row r="74" spans="1:7" ht="270.75" customHeight="1" x14ac:dyDescent="0.25">
      <c r="A74" s="389" t="s">
        <v>673</v>
      </c>
      <c r="B74" s="381"/>
      <c r="C74" s="295"/>
      <c r="D74" s="295"/>
      <c r="E74" s="295"/>
      <c r="F74" s="295"/>
      <c r="G74" s="295"/>
    </row>
    <row r="75" spans="1:7" ht="15" customHeight="1" x14ac:dyDescent="0.25">
      <c r="A75" s="363"/>
      <c r="B75" s="359"/>
    </row>
    <row r="76" spans="1:7" ht="96" customHeight="1" x14ac:dyDescent="0.25">
      <c r="A76" s="387" t="s">
        <v>598</v>
      </c>
      <c r="B76" s="388"/>
      <c r="C76" s="279"/>
      <c r="D76" s="279"/>
      <c r="E76" s="279"/>
      <c r="F76" s="279"/>
      <c r="G76" s="279"/>
    </row>
    <row r="77" spans="1:7" ht="80.099999999999994" customHeight="1" x14ac:dyDescent="0.25">
      <c r="A77" s="364" t="s">
        <v>599</v>
      </c>
      <c r="B77" s="294">
        <v>800</v>
      </c>
      <c r="C77" s="280"/>
      <c r="D77" s="280"/>
      <c r="E77" s="280"/>
      <c r="F77" s="280"/>
      <c r="G77" s="280"/>
    </row>
    <row r="78" spans="1:7" ht="32.1" customHeight="1" x14ac:dyDescent="0.25">
      <c r="A78" s="379" t="s">
        <v>514</v>
      </c>
      <c r="B78" s="379"/>
    </row>
    <row r="79" spans="1:7" ht="15" customHeight="1" x14ac:dyDescent="0.25">
      <c r="A79" s="359"/>
      <c r="B79" s="359"/>
    </row>
    <row r="80" spans="1:7" ht="63.95" customHeight="1" x14ac:dyDescent="0.25">
      <c r="A80" s="387" t="s">
        <v>600</v>
      </c>
      <c r="B80" s="388"/>
      <c r="C80" s="279"/>
      <c r="D80" s="279"/>
      <c r="E80" s="279"/>
      <c r="F80" s="279"/>
      <c r="G80" s="279"/>
    </row>
    <row r="81" spans="1:7" ht="32.1" customHeight="1" x14ac:dyDescent="0.25">
      <c r="A81" s="390" t="s">
        <v>52</v>
      </c>
      <c r="B81" s="390"/>
    </row>
    <row r="82" spans="1:7" ht="176.1" customHeight="1" x14ac:dyDescent="0.25">
      <c r="A82" s="364" t="s">
        <v>629</v>
      </c>
      <c r="B82" s="296">
        <v>135</v>
      </c>
    </row>
    <row r="83" spans="1:7" ht="80.099999999999994" customHeight="1" x14ac:dyDescent="0.25">
      <c r="A83" s="364" t="s">
        <v>546</v>
      </c>
      <c r="B83" s="296">
        <v>20</v>
      </c>
    </row>
    <row r="84" spans="1:7" ht="48" customHeight="1" x14ac:dyDescent="0.25">
      <c r="A84" s="390" t="s">
        <v>53</v>
      </c>
      <c r="B84" s="390"/>
    </row>
    <row r="85" spans="1:7" ht="111.95" customHeight="1" x14ac:dyDescent="0.25">
      <c r="A85" s="361" t="s">
        <v>548</v>
      </c>
      <c r="B85" s="296">
        <v>0</v>
      </c>
      <c r="C85" s="295"/>
    </row>
    <row r="86" spans="1:7" ht="96" customHeight="1" x14ac:dyDescent="0.25">
      <c r="A86" s="364" t="s">
        <v>549</v>
      </c>
      <c r="B86" s="296">
        <v>200</v>
      </c>
      <c r="C86" s="295"/>
    </row>
    <row r="87" spans="1:7" ht="80.099999999999994" customHeight="1" x14ac:dyDescent="0.25">
      <c r="A87" s="379" t="s">
        <v>547</v>
      </c>
      <c r="B87" s="379"/>
      <c r="C87" s="295"/>
    </row>
    <row r="88" spans="1:7" ht="32.1" customHeight="1" x14ac:dyDescent="0.25">
      <c r="A88" s="391" t="s">
        <v>550</v>
      </c>
      <c r="B88" s="391"/>
      <c r="C88" s="295"/>
    </row>
    <row r="89" spans="1:7" ht="24.75" customHeight="1" x14ac:dyDescent="0.25">
      <c r="A89" s="360"/>
      <c r="B89" s="363"/>
      <c r="C89" s="295"/>
      <c r="D89" s="295"/>
      <c r="E89" s="295"/>
      <c r="F89" s="295"/>
      <c r="G89" s="295"/>
    </row>
    <row r="90" spans="1:7" ht="32.1" customHeight="1" x14ac:dyDescent="0.25">
      <c r="A90" s="385" t="s">
        <v>601</v>
      </c>
      <c r="B90" s="386"/>
      <c r="C90" s="295"/>
      <c r="D90" s="295"/>
      <c r="E90" s="295"/>
      <c r="F90" s="295"/>
      <c r="G90" s="295"/>
    </row>
    <row r="91" spans="1:7" ht="63.95" customHeight="1" x14ac:dyDescent="0.25">
      <c r="A91" s="303" t="s">
        <v>521</v>
      </c>
      <c r="B91" s="296">
        <v>0</v>
      </c>
      <c r="C91" s="295"/>
      <c r="D91" s="295"/>
      <c r="E91" s="295"/>
      <c r="F91" s="295"/>
      <c r="G91" s="295"/>
    </row>
    <row r="92" spans="1:7" ht="48" customHeight="1" x14ac:dyDescent="0.25">
      <c r="A92" s="303" t="s">
        <v>492</v>
      </c>
      <c r="B92" s="296">
        <v>50000</v>
      </c>
      <c r="C92" s="295"/>
      <c r="D92" s="295"/>
      <c r="E92" s="295"/>
      <c r="F92" s="295"/>
      <c r="G92" s="295"/>
    </row>
    <row r="93" spans="1:7" ht="32.1" customHeight="1" x14ac:dyDescent="0.25">
      <c r="A93" s="379" t="s">
        <v>520</v>
      </c>
      <c r="B93" s="379"/>
      <c r="C93" s="295"/>
      <c r="D93" s="295"/>
      <c r="E93" s="295"/>
      <c r="F93" s="295"/>
      <c r="G93" s="295"/>
    </row>
    <row r="94" spans="1:7" ht="18" customHeight="1" x14ac:dyDescent="0.25">
      <c r="A94" s="360"/>
      <c r="B94" s="363"/>
      <c r="C94" s="295"/>
      <c r="D94" s="295"/>
      <c r="E94" s="295"/>
      <c r="F94" s="295"/>
      <c r="G94" s="295"/>
    </row>
    <row r="95" spans="1:7" ht="15.95" customHeight="1" x14ac:dyDescent="0.25">
      <c r="A95" s="385" t="s">
        <v>602</v>
      </c>
      <c r="B95" s="386"/>
      <c r="C95" s="295"/>
      <c r="D95" s="295"/>
      <c r="E95" s="295"/>
      <c r="F95" s="295"/>
      <c r="G95" s="295"/>
    </row>
    <row r="96" spans="1:7" ht="63.95" customHeight="1" x14ac:dyDescent="0.25">
      <c r="A96" s="303" t="s">
        <v>522</v>
      </c>
      <c r="B96" s="296">
        <v>0</v>
      </c>
      <c r="C96" s="295"/>
      <c r="D96" s="295"/>
      <c r="E96" s="295"/>
      <c r="F96" s="295"/>
      <c r="G96" s="295"/>
    </row>
    <row r="97" spans="1:7" ht="48" customHeight="1" x14ac:dyDescent="0.25">
      <c r="A97" s="303" t="s">
        <v>493</v>
      </c>
      <c r="B97" s="296">
        <v>13000</v>
      </c>
      <c r="C97" s="295"/>
      <c r="D97" s="295"/>
      <c r="E97" s="295"/>
      <c r="F97" s="295"/>
      <c r="G97" s="295"/>
    </row>
    <row r="98" spans="1:7" s="295" customFormat="1" ht="32.1" customHeight="1" x14ac:dyDescent="0.25">
      <c r="A98" s="379" t="s">
        <v>520</v>
      </c>
      <c r="B98" s="379"/>
    </row>
  </sheetData>
  <sheetProtection algorithmName="SHA-512" hashValue="yHddunSQ2sQlkfpj27sRWGzFZ78jT+PUfvLU4g2Koim5prdIll8S0I4vdkslAkxd/tCb1fmCC49TZerikqFmQg==" saltValue="ksXgdgXyGuZLFrXdKMaLTA==" spinCount="100000" sheet="1" objects="1" scenarios="1"/>
  <mergeCells count="58">
    <mergeCell ref="A32:F32"/>
    <mergeCell ref="A12:F12"/>
    <mergeCell ref="A33:F33"/>
    <mergeCell ref="A34:F34"/>
    <mergeCell ref="A48:A49"/>
    <mergeCell ref="B48:C48"/>
    <mergeCell ref="D48:E48"/>
    <mergeCell ref="F48:F49"/>
    <mergeCell ref="A36:E36"/>
    <mergeCell ref="A38:E38"/>
    <mergeCell ref="A4:F4"/>
    <mergeCell ref="A3:F3"/>
    <mergeCell ref="A2:F2"/>
    <mergeCell ref="A21:F21"/>
    <mergeCell ref="F13:F14"/>
    <mergeCell ref="A10:F10"/>
    <mergeCell ref="A54:E54"/>
    <mergeCell ref="A53:E53"/>
    <mergeCell ref="A87:B87"/>
    <mergeCell ref="A69:B69"/>
    <mergeCell ref="A71:B71"/>
    <mergeCell ref="G48:G49"/>
    <mergeCell ref="A39:A40"/>
    <mergeCell ref="B39:C39"/>
    <mergeCell ref="D39:E39"/>
    <mergeCell ref="F39:F40"/>
    <mergeCell ref="G39:G40"/>
    <mergeCell ref="A44:E44"/>
    <mergeCell ref="A45:E45"/>
    <mergeCell ref="A47:E47"/>
    <mergeCell ref="G13:G14"/>
    <mergeCell ref="D25:E25"/>
    <mergeCell ref="F25:F26"/>
    <mergeCell ref="G25:G26"/>
    <mergeCell ref="A24:F24"/>
    <mergeCell ref="A20:F20"/>
    <mergeCell ref="A22:F22"/>
    <mergeCell ref="A25:A26"/>
    <mergeCell ref="B25:C25"/>
    <mergeCell ref="B13:C13"/>
    <mergeCell ref="A13:A14"/>
    <mergeCell ref="D13:E13"/>
    <mergeCell ref="A98:B98"/>
    <mergeCell ref="A1:F1"/>
    <mergeCell ref="B8:F8"/>
    <mergeCell ref="A95:B95"/>
    <mergeCell ref="A76:B76"/>
    <mergeCell ref="A78:B78"/>
    <mergeCell ref="A56:B56"/>
    <mergeCell ref="A59:B59"/>
    <mergeCell ref="A61:B61"/>
    <mergeCell ref="A74:B74"/>
    <mergeCell ref="A80:B80"/>
    <mergeCell ref="A90:B90"/>
    <mergeCell ref="A81:B81"/>
    <mergeCell ref="A84:B84"/>
    <mergeCell ref="A88:B88"/>
    <mergeCell ref="A93:B93"/>
  </mergeCells>
  <pageMargins left="0.70866141732283472" right="0.70866141732283472" top="0.74803149606299213" bottom="0.74803149606299213" header="0.31496062992125984" footer="0.31496062992125984"/>
  <pageSetup paperSize="9" scale="62"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sqref="A1:D1"/>
    </sheetView>
  </sheetViews>
  <sheetFormatPr defaultRowHeight="15" x14ac:dyDescent="0.25"/>
  <cols>
    <col min="1" max="1" width="41.5703125" style="341" customWidth="1"/>
    <col min="2" max="3" width="35.7109375" customWidth="1"/>
    <col min="4" max="4" width="35.7109375" style="115" customWidth="1"/>
    <col min="5" max="15" width="12.7109375" customWidth="1"/>
    <col min="16" max="18" width="10.7109375" customWidth="1"/>
  </cols>
  <sheetData>
    <row r="1" spans="1:9" ht="18.75" x14ac:dyDescent="0.25">
      <c r="A1" s="403" t="s">
        <v>605</v>
      </c>
      <c r="B1" s="404"/>
      <c r="C1" s="404"/>
      <c r="D1" s="404"/>
      <c r="E1" s="340"/>
      <c r="F1" s="341"/>
      <c r="G1" s="341"/>
      <c r="H1" s="341"/>
      <c r="I1" s="341"/>
    </row>
    <row r="3" spans="1:9" x14ac:dyDescent="0.25">
      <c r="A3" s="405" t="s">
        <v>606</v>
      </c>
      <c r="B3" s="404"/>
      <c r="C3" s="404"/>
      <c r="D3" s="404"/>
    </row>
    <row r="5" spans="1:9" x14ac:dyDescent="0.25">
      <c r="A5" s="399" t="s">
        <v>607</v>
      </c>
      <c r="B5" s="399"/>
      <c r="C5" s="399"/>
      <c r="D5" s="406"/>
    </row>
    <row r="6" spans="1:9" ht="25.5" x14ac:dyDescent="0.25">
      <c r="A6" s="216"/>
      <c r="B6" s="204" t="s">
        <v>603</v>
      </c>
      <c r="C6" s="342" t="s">
        <v>604</v>
      </c>
      <c r="D6" s="140" t="s">
        <v>608</v>
      </c>
    </row>
    <row r="7" spans="1:9" x14ac:dyDescent="0.25">
      <c r="A7" s="348" t="s">
        <v>9</v>
      </c>
      <c r="B7" s="343">
        <f>Input!F15</f>
        <v>76.647588484928264</v>
      </c>
      <c r="C7" s="343">
        <f>Input!F27</f>
        <v>0</v>
      </c>
      <c r="D7" s="343">
        <f>B7-C7</f>
        <v>76.647588484928264</v>
      </c>
    </row>
    <row r="8" spans="1:9" x14ac:dyDescent="0.25">
      <c r="A8" s="348" t="s">
        <v>10</v>
      </c>
      <c r="B8" s="343">
        <f>Input!F16</f>
        <v>171.9519119433856</v>
      </c>
      <c r="C8" s="343">
        <f>Input!F28</f>
        <v>0</v>
      </c>
      <c r="D8" s="343">
        <f t="shared" ref="D8:D11" si="0">B8-C8</f>
        <v>171.9519119433856</v>
      </c>
    </row>
    <row r="9" spans="1:9" x14ac:dyDescent="0.25">
      <c r="A9" s="348" t="s">
        <v>209</v>
      </c>
      <c r="B9" s="343">
        <f>Input!F17</f>
        <v>58.331932377481138</v>
      </c>
      <c r="C9" s="343">
        <f>Input!F29</f>
        <v>0</v>
      </c>
      <c r="D9" s="343">
        <f t="shared" si="0"/>
        <v>58.331932377481138</v>
      </c>
    </row>
    <row r="10" spans="1:9" x14ac:dyDescent="0.25">
      <c r="A10" s="349" t="s">
        <v>224</v>
      </c>
      <c r="B10" s="343">
        <f>Input!F18</f>
        <v>5.5325362812352772</v>
      </c>
      <c r="C10" s="343">
        <f>Input!F30</f>
        <v>0</v>
      </c>
      <c r="D10" s="343">
        <f t="shared" si="0"/>
        <v>5.5325362812352772</v>
      </c>
    </row>
    <row r="11" spans="1:9" x14ac:dyDescent="0.25">
      <c r="A11" s="350" t="s">
        <v>5</v>
      </c>
      <c r="B11" s="343">
        <f>Input!F19</f>
        <v>312.46396908703025</v>
      </c>
      <c r="C11" s="343">
        <f>Input!F31</f>
        <v>0</v>
      </c>
      <c r="D11" s="343">
        <f t="shared" si="0"/>
        <v>312.46396908703025</v>
      </c>
    </row>
    <row r="12" spans="1:9" x14ac:dyDescent="0.25">
      <c r="A12" s="401" t="s">
        <v>614</v>
      </c>
      <c r="B12" s="402"/>
      <c r="C12" s="402"/>
      <c r="D12" s="402"/>
    </row>
    <row r="13" spans="1:9" x14ac:dyDescent="0.25">
      <c r="A13" s="321"/>
      <c r="B13" s="115"/>
      <c r="C13" s="115"/>
    </row>
    <row r="14" spans="1:9" ht="17.25" customHeight="1" x14ac:dyDescent="0.25">
      <c r="A14" s="399" t="s">
        <v>609</v>
      </c>
      <c r="B14" s="399"/>
      <c r="C14" s="400"/>
      <c r="D14" s="400"/>
    </row>
    <row r="15" spans="1:9" ht="25.5" x14ac:dyDescent="0.25">
      <c r="A15" s="216"/>
      <c r="B15" s="204" t="s">
        <v>603</v>
      </c>
      <c r="C15" s="342" t="s">
        <v>604</v>
      </c>
      <c r="D15" s="140" t="s">
        <v>608</v>
      </c>
    </row>
    <row r="16" spans="1:9" x14ac:dyDescent="0.25">
      <c r="A16" s="348" t="s">
        <v>610</v>
      </c>
      <c r="B16" s="343">
        <f>Input!B19+Input!C19</f>
        <v>114.41594985496933</v>
      </c>
      <c r="C16" s="343">
        <f>Input!B31+Input!C31</f>
        <v>0</v>
      </c>
      <c r="D16" s="343">
        <f>B16-C16</f>
        <v>114.41594985496933</v>
      </c>
    </row>
    <row r="17" spans="1:4" ht="16.5" customHeight="1" x14ac:dyDescent="0.25">
      <c r="A17" s="348" t="s">
        <v>611</v>
      </c>
      <c r="B17" s="343">
        <f>Input!D19+Input!E19</f>
        <v>198.04801923206091</v>
      </c>
      <c r="C17" s="343">
        <f>Input!D31+Input!E31</f>
        <v>0</v>
      </c>
      <c r="D17" s="343">
        <f t="shared" ref="D17:D18" si="1">B17-C17</f>
        <v>198.04801923206091</v>
      </c>
    </row>
    <row r="18" spans="1:4" x14ac:dyDescent="0.25">
      <c r="A18" s="348" t="s">
        <v>5</v>
      </c>
      <c r="B18" s="343">
        <f>SUM(B16:B17)</f>
        <v>312.46396908703025</v>
      </c>
      <c r="C18" s="343">
        <f>SUM(C16:C17)</f>
        <v>0</v>
      </c>
      <c r="D18" s="343">
        <f t="shared" si="1"/>
        <v>312.46396908703025</v>
      </c>
    </row>
    <row r="19" spans="1:4" x14ac:dyDescent="0.25">
      <c r="A19" s="401" t="s">
        <v>614</v>
      </c>
      <c r="B19" s="402"/>
      <c r="C19" s="402"/>
      <c r="D19" s="402"/>
    </row>
    <row r="20" spans="1:4" x14ac:dyDescent="0.25">
      <c r="A20" s="321"/>
      <c r="B20" s="321"/>
      <c r="C20" s="321"/>
    </row>
    <row r="21" spans="1:4" x14ac:dyDescent="0.25">
      <c r="A21" s="399" t="s">
        <v>615</v>
      </c>
      <c r="B21" s="399"/>
      <c r="C21" s="400"/>
      <c r="D21" s="400"/>
    </row>
    <row r="22" spans="1:4" ht="25.5" x14ac:dyDescent="0.25">
      <c r="A22" s="216"/>
      <c r="B22" s="204" t="s">
        <v>603</v>
      </c>
      <c r="C22" s="342" t="s">
        <v>604</v>
      </c>
      <c r="D22" s="140" t="s">
        <v>608</v>
      </c>
    </row>
    <row r="23" spans="1:4" x14ac:dyDescent="0.25">
      <c r="A23" s="348" t="s">
        <v>612</v>
      </c>
      <c r="B23" s="343">
        <f>Input!B19+Input!D19</f>
        <v>156.23198454351513</v>
      </c>
      <c r="C23" s="343">
        <f>Input!B31+Input!D31</f>
        <v>0</v>
      </c>
      <c r="D23" s="343">
        <f>B23-C23</f>
        <v>156.23198454351513</v>
      </c>
    </row>
    <row r="24" spans="1:4" x14ac:dyDescent="0.25">
      <c r="A24" s="348" t="s">
        <v>613</v>
      </c>
      <c r="B24" s="343">
        <f>Input!C19+Input!E19</f>
        <v>156.23198454351513</v>
      </c>
      <c r="C24" s="343">
        <f>Input!C31+Input!E31</f>
        <v>0</v>
      </c>
      <c r="D24" s="343">
        <f t="shared" ref="D24:D25" si="2">B24-C24</f>
        <v>156.23198454351513</v>
      </c>
    </row>
    <row r="25" spans="1:4" x14ac:dyDescent="0.25">
      <c r="A25" s="348" t="s">
        <v>5</v>
      </c>
      <c r="B25" s="343">
        <f>SUM(B23:B24)</f>
        <v>312.46396908703025</v>
      </c>
      <c r="C25" s="343">
        <f>SUM(C23:C24)</f>
        <v>0</v>
      </c>
      <c r="D25" s="343">
        <f t="shared" si="2"/>
        <v>312.46396908703025</v>
      </c>
    </row>
    <row r="26" spans="1:4" ht="39.75" customHeight="1" x14ac:dyDescent="0.25">
      <c r="A26" s="401" t="s">
        <v>675</v>
      </c>
      <c r="B26" s="401"/>
      <c r="C26" s="401"/>
      <c r="D26" s="401"/>
    </row>
  </sheetData>
  <sheetProtection algorithmName="SHA-512" hashValue="v/vi2IWLF5c2twa7winle1H54eQeXdbRWAGylh+CkjrisC+lckihmiBKieeye5ZFovIcUnTv0gnKaOIcjHRxSg==" saltValue="cQBH+CFPT9wP7KKkoro03Q==" spinCount="100000" sheet="1" objects="1" scenarios="1"/>
  <mergeCells count="8">
    <mergeCell ref="A21:D21"/>
    <mergeCell ref="A26:D26"/>
    <mergeCell ref="A19:D19"/>
    <mergeCell ref="A1:D1"/>
    <mergeCell ref="A3:D3"/>
    <mergeCell ref="A5:D5"/>
    <mergeCell ref="A12:D12"/>
    <mergeCell ref="A14:D14"/>
  </mergeCells>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workbookViewId="0">
      <selection sqref="A1:C1"/>
    </sheetView>
  </sheetViews>
  <sheetFormatPr defaultRowHeight="15" x14ac:dyDescent="0.25"/>
  <cols>
    <col min="1" max="1" width="64.5703125" style="318" customWidth="1"/>
    <col min="2" max="4" width="35.7109375" customWidth="1"/>
    <col min="5" max="15" width="12.7109375" customWidth="1"/>
    <col min="16" max="18" width="10.7109375" customWidth="1"/>
  </cols>
  <sheetData>
    <row r="1" spans="1:9" ht="18.75" x14ac:dyDescent="0.25">
      <c r="A1" s="403" t="s">
        <v>497</v>
      </c>
      <c r="B1" s="404"/>
      <c r="C1" s="404"/>
      <c r="D1" s="209"/>
      <c r="E1" s="209"/>
      <c r="F1" s="206"/>
      <c r="G1" s="206"/>
      <c r="H1" s="206"/>
      <c r="I1" s="206"/>
    </row>
    <row r="2" spans="1:9" ht="18.75" x14ac:dyDescent="0.25">
      <c r="A2" s="357"/>
      <c r="B2" s="358"/>
      <c r="C2" s="358"/>
      <c r="D2" s="357"/>
      <c r="E2" s="357"/>
      <c r="F2" s="358"/>
      <c r="G2" s="358"/>
      <c r="H2" s="358"/>
      <c r="I2" s="358"/>
    </row>
    <row r="3" spans="1:9" x14ac:dyDescent="0.25">
      <c r="A3" s="412" t="s">
        <v>360</v>
      </c>
      <c r="B3" s="410"/>
      <c r="C3" s="410"/>
    </row>
    <row r="5" spans="1:9" x14ac:dyDescent="0.25">
      <c r="A5" s="407" t="s">
        <v>619</v>
      </c>
      <c r="B5" s="407"/>
      <c r="C5" s="407"/>
    </row>
    <row r="6" spans="1:9" x14ac:dyDescent="0.25">
      <c r="A6" s="216" t="s">
        <v>269</v>
      </c>
      <c r="B6" s="204" t="s">
        <v>274</v>
      </c>
      <c r="C6" s="215" t="s">
        <v>273</v>
      </c>
    </row>
    <row r="7" spans="1:9" x14ac:dyDescent="0.25">
      <c r="A7" s="140" t="s">
        <v>270</v>
      </c>
      <c r="B7" s="217">
        <f>'J. Sundhedsgevinster'!B23</f>
        <v>19.985893648572542</v>
      </c>
      <c r="C7" s="217">
        <f>'J. Sundhedsgevinster'!C23</f>
        <v>17.373163432648646</v>
      </c>
    </row>
    <row r="8" spans="1:9" x14ac:dyDescent="0.25">
      <c r="A8" s="140" t="s">
        <v>271</v>
      </c>
      <c r="B8" s="217">
        <f>'J. Sundhedsgevinster'!B24</f>
        <v>60.005005463166711</v>
      </c>
      <c r="C8" s="217">
        <f>'J. Sundhedsgevinster'!C24</f>
        <v>46.545273922641506</v>
      </c>
    </row>
    <row r="9" spans="1:9" x14ac:dyDescent="0.25">
      <c r="A9" s="140" t="s">
        <v>75</v>
      </c>
      <c r="B9" s="217">
        <f>'J. Sundhedsgevinster'!B25</f>
        <v>184.98219917338469</v>
      </c>
      <c r="C9" s="217">
        <f>'J. Sundhedsgevinster'!C25</f>
        <v>109.65681329231678</v>
      </c>
    </row>
    <row r="10" spans="1:9" x14ac:dyDescent="0.25">
      <c r="A10" s="140" t="s">
        <v>100</v>
      </c>
      <c r="B10" s="217">
        <f>'J. Sundhedsgevinster'!B26</f>
        <v>345.57501760871372</v>
      </c>
      <c r="C10" s="217">
        <f>'J. Sundhedsgevinster'!C26</f>
        <v>202.87229850846234</v>
      </c>
    </row>
    <row r="11" spans="1:9" x14ac:dyDescent="0.25">
      <c r="A11" s="140" t="s">
        <v>272</v>
      </c>
      <c r="B11" s="217">
        <f>'J. Sundhedsgevinster'!B27</f>
        <v>429.28777884669915</v>
      </c>
      <c r="C11" s="217">
        <f>'J. Sundhedsgevinster'!C27</f>
        <v>249.54035345317112</v>
      </c>
    </row>
    <row r="12" spans="1:9" ht="16.5" customHeight="1" x14ac:dyDescent="0.25">
      <c r="A12" s="372"/>
      <c r="B12" s="373"/>
      <c r="C12" s="373"/>
    </row>
    <row r="14" spans="1:9" x14ac:dyDescent="0.25">
      <c r="A14" s="412" t="s">
        <v>363</v>
      </c>
      <c r="B14" s="410"/>
      <c r="C14" s="410"/>
    </row>
    <row r="15" spans="1:9" x14ac:dyDescent="0.25">
      <c r="A15" s="371"/>
      <c r="B15" s="370"/>
      <c r="C15" s="370"/>
    </row>
    <row r="16" spans="1:9" ht="18" customHeight="1" x14ac:dyDescent="0.25">
      <c r="A16" s="408" t="s">
        <v>652</v>
      </c>
      <c r="B16" s="408"/>
    </row>
    <row r="17" spans="1:3" x14ac:dyDescent="0.25">
      <c r="A17" s="140" t="s">
        <v>361</v>
      </c>
      <c r="B17" s="238">
        <f>'E. Beregninger_interventionsomk'!D39</f>
        <v>659402.49835829937</v>
      </c>
    </row>
    <row r="18" spans="1:3" x14ac:dyDescent="0.25">
      <c r="A18" s="140" t="s">
        <v>362</v>
      </c>
      <c r="B18" s="238">
        <f>'E. Beregninger_interventionsomk'!D21</f>
        <v>0</v>
      </c>
    </row>
    <row r="19" spans="1:3" ht="25.5" x14ac:dyDescent="0.25">
      <c r="A19" s="140" t="s">
        <v>624</v>
      </c>
      <c r="B19" s="238">
        <f>B17-B18</f>
        <v>659402.49835829937</v>
      </c>
    </row>
    <row r="21" spans="1:3" x14ac:dyDescent="0.25">
      <c r="A21" s="416" t="s">
        <v>653</v>
      </c>
      <c r="B21" s="417"/>
      <c r="C21" s="417"/>
    </row>
    <row r="22" spans="1:3" x14ac:dyDescent="0.25">
      <c r="A22" s="140"/>
      <c r="B22" s="140" t="s">
        <v>603</v>
      </c>
      <c r="C22" s="140" t="s">
        <v>604</v>
      </c>
    </row>
    <row r="23" spans="1:3" x14ac:dyDescent="0.25">
      <c r="A23" s="375" t="s">
        <v>644</v>
      </c>
      <c r="B23" s="322">
        <f>'E. Beregninger_interventionsomk'!D25</f>
        <v>64849.71428571429</v>
      </c>
      <c r="C23" s="322">
        <f>'E. Beregninger_interventionsomk'!D7</f>
        <v>0</v>
      </c>
    </row>
    <row r="24" spans="1:3" x14ac:dyDescent="0.25">
      <c r="A24" s="375" t="s">
        <v>645</v>
      </c>
      <c r="B24" s="322">
        <f>'E. Beregninger_interventionsomk'!D26</f>
        <v>50000</v>
      </c>
      <c r="C24" s="322">
        <f>'E. Beregninger_interventionsomk'!D8</f>
        <v>0</v>
      </c>
    </row>
    <row r="25" spans="1:3" ht="25.5" x14ac:dyDescent="0.25">
      <c r="A25" s="375" t="s">
        <v>646</v>
      </c>
      <c r="B25" s="322">
        <f>'E. Beregninger_interventionsomk'!D29</f>
        <v>62363.584869842402</v>
      </c>
      <c r="C25" s="322">
        <f>'E. Beregninger_interventionsomk'!D11</f>
        <v>0</v>
      </c>
    </row>
    <row r="26" spans="1:3" ht="25.5" x14ac:dyDescent="0.25">
      <c r="A26" s="375" t="s">
        <v>647</v>
      </c>
      <c r="B26" s="322">
        <f>'E. Beregninger_interventionsomk'!D30</f>
        <v>92526.943300214916</v>
      </c>
      <c r="C26" s="322">
        <f>'E. Beregninger_interventionsomk'!D12</f>
        <v>0</v>
      </c>
    </row>
    <row r="27" spans="1:3" x14ac:dyDescent="0.25">
      <c r="A27" s="140" t="s">
        <v>648</v>
      </c>
      <c r="B27" s="322">
        <f>'E. Beregninger_interventionsomk'!D31</f>
        <v>12498.558763481211</v>
      </c>
      <c r="C27" s="322">
        <f>'E. Beregninger_interventionsomk'!D13</f>
        <v>0</v>
      </c>
    </row>
    <row r="28" spans="1:3" ht="25.5" x14ac:dyDescent="0.25">
      <c r="A28" s="375" t="s">
        <v>649</v>
      </c>
      <c r="B28" s="322">
        <f>'E. Beregninger_interventionsomk'!D33</f>
        <v>261732.98863170808</v>
      </c>
      <c r="C28" s="322">
        <f>'E. Beregninger_interventionsomk'!D15</f>
        <v>0</v>
      </c>
    </row>
    <row r="29" spans="1:3" x14ac:dyDescent="0.25">
      <c r="A29" s="140" t="s">
        <v>650</v>
      </c>
      <c r="B29" s="322">
        <f>'E. Beregninger_interventionsomk'!D35</f>
        <v>13000</v>
      </c>
      <c r="C29" s="322">
        <f>'E. Beregninger_interventionsomk'!D17</f>
        <v>0</v>
      </c>
    </row>
    <row r="30" spans="1:3" x14ac:dyDescent="0.25">
      <c r="A30" s="140" t="s">
        <v>651</v>
      </c>
      <c r="B30" s="322">
        <f>'E. Beregninger_interventionsomk'!D37</f>
        <v>102430.70850733845</v>
      </c>
      <c r="C30" s="322">
        <f>'E. Beregninger_interventionsomk'!D19</f>
        <v>0</v>
      </c>
    </row>
    <row r="31" spans="1:3" x14ac:dyDescent="0.25">
      <c r="A31" s="140" t="s">
        <v>8</v>
      </c>
      <c r="B31" s="322">
        <f>'E. Beregninger_interventionsomk'!D39</f>
        <v>659402.49835829937</v>
      </c>
      <c r="C31" s="322">
        <f>'E. Beregninger_interventionsomk'!D21</f>
        <v>0</v>
      </c>
    </row>
    <row r="32" spans="1:3" x14ac:dyDescent="0.25">
      <c r="A32" s="369"/>
    </row>
    <row r="33" spans="1:3" x14ac:dyDescent="0.25">
      <c r="A33" s="369"/>
    </row>
    <row r="34" spans="1:3" x14ac:dyDescent="0.25">
      <c r="A34" s="409" t="s">
        <v>364</v>
      </c>
      <c r="B34" s="410"/>
      <c r="C34" s="410"/>
    </row>
    <row r="36" spans="1:3" ht="15.95" customHeight="1" x14ac:dyDescent="0.25">
      <c r="A36" s="405" t="s">
        <v>365</v>
      </c>
      <c r="B36" s="405"/>
      <c r="C36" s="405"/>
    </row>
    <row r="38" spans="1:3" ht="48" customHeight="1" x14ac:dyDescent="0.25">
      <c r="A38" s="411" t="s">
        <v>620</v>
      </c>
      <c r="B38" s="408"/>
      <c r="C38" s="408"/>
    </row>
    <row r="39" spans="1:3" x14ac:dyDescent="0.25">
      <c r="A39" s="216" t="s">
        <v>269</v>
      </c>
      <c r="B39" s="204" t="s">
        <v>274</v>
      </c>
      <c r="C39" s="215" t="s">
        <v>273</v>
      </c>
    </row>
    <row r="40" spans="1:3" x14ac:dyDescent="0.25">
      <c r="A40" s="140" t="s">
        <v>270</v>
      </c>
      <c r="B40" s="239">
        <f>'K. Afledte omkostninger_1'!B56</f>
        <v>-133785.68566591718</v>
      </c>
      <c r="C40" s="239">
        <f>'K. Afledte omkostninger_1'!C56</f>
        <v>-119646.44921099793</v>
      </c>
    </row>
    <row r="41" spans="1:3" x14ac:dyDescent="0.25">
      <c r="A41" s="140" t="s">
        <v>271</v>
      </c>
      <c r="B41" s="239">
        <f>'K. Afledte omkostninger_1'!B57</f>
        <v>-414636.42355346761</v>
      </c>
      <c r="C41" s="239">
        <f>'K. Afledte omkostninger_1'!C57</f>
        <v>-324949.83452204056</v>
      </c>
    </row>
    <row r="42" spans="1:3" x14ac:dyDescent="0.25">
      <c r="A42" s="140" t="s">
        <v>75</v>
      </c>
      <c r="B42" s="239">
        <f>'K. Afledte omkostninger_1'!B58</f>
        <v>-1411517.4967092583</v>
      </c>
      <c r="C42" s="239">
        <f>'K. Afledte omkostninger_1'!C58</f>
        <v>-831066.4973491003</v>
      </c>
    </row>
    <row r="43" spans="1:3" x14ac:dyDescent="0.25">
      <c r="A43" s="140" t="s">
        <v>100</v>
      </c>
      <c r="B43" s="239">
        <f>'K. Afledte omkostninger_1'!B59</f>
        <v>-2483863.5186544657</v>
      </c>
      <c r="C43" s="239">
        <f>'K. Afledte omkostninger_1'!C59</f>
        <v>-1452459.7023890803</v>
      </c>
    </row>
    <row r="44" spans="1:3" x14ac:dyDescent="0.25">
      <c r="A44" s="140" t="s">
        <v>272</v>
      </c>
      <c r="B44" s="239">
        <f>'K. Afledte omkostninger_1'!B60</f>
        <v>-2914001.5553197782</v>
      </c>
      <c r="C44" s="239">
        <f>'K. Afledte omkostninger_1'!C60</f>
        <v>-1701826.437030524</v>
      </c>
    </row>
    <row r="46" spans="1:3" ht="48" customHeight="1" x14ac:dyDescent="0.25">
      <c r="A46" s="411" t="s">
        <v>621</v>
      </c>
      <c r="B46" s="408"/>
      <c r="C46" s="408"/>
    </row>
    <row r="47" spans="1:3" x14ac:dyDescent="0.25">
      <c r="A47" s="216" t="s">
        <v>269</v>
      </c>
      <c r="B47" s="204" t="s">
        <v>274</v>
      </c>
      <c r="C47" s="215" t="s">
        <v>273</v>
      </c>
    </row>
    <row r="48" spans="1:3" x14ac:dyDescent="0.25">
      <c r="A48" s="140" t="s">
        <v>270</v>
      </c>
      <c r="B48" s="239">
        <f>'K. Afledte omkostninger_1'!B115</f>
        <v>-445767.02089506626</v>
      </c>
      <c r="C48" s="239">
        <f>'K. Afledte omkostninger_1'!C115</f>
        <v>-399067.08413623116</v>
      </c>
    </row>
    <row r="49" spans="1:3" x14ac:dyDescent="0.25">
      <c r="A49" s="140" t="s">
        <v>271</v>
      </c>
      <c r="B49" s="239">
        <f>'K. Afledte omkostninger_1'!B116</f>
        <v>-1330964.4985186991</v>
      </c>
      <c r="C49" s="239">
        <f>'K. Afledte omkostninger_1'!C116</f>
        <v>-1046558.9702888152</v>
      </c>
    </row>
    <row r="50" spans="1:3" x14ac:dyDescent="0.25">
      <c r="A50" s="140" t="s">
        <v>75</v>
      </c>
      <c r="B50" s="239">
        <f>'K. Afledte omkostninger_1'!B117</f>
        <v>-4315621.9738415712</v>
      </c>
      <c r="C50" s="239">
        <f>'K. Afledte omkostninger_1'!C117</f>
        <v>-2566444.8492343915</v>
      </c>
    </row>
    <row r="51" spans="1:3" x14ac:dyDescent="0.25">
      <c r="A51" s="140" t="s">
        <v>100</v>
      </c>
      <c r="B51" s="239">
        <f>'K. Afledte omkostninger_1'!B118</f>
        <v>-7277974.5334267868</v>
      </c>
      <c r="C51" s="239">
        <f>'K. Afledte omkostninger_1'!C118</f>
        <v>-4241224.2714544311</v>
      </c>
    </row>
    <row r="52" spans="1:3" x14ac:dyDescent="0.25">
      <c r="A52" s="140" t="s">
        <v>272</v>
      </c>
      <c r="B52" s="239">
        <f>'K. Afledte omkostninger_1'!B119</f>
        <v>-8345379.1168916635</v>
      </c>
      <c r="C52" s="239">
        <f>'K. Afledte omkostninger_1'!C119</f>
        <v>-4827106.7429803191</v>
      </c>
    </row>
    <row r="53" spans="1:3" x14ac:dyDescent="0.25">
      <c r="A53" s="372"/>
      <c r="B53" s="374"/>
      <c r="C53" s="374"/>
    </row>
    <row r="55" spans="1:3" ht="15.95" customHeight="1" x14ac:dyDescent="0.25">
      <c r="A55" s="405" t="s">
        <v>366</v>
      </c>
      <c r="B55" s="405"/>
      <c r="C55" s="405"/>
    </row>
    <row r="57" spans="1:3" ht="48" customHeight="1" x14ac:dyDescent="0.25">
      <c r="A57" s="411" t="s">
        <v>622</v>
      </c>
      <c r="B57" s="408"/>
      <c r="C57" s="408"/>
    </row>
    <row r="58" spans="1:3" x14ac:dyDescent="0.25">
      <c r="A58" s="216" t="s">
        <v>269</v>
      </c>
      <c r="B58" s="204" t="s">
        <v>274</v>
      </c>
      <c r="C58" s="215" t="s">
        <v>273</v>
      </c>
    </row>
    <row r="59" spans="1:3" x14ac:dyDescent="0.25">
      <c r="A59" s="140" t="s">
        <v>270</v>
      </c>
      <c r="B59" s="239">
        <f>'L. Afledte omkostninger_2'!B178</f>
        <v>17900.790187417449</v>
      </c>
      <c r="C59" s="239">
        <f>'L. Afledte omkostninger_2'!C178</f>
        <v>12162.86970748862</v>
      </c>
    </row>
    <row r="60" spans="1:3" x14ac:dyDescent="0.25">
      <c r="A60" s="140" t="s">
        <v>271</v>
      </c>
      <c r="B60" s="239">
        <f>'L. Afledte omkostninger_2'!B179</f>
        <v>42322.622931349266</v>
      </c>
      <c r="C60" s="239">
        <f>'L. Afledte omkostninger_2'!C179</f>
        <v>29388.011335885334</v>
      </c>
    </row>
    <row r="61" spans="1:3" x14ac:dyDescent="0.25">
      <c r="A61" s="140" t="s">
        <v>75</v>
      </c>
      <c r="B61" s="239">
        <f>'L. Afledte omkostninger_2'!B180</f>
        <v>-22751.85130651074</v>
      </c>
      <c r="C61" s="239">
        <f>'L. Afledte omkostninger_2'!C180</f>
        <v>-5240.451934153989</v>
      </c>
    </row>
    <row r="62" spans="1:3" x14ac:dyDescent="0.25">
      <c r="A62" s="140" t="s">
        <v>100</v>
      </c>
      <c r="B62" s="239">
        <f>'L. Afledte omkostninger_2'!B181</f>
        <v>128823.94211111167</v>
      </c>
      <c r="C62" s="239">
        <f>'L. Afledte omkostninger_2'!C181</f>
        <v>98892.095527359037</v>
      </c>
    </row>
    <row r="63" spans="1:3" x14ac:dyDescent="0.25">
      <c r="A63" s="140" t="s">
        <v>272</v>
      </c>
      <c r="B63" s="239">
        <f>'L. Afledte omkostninger_2'!B182</f>
        <v>436331.98078963952</v>
      </c>
      <c r="C63" s="239">
        <f>'L. Afledte omkostninger_2'!C182</f>
        <v>274258.21341588983</v>
      </c>
    </row>
    <row r="65" spans="1:3" ht="48" customHeight="1" x14ac:dyDescent="0.25">
      <c r="A65" s="411" t="s">
        <v>623</v>
      </c>
      <c r="B65" s="408"/>
      <c r="C65" s="408"/>
    </row>
    <row r="66" spans="1:3" x14ac:dyDescent="0.25">
      <c r="A66" s="216" t="s">
        <v>269</v>
      </c>
      <c r="B66" s="204" t="s">
        <v>274</v>
      </c>
      <c r="C66" s="215" t="s">
        <v>273</v>
      </c>
    </row>
    <row r="67" spans="1:3" x14ac:dyDescent="0.25">
      <c r="A67" s="140" t="s">
        <v>270</v>
      </c>
      <c r="B67" s="239">
        <f>'M. Afledte omkostninger_3'!B178</f>
        <v>133329.35825366387</v>
      </c>
      <c r="C67" s="239">
        <f>'M. Afledte omkostninger_3'!C178</f>
        <v>104212.72223019005</v>
      </c>
    </row>
    <row r="68" spans="1:3" x14ac:dyDescent="0.25">
      <c r="A68" s="140" t="s">
        <v>271</v>
      </c>
      <c r="B68" s="239">
        <f>'M. Afledte omkostninger_3'!B179</f>
        <v>416238.6451594159</v>
      </c>
      <c r="C68" s="239">
        <f>'M. Afledte omkostninger_3'!C179</f>
        <v>308176.3672012912</v>
      </c>
    </row>
    <row r="69" spans="1:3" x14ac:dyDescent="0.25">
      <c r="A69" s="140" t="s">
        <v>75</v>
      </c>
      <c r="B69" s="239">
        <f>'M. Afledte omkostninger_3'!B180</f>
        <v>1014488.625445826</v>
      </c>
      <c r="C69" s="239">
        <f>'M. Afledte omkostninger_3'!C180</f>
        <v>600887.22694983066</v>
      </c>
    </row>
    <row r="70" spans="1:3" x14ac:dyDescent="0.25">
      <c r="A70" s="140" t="s">
        <v>100</v>
      </c>
      <c r="B70" s="239">
        <f>'M. Afledte omkostninger_3'!B181</f>
        <v>2712010.5033221846</v>
      </c>
      <c r="C70" s="239">
        <f>'M. Afledte omkostninger_3'!C181</f>
        <v>1649569.9078016868</v>
      </c>
    </row>
    <row r="71" spans="1:3" x14ac:dyDescent="0.25">
      <c r="A71" s="140" t="s">
        <v>272</v>
      </c>
      <c r="B71" s="239">
        <f>'M. Afledte omkostninger_3'!B182</f>
        <v>4346463.4891836373</v>
      </c>
      <c r="C71" s="239">
        <f>'M. Afledte omkostninger_3'!C182</f>
        <v>2569526.3310425552</v>
      </c>
    </row>
    <row r="72" spans="1:3" x14ac:dyDescent="0.25">
      <c r="A72" s="372"/>
      <c r="B72" s="374"/>
      <c r="C72" s="374"/>
    </row>
    <row r="74" spans="1:3" x14ac:dyDescent="0.25">
      <c r="A74" s="409" t="s">
        <v>617</v>
      </c>
      <c r="B74" s="410"/>
      <c r="C74" s="410"/>
    </row>
    <row r="76" spans="1:3" ht="15.95" customHeight="1" x14ac:dyDescent="0.25">
      <c r="A76" s="405" t="s">
        <v>366</v>
      </c>
      <c r="B76" s="405"/>
      <c r="C76" s="405"/>
    </row>
    <row r="78" spans="1:3" ht="32.1" customHeight="1" x14ac:dyDescent="0.25">
      <c r="A78" s="408" t="s">
        <v>642</v>
      </c>
      <c r="B78" s="408"/>
      <c r="C78" s="408"/>
    </row>
    <row r="79" spans="1:3" x14ac:dyDescent="0.25">
      <c r="A79" s="216" t="s">
        <v>269</v>
      </c>
      <c r="B79" s="204" t="s">
        <v>274</v>
      </c>
      <c r="C79" s="315" t="s">
        <v>273</v>
      </c>
    </row>
    <row r="80" spans="1:3" x14ac:dyDescent="0.25">
      <c r="A80" s="140" t="s">
        <v>270</v>
      </c>
      <c r="B80" s="239">
        <f>IF(B7&gt;0,(B$19+B59)/B7,'B. Andre input'!A$215)</f>
        <v>33889.066981705466</v>
      </c>
      <c r="C80" s="239">
        <f>IF(C7&gt;0,(B$19+C59)/C7,'B. Andre input'!A$215)</f>
        <v>38655.330140033322</v>
      </c>
    </row>
    <row r="81" spans="1:3" x14ac:dyDescent="0.25">
      <c r="A81" s="140" t="s">
        <v>271</v>
      </c>
      <c r="B81" s="239">
        <f>IF(B8&gt;0,(B$19+B60)/B8,'B. Andre input'!A$215)</f>
        <v>11694.443086425405</v>
      </c>
      <c r="C81" s="239">
        <f>IF(C8&gt;0,(B$19+C60)/C8,'B. Andre input'!A$215)</f>
        <v>14798.29103248932</v>
      </c>
    </row>
    <row r="82" spans="1:3" x14ac:dyDescent="0.25">
      <c r="A82" s="140" t="s">
        <v>75</v>
      </c>
      <c r="B82" s="239">
        <f>IF(B9&gt;0,(B$19+B61)/B9,'B. Andre input'!A$215)</f>
        <v>3441.6860103120139</v>
      </c>
      <c r="C82" s="239">
        <f>IF(C9&gt;0,(B$19+C61)/C9,'B. Andre input'!A$215)</f>
        <v>5965.5394569995215</v>
      </c>
    </row>
    <row r="83" spans="1:3" x14ac:dyDescent="0.25">
      <c r="A83" s="140" t="s">
        <v>100</v>
      </c>
      <c r="B83" s="239">
        <f>IF(B10&gt;0,(B$19+B62)/B10,'B. Andre input'!A$215)</f>
        <v>2280.9126826462348</v>
      </c>
      <c r="C83" s="239">
        <f>IF(C10&gt;0,(B$19+C62)/C10,'B. Andre input'!A$215)</f>
        <v>3737.7926876203255</v>
      </c>
    </row>
    <row r="84" spans="1:3" x14ac:dyDescent="0.25">
      <c r="A84" s="140" t="s">
        <v>272</v>
      </c>
      <c r="B84" s="239">
        <f>IF(B11&gt;0,(B$19+B63)/B11,'B. Andre input'!A$215)</f>
        <v>2552.4474097345114</v>
      </c>
      <c r="C84" s="239">
        <f>IF(C11&gt;0,(B$19+C63)/C11,'B. Andre input'!A$215)</f>
        <v>3741.5219576876993</v>
      </c>
    </row>
    <row r="86" spans="1:3" ht="32.1" customHeight="1" x14ac:dyDescent="0.25">
      <c r="A86" s="408" t="s">
        <v>643</v>
      </c>
      <c r="B86" s="408"/>
      <c r="C86" s="408"/>
    </row>
    <row r="87" spans="1:3" x14ac:dyDescent="0.25">
      <c r="A87" s="216" t="s">
        <v>269</v>
      </c>
      <c r="B87" s="204" t="s">
        <v>274</v>
      </c>
      <c r="C87" s="315" t="s">
        <v>273</v>
      </c>
    </row>
    <row r="88" spans="1:3" x14ac:dyDescent="0.25">
      <c r="A88" s="140" t="s">
        <v>270</v>
      </c>
      <c r="B88" s="239">
        <f>IF(B7&gt;0,(B$19+B67)/B7,'B. Andre input'!A$215)</f>
        <v>39664.568948038148</v>
      </c>
      <c r="C88" s="239">
        <f>IF(C7&gt;0,(B$19+C67)/C7,'B. Andre input'!A$215)</f>
        <v>43953.72342802347</v>
      </c>
    </row>
    <row r="89" spans="1:3" x14ac:dyDescent="0.25">
      <c r="A89" s="140" t="s">
        <v>271</v>
      </c>
      <c r="B89" s="239">
        <f>IF(B8&gt;0,(B$19+B68)/B8,'B. Andre input'!A$215)</f>
        <v>17925.856938351313</v>
      </c>
      <c r="C89" s="239">
        <f>IF(C8&gt;0,(B$19+C68)/C8,'B. Andre input'!A$215)</f>
        <v>20787.907858652026</v>
      </c>
    </row>
    <row r="90" spans="1:3" x14ac:dyDescent="0.25">
      <c r="A90" s="140" t="s">
        <v>75</v>
      </c>
      <c r="B90" s="239">
        <f>IF(B9&gt;0,(B$19+B69)/B9,'B. Andre input'!A$215)</f>
        <v>9048.9308229878898</v>
      </c>
      <c r="C90" s="239">
        <f>IF(C9&gt;0,(B$19+C69)/C9,'B. Andre input'!A$215)</f>
        <v>11493.036205133216</v>
      </c>
    </row>
    <row r="91" spans="1:3" x14ac:dyDescent="0.25">
      <c r="A91" s="140" t="s">
        <v>100</v>
      </c>
      <c r="B91" s="239">
        <f>IF(B10&gt;0,(B$19+B70)/B10,'B. Andre input'!A$215)</f>
        <v>9755.951182495066</v>
      </c>
      <c r="C91" s="239">
        <f>IF(C10&gt;0,(B$19+C70)/C10,'B. Andre input'!A$215)</f>
        <v>11381.408024337403</v>
      </c>
    </row>
    <row r="92" spans="1:3" x14ac:dyDescent="0.25">
      <c r="A92" s="140" t="s">
        <v>272</v>
      </c>
      <c r="B92" s="239">
        <f>IF(B11&gt;0,(B$19+B71)/B11,'B. Andre input'!A$215)</f>
        <v>11660.863025242459</v>
      </c>
      <c r="C92" s="239">
        <f>IF(C11&gt;0,(B$19+C71)/C11,'B. Andre input'!A$215)</f>
        <v>12939.505714080016</v>
      </c>
    </row>
    <row r="95" spans="1:3" x14ac:dyDescent="0.25">
      <c r="A95" s="409" t="s">
        <v>638</v>
      </c>
      <c r="B95" s="410"/>
      <c r="C95" s="410"/>
    </row>
    <row r="97" spans="1:3" s="318" customFormat="1" x14ac:dyDescent="0.25">
      <c r="A97" s="140" t="s">
        <v>631</v>
      </c>
      <c r="B97" s="204" t="s">
        <v>274</v>
      </c>
      <c r="C97" s="319" t="s">
        <v>273</v>
      </c>
    </row>
    <row r="98" spans="1:3" s="318" customFormat="1" x14ac:dyDescent="0.25">
      <c r="A98" s="413" t="s">
        <v>563</v>
      </c>
      <c r="B98" s="414"/>
      <c r="C98" s="415"/>
    </row>
    <row r="99" spans="1:3" s="351" customFormat="1" ht="38.25" x14ac:dyDescent="0.25">
      <c r="A99" s="352" t="s">
        <v>632</v>
      </c>
      <c r="B99" s="353">
        <f>B11</f>
        <v>429.28777884669915</v>
      </c>
      <c r="C99" s="353">
        <f>C11</f>
        <v>249.54035345317112</v>
      </c>
    </row>
    <row r="100" spans="1:3" s="318" customFormat="1" ht="16.5" customHeight="1" x14ac:dyDescent="0.25">
      <c r="A100" s="413" t="s">
        <v>562</v>
      </c>
      <c r="B100" s="414"/>
      <c r="C100" s="415"/>
    </row>
    <row r="101" spans="1:3" s="369" customFormat="1" ht="16.5" customHeight="1" x14ac:dyDescent="0.25">
      <c r="A101" s="424" t="s">
        <v>641</v>
      </c>
      <c r="B101" s="425"/>
      <c r="C101" s="426"/>
    </row>
    <row r="102" spans="1:3" s="351" customFormat="1" ht="39.75" customHeight="1" x14ac:dyDescent="0.25">
      <c r="A102" s="140" t="s">
        <v>633</v>
      </c>
      <c r="B102" s="354">
        <f>B19</f>
        <v>659402.49835829937</v>
      </c>
      <c r="C102" s="354">
        <f>B102</f>
        <v>659402.49835829937</v>
      </c>
    </row>
    <row r="103" spans="1:3" s="358" customFormat="1" ht="39.75" customHeight="1" x14ac:dyDescent="0.25">
      <c r="A103" s="140" t="s">
        <v>634</v>
      </c>
      <c r="B103" s="354">
        <f>IF(Input!F19&gt;0,Resultater_tabeller!B17/Input!F19,'B. Andre input'!A215)</f>
        <v>2110.3313136710385</v>
      </c>
      <c r="C103" s="354">
        <f>B103</f>
        <v>2110.3313136710385</v>
      </c>
    </row>
    <row r="104" spans="1:3" s="358" customFormat="1" ht="39" customHeight="1" x14ac:dyDescent="0.25">
      <c r="A104" s="140" t="s">
        <v>635</v>
      </c>
      <c r="B104" s="322" t="str">
        <f>IF(Input!F31&gt;0,B18/Input!F31,'B. Andre input'!A215)</f>
        <v>N.a.</v>
      </c>
      <c r="C104" s="322" t="str">
        <f>B104</f>
        <v>N.a.</v>
      </c>
    </row>
    <row r="105" spans="1:3" s="369" customFormat="1" ht="18" customHeight="1" x14ac:dyDescent="0.25">
      <c r="A105" s="421" t="s">
        <v>640</v>
      </c>
      <c r="B105" s="422"/>
      <c r="C105" s="423"/>
    </row>
    <row r="106" spans="1:3" s="318" customFormat="1" ht="16.5" customHeight="1" x14ac:dyDescent="0.25">
      <c r="A106" s="418" t="s">
        <v>565</v>
      </c>
      <c r="B106" s="419"/>
      <c r="C106" s="420"/>
    </row>
    <row r="107" spans="1:3" s="318" customFormat="1" ht="55.5" customHeight="1" x14ac:dyDescent="0.25">
      <c r="A107" s="140" t="s">
        <v>636</v>
      </c>
      <c r="B107" s="322">
        <f>B44</f>
        <v>-2914001.5553197782</v>
      </c>
      <c r="C107" s="322">
        <f>C44</f>
        <v>-1701826.437030524</v>
      </c>
    </row>
    <row r="108" spans="1:3" s="318" customFormat="1" ht="18.75" customHeight="1" x14ac:dyDescent="0.25">
      <c r="A108" s="418" t="s">
        <v>566</v>
      </c>
      <c r="B108" s="419"/>
      <c r="C108" s="420"/>
    </row>
    <row r="109" spans="1:3" s="318" customFormat="1" ht="57" customHeight="1" x14ac:dyDescent="0.25">
      <c r="A109" s="140" t="s">
        <v>639</v>
      </c>
      <c r="B109" s="322">
        <f>B63</f>
        <v>436331.98078963952</v>
      </c>
      <c r="C109" s="322">
        <f>C63</f>
        <v>274258.21341588983</v>
      </c>
    </row>
    <row r="110" spans="1:3" s="318" customFormat="1" x14ac:dyDescent="0.25">
      <c r="A110" s="413" t="s">
        <v>564</v>
      </c>
      <c r="B110" s="414"/>
      <c r="C110" s="415"/>
    </row>
    <row r="111" spans="1:3" s="333" customFormat="1" ht="18" customHeight="1" x14ac:dyDescent="0.25">
      <c r="A111" s="418" t="s">
        <v>566</v>
      </c>
      <c r="B111" s="419"/>
      <c r="C111" s="420"/>
    </row>
    <row r="112" spans="1:3" s="351" customFormat="1" ht="55.5" customHeight="1" x14ac:dyDescent="0.25">
      <c r="A112" s="355" t="s">
        <v>677</v>
      </c>
      <c r="B112" s="356">
        <f>B84</f>
        <v>2552.4474097345114</v>
      </c>
      <c r="C112" s="356">
        <f>C84</f>
        <v>3741.5219576876993</v>
      </c>
    </row>
    <row r="113" spans="1:3" s="318" customFormat="1" ht="54.75" customHeight="1" x14ac:dyDescent="0.25">
      <c r="A113" s="140" t="s">
        <v>676</v>
      </c>
      <c r="B113" s="343">
        <f>IF(B99&gt;0,'L. Afledte omkostninger_2'!A243,'B. Andre input'!A215)</f>
        <v>2</v>
      </c>
      <c r="C113" s="343">
        <f>IF(C99&gt;0,'L. Afledte omkostninger_2'!A253,'B. Andre input'!A215)</f>
        <v>2</v>
      </c>
    </row>
    <row r="114" spans="1:3" ht="30" customHeight="1" x14ac:dyDescent="0.25">
      <c r="A114" s="406" t="s">
        <v>637</v>
      </c>
      <c r="B114" s="404"/>
      <c r="C114" s="404"/>
    </row>
    <row r="115" spans="1:3" x14ac:dyDescent="0.25">
      <c r="A115" s="321"/>
      <c r="B115" s="320"/>
      <c r="C115" s="320"/>
    </row>
    <row r="116" spans="1:3" x14ac:dyDescent="0.25">
      <c r="A116" s="321"/>
      <c r="B116" s="320"/>
      <c r="C116" s="320"/>
    </row>
    <row r="117" spans="1:3" x14ac:dyDescent="0.25">
      <c r="A117" s="321"/>
      <c r="B117" s="320"/>
      <c r="C117" s="320"/>
    </row>
    <row r="118" spans="1:3" x14ac:dyDescent="0.25">
      <c r="A118" s="321"/>
      <c r="B118" s="320"/>
      <c r="C118" s="320"/>
    </row>
  </sheetData>
  <sheetProtection algorithmName="SHA-512" hashValue="M7VfS2vTGk6Wr+Qfr9DsD6dG880inIbT6FnRNkOJs++0pSYtNvsrXVPgFMX7kdoMgTEwmHuuupdmRE0I5vXeqA==" saltValue="f3eGbtIHhyXWoaF6xuVznQ==" spinCount="100000" sheet="1" objects="1" scenarios="1"/>
  <mergeCells count="27">
    <mergeCell ref="A36:C36"/>
    <mergeCell ref="A98:C98"/>
    <mergeCell ref="A21:C21"/>
    <mergeCell ref="A111:C111"/>
    <mergeCell ref="A76:C76"/>
    <mergeCell ref="A106:C106"/>
    <mergeCell ref="A108:C108"/>
    <mergeCell ref="A100:C100"/>
    <mergeCell ref="A110:C110"/>
    <mergeCell ref="A105:C105"/>
    <mergeCell ref="A101:C101"/>
    <mergeCell ref="A114:C114"/>
    <mergeCell ref="A1:C1"/>
    <mergeCell ref="A5:C5"/>
    <mergeCell ref="A16:B16"/>
    <mergeCell ref="A95:C95"/>
    <mergeCell ref="A57:C57"/>
    <mergeCell ref="A65:C65"/>
    <mergeCell ref="A38:C38"/>
    <mergeCell ref="A46:C46"/>
    <mergeCell ref="A55:C55"/>
    <mergeCell ref="A78:C78"/>
    <mergeCell ref="A86:C86"/>
    <mergeCell ref="A74:C74"/>
    <mergeCell ref="A3:C3"/>
    <mergeCell ref="A14:C14"/>
    <mergeCell ref="A34:C34"/>
  </mergeCells>
  <pageMargins left="0.70866141732283472" right="0.70866141732283472" top="0.74803149606299213" bottom="0.74803149606299213" header="0.31496062992125984" footer="0.31496062992125984"/>
  <pageSetup paperSize="9" scale="96" fitToHeight="5" orientation="landscape" r:id="rId1"/>
  <rowBreaks count="3" manualBreakCount="3">
    <brk id="53" max="2" man="1"/>
    <brk id="72" max="2" man="1"/>
    <brk id="9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6"/>
  <sheetViews>
    <sheetView workbookViewId="0">
      <selection sqref="A1:U1"/>
    </sheetView>
  </sheetViews>
  <sheetFormatPr defaultRowHeight="15" x14ac:dyDescent="0.25"/>
  <cols>
    <col min="1" max="1" width="27.140625" customWidth="1"/>
    <col min="2" max="2" width="18.28515625" customWidth="1"/>
    <col min="9" max="9" width="12.7109375" customWidth="1"/>
    <col min="12" max="13" width="9" customWidth="1"/>
  </cols>
  <sheetData>
    <row r="1" spans="1:21" ht="18.75" x14ac:dyDescent="0.3">
      <c r="A1" s="436" t="s">
        <v>513</v>
      </c>
      <c r="B1" s="436"/>
      <c r="C1" s="436"/>
      <c r="D1" s="436"/>
      <c r="E1" s="436"/>
      <c r="F1" s="436"/>
      <c r="G1" s="436"/>
      <c r="H1" s="410"/>
      <c r="I1" s="410"/>
      <c r="J1" s="410"/>
      <c r="K1" s="410"/>
      <c r="L1" s="410"/>
      <c r="M1" s="410"/>
      <c r="N1" s="410"/>
      <c r="O1" s="410"/>
      <c r="P1" s="410"/>
      <c r="Q1" s="410"/>
      <c r="R1" s="410"/>
      <c r="S1" s="410"/>
      <c r="T1" s="410"/>
      <c r="U1" s="410"/>
    </row>
    <row r="2" spans="1:21" s="308" customFormat="1" x14ac:dyDescent="0.25">
      <c r="A2" s="445" t="s">
        <v>517</v>
      </c>
      <c r="B2" s="445"/>
      <c r="C2" s="445"/>
      <c r="D2" s="445"/>
      <c r="E2" s="445"/>
      <c r="F2" s="445"/>
      <c r="G2" s="445"/>
      <c r="H2" s="445"/>
      <c r="I2" s="445"/>
      <c r="J2" s="445"/>
      <c r="K2" s="445"/>
      <c r="L2" s="445"/>
      <c r="M2" s="445"/>
      <c r="N2" s="445"/>
      <c r="O2" s="445"/>
      <c r="P2" s="445"/>
      <c r="Q2" s="445"/>
      <c r="R2" s="445"/>
      <c r="S2" s="445"/>
      <c r="T2" s="445"/>
      <c r="U2" s="445"/>
    </row>
    <row r="3" spans="1:21" x14ac:dyDescent="0.25">
      <c r="A3" s="412"/>
      <c r="B3" s="412"/>
      <c r="C3" s="412"/>
      <c r="D3" s="412"/>
      <c r="E3" s="412"/>
      <c r="F3" s="412"/>
      <c r="G3" s="412"/>
      <c r="H3" s="410"/>
      <c r="I3" s="410"/>
      <c r="J3" s="410"/>
      <c r="K3" s="410"/>
      <c r="L3" s="410"/>
      <c r="M3" s="410"/>
      <c r="N3" s="410"/>
      <c r="O3" s="410"/>
      <c r="P3" s="410"/>
      <c r="Q3" s="410"/>
      <c r="R3" s="410"/>
      <c r="S3" s="410"/>
      <c r="T3" s="410"/>
      <c r="U3" s="410"/>
    </row>
    <row r="5" spans="1:21" ht="30" customHeight="1" x14ac:dyDescent="0.25">
      <c r="A5" s="429" t="s">
        <v>523</v>
      </c>
      <c r="B5" s="429"/>
      <c r="C5" s="429"/>
      <c r="D5" s="429"/>
      <c r="E5" s="429"/>
      <c r="F5" s="430"/>
      <c r="G5" s="430"/>
      <c r="I5" s="427" t="s">
        <v>524</v>
      </c>
      <c r="J5" s="427"/>
      <c r="K5" s="427"/>
      <c r="L5" s="427"/>
      <c r="M5" s="427"/>
      <c r="O5" s="429" t="s">
        <v>525</v>
      </c>
      <c r="P5" s="429"/>
      <c r="Q5" s="429"/>
      <c r="R5" s="429"/>
      <c r="S5" s="429"/>
      <c r="T5" s="430"/>
      <c r="U5" s="430"/>
    </row>
    <row r="6" spans="1:21" ht="45" customHeight="1" x14ac:dyDescent="0.25">
      <c r="A6" s="446" t="s">
        <v>526</v>
      </c>
      <c r="B6" s="428"/>
      <c r="C6" s="428"/>
      <c r="D6" s="428"/>
      <c r="E6" s="428"/>
      <c r="F6" s="428"/>
      <c r="G6" s="428"/>
      <c r="I6" s="428"/>
      <c r="J6" s="428"/>
      <c r="K6" s="428"/>
      <c r="L6" s="428"/>
      <c r="M6" s="428"/>
      <c r="O6" s="428"/>
      <c r="P6" s="428"/>
      <c r="Q6" s="428"/>
      <c r="R6" s="428"/>
      <c r="S6" s="428"/>
      <c r="T6" s="428"/>
      <c r="U6" s="428"/>
    </row>
    <row r="7" spans="1:21" ht="30.75" customHeight="1" x14ac:dyDescent="0.25">
      <c r="A7" s="441" t="s">
        <v>65</v>
      </c>
      <c r="B7" s="442" t="s">
        <v>153</v>
      </c>
      <c r="C7" s="442"/>
      <c r="D7" s="442" t="s">
        <v>154</v>
      </c>
      <c r="E7" s="443"/>
      <c r="F7" s="444" t="s">
        <v>155</v>
      </c>
      <c r="G7" s="444"/>
      <c r="I7" s="431" t="s">
        <v>65</v>
      </c>
      <c r="J7" s="433" t="s">
        <v>241</v>
      </c>
      <c r="K7" s="433"/>
      <c r="L7" s="433" t="s">
        <v>246</v>
      </c>
      <c r="M7" s="433"/>
      <c r="O7" s="432" t="s">
        <v>65</v>
      </c>
      <c r="P7" s="433" t="s">
        <v>153</v>
      </c>
      <c r="Q7" s="433"/>
      <c r="R7" s="433" t="s">
        <v>154</v>
      </c>
      <c r="S7" s="434"/>
      <c r="T7" s="435" t="s">
        <v>155</v>
      </c>
      <c r="U7" s="435"/>
    </row>
    <row r="8" spans="1:21" x14ac:dyDescent="0.25">
      <c r="A8" s="432"/>
      <c r="B8" s="79" t="s">
        <v>6</v>
      </c>
      <c r="C8" s="79" t="s">
        <v>7</v>
      </c>
      <c r="D8" s="79" t="s">
        <v>6</v>
      </c>
      <c r="E8" s="9" t="s">
        <v>7</v>
      </c>
      <c r="F8" s="79" t="s">
        <v>6</v>
      </c>
      <c r="G8" s="79" t="s">
        <v>7</v>
      </c>
      <c r="I8" s="432"/>
      <c r="J8" s="163" t="s">
        <v>6</v>
      </c>
      <c r="K8" s="163" t="s">
        <v>7</v>
      </c>
      <c r="L8" s="163" t="s">
        <v>6</v>
      </c>
      <c r="M8" s="163" t="s">
        <v>7</v>
      </c>
      <c r="O8" s="432"/>
      <c r="P8" s="135" t="s">
        <v>6</v>
      </c>
      <c r="Q8" s="135" t="s">
        <v>7</v>
      </c>
      <c r="R8" s="135" t="s">
        <v>6</v>
      </c>
      <c r="S8" s="137" t="s">
        <v>7</v>
      </c>
      <c r="T8" s="135" t="s">
        <v>6</v>
      </c>
      <c r="U8" s="135" t="s">
        <v>7</v>
      </c>
    </row>
    <row r="9" spans="1:21" x14ac:dyDescent="0.25">
      <c r="A9" s="86" t="s">
        <v>66</v>
      </c>
      <c r="B9" s="87">
        <v>2.5564031043054218E-4</v>
      </c>
      <c r="C9" s="87">
        <v>2.8193079880392996E-4</v>
      </c>
      <c r="D9" s="87">
        <v>1.8193203165025335E-4</v>
      </c>
      <c r="E9" s="88">
        <v>2.0824434002563008E-4</v>
      </c>
      <c r="F9" s="89">
        <v>1.5161002637521112E-4</v>
      </c>
      <c r="G9" s="89">
        <v>1.6018795386586932E-4</v>
      </c>
      <c r="I9" s="86" t="s">
        <v>66</v>
      </c>
      <c r="J9" s="165">
        <f>'D. Beregninger_pop'!B7</f>
        <v>310.53147675330956</v>
      </c>
      <c r="K9" s="165">
        <f>'D. Beregninger_pop'!C7</f>
        <v>296.89350247473101</v>
      </c>
      <c r="L9" s="166">
        <f>J9/J$94</f>
        <v>5.0720252301397886E-2</v>
      </c>
      <c r="M9" s="166">
        <f>K9/K$94</f>
        <v>5.0656599159161299E-2</v>
      </c>
      <c r="O9" s="86" t="s">
        <v>66</v>
      </c>
      <c r="P9" s="313">
        <f>B9*$L9</f>
        <v>1.2966141043444777E-5</v>
      </c>
      <c r="Q9" s="313">
        <f>C9*$M9</f>
        <v>1.4281655465632832E-5</v>
      </c>
      <c r="R9" s="313">
        <f>D9*$L9</f>
        <v>9.2276385470067556E-6</v>
      </c>
      <c r="S9" s="313">
        <f>E9*$M9</f>
        <v>1.0548950059842432E-5</v>
      </c>
      <c r="T9" s="313">
        <f>F9*$L9</f>
        <v>7.6896987891722958E-6</v>
      </c>
      <c r="U9" s="313">
        <f>G9*$M9</f>
        <v>8.1145769691095645E-6</v>
      </c>
    </row>
    <row r="10" spans="1:21" x14ac:dyDescent="0.25">
      <c r="A10" s="86" t="s">
        <v>67</v>
      </c>
      <c r="B10" s="87">
        <v>1.2030132255554925E-4</v>
      </c>
      <c r="C10" s="87">
        <v>9.3976932934643312E-5</v>
      </c>
      <c r="D10" s="87">
        <v>8.5615073717766266E-5</v>
      </c>
      <c r="E10" s="88">
        <v>6.9414780008543361E-5</v>
      </c>
      <c r="F10" s="89">
        <v>7.1345894764805233E-5</v>
      </c>
      <c r="G10" s="89">
        <v>5.339598462195643E-5</v>
      </c>
      <c r="I10" s="86" t="s">
        <v>67</v>
      </c>
      <c r="J10" s="165">
        <f>'D. Beregninger_pop'!B8</f>
        <v>307.96567596227732</v>
      </c>
      <c r="K10" s="165">
        <f>'D. Beregninger_pop'!C8</f>
        <v>294.43207399368958</v>
      </c>
      <c r="L10" s="166">
        <f t="shared" ref="L10:L27" si="0">J10/J$94</f>
        <v>5.0301170587566779E-2</v>
      </c>
      <c r="M10" s="166">
        <f t="shared" ref="M10:M27" si="1">K10/K$94</f>
        <v>5.0236625010573556E-2</v>
      </c>
      <c r="O10" s="86" t="s">
        <v>67</v>
      </c>
      <c r="P10" s="313">
        <f t="shared" ref="P10:P73" si="2">B10*$L10</f>
        <v>6.0512973477765774E-6</v>
      </c>
      <c r="Q10" s="313">
        <f t="shared" ref="Q10:Q73" si="3">C10*$M10</f>
        <v>4.7210839394814957E-6</v>
      </c>
      <c r="R10" s="313">
        <f t="shared" ref="R10:R73" si="4">D10*$L10</f>
        <v>4.3065384279444662E-6</v>
      </c>
      <c r="S10" s="313">
        <f t="shared" ref="S10:S73" si="5">E10*$M10</f>
        <v>3.4871642734806507E-6</v>
      </c>
      <c r="T10" s="313">
        <f t="shared" ref="T10:T73" si="6">F10*$L10</f>
        <v>3.5887820232870556E-6</v>
      </c>
      <c r="U10" s="313">
        <f t="shared" ref="U10:U73" si="7">G10*$M10</f>
        <v>2.6824340565235775E-6</v>
      </c>
    </row>
    <row r="11" spans="1:21" x14ac:dyDescent="0.25">
      <c r="A11" s="86" t="s">
        <v>68</v>
      </c>
      <c r="B11" s="87">
        <v>3.7594163298609141E-4</v>
      </c>
      <c r="C11" s="87">
        <v>1.4096539940196498E-4</v>
      </c>
      <c r="D11" s="87">
        <v>2.6754710536801963E-4</v>
      </c>
      <c r="E11" s="88">
        <v>1.0412217001281504E-4</v>
      </c>
      <c r="F11" s="89">
        <v>2.2295592114001634E-4</v>
      </c>
      <c r="G11" s="89">
        <v>8.0093976932934662E-5</v>
      </c>
      <c r="I11" s="86" t="s">
        <v>68</v>
      </c>
      <c r="J11" s="165">
        <f>'D. Beregninger_pop'!B9</f>
        <v>312.75806998213767</v>
      </c>
      <c r="K11" s="165">
        <f>'D. Beregninger_pop'!C9</f>
        <v>296.12811128627999</v>
      </c>
      <c r="L11" s="166">
        <f t="shared" si="0"/>
        <v>5.1083929992044565E-2</v>
      </c>
      <c r="M11" s="166">
        <f t="shared" si="1"/>
        <v>5.0526006491049213E-2</v>
      </c>
      <c r="O11" s="86" t="s">
        <v>68</v>
      </c>
      <c r="P11" s="313">
        <f t="shared" si="2"/>
        <v>1.9204576060556405E-5</v>
      </c>
      <c r="Q11" s="313">
        <f t="shared" si="3"/>
        <v>7.1224186851970272E-6</v>
      </c>
      <c r="R11" s="313">
        <f t="shared" si="4"/>
        <v>1.3667357600194085E-5</v>
      </c>
      <c r="S11" s="313">
        <f t="shared" si="5"/>
        <v>5.2608774379296222E-6</v>
      </c>
      <c r="T11" s="313">
        <f t="shared" si="6"/>
        <v>1.1389464666828404E-5</v>
      </c>
      <c r="U11" s="313">
        <f t="shared" si="7"/>
        <v>4.046828798407403E-6</v>
      </c>
    </row>
    <row r="12" spans="1:21" x14ac:dyDescent="0.25">
      <c r="A12" s="86" t="s">
        <v>69</v>
      </c>
      <c r="B12" s="87">
        <v>3.3082863702776043E-4</v>
      </c>
      <c r="C12" s="87">
        <v>3.6024490958279934E-4</v>
      </c>
      <c r="D12" s="87">
        <v>2.3544145272385723E-4</v>
      </c>
      <c r="E12" s="88">
        <v>2.6608999003274953E-4</v>
      </c>
      <c r="F12" s="89">
        <v>1.9620121060321438E-4</v>
      </c>
      <c r="G12" s="89">
        <v>2.0468460771749965E-4</v>
      </c>
      <c r="I12" s="86" t="s">
        <v>69</v>
      </c>
      <c r="J12" s="165">
        <f>'D. Beregninger_pop'!B10</f>
        <v>325.53488815849852</v>
      </c>
      <c r="K12" s="165">
        <f>'D. Beregninger_pop'!C10</f>
        <v>306.66963538176475</v>
      </c>
      <c r="L12" s="166">
        <f t="shared" si="0"/>
        <v>5.3170814865325614E-2</v>
      </c>
      <c r="M12" s="166">
        <f t="shared" si="1"/>
        <v>5.232462369277481E-2</v>
      </c>
      <c r="O12" s="86" t="s">
        <v>69</v>
      </c>
      <c r="P12" s="313">
        <f t="shared" si="2"/>
        <v>1.7590428211551056E-5</v>
      </c>
      <c r="Q12" s="313">
        <f t="shared" si="3"/>
        <v>1.8849679331157661E-5</v>
      </c>
      <c r="R12" s="313">
        <f t="shared" si="4"/>
        <v>1.2518613894403525E-5</v>
      </c>
      <c r="S12" s="313">
        <f t="shared" si="5"/>
        <v>1.3923058596877818E-5</v>
      </c>
      <c r="T12" s="313">
        <f t="shared" si="6"/>
        <v>1.0432178245336273E-5</v>
      </c>
      <c r="U12" s="313">
        <f t="shared" si="7"/>
        <v>1.07100450745214E-5</v>
      </c>
    </row>
    <row r="13" spans="1:21" x14ac:dyDescent="0.25">
      <c r="A13" s="86" t="s">
        <v>70</v>
      </c>
      <c r="B13" s="87">
        <v>4.9624295554164064E-4</v>
      </c>
      <c r="C13" s="87">
        <v>2.506051544923822E-4</v>
      </c>
      <c r="D13" s="87">
        <v>3.5316217908578588E-4</v>
      </c>
      <c r="E13" s="88">
        <v>1.851060800227823E-4</v>
      </c>
      <c r="F13" s="89">
        <v>2.9430181590482158E-4</v>
      </c>
      <c r="G13" s="89">
        <v>1.4238929232521718E-4</v>
      </c>
      <c r="I13" s="86" t="s">
        <v>70</v>
      </c>
      <c r="J13" s="165">
        <f>'D. Beregninger_pop'!B11</f>
        <v>332.58866592638731</v>
      </c>
      <c r="K13" s="165">
        <f>'D. Beregninger_pop'!C11</f>
        <v>316.0021893045826</v>
      </c>
      <c r="L13" s="166">
        <f t="shared" si="0"/>
        <v>5.4322934424366413E-2</v>
      </c>
      <c r="M13" s="166">
        <f t="shared" si="1"/>
        <v>5.3916963839187003E-2</v>
      </c>
      <c r="O13" s="86" t="s">
        <v>70</v>
      </c>
      <c r="P13" s="313">
        <f t="shared" si="2"/>
        <v>2.6957373532442322E-5</v>
      </c>
      <c r="Q13" s="313">
        <f t="shared" si="3"/>
        <v>1.3511869052679644E-5</v>
      </c>
      <c r="R13" s="313">
        <f t="shared" si="4"/>
        <v>1.9184805895643494E-5</v>
      </c>
      <c r="S13" s="313">
        <f t="shared" si="5"/>
        <v>9.9803578230020085E-6</v>
      </c>
      <c r="T13" s="313">
        <f t="shared" si="6"/>
        <v>1.5987338246369578E-5</v>
      </c>
      <c r="U13" s="313">
        <f t="shared" si="7"/>
        <v>7.6771983253861629E-6</v>
      </c>
    </row>
    <row r="14" spans="1:21" x14ac:dyDescent="0.25">
      <c r="A14" s="86" t="s">
        <v>71</v>
      </c>
      <c r="B14" s="87">
        <v>8.72184588527732E-4</v>
      </c>
      <c r="C14" s="87">
        <v>3.2891926527125158E-4</v>
      </c>
      <c r="D14" s="87">
        <v>6.2070928445380545E-4</v>
      </c>
      <c r="E14" s="88">
        <v>2.4295173002990175E-4</v>
      </c>
      <c r="F14" s="89">
        <v>5.1725773704483784E-4</v>
      </c>
      <c r="G14" s="89">
        <v>1.8688594617684751E-4</v>
      </c>
      <c r="I14" s="86" t="s">
        <v>71</v>
      </c>
      <c r="J14" s="165">
        <f>'D. Beregninger_pop'!B12</f>
        <v>350.33183071861072</v>
      </c>
      <c r="K14" s="165">
        <f>'D. Beregninger_pop'!C12</f>
        <v>333.01474799333533</v>
      </c>
      <c r="L14" s="166">
        <f t="shared" si="0"/>
        <v>5.7220991021707024E-2</v>
      </c>
      <c r="M14" s="166">
        <f t="shared" si="1"/>
        <v>5.6819682689496644E-2</v>
      </c>
      <c r="O14" s="86" t="s">
        <v>71</v>
      </c>
      <c r="P14" s="313">
        <f t="shared" si="2"/>
        <v>4.9907266509416588E-5</v>
      </c>
      <c r="Q14" s="313">
        <f t="shared" si="3"/>
        <v>1.8689088283174889E-5</v>
      </c>
      <c r="R14" s="313">
        <f t="shared" si="4"/>
        <v>3.5517600392821396E-5</v>
      </c>
      <c r="S14" s="313">
        <f t="shared" si="5"/>
        <v>1.3804440209163271E-5</v>
      </c>
      <c r="T14" s="313">
        <f t="shared" si="6"/>
        <v>2.959800032735116E-5</v>
      </c>
      <c r="U14" s="313">
        <f t="shared" si="7"/>
        <v>1.0618800160894824E-5</v>
      </c>
    </row>
    <row r="15" spans="1:21" x14ac:dyDescent="0.25">
      <c r="A15" s="86" t="s">
        <v>72</v>
      </c>
      <c r="B15" s="87">
        <v>3.9097929830553502E-4</v>
      </c>
      <c r="C15" s="87">
        <v>2.0361668802506048E-4</v>
      </c>
      <c r="D15" s="87">
        <v>2.7824898958274033E-4</v>
      </c>
      <c r="E15" s="88">
        <v>1.5039869001851058E-4</v>
      </c>
      <c r="F15" s="89">
        <v>2.3187415798561696E-4</v>
      </c>
      <c r="G15" s="89">
        <v>1.1569130001423892E-4</v>
      </c>
      <c r="I15" s="86" t="s">
        <v>72</v>
      </c>
      <c r="J15" s="165">
        <f>'D. Beregninger_pop'!B13</f>
        <v>354.07181153265776</v>
      </c>
      <c r="K15" s="165">
        <f>'D. Beregninger_pop'!C13</f>
        <v>340.86000767495847</v>
      </c>
      <c r="L15" s="166">
        <f t="shared" si="0"/>
        <v>5.7831855892715084E-2</v>
      </c>
      <c r="M15" s="166">
        <f t="shared" si="1"/>
        <v>5.8158257537645558E-2</v>
      </c>
      <c r="O15" s="86" t="s">
        <v>72</v>
      </c>
      <c r="P15" s="313">
        <f t="shared" si="2"/>
        <v>2.2611058436640564E-5</v>
      </c>
      <c r="Q15" s="313">
        <f t="shared" si="3"/>
        <v>1.1841991781123897E-5</v>
      </c>
      <c r="R15" s="313">
        <f t="shared" si="4"/>
        <v>1.609165546784262E-5</v>
      </c>
      <c r="S15" s="313">
        <f t="shared" si="5"/>
        <v>8.7469257474210605E-6</v>
      </c>
      <c r="T15" s="313">
        <f>F15*$L15</f>
        <v>1.3409712889868851E-5</v>
      </c>
      <c r="U15" s="313">
        <f t="shared" si="7"/>
        <v>6.7284044210931242E-6</v>
      </c>
    </row>
    <row r="16" spans="1:21" x14ac:dyDescent="0.25">
      <c r="A16" s="86" t="s">
        <v>73</v>
      </c>
      <c r="B16" s="87">
        <v>8.2707159256940107E-4</v>
      </c>
      <c r="C16" s="87">
        <v>2.8193079880392996E-4</v>
      </c>
      <c r="D16" s="87">
        <v>5.8860363180964306E-4</v>
      </c>
      <c r="E16" s="88">
        <v>2.0824434002563008E-4</v>
      </c>
      <c r="F16" s="89">
        <v>4.9050302650803599E-4</v>
      </c>
      <c r="G16" s="89">
        <v>1.6018795386586932E-4</v>
      </c>
      <c r="I16" s="86" t="s">
        <v>73</v>
      </c>
      <c r="J16" s="165">
        <f>'D. Beregninger_pop'!B14</f>
        <v>348.43574742218681</v>
      </c>
      <c r="K16" s="165">
        <f>'D. Beregninger_pop'!C14</f>
        <v>333.44962935040979</v>
      </c>
      <c r="L16" s="166">
        <f t="shared" si="0"/>
        <v>5.6911296738265719E-2</v>
      </c>
      <c r="M16" s="166">
        <f t="shared" si="1"/>
        <v>5.6893883069105783E-2</v>
      </c>
      <c r="O16" s="86" t="s">
        <v>73</v>
      </c>
      <c r="P16" s="313">
        <f t="shared" si="2"/>
        <v>4.706971682850719E-5</v>
      </c>
      <c r="Q16" s="313">
        <f t="shared" si="3"/>
        <v>1.6040137900730381E-5</v>
      </c>
      <c r="R16" s="313">
        <f t="shared" si="4"/>
        <v>3.3498195951139494E-5</v>
      </c>
      <c r="S16" s="313">
        <f t="shared" si="5"/>
        <v>1.1847829131221304E-5</v>
      </c>
      <c r="T16" s="313">
        <f t="shared" si="6"/>
        <v>2.7915163292616251E-5</v>
      </c>
      <c r="U16" s="313">
        <f t="shared" si="7"/>
        <v>9.1137147163240817E-6</v>
      </c>
    </row>
    <row r="17" spans="1:21" x14ac:dyDescent="0.25">
      <c r="A17" s="86" t="s">
        <v>74</v>
      </c>
      <c r="B17" s="87">
        <v>9.3233524980550664E-4</v>
      </c>
      <c r="C17" s="87">
        <v>3.4458208742702549E-4</v>
      </c>
      <c r="D17" s="87">
        <v>6.635168213126886E-4</v>
      </c>
      <c r="E17" s="88">
        <v>2.5452086003132567E-4</v>
      </c>
      <c r="F17" s="89">
        <v>5.5293068442724056E-4</v>
      </c>
      <c r="G17" s="89">
        <v>1.9578527694717358E-4</v>
      </c>
      <c r="I17" s="86" t="s">
        <v>74</v>
      </c>
      <c r="J17" s="165">
        <f>'D. Beregninger_pop'!B15</f>
        <v>355.26338681527278</v>
      </c>
      <c r="K17" s="165">
        <f>'D. Beregninger_pop'!C15</f>
        <v>339.53796834945217</v>
      </c>
      <c r="L17" s="166">
        <f t="shared" si="0"/>
        <v>5.8026480281850215E-2</v>
      </c>
      <c r="M17" s="166">
        <f t="shared" si="1"/>
        <v>5.7932688383633774E-2</v>
      </c>
      <c r="O17" s="86" t="s">
        <v>74</v>
      </c>
      <c r="P17" s="313">
        <f t="shared" si="2"/>
        <v>5.4100132988913122E-5</v>
      </c>
      <c r="Q17" s="313">
        <f t="shared" si="3"/>
        <v>1.9962566693491916E-5</v>
      </c>
      <c r="R17" s="313">
        <f t="shared" si="4"/>
        <v>3.8501545748576657E-5</v>
      </c>
      <c r="S17" s="313">
        <f t="shared" si="5"/>
        <v>1.4745077671329258E-5</v>
      </c>
      <c r="T17" s="313">
        <f t="shared" si="6"/>
        <v>3.2084621457147217E-5</v>
      </c>
      <c r="U17" s="313">
        <f t="shared" si="7"/>
        <v>1.1342367439484044E-5</v>
      </c>
    </row>
    <row r="18" spans="1:21" x14ac:dyDescent="0.25">
      <c r="A18" s="86" t="s">
        <v>75</v>
      </c>
      <c r="B18" s="87">
        <v>8.3686252278689251E-4</v>
      </c>
      <c r="C18" s="87">
        <v>1.98593872059717E-4</v>
      </c>
      <c r="D18" s="87">
        <v>5.9557156195811647E-4</v>
      </c>
      <c r="E18" s="88">
        <v>1.4668865549865461E-4</v>
      </c>
      <c r="F18" s="89">
        <v>4.9630963496509711E-4</v>
      </c>
      <c r="G18" s="89">
        <v>1.128374273066574E-4</v>
      </c>
      <c r="I18" s="86" t="s">
        <v>75</v>
      </c>
      <c r="J18" s="165">
        <f>'D. Beregninger_pop'!B16</f>
        <v>342.64312597531392</v>
      </c>
      <c r="K18" s="165">
        <f>'D. Beregninger_pop'!C16</f>
        <v>331.34480358216939</v>
      </c>
      <c r="L18" s="166">
        <f t="shared" si="0"/>
        <v>5.5965166496192764E-2</v>
      </c>
      <c r="M18" s="166">
        <f t="shared" si="1"/>
        <v>5.6534753231797533E-2</v>
      </c>
      <c r="O18" s="86" t="s">
        <v>75</v>
      </c>
      <c r="P18" s="313">
        <f t="shared" si="2"/>
        <v>4.6835150422192349E-5</v>
      </c>
      <c r="Q18" s="313">
        <f t="shared" si="3"/>
        <v>1.1227455550243271E-5</v>
      </c>
      <c r="R18" s="313">
        <f t="shared" si="4"/>
        <v>3.3331261625383572E-5</v>
      </c>
      <c r="S18" s="313">
        <f t="shared" si="5"/>
        <v>8.2930069405205985E-6</v>
      </c>
      <c r="T18" s="313">
        <f t="shared" si="6"/>
        <v>2.7776051354486313E-5</v>
      </c>
      <c r="U18" s="313">
        <f t="shared" si="7"/>
        <v>6.3792361080927687E-6</v>
      </c>
    </row>
    <row r="19" spans="1:21" x14ac:dyDescent="0.25">
      <c r="A19" s="86" t="s">
        <v>76</v>
      </c>
      <c r="B19" s="87">
        <v>7.0472633497843586E-4</v>
      </c>
      <c r="C19" s="87">
        <v>2.902525822411249E-4</v>
      </c>
      <c r="D19" s="87">
        <v>5.0153394691209818E-4</v>
      </c>
      <c r="E19" s="87">
        <v>2.1439111188264909E-4</v>
      </c>
      <c r="F19" s="89">
        <v>4.1794495576008182E-4</v>
      </c>
      <c r="G19" s="89">
        <v>1.6491623990973008E-4</v>
      </c>
      <c r="I19" s="86" t="s">
        <v>76</v>
      </c>
      <c r="J19" s="165">
        <f>'D. Beregninger_pop'!B17</f>
        <v>344.5218140121375</v>
      </c>
      <c r="K19" s="165">
        <f>'D. Beregninger_pop'!C17</f>
        <v>329.86620696811627</v>
      </c>
      <c r="L19" s="166">
        <f t="shared" si="0"/>
        <v>5.6272019547675869E-2</v>
      </c>
      <c r="M19" s="166">
        <f t="shared" si="1"/>
        <v>5.6282471941126455E-2</v>
      </c>
      <c r="O19" s="86" t="s">
        <v>76</v>
      </c>
      <c r="P19" s="313">
        <f t="shared" si="2"/>
        <v>3.9656374097668514E-5</v>
      </c>
      <c r="Q19" s="313">
        <f t="shared" si="3"/>
        <v>1.6336132815825613E-5</v>
      </c>
      <c r="R19" s="313">
        <f t="shared" si="4"/>
        <v>2.8222328064460619E-5</v>
      </c>
      <c r="S19" s="313">
        <f t="shared" si="5"/>
        <v>1.2066461738962099E-5</v>
      </c>
      <c r="T19" s="313">
        <f t="shared" si="6"/>
        <v>2.3518606720383851E-5</v>
      </c>
      <c r="U19" s="313">
        <f t="shared" si="7"/>
        <v>9.2818936453554622E-6</v>
      </c>
    </row>
    <row r="20" spans="1:21" x14ac:dyDescent="0.25">
      <c r="A20" s="86" t="s">
        <v>77</v>
      </c>
      <c r="B20" s="87">
        <v>8.3686252278689251E-4</v>
      </c>
      <c r="C20" s="87">
        <v>3.0552903393802619E-4</v>
      </c>
      <c r="D20" s="87">
        <v>5.9557156195811647E-4</v>
      </c>
      <c r="E20" s="87">
        <v>2.256748546133148E-4</v>
      </c>
      <c r="F20" s="89">
        <v>4.9630963496509711E-4</v>
      </c>
      <c r="G20" s="89">
        <v>1.7359604201024216E-4</v>
      </c>
      <c r="I20" s="86" t="s">
        <v>77</v>
      </c>
      <c r="J20" s="165">
        <f>'D. Beregninger_pop'!B18</f>
        <v>334.21512269900779</v>
      </c>
      <c r="K20" s="165">
        <f>'D. Beregninger_pop'!C18</f>
        <v>321.8382971165218</v>
      </c>
      <c r="L20" s="166">
        <f t="shared" si="0"/>
        <v>5.4588589612455968E-2</v>
      </c>
      <c r="M20" s="166">
        <f t="shared" si="1"/>
        <v>5.4912732933541687E-2</v>
      </c>
      <c r="O20" s="86" t="s">
        <v>77</v>
      </c>
      <c r="P20" s="313">
        <f t="shared" si="2"/>
        <v>4.5683144818458254E-5</v>
      </c>
      <c r="Q20" s="313">
        <f t="shared" si="3"/>
        <v>1.6777434244081827E-5</v>
      </c>
      <c r="R20" s="313">
        <f t="shared" si="4"/>
        <v>3.2511411580581012E-5</v>
      </c>
      <c r="S20" s="313">
        <f t="shared" si="5"/>
        <v>1.2392423021196804E-5</v>
      </c>
      <c r="T20" s="313">
        <f t="shared" si="6"/>
        <v>2.7092842983817514E-5</v>
      </c>
      <c r="U20" s="313">
        <f t="shared" si="7"/>
        <v>9.5326330932283115E-6</v>
      </c>
    </row>
    <row r="21" spans="1:21" x14ac:dyDescent="0.25">
      <c r="A21" s="86" t="s">
        <v>78</v>
      </c>
      <c r="B21" s="87">
        <v>8.3686252278689251E-4</v>
      </c>
      <c r="C21" s="87">
        <v>2.7497613054422356E-4</v>
      </c>
      <c r="D21" s="87">
        <v>5.9557156195811647E-4</v>
      </c>
      <c r="E21" s="87">
        <v>2.0310736915198332E-4</v>
      </c>
      <c r="F21" s="89">
        <v>4.9630963496509711E-4</v>
      </c>
      <c r="G21" s="89">
        <v>1.5623643780921794E-4</v>
      </c>
      <c r="I21" s="86" t="s">
        <v>78</v>
      </c>
      <c r="J21" s="165">
        <f>'D. Beregninger_pop'!B19</f>
        <v>325.85670046110249</v>
      </c>
      <c r="K21" s="165">
        <f>'D. Beregninger_pop'!C19</f>
        <v>311.97518793807319</v>
      </c>
      <c r="L21" s="166">
        <f t="shared" si="0"/>
        <v>5.3223377656551878E-2</v>
      </c>
      <c r="M21" s="166">
        <f t="shared" si="1"/>
        <v>5.3229868324006356E-2</v>
      </c>
      <c r="O21" s="86" t="s">
        <v>78</v>
      </c>
      <c r="P21" s="313">
        <f t="shared" si="2"/>
        <v>4.4540650096901533E-5</v>
      </c>
      <c r="Q21" s="313">
        <f t="shared" si="3"/>
        <v>1.4636943221113802E-5</v>
      </c>
      <c r="R21" s="313">
        <f t="shared" si="4"/>
        <v>3.1698330163599321E-5</v>
      </c>
      <c r="S21" s="313">
        <f t="shared" si="5"/>
        <v>1.0811378515595422E-5</v>
      </c>
      <c r="T21" s="313">
        <f t="shared" si="6"/>
        <v>2.6415275136332768E-5</v>
      </c>
      <c r="U21" s="313">
        <f t="shared" si="7"/>
        <v>8.3164450119964788E-6</v>
      </c>
    </row>
    <row r="22" spans="1:21" x14ac:dyDescent="0.25">
      <c r="A22" s="86" t="s">
        <v>79</v>
      </c>
      <c r="B22" s="87">
        <v>9.2495331465919709E-4</v>
      </c>
      <c r="C22" s="87">
        <v>3.6663484072563143E-4</v>
      </c>
      <c r="D22" s="87">
        <v>6.5826330532212888E-4</v>
      </c>
      <c r="E22" s="87">
        <v>2.7080982553597774E-4</v>
      </c>
      <c r="F22" s="89">
        <v>5.4855275443510738E-4</v>
      </c>
      <c r="G22" s="89">
        <v>2.0831525041229061E-4</v>
      </c>
      <c r="I22" s="86" t="s">
        <v>79</v>
      </c>
      <c r="J22" s="165">
        <f>'D. Beregninger_pop'!B20</f>
        <v>313.85397133695142</v>
      </c>
      <c r="K22" s="165">
        <f>'D. Beregninger_pop'!C20</f>
        <v>297.81545095172885</v>
      </c>
      <c r="L22" s="166">
        <f t="shared" si="0"/>
        <v>5.1262927605409708E-2</v>
      </c>
      <c r="M22" s="166">
        <f t="shared" si="1"/>
        <v>5.0813903963932677E-2</v>
      </c>
      <c r="O22" s="86" t="s">
        <v>79</v>
      </c>
      <c r="P22" s="313">
        <f t="shared" si="2"/>
        <v>4.7415814807758163E-5</v>
      </c>
      <c r="Q22" s="313">
        <f t="shared" si="3"/>
        <v>1.8630147586463988E-5</v>
      </c>
      <c r="R22" s="313">
        <f t="shared" si="4"/>
        <v>3.3744504166025999E-5</v>
      </c>
      <c r="S22" s="313">
        <f t="shared" si="5"/>
        <v>1.3760904467274536E-5</v>
      </c>
      <c r="T22" s="313">
        <f t="shared" si="6"/>
        <v>2.8120420138354999E-5</v>
      </c>
      <c r="U22" s="313">
        <f t="shared" si="7"/>
        <v>1.0585311128672723E-5</v>
      </c>
    </row>
    <row r="23" spans="1:21" x14ac:dyDescent="0.25">
      <c r="A23" s="86" t="s">
        <v>80</v>
      </c>
      <c r="B23" s="87">
        <v>8.6622612007766081E-4</v>
      </c>
      <c r="C23" s="87">
        <v>2.2914677545351963E-4</v>
      </c>
      <c r="D23" s="87">
        <v>6.1646880974612064E-4</v>
      </c>
      <c r="E23" s="87">
        <v>1.692561409599861E-4</v>
      </c>
      <c r="F23" s="89">
        <v>5.1372400812176727E-4</v>
      </c>
      <c r="G23" s="89">
        <v>1.3019703150768161E-4</v>
      </c>
      <c r="I23" s="86" t="s">
        <v>80</v>
      </c>
      <c r="J23" s="165">
        <f>'D. Beregninger_pop'!B21</f>
        <v>308.99199627869024</v>
      </c>
      <c r="K23" s="165">
        <f>'D. Beregninger_pop'!C21</f>
        <v>293.91021636520026</v>
      </c>
      <c r="L23" s="166">
        <f t="shared" si="0"/>
        <v>5.0468803273099223E-2</v>
      </c>
      <c r="M23" s="166">
        <f t="shared" si="1"/>
        <v>5.0147584555042583E-2</v>
      </c>
      <c r="O23" s="86" t="s">
        <v>80</v>
      </c>
      <c r="P23" s="313">
        <f t="shared" si="2"/>
        <v>4.3717395644219489E-5</v>
      </c>
      <c r="Q23" s="313">
        <f t="shared" si="3"/>
        <v>1.1491157297570731E-5</v>
      </c>
      <c r="R23" s="313">
        <f t="shared" si="4"/>
        <v>3.1112443083078599E-5</v>
      </c>
      <c r="S23" s="313">
        <f t="shared" si="5"/>
        <v>8.487786640251109E-6</v>
      </c>
      <c r="T23" s="313">
        <f t="shared" si="6"/>
        <v>2.5927035902565501E-5</v>
      </c>
      <c r="U23" s="313">
        <f t="shared" si="7"/>
        <v>6.5290666463470068E-6</v>
      </c>
    </row>
    <row r="24" spans="1:21" x14ac:dyDescent="0.25">
      <c r="A24" s="86" t="s">
        <v>81</v>
      </c>
      <c r="B24" s="87">
        <v>6.7536273768766767E-4</v>
      </c>
      <c r="C24" s="87">
        <v>4.4301709921013797E-4</v>
      </c>
      <c r="D24" s="87">
        <v>4.8063669912409406E-4</v>
      </c>
      <c r="E24" s="87">
        <v>3.2722853918930648E-4</v>
      </c>
      <c r="F24" s="89">
        <v>4.0053058260341171E-4</v>
      </c>
      <c r="G24" s="89">
        <v>2.5171426091485114E-4</v>
      </c>
      <c r="I24" s="86" t="s">
        <v>81</v>
      </c>
      <c r="J24" s="165">
        <f>'D. Beregninger_pop'!B22</f>
        <v>298.05907561995258</v>
      </c>
      <c r="K24" s="165">
        <f>'D. Beregninger_pop'!C22</f>
        <v>289.10912618309828</v>
      </c>
      <c r="L24" s="166">
        <f t="shared" si="0"/>
        <v>4.8683088987384937E-2</v>
      </c>
      <c r="M24" s="166">
        <f t="shared" si="1"/>
        <v>4.9328412364157657E-2</v>
      </c>
      <c r="O24" s="86" t="s">
        <v>81</v>
      </c>
      <c r="P24" s="313">
        <f t="shared" si="2"/>
        <v>3.2878744257612638E-5</v>
      </c>
      <c r="Q24" s="313">
        <f t="shared" si="3"/>
        <v>2.185333015421063E-5</v>
      </c>
      <c r="R24" s="313">
        <f t="shared" si="4"/>
        <v>2.3398879194061231E-5</v>
      </c>
      <c r="S24" s="313">
        <f t="shared" si="5"/>
        <v>1.6141664318451035E-5</v>
      </c>
      <c r="T24" s="313">
        <f t="shared" si="6"/>
        <v>1.9499065995051025E-5</v>
      </c>
      <c r="U24" s="313">
        <f t="shared" si="7"/>
        <v>1.2416664860346949E-5</v>
      </c>
    </row>
    <row r="25" spans="1:21" x14ac:dyDescent="0.25">
      <c r="A25" s="86" t="s">
        <v>82</v>
      </c>
      <c r="B25" s="87">
        <v>7.3408993226920405E-4</v>
      </c>
      <c r="C25" s="87">
        <v>6.874403263605589E-4</v>
      </c>
      <c r="D25" s="87">
        <v>5.2243119470010225E-4</v>
      </c>
      <c r="E25" s="87">
        <v>5.0776842287995829E-4</v>
      </c>
      <c r="F25" s="89">
        <v>4.3535932891675193E-4</v>
      </c>
      <c r="G25" s="89">
        <v>3.9059109452304486E-4</v>
      </c>
      <c r="I25" s="86" t="s">
        <v>82</v>
      </c>
      <c r="J25" s="165">
        <f>'D. Beregninger_pop'!B23</f>
        <v>289.09181929603966</v>
      </c>
      <c r="K25" s="165">
        <f>'D. Beregninger_pop'!C23</f>
        <v>277.44560818636137</v>
      </c>
      <c r="L25" s="166">
        <f t="shared" si="0"/>
        <v>4.7218433912944655E-2</v>
      </c>
      <c r="M25" s="166">
        <f t="shared" si="1"/>
        <v>4.7338358183040469E-2</v>
      </c>
      <c r="O25" s="86" t="s">
        <v>82</v>
      </c>
      <c r="P25" s="313">
        <f t="shared" si="2"/>
        <v>3.466257695301143E-5</v>
      </c>
      <c r="Q25" s="313">
        <f t="shared" si="3"/>
        <v>3.2542296398722373E-5</v>
      </c>
      <c r="R25" s="313">
        <f t="shared" si="4"/>
        <v>2.46683828410075E-5</v>
      </c>
      <c r="S25" s="313">
        <f t="shared" si="5"/>
        <v>2.4036923476329025E-5</v>
      </c>
      <c r="T25" s="313">
        <f t="shared" si="6"/>
        <v>2.0556985700839586E-5</v>
      </c>
      <c r="U25" s="313">
        <f t="shared" si="7"/>
        <v>1.8489941135637713E-5</v>
      </c>
    </row>
    <row r="26" spans="1:21" x14ac:dyDescent="0.25">
      <c r="A26" s="86" t="s">
        <v>83</v>
      </c>
      <c r="B26" s="87">
        <v>8.5154432143227661E-4</v>
      </c>
      <c r="C26" s="87">
        <v>4.8884645430084198E-4</v>
      </c>
      <c r="D26" s="87">
        <v>6.0602018585211861E-4</v>
      </c>
      <c r="E26" s="87">
        <v>3.6107976738130373E-4</v>
      </c>
      <c r="F26" s="89">
        <v>5.0501682154343219E-4</v>
      </c>
      <c r="G26" s="89">
        <v>2.777536672163875E-4</v>
      </c>
      <c r="I26" s="86" t="s">
        <v>83</v>
      </c>
      <c r="J26" s="165">
        <f>'D. Beregninger_pop'!B24</f>
        <v>280.42028238533049</v>
      </c>
      <c r="K26" s="165">
        <f>'D. Beregninger_pop'!C24</f>
        <v>273.54037359983272</v>
      </c>
      <c r="L26" s="166">
        <f t="shared" si="0"/>
        <v>4.5802079781793389E-2</v>
      </c>
      <c r="M26" s="166">
        <f t="shared" si="1"/>
        <v>4.6672038774150368E-2</v>
      </c>
      <c r="N26" s="29"/>
      <c r="O26" s="86" t="s">
        <v>83</v>
      </c>
      <c r="P26" s="313">
        <f t="shared" si="2"/>
        <v>3.9002500947974248E-5</v>
      </c>
      <c r="Q26" s="313">
        <f t="shared" si="3"/>
        <v>2.2815460669734822E-5</v>
      </c>
      <c r="R26" s="313">
        <f t="shared" si="4"/>
        <v>2.7756984901775994E-5</v>
      </c>
      <c r="S26" s="313">
        <f t="shared" si="5"/>
        <v>1.6852328903781401E-5</v>
      </c>
      <c r="T26" s="313">
        <f t="shared" si="6"/>
        <v>2.3130820751479994E-5</v>
      </c>
      <c r="U26" s="313">
        <f t="shared" si="7"/>
        <v>1.2963329925985696E-5</v>
      </c>
    </row>
    <row r="27" spans="1:21" x14ac:dyDescent="0.25">
      <c r="A27" s="86" t="s">
        <v>84</v>
      </c>
      <c r="B27" s="87">
        <v>8.6622612007766081E-4</v>
      </c>
      <c r="C27" s="87">
        <v>4.8884645430084198E-4</v>
      </c>
      <c r="D27" s="87">
        <v>6.1646880974612064E-4</v>
      </c>
      <c r="E27" s="87">
        <v>3.6107976738130373E-4</v>
      </c>
      <c r="F27" s="89">
        <v>5.1372400812176727E-4</v>
      </c>
      <c r="G27" s="89">
        <v>2.777536672163875E-4</v>
      </c>
      <c r="I27" s="86" t="s">
        <v>84</v>
      </c>
      <c r="J27" s="165">
        <f>'D. Beregninger_pop'!B25</f>
        <v>287.30010755721713</v>
      </c>
      <c r="K27" s="165">
        <f>'D. Beregninger_pop'!C25</f>
        <v>277.07161021927732</v>
      </c>
      <c r="L27" s="166">
        <f t="shared" si="0"/>
        <v>4.692578702125242E-2</v>
      </c>
      <c r="M27" s="166">
        <f t="shared" si="1"/>
        <v>4.7274545856576602E-2</v>
      </c>
      <c r="O27" s="86" t="s">
        <v>84</v>
      </c>
      <c r="P27" s="313">
        <f t="shared" si="2"/>
        <v>4.0648342423010134E-5</v>
      </c>
      <c r="Q27" s="313">
        <f t="shared" si="3"/>
        <v>2.3109994120670032E-5</v>
      </c>
      <c r="R27" s="313">
        <f t="shared" si="4"/>
        <v>2.8928284071391435E-5</v>
      </c>
      <c r="S27" s="313">
        <f t="shared" si="5"/>
        <v>1.7069882020949457E-5</v>
      </c>
      <c r="T27" s="313">
        <f t="shared" si="6"/>
        <v>2.4106903392826199E-5</v>
      </c>
      <c r="U27" s="313">
        <f t="shared" si="7"/>
        <v>1.3130678477653428E-5</v>
      </c>
    </row>
    <row r="28" spans="1:21" x14ac:dyDescent="0.25">
      <c r="A28" s="86" t="s">
        <v>85</v>
      </c>
      <c r="B28" s="87">
        <v>1.4169325216563668E-3</v>
      </c>
      <c r="C28" s="87">
        <v>6.0070987442874051E-4</v>
      </c>
      <c r="D28" s="87">
        <v>8.3670609283845404E-4</v>
      </c>
      <c r="E28" s="87">
        <v>3.8443603009153239E-4</v>
      </c>
      <c r="F28" s="89">
        <v>5.9764720917032438E-4</v>
      </c>
      <c r="G28" s="89">
        <v>2.3878014291399527E-4</v>
      </c>
      <c r="I28" s="86" t="s">
        <v>85</v>
      </c>
      <c r="J28" s="165">
        <f>'D. Beregninger_pop'!B26</f>
        <v>282.8208282101607</v>
      </c>
      <c r="K28" s="165">
        <f>'D. Beregninger_pop'!C26</f>
        <v>278.55020683333049</v>
      </c>
      <c r="L28" s="166">
        <f>J28/J$95</f>
        <v>2.886051682132254E-2</v>
      </c>
      <c r="M28" s="166">
        <f>K28/K$95</f>
        <v>2.8595562000207159E-2</v>
      </c>
      <c r="O28" s="86" t="s">
        <v>85</v>
      </c>
      <c r="P28" s="313">
        <f t="shared" si="2"/>
        <v>4.0893404875942542E-5</v>
      </c>
      <c r="Q28" s="313">
        <f t="shared" si="3"/>
        <v>1.7177636458363705E-5</v>
      </c>
      <c r="R28" s="313">
        <f t="shared" si="4"/>
        <v>2.4147770266867262E-5</v>
      </c>
      <c r="S28" s="313">
        <f t="shared" si="5"/>
        <v>1.099316433359592E-5</v>
      </c>
      <c r="T28" s="313">
        <f t="shared" si="6"/>
        <v>1.7248407333476619E-5</v>
      </c>
      <c r="U28" s="313">
        <f t="shared" si="7"/>
        <v>6.8280523811154775E-6</v>
      </c>
    </row>
    <row r="29" spans="1:21" x14ac:dyDescent="0.25">
      <c r="A29" s="86" t="s">
        <v>86</v>
      </c>
      <c r="B29" s="87">
        <v>1.4877791477391851E-3</v>
      </c>
      <c r="C29" s="87">
        <v>1.0193864535760445E-3</v>
      </c>
      <c r="D29" s="87">
        <v>8.7854139748037667E-4</v>
      </c>
      <c r="E29" s="87">
        <v>6.5237629348866108E-4</v>
      </c>
      <c r="F29" s="89">
        <v>6.2752956962884045E-4</v>
      </c>
      <c r="G29" s="89">
        <v>4.0520266676314346E-4</v>
      </c>
      <c r="I29" s="86" t="s">
        <v>86</v>
      </c>
      <c r="J29" s="165">
        <f>'D. Beregninger_pop'!B27</f>
        <v>297.98079695175159</v>
      </c>
      <c r="K29" s="165">
        <f>'D. Beregninger_pop'!C27</f>
        <v>294.72779331650025</v>
      </c>
      <c r="L29" s="166">
        <f t="shared" ref="L29:L57" si="8">J29/J$95</f>
        <v>3.0407519337531455E-2</v>
      </c>
      <c r="M29" s="166">
        <f t="shared" ref="M29:M57" si="9">K29/K$95</f>
        <v>3.0256329667739331E-2</v>
      </c>
      <c r="O29" s="86" t="s">
        <v>86</v>
      </c>
      <c r="P29" s="313">
        <f t="shared" si="2"/>
        <v>4.5239673204855338E-5</v>
      </c>
      <c r="Q29" s="313">
        <f t="shared" si="3"/>
        <v>3.084289259822446E-5</v>
      </c>
      <c r="R29" s="313">
        <f t="shared" si="4"/>
        <v>2.6714264532706462E-5</v>
      </c>
      <c r="S29" s="313">
        <f t="shared" si="5"/>
        <v>1.9738512203210797E-5</v>
      </c>
      <c r="T29" s="313">
        <f t="shared" si="6"/>
        <v>1.9081617523361756E-5</v>
      </c>
      <c r="U29" s="313">
        <f t="shared" si="7"/>
        <v>1.2259945467832791E-5</v>
      </c>
    </row>
    <row r="30" spans="1:21" x14ac:dyDescent="0.25">
      <c r="A30" s="86" t="s">
        <v>87</v>
      </c>
      <c r="B30" s="87">
        <v>1.8065889651118678E-3</v>
      </c>
      <c r="C30" s="87">
        <v>1.1468097602730502E-3</v>
      </c>
      <c r="D30" s="87">
        <v>1.0668002683690289E-3</v>
      </c>
      <c r="E30" s="87">
        <v>7.3392333017474381E-4</v>
      </c>
      <c r="F30" s="89">
        <v>7.6200019169216354E-4</v>
      </c>
      <c r="G30" s="89">
        <v>4.5585300010853649E-4</v>
      </c>
      <c r="I30" s="86" t="s">
        <v>87</v>
      </c>
      <c r="J30" s="165">
        <f>'D. Beregninger_pop'!B28</f>
        <v>303.19937483181729</v>
      </c>
      <c r="K30" s="165">
        <f>'D. Beregninger_pop'!C28</f>
        <v>299.18967604008412</v>
      </c>
      <c r="L30" s="166">
        <f t="shared" si="8"/>
        <v>3.0940050324178243E-2</v>
      </c>
      <c r="M30" s="166">
        <f t="shared" si="9"/>
        <v>3.0714380105074813E-2</v>
      </c>
      <c r="O30" s="86" t="s">
        <v>87</v>
      </c>
      <c r="P30" s="313">
        <f t="shared" si="2"/>
        <v>5.5895953495666286E-5</v>
      </c>
      <c r="Q30" s="313">
        <f t="shared" si="3"/>
        <v>3.5223550885236189E-5</v>
      </c>
      <c r="R30" s="313">
        <f t="shared" si="4"/>
        <v>3.3006853989184614E-5</v>
      </c>
      <c r="S30" s="313">
        <f t="shared" si="5"/>
        <v>2.2542000130969405E-5</v>
      </c>
      <c r="T30" s="313">
        <f t="shared" si="6"/>
        <v>2.3576324277989009E-5</v>
      </c>
      <c r="U30" s="313">
        <f t="shared" si="7"/>
        <v>1.4001242317372299E-5</v>
      </c>
    </row>
    <row r="31" spans="1:21" x14ac:dyDescent="0.25">
      <c r="A31" s="86" t="s">
        <v>88</v>
      </c>
      <c r="B31" s="87">
        <v>1.4700674912184806E-3</v>
      </c>
      <c r="C31" s="87">
        <v>9.829797945197572E-4</v>
      </c>
      <c r="D31" s="87">
        <v>8.6808257131989607E-4</v>
      </c>
      <c r="E31" s="87">
        <v>6.2907714014978037E-4</v>
      </c>
      <c r="F31" s="89">
        <v>6.2005897951421154E-4</v>
      </c>
      <c r="G31" s="89">
        <v>3.9073114295017406E-4</v>
      </c>
      <c r="I31" s="86" t="s">
        <v>88</v>
      </c>
      <c r="J31" s="165">
        <f>'D. Beregninger_pop'!B29</f>
        <v>310.53147675330956</v>
      </c>
      <c r="K31" s="165">
        <f>'D. Beregninger_pop'!C29</f>
        <v>306.84358792459454</v>
      </c>
      <c r="L31" s="166">
        <f t="shared" si="8"/>
        <v>3.1688256360416972E-2</v>
      </c>
      <c r="M31" s="166">
        <f t="shared" si="9"/>
        <v>3.1500119646702934E-2</v>
      </c>
      <c r="O31" s="86" t="s">
        <v>88</v>
      </c>
      <c r="P31" s="313">
        <f t="shared" si="2"/>
        <v>4.6583875528846238E-5</v>
      </c>
      <c r="Q31" s="313">
        <f t="shared" si="3"/>
        <v>3.0963981137663818E-5</v>
      </c>
      <c r="R31" s="313">
        <f t="shared" si="4"/>
        <v>2.7508023061994817E-5</v>
      </c>
      <c r="S31" s="313">
        <f t="shared" si="5"/>
        <v>1.9816005181723792E-5</v>
      </c>
      <c r="T31" s="313">
        <f t="shared" si="6"/>
        <v>1.9648587901424871E-5</v>
      </c>
      <c r="U31" s="313">
        <f t="shared" si="7"/>
        <v>1.230807775262347E-5</v>
      </c>
    </row>
    <row r="32" spans="1:21" x14ac:dyDescent="0.25">
      <c r="A32" s="86" t="s">
        <v>89</v>
      </c>
      <c r="B32" s="87">
        <v>1.2043926434079119E-3</v>
      </c>
      <c r="C32" s="87">
        <v>1.1104031012167627E-3</v>
      </c>
      <c r="D32" s="87">
        <v>7.1120017891268604E-4</v>
      </c>
      <c r="E32" s="87">
        <v>7.1062417683586288E-4</v>
      </c>
      <c r="F32" s="89">
        <v>5.0800012779477573E-4</v>
      </c>
      <c r="G32" s="89">
        <v>4.4138147629556697E-4</v>
      </c>
      <c r="I32" s="86" t="s">
        <v>89</v>
      </c>
      <c r="J32" s="165">
        <f>'D. Beregninger_pop'!B30</f>
        <v>307.38293476566997</v>
      </c>
      <c r="K32" s="165">
        <f>'D. Beregninger_pop'!C30</f>
        <v>305.72159402334245</v>
      </c>
      <c r="L32" s="166">
        <f t="shared" si="8"/>
        <v>3.136696266514008E-2</v>
      </c>
      <c r="M32" s="166">
        <f t="shared" si="9"/>
        <v>3.1384937372986997E-2</v>
      </c>
      <c r="O32" s="86" t="s">
        <v>89</v>
      </c>
      <c r="P32" s="313">
        <f t="shared" si="2"/>
        <v>3.7778139079945345E-5</v>
      </c>
      <c r="Q32" s="313">
        <f t="shared" si="3"/>
        <v>3.4849931790458639E-5</v>
      </c>
      <c r="R32" s="313">
        <f t="shared" si="4"/>
        <v>2.2308189459395167E-5</v>
      </c>
      <c r="S32" s="313">
        <f t="shared" si="5"/>
        <v>2.2302895285723992E-5</v>
      </c>
      <c r="T32" s="313">
        <f t="shared" si="6"/>
        <v>1.5934421042425121E-5</v>
      </c>
      <c r="U32" s="313">
        <f t="shared" si="7"/>
        <v>1.3852729991132914E-5</v>
      </c>
    </row>
    <row r="33" spans="1:21" x14ac:dyDescent="0.25">
      <c r="A33" s="86" t="s">
        <v>90</v>
      </c>
      <c r="B33" s="87">
        <v>2.7098834476678014E-3</v>
      </c>
      <c r="C33" s="87">
        <v>1.0193864535760445E-3</v>
      </c>
      <c r="D33" s="87">
        <v>1.6002004025535432E-3</v>
      </c>
      <c r="E33" s="87">
        <v>6.5237629348866108E-4</v>
      </c>
      <c r="F33" s="89">
        <v>1.1430002875382453E-3</v>
      </c>
      <c r="G33" s="89">
        <v>4.0520266676314346E-4</v>
      </c>
      <c r="I33" s="86" t="s">
        <v>90</v>
      </c>
      <c r="J33" s="165">
        <f>'D. Beregninger_pop'!B31</f>
        <v>321.10779459024269</v>
      </c>
      <c r="K33" s="165">
        <f>'D. Beregninger_pop'!C31</f>
        <v>315.15851947185814</v>
      </c>
      <c r="L33" s="166">
        <f t="shared" si="8"/>
        <v>3.2767519160021123E-2</v>
      </c>
      <c r="M33" s="166">
        <f t="shared" si="9"/>
        <v>3.2353718512380759E-2</v>
      </c>
      <c r="O33" s="86" t="s">
        <v>90</v>
      </c>
      <c r="P33" s="313">
        <f t="shared" si="2"/>
        <v>8.8796157792878788E-5</v>
      </c>
      <c r="Q33" s="313">
        <f t="shared" si="3"/>
        <v>3.2980942374333441E-5</v>
      </c>
      <c r="R33" s="313">
        <f t="shared" si="4"/>
        <v>5.243459735054674E-5</v>
      </c>
      <c r="S33" s="313">
        <f t="shared" si="5"/>
        <v>2.1106798963682439E-5</v>
      </c>
      <c r="T33" s="313">
        <f t="shared" si="6"/>
        <v>3.7453283821819104E-5</v>
      </c>
      <c r="U33" s="313">
        <f t="shared" si="7"/>
        <v>1.3109813020920767E-5</v>
      </c>
    </row>
    <row r="34" spans="1:21" x14ac:dyDescent="0.25">
      <c r="A34" s="86" t="s">
        <v>91</v>
      </c>
      <c r="B34" s="87">
        <v>2.3379386607330051E-3</v>
      </c>
      <c r="C34" s="87">
        <v>1.0375897831041881E-3</v>
      </c>
      <c r="D34" s="87">
        <v>1.380565053183449E-3</v>
      </c>
      <c r="E34" s="87">
        <v>6.6402587015810133E-4</v>
      </c>
      <c r="F34" s="89">
        <v>9.8611789513103516E-4</v>
      </c>
      <c r="G34" s="89">
        <v>4.1243842866962817E-4</v>
      </c>
      <c r="I34" s="86" t="s">
        <v>91</v>
      </c>
      <c r="J34" s="165">
        <f>'D. Beregninger_pop'!B32</f>
        <v>342.32131367270983</v>
      </c>
      <c r="K34" s="165">
        <f>'D. Beregninger_pop'!C32</f>
        <v>344.12161785301691</v>
      </c>
      <c r="L34" s="166">
        <f t="shared" si="8"/>
        <v>3.4932257620740308E-2</v>
      </c>
      <c r="M34" s="166">
        <f t="shared" si="9"/>
        <v>3.5327028368769005E-2</v>
      </c>
      <c r="O34" s="86" t="s">
        <v>91</v>
      </c>
      <c r="P34" s="313">
        <f t="shared" si="2"/>
        <v>8.1669475598213908E-5</v>
      </c>
      <c r="Q34" s="313">
        <f t="shared" si="3"/>
        <v>3.665496370286653E-5</v>
      </c>
      <c r="R34" s="313">
        <f t="shared" si="4"/>
        <v>4.8226254099995286E-5</v>
      </c>
      <c r="S34" s="313">
        <f t="shared" si="5"/>
        <v>2.3458060752671768E-5</v>
      </c>
      <c r="T34" s="313">
        <f t="shared" si="6"/>
        <v>3.4447324357139493E-5</v>
      </c>
      <c r="U34" s="313">
        <f t="shared" si="7"/>
        <v>1.4570224069982466E-5</v>
      </c>
    </row>
    <row r="35" spans="1:21" x14ac:dyDescent="0.25">
      <c r="A35" s="86" t="s">
        <v>92</v>
      </c>
      <c r="B35" s="87">
        <v>1.8774355911946859E-3</v>
      </c>
      <c r="C35" s="87">
        <v>1.4198597031952049E-3</v>
      </c>
      <c r="D35" s="87">
        <v>1.1086355730109516E-3</v>
      </c>
      <c r="E35" s="87">
        <v>9.0866698021634931E-4</v>
      </c>
      <c r="F35" s="89">
        <v>7.9188255215067961E-4</v>
      </c>
      <c r="G35" s="89">
        <v>5.6438942870580696E-4</v>
      </c>
      <c r="I35" s="86" t="s">
        <v>92</v>
      </c>
      <c r="J35" s="165">
        <f>'D. Beregninger_pop'!B33</f>
        <v>338.47696130106146</v>
      </c>
      <c r="K35" s="165">
        <f>'D. Beregninger_pop'!C33</f>
        <v>337.17221376696716</v>
      </c>
      <c r="L35" s="166">
        <f t="shared" si="8"/>
        <v>3.4539959793910516E-2</v>
      </c>
      <c r="M35" s="166">
        <f t="shared" si="9"/>
        <v>3.4613612580404386E-2</v>
      </c>
      <c r="O35" s="86" t="s">
        <v>92</v>
      </c>
      <c r="P35" s="313">
        <f t="shared" si="2"/>
        <v>6.4846549835521076E-5</v>
      </c>
      <c r="Q35" s="313">
        <f t="shared" si="3"/>
        <v>4.914647368492678E-5</v>
      </c>
      <c r="R35" s="313">
        <f t="shared" si="4"/>
        <v>3.829222811789721E-5</v>
      </c>
      <c r="S35" s="313">
        <f t="shared" si="5"/>
        <v>3.1452246817814691E-5</v>
      </c>
      <c r="T35" s="313">
        <f t="shared" si="6"/>
        <v>2.735159151278372E-5</v>
      </c>
      <c r="U35" s="313">
        <f t="shared" si="7"/>
        <v>1.9535557029698563E-5</v>
      </c>
    </row>
    <row r="36" spans="1:21" x14ac:dyDescent="0.25">
      <c r="A36" s="86" t="s">
        <v>93</v>
      </c>
      <c r="B36" s="87">
        <v>2.1962454085673686E-3</v>
      </c>
      <c r="C36" s="87">
        <v>1.6200963280047849E-3</v>
      </c>
      <c r="D36" s="87">
        <v>1.2968944438996037E-3</v>
      </c>
      <c r="E36" s="87">
        <v>1.0368123235801935E-3</v>
      </c>
      <c r="F36" s="89">
        <v>9.2635317421400269E-4</v>
      </c>
      <c r="G36" s="89">
        <v>6.4398280967713868E-4</v>
      </c>
      <c r="I36" s="86" t="s">
        <v>93</v>
      </c>
      <c r="J36" s="165">
        <f>'D. Beregninger_pop'!B34</f>
        <v>336.96357371584236</v>
      </c>
      <c r="K36" s="165">
        <f>'D. Beregninger_pop'!C34</f>
        <v>335.71971003433845</v>
      </c>
      <c r="L36" s="166">
        <f t="shared" si="8"/>
        <v>3.4385525807782945E-2</v>
      </c>
      <c r="M36" s="166">
        <f t="shared" si="9"/>
        <v>3.4464500644663588E-2</v>
      </c>
      <c r="O36" s="86" t="s">
        <v>93</v>
      </c>
      <c r="P36" s="313">
        <f t="shared" si="2"/>
        <v>7.5519053176518046E-5</v>
      </c>
      <c r="Q36" s="313">
        <f t="shared" si="3"/>
        <v>5.5835810940938021E-5</v>
      </c>
      <c r="R36" s="313">
        <f t="shared" si="4"/>
        <v>4.4594397370680137E-5</v>
      </c>
      <c r="S36" s="313">
        <f t="shared" si="5"/>
        <v>3.5733218994424732E-5</v>
      </c>
      <c r="T36" s="313">
        <f t="shared" si="6"/>
        <v>3.185314097905724E-5</v>
      </c>
      <c r="U36" s="313">
        <f t="shared" si="7"/>
        <v>2.2194545959270016E-5</v>
      </c>
    </row>
    <row r="37" spans="1:21" x14ac:dyDescent="0.25">
      <c r="A37" s="86" t="s">
        <v>94</v>
      </c>
      <c r="B37" s="87">
        <v>3.489196334578803E-3</v>
      </c>
      <c r="C37" s="87">
        <v>1.984162918567658E-3</v>
      </c>
      <c r="D37" s="87">
        <v>2.060388753614693E-3</v>
      </c>
      <c r="E37" s="87">
        <v>1.2698038569690009E-3</v>
      </c>
      <c r="F37" s="89">
        <v>1.4717062525819234E-3</v>
      </c>
      <c r="G37" s="89">
        <v>7.8869804780683282E-4</v>
      </c>
      <c r="I37" s="86" t="s">
        <v>94</v>
      </c>
      <c r="J37" s="165">
        <f>'D. Beregninger_pop'!B35</f>
        <v>351.32336051582314</v>
      </c>
      <c r="K37" s="165">
        <f>'D. Beregninger_pop'!C35</f>
        <v>351.14060295619862</v>
      </c>
      <c r="L37" s="166">
        <f t="shared" si="8"/>
        <v>3.5850873572706013E-2</v>
      </c>
      <c r="M37" s="166">
        <f t="shared" si="9"/>
        <v>3.6047587243875703E-2</v>
      </c>
      <c r="O37" s="86" t="s">
        <v>94</v>
      </c>
      <c r="P37" s="313">
        <f t="shared" si="2"/>
        <v>1.2509073666133389E-4</v>
      </c>
      <c r="Q37" s="313">
        <f t="shared" si="3"/>
        <v>7.1524285913130697E-5</v>
      </c>
      <c r="R37" s="313">
        <f t="shared" si="4"/>
        <v>7.3866736716465679E-5</v>
      </c>
      <c r="S37" s="313">
        <f t="shared" si="5"/>
        <v>4.5773365316699922E-5</v>
      </c>
      <c r="T37" s="313">
        <f t="shared" si="6"/>
        <v>5.2761954797475477E-5</v>
      </c>
      <c r="U37" s="313">
        <f t="shared" si="7"/>
        <v>2.8430661687391257E-5</v>
      </c>
    </row>
    <row r="38" spans="1:21" x14ac:dyDescent="0.25">
      <c r="A38" s="86" t="s">
        <v>95</v>
      </c>
      <c r="B38" s="87">
        <v>3.3577069866608774E-3</v>
      </c>
      <c r="C38" s="87">
        <v>1.6827896051877286E-3</v>
      </c>
      <c r="D38" s="87">
        <v>1.9827436033589313E-3</v>
      </c>
      <c r="E38" s="87">
        <v>1.0769341121833172E-3</v>
      </c>
      <c r="F38" s="89">
        <v>1.4162454309706652E-3</v>
      </c>
      <c r="G38" s="89">
        <v>6.6890317526914099E-4</v>
      </c>
      <c r="I38" s="86" t="s">
        <v>95</v>
      </c>
      <c r="J38" s="165">
        <f>'D. Beregninger_pop'!B36</f>
        <v>349.8186705604042</v>
      </c>
      <c r="K38" s="165">
        <f>'D. Beregninger_pop'!C36</f>
        <v>342.70390462895421</v>
      </c>
      <c r="L38" s="166">
        <f t="shared" si="8"/>
        <v>3.5697327138222858E-2</v>
      </c>
      <c r="M38" s="166">
        <f t="shared" si="9"/>
        <v>3.5181487976399251E-2</v>
      </c>
      <c r="O38" s="86" t="s">
        <v>95</v>
      </c>
      <c r="P38" s="313">
        <f t="shared" si="2"/>
        <v>1.1986116473712983E-4</v>
      </c>
      <c r="Q38" s="313">
        <f t="shared" si="3"/>
        <v>5.9203042261721712E-5</v>
      </c>
      <c r="R38" s="313">
        <f t="shared" si="4"/>
        <v>7.0778647040322558E-5</v>
      </c>
      <c r="S38" s="313">
        <f t="shared" si="5"/>
        <v>3.7888144519151577E-5</v>
      </c>
      <c r="T38" s="313">
        <f t="shared" si="6"/>
        <v>5.0556176457373251E-5</v>
      </c>
      <c r="U38" s="313">
        <f t="shared" si="7"/>
        <v>2.3533009018106564E-5</v>
      </c>
    </row>
    <row r="39" spans="1:21" x14ac:dyDescent="0.25">
      <c r="A39" s="86" t="s">
        <v>96</v>
      </c>
      <c r="B39" s="87">
        <v>3.6583971645708069E-3</v>
      </c>
      <c r="C39" s="87">
        <v>2.0698312143809061E-3</v>
      </c>
      <c r="D39" s="87">
        <v>2.1603027320179404E-3</v>
      </c>
      <c r="E39" s="87">
        <v>1.32462895798548E-3</v>
      </c>
      <c r="F39" s="89">
        <v>1.5430733800128145E-3</v>
      </c>
      <c r="G39" s="89">
        <v>8.2275090558104344E-4</v>
      </c>
      <c r="I39" s="86" t="s">
        <v>96</v>
      </c>
      <c r="J39" s="165">
        <f>'D. Beregninger_pop'!B37</f>
        <v>333.57149809379968</v>
      </c>
      <c r="K39" s="165">
        <f>'D. Beregninger_pop'!C37</f>
        <v>330.35327408803971</v>
      </c>
      <c r="L39" s="166">
        <f t="shared" si="8"/>
        <v>3.4039380666462532E-2</v>
      </c>
      <c r="M39" s="166">
        <f t="shared" si="9"/>
        <v>3.3913590079681144E-2</v>
      </c>
      <c r="O39" s="86" t="s">
        <v>96</v>
      </c>
      <c r="P39" s="313">
        <f t="shared" si="2"/>
        <v>1.2452957371393287E-4</v>
      </c>
      <c r="Q39" s="313">
        <f t="shared" si="3"/>
        <v>7.0195407338642676E-5</v>
      </c>
      <c r="R39" s="313">
        <f t="shared" si="4"/>
        <v>7.3535367049957668E-5</v>
      </c>
      <c r="S39" s="313">
        <f t="shared" si="5"/>
        <v>4.4922923488794748E-5</v>
      </c>
      <c r="T39" s="313">
        <f t="shared" si="6"/>
        <v>5.2525262178541189E-5</v>
      </c>
      <c r="U39" s="313">
        <f t="shared" si="7"/>
        <v>2.7902436949561953E-5</v>
      </c>
    </row>
    <row r="40" spans="1:21" x14ac:dyDescent="0.25">
      <c r="A40" s="86" t="s">
        <v>97</v>
      </c>
      <c r="B40" s="87">
        <v>4.7943378366749846E-3</v>
      </c>
      <c r="C40" s="87">
        <v>2.0361754222771515E-3</v>
      </c>
      <c r="D40" s="87">
        <v>2.8310816625075294E-3</v>
      </c>
      <c r="E40" s="87">
        <v>1.3030902757418137E-3</v>
      </c>
      <c r="F40" s="89">
        <v>2.0222011875053779E-3</v>
      </c>
      <c r="G40" s="89">
        <v>8.0937284207566055E-4</v>
      </c>
      <c r="I40" s="86" t="s">
        <v>97</v>
      </c>
      <c r="J40" s="165">
        <f>'D. Beregninger_pop'!B38</f>
        <v>333.33666208919675</v>
      </c>
      <c r="K40" s="165">
        <f>'D. Beregninger_pop'!C38</f>
        <v>325.90008899159722</v>
      </c>
      <c r="L40" s="166">
        <f t="shared" si="8"/>
        <v>3.4015416772063434E-2</v>
      </c>
      <c r="M40" s="166">
        <f t="shared" si="9"/>
        <v>3.3456432528188411E-2</v>
      </c>
      <c r="O40" s="86" t="s">
        <v>97</v>
      </c>
      <c r="P40" s="313">
        <f t="shared" si="2"/>
        <v>1.630813996605726E-4</v>
      </c>
      <c r="Q40" s="313">
        <f t="shared" si="3"/>
        <v>6.8123165630971068E-5</v>
      </c>
      <c r="R40" s="313">
        <f t="shared" si="4"/>
        <v>9.6300422665939841E-5</v>
      </c>
      <c r="S40" s="313">
        <f t="shared" si="5"/>
        <v>4.3596751888494426E-5</v>
      </c>
      <c r="T40" s="313">
        <f t="shared" si="6"/>
        <v>6.8786016189957024E-5</v>
      </c>
      <c r="U40" s="313">
        <f t="shared" si="7"/>
        <v>2.7078727881052432E-5</v>
      </c>
    </row>
    <row r="41" spans="1:21" x14ac:dyDescent="0.25">
      <c r="A41" s="86" t="s">
        <v>98</v>
      </c>
      <c r="B41" s="87">
        <v>4.7943378366749846E-3</v>
      </c>
      <c r="C41" s="87">
        <v>2.9617097051304023E-3</v>
      </c>
      <c r="D41" s="87">
        <v>2.8310816625075294E-3</v>
      </c>
      <c r="E41" s="87">
        <v>1.8954040374426382E-3</v>
      </c>
      <c r="F41" s="89">
        <v>2.0222011875053779E-3</v>
      </c>
      <c r="G41" s="89">
        <v>1.1772695884736883E-3</v>
      </c>
      <c r="I41" s="86" t="s">
        <v>98</v>
      </c>
      <c r="J41" s="165">
        <f>'D. Beregninger_pop'!B39</f>
        <v>345.84385374175417</v>
      </c>
      <c r="K41" s="165">
        <f>'D. Beregninger_pop'!C39</f>
        <v>336.82430868130757</v>
      </c>
      <c r="L41" s="166">
        <f t="shared" si="8"/>
        <v>3.5291716036726893E-2</v>
      </c>
      <c r="M41" s="166">
        <f t="shared" si="9"/>
        <v>3.4577897146694014E-2</v>
      </c>
      <c r="O41" s="86" t="s">
        <v>98</v>
      </c>
      <c r="P41" s="313">
        <f t="shared" si="2"/>
        <v>1.6920040951606908E-4</v>
      </c>
      <c r="Q41" s="313">
        <f t="shared" si="3"/>
        <v>1.0240969356236451E-4</v>
      </c>
      <c r="R41" s="313">
        <f t="shared" si="4"/>
        <v>9.9913730110000402E-5</v>
      </c>
      <c r="S41" s="313">
        <f t="shared" si="5"/>
        <v>6.5539085858120117E-5</v>
      </c>
      <c r="T41" s="313">
        <f t="shared" si="6"/>
        <v>7.1366950078571718E-5</v>
      </c>
      <c r="U41" s="313">
        <f t="shared" si="7"/>
        <v>4.0707506744173982E-5</v>
      </c>
    </row>
    <row r="42" spans="1:21" x14ac:dyDescent="0.25">
      <c r="A42" s="86" t="s">
        <v>99</v>
      </c>
      <c r="B42" s="87">
        <v>4.8611578762105239E-3</v>
      </c>
      <c r="C42" s="87">
        <v>2.776602848559752E-3</v>
      </c>
      <c r="D42" s="87">
        <v>2.8705392466539751E-3</v>
      </c>
      <c r="E42" s="87">
        <v>1.7769412851024731E-3</v>
      </c>
      <c r="F42" s="89">
        <v>2.0503851761814111E-3</v>
      </c>
      <c r="G42" s="89">
        <v>1.1036902391940826E-3</v>
      </c>
      <c r="I42" s="86" t="s">
        <v>99</v>
      </c>
      <c r="J42" s="165">
        <f>'D. Beregninger_pop'!B40</f>
        <v>366.55291029581485</v>
      </c>
      <c r="K42" s="165">
        <f>'D. Beregninger_pop'!C40</f>
        <v>360.51664501472391</v>
      </c>
      <c r="L42" s="166">
        <f t="shared" si="8"/>
        <v>3.7404976502070211E-2</v>
      </c>
      <c r="M42" s="166">
        <f t="shared" si="9"/>
        <v>3.7010118182370155E-2</v>
      </c>
      <c r="O42" s="86" t="s">
        <v>99</v>
      </c>
      <c r="P42" s="313">
        <f t="shared" si="2"/>
        <v>1.8183149613250818E-4</v>
      </c>
      <c r="Q42" s="313">
        <f t="shared" si="3"/>
        <v>1.0276239957070204E-4</v>
      </c>
      <c r="R42" s="313">
        <f t="shared" si="4"/>
        <v>1.0737245306936226E-4</v>
      </c>
      <c r="S42" s="313">
        <f t="shared" si="5"/>
        <v>6.5764806964775224E-5</v>
      </c>
      <c r="T42" s="313">
        <f t="shared" si="6"/>
        <v>7.6694609335258772E-5</v>
      </c>
      <c r="U42" s="313">
        <f t="shared" si="7"/>
        <v>4.0847706189301383E-5</v>
      </c>
    </row>
    <row r="43" spans="1:21" x14ac:dyDescent="0.25">
      <c r="A43" s="86" t="s">
        <v>100</v>
      </c>
      <c r="B43" s="87">
        <v>6.2643787064568602E-3</v>
      </c>
      <c r="C43" s="87">
        <v>3.2141281459085614E-3</v>
      </c>
      <c r="D43" s="87">
        <v>3.6991485137293492E-3</v>
      </c>
      <c r="E43" s="87">
        <v>2.0569441542701355E-3</v>
      </c>
      <c r="F43" s="89">
        <v>2.6422489383781068E-3</v>
      </c>
      <c r="G43" s="89">
        <v>1.2776050647640594E-3</v>
      </c>
      <c r="I43" s="86" t="s">
        <v>100</v>
      </c>
      <c r="J43" s="165">
        <f>'D. Beregninger_pop'!B41</f>
        <v>393.53295793575455</v>
      </c>
      <c r="K43" s="165">
        <f>'D. Beregninger_pop'!C41</f>
        <v>384.91348914660091</v>
      </c>
      <c r="L43" s="166">
        <f t="shared" si="8"/>
        <v>4.0158161703034094E-2</v>
      </c>
      <c r="M43" s="166">
        <f t="shared" si="9"/>
        <v>3.9514662971309802E-2</v>
      </c>
      <c r="O43" s="86" t="s">
        <v>100</v>
      </c>
      <c r="P43" s="313">
        <f t="shared" si="2"/>
        <v>2.5156593306293815E-4</v>
      </c>
      <c r="Q43" s="313">
        <f t="shared" si="3"/>
        <v>1.2700519043217767E-4</v>
      </c>
      <c r="R43" s="313">
        <f t="shared" si="4"/>
        <v>1.4855100417788145E-4</v>
      </c>
      <c r="S43" s="313">
        <f t="shared" si="5"/>
        <v>8.127945500679028E-5</v>
      </c>
      <c r="T43" s="313">
        <f t="shared" si="6"/>
        <v>1.0610786012705818E-4</v>
      </c>
      <c r="U43" s="313">
        <f t="shared" si="7"/>
        <v>5.0484133544590242E-5</v>
      </c>
    </row>
    <row r="44" spans="1:21" x14ac:dyDescent="0.25">
      <c r="A44" s="86" t="s">
        <v>101</v>
      </c>
      <c r="B44" s="87">
        <v>6.0973286076180114E-3</v>
      </c>
      <c r="C44" s="87">
        <v>3.6853092353611254E-3</v>
      </c>
      <c r="D44" s="87">
        <v>3.6005045533632337E-3</v>
      </c>
      <c r="E44" s="87">
        <v>2.3584857056814642E-3</v>
      </c>
      <c r="F44" s="89">
        <v>2.5717889666880241E-3</v>
      </c>
      <c r="G44" s="89">
        <v>1.4648979538394189E-3</v>
      </c>
      <c r="I44" s="86" t="s">
        <v>101</v>
      </c>
      <c r="J44" s="165">
        <f>'D. Beregninger_pop'!B42</f>
        <v>378.87745172257007</v>
      </c>
      <c r="K44" s="165">
        <f>'D. Beregninger_pop'!C42</f>
        <v>372.78029928422359</v>
      </c>
      <c r="L44" s="166">
        <f t="shared" si="8"/>
        <v>3.8662637182201046E-2</v>
      </c>
      <c r="M44" s="166">
        <f t="shared" si="9"/>
        <v>3.8269087220660677E-2</v>
      </c>
      <c r="O44" s="86" t="s">
        <v>101</v>
      </c>
      <c r="P44" s="313">
        <f t="shared" si="2"/>
        <v>2.3573880373699025E-4</v>
      </c>
      <c r="Q44" s="313">
        <f t="shared" si="3"/>
        <v>1.4103342056314121E-4</v>
      </c>
      <c r="R44" s="313">
        <f t="shared" si="4"/>
        <v>1.3920500121954553E-4</v>
      </c>
      <c r="S44" s="313">
        <f t="shared" si="5"/>
        <v>9.02570951794054E-5</v>
      </c>
      <c r="T44" s="313">
        <f t="shared" si="6"/>
        <v>9.9432143728246813E-5</v>
      </c>
      <c r="U44" s="313">
        <f t="shared" si="7"/>
        <v>5.6060307564848076E-5</v>
      </c>
    </row>
    <row r="45" spans="1:21" x14ac:dyDescent="0.25">
      <c r="A45" s="86" t="s">
        <v>102</v>
      </c>
      <c r="B45" s="87">
        <v>5.7632284099403122E-3</v>
      </c>
      <c r="C45" s="87">
        <v>4.240629805073076E-3</v>
      </c>
      <c r="D45" s="87">
        <v>3.403216632631002E-3</v>
      </c>
      <c r="E45" s="87">
        <v>2.7138739627019593E-3</v>
      </c>
      <c r="F45" s="89">
        <v>2.4308690233078582E-3</v>
      </c>
      <c r="G45" s="89">
        <v>1.6856360016782354E-3</v>
      </c>
      <c r="I45" s="86" t="s">
        <v>102</v>
      </c>
      <c r="J45" s="165">
        <f>'D. Beregninger_pop'!B43</f>
        <v>370.47554133566427</v>
      </c>
      <c r="K45" s="165">
        <f>'D. Beregninger_pop'!C43</f>
        <v>361.13417654176965</v>
      </c>
      <c r="L45" s="166">
        <f t="shared" si="8"/>
        <v>3.7805262293699717E-2</v>
      </c>
      <c r="M45" s="166">
        <f t="shared" si="9"/>
        <v>3.7073513077206063E-2</v>
      </c>
      <c r="O45" s="86" t="s">
        <v>102</v>
      </c>
      <c r="P45" s="313">
        <f t="shared" si="2"/>
        <v>2.1788036169629547E-4</v>
      </c>
      <c r="Q45" s="313">
        <f t="shared" si="3"/>
        <v>1.5721504453396649E-4</v>
      </c>
      <c r="R45" s="313">
        <f t="shared" si="4"/>
        <v>1.2865949743889654E-4</v>
      </c>
      <c r="S45" s="313">
        <f t="shared" si="5"/>
        <v>1.0061284184612012E-4</v>
      </c>
      <c r="T45" s="313">
        <f t="shared" si="6"/>
        <v>9.1899641027783232E-5</v>
      </c>
      <c r="U45" s="313">
        <f t="shared" si="7"/>
        <v>6.2492448351627401E-5</v>
      </c>
    </row>
    <row r="46" spans="1:21" x14ac:dyDescent="0.25">
      <c r="A46" s="86" t="s">
        <v>103</v>
      </c>
      <c r="B46" s="87">
        <v>7.350204348909384E-3</v>
      </c>
      <c r="C46" s="87">
        <v>4.3247692853324617E-3</v>
      </c>
      <c r="D46" s="87">
        <v>4.3403342561091039E-3</v>
      </c>
      <c r="E46" s="87">
        <v>2.7677206683111243E-3</v>
      </c>
      <c r="F46" s="89">
        <v>3.1002387543636457E-3</v>
      </c>
      <c r="G46" s="89">
        <v>1.7190811604416922E-3</v>
      </c>
      <c r="I46" s="86" t="s">
        <v>103</v>
      </c>
      <c r="J46" s="165">
        <f>'D. Beregninger_pop'!B44</f>
        <v>359.3164823021238</v>
      </c>
      <c r="K46" s="165">
        <f>'D. Beregninger_pop'!C44</f>
        <v>354.90667550846342</v>
      </c>
      <c r="L46" s="166">
        <f t="shared" si="8"/>
        <v>3.6666533533920007E-2</v>
      </c>
      <c r="M46" s="166">
        <f t="shared" si="9"/>
        <v>3.6434206813790448E-2</v>
      </c>
      <c r="O46" s="86" t="s">
        <v>103</v>
      </c>
      <c r="P46" s="313">
        <f t="shared" si="2"/>
        <v>2.695065142404506E-4</v>
      </c>
      <c r="Q46" s="313">
        <f t="shared" si="3"/>
        <v>1.5756953856373162E-4</v>
      </c>
      <c r="R46" s="313">
        <f t="shared" si="4"/>
        <v>1.5914501155004621E-4</v>
      </c>
      <c r="S46" s="313">
        <f t="shared" si="5"/>
        <v>1.0083970723204982E-4</v>
      </c>
      <c r="T46" s="313">
        <f t="shared" si="6"/>
        <v>1.1367500825003301E-4</v>
      </c>
      <c r="U46" s="313">
        <f t="shared" si="7"/>
        <v>6.2633358529223489E-5</v>
      </c>
    </row>
    <row r="47" spans="1:21" x14ac:dyDescent="0.25">
      <c r="A47" s="86" t="s">
        <v>104</v>
      </c>
      <c r="B47" s="87">
        <v>8.8870652582268006E-3</v>
      </c>
      <c r="C47" s="87">
        <v>5.4354104247563628E-3</v>
      </c>
      <c r="D47" s="87">
        <v>5.2478586914773712E-3</v>
      </c>
      <c r="E47" s="87">
        <v>3.478497182352114E-3</v>
      </c>
      <c r="F47" s="89">
        <v>3.7484704939124078E-3</v>
      </c>
      <c r="G47" s="89">
        <v>2.1605572561193254E-3</v>
      </c>
      <c r="I47" s="86" t="s">
        <v>104</v>
      </c>
      <c r="J47" s="165">
        <f>'D. Beregninger_pop'!B45</f>
        <v>338.05077744085605</v>
      </c>
      <c r="K47" s="165">
        <f>'D. Beregninger_pop'!C45</f>
        <v>334.58032087880332</v>
      </c>
      <c r="L47" s="166">
        <f t="shared" si="8"/>
        <v>3.4496469763334356E-2</v>
      </c>
      <c r="M47" s="166">
        <f t="shared" si="9"/>
        <v>3.4347532599262126E-2</v>
      </c>
      <c r="O47" s="86" t="s">
        <v>104</v>
      </c>
      <c r="P47" s="313">
        <f t="shared" si="2"/>
        <v>3.0657237796520006E-4</v>
      </c>
      <c r="Q47" s="313">
        <f t="shared" si="3"/>
        <v>1.8669293675468838E-4</v>
      </c>
      <c r="R47" s="313">
        <f t="shared" si="4"/>
        <v>1.8103259867280054E-4</v>
      </c>
      <c r="S47" s="313">
        <f t="shared" si="5"/>
        <v>1.1947779536728069E-4</v>
      </c>
      <c r="T47" s="313">
        <f t="shared" si="6"/>
        <v>1.2930899905200038E-4</v>
      </c>
      <c r="U47" s="313">
        <f t="shared" si="7"/>
        <v>7.4209810787130855E-5</v>
      </c>
    </row>
    <row r="48" spans="1:21" x14ac:dyDescent="0.25">
      <c r="A48" s="86" t="s">
        <v>105</v>
      </c>
      <c r="B48" s="87">
        <v>9.0529759951626359E-3</v>
      </c>
      <c r="C48" s="87">
        <v>6.3427940255164645E-3</v>
      </c>
      <c r="D48" s="87">
        <v>5.3458298526581835E-3</v>
      </c>
      <c r="E48" s="87">
        <v>4.0591950601389622E-3</v>
      </c>
      <c r="F48" s="89">
        <v>3.8184498947558456E-3</v>
      </c>
      <c r="G48" s="89">
        <v>2.5212391677881751E-3</v>
      </c>
      <c r="I48" s="86" t="s">
        <v>105</v>
      </c>
      <c r="J48" s="165">
        <f>'D. Beregninger_pop'!B46</f>
        <v>326.66558003251271</v>
      </c>
      <c r="K48" s="165">
        <f>'D. Beregninger_pop'!C46</f>
        <v>325.0303262774483</v>
      </c>
      <c r="L48" s="166">
        <f t="shared" si="8"/>
        <v>3.3334664660799949E-2</v>
      </c>
      <c r="M48" s="166">
        <f t="shared" si="9"/>
        <v>3.3367143943912492E-2</v>
      </c>
      <c r="O48" s="86" t="s">
        <v>105</v>
      </c>
      <c r="P48" s="313">
        <f t="shared" si="2"/>
        <v>3.0177791898101816E-4</v>
      </c>
      <c r="Q48" s="313">
        <f t="shared" si="3"/>
        <v>2.1164092125599602E-4</v>
      </c>
      <c r="R48" s="313">
        <f t="shared" si="4"/>
        <v>1.7820144547205414E-4</v>
      </c>
      <c r="S48" s="313">
        <f t="shared" si="5"/>
        <v>1.3544374586807527E-4</v>
      </c>
      <c r="T48" s="313">
        <f t="shared" si="6"/>
        <v>1.2728674676575297E-4</v>
      </c>
      <c r="U48" s="313">
        <f t="shared" si="7"/>
        <v>8.4126550228618175E-5</v>
      </c>
    </row>
    <row r="49" spans="1:21" x14ac:dyDescent="0.25">
      <c r="A49" s="86" t="s">
        <v>106</v>
      </c>
      <c r="B49" s="87">
        <v>1.037819117611237E-2</v>
      </c>
      <c r="C49" s="87">
        <v>5.8333986504102197E-3</v>
      </c>
      <c r="D49" s="87">
        <v>6.1283763742995059E-3</v>
      </c>
      <c r="E49" s="87">
        <v>3.7331975294024131E-3</v>
      </c>
      <c r="F49" s="89">
        <v>4.3774116959282182E-3</v>
      </c>
      <c r="G49" s="89">
        <v>2.3187562294424923E-3</v>
      </c>
      <c r="I49" s="86" t="s">
        <v>106</v>
      </c>
      <c r="J49" s="165">
        <f>'D. Beregninger_pop'!B47</f>
        <v>326.0306530571047</v>
      </c>
      <c r="K49" s="165">
        <f>'D. Beregninger_pop'!C47</f>
        <v>323.06466254347174</v>
      </c>
      <c r="L49" s="166">
        <f t="shared" si="8"/>
        <v>3.3269873390757924E-2</v>
      </c>
      <c r="M49" s="166">
        <f t="shared" si="9"/>
        <v>3.3165351743448902E-2</v>
      </c>
      <c r="O49" s="86" t="s">
        <v>106</v>
      </c>
      <c r="P49" s="313">
        <f t="shared" si="2"/>
        <v>3.4528110645433961E-4</v>
      </c>
      <c r="Q49" s="313">
        <f t="shared" si="3"/>
        <v>1.9346671810061504E-4</v>
      </c>
      <c r="R49" s="313">
        <f t="shared" si="4"/>
        <v>2.0389030606385666E-4</v>
      </c>
      <c r="S49" s="313">
        <f t="shared" si="5"/>
        <v>1.2381280919040546E-4</v>
      </c>
      <c r="T49" s="313">
        <f t="shared" si="6"/>
        <v>1.4563593290275475E-4</v>
      </c>
      <c r="U49" s="313">
        <f t="shared" si="7"/>
        <v>7.6902365956773569E-5</v>
      </c>
    </row>
    <row r="50" spans="1:21" x14ac:dyDescent="0.25">
      <c r="A50" s="86" t="s">
        <v>107</v>
      </c>
      <c r="B50" s="87">
        <v>9.9790299770311265E-3</v>
      </c>
      <c r="C50" s="87">
        <v>7.0493747071154493E-3</v>
      </c>
      <c r="D50" s="87">
        <v>5.8926695906726025E-3</v>
      </c>
      <c r="E50" s="87">
        <v>4.5113851834186914E-3</v>
      </c>
      <c r="F50" s="89">
        <v>4.2090497076232875E-3</v>
      </c>
      <c r="G50" s="89">
        <v>2.8021025983967023E-3</v>
      </c>
      <c r="I50" s="86" t="s">
        <v>107</v>
      </c>
      <c r="J50" s="165">
        <f>'D. Beregninger_pop'!B48</f>
        <v>308.96590338928985</v>
      </c>
      <c r="K50" s="165">
        <f>'D. Beregninger_pop'!C48</f>
        <v>309.79208352555941</v>
      </c>
      <c r="L50" s="166">
        <f t="shared" si="8"/>
        <v>3.1528497064422935E-2</v>
      </c>
      <c r="M50" s="166">
        <f t="shared" si="9"/>
        <v>3.1802807947398322E-2</v>
      </c>
      <c r="O50" s="86" t="s">
        <v>107</v>
      </c>
      <c r="P50" s="313">
        <f t="shared" si="2"/>
        <v>3.1462381733661434E-4</v>
      </c>
      <c r="Q50" s="313">
        <f t="shared" si="3"/>
        <v>2.2418990995963994E-4</v>
      </c>
      <c r="R50" s="313">
        <f t="shared" si="4"/>
        <v>1.8578701589113544E-4</v>
      </c>
      <c r="S50" s="313">
        <f t="shared" si="5"/>
        <v>1.4347471656500299E-4</v>
      </c>
      <c r="T50" s="313">
        <f t="shared" si="6"/>
        <v>1.3270501135081102E-4</v>
      </c>
      <c r="U50" s="313">
        <f t="shared" si="7"/>
        <v>8.9114730785716135E-5</v>
      </c>
    </row>
    <row r="51" spans="1:21" x14ac:dyDescent="0.25">
      <c r="A51" s="86" t="s">
        <v>108</v>
      </c>
      <c r="B51" s="87">
        <v>1.2757191922636591E-2</v>
      </c>
      <c r="C51" s="87">
        <v>7.7888196064632232E-3</v>
      </c>
      <c r="D51" s="87">
        <v>7.5331888047158544E-3</v>
      </c>
      <c r="E51" s="87">
        <v>4.9846074054556164E-3</v>
      </c>
      <c r="F51" s="89">
        <v>5.3808491462256107E-3</v>
      </c>
      <c r="G51" s="89">
        <v>3.09602944438237E-3</v>
      </c>
      <c r="I51" s="86" t="s">
        <v>108</v>
      </c>
      <c r="J51" s="165">
        <f>'D. Beregninger_pop'!B49</f>
        <v>309.34859910049471</v>
      </c>
      <c r="K51" s="165">
        <f>'D. Beregninger_pop'!C49</f>
        <v>310.40961505260509</v>
      </c>
      <c r="L51" s="166">
        <f t="shared" si="8"/>
        <v>3.1567549336777037E-2</v>
      </c>
      <c r="M51" s="166">
        <f t="shared" si="9"/>
        <v>3.1866202842234223E-2</v>
      </c>
      <c r="O51" s="86" t="s">
        <v>108</v>
      </c>
      <c r="P51" s="313">
        <f t="shared" si="2"/>
        <v>4.027132854165641E-4</v>
      </c>
      <c r="Q51" s="313">
        <f t="shared" si="3"/>
        <v>2.4820010548112803E-4</v>
      </c>
      <c r="R51" s="313">
        <f t="shared" si="4"/>
        <v>2.3780430925612417E-4</v>
      </c>
      <c r="S51" s="313">
        <f t="shared" si="5"/>
        <v>1.5884051067115151E-4</v>
      </c>
      <c r="T51" s="313">
        <f t="shared" si="6"/>
        <v>1.6986022089723155E-4</v>
      </c>
      <c r="U51" s="313">
        <f t="shared" si="7"/>
        <v>9.8658702280218316E-5</v>
      </c>
    </row>
    <row r="52" spans="1:21" x14ac:dyDescent="0.25">
      <c r="A52" s="86" t="s">
        <v>109</v>
      </c>
      <c r="B52" s="87">
        <v>1.3044587985975088E-2</v>
      </c>
      <c r="C52" s="87">
        <v>8.5282645058109979E-3</v>
      </c>
      <c r="D52" s="87">
        <v>7.7028976889272254E-3</v>
      </c>
      <c r="E52" s="87">
        <v>5.4578296274925423E-3</v>
      </c>
      <c r="F52" s="89">
        <v>5.5020697778051615E-3</v>
      </c>
      <c r="G52" s="89">
        <v>3.3899562903680382E-3</v>
      </c>
      <c r="I52" s="86" t="s">
        <v>109</v>
      </c>
      <c r="J52" s="165">
        <f>'D. Beregninger_pop'!B50</f>
        <v>304.77364582563706</v>
      </c>
      <c r="K52" s="165">
        <f>'D. Beregninger_pop'!C50</f>
        <v>306.20866114326589</v>
      </c>
      <c r="L52" s="166">
        <f t="shared" si="8"/>
        <v>3.1100697171816682E-2</v>
      </c>
      <c r="M52" s="166">
        <f t="shared" si="9"/>
        <v>3.1434938980181515E-2</v>
      </c>
      <c r="O52" s="86" t="s">
        <v>109</v>
      </c>
      <c r="P52" s="313">
        <f t="shared" si="2"/>
        <v>4.056957806829293E-4</v>
      </c>
      <c r="Q52" s="313">
        <f t="shared" si="3"/>
        <v>2.6808547434701657E-4</v>
      </c>
      <c r="R52" s="313">
        <f t="shared" si="4"/>
        <v>2.3956548836881223E-4</v>
      </c>
      <c r="S52" s="313">
        <f t="shared" si="5"/>
        <v>1.7156654130445488E-4</v>
      </c>
      <c r="T52" s="313">
        <f t="shared" si="6"/>
        <v>1.7111820597772302E-4</v>
      </c>
      <c r="U52" s="313">
        <f t="shared" si="7"/>
        <v>1.0656306913320177E-4</v>
      </c>
    </row>
    <row r="53" spans="1:21" x14ac:dyDescent="0.25">
      <c r="A53" s="86" t="s">
        <v>110</v>
      </c>
      <c r="B53" s="87">
        <v>1.4912662397675313E-2</v>
      </c>
      <c r="C53" s="87">
        <v>9.8921295423857816E-3</v>
      </c>
      <c r="D53" s="87">
        <v>8.8060054363011363E-3</v>
      </c>
      <c r="E53" s="87">
        <v>6.3306617259162052E-3</v>
      </c>
      <c r="F53" s="89">
        <v>6.2900038830722401E-3</v>
      </c>
      <c r="G53" s="89">
        <v>3.9320880285193816E-3</v>
      </c>
      <c r="I53" s="86" t="s">
        <v>110</v>
      </c>
      <c r="J53" s="165">
        <f>'D. Beregninger_pop'!B51</f>
        <v>304.02564966282768</v>
      </c>
      <c r="K53" s="165">
        <f>'D. Beregninger_pop'!C51</f>
        <v>307.63507199447008</v>
      </c>
      <c r="L53" s="166">
        <f t="shared" si="8"/>
        <v>3.1024367730397313E-2</v>
      </c>
      <c r="M53" s="166">
        <f t="shared" si="9"/>
        <v>3.1581372258394025E-2</v>
      </c>
      <c r="O53" s="86" t="s">
        <v>110</v>
      </c>
      <c r="P53" s="313">
        <f t="shared" si="2"/>
        <v>4.6265592206474738E-4</v>
      </c>
      <c r="Q53" s="313">
        <f t="shared" si="3"/>
        <v>3.1240702550634232E-4</v>
      </c>
      <c r="R53" s="313">
        <f t="shared" si="4"/>
        <v>2.7320075089168425E-4</v>
      </c>
      <c r="S53" s="313">
        <f t="shared" si="5"/>
        <v>1.9993098460812687E-4</v>
      </c>
      <c r="T53" s="313">
        <f t="shared" si="6"/>
        <v>1.951433934940602E-4</v>
      </c>
      <c r="U53" s="313">
        <f t="shared" si="7"/>
        <v>1.2418073578144526E-4</v>
      </c>
    </row>
    <row r="54" spans="1:21" x14ac:dyDescent="0.25">
      <c r="A54" s="86" t="s">
        <v>111</v>
      </c>
      <c r="B54" s="87">
        <v>1.6557206537890043E-2</v>
      </c>
      <c r="C54" s="87">
        <v>1.022077171987368E-2</v>
      </c>
      <c r="D54" s="87">
        <v>9.7771173848439814E-3</v>
      </c>
      <c r="E54" s="87">
        <v>6.5409827134881712E-3</v>
      </c>
      <c r="F54" s="89">
        <v>6.9836552748885582E-3</v>
      </c>
      <c r="G54" s="89">
        <v>4.0627221822907887E-3</v>
      </c>
      <c r="I54" s="86" t="s">
        <v>111</v>
      </c>
      <c r="J54" s="165">
        <f>'D. Beregninger_pop'!B52</f>
        <v>298.56353814835893</v>
      </c>
      <c r="K54" s="165">
        <f>'D. Beregninger_pop'!C52</f>
        <v>300.91180621409899</v>
      </c>
      <c r="L54" s="166">
        <f t="shared" si="8"/>
        <v>3.0466985297707014E-2</v>
      </c>
      <c r="M54" s="166">
        <f t="shared" si="9"/>
        <v>3.089117150194114E-2</v>
      </c>
      <c r="O54" s="86" t="s">
        <v>111</v>
      </c>
      <c r="P54" s="313">
        <f t="shared" si="2"/>
        <v>5.0444816816099436E-4</v>
      </c>
      <c r="Q54" s="313">
        <f t="shared" si="3"/>
        <v>3.1573161208080773E-4</v>
      </c>
      <c r="R54" s="313">
        <f t="shared" si="4"/>
        <v>2.9787929161799725E-4</v>
      </c>
      <c r="S54" s="313">
        <f t="shared" si="5"/>
        <v>2.0205861879359543E-4</v>
      </c>
      <c r="T54" s="313">
        <f t="shared" si="6"/>
        <v>2.1277092258428375E-4</v>
      </c>
      <c r="U54" s="313">
        <f t="shared" si="7"/>
        <v>1.2550224769788533E-4</v>
      </c>
    </row>
    <row r="55" spans="1:21" x14ac:dyDescent="0.25">
      <c r="A55" s="86" t="s">
        <v>112</v>
      </c>
      <c r="B55" s="87">
        <v>1.7116032216603787E-2</v>
      </c>
      <c r="C55" s="87">
        <v>1.1716093627443623E-2</v>
      </c>
      <c r="D55" s="87">
        <v>1.0107106881921648E-2</v>
      </c>
      <c r="E55" s="87">
        <v>7.49794320694062E-3</v>
      </c>
      <c r="F55" s="89">
        <v>7.2193620585154624E-3</v>
      </c>
      <c r="G55" s="89">
        <v>4.6571075819506957E-3</v>
      </c>
      <c r="I55" s="86" t="s">
        <v>112</v>
      </c>
      <c r="J55" s="165">
        <f>'D. Beregninger_pop'!B53</f>
        <v>286.92610947581244</v>
      </c>
      <c r="K55" s="165">
        <f>'D. Beregninger_pop'!C53</f>
        <v>296.36294721910019</v>
      </c>
      <c r="L55" s="166">
        <f t="shared" si="8"/>
        <v>2.9279441197484685E-2</v>
      </c>
      <c r="M55" s="166">
        <f t="shared" si="9"/>
        <v>3.0424192206178063E-2</v>
      </c>
      <c r="O55" s="86" t="s">
        <v>112</v>
      </c>
      <c r="P55" s="313">
        <f t="shared" si="2"/>
        <v>5.0114785882030401E-4</v>
      </c>
      <c r="Q55" s="313">
        <f t="shared" si="3"/>
        <v>3.5645268442692274E-4</v>
      </c>
      <c r="R55" s="313">
        <f t="shared" si="4"/>
        <v>2.9593044162591766E-4</v>
      </c>
      <c r="S55" s="313">
        <f t="shared" si="5"/>
        <v>2.2811886527896857E-4</v>
      </c>
      <c r="T55" s="313">
        <f t="shared" si="6"/>
        <v>2.1137888687565548E-4</v>
      </c>
      <c r="U55" s="313">
        <f t="shared" si="7"/>
        <v>1.4168873619811712E-4</v>
      </c>
    </row>
    <row r="56" spans="1:21" x14ac:dyDescent="0.25">
      <c r="A56" s="86" t="s">
        <v>113</v>
      </c>
      <c r="B56" s="87">
        <v>1.8952173732377512E-2</v>
      </c>
      <c r="C56" s="87">
        <v>1.3934428325486947E-2</v>
      </c>
      <c r="D56" s="87">
        <v>1.1191358086605405E-2</v>
      </c>
      <c r="E56" s="87">
        <v>8.9176098730513968E-3</v>
      </c>
      <c r="F56" s="89">
        <v>7.9938272047181454E-3</v>
      </c>
      <c r="G56" s="89">
        <v>5.5388881199076997E-3</v>
      </c>
      <c r="I56" s="86" t="s">
        <v>113</v>
      </c>
      <c r="J56" s="165">
        <f>'D. Beregninger_pop'!B54</f>
        <v>290.65739266005937</v>
      </c>
      <c r="K56" s="165">
        <f>'D. Beregninger_pop'!C54</f>
        <v>297.97200824027567</v>
      </c>
      <c r="L56" s="166">
        <f t="shared" si="8"/>
        <v>2.9660200852937132E-2</v>
      </c>
      <c r="M56" s="166">
        <f t="shared" si="9"/>
        <v>3.0589376087088522E-2</v>
      </c>
      <c r="N56" s="29"/>
      <c r="O56" s="86" t="s">
        <v>113</v>
      </c>
      <c r="P56" s="313">
        <f t="shared" si="2"/>
        <v>5.6212527950207623E-4</v>
      </c>
      <c r="Q56" s="313">
        <f t="shared" si="3"/>
        <v>4.2624546860689939E-4</v>
      </c>
      <c r="R56" s="313">
        <f t="shared" si="4"/>
        <v>3.3193792866585849E-4</v>
      </c>
      <c r="S56" s="313">
        <f t="shared" si="5"/>
        <v>2.7278412220470288E-4</v>
      </c>
      <c r="T56" s="313">
        <f t="shared" si="6"/>
        <v>2.370985204756132E-4</v>
      </c>
      <c r="U56" s="313">
        <f t="shared" si="7"/>
        <v>1.6943113180416328E-4</v>
      </c>
    </row>
    <row r="57" spans="1:21" x14ac:dyDescent="0.25">
      <c r="A57" s="86" t="s">
        <v>114</v>
      </c>
      <c r="B57" s="87">
        <v>2.1682436334093228E-2</v>
      </c>
      <c r="C57" s="87">
        <v>1.3326440297134331E-2</v>
      </c>
      <c r="D57" s="87">
        <v>1.2803592486613429E-2</v>
      </c>
      <c r="E57" s="87">
        <v>8.5285160460432576E-3</v>
      </c>
      <c r="F57" s="89">
        <v>9.1454232047238782E-3</v>
      </c>
      <c r="G57" s="89">
        <v>5.2972149354305947E-3</v>
      </c>
      <c r="I57" s="86" t="s">
        <v>114</v>
      </c>
      <c r="J57" s="165">
        <f>'D. Beregninger_pop'!B55</f>
        <v>282.13371545595209</v>
      </c>
      <c r="K57" s="165">
        <f>'D. Beregninger_pop'!C55</f>
        <v>290.68339669570781</v>
      </c>
      <c r="L57" s="166">
        <f t="shared" si="8"/>
        <v>2.8790400241414053E-2</v>
      </c>
      <c r="M57" s="166">
        <f t="shared" si="9"/>
        <v>2.9841137750856287E-2</v>
      </c>
      <c r="O57" s="86" t="s">
        <v>114</v>
      </c>
      <c r="P57" s="313">
        <f t="shared" si="2"/>
        <v>6.2424602026752254E-4</v>
      </c>
      <c r="Q57" s="313">
        <f t="shared" si="3"/>
        <v>3.9767614063534779E-4</v>
      </c>
      <c r="R57" s="313">
        <f t="shared" si="4"/>
        <v>3.6862055221756243E-4</v>
      </c>
      <c r="S57" s="313">
        <f t="shared" si="5"/>
        <v>2.5450062214036506E-4</v>
      </c>
      <c r="T57" s="313">
        <f t="shared" si="6"/>
        <v>2.63300394441116E-4</v>
      </c>
      <c r="U57" s="313">
        <f t="shared" si="7"/>
        <v>1.5807492058407768E-4</v>
      </c>
    </row>
    <row r="58" spans="1:21" x14ac:dyDescent="0.25">
      <c r="A58" s="86" t="s">
        <v>115</v>
      </c>
      <c r="B58" s="87">
        <v>2.0205600141871269E-2</v>
      </c>
      <c r="C58" s="87">
        <v>1.4913953487681268E-2</v>
      </c>
      <c r="D58" s="87">
        <v>1.3206441559225594E-2</v>
      </c>
      <c r="E58" s="87">
        <v>1.0309103822893274E-2</v>
      </c>
      <c r="F58" s="89">
        <v>1.0004879969110298E-2</v>
      </c>
      <c r="G58" s="89">
        <v>6.3246035723271638E-3</v>
      </c>
      <c r="I58" s="86" t="s">
        <v>115</v>
      </c>
      <c r="J58" s="165">
        <f>'D. Beregninger_pop'!B56</f>
        <v>276.23672245147782</v>
      </c>
      <c r="K58" s="165">
        <f>'D. Beregninger_pop'!C56</f>
        <v>282.78595125123564</v>
      </c>
      <c r="L58" s="166">
        <f>J58/J$96</f>
        <v>6.8839951447893177E-2</v>
      </c>
      <c r="M58" s="166">
        <f>K58/K$96</f>
        <v>6.3230260598988716E-2</v>
      </c>
      <c r="O58" s="86" t="s">
        <v>115</v>
      </c>
      <c r="P58" s="313">
        <f t="shared" si="2"/>
        <v>1.3909525327419616E-3</v>
      </c>
      <c r="Q58" s="313">
        <f t="shared" si="3"/>
        <v>9.4301316558728318E-4</v>
      </c>
      <c r="R58" s="313">
        <f t="shared" si="4"/>
        <v>9.0913079573652861E-4</v>
      </c>
      <c r="S58" s="313">
        <f t="shared" si="5"/>
        <v>6.518473212635726E-4</v>
      </c>
      <c r="T58" s="313">
        <f t="shared" si="6"/>
        <v>6.8873545131555199E-4</v>
      </c>
      <c r="U58" s="313">
        <f t="shared" si="7"/>
        <v>3.9990633206354154E-4</v>
      </c>
    </row>
    <row r="59" spans="1:21" x14ac:dyDescent="0.25">
      <c r="A59" s="86" t="s">
        <v>116</v>
      </c>
      <c r="B59" s="87">
        <v>2.2891721283331258E-2</v>
      </c>
      <c r="C59" s="87">
        <v>1.5127950612780447E-2</v>
      </c>
      <c r="D59" s="87">
        <v>1.4962098487335347E-2</v>
      </c>
      <c r="E59" s="87">
        <v>1.0457026946179823E-2</v>
      </c>
      <c r="F59" s="89">
        <v>1.1334923096466172E-2</v>
      </c>
      <c r="G59" s="89">
        <v>6.4153539547115489E-3</v>
      </c>
      <c r="I59" s="86" t="s">
        <v>116</v>
      </c>
      <c r="J59" s="165">
        <f>'D. Beregninger_pop'!B57</f>
        <v>277.96755078169963</v>
      </c>
      <c r="K59" s="165">
        <f>'D. Beregninger_pop'!C57</f>
        <v>292.70994381967472</v>
      </c>
      <c r="L59" s="166">
        <f t="shared" ref="L59:L77" si="10">J59/J$96</f>
        <v>6.9271284896826768E-2</v>
      </c>
      <c r="M59" s="166">
        <f t="shared" ref="M59:M77" si="11">K59/K$96</f>
        <v>6.5449241540256706E-2</v>
      </c>
      <c r="O59" s="86" t="s">
        <v>116</v>
      </c>
      <c r="P59" s="313">
        <f t="shared" si="2"/>
        <v>1.5857389467963925E-3</v>
      </c>
      <c r="Q59" s="313">
        <f t="shared" si="3"/>
        <v>9.9011289366494198E-4</v>
      </c>
      <c r="R59" s="313">
        <f t="shared" si="4"/>
        <v>1.0364437869705876E-3</v>
      </c>
      <c r="S59" s="313">
        <f t="shared" si="5"/>
        <v>6.8440448239349624E-4</v>
      </c>
      <c r="T59" s="313">
        <f t="shared" si="6"/>
        <v>7.8518468709893002E-4</v>
      </c>
      <c r="U59" s="313">
        <f t="shared" si="7"/>
        <v>4.1988005054815727E-4</v>
      </c>
    </row>
    <row r="60" spans="1:21" x14ac:dyDescent="0.25">
      <c r="A60" s="86" t="s">
        <v>117</v>
      </c>
      <c r="B60" s="87">
        <v>2.3876632368533258E-2</v>
      </c>
      <c r="C60" s="87">
        <v>1.7448996354240777E-2</v>
      </c>
      <c r="D60" s="87">
        <v>1.5605839360975593E-2</v>
      </c>
      <c r="E60" s="87">
        <v>1.2061423898749308E-2</v>
      </c>
      <c r="F60" s="89">
        <v>1.1822605576496659E-2</v>
      </c>
      <c r="G60" s="89">
        <v>7.399646563649883E-3</v>
      </c>
      <c r="I60" s="86" t="s">
        <v>117</v>
      </c>
      <c r="J60" s="165">
        <f>'D. Beregninger_pop'!B58</f>
        <v>273.00120416583707</v>
      </c>
      <c r="K60" s="165">
        <f>'D. Beregninger_pop'!C58</f>
        <v>288.50029228319403</v>
      </c>
      <c r="L60" s="166">
        <f t="shared" si="10"/>
        <v>6.8033639674007274E-2</v>
      </c>
      <c r="M60" s="166">
        <f t="shared" si="11"/>
        <v>6.4507973551147416E-2</v>
      </c>
      <c r="O60" s="86" t="s">
        <v>117</v>
      </c>
      <c r="P60" s="313">
        <f t="shared" si="2"/>
        <v>1.6244142031895305E-3</v>
      </c>
      <c r="Q60" s="313">
        <f t="shared" si="3"/>
        <v>1.1255993953134316E-3</v>
      </c>
      <c r="R60" s="313">
        <f t="shared" si="4"/>
        <v>1.0617220518950533E-3</v>
      </c>
      <c r="S60" s="313">
        <f t="shared" si="5"/>
        <v>7.7805801384969763E-4</v>
      </c>
      <c r="T60" s="313">
        <f t="shared" si="6"/>
        <v>8.0433488779928274E-4</v>
      </c>
      <c r="U60" s="313">
        <f t="shared" si="7"/>
        <v>4.773362048157655E-4</v>
      </c>
    </row>
    <row r="61" spans="1:21" x14ac:dyDescent="0.25">
      <c r="A61" s="86" t="s">
        <v>118</v>
      </c>
      <c r="B61" s="87">
        <v>2.5503227948639587E-2</v>
      </c>
      <c r="C61" s="87">
        <v>1.7103308690619025E-2</v>
      </c>
      <c r="D61" s="87">
        <v>1.6668987167442056E-2</v>
      </c>
      <c r="E61" s="87">
        <v>1.1822471161132575E-2</v>
      </c>
      <c r="F61" s="89">
        <v>1.2628020581395496E-2</v>
      </c>
      <c r="G61" s="89">
        <v>7.2530497921058749E-3</v>
      </c>
      <c r="I61" s="86" t="s">
        <v>118</v>
      </c>
      <c r="J61" s="165">
        <f>'D. Beregninger_pop'!B59</f>
        <v>285.94327730840001</v>
      </c>
      <c r="K61" s="165">
        <f>'D. Beregninger_pop'!C59</f>
        <v>298.88525909013202</v>
      </c>
      <c r="L61" s="166">
        <f t="shared" si="10"/>
        <v>7.1258886769550875E-2</v>
      </c>
      <c r="M61" s="166">
        <f t="shared" si="11"/>
        <v>6.6830027226760014E-2</v>
      </c>
      <c r="O61" s="86" t="s">
        <v>118</v>
      </c>
      <c r="P61" s="313">
        <f t="shared" si="2"/>
        <v>1.8173316326501536E-3</v>
      </c>
      <c r="Q61" s="313">
        <f t="shared" si="3"/>
        <v>1.1430145854617506E-3</v>
      </c>
      <c r="R61" s="313">
        <f t="shared" si="4"/>
        <v>1.1878134691278501E-3</v>
      </c>
      <c r="S61" s="313">
        <f t="shared" si="5"/>
        <v>7.9009606958607508E-4</v>
      </c>
      <c r="T61" s="313">
        <f t="shared" si="6"/>
        <v>8.9985868873321967E-4</v>
      </c>
      <c r="U61" s="313">
        <f t="shared" si="7"/>
        <v>4.847215150834817E-4</v>
      </c>
    </row>
    <row r="62" spans="1:21" x14ac:dyDescent="0.25">
      <c r="A62" s="86" t="s">
        <v>119</v>
      </c>
      <c r="B62" s="87">
        <v>2.7532741699964915E-2</v>
      </c>
      <c r="C62" s="87">
        <v>2.006634580737689E-2</v>
      </c>
      <c r="D62" s="87">
        <v>1.7995483513124983E-2</v>
      </c>
      <c r="E62" s="87">
        <v>1.3870637483561701E-2</v>
      </c>
      <c r="F62" s="89">
        <v>1.3632942055397713E-2</v>
      </c>
      <c r="G62" s="89">
        <v>8.5095935481973636E-3</v>
      </c>
      <c r="I62" s="86" t="s">
        <v>119</v>
      </c>
      <c r="J62" s="165">
        <f>'D. Beregninger_pop'!B60</f>
        <v>299.43330112836986</v>
      </c>
      <c r="K62" s="165">
        <f>'D. Beregninger_pop'!C60</f>
        <v>314.66275472479327</v>
      </c>
      <c r="L62" s="166">
        <f t="shared" si="10"/>
        <v>7.4620686665510652E-2</v>
      </c>
      <c r="M62" s="166">
        <f t="shared" si="11"/>
        <v>7.035783741734733E-2</v>
      </c>
      <c r="O62" s="86" t="s">
        <v>119</v>
      </c>
      <c r="P62" s="313">
        <f t="shared" si="2"/>
        <v>2.0545120914355211E-3</v>
      </c>
      <c r="Q62" s="313">
        <f t="shared" si="3"/>
        <v>1.4118246958756925E-3</v>
      </c>
      <c r="R62" s="313">
        <f t="shared" si="4"/>
        <v>1.3428353366272622E-3</v>
      </c>
      <c r="S62" s="313">
        <f t="shared" si="5"/>
        <v>9.7590805694339785E-4</v>
      </c>
      <c r="T62" s="313">
        <f t="shared" si="6"/>
        <v>1.0172994974448955E-3</v>
      </c>
      <c r="U62" s="313">
        <f t="shared" si="7"/>
        <v>5.9871659935177785E-4</v>
      </c>
    </row>
    <row r="63" spans="1:21" x14ac:dyDescent="0.25">
      <c r="A63" s="86" t="s">
        <v>120</v>
      </c>
      <c r="B63" s="87">
        <v>3.2128993430907568E-2</v>
      </c>
      <c r="C63" s="87">
        <v>2.3309225318495226E-2</v>
      </c>
      <c r="D63" s="87">
        <v>2.0999607590112785E-2</v>
      </c>
      <c r="E63" s="87">
        <v>1.6112241736442469E-2</v>
      </c>
      <c r="F63" s="89">
        <v>1.5908793628873319E-2</v>
      </c>
      <c r="G63" s="89">
        <v>9.8848108812530505E-3</v>
      </c>
      <c r="I63" s="86" t="s">
        <v>120</v>
      </c>
      <c r="J63" s="165">
        <f>'D. Beregninger_pop'!B61</f>
        <v>304.93890079183922</v>
      </c>
      <c r="K63" s="165">
        <f>'D. Beregninger_pop'!C61</f>
        <v>318.13310795424746</v>
      </c>
      <c r="L63" s="166">
        <f t="shared" si="10"/>
        <v>7.5992717183977807E-2</v>
      </c>
      <c r="M63" s="166">
        <f t="shared" si="11"/>
        <v>7.1133800077790743E-2</v>
      </c>
      <c r="O63" s="86" t="s">
        <v>120</v>
      </c>
      <c r="P63" s="313">
        <f t="shared" si="2"/>
        <v>2.4415695112008397E-3</v>
      </c>
      <c r="Q63" s="313">
        <f t="shared" si="3"/>
        <v>1.6580737737740177E-3</v>
      </c>
      <c r="R63" s="313">
        <f t="shared" si="4"/>
        <v>1.5958172405699546E-3</v>
      </c>
      <c r="S63" s="313">
        <f t="shared" si="5"/>
        <v>1.1461249824851346E-3</v>
      </c>
      <c r="T63" s="313">
        <f t="shared" si="6"/>
        <v>1.2089524549772381E-3</v>
      </c>
      <c r="U63" s="313">
        <f t="shared" si="7"/>
        <v>7.03144161033825E-4</v>
      </c>
    </row>
    <row r="64" spans="1:21" x14ac:dyDescent="0.25">
      <c r="A64" s="86" t="s">
        <v>121</v>
      </c>
      <c r="B64" s="87">
        <v>3.6247712514479551E-2</v>
      </c>
      <c r="C64" s="87">
        <v>2.5119970223180587E-2</v>
      </c>
      <c r="D64" s="87">
        <v>2.3691614879881071E-2</v>
      </c>
      <c r="E64" s="87">
        <v>1.7363898933482492E-2</v>
      </c>
      <c r="F64" s="89">
        <v>1.7948193090818992E-2</v>
      </c>
      <c r="G64" s="89">
        <v>1.0652698732197848E-2</v>
      </c>
      <c r="I64" s="86" t="s">
        <v>121</v>
      </c>
      <c r="J64" s="165">
        <f>'D. Beregninger_pop'!B62</f>
        <v>287.66540800882171</v>
      </c>
      <c r="K64" s="165">
        <f>'D. Beregninger_pop'!C62</f>
        <v>303.16449164374467</v>
      </c>
      <c r="L64" s="166">
        <f t="shared" si="10"/>
        <v>7.1688052713715963E-2</v>
      </c>
      <c r="M64" s="166">
        <f t="shared" si="11"/>
        <v>6.7786853364449631E-2</v>
      </c>
      <c r="O64" s="86" t="s">
        <v>121</v>
      </c>
      <c r="P64" s="313">
        <f t="shared" si="2"/>
        <v>2.5985279254896318E-3</v>
      </c>
      <c r="Q64" s="313">
        <f t="shared" si="3"/>
        <v>1.7028037380380835E-3</v>
      </c>
      <c r="R64" s="313">
        <f t="shared" si="4"/>
        <v>1.6984057363819717E-3</v>
      </c>
      <c r="S64" s="313">
        <f t="shared" si="5"/>
        <v>1.177044070839101E-3</v>
      </c>
      <c r="T64" s="313">
        <f t="shared" si="6"/>
        <v>1.2866710124105846E-3</v>
      </c>
      <c r="U64" s="313">
        <f t="shared" si="7"/>
        <v>7.2211292689515396E-4</v>
      </c>
    </row>
    <row r="65" spans="1:21" x14ac:dyDescent="0.25">
      <c r="A65" s="86" t="s">
        <v>122</v>
      </c>
      <c r="B65" s="87">
        <v>3.5441876172041552E-2</v>
      </c>
      <c r="C65" s="87">
        <v>2.7227018839541737E-2</v>
      </c>
      <c r="D65" s="87">
        <v>2.3164917801448144E-2</v>
      </c>
      <c r="E65" s="87">
        <v>1.8820372762765426E-2</v>
      </c>
      <c r="F65" s="89">
        <v>1.7549180152612229E-2</v>
      </c>
      <c r="G65" s="89">
        <v>1.1546240958751796E-2</v>
      </c>
      <c r="I65" s="86" t="s">
        <v>122</v>
      </c>
      <c r="J65" s="165">
        <f>'D. Beregninger_pop'!B63</f>
        <v>264.2774814763273</v>
      </c>
      <c r="K65" s="165">
        <f>'D. Beregninger_pop'!C63</f>
        <v>285.03863668088132</v>
      </c>
      <c r="L65" s="166">
        <f t="shared" si="10"/>
        <v>6.5859632391191261E-2</v>
      </c>
      <c r="M65" s="166">
        <f t="shared" si="11"/>
        <v>6.3733955659276545E-2</v>
      </c>
      <c r="O65" s="86" t="s">
        <v>122</v>
      </c>
      <c r="P65" s="313">
        <f t="shared" si="2"/>
        <v>2.3341889359447775E-3</v>
      </c>
      <c r="Q65" s="313">
        <f t="shared" si="3"/>
        <v>1.7352856114536401E-3</v>
      </c>
      <c r="R65" s="313">
        <f t="shared" si="4"/>
        <v>1.5256329707755373E-3</v>
      </c>
      <c r="S65" s="313">
        <f t="shared" si="5"/>
        <v>1.1994968031531477E-3</v>
      </c>
      <c r="T65" s="313">
        <f t="shared" si="6"/>
        <v>1.1557825536178312E-3</v>
      </c>
      <c r="U65" s="313">
        <f t="shared" si="7"/>
        <v>7.3588760929640961E-4</v>
      </c>
    </row>
    <row r="66" spans="1:21" x14ac:dyDescent="0.25">
      <c r="A66" s="86" t="s">
        <v>123</v>
      </c>
      <c r="B66" s="87">
        <v>4.3216704587045192E-2</v>
      </c>
      <c r="C66" s="87">
        <v>3.1325886851056785E-2</v>
      </c>
      <c r="D66" s="87">
        <v>2.824656924336582E-2</v>
      </c>
      <c r="E66" s="87">
        <v>2.1653669508792384E-2</v>
      </c>
      <c r="F66" s="89">
        <v>2.1398916093458953E-2</v>
      </c>
      <c r="G66" s="89">
        <v>1.3284459821345022E-2</v>
      </c>
      <c r="I66" s="86" t="s">
        <v>123</v>
      </c>
      <c r="J66" s="165">
        <f>'D. Beregninger_pop'!B64</f>
        <v>235.91451069817018</v>
      </c>
      <c r="K66" s="165">
        <f>'D. Beregninger_pop'!C64</f>
        <v>260.35477085333525</v>
      </c>
      <c r="L66" s="166">
        <f t="shared" si="10"/>
        <v>5.8791399341078548E-2</v>
      </c>
      <c r="M66" s="166">
        <f t="shared" si="11"/>
        <v>5.8214702450408405E-2</v>
      </c>
      <c r="O66" s="86" t="s">
        <v>123</v>
      </c>
      <c r="P66" s="313">
        <f t="shared" si="2"/>
        <v>2.5407705375823952E-3</v>
      </c>
      <c r="Q66" s="313">
        <f t="shared" si="3"/>
        <v>1.8236271820294319E-3</v>
      </c>
      <c r="R66" s="313">
        <f t="shared" si="4"/>
        <v>1.6606553324021469E-3</v>
      </c>
      <c r="S66" s="313">
        <f t="shared" si="5"/>
        <v>1.2605619274138296E-3</v>
      </c>
      <c r="T66" s="313">
        <f t="shared" si="6"/>
        <v>1.2580722215167778E-3</v>
      </c>
      <c r="U66" s="313">
        <f t="shared" si="7"/>
        <v>7.7335087571400599E-4</v>
      </c>
    </row>
    <row r="67" spans="1:21" x14ac:dyDescent="0.25">
      <c r="A67" s="86" t="s">
        <v>124</v>
      </c>
      <c r="B67" s="87">
        <v>4.3649468548724861E-2</v>
      </c>
      <c r="C67" s="87">
        <v>3.2807405409435726E-2</v>
      </c>
      <c r="D67" s="87">
        <v>2.8529425081783504E-2</v>
      </c>
      <c r="E67" s="87">
        <v>2.2677752670006952E-2</v>
      </c>
      <c r="F67" s="89">
        <v>2.1613200819532958E-2</v>
      </c>
      <c r="G67" s="89">
        <v>1.391273169939077E-2</v>
      </c>
      <c r="I67" s="86" t="s">
        <v>124</v>
      </c>
      <c r="J67" s="165">
        <f>'D. Beregninger_pop'!B65</f>
        <v>217.21460662793473</v>
      </c>
      <c r="K67" s="165">
        <f>'D. Beregninger_pop'!C65</f>
        <v>239.41088469662944</v>
      </c>
      <c r="L67" s="166">
        <f t="shared" si="10"/>
        <v>5.4131264088780988E-2</v>
      </c>
      <c r="M67" s="166">
        <f t="shared" si="11"/>
        <v>5.3531699727732397E-2</v>
      </c>
      <c r="O67" s="86" t="s">
        <v>124</v>
      </c>
      <c r="P67" s="313">
        <f t="shared" si="2"/>
        <v>2.3628009093459653E-3</v>
      </c>
      <c r="Q67" s="313">
        <f t="shared" si="3"/>
        <v>1.7562361752238968E-3</v>
      </c>
      <c r="R67" s="313">
        <f t="shared" si="4"/>
        <v>1.5443338434031151E-3</v>
      </c>
      <c r="S67" s="313">
        <f t="shared" si="5"/>
        <v>1.2139786464305938E-3</v>
      </c>
      <c r="T67" s="313">
        <f t="shared" si="6"/>
        <v>1.1699498813659962E-3</v>
      </c>
      <c r="U67" s="313">
        <f t="shared" si="7"/>
        <v>7.4477217572429079E-4</v>
      </c>
    </row>
    <row r="68" spans="1:21" x14ac:dyDescent="0.25">
      <c r="A68" s="86" t="s">
        <v>125</v>
      </c>
      <c r="B68" s="87">
        <v>4.666861398515821E-2</v>
      </c>
      <c r="C68" s="87">
        <v>3.6664285575230819E-2</v>
      </c>
      <c r="D68" s="87">
        <v>3.3068014824003962E-2</v>
      </c>
      <c r="E68" s="87">
        <v>2.3537891458433588E-2</v>
      </c>
      <c r="F68" s="89">
        <v>2.6037806948034613E-2</v>
      </c>
      <c r="G68" s="89">
        <v>1.7697662750701944E-2</v>
      </c>
      <c r="I68" s="86" t="s">
        <v>125</v>
      </c>
      <c r="J68" s="165">
        <f>'D. Beregninger_pop'!B66</f>
        <v>186.08578957334282</v>
      </c>
      <c r="K68" s="165">
        <f>'D. Beregninger_pop'!C66</f>
        <v>210.00420733125472</v>
      </c>
      <c r="L68" s="166">
        <f t="shared" si="10"/>
        <v>4.6373764522281945E-2</v>
      </c>
      <c r="M68" s="166">
        <f t="shared" si="11"/>
        <v>4.6956437183975103E-2</v>
      </c>
      <c r="O68" s="86" t="s">
        <v>125</v>
      </c>
      <c r="P68" s="313">
        <f t="shared" si="2"/>
        <v>2.1641993155290008E-3</v>
      </c>
      <c r="Q68" s="313">
        <f t="shared" si="3"/>
        <v>1.7216242225086503E-3</v>
      </c>
      <c r="R68" s="313">
        <f t="shared" si="4"/>
        <v>1.5334883326676883E-3</v>
      </c>
      <c r="S68" s="313">
        <f t="shared" si="5"/>
        <v>1.1052555217111609E-3</v>
      </c>
      <c r="T68" s="313">
        <f t="shared" si="6"/>
        <v>1.2074711280847937E-3</v>
      </c>
      <c r="U68" s="313">
        <f t="shared" si="7"/>
        <v>8.3101918925651184E-4</v>
      </c>
    </row>
    <row r="69" spans="1:21" x14ac:dyDescent="0.25">
      <c r="A69" s="86" t="s">
        <v>152</v>
      </c>
      <c r="B69" s="87">
        <v>5.0555309577501796E-2</v>
      </c>
      <c r="C69" s="87">
        <v>4.1486345809614918E-2</v>
      </c>
      <c r="D69" s="87">
        <v>3.5822013635815317E-2</v>
      </c>
      <c r="E69" s="87">
        <v>2.6633577863397644E-2</v>
      </c>
      <c r="F69" s="89">
        <v>2.8206309949460877E-2</v>
      </c>
      <c r="G69" s="89">
        <v>2.0025246513832813E-2</v>
      </c>
      <c r="I69" s="86" t="s">
        <v>152</v>
      </c>
      <c r="J69" s="165">
        <f>'D. Beregninger_pop'!B67</f>
        <v>173.8743173339891</v>
      </c>
      <c r="K69" s="165">
        <f>'D. Beregninger_pop'!C67</f>
        <v>200.60207239130503</v>
      </c>
      <c r="L69" s="166">
        <f t="shared" si="10"/>
        <v>4.3330587827293217E-2</v>
      </c>
      <c r="M69" s="166">
        <f t="shared" si="11"/>
        <v>4.4854142357059514E-2</v>
      </c>
      <c r="O69" s="86" t="s">
        <v>152</v>
      </c>
      <c r="P69" s="313">
        <f t="shared" si="2"/>
        <v>2.1905912817839395E-3</v>
      </c>
      <c r="Q69" s="313">
        <f t="shared" si="3"/>
        <v>1.8608344608186669E-3</v>
      </c>
      <c r="R69" s="313">
        <f t="shared" si="4"/>
        <v>1.5521889079971908E-3</v>
      </c>
      <c r="S69" s="313">
        <f t="shared" si="5"/>
        <v>1.1946262929626668E-3</v>
      </c>
      <c r="T69" s="313">
        <f t="shared" si="6"/>
        <v>1.2221959905489689E-3</v>
      </c>
      <c r="U69" s="313">
        <f t="shared" si="7"/>
        <v>8.9821525786666677E-4</v>
      </c>
    </row>
    <row r="70" spans="1:21" x14ac:dyDescent="0.25">
      <c r="A70" s="86" t="s">
        <v>127</v>
      </c>
      <c r="B70" s="87">
        <v>5.6802289402286744E-2</v>
      </c>
      <c r="C70" s="87">
        <v>4.7239562503052501E-2</v>
      </c>
      <c r="D70" s="87">
        <v>4.0248440816981194E-2</v>
      </c>
      <c r="E70" s="87">
        <v>3.0327051987940966E-2</v>
      </c>
      <c r="F70" s="89">
        <v>3.1691685682662354E-2</v>
      </c>
      <c r="G70" s="89">
        <v>2.280229472777516E-2</v>
      </c>
      <c r="I70" s="86" t="s">
        <v>127</v>
      </c>
      <c r="J70" s="165">
        <f>'D. Beregninger_pop'!B68</f>
        <v>159.65369261081003</v>
      </c>
      <c r="K70" s="165">
        <f>'D. Beregninger_pop'!C68</f>
        <v>185.19857472372777</v>
      </c>
      <c r="L70" s="166">
        <f t="shared" si="10"/>
        <v>3.9786717530778559E-2</v>
      </c>
      <c r="M70" s="166">
        <f t="shared" si="11"/>
        <v>4.14099572150914E-2</v>
      </c>
      <c r="O70" s="86" t="s">
        <v>127</v>
      </c>
      <c r="P70" s="313">
        <f t="shared" si="2"/>
        <v>2.2599766435503193E-3</v>
      </c>
      <c r="Q70" s="313">
        <f t="shared" si="3"/>
        <v>1.9561882621110401E-3</v>
      </c>
      <c r="R70" s="313">
        <f t="shared" si="4"/>
        <v>1.601353345839489E-3</v>
      </c>
      <c r="S70" s="313">
        <f t="shared" si="5"/>
        <v>1.255841925280488E-3</v>
      </c>
      <c r="T70" s="313">
        <f t="shared" si="6"/>
        <v>1.2609081463303062E-3</v>
      </c>
      <c r="U70" s="313">
        <f t="shared" si="7"/>
        <v>9.4424204908307363E-4</v>
      </c>
    </row>
    <row r="71" spans="1:21" x14ac:dyDescent="0.25">
      <c r="A71" s="86" t="s">
        <v>128</v>
      </c>
      <c r="B71" s="87">
        <v>6.389727553812849E-2</v>
      </c>
      <c r="C71" s="87">
        <v>5.2593712142610008E-2</v>
      </c>
      <c r="D71" s="87">
        <v>4.5275740466178653E-2</v>
      </c>
      <c r="E71" s="87">
        <v>3.376433137552174E-2</v>
      </c>
      <c r="F71" s="89">
        <v>3.5650189343447755E-2</v>
      </c>
      <c r="G71" s="89">
        <v>2.5386715319941154E-2</v>
      </c>
      <c r="I71" s="86" t="s">
        <v>128</v>
      </c>
      <c r="J71" s="165">
        <f>'D. Beregninger_pop'!B69</f>
        <v>150.19936901809101</v>
      </c>
      <c r="K71" s="165">
        <f>'D. Beregninger_pop'!C69</f>
        <v>177.80559165346205</v>
      </c>
      <c r="L71" s="166">
        <f t="shared" si="10"/>
        <v>3.743063984740766E-2</v>
      </c>
      <c r="M71" s="166">
        <f t="shared" si="11"/>
        <v>3.9756903928432522E-2</v>
      </c>
      <c r="O71" s="86" t="s">
        <v>128</v>
      </c>
      <c r="P71" s="313">
        <f t="shared" si="2"/>
        <v>2.3917159078982592E-3</v>
      </c>
      <c r="Q71" s="313">
        <f t="shared" si="3"/>
        <v>2.090963160893381E-3</v>
      </c>
      <c r="R71" s="313">
        <f t="shared" si="4"/>
        <v>1.6946999352142342E-3</v>
      </c>
      <c r="S71" s="313">
        <f t="shared" si="5"/>
        <v>1.3423652787043778E-3</v>
      </c>
      <c r="T71" s="313">
        <f t="shared" si="6"/>
        <v>1.3344093978064834E-3</v>
      </c>
      <c r="U71" s="313">
        <f t="shared" si="7"/>
        <v>1.0092972020333665E-3</v>
      </c>
    </row>
    <row r="72" spans="1:21" x14ac:dyDescent="0.25">
      <c r="A72" s="86" t="s">
        <v>129</v>
      </c>
      <c r="B72" s="87">
        <v>7.6264034241039891E-2</v>
      </c>
      <c r="C72" s="87">
        <v>6.0841097922797981E-2</v>
      </c>
      <c r="D72" s="87">
        <v>5.4038463958305687E-2</v>
      </c>
      <c r="E72" s="87">
        <v>3.9059022606080948E-2</v>
      </c>
      <c r="F72" s="89">
        <v>4.254997162071314E-2</v>
      </c>
      <c r="G72" s="89">
        <v>2.9367686169985672E-2</v>
      </c>
      <c r="I72" s="86" t="s">
        <v>129</v>
      </c>
      <c r="J72" s="165">
        <f>'D. Beregninger_pop'!B70</f>
        <v>135.57865332410694</v>
      </c>
      <c r="K72" s="165">
        <f>'D. Beregninger_pop'!C70</f>
        <v>168.03815637356973</v>
      </c>
      <c r="L72" s="166">
        <f t="shared" si="10"/>
        <v>3.3787064331541529E-2</v>
      </c>
      <c r="M72" s="166">
        <f t="shared" si="11"/>
        <v>3.7572928821470244E-2</v>
      </c>
      <c r="O72" s="86" t="s">
        <v>129</v>
      </c>
      <c r="P72" s="313">
        <f t="shared" si="2"/>
        <v>2.5767378310849009E-3</v>
      </c>
      <c r="Q72" s="313">
        <f t="shared" si="3"/>
        <v>2.2859782416733898E-3</v>
      </c>
      <c r="R72" s="313">
        <f t="shared" si="4"/>
        <v>1.8258010581369626E-3</v>
      </c>
      <c r="S72" s="313">
        <f t="shared" si="5"/>
        <v>1.4675618762144767E-3</v>
      </c>
      <c r="T72" s="313">
        <f t="shared" si="6"/>
        <v>1.4376386284543012E-3</v>
      </c>
      <c r="U72" s="313">
        <f t="shared" si="7"/>
        <v>1.1034299821161477E-3</v>
      </c>
    </row>
    <row r="73" spans="1:21" x14ac:dyDescent="0.25">
      <c r="A73" s="86" t="s">
        <v>130</v>
      </c>
      <c r="B73" s="87">
        <v>8.0461665480770952E-2</v>
      </c>
      <c r="C73" s="87">
        <v>6.9986384574216104E-2</v>
      </c>
      <c r="D73" s="87">
        <v>5.7012782675061942E-2</v>
      </c>
      <c r="E73" s="87">
        <v>4.4930151994805878E-2</v>
      </c>
      <c r="F73" s="89">
        <v>4.4891954862253496E-2</v>
      </c>
      <c r="G73" s="89">
        <v>3.3782069169026978E-2</v>
      </c>
      <c r="I73" s="86" t="s">
        <v>130</v>
      </c>
      <c r="J73" s="165">
        <f>'D. Beregninger_pop'!B71</f>
        <v>122.1930010617384</v>
      </c>
      <c r="K73" s="165">
        <f>'D. Beregninger_pop'!C71</f>
        <v>152.88688989309571</v>
      </c>
      <c r="L73" s="166">
        <f t="shared" si="10"/>
        <v>3.0451274492803878E-2</v>
      </c>
      <c r="M73" s="166">
        <f t="shared" si="11"/>
        <v>3.4185141968105799E-2</v>
      </c>
      <c r="O73" s="86" t="s">
        <v>130</v>
      </c>
      <c r="P73" s="313">
        <f t="shared" si="2"/>
        <v>2.4501602617031186E-3</v>
      </c>
      <c r="Q73" s="313">
        <f t="shared" si="3"/>
        <v>2.3924944925040274E-3</v>
      </c>
      <c r="R73" s="313">
        <f t="shared" si="4"/>
        <v>1.7361118948368845E-3</v>
      </c>
      <c r="S73" s="313">
        <f t="shared" si="5"/>
        <v>1.535943624591011E-3</v>
      </c>
      <c r="T73" s="313">
        <f t="shared" si="6"/>
        <v>1.367017240029043E-3</v>
      </c>
      <c r="U73" s="313">
        <f t="shared" si="7"/>
        <v>1.1548448305195571E-3</v>
      </c>
    </row>
    <row r="74" spans="1:21" x14ac:dyDescent="0.25">
      <c r="A74" s="86" t="s">
        <v>131</v>
      </c>
      <c r="B74" s="87">
        <v>9.6079115042733351E-2</v>
      </c>
      <c r="C74" s="87">
        <v>7.7635169773583992E-2</v>
      </c>
      <c r="D74" s="87">
        <v>6.8078850627976653E-2</v>
      </c>
      <c r="E74" s="87">
        <v>4.9840551119921285E-2</v>
      </c>
      <c r="F74" s="89">
        <v>5.3605394195257207E-2</v>
      </c>
      <c r="G74" s="89">
        <v>3.7474098586406976E-2</v>
      </c>
      <c r="I74" s="86" t="s">
        <v>131</v>
      </c>
      <c r="J74" s="165">
        <f>'D. Beregninger_pop'!B72</f>
        <v>108.27679338156321</v>
      </c>
      <c r="K74" s="165">
        <f>'D. Beregninger_pop'!C72</f>
        <v>139.77086816373011</v>
      </c>
      <c r="L74" s="166">
        <f t="shared" si="10"/>
        <v>2.6983266863187097E-2</v>
      </c>
      <c r="M74" s="166">
        <f t="shared" si="11"/>
        <v>3.1252430960715671E-2</v>
      </c>
      <c r="O74" s="86" t="s">
        <v>131</v>
      </c>
      <c r="P74" s="313">
        <f t="shared" ref="P74:P93" si="12">B74*$L74</f>
        <v>2.5925284011769278E-3</v>
      </c>
      <c r="Q74" s="313">
        <f t="shared" ref="Q74:Q93" si="13">C74*$M74</f>
        <v>2.4262877834723738E-3</v>
      </c>
      <c r="R74" s="313">
        <f t="shared" ref="R74:R93" si="14">D74*$L74</f>
        <v>1.8369897942337465E-3</v>
      </c>
      <c r="S74" s="313">
        <f t="shared" ref="S74:S93" si="15">E74*$M74</f>
        <v>1.5576383829193601E-3</v>
      </c>
      <c r="T74" s="313">
        <f t="shared" ref="T74:T93" si="16">F74*$L74</f>
        <v>1.4464486568769657E-3</v>
      </c>
      <c r="U74" s="313">
        <f t="shared" ref="U74:U93" si="17">G74*$M74</f>
        <v>1.1711566788867368E-3</v>
      </c>
    </row>
    <row r="75" spans="1:21" x14ac:dyDescent="0.25">
      <c r="A75" s="86" t="s">
        <v>132</v>
      </c>
      <c r="B75" s="87">
        <v>0.10677812800056642</v>
      </c>
      <c r="C75" s="87">
        <v>9.1868561361972911E-2</v>
      </c>
      <c r="D75" s="87">
        <v>7.5659858266308277E-2</v>
      </c>
      <c r="E75" s="87">
        <v>5.8978163404918627E-2</v>
      </c>
      <c r="F75" s="89">
        <v>5.9574691548274238E-2</v>
      </c>
      <c r="G75" s="89">
        <v>4.4344483763096708E-2</v>
      </c>
      <c r="I75" s="86" t="s">
        <v>132</v>
      </c>
      <c r="J75" s="165">
        <f>'D. Beregninger_pop'!B73</f>
        <v>96.430621593814067</v>
      </c>
      <c r="K75" s="165">
        <f>'D. Beregninger_pop'!C73</f>
        <v>129.35980847536763</v>
      </c>
      <c r="L75" s="166">
        <f t="shared" si="10"/>
        <v>2.4031125368475809E-2</v>
      </c>
      <c r="M75" s="166">
        <f t="shared" si="11"/>
        <v>2.8924542979385449E-2</v>
      </c>
      <c r="O75" s="86" t="s">
        <v>132</v>
      </c>
      <c r="P75" s="313">
        <f t="shared" si="12"/>
        <v>2.5659985805927691E-3</v>
      </c>
      <c r="Q75" s="313">
        <f t="shared" si="13"/>
        <v>2.6572561515686949E-3</v>
      </c>
      <c r="R75" s="313">
        <f t="shared" si="14"/>
        <v>1.8181915393587649E-3</v>
      </c>
      <c r="S75" s="313">
        <f t="shared" si="15"/>
        <v>1.7059164222507869E-3</v>
      </c>
      <c r="T75" s="313">
        <f t="shared" si="16"/>
        <v>1.4316468813848544E-3</v>
      </c>
      <c r="U75" s="313">
        <f t="shared" si="17"/>
        <v>1.2826439265043509E-3</v>
      </c>
    </row>
    <row r="76" spans="1:21" x14ac:dyDescent="0.25">
      <c r="A76" s="86" t="s">
        <v>133</v>
      </c>
      <c r="B76" s="87">
        <v>0.11689766997917735</v>
      </c>
      <c r="C76" s="87">
        <v>0.10360778386361144</v>
      </c>
      <c r="D76" s="87">
        <v>8.2830269718151661E-2</v>
      </c>
      <c r="E76" s="87">
        <v>6.6514558583900082E-2</v>
      </c>
      <c r="F76" s="89">
        <v>6.5220684817442254E-2</v>
      </c>
      <c r="G76" s="89">
        <v>5.0010946303684273E-2</v>
      </c>
      <c r="I76" s="86" t="s">
        <v>133</v>
      </c>
      <c r="J76" s="165">
        <f>'D. Beregninger_pop'!B74</f>
        <v>84.132173056459237</v>
      </c>
      <c r="K76" s="165">
        <f>'D. Beregninger_pop'!C74</f>
        <v>116.57429657737863</v>
      </c>
      <c r="L76" s="166">
        <f t="shared" si="10"/>
        <v>2.0966273625801977E-2</v>
      </c>
      <c r="M76" s="166">
        <f t="shared" si="11"/>
        <v>2.6065733177751845E-2</v>
      </c>
      <c r="N76" s="29"/>
      <c r="O76" s="86" t="s">
        <v>133</v>
      </c>
      <c r="P76" s="313">
        <f t="shared" si="12"/>
        <v>2.4509085350021293E-3</v>
      </c>
      <c r="Q76" s="313">
        <f t="shared" si="13"/>
        <v>2.700612849327079E-3</v>
      </c>
      <c r="R76" s="313">
        <f t="shared" si="14"/>
        <v>1.7366420994097474E-3</v>
      </c>
      <c r="S76" s="313">
        <f t="shared" si="15"/>
        <v>1.7337507364838833E-3</v>
      </c>
      <c r="T76" s="313">
        <f t="shared" si="16"/>
        <v>1.3674347239446829E-3</v>
      </c>
      <c r="U76" s="313">
        <f t="shared" si="17"/>
        <v>1.3035719823187091E-3</v>
      </c>
    </row>
    <row r="77" spans="1:21" x14ac:dyDescent="0.25">
      <c r="A77" s="86" t="s">
        <v>134</v>
      </c>
      <c r="B77" s="87">
        <v>0.1326988542418687</v>
      </c>
      <c r="C77" s="87">
        <v>0.1161950238547451</v>
      </c>
      <c r="D77" s="87">
        <v>9.4026526705806537E-2</v>
      </c>
      <c r="E77" s="87">
        <v>7.4595367578926944E-2</v>
      </c>
      <c r="F77" s="89">
        <v>7.4036635201422465E-2</v>
      </c>
      <c r="G77" s="89">
        <v>5.6086742540546568E-2</v>
      </c>
      <c r="I77" s="86" t="s">
        <v>134</v>
      </c>
      <c r="J77" s="165">
        <f>'D. Beregninger_pop'!B75</f>
        <v>73.721110185728151</v>
      </c>
      <c r="K77" s="165">
        <f>'D. Beregninger_pop'!C75</f>
        <v>108.43331757294482</v>
      </c>
      <c r="L77" s="166">
        <f t="shared" si="10"/>
        <v>1.8371770417894916E-2</v>
      </c>
      <c r="M77" s="166">
        <f t="shared" si="11"/>
        <v>2.424542979385453E-2</v>
      </c>
      <c r="O77" s="86" t="s">
        <v>134</v>
      </c>
      <c r="P77" s="313">
        <f t="shared" si="12"/>
        <v>2.4379128848493127E-3</v>
      </c>
      <c r="Q77" s="313">
        <f t="shared" si="13"/>
        <v>2.8171982932654748E-3</v>
      </c>
      <c r="R77" s="313">
        <f t="shared" si="14"/>
        <v>1.7274337618311429E-3</v>
      </c>
      <c r="S77" s="313">
        <f t="shared" si="15"/>
        <v>1.8085967475816454E-3</v>
      </c>
      <c r="T77" s="313">
        <f t="shared" si="16"/>
        <v>1.3601840644339707E-3</v>
      </c>
      <c r="U77" s="313">
        <f t="shared" si="17"/>
        <v>1.359847178632816E-3</v>
      </c>
    </row>
    <row r="78" spans="1:21" x14ac:dyDescent="0.25">
      <c r="A78" s="86" t="s">
        <v>135</v>
      </c>
      <c r="B78" s="87">
        <v>0.14587121894028404</v>
      </c>
      <c r="C78" s="87">
        <v>0.12425950390190472</v>
      </c>
      <c r="D78" s="87">
        <v>0.10336007904256356</v>
      </c>
      <c r="E78" s="87">
        <v>7.9772636221711657E-2</v>
      </c>
      <c r="F78" s="89">
        <v>8.1385889009892562E-2</v>
      </c>
      <c r="G78" s="89">
        <v>5.997942573061027E-2</v>
      </c>
      <c r="I78" s="86" t="s">
        <v>135</v>
      </c>
      <c r="J78" s="165">
        <f>'D. Beregninger_pop'!B76</f>
        <v>64.971294606817992</v>
      </c>
      <c r="K78" s="165">
        <f>'D. Beregninger_pop'!C76</f>
        <v>98.117931783138744</v>
      </c>
      <c r="L78" s="166">
        <f>J78/J$97</f>
        <v>0.1850567309121538</v>
      </c>
      <c r="M78" s="166">
        <f>K78/K$97</f>
        <v>0.1423865300146413</v>
      </c>
      <c r="O78" s="86" t="s">
        <v>135</v>
      </c>
      <c r="P78" s="313">
        <f t="shared" si="12"/>
        <v>2.6994450911260015E-2</v>
      </c>
      <c r="Q78" s="313">
        <f t="shared" si="13"/>
        <v>1.7692879581932996E-2</v>
      </c>
      <c r="R78" s="313">
        <f t="shared" si="14"/>
        <v>1.9127478334438633E-2</v>
      </c>
      <c r="S78" s="313">
        <f t="shared" si="15"/>
        <v>1.1358548861729809E-2</v>
      </c>
      <c r="T78" s="313">
        <f t="shared" si="16"/>
        <v>1.5061006562550104E-2</v>
      </c>
      <c r="U78" s="313">
        <f t="shared" si="17"/>
        <v>8.540262302052487E-3</v>
      </c>
    </row>
    <row r="79" spans="1:21" x14ac:dyDescent="0.25">
      <c r="A79" s="86" t="s">
        <v>136</v>
      </c>
      <c r="B79" s="87">
        <v>0.16513509563979059</v>
      </c>
      <c r="C79" s="87">
        <v>0.14584238039925146</v>
      </c>
      <c r="D79" s="87">
        <v>0.11700989860801402</v>
      </c>
      <c r="E79" s="87">
        <v>9.3628501579102477E-2</v>
      </c>
      <c r="F79" s="89">
        <v>9.2133778431507093E-2</v>
      </c>
      <c r="G79" s="89">
        <v>7.0397369608347721E-2</v>
      </c>
      <c r="I79" s="86" t="s">
        <v>136</v>
      </c>
      <c r="J79" s="165">
        <f>'D. Beregninger_pop'!B77</f>
        <v>56.38673399410991</v>
      </c>
      <c r="K79" s="165">
        <f>'D. Beregninger_pop'!C77</f>
        <v>89.985650405846414</v>
      </c>
      <c r="L79" s="166">
        <f t="shared" ref="L79:L93" si="18">J79/J$97</f>
        <v>0.16060546004062826</v>
      </c>
      <c r="M79" s="166">
        <f t="shared" ref="M79:M93" si="19">K79/K$97</f>
        <v>0.13058514666532034</v>
      </c>
      <c r="O79" s="86" t="s">
        <v>136</v>
      </c>
      <c r="P79" s="313">
        <f t="shared" si="12"/>
        <v>2.6521598004081715E-2</v>
      </c>
      <c r="Q79" s="313">
        <f t="shared" si="13"/>
        <v>1.9044848634455692E-2</v>
      </c>
      <c r="R79" s="313">
        <f t="shared" si="14"/>
        <v>1.8792428595247358E-2</v>
      </c>
      <c r="S79" s="313">
        <f t="shared" si="15"/>
        <v>1.2226491610761274E-2</v>
      </c>
      <c r="T79" s="313">
        <f t="shared" si="16"/>
        <v>1.4797187870273509E-2</v>
      </c>
      <c r="U79" s="313">
        <f t="shared" si="17"/>
        <v>9.1928508351588525E-3</v>
      </c>
    </row>
    <row r="80" spans="1:21" x14ac:dyDescent="0.25">
      <c r="A80" s="86" t="s">
        <v>137</v>
      </c>
      <c r="B80" s="87">
        <v>0.17829332689968833</v>
      </c>
      <c r="C80" s="87">
        <v>0.16145587888230897</v>
      </c>
      <c r="D80" s="87">
        <v>0.12633343640363717</v>
      </c>
      <c r="E80" s="87">
        <v>0.10365212066276198</v>
      </c>
      <c r="F80" s="89">
        <v>9.9475146774517464E-2</v>
      </c>
      <c r="G80" s="89">
        <v>7.7933925310347346E-2</v>
      </c>
      <c r="I80" s="86" t="s">
        <v>137</v>
      </c>
      <c r="J80" s="165">
        <f>'D. Beregninger_pop'!B78</f>
        <v>49.098120221618146</v>
      </c>
      <c r="K80" s="165">
        <f>'D. Beregninger_pop'!C78</f>
        <v>80.653096483028577</v>
      </c>
      <c r="L80" s="166">
        <f t="shared" si="18"/>
        <v>0.13984541445771193</v>
      </c>
      <c r="M80" s="166">
        <f t="shared" si="19"/>
        <v>0.11704195486444186</v>
      </c>
      <c r="O80" s="86" t="s">
        <v>137</v>
      </c>
      <c r="P80" s="313">
        <f t="shared" si="12"/>
        <v>2.4933504195331233E-2</v>
      </c>
      <c r="Q80" s="313">
        <f t="shared" si="13"/>
        <v>1.8897111688741999E-2</v>
      </c>
      <c r="R80" s="313">
        <f t="shared" si="14"/>
        <v>1.7667151773733632E-2</v>
      </c>
      <c r="S80" s="313">
        <f t="shared" si="15"/>
        <v>1.213164682821467E-2</v>
      </c>
      <c r="T80" s="313">
        <f t="shared" si="16"/>
        <v>1.391114312892412E-2</v>
      </c>
      <c r="U80" s="313">
        <f t="shared" si="17"/>
        <v>9.1215389685824575E-3</v>
      </c>
    </row>
    <row r="81" spans="1:21" x14ac:dyDescent="0.25">
      <c r="A81" s="86" t="s">
        <v>138</v>
      </c>
      <c r="B81" s="87">
        <v>0.21150690741607894</v>
      </c>
      <c r="C81" s="87">
        <v>0.17558950370722787</v>
      </c>
      <c r="D81" s="87">
        <v>0.14986760806820693</v>
      </c>
      <c r="E81" s="87">
        <v>0.11272568426351869</v>
      </c>
      <c r="F81" s="89">
        <v>0.11800599060488734</v>
      </c>
      <c r="G81" s="89">
        <v>8.4756153581592983E-2</v>
      </c>
      <c r="I81" s="86" t="s">
        <v>138</v>
      </c>
      <c r="J81" s="165">
        <f>'D. Beregninger_pop'!B79</f>
        <v>41.687739631924849</v>
      </c>
      <c r="K81" s="165">
        <f>'D. Beregninger_pop'!C79</f>
        <v>74.321223924024508</v>
      </c>
      <c r="L81" s="166">
        <f t="shared" si="18"/>
        <v>0.11873854233761086</v>
      </c>
      <c r="M81" s="166">
        <f t="shared" si="19"/>
        <v>0.10785328419245721</v>
      </c>
      <c r="O81" s="86" t="s">
        <v>138</v>
      </c>
      <c r="P81" s="313">
        <f t="shared" si="12"/>
        <v>2.5114021880921229E-2</v>
      </c>
      <c r="Q81" s="313">
        <f t="shared" si="13"/>
        <v>1.8937904644548167E-2</v>
      </c>
      <c r="R81" s="313">
        <f t="shared" si="14"/>
        <v>1.779506132564326E-2</v>
      </c>
      <c r="S81" s="313">
        <f t="shared" si="15"/>
        <v>1.2157835260662482E-2</v>
      </c>
      <c r="T81" s="313">
        <f t="shared" si="16"/>
        <v>1.4011859311530124E-2</v>
      </c>
      <c r="U81" s="313">
        <f t="shared" si="17"/>
        <v>9.1412295192950972E-3</v>
      </c>
    </row>
    <row r="82" spans="1:21" x14ac:dyDescent="0.25">
      <c r="A82" s="86" t="s">
        <v>139</v>
      </c>
      <c r="B82" s="87">
        <v>0.23156225667257183</v>
      </c>
      <c r="C82" s="87">
        <v>0.19311519849012729</v>
      </c>
      <c r="D82" s="87">
        <v>0.16407824193715351</v>
      </c>
      <c r="E82" s="87">
        <v>0.12397690312845698</v>
      </c>
      <c r="F82" s="89">
        <v>0.12919546609224686</v>
      </c>
      <c r="G82" s="89">
        <v>9.3215716637937582E-2</v>
      </c>
      <c r="I82" s="86" t="s">
        <v>139</v>
      </c>
      <c r="J82" s="165">
        <f>'D. Beregninger_pop'!B80</f>
        <v>33.346712653619839</v>
      </c>
      <c r="K82" s="165">
        <f>'D. Beregninger_pop'!C80</f>
        <v>65.649689663959862</v>
      </c>
      <c r="L82" s="166">
        <f t="shared" si="18"/>
        <v>9.4980924540454842E-2</v>
      </c>
      <c r="M82" s="166">
        <f t="shared" si="19"/>
        <v>9.5269349219972752E-2</v>
      </c>
      <c r="O82" s="86" t="s">
        <v>139</v>
      </c>
      <c r="P82" s="313">
        <f t="shared" si="12"/>
        <v>2.1993997227434982E-2</v>
      </c>
      <c r="Q82" s="313">
        <f t="shared" si="13"/>
        <v>1.8397959284640292E-2</v>
      </c>
      <c r="R82" s="313">
        <f t="shared" si="14"/>
        <v>1.5584303116163271E-2</v>
      </c>
      <c r="S82" s="313">
        <f t="shared" si="15"/>
        <v>1.1811198879355701E-2</v>
      </c>
      <c r="T82" s="313">
        <f t="shared" si="16"/>
        <v>1.2271104815876592E-2</v>
      </c>
      <c r="U82" s="313">
        <f t="shared" si="17"/>
        <v>8.8806006611696995E-3</v>
      </c>
    </row>
    <row r="83" spans="1:21" x14ac:dyDescent="0.25">
      <c r="A83" s="86" t="s">
        <v>140</v>
      </c>
      <c r="B83" s="87">
        <v>0.24149806395045376</v>
      </c>
      <c r="C83" s="87">
        <v>0.22153209828517012</v>
      </c>
      <c r="D83" s="87">
        <v>0.17111846435425671</v>
      </c>
      <c r="E83" s="87">
        <v>0.14222010335633137</v>
      </c>
      <c r="F83" s="89">
        <v>0.13473894831043834</v>
      </c>
      <c r="G83" s="89">
        <v>0.10693240853859499</v>
      </c>
      <c r="I83" s="86" t="s">
        <v>140</v>
      </c>
      <c r="J83" s="165">
        <f>'D. Beregninger_pop'!B81</f>
        <v>28.249901590755666</v>
      </c>
      <c r="K83" s="165">
        <f>'D. Beregninger_pop'!C81</f>
        <v>58.561123543646225</v>
      </c>
      <c r="L83" s="166">
        <f t="shared" si="18"/>
        <v>8.0463756626864197E-2</v>
      </c>
      <c r="M83" s="166">
        <f t="shared" si="19"/>
        <v>8.4982581915484426E-2</v>
      </c>
      <c r="O83" s="86" t="s">
        <v>140</v>
      </c>
      <c r="P83" s="313">
        <f t="shared" si="12"/>
        <v>1.9431841443568198E-2</v>
      </c>
      <c r="Q83" s="313">
        <f t="shared" si="13"/>
        <v>1.8826369689428617E-2</v>
      </c>
      <c r="R83" s="313">
        <f t="shared" si="14"/>
        <v>1.3768834470163648E-2</v>
      </c>
      <c r="S83" s="313">
        <f t="shared" si="15"/>
        <v>1.2086231583508092E-2</v>
      </c>
      <c r="T83" s="313">
        <f t="shared" si="16"/>
        <v>1.0841601945010746E-2</v>
      </c>
      <c r="U83" s="313">
        <f t="shared" si="17"/>
        <v>9.0873921680511959E-3</v>
      </c>
    </row>
    <row r="84" spans="1:21" x14ac:dyDescent="0.25">
      <c r="A84" s="86" t="s">
        <v>141</v>
      </c>
      <c r="B84" s="87">
        <v>0.2826829037907781</v>
      </c>
      <c r="C84" s="87">
        <v>0.2505475986610331</v>
      </c>
      <c r="D84" s="87">
        <v>0.20030083721832317</v>
      </c>
      <c r="E84" s="87">
        <v>0.16084759568964957</v>
      </c>
      <c r="F84" s="89">
        <v>0.15771719466009698</v>
      </c>
      <c r="G84" s="89">
        <v>0.12093804187191697</v>
      </c>
      <c r="I84" s="86" t="s">
        <v>141</v>
      </c>
      <c r="J84" s="165">
        <f>'D. Beregninger_pop'!B82</f>
        <v>21.848446057875073</v>
      </c>
      <c r="K84" s="165">
        <f>'D. Beregninger_pop'!C82</f>
        <v>50.011356063562424</v>
      </c>
      <c r="L84" s="166">
        <f t="shared" si="18"/>
        <v>6.22305901005797E-2</v>
      </c>
      <c r="M84" s="166">
        <f t="shared" si="19"/>
        <v>7.2575352148230424E-2</v>
      </c>
      <c r="O84" s="86" t="s">
        <v>141</v>
      </c>
      <c r="P84" s="313">
        <f t="shared" si="12"/>
        <v>1.7591523914245517E-2</v>
      </c>
      <c r="Q84" s="313">
        <f t="shared" si="13"/>
        <v>1.8183580202717983E-2</v>
      </c>
      <c r="R84" s="313">
        <f t="shared" si="14"/>
        <v>1.2464839297736409E-2</v>
      </c>
      <c r="S84" s="313">
        <f t="shared" si="15"/>
        <v>1.1673570899372508E-2</v>
      </c>
      <c r="T84" s="313">
        <f t="shared" si="16"/>
        <v>9.8148340927058323E-3</v>
      </c>
      <c r="U84" s="313">
        <f t="shared" si="17"/>
        <v>8.7771209769718101E-3</v>
      </c>
    </row>
    <row r="85" spans="1:21" x14ac:dyDescent="0.25">
      <c r="A85" s="86" t="s">
        <v>142</v>
      </c>
      <c r="B85" s="87">
        <v>0.31933090986694873</v>
      </c>
      <c r="C85" s="87">
        <v>0.27666986289626561</v>
      </c>
      <c r="D85" s="87">
        <v>0.22626854237842081</v>
      </c>
      <c r="E85" s="87">
        <v>0.17761767617998936</v>
      </c>
      <c r="F85" s="89">
        <v>0.17816420659718174</v>
      </c>
      <c r="G85" s="89">
        <v>0.1335471249473604</v>
      </c>
      <c r="I85" s="86" t="s">
        <v>142</v>
      </c>
      <c r="J85" s="165">
        <f>'D. Beregninger_pop'!B83</f>
        <v>16.734239735410686</v>
      </c>
      <c r="K85" s="165">
        <f>'D. Beregninger_pop'!C83</f>
        <v>42.331351297627535</v>
      </c>
      <c r="L85" s="166">
        <f t="shared" si="18"/>
        <v>4.7663875538819803E-2</v>
      </c>
      <c r="M85" s="166">
        <f t="shared" si="19"/>
        <v>6.1430302418336954E-2</v>
      </c>
      <c r="O85" s="86" t="s">
        <v>142</v>
      </c>
      <c r="P85" s="313">
        <f t="shared" si="12"/>
        <v>1.5220548743596329E-2</v>
      </c>
      <c r="Q85" s="313">
        <f t="shared" si="13"/>
        <v>1.6995913347757418E-2</v>
      </c>
      <c r="R85" s="313">
        <f t="shared" si="14"/>
        <v>1.0784835642275224E-2</v>
      </c>
      <c r="S85" s="313">
        <f t="shared" si="15"/>
        <v>1.091110756257899E-2</v>
      </c>
      <c r="T85" s="313">
        <f t="shared" si="16"/>
        <v>8.4919965687206486E-3</v>
      </c>
      <c r="U85" s="313">
        <f t="shared" si="17"/>
        <v>8.2038402726157811E-3</v>
      </c>
    </row>
    <row r="86" spans="1:21" x14ac:dyDescent="0.25">
      <c r="A86" s="86" t="s">
        <v>143</v>
      </c>
      <c r="B86" s="87">
        <v>0.36052988314579065</v>
      </c>
      <c r="C86" s="87">
        <v>0.32823265181635208</v>
      </c>
      <c r="D86" s="87">
        <v>0.25546092978362112</v>
      </c>
      <c r="E86" s="87">
        <v>0.21072017115169117</v>
      </c>
      <c r="F86" s="89">
        <v>0.20115033841230009</v>
      </c>
      <c r="G86" s="89">
        <v>0.15843621891104598</v>
      </c>
      <c r="I86" s="86" t="s">
        <v>143</v>
      </c>
      <c r="J86" s="165">
        <f>'D. Beregninger_pop'!B84</f>
        <v>12.167984090353194</v>
      </c>
      <c r="K86" s="165">
        <f>'D. Beregninger_pop'!C84</f>
        <v>34.799206193097959</v>
      </c>
      <c r="L86" s="166">
        <f t="shared" si="18"/>
        <v>3.4657880394391313E-2</v>
      </c>
      <c r="M86" s="166">
        <f t="shared" si="19"/>
        <v>5.0499823294794771E-2</v>
      </c>
      <c r="O86" s="86" t="s">
        <v>143</v>
      </c>
      <c r="P86" s="313">
        <f t="shared" si="12"/>
        <v>1.249520156867069E-2</v>
      </c>
      <c r="Q86" s="313">
        <f t="shared" si="13"/>
        <v>1.657569091630768E-2</v>
      </c>
      <c r="R86" s="313">
        <f t="shared" si="14"/>
        <v>8.8537343498807375E-3</v>
      </c>
      <c r="S86" s="313">
        <f t="shared" si="15"/>
        <v>1.0641331407809314E-2</v>
      </c>
      <c r="T86" s="313">
        <f t="shared" si="16"/>
        <v>6.971444369984833E-3</v>
      </c>
      <c r="U86" s="313">
        <f t="shared" si="17"/>
        <v>8.0010010585032428E-3</v>
      </c>
    </row>
    <row r="87" spans="1:21" x14ac:dyDescent="0.25">
      <c r="A87" s="86" t="s">
        <v>144</v>
      </c>
      <c r="B87" s="87">
        <v>0.34412096102684198</v>
      </c>
      <c r="C87" s="87">
        <v>0.35096284609360406</v>
      </c>
      <c r="D87" s="87">
        <v>0.24383404752721033</v>
      </c>
      <c r="E87" s="87">
        <v>0.22531259637784934</v>
      </c>
      <c r="F87" s="89">
        <v>0.19199531301355141</v>
      </c>
      <c r="G87" s="89">
        <v>0.16940796720139048</v>
      </c>
      <c r="I87" s="86" t="s">
        <v>144</v>
      </c>
      <c r="J87" s="165">
        <f>'D. Beregninger_pop'!B85</f>
        <v>8.1931672717031514</v>
      </c>
      <c r="K87" s="165">
        <f>'D. Beregninger_pop'!C85</f>
        <v>24.996980404639721</v>
      </c>
      <c r="L87" s="166">
        <f t="shared" si="18"/>
        <v>2.3336471287717382E-2</v>
      </c>
      <c r="M87" s="166">
        <f t="shared" si="19"/>
        <v>3.6275054273741607E-2</v>
      </c>
      <c r="O87" s="86" t="s">
        <v>144</v>
      </c>
      <c r="P87" s="313">
        <f t="shared" si="12"/>
        <v>8.0305689265046092E-3</v>
      </c>
      <c r="Q87" s="313">
        <f t="shared" si="13"/>
        <v>1.2731196290112309E-2</v>
      </c>
      <c r="R87" s="313">
        <f t="shared" si="14"/>
        <v>5.6902262490866598E-3</v>
      </c>
      <c r="S87" s="313">
        <f t="shared" si="15"/>
        <v>8.1732266621641209E-3</v>
      </c>
      <c r="T87" s="313">
        <f t="shared" si="16"/>
        <v>4.4804931095170537E-3</v>
      </c>
      <c r="U87" s="313">
        <f t="shared" si="17"/>
        <v>6.1452832046346778E-3</v>
      </c>
    </row>
    <row r="88" spans="1:21" x14ac:dyDescent="0.25">
      <c r="A88" s="86" t="s">
        <v>145</v>
      </c>
      <c r="B88" s="87">
        <v>0.39781389395525385</v>
      </c>
      <c r="C88" s="87">
        <v>0.37540570314375787</v>
      </c>
      <c r="D88" s="87">
        <v>0.28187928929474243</v>
      </c>
      <c r="E88" s="87">
        <v>0.24100452401680503</v>
      </c>
      <c r="F88" s="89">
        <v>0.22195219629507276</v>
      </c>
      <c r="G88" s="89">
        <v>0.18120640903519172</v>
      </c>
      <c r="I88" s="86" t="s">
        <v>145</v>
      </c>
      <c r="J88" s="165">
        <f>'D. Beregninger_pop'!B86</f>
        <v>6.8189417632858511</v>
      </c>
      <c r="K88" s="165">
        <f>'D. Beregninger_pop'!C86</f>
        <v>21.648393955166412</v>
      </c>
      <c r="L88" s="166">
        <f t="shared" si="18"/>
        <v>1.9422286082346529E-2</v>
      </c>
      <c r="M88" s="166">
        <f t="shared" si="19"/>
        <v>3.1415661129903572E-2</v>
      </c>
      <c r="O88" s="86" t="s">
        <v>145</v>
      </c>
      <c r="P88" s="313">
        <f t="shared" si="12"/>
        <v>7.7264552559312052E-3</v>
      </c>
      <c r="Q88" s="313">
        <f t="shared" si="13"/>
        <v>1.1793618356197473E-2</v>
      </c>
      <c r="R88" s="313">
        <f t="shared" si="14"/>
        <v>5.4747401973710072E-3</v>
      </c>
      <c r="S88" s="313">
        <f t="shared" si="15"/>
        <v>7.5713164572856536E-3</v>
      </c>
      <c r="T88" s="313">
        <f t="shared" si="16"/>
        <v>4.3108190530480369E-3</v>
      </c>
      <c r="U88" s="313">
        <f t="shared" si="17"/>
        <v>5.6927191408162802E-3</v>
      </c>
    </row>
    <row r="89" spans="1:21" x14ac:dyDescent="0.25">
      <c r="A89" s="86" t="s">
        <v>146</v>
      </c>
      <c r="B89" s="87">
        <v>0.42608077099047992</v>
      </c>
      <c r="C89" s="87">
        <v>0.4250729235579141</v>
      </c>
      <c r="D89" s="87">
        <v>0.30190837156246136</v>
      </c>
      <c r="E89" s="87">
        <v>0.27289009398793479</v>
      </c>
      <c r="F89" s="89">
        <v>0.23772312721453651</v>
      </c>
      <c r="G89" s="89">
        <v>0.20518052179543966</v>
      </c>
      <c r="I89" s="86" t="s">
        <v>146</v>
      </c>
      <c r="J89" s="165">
        <f>'D. Beregninger_pop'!B87</f>
        <v>4.5314651258570517</v>
      </c>
      <c r="K89" s="165">
        <f>'D. Beregninger_pop'!C87</f>
        <v>16.74293224736655</v>
      </c>
      <c r="L89" s="166">
        <f t="shared" si="18"/>
        <v>1.2906901848089979E-2</v>
      </c>
      <c r="M89" s="166">
        <f t="shared" si="19"/>
        <v>2.4296965719190183E-2</v>
      </c>
      <c r="O89" s="86" t="s">
        <v>146</v>
      </c>
      <c r="P89" s="313">
        <f t="shared" si="12"/>
        <v>5.4993826905326282E-3</v>
      </c>
      <c r="Q89" s="313">
        <f t="shared" si="13"/>
        <v>1.0327982251842588E-2</v>
      </c>
      <c r="R89" s="313">
        <f t="shared" si="14"/>
        <v>3.8967017188733686E-3</v>
      </c>
      <c r="S89" s="313">
        <f t="shared" si="15"/>
        <v>6.6304012587314384E-3</v>
      </c>
      <c r="T89" s="313">
        <f t="shared" si="16"/>
        <v>3.0682690699790302E-3</v>
      </c>
      <c r="U89" s="313">
        <f t="shared" si="17"/>
        <v>4.9852641043093516E-3</v>
      </c>
    </row>
    <row r="90" spans="1:21" x14ac:dyDescent="0.25">
      <c r="A90" s="86" t="s">
        <v>147</v>
      </c>
      <c r="B90" s="87">
        <v>0.48149798341804056</v>
      </c>
      <c r="C90" s="87">
        <v>0.46812228199522593</v>
      </c>
      <c r="D90" s="87">
        <v>0.34117538734832431</v>
      </c>
      <c r="E90" s="87">
        <v>0.30052710123776905</v>
      </c>
      <c r="F90" s="89">
        <v>0.26864203728214514</v>
      </c>
      <c r="G90" s="89">
        <v>0.22596022649456318</v>
      </c>
      <c r="I90" s="86" t="s">
        <v>147</v>
      </c>
      <c r="J90" s="165">
        <f>'D. Beregninger_pop'!B88</f>
        <v>2.9397988724370121</v>
      </c>
      <c r="K90" s="165">
        <f>'D. Beregninger_pop'!C88</f>
        <v>10.376269179796518</v>
      </c>
      <c r="L90" s="166">
        <f t="shared" si="18"/>
        <v>8.3733835406034785E-3</v>
      </c>
      <c r="M90" s="166">
        <f t="shared" si="19"/>
        <v>1.5057807845711113E-2</v>
      </c>
      <c r="O90" s="86" t="s">
        <v>147</v>
      </c>
      <c r="P90" s="313">
        <f t="shared" si="12"/>
        <v>4.0317672891863878E-3</v>
      </c>
      <c r="Q90" s="313">
        <f t="shared" si="13"/>
        <v>7.048895370579903E-3</v>
      </c>
      <c r="R90" s="313">
        <f t="shared" si="14"/>
        <v>2.8567923728814752E-3</v>
      </c>
      <c r="S90" s="313">
        <f t="shared" si="15"/>
        <v>4.5252793428668964E-3</v>
      </c>
      <c r="T90" s="313">
        <f t="shared" si="16"/>
        <v>2.2494428132925001E-3</v>
      </c>
      <c r="U90" s="313">
        <f t="shared" si="17"/>
        <v>3.4024656713284936E-3</v>
      </c>
    </row>
    <row r="91" spans="1:21" x14ac:dyDescent="0.25">
      <c r="A91" s="86" t="s">
        <v>148</v>
      </c>
      <c r="B91" s="87">
        <v>0.45235483319472253</v>
      </c>
      <c r="C91" s="87">
        <v>0.50400506125660827</v>
      </c>
      <c r="D91" s="87">
        <v>0.32052540353030612</v>
      </c>
      <c r="E91" s="87">
        <v>0.32356327800298429</v>
      </c>
      <c r="F91" s="89">
        <v>0.25238220750417806</v>
      </c>
      <c r="G91" s="89">
        <v>0.24328066015261976</v>
      </c>
      <c r="I91" s="86" t="s">
        <v>148</v>
      </c>
      <c r="J91" s="165">
        <f>'D. Beregninger_pop'!B89</f>
        <v>1.7395259600219006</v>
      </c>
      <c r="K91" s="165">
        <f>'D. Beregninger_pop'!C89</f>
        <v>7.4973545959636194</v>
      </c>
      <c r="L91" s="166">
        <f t="shared" si="18"/>
        <v>4.9546648169251353E-3</v>
      </c>
      <c r="M91" s="166">
        <f t="shared" si="19"/>
        <v>1.0879991922047761E-2</v>
      </c>
      <c r="O91" s="86" t="s">
        <v>148</v>
      </c>
      <c r="P91" s="313">
        <f t="shared" si="12"/>
        <v>2.24126657679593E-3</v>
      </c>
      <c r="Q91" s="313">
        <f t="shared" si="13"/>
        <v>5.4835709951430852E-3</v>
      </c>
      <c r="R91" s="313">
        <f t="shared" si="14"/>
        <v>1.5880959398023393E-3</v>
      </c>
      <c r="S91" s="313">
        <f t="shared" si="15"/>
        <v>3.5203658509437631E-3</v>
      </c>
      <c r="T91" s="313">
        <f t="shared" si="16"/>
        <v>1.25046924393885E-3</v>
      </c>
      <c r="U91" s="313">
        <f t="shared" si="17"/>
        <v>2.6468916172509497E-3</v>
      </c>
    </row>
    <row r="92" spans="1:21" x14ac:dyDescent="0.25">
      <c r="A92" s="86" t="s">
        <v>149</v>
      </c>
      <c r="B92" s="87">
        <v>0.51496596582774823</v>
      </c>
      <c r="C92" s="87">
        <v>0.51329999805323145</v>
      </c>
      <c r="D92" s="87">
        <v>0.36488982075330356</v>
      </c>
      <c r="E92" s="87">
        <v>0.3295304804180702</v>
      </c>
      <c r="F92" s="89">
        <v>0.28731481949079019</v>
      </c>
      <c r="G92" s="89">
        <v>0.24776727850982722</v>
      </c>
      <c r="I92" s="86" t="s">
        <v>149</v>
      </c>
      <c r="J92" s="165">
        <f>'D. Beregninger_pop'!B90</f>
        <v>0.92194875881160732</v>
      </c>
      <c r="K92" s="165">
        <f>'D. Beregninger_pop'!C90</f>
        <v>4.9141593349413517</v>
      </c>
      <c r="L92" s="166">
        <f t="shared" si="18"/>
        <v>2.6259723529703212E-3</v>
      </c>
      <c r="M92" s="166">
        <f t="shared" si="19"/>
        <v>7.1313172110869898E-3</v>
      </c>
      <c r="N92" s="29"/>
      <c r="O92" s="86" t="s">
        <v>149</v>
      </c>
      <c r="P92" s="313">
        <f t="shared" si="12"/>
        <v>1.3522863889843262E-3</v>
      </c>
      <c r="Q92" s="313">
        <f t="shared" si="13"/>
        <v>3.6605051105679277E-3</v>
      </c>
      <c r="R92" s="313">
        <f t="shared" si="14"/>
        <v>9.5819058117847127E-4</v>
      </c>
      <c r="S92" s="313">
        <f t="shared" si="15"/>
        <v>2.3499863865831484E-3</v>
      </c>
      <c r="T92" s="313">
        <f t="shared" si="16"/>
        <v>7.5448077258147338E-4</v>
      </c>
      <c r="U92" s="313">
        <f t="shared" si="17"/>
        <v>1.7669070575813146E-3</v>
      </c>
    </row>
    <row r="93" spans="1:21" x14ac:dyDescent="0.25">
      <c r="A93" s="86" t="s">
        <v>156</v>
      </c>
      <c r="B93" s="90">
        <v>1</v>
      </c>
      <c r="C93" s="90">
        <v>1</v>
      </c>
      <c r="D93" s="90">
        <v>1</v>
      </c>
      <c r="E93" s="90">
        <v>1</v>
      </c>
      <c r="F93" s="90">
        <v>1</v>
      </c>
      <c r="G93" s="90">
        <v>1</v>
      </c>
      <c r="I93" s="86" t="s">
        <v>150</v>
      </c>
      <c r="J93" s="165">
        <f>'D. Beregninger_pop'!B91</f>
        <v>1.4525041766182871</v>
      </c>
      <c r="K93" s="165">
        <f>'D. Beregninger_pop'!C91</f>
        <v>8.4888840900933786</v>
      </c>
      <c r="L93" s="166">
        <f t="shared" si="18"/>
        <v>4.1371451221324882E-3</v>
      </c>
      <c r="M93" s="166">
        <f t="shared" si="19"/>
        <v>1.2318877164638765E-2</v>
      </c>
      <c r="O93" s="86" t="s">
        <v>156</v>
      </c>
      <c r="P93" s="313">
        <f t="shared" si="12"/>
        <v>4.1371451221324882E-3</v>
      </c>
      <c r="Q93" s="313">
        <f t="shared" si="13"/>
        <v>1.2318877164638765E-2</v>
      </c>
      <c r="R93" s="313">
        <f t="shared" si="14"/>
        <v>4.1371451221324882E-3</v>
      </c>
      <c r="S93" s="313">
        <f t="shared" si="15"/>
        <v>1.2318877164638765E-2</v>
      </c>
      <c r="T93" s="313">
        <f t="shared" si="16"/>
        <v>4.1371451221324882E-3</v>
      </c>
      <c r="U93" s="313">
        <f t="shared" si="17"/>
        <v>1.2318877164638765E-2</v>
      </c>
    </row>
    <row r="94" spans="1:21" x14ac:dyDescent="0.25">
      <c r="I94" s="86" t="s">
        <v>242</v>
      </c>
      <c r="J94" s="170">
        <f>SUM(J9:J27)</f>
        <v>6122.4355688930809</v>
      </c>
      <c r="K94" s="170">
        <f>SUM(K9:K27)</f>
        <v>5860.904746919583</v>
      </c>
      <c r="L94" s="172">
        <f>SUM(L9:L27)</f>
        <v>1</v>
      </c>
      <c r="M94" s="172">
        <f>SUM(M9:M27)</f>
        <v>1</v>
      </c>
    </row>
    <row r="95" spans="1:21" x14ac:dyDescent="0.25">
      <c r="A95" s="439" t="s">
        <v>527</v>
      </c>
      <c r="B95" s="440"/>
      <c r="C95" s="440"/>
      <c r="D95" s="440"/>
      <c r="E95" s="440"/>
      <c r="F95" s="440"/>
      <c r="G95" s="440"/>
      <c r="I95" s="86" t="s">
        <v>243</v>
      </c>
      <c r="J95" s="171">
        <f>SUM(J28:J57)</f>
        <v>9799.5760076343759</v>
      </c>
      <c r="K95" s="171">
        <f>SUM(K28:K57)</f>
        <v>9741.0292838907153</v>
      </c>
      <c r="L95" s="172">
        <f>SUM(L28:L57)</f>
        <v>1</v>
      </c>
      <c r="M95" s="172">
        <f>SUM(M28:M57)</f>
        <v>1.0000000000000002</v>
      </c>
    </row>
    <row r="96" spans="1:21" x14ac:dyDescent="0.25">
      <c r="A96" s="437"/>
      <c r="B96" s="433" t="s">
        <v>153</v>
      </c>
      <c r="C96" s="433"/>
      <c r="D96" s="433" t="s">
        <v>154</v>
      </c>
      <c r="E96" s="433"/>
      <c r="F96" s="435" t="s">
        <v>155</v>
      </c>
      <c r="G96" s="435"/>
      <c r="I96" s="86" t="s">
        <v>244</v>
      </c>
      <c r="J96" s="171">
        <f>SUM(J58:J77)</f>
        <v>4012.7384845785209</v>
      </c>
      <c r="K96" s="171">
        <f>SUM(K58:K77)</f>
        <v>4472.3198761537042</v>
      </c>
      <c r="L96" s="172">
        <f>SUM(L58:L77)</f>
        <v>1</v>
      </c>
      <c r="M96" s="172">
        <f>SUM(M58:M77)</f>
        <v>1.0000000000000002</v>
      </c>
    </row>
    <row r="97" spans="1:15" x14ac:dyDescent="0.25">
      <c r="A97" s="438"/>
      <c r="B97" s="98" t="s">
        <v>6</v>
      </c>
      <c r="C97" s="98" t="s">
        <v>7</v>
      </c>
      <c r="D97" s="98" t="s">
        <v>6</v>
      </c>
      <c r="E97" s="98" t="s">
        <v>7</v>
      </c>
      <c r="F97" s="98" t="s">
        <v>6</v>
      </c>
      <c r="G97" s="98" t="s">
        <v>7</v>
      </c>
      <c r="I97" s="86" t="s">
        <v>245</v>
      </c>
      <c r="J97" s="171">
        <f>SUM(J78:J93)</f>
        <v>351.08852451122021</v>
      </c>
      <c r="K97" s="171">
        <f>SUM(K78:K93)</f>
        <v>689.09560316589977</v>
      </c>
      <c r="L97" s="172">
        <f>SUM(L78:L93)</f>
        <v>1</v>
      </c>
      <c r="M97" s="172">
        <f>SUM(M78:M93)</f>
        <v>0.99999999999999989</v>
      </c>
    </row>
    <row r="98" spans="1:15" x14ac:dyDescent="0.25">
      <c r="A98" s="86" t="s">
        <v>9</v>
      </c>
      <c r="B98" s="108">
        <f>SUM(P9:P27)</f>
        <v>6.7149868542805532E-4</v>
      </c>
      <c r="C98" s="108">
        <f t="shared" ref="C98:G98" si="20">SUM(Q9:Q27)</f>
        <v>3.1444084319130685E-4</v>
      </c>
      <c r="D98" s="108">
        <f t="shared" si="20"/>
        <v>4.7788676161693777E-4</v>
      </c>
      <c r="E98" s="108">
        <f t="shared" si="20"/>
        <v>2.322574409935789E-4</v>
      </c>
      <c r="F98" s="108">
        <f t="shared" si="20"/>
        <v>3.9823896801411486E-4</v>
      </c>
      <c r="G98" s="108">
        <f t="shared" si="20"/>
        <v>1.7865956999506074E-4</v>
      </c>
      <c r="I98" s="164" t="s">
        <v>8</v>
      </c>
      <c r="J98" s="170">
        <f>SUM(J94:J97)</f>
        <v>20285.838585617195</v>
      </c>
      <c r="K98" s="170">
        <f>SUM(K94:K97)</f>
        <v>20763.349510129905</v>
      </c>
      <c r="L98" s="173"/>
      <c r="M98" s="173"/>
    </row>
    <row r="99" spans="1:15" x14ac:dyDescent="0.25">
      <c r="A99" s="86" t="s">
        <v>10</v>
      </c>
      <c r="B99" s="108">
        <f>SUM(P28:P57)</f>
        <v>7.1267962113989178E-3</v>
      </c>
      <c r="C99" s="108">
        <f t="shared" ref="C99:G99" si="21">SUM(Q28:Q57)</f>
        <v>4.5215063690989647E-3</v>
      </c>
      <c r="D99" s="108">
        <f t="shared" si="21"/>
        <v>4.2084105780314891E-3</v>
      </c>
      <c r="E99" s="108">
        <f t="shared" si="21"/>
        <v>2.8936264119563491E-3</v>
      </c>
      <c r="F99" s="108">
        <f t="shared" si="21"/>
        <v>3.0060075557367776E-3</v>
      </c>
      <c r="G99" s="108">
        <f t="shared" si="21"/>
        <v>1.7972834856871734E-3</v>
      </c>
      <c r="I99" s="167" t="s">
        <v>186</v>
      </c>
      <c r="J99" s="168">
        <f>J98-'D. Beregninger_pop'!B92</f>
        <v>0</v>
      </c>
      <c r="K99" s="168">
        <f>K98-'D. Beregninger_pop'!C92</f>
        <v>0</v>
      </c>
      <c r="L99" s="169"/>
      <c r="M99" s="169"/>
    </row>
    <row r="100" spans="1:15" x14ac:dyDescent="0.25">
      <c r="A100" s="86" t="s">
        <v>209</v>
      </c>
      <c r="B100" s="108">
        <f>SUM(P58:P77)</f>
        <v>4.4831536869547842E-2</v>
      </c>
      <c r="C100" s="108">
        <f t="shared" ref="C100:G100" si="22">SUM(Q58:Q77)</f>
        <v>3.7199029134564944E-2</v>
      </c>
      <c r="D100" s="108">
        <f t="shared" si="22"/>
        <v>3.0625691233415856E-2</v>
      </c>
      <c r="E100" s="108">
        <f t="shared" si="22"/>
        <v>2.4585017183057906E-2</v>
      </c>
      <c r="F100" s="108">
        <f t="shared" si="22"/>
        <v>2.3710196194174679E-2</v>
      </c>
      <c r="G100" s="108">
        <f t="shared" si="22"/>
        <v>1.7118096727744343E-2</v>
      </c>
    </row>
    <row r="101" spans="1:15" x14ac:dyDescent="0.25">
      <c r="A101" s="86" t="s">
        <v>210</v>
      </c>
      <c r="B101" s="108">
        <f>SUM(P78:P92)</f>
        <v>0.21917841501704496</v>
      </c>
      <c r="C101" s="108">
        <f t="shared" ref="C101:G101" si="23">SUM(Q78:Q92)</f>
        <v>0.21459802636497408</v>
      </c>
      <c r="D101" s="108">
        <f t="shared" si="23"/>
        <v>0.1553034139644755</v>
      </c>
      <c r="E101" s="108">
        <f t="shared" si="23"/>
        <v>0.13776853885256787</v>
      </c>
      <c r="F101" s="108">
        <f t="shared" si="23"/>
        <v>0.12228615272793344</v>
      </c>
      <c r="G101" s="108">
        <f t="shared" si="23"/>
        <v>0.10358536755832168</v>
      </c>
    </row>
    <row r="102" spans="1:15" x14ac:dyDescent="0.25">
      <c r="A102" s="149"/>
      <c r="B102" s="150"/>
      <c r="C102" s="150"/>
      <c r="D102" s="150"/>
      <c r="E102" s="150"/>
      <c r="F102" s="150"/>
      <c r="G102" s="150"/>
    </row>
    <row r="104" spans="1:15" x14ac:dyDescent="0.25">
      <c r="A104" s="439" t="s">
        <v>528</v>
      </c>
      <c r="B104" s="440"/>
      <c r="C104" s="440"/>
      <c r="D104" s="440"/>
      <c r="E104" s="440"/>
      <c r="F104" s="440"/>
      <c r="G104" s="440"/>
      <c r="H104" s="440"/>
      <c r="I104" s="440"/>
      <c r="J104" s="440"/>
      <c r="K104" s="440"/>
      <c r="L104" s="440"/>
      <c r="M104" s="440"/>
      <c r="N104" s="440"/>
    </row>
    <row r="105" spans="1:15" x14ac:dyDescent="0.25">
      <c r="A105" s="448" t="s">
        <v>6</v>
      </c>
      <c r="B105" s="432" t="s">
        <v>484</v>
      </c>
      <c r="C105" s="447" t="s">
        <v>188</v>
      </c>
      <c r="D105" s="447"/>
      <c r="E105" s="447"/>
      <c r="F105" s="447"/>
      <c r="G105" s="447"/>
      <c r="H105" s="447"/>
      <c r="I105" s="447"/>
      <c r="J105" s="447"/>
      <c r="K105" s="447"/>
      <c r="L105" s="447"/>
      <c r="M105" s="447" t="s">
        <v>187</v>
      </c>
      <c r="N105" s="447"/>
      <c r="O105" s="432" t="s">
        <v>485</v>
      </c>
    </row>
    <row r="106" spans="1:15" ht="75.75" customHeight="1" x14ac:dyDescent="0.25">
      <c r="A106" s="449"/>
      <c r="B106" s="432"/>
      <c r="C106" s="111">
        <v>1</v>
      </c>
      <c r="D106" s="35">
        <v>2</v>
      </c>
      <c r="E106" s="35">
        <v>3</v>
      </c>
      <c r="F106" s="35">
        <v>4</v>
      </c>
      <c r="G106" s="35">
        <v>5</v>
      </c>
      <c r="H106" s="35">
        <v>6</v>
      </c>
      <c r="I106" s="35">
        <v>7</v>
      </c>
      <c r="J106" s="35">
        <v>8</v>
      </c>
      <c r="K106" s="35">
        <v>9</v>
      </c>
      <c r="L106" s="35">
        <v>10</v>
      </c>
      <c r="M106" s="35" t="s">
        <v>189</v>
      </c>
      <c r="N106" s="35" t="s">
        <v>190</v>
      </c>
      <c r="O106" s="447"/>
    </row>
    <row r="107" spans="1:15" x14ac:dyDescent="0.25">
      <c r="A107" s="86" t="s">
        <v>9</v>
      </c>
      <c r="B107" s="108">
        <f>B98-(1+'B. Andre input'!$B$15)*F98</f>
        <v>1.7369997541041176E-4</v>
      </c>
      <c r="C107" s="108">
        <f>(((11-C$106)/11)*$B107)+((1+'B. Andre input'!$B$15)*'A. Input om dødelighed'!$F98)</f>
        <v>6.5570777857256336E-4</v>
      </c>
      <c r="D107" s="108">
        <f>(((11-D$106)/11)*$B107)+((1+'B. Andre input'!$B$15)*'A. Input om dødelighed'!$F98)</f>
        <v>6.3991687171707139E-4</v>
      </c>
      <c r="E107" s="108">
        <f>(((11-E$106)/11)*$B107)+((1+'B. Andre input'!$B$15)*'A. Input om dødelighed'!$F98)</f>
        <v>6.2412596486157942E-4</v>
      </c>
      <c r="F107" s="108">
        <f>(((11-F$106)/11)*$B107)+((1+'B. Andre input'!$B$15)*'A. Input om dødelighed'!$F98)</f>
        <v>6.0833505800608745E-4</v>
      </c>
      <c r="G107" s="108">
        <f>(((11-G$106)/11)*$B107)+((1+'B. Andre input'!$B$15)*'A. Input om dødelighed'!$F98)</f>
        <v>5.9254415115059548E-4</v>
      </c>
      <c r="H107" s="108">
        <f>(((11-H$106)/11)*$B107)+((1+'B. Andre input'!$B$15)*'A. Input om dødelighed'!$F98)</f>
        <v>5.7675324429510341E-4</v>
      </c>
      <c r="I107" s="108">
        <f>(((11-I$106)/11)*$B107)+((1+'B. Andre input'!$B$15)*'A. Input om dødelighed'!$F98)</f>
        <v>5.6096233743961144E-4</v>
      </c>
      <c r="J107" s="108">
        <f>(((11-J$106)/11)*$B107)+((1+'B. Andre input'!$B$15)*'A. Input om dødelighed'!$F98)</f>
        <v>5.4517143058411947E-4</v>
      </c>
      <c r="K107" s="108">
        <f>(((11-K$106)/11)*$B107)+((1+'B. Andre input'!$B$15)*'A. Input om dødelighed'!$F98)</f>
        <v>5.293805237286275E-4</v>
      </c>
      <c r="L107" s="108">
        <f>(((11-L$106)/11)*$B107)+((1+'B. Andre input'!$B$15)*'A. Input om dødelighed'!$F98)</f>
        <v>5.1358961687313553E-4</v>
      </c>
      <c r="M107" s="108">
        <f>AVERAGE(C107:G107)</f>
        <v>6.2412596486157942E-4</v>
      </c>
      <c r="N107" s="108">
        <f>AVERAGE(H107:L107)</f>
        <v>5.4517143058411947E-4</v>
      </c>
      <c r="O107" s="256">
        <f>(1+'B. Andre input'!$B$15)*'A. Input om dødelighed'!F98</f>
        <v>4.9779871001764356E-4</v>
      </c>
    </row>
    <row r="108" spans="1:15" x14ac:dyDescent="0.25">
      <c r="A108" s="86" t="s">
        <v>10</v>
      </c>
      <c r="B108" s="108">
        <f>B99-(1+'B. Andre input'!$B$15)*F99</f>
        <v>3.3692867667279459E-3</v>
      </c>
      <c r="C108" s="108">
        <f>(((11-C$106)/11)*$B108)+((1+'B. Andre input'!$B$15)*'A. Input om dødelighed'!$F99)</f>
        <v>6.8204974144236499E-3</v>
      </c>
      <c r="D108" s="108">
        <f>(((11-D$106)/11)*$B108)+((1+'B. Andre input'!$B$15)*'A. Input om dødelighed'!$F99)</f>
        <v>6.5141986174483829E-3</v>
      </c>
      <c r="E108" s="108">
        <f>(((11-E$106)/11)*$B108)+((1+'B. Andre input'!$B$15)*'A. Input om dødelighed'!$F99)</f>
        <v>6.2078998204731142E-3</v>
      </c>
      <c r="F108" s="108">
        <f>(((11-F$106)/11)*$B108)+((1+'B. Andre input'!$B$15)*'A. Input om dødelighed'!$F99)</f>
        <v>5.9016010234978471E-3</v>
      </c>
      <c r="G108" s="108">
        <f>(((11-G$106)/11)*$B108)+((1+'B. Andre input'!$B$15)*'A. Input om dødelighed'!$F99)</f>
        <v>5.5953022265225784E-3</v>
      </c>
      <c r="H108" s="108">
        <f>(((11-H$106)/11)*$B108)+((1+'B. Andre input'!$B$15)*'A. Input om dødelighed'!$F99)</f>
        <v>5.2890034295473114E-3</v>
      </c>
      <c r="I108" s="108">
        <f>(((11-I$106)/11)*$B108)+((1+'B. Andre input'!$B$15)*'A. Input om dødelighed'!$F99)</f>
        <v>4.9827046325720435E-3</v>
      </c>
      <c r="J108" s="108">
        <f>(((11-J$106)/11)*$B108)+((1+'B. Andre input'!$B$15)*'A. Input om dødelighed'!$F99)</f>
        <v>4.6764058355967756E-3</v>
      </c>
      <c r="K108" s="108">
        <f>(((11-K$106)/11)*$B108)+((1+'B. Andre input'!$B$15)*'A. Input om dødelighed'!$F99)</f>
        <v>4.3701070386215077E-3</v>
      </c>
      <c r="L108" s="108">
        <f>(((11-L$106)/11)*$B108)+((1+'B. Andre input'!$B$15)*'A. Input om dødelighed'!$F99)</f>
        <v>4.0638082416462398E-3</v>
      </c>
      <c r="M108" s="108">
        <f t="shared" ref="M108:M109" si="24">AVERAGE(C108:G108)</f>
        <v>6.207899820473115E-3</v>
      </c>
      <c r="N108" s="108">
        <f t="shared" ref="N108:N109" si="25">AVERAGE(H108:L108)</f>
        <v>4.6764058355967756E-3</v>
      </c>
      <c r="O108" s="256">
        <f>(1+'B. Andre input'!$B$15)*'A. Input om dødelighed'!F99</f>
        <v>3.7575094446709719E-3</v>
      </c>
    </row>
    <row r="109" spans="1:15" x14ac:dyDescent="0.25">
      <c r="A109" s="86" t="s">
        <v>209</v>
      </c>
      <c r="B109" s="108">
        <f>B100-(1+'B. Andre input'!$B$15)*F100</f>
        <v>1.5193791626829493E-2</v>
      </c>
      <c r="C109" s="108">
        <f>(((11-C$106)/11)*$B109)+((1+'B. Andre input'!$B$15)*'A. Input om dødelighed'!$F100)</f>
        <v>4.3450283085290614E-2</v>
      </c>
      <c r="D109" s="108">
        <f>(((11-D$106)/11)*$B109)+((1+'B. Andre input'!$B$15)*'A. Input om dødelighed'!$F100)</f>
        <v>4.2069029301033387E-2</v>
      </c>
      <c r="E109" s="108">
        <f>(((11-E$106)/11)*$B109)+((1+'B. Andre input'!$B$15)*'A. Input om dødelighed'!$F100)</f>
        <v>4.0687775516776159E-2</v>
      </c>
      <c r="F109" s="108">
        <f>(((11-F$106)/11)*$B109)+((1+'B. Andre input'!$B$15)*'A. Input om dødelighed'!$F100)</f>
        <v>3.9306521732518931E-2</v>
      </c>
      <c r="G109" s="108">
        <f>(((11-G$106)/11)*$B109)+((1+'B. Andre input'!$B$15)*'A. Input om dødelighed'!$F100)</f>
        <v>3.7925267948261704E-2</v>
      </c>
      <c r="H109" s="108">
        <f>(((11-H$106)/11)*$B109)+((1+'B. Andre input'!$B$15)*'A. Input om dødelighed'!$F100)</f>
        <v>3.6544014164004483E-2</v>
      </c>
      <c r="I109" s="108">
        <f>(((11-I$106)/11)*$B109)+((1+'B. Andre input'!$B$15)*'A. Input om dødelighed'!$F100)</f>
        <v>3.5162760379747256E-2</v>
      </c>
      <c r="J109" s="108">
        <f>(((11-J$106)/11)*$B109)+((1+'B. Andre input'!$B$15)*'A. Input om dødelighed'!$F100)</f>
        <v>3.3781506595490028E-2</v>
      </c>
      <c r="K109" s="108">
        <f>(((11-K$106)/11)*$B109)+((1+'B. Andre input'!$B$15)*'A. Input om dødelighed'!$F100)</f>
        <v>3.2400252811232801E-2</v>
      </c>
      <c r="L109" s="108">
        <f>(((11-L$106)/11)*$B109)+((1+'B. Andre input'!$B$15)*'A. Input om dødelighed'!$F100)</f>
        <v>3.1018999026975577E-2</v>
      </c>
      <c r="M109" s="108">
        <f t="shared" si="24"/>
        <v>4.0687775516776152E-2</v>
      </c>
      <c r="N109" s="108">
        <f t="shared" si="25"/>
        <v>3.3781506595490028E-2</v>
      </c>
      <c r="O109" s="256">
        <f>(1+'B. Andre input'!$B$15)*'A. Input om dødelighed'!F100</f>
        <v>2.9637745242718349E-2</v>
      </c>
    </row>
    <row r="110" spans="1:15" x14ac:dyDescent="0.25">
      <c r="A110" s="86" t="s">
        <v>210</v>
      </c>
      <c r="B110" s="108">
        <f>B101-(1+'B. Andre input'!$B$15)*F101</f>
        <v>6.6320724107128165E-2</v>
      </c>
      <c r="C110" s="108">
        <f>(((11-C$106)/11)*$B110)+((1+'B. Andre input'!$B$15)*'A. Input om dødelighed'!$F101)</f>
        <v>0.21314925828003331</v>
      </c>
      <c r="D110" s="108">
        <f>(((11-D$106)/11)*$B110)+((1+'B. Andre input'!$B$15)*'A. Input om dødelighed'!$F101)</f>
        <v>0.20712010154302166</v>
      </c>
      <c r="E110" s="108">
        <f>(((11-E$106)/11)*$B110)+((1+'B. Andre input'!$B$15)*'A. Input om dødelighed'!$F101)</f>
        <v>0.20109094480601</v>
      </c>
      <c r="F110" s="108">
        <f>(((11-F$106)/11)*$B110)+((1+'B. Andre input'!$B$15)*'A. Input om dødelighed'!$F101)</f>
        <v>0.19506178806899835</v>
      </c>
      <c r="G110" s="108">
        <f>(((11-G$106)/11)*$B110)+((1+'B. Andre input'!$B$15)*'A. Input om dødelighed'!$F101)</f>
        <v>0.18903263133198669</v>
      </c>
      <c r="H110" s="108">
        <f>(((11-H$106)/11)*$B110)+((1+'B. Andre input'!$B$15)*'A. Input om dødelighed'!$F101)</f>
        <v>0.18300347459497507</v>
      </c>
      <c r="I110" s="108">
        <f>(((11-I$106)/11)*$B110)+((1+'B. Andre input'!$B$15)*'A. Input om dødelighed'!$F101)</f>
        <v>0.17697431785796341</v>
      </c>
      <c r="J110" s="108">
        <f>(((11-J$106)/11)*$B110)+((1+'B. Andre input'!$B$15)*'A. Input om dødelighed'!$F101)</f>
        <v>0.17094516112095176</v>
      </c>
      <c r="K110" s="108">
        <f>(((11-K$106)/11)*$B110)+((1+'B. Andre input'!$B$15)*'A. Input om dødelighed'!$F101)</f>
        <v>0.16491600438394011</v>
      </c>
      <c r="L110" s="108">
        <f>(((11-L$106)/11)*$B110)+((1+'B. Andre input'!$B$15)*'A. Input om dødelighed'!$F101)</f>
        <v>0.15888684764692845</v>
      </c>
      <c r="M110" s="108">
        <f t="shared" ref="M110" si="26">AVERAGE(C110:G110)</f>
        <v>0.20109094480601</v>
      </c>
      <c r="N110" s="108">
        <f t="shared" ref="N110" si="27">AVERAGE(H110:L110)</f>
        <v>0.17094516112095176</v>
      </c>
      <c r="O110" s="256">
        <f>(1+'B. Andre input'!$B$15)*'A. Input om dødelighed'!F101</f>
        <v>0.1528576909099168</v>
      </c>
    </row>
    <row r="111" spans="1:15" ht="15" customHeight="1" x14ac:dyDescent="0.25">
      <c r="A111" s="448" t="s">
        <v>7</v>
      </c>
      <c r="B111" s="432" t="s">
        <v>484</v>
      </c>
      <c r="C111" s="447" t="s">
        <v>188</v>
      </c>
      <c r="D111" s="447"/>
      <c r="E111" s="447"/>
      <c r="F111" s="447"/>
      <c r="G111" s="447"/>
      <c r="H111" s="447"/>
      <c r="I111" s="447"/>
      <c r="J111" s="447"/>
      <c r="K111" s="447"/>
      <c r="L111" s="447"/>
      <c r="M111" s="447" t="s">
        <v>187</v>
      </c>
      <c r="N111" s="447"/>
      <c r="O111" s="432" t="s">
        <v>485</v>
      </c>
    </row>
    <row r="112" spans="1:15" ht="72.75" customHeight="1" x14ac:dyDescent="0.25">
      <c r="A112" s="449"/>
      <c r="B112" s="432"/>
      <c r="C112" s="111">
        <v>1</v>
      </c>
      <c r="D112" s="35">
        <v>2</v>
      </c>
      <c r="E112" s="35">
        <v>3</v>
      </c>
      <c r="F112" s="35">
        <v>4</v>
      </c>
      <c r="G112" s="35">
        <v>5</v>
      </c>
      <c r="H112" s="35">
        <v>6</v>
      </c>
      <c r="I112" s="35">
        <v>7</v>
      </c>
      <c r="J112" s="35">
        <v>8</v>
      </c>
      <c r="K112" s="35">
        <v>9</v>
      </c>
      <c r="L112" s="35">
        <v>10</v>
      </c>
      <c r="M112" s="35" t="s">
        <v>189</v>
      </c>
      <c r="N112" s="35" t="s">
        <v>190</v>
      </c>
      <c r="O112" s="447"/>
    </row>
    <row r="113" spans="1:15" x14ac:dyDescent="0.25">
      <c r="A113" s="86" t="s">
        <v>9</v>
      </c>
      <c r="B113" s="108">
        <f>C98-(1+'B. Andre input'!$B$15)*G98</f>
        <v>9.1116380697480918E-5</v>
      </c>
      <c r="C113" s="108">
        <f>(((11-C$112)/11)*$B113)+((1+'B. Andre input'!$B$15)*'A. Input om dødelighed'!$G98)</f>
        <v>3.0615753585517224E-4</v>
      </c>
      <c r="D113" s="108">
        <f>(((11-D$112)/11)*$B113)+((1+'B. Andre input'!$B$15)*'A. Input om dødelighed'!$G98)</f>
        <v>2.9787422851903762E-4</v>
      </c>
      <c r="E113" s="108">
        <f>(((11-E$112)/11)*$B113)+((1+'B. Andre input'!$B$15)*'A. Input om dødelighed'!$G98)</f>
        <v>2.8959092118290296E-4</v>
      </c>
      <c r="F113" s="108">
        <f>(((11-F$112)/11)*$B113)+((1+'B. Andre input'!$B$15)*'A. Input om dødelighed'!$G98)</f>
        <v>2.8130761384676835E-4</v>
      </c>
      <c r="G113" s="108">
        <f>(((11-G$112)/11)*$B113)+((1+'B. Andre input'!$B$15)*'A. Input om dødelighed'!$G98)</f>
        <v>2.7302430651063368E-4</v>
      </c>
      <c r="H113" s="108">
        <f>(((11-H$112)/11)*$B113)+((1+'B. Andre input'!$B$15)*'A. Input om dødelighed'!$G98)</f>
        <v>2.6474099917449907E-4</v>
      </c>
      <c r="I113" s="108">
        <f>(((11-I$112)/11)*$B113)+((1+'B. Andre input'!$B$15)*'A. Input om dødelighed'!$G98)</f>
        <v>2.5645769183836446E-4</v>
      </c>
      <c r="J113" s="108">
        <f>(((11-J$112)/11)*$B113)+((1+'B. Andre input'!$B$15)*'A. Input om dødelighed'!$G98)</f>
        <v>2.4817438450222979E-4</v>
      </c>
      <c r="K113" s="108">
        <f>(((11-K$112)/11)*$B113)+((1+'B. Andre input'!$B$15)*'A. Input om dødelighed'!$G98)</f>
        <v>2.3989107716609518E-4</v>
      </c>
      <c r="L113" s="108">
        <f>(((11-L$112)/11)*$B113)+((1+'B. Andre input'!$B$15)*'A. Input om dødelighed'!$G98)</f>
        <v>2.3160776982996057E-4</v>
      </c>
      <c r="M113" s="108">
        <f>AVERAGE(C113:G113)</f>
        <v>2.8959092118290296E-4</v>
      </c>
      <c r="N113" s="108">
        <f>AVERAGE(H113:L113)</f>
        <v>2.4817438450222985E-4</v>
      </c>
      <c r="O113" s="256">
        <f>(1+'B. Andre input'!$B$15)*'A. Input om dødelighed'!G98</f>
        <v>2.2332446249382593E-4</v>
      </c>
    </row>
    <row r="114" spans="1:15" x14ac:dyDescent="0.25">
      <c r="A114" s="86" t="s">
        <v>10</v>
      </c>
      <c r="B114" s="108">
        <f>C99-(1+'B. Andre input'!$B$15)*G99</f>
        <v>2.2749020119899981E-3</v>
      </c>
      <c r="C114" s="108">
        <f>(((11-C$112)/11)*$B114)+((1+'B. Andre input'!$B$15)*'A. Input om dødelighed'!$G99)</f>
        <v>4.3146970952816915E-3</v>
      </c>
      <c r="D114" s="108">
        <f>(((11-D$112)/11)*$B114)+((1+'B. Andre input'!$B$15)*'A. Input om dødelighed'!$G99)</f>
        <v>4.1078878214644201E-3</v>
      </c>
      <c r="E114" s="108">
        <f>(((11-E$112)/11)*$B114)+((1+'B. Andre input'!$B$15)*'A. Input om dødelighed'!$G99)</f>
        <v>3.9010785476471469E-3</v>
      </c>
      <c r="F114" s="108">
        <f>(((11-F$112)/11)*$B114)+((1+'B. Andre input'!$B$15)*'A. Input om dødelighed'!$G99)</f>
        <v>3.6942692738298746E-3</v>
      </c>
      <c r="G114" s="108">
        <f>(((11-G$112)/11)*$B114)+((1+'B. Andre input'!$B$15)*'A. Input om dødelighed'!$G99)</f>
        <v>3.4874600000126019E-3</v>
      </c>
      <c r="H114" s="108">
        <f>(((11-H$112)/11)*$B114)+((1+'B. Andre input'!$B$15)*'A. Input om dødelighed'!$G99)</f>
        <v>3.2806507261953291E-3</v>
      </c>
      <c r="I114" s="108">
        <f>(((11-I$112)/11)*$B114)+((1+'B. Andre input'!$B$15)*'A. Input om dødelighed'!$G99)</f>
        <v>3.0738414523780568E-3</v>
      </c>
      <c r="J114" s="108">
        <f>(((11-J$112)/11)*$B114)+((1+'B. Andre input'!$B$15)*'A. Input om dødelighed'!$G99)</f>
        <v>2.8670321785607845E-3</v>
      </c>
      <c r="K114" s="108">
        <f>(((11-K$112)/11)*$B114)+((1+'B. Andre input'!$B$15)*'A. Input om dødelighed'!$G99)</f>
        <v>2.6602229047435117E-3</v>
      </c>
      <c r="L114" s="108">
        <f>(((11-L$112)/11)*$B114)+((1+'B. Andre input'!$B$15)*'A. Input om dødelighed'!$G99)</f>
        <v>2.4534136309262394E-3</v>
      </c>
      <c r="M114" s="108">
        <f t="shared" ref="M114:M115" si="28">AVERAGE(C114:G114)</f>
        <v>3.9010785476471473E-3</v>
      </c>
      <c r="N114" s="108">
        <f t="shared" ref="N114:N115" si="29">AVERAGE(H114:L114)</f>
        <v>2.8670321785607845E-3</v>
      </c>
      <c r="O114" s="256">
        <f>(1+'B. Andre input'!$B$15)*'A. Input om dødelighed'!G99</f>
        <v>2.2466043571089667E-3</v>
      </c>
    </row>
    <row r="115" spans="1:15" x14ac:dyDescent="0.25">
      <c r="A115" s="86" t="s">
        <v>209</v>
      </c>
      <c r="B115" s="108">
        <f>C100-(1+'B. Andre input'!$B$15)*G100</f>
        <v>1.5801408224884517E-2</v>
      </c>
      <c r="C115" s="108">
        <f>(((11-C$112)/11)*$B115)+((1+'B. Andre input'!$B$15)*'A. Input om dødelighed'!$G100)</f>
        <v>3.5762537477757261E-2</v>
      </c>
      <c r="D115" s="108">
        <f>(((11-D$112)/11)*$B115)+((1+'B. Andre input'!$B$15)*'A. Input om dødelighed'!$G100)</f>
        <v>3.4326045820949579E-2</v>
      </c>
      <c r="E115" s="108">
        <f>(((11-E$112)/11)*$B115)+((1+'B. Andre input'!$B$15)*'A. Input om dødelighed'!$G100)</f>
        <v>3.2889554164141896E-2</v>
      </c>
      <c r="F115" s="108">
        <f>(((11-F$112)/11)*$B115)+((1+'B. Andre input'!$B$15)*'A. Input om dødelighed'!$G100)</f>
        <v>3.1453062507334206E-2</v>
      </c>
      <c r="G115" s="108">
        <f>(((11-G$112)/11)*$B115)+((1+'B. Andre input'!$B$15)*'A. Input om dødelighed'!$G100)</f>
        <v>3.0016570850526527E-2</v>
      </c>
      <c r="H115" s="108">
        <f>(((11-H$112)/11)*$B115)+((1+'B. Andre input'!$B$15)*'A. Input om dødelighed'!$G100)</f>
        <v>2.8580079193718844E-2</v>
      </c>
      <c r="I115" s="108">
        <f>(((11-I$112)/11)*$B115)+((1+'B. Andre input'!$B$15)*'A. Input om dødelighed'!$G100)</f>
        <v>2.7143587536911162E-2</v>
      </c>
      <c r="J115" s="108">
        <f>(((11-J$112)/11)*$B115)+((1+'B. Andre input'!$B$15)*'A. Input om dødelighed'!$G100)</f>
        <v>2.5707095880103475E-2</v>
      </c>
      <c r="K115" s="108">
        <f>(((11-K$112)/11)*$B115)+((1+'B. Andre input'!$B$15)*'A. Input om dødelighed'!$G100)</f>
        <v>2.4270604223295793E-2</v>
      </c>
      <c r="L115" s="108">
        <f>(((11-L$112)/11)*$B115)+((1+'B. Andre input'!$B$15)*'A. Input om dødelighed'!$G100)</f>
        <v>2.283411256648811E-2</v>
      </c>
      <c r="M115" s="108">
        <f t="shared" si="28"/>
        <v>3.2889554164141896E-2</v>
      </c>
      <c r="N115" s="108">
        <f t="shared" si="29"/>
        <v>2.5707095880103482E-2</v>
      </c>
      <c r="O115" s="256">
        <f>(1+'B. Andre input'!$B$15)*'A. Input om dødelighed'!G100</f>
        <v>2.1397620909680427E-2</v>
      </c>
    </row>
    <row r="116" spans="1:15" x14ac:dyDescent="0.25">
      <c r="A116" s="86" t="s">
        <v>210</v>
      </c>
      <c r="B116" s="108">
        <f>C101-(1+'B. Andre input'!$B$15)*G101</f>
        <v>8.5116316917071971E-2</v>
      </c>
      <c r="C116" s="108">
        <f>(((11-C$112)/11)*$B116)+((1+'B. Andre input'!$B$15)*'A. Input om dødelighed'!$G101)</f>
        <v>0.206860179372513</v>
      </c>
      <c r="D116" s="108">
        <f>(((11-D$112)/11)*$B116)+((1+'B. Andre input'!$B$15)*'A. Input om dødelighed'!$G101)</f>
        <v>0.19912233238005189</v>
      </c>
      <c r="E116" s="108">
        <f>(((11-E$112)/11)*$B116)+((1+'B. Andre input'!$B$15)*'A. Input om dødelighed'!$G101)</f>
        <v>0.19138448538759081</v>
      </c>
      <c r="F116" s="108">
        <f>(((11-F$112)/11)*$B116)+((1+'B. Andre input'!$B$15)*'A. Input om dødelighed'!$G101)</f>
        <v>0.18364663839512974</v>
      </c>
      <c r="G116" s="108">
        <f>(((11-G$112)/11)*$B116)+((1+'B. Andre input'!$B$15)*'A. Input om dødelighed'!$G101)</f>
        <v>0.17590879140266863</v>
      </c>
      <c r="H116" s="108">
        <f>(((11-H$112)/11)*$B116)+((1+'B. Andre input'!$B$15)*'A. Input om dødelighed'!$G101)</f>
        <v>0.16817094441020755</v>
      </c>
      <c r="I116" s="108">
        <f>(((11-I$112)/11)*$B116)+((1+'B. Andre input'!$B$15)*'A. Input om dødelighed'!$G101)</f>
        <v>0.16043309741774647</v>
      </c>
      <c r="J116" s="108">
        <f>(((11-J$112)/11)*$B116)+((1+'B. Andre input'!$B$15)*'A. Input om dødelighed'!$G101)</f>
        <v>0.15269525042528537</v>
      </c>
      <c r="K116" s="108">
        <f>(((11-K$112)/11)*$B116)+((1+'B. Andre input'!$B$15)*'A. Input om dødelighed'!$G101)</f>
        <v>0.14495740343282429</v>
      </c>
      <c r="L116" s="108">
        <f>(((11-L$112)/11)*$B116)+((1+'B. Andre input'!$B$15)*'A. Input om dødelighed'!$G101)</f>
        <v>0.13721955644036318</v>
      </c>
      <c r="M116" s="108">
        <f t="shared" ref="M116" si="30">AVERAGE(C116:G116)</f>
        <v>0.19138448538759084</v>
      </c>
      <c r="N116" s="108">
        <f t="shared" ref="N116" si="31">AVERAGE(H116:L116)</f>
        <v>0.15269525042528537</v>
      </c>
      <c r="O116" s="256">
        <f>(1+'B. Andre input'!$B$15)*'A. Input om dødelighed'!G101</f>
        <v>0.1294817094479021</v>
      </c>
    </row>
  </sheetData>
  <sheetProtection algorithmName="SHA-512" hashValue="LVI1bdw/3Lt1HXK4RcSeVc1wS0ZdmH+NnfKPIWhmiHpzGf3lteuaB8SAFK7LX9daCMT1/JMg6u9I+ZD1L+MQ7g==" saltValue="W7orII6nAa7Wh+RQXIblbg==" spinCount="100000" sheet="1" objects="1" scenarios="1"/>
  <mergeCells count="34">
    <mergeCell ref="O105:O106"/>
    <mergeCell ref="O111:O112"/>
    <mergeCell ref="A111:A112"/>
    <mergeCell ref="B111:B112"/>
    <mergeCell ref="C111:L111"/>
    <mergeCell ref="M111:N111"/>
    <mergeCell ref="A104:N104"/>
    <mergeCell ref="M105:N105"/>
    <mergeCell ref="A105:A106"/>
    <mergeCell ref="B105:B106"/>
    <mergeCell ref="C105:L105"/>
    <mergeCell ref="A1:U1"/>
    <mergeCell ref="B96:C96"/>
    <mergeCell ref="D96:E96"/>
    <mergeCell ref="F96:G96"/>
    <mergeCell ref="A96:A97"/>
    <mergeCell ref="A5:G5"/>
    <mergeCell ref="A95:G95"/>
    <mergeCell ref="A7:A8"/>
    <mergeCell ref="B7:C7"/>
    <mergeCell ref="D7:E7"/>
    <mergeCell ref="F7:G7"/>
    <mergeCell ref="A2:U2"/>
    <mergeCell ref="A3:U3"/>
    <mergeCell ref="J7:K7"/>
    <mergeCell ref="L7:M7"/>
    <mergeCell ref="A6:G6"/>
    <mergeCell ref="I5:M6"/>
    <mergeCell ref="O5:U6"/>
    <mergeCell ref="I7:I8"/>
    <mergeCell ref="O7:O8"/>
    <mergeCell ref="P7:Q7"/>
    <mergeCell ref="R7:S7"/>
    <mergeCell ref="T7:U7"/>
  </mergeCells>
  <pageMargins left="0.70866141732283472" right="0.70866141732283472" top="0.74803149606299213" bottom="0.74803149606299213" header="0.31496062992125984" footer="0.31496062992125984"/>
  <pageSetup paperSize="9" scale="52"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5"/>
  <sheetViews>
    <sheetView workbookViewId="0">
      <selection sqref="A1:D1"/>
    </sheetView>
  </sheetViews>
  <sheetFormatPr defaultColWidth="9.140625" defaultRowHeight="15" x14ac:dyDescent="0.25"/>
  <cols>
    <col min="1" max="3" width="30.7109375" style="10" customWidth="1"/>
    <col min="4" max="4" width="85.85546875" style="10" customWidth="1"/>
    <col min="5" max="5" width="9.140625" style="10"/>
    <col min="6" max="6" width="11.7109375" style="10" bestFit="1" customWidth="1"/>
    <col min="7" max="8" width="11.5703125" style="10" bestFit="1" customWidth="1"/>
    <col min="9" max="9" width="11.7109375" style="10" bestFit="1" customWidth="1"/>
    <col min="10" max="15" width="11.5703125" style="10" bestFit="1" customWidth="1"/>
    <col min="16" max="16" width="9.28515625" style="10" bestFit="1" customWidth="1"/>
    <col min="17" max="16384" width="9.140625" style="10"/>
  </cols>
  <sheetData>
    <row r="1" spans="1:8" x14ac:dyDescent="0.25">
      <c r="A1" s="403" t="s">
        <v>31</v>
      </c>
      <c r="B1" s="404"/>
      <c r="C1" s="404"/>
      <c r="D1" s="404"/>
    </row>
    <row r="2" spans="1:8" ht="22.5" customHeight="1" x14ac:dyDescent="0.25">
      <c r="A2" s="463" t="s">
        <v>516</v>
      </c>
      <c r="B2" s="404"/>
      <c r="C2" s="404"/>
      <c r="D2" s="404"/>
    </row>
    <row r="4" spans="1:8" x14ac:dyDescent="0.25">
      <c r="A4" s="39" t="s">
        <v>2</v>
      </c>
      <c r="B4" s="39" t="s">
        <v>3</v>
      </c>
      <c r="C4" s="39" t="s">
        <v>1</v>
      </c>
      <c r="D4" s="32" t="s">
        <v>16</v>
      </c>
    </row>
    <row r="5" spans="1:8" x14ac:dyDescent="0.25">
      <c r="A5" s="28"/>
      <c r="B5" s="28"/>
      <c r="C5" s="28"/>
    </row>
    <row r="6" spans="1:8" ht="75" x14ac:dyDescent="0.25">
      <c r="A6" s="43" t="s">
        <v>32</v>
      </c>
      <c r="B6" s="261">
        <v>0.01</v>
      </c>
      <c r="C6" s="37" t="s">
        <v>22</v>
      </c>
      <c r="D6" s="258" t="s">
        <v>494</v>
      </c>
    </row>
    <row r="7" spans="1:8" s="40" customFormat="1" x14ac:dyDescent="0.25">
      <c r="A7" s="47"/>
      <c r="B7" s="48"/>
      <c r="C7" s="49"/>
      <c r="D7" s="41"/>
    </row>
    <row r="8" spans="1:8" x14ac:dyDescent="0.25">
      <c r="A8" s="456" t="s">
        <v>33</v>
      </c>
      <c r="B8" s="457"/>
      <c r="C8" s="457"/>
      <c r="D8" s="457"/>
    </row>
    <row r="9" spans="1:8" s="18" customFormat="1" ht="60" x14ac:dyDescent="0.25">
      <c r="A9" s="37" t="s">
        <v>23</v>
      </c>
      <c r="B9" s="38">
        <v>0.89</v>
      </c>
      <c r="C9" s="37" t="s">
        <v>534</v>
      </c>
      <c r="D9" s="31" t="s">
        <v>535</v>
      </c>
    </row>
    <row r="10" spans="1:8" s="18" customFormat="1" ht="45" x14ac:dyDescent="0.25">
      <c r="A10" s="37" t="s">
        <v>193</v>
      </c>
      <c r="B10" s="38">
        <v>6.6400000000000001E-2</v>
      </c>
      <c r="C10" s="259" t="s">
        <v>486</v>
      </c>
      <c r="D10" s="465" t="s">
        <v>536</v>
      </c>
    </row>
    <row r="11" spans="1:8" s="96" customFormat="1" ht="45" x14ac:dyDescent="0.25">
      <c r="A11" s="37" t="s">
        <v>225</v>
      </c>
      <c r="B11" s="38">
        <v>8.2000000000000007E-3</v>
      </c>
      <c r="C11" s="259" t="s">
        <v>486</v>
      </c>
      <c r="D11" s="452"/>
    </row>
    <row r="12" spans="1:8" s="18" customFormat="1" ht="46.5" customHeight="1" x14ac:dyDescent="0.25">
      <c r="A12" s="37" t="s">
        <v>226</v>
      </c>
      <c r="B12" s="38">
        <v>0</v>
      </c>
      <c r="C12" s="259" t="s">
        <v>486</v>
      </c>
      <c r="D12" s="441"/>
    </row>
    <row r="13" spans="1:8" s="206" customFormat="1" ht="15" customHeight="1" x14ac:dyDescent="0.25">
      <c r="A13" s="49"/>
      <c r="B13" s="228"/>
      <c r="C13" s="229"/>
      <c r="D13" s="213"/>
      <c r="H13" s="254"/>
    </row>
    <row r="14" spans="1:8" s="206" customFormat="1" ht="15" customHeight="1" x14ac:dyDescent="0.25">
      <c r="A14" s="456" t="s">
        <v>283</v>
      </c>
      <c r="B14" s="457"/>
      <c r="C14" s="457"/>
      <c r="D14" s="457"/>
      <c r="H14" s="254"/>
    </row>
    <row r="15" spans="1:8" s="206" customFormat="1" ht="93" customHeight="1" x14ac:dyDescent="0.25">
      <c r="A15" s="37" t="s">
        <v>284</v>
      </c>
      <c r="B15" s="38">
        <v>0.25</v>
      </c>
      <c r="C15" s="230" t="s">
        <v>22</v>
      </c>
      <c r="D15" s="214" t="s">
        <v>281</v>
      </c>
      <c r="H15" s="254"/>
    </row>
    <row r="16" spans="1:8" s="18" customFormat="1" ht="15" customHeight="1" x14ac:dyDescent="0.25">
      <c r="A16" s="28"/>
      <c r="B16" s="28"/>
      <c r="C16" s="28"/>
      <c r="H16" s="254"/>
    </row>
    <row r="17" spans="1:8" s="18" customFormat="1" x14ac:dyDescent="0.25">
      <c r="A17" s="456" t="s">
        <v>282</v>
      </c>
      <c r="B17" s="432"/>
      <c r="C17" s="432"/>
      <c r="D17" s="432"/>
      <c r="H17" s="254"/>
    </row>
    <row r="18" spans="1:8" s="18" customFormat="1" x14ac:dyDescent="0.25">
      <c r="A18" s="456" t="s">
        <v>6</v>
      </c>
      <c r="B18" s="432"/>
      <c r="C18" s="432"/>
      <c r="D18" s="432"/>
      <c r="H18" s="254"/>
    </row>
    <row r="19" spans="1:8" s="18" customFormat="1" x14ac:dyDescent="0.25">
      <c r="A19" s="31" t="s">
        <v>17</v>
      </c>
      <c r="B19" s="109">
        <f>'A. Input om dødelighed'!B98</f>
        <v>6.7149868542805532E-4</v>
      </c>
      <c r="C19" s="468" t="s">
        <v>487</v>
      </c>
      <c r="D19" s="465" t="s">
        <v>489</v>
      </c>
      <c r="H19" s="254"/>
    </row>
    <row r="20" spans="1:8" s="18" customFormat="1" x14ac:dyDescent="0.25">
      <c r="A20" s="31" t="s">
        <v>18</v>
      </c>
      <c r="B20" s="109">
        <f>'A. Input om dødelighed'!B99</f>
        <v>7.1267962113989178E-3</v>
      </c>
      <c r="C20" s="469"/>
      <c r="D20" s="466"/>
      <c r="H20" s="254"/>
    </row>
    <row r="21" spans="1:8" s="18" customFormat="1" x14ac:dyDescent="0.25">
      <c r="A21" s="31" t="s">
        <v>211</v>
      </c>
      <c r="B21" s="109">
        <f>'A. Input om dødelighed'!B100</f>
        <v>4.4831536869547842E-2</v>
      </c>
      <c r="C21" s="469"/>
      <c r="D21" s="466"/>
      <c r="H21" s="254"/>
    </row>
    <row r="22" spans="1:8" s="128" customFormat="1" x14ac:dyDescent="0.25">
      <c r="A22" s="134" t="s">
        <v>212</v>
      </c>
      <c r="B22" s="109">
        <f>'A. Input om dødelighed'!B101</f>
        <v>0.21917841501704496</v>
      </c>
      <c r="C22" s="469"/>
      <c r="D22" s="466"/>
    </row>
    <row r="23" spans="1:8" s="18" customFormat="1" ht="30" x14ac:dyDescent="0.25">
      <c r="A23" s="34" t="s">
        <v>177</v>
      </c>
      <c r="B23" s="109">
        <f>'A. Input om dødelighed'!B98-'A. Input om dødelighed'!M107</f>
        <v>4.7372720566475905E-5</v>
      </c>
      <c r="C23" s="469"/>
      <c r="D23" s="466"/>
    </row>
    <row r="24" spans="1:8" s="18" customFormat="1" ht="30" x14ac:dyDescent="0.25">
      <c r="A24" s="34" t="s">
        <v>178</v>
      </c>
      <c r="B24" s="109">
        <f>'A. Input om dødelighed'!B99-'A. Input om dødelighed'!M108</f>
        <v>9.1889639092580279E-4</v>
      </c>
      <c r="C24" s="469"/>
      <c r="D24" s="466"/>
    </row>
    <row r="25" spans="1:8" s="96" customFormat="1" ht="30" x14ac:dyDescent="0.25">
      <c r="A25" s="34" t="s">
        <v>213</v>
      </c>
      <c r="B25" s="109">
        <f>'A. Input om dødelighed'!B100-'A. Input om dødelighed'!M109</f>
        <v>4.1437613527716896E-3</v>
      </c>
      <c r="C25" s="469"/>
      <c r="D25" s="466"/>
    </row>
    <row r="26" spans="1:8" s="128" customFormat="1" ht="30" x14ac:dyDescent="0.25">
      <c r="A26" s="34" t="s">
        <v>214</v>
      </c>
      <c r="B26" s="109">
        <f>'A. Input om dødelighed'!B101-'A. Input om dødelighed'!M110</f>
        <v>1.8087470211034962E-2</v>
      </c>
      <c r="C26" s="469"/>
      <c r="D26" s="466"/>
    </row>
    <row r="27" spans="1:8" s="96" customFormat="1" ht="30" x14ac:dyDescent="0.25">
      <c r="A27" s="34" t="s">
        <v>180</v>
      </c>
      <c r="B27" s="109">
        <f>'A. Input om dødelighed'!B98-'A. Input om dødelighed'!N107</f>
        <v>1.2632725484393586E-4</v>
      </c>
      <c r="C27" s="469"/>
      <c r="D27" s="466"/>
    </row>
    <row r="28" spans="1:8" s="96" customFormat="1" ht="30" x14ac:dyDescent="0.25">
      <c r="A28" s="34" t="s">
        <v>181</v>
      </c>
      <c r="B28" s="109">
        <f>'A. Input om dødelighed'!B99-'A. Input om dødelighed'!N108</f>
        <v>2.4503903758021422E-3</v>
      </c>
      <c r="C28" s="469"/>
      <c r="D28" s="466"/>
    </row>
    <row r="29" spans="1:8" s="96" customFormat="1" ht="30" x14ac:dyDescent="0.25">
      <c r="A29" s="34" t="s">
        <v>215</v>
      </c>
      <c r="B29" s="109">
        <f>'A. Input om dødelighed'!B100-'A. Input om dødelighed'!N109</f>
        <v>1.1050030274057814E-2</v>
      </c>
      <c r="C29" s="469"/>
      <c r="D29" s="466"/>
    </row>
    <row r="30" spans="1:8" s="128" customFormat="1" ht="30" x14ac:dyDescent="0.25">
      <c r="A30" s="34" t="s">
        <v>216</v>
      </c>
      <c r="B30" s="109">
        <f>'A. Input om dødelighed'!B101-'A. Input om dødelighed'!N110</f>
        <v>4.8233253896093203E-2</v>
      </c>
      <c r="C30" s="469"/>
      <c r="D30" s="466"/>
    </row>
    <row r="31" spans="1:8" s="96" customFormat="1" ht="30" x14ac:dyDescent="0.25">
      <c r="A31" s="34" t="s">
        <v>183</v>
      </c>
      <c r="B31" s="109">
        <f>'A. Input om dødelighed'!F98</f>
        <v>3.9823896801411486E-4</v>
      </c>
      <c r="C31" s="469"/>
      <c r="D31" s="466"/>
    </row>
    <row r="32" spans="1:8" s="96" customFormat="1" ht="30" x14ac:dyDescent="0.25">
      <c r="A32" s="34" t="s">
        <v>184</v>
      </c>
      <c r="B32" s="109">
        <f>'A. Input om dødelighed'!F99</f>
        <v>3.0060075557367776E-3</v>
      </c>
      <c r="C32" s="469"/>
      <c r="D32" s="466"/>
    </row>
    <row r="33" spans="1:4" s="18" customFormat="1" ht="30" x14ac:dyDescent="0.25">
      <c r="A33" s="34" t="s">
        <v>217</v>
      </c>
      <c r="B33" s="109">
        <f>'A. Input om dødelighed'!F100</f>
        <v>2.3710196194174679E-2</v>
      </c>
      <c r="C33" s="469"/>
      <c r="D33" s="466"/>
    </row>
    <row r="34" spans="1:4" s="128" customFormat="1" ht="30" x14ac:dyDescent="0.25">
      <c r="A34" s="34" t="s">
        <v>218</v>
      </c>
      <c r="B34" s="109">
        <f>'A. Input om dødelighed'!F101</f>
        <v>0.12228615272793344</v>
      </c>
      <c r="C34" s="470"/>
      <c r="D34" s="467"/>
    </row>
    <row r="35" spans="1:4" s="18" customFormat="1" x14ac:dyDescent="0.25">
      <c r="A35" s="456" t="s">
        <v>7</v>
      </c>
      <c r="B35" s="432"/>
      <c r="C35" s="432"/>
      <c r="D35" s="432"/>
    </row>
    <row r="36" spans="1:4" s="18" customFormat="1" x14ac:dyDescent="0.25">
      <c r="A36" s="134" t="s">
        <v>17</v>
      </c>
      <c r="B36" s="109">
        <f>'A. Input om dødelighed'!C98</f>
        <v>3.1444084319130685E-4</v>
      </c>
      <c r="C36" s="468" t="s">
        <v>487</v>
      </c>
      <c r="D36" s="465" t="s">
        <v>489</v>
      </c>
    </row>
    <row r="37" spans="1:4" s="18" customFormat="1" x14ac:dyDescent="0.25">
      <c r="A37" s="134" t="s">
        <v>18</v>
      </c>
      <c r="B37" s="109">
        <f>'A. Input om dødelighed'!C99</f>
        <v>4.5215063690989647E-3</v>
      </c>
      <c r="C37" s="469"/>
      <c r="D37" s="466"/>
    </row>
    <row r="38" spans="1:4" s="18" customFormat="1" x14ac:dyDescent="0.25">
      <c r="A38" s="134" t="s">
        <v>211</v>
      </c>
      <c r="B38" s="109">
        <f>'A. Input om dødelighed'!C100</f>
        <v>3.7199029134564944E-2</v>
      </c>
      <c r="C38" s="469"/>
      <c r="D38" s="466"/>
    </row>
    <row r="39" spans="1:4" s="128" customFormat="1" x14ac:dyDescent="0.25">
      <c r="A39" s="134" t="s">
        <v>212</v>
      </c>
      <c r="B39" s="109">
        <f>'A. Input om dødelighed'!C101</f>
        <v>0.21459802636497408</v>
      </c>
      <c r="C39" s="469"/>
      <c r="D39" s="466"/>
    </row>
    <row r="40" spans="1:4" s="18" customFormat="1" ht="30" x14ac:dyDescent="0.25">
      <c r="A40" s="34" t="s">
        <v>177</v>
      </c>
      <c r="B40" s="110">
        <f>'A. Input om dødelighed'!C98-'A. Input om dødelighed'!M113</f>
        <v>2.4849922008403889E-5</v>
      </c>
      <c r="C40" s="469"/>
      <c r="D40" s="466"/>
    </row>
    <row r="41" spans="1:4" s="18" customFormat="1" ht="30" x14ac:dyDescent="0.25">
      <c r="A41" s="34" t="s">
        <v>178</v>
      </c>
      <c r="B41" s="110">
        <f>'A. Input om dødelighed'!C99-'A. Input om dødelighed'!M114</f>
        <v>6.2042782145181738E-4</v>
      </c>
      <c r="C41" s="469"/>
      <c r="D41" s="466"/>
    </row>
    <row r="42" spans="1:4" s="96" customFormat="1" ht="30" x14ac:dyDescent="0.25">
      <c r="A42" s="34" t="s">
        <v>213</v>
      </c>
      <c r="B42" s="110">
        <f>'A. Input om dødelighed'!C100-'A. Input om dødelighed'!M115</f>
        <v>4.3094749704230481E-3</v>
      </c>
      <c r="C42" s="469"/>
      <c r="D42" s="466"/>
    </row>
    <row r="43" spans="1:4" s="128" customFormat="1" ht="30" x14ac:dyDescent="0.25">
      <c r="A43" s="34" t="s">
        <v>214</v>
      </c>
      <c r="B43" s="110">
        <f>'A. Input om dødelighed'!C101-'A. Input om dødelighed'!M116</f>
        <v>2.3213540977383235E-2</v>
      </c>
      <c r="C43" s="469"/>
      <c r="D43" s="466"/>
    </row>
    <row r="44" spans="1:4" s="96" customFormat="1" ht="30" x14ac:dyDescent="0.25">
      <c r="A44" s="34" t="s">
        <v>180</v>
      </c>
      <c r="B44" s="110">
        <f>'A. Input om dødelighed'!C98-'A. Input om dødelighed'!N113</f>
        <v>6.6266458689077001E-5</v>
      </c>
      <c r="C44" s="469"/>
      <c r="D44" s="466"/>
    </row>
    <row r="45" spans="1:4" s="96" customFormat="1" ht="30" x14ac:dyDescent="0.25">
      <c r="A45" s="34" t="s">
        <v>181</v>
      </c>
      <c r="B45" s="110">
        <f>'A. Input om dødelighed'!C99-'A. Input om dødelighed'!N114</f>
        <v>1.6544741905381802E-3</v>
      </c>
      <c r="C45" s="469"/>
      <c r="D45" s="466"/>
    </row>
    <row r="46" spans="1:4" s="96" customFormat="1" ht="30" x14ac:dyDescent="0.25">
      <c r="A46" s="34" t="s">
        <v>215</v>
      </c>
      <c r="B46" s="110">
        <f>'A. Input om dødelighed'!C100-'A. Input om dødelighed'!N115</f>
        <v>1.1491933254461462E-2</v>
      </c>
      <c r="C46" s="469"/>
      <c r="D46" s="466"/>
    </row>
    <row r="47" spans="1:4" s="128" customFormat="1" ht="30" x14ac:dyDescent="0.25">
      <c r="A47" s="34" t="s">
        <v>216</v>
      </c>
      <c r="B47" s="110">
        <f>'A. Input om dødelighed'!C101-'A. Input om dødelighed'!N116</f>
        <v>6.1902775939688709E-2</v>
      </c>
      <c r="C47" s="469"/>
      <c r="D47" s="466"/>
    </row>
    <row r="48" spans="1:4" s="96" customFormat="1" ht="30" x14ac:dyDescent="0.25">
      <c r="A48" s="34" t="s">
        <v>183</v>
      </c>
      <c r="B48" s="110">
        <f>'A. Input om dødelighed'!G98</f>
        <v>1.7865956999506074E-4</v>
      </c>
      <c r="C48" s="469"/>
      <c r="D48" s="466"/>
    </row>
    <row r="49" spans="1:4" s="96" customFormat="1" ht="30" x14ac:dyDescent="0.25">
      <c r="A49" s="34" t="s">
        <v>184</v>
      </c>
      <c r="B49" s="110">
        <f>'A. Input om dødelighed'!G99</f>
        <v>1.7972834856871734E-3</v>
      </c>
      <c r="C49" s="469"/>
      <c r="D49" s="466"/>
    </row>
    <row r="50" spans="1:4" s="18" customFormat="1" ht="30" x14ac:dyDescent="0.25">
      <c r="A50" s="34" t="s">
        <v>217</v>
      </c>
      <c r="B50" s="110">
        <f>'A. Input om dødelighed'!G100</f>
        <v>1.7118096727744343E-2</v>
      </c>
      <c r="C50" s="469"/>
      <c r="D50" s="466"/>
    </row>
    <row r="51" spans="1:4" s="128" customFormat="1" ht="30" x14ac:dyDescent="0.25">
      <c r="A51" s="34" t="s">
        <v>218</v>
      </c>
      <c r="B51" s="110">
        <f>'A. Input om dødelighed'!G101</f>
        <v>0.10358536755832168</v>
      </c>
      <c r="C51" s="470"/>
      <c r="D51" s="467"/>
    </row>
    <row r="52" spans="1:4" s="18" customFormat="1" x14ac:dyDescent="0.25">
      <c r="A52" s="28"/>
      <c r="B52" s="28"/>
      <c r="C52" s="28"/>
    </row>
    <row r="53" spans="1:4" s="40" customFormat="1" x14ac:dyDescent="0.25">
      <c r="A53" s="456" t="s">
        <v>478</v>
      </c>
      <c r="B53" s="457"/>
      <c r="C53" s="457"/>
      <c r="D53" s="457"/>
    </row>
    <row r="54" spans="1:4" s="206" customFormat="1" x14ac:dyDescent="0.25">
      <c r="A54" s="461" t="s">
        <v>288</v>
      </c>
      <c r="B54" s="462"/>
      <c r="C54" s="462"/>
      <c r="D54" s="462"/>
    </row>
    <row r="55" spans="1:4" s="206" customFormat="1" x14ac:dyDescent="0.25">
      <c r="A55" s="37" t="s">
        <v>25</v>
      </c>
      <c r="B55" s="38">
        <v>1.0129999999999999</v>
      </c>
      <c r="C55" s="458" t="s">
        <v>500</v>
      </c>
      <c r="D55" s="212"/>
    </row>
    <row r="56" spans="1:4" s="206" customFormat="1" x14ac:dyDescent="0.25">
      <c r="A56" s="37" t="s">
        <v>26</v>
      </c>
      <c r="B56" s="38">
        <v>1.0129999999999999</v>
      </c>
      <c r="C56" s="459"/>
      <c r="D56" s="212"/>
    </row>
    <row r="57" spans="1:4" s="206" customFormat="1" x14ac:dyDescent="0.25">
      <c r="A57" s="37" t="s">
        <v>27</v>
      </c>
      <c r="B57" s="38">
        <v>1.014</v>
      </c>
      <c r="C57" s="459"/>
      <c r="D57" s="212"/>
    </row>
    <row r="58" spans="1:4" s="206" customFormat="1" x14ac:dyDescent="0.25">
      <c r="A58" s="37" t="s">
        <v>285</v>
      </c>
      <c r="B58" s="38">
        <v>1.0189999999999999</v>
      </c>
      <c r="C58" s="460"/>
      <c r="D58" s="212"/>
    </row>
    <row r="59" spans="1:4" s="206" customFormat="1" ht="30" x14ac:dyDescent="0.25">
      <c r="A59" s="37" t="s">
        <v>286</v>
      </c>
      <c r="B59" s="233">
        <f>B55*B56*B57*B58</f>
        <v>1.0603055379539998</v>
      </c>
      <c r="C59" s="37" t="s">
        <v>495</v>
      </c>
      <c r="D59" s="212"/>
    </row>
    <row r="60" spans="1:4" x14ac:dyDescent="0.25">
      <c r="A60" s="464" t="s">
        <v>289</v>
      </c>
      <c r="B60" s="464"/>
      <c r="C60" s="464"/>
      <c r="D60" s="464"/>
    </row>
    <row r="61" spans="1:4" s="40" customFormat="1" x14ac:dyDescent="0.25">
      <c r="A61" s="37" t="s">
        <v>25</v>
      </c>
      <c r="B61" s="38">
        <v>1.0109999999999999</v>
      </c>
      <c r="C61" s="458" t="s">
        <v>500</v>
      </c>
      <c r="D61" s="42"/>
    </row>
    <row r="62" spans="1:4" s="40" customFormat="1" x14ac:dyDescent="0.25">
      <c r="A62" s="37" t="s">
        <v>26</v>
      </c>
      <c r="B62" s="38">
        <v>1.0109999999999999</v>
      </c>
      <c r="C62" s="459"/>
      <c r="D62" s="42"/>
    </row>
    <row r="63" spans="1:4" s="40" customFormat="1" x14ac:dyDescent="0.25">
      <c r="A63" s="37" t="s">
        <v>27</v>
      </c>
      <c r="B63" s="38">
        <v>1.0109999999999999</v>
      </c>
      <c r="C63" s="459"/>
      <c r="D63" s="42"/>
    </row>
    <row r="64" spans="1:4" s="206" customFormat="1" x14ac:dyDescent="0.25">
      <c r="A64" s="37" t="s">
        <v>285</v>
      </c>
      <c r="B64" s="38">
        <v>1.018</v>
      </c>
      <c r="C64" s="460"/>
      <c r="D64" s="212"/>
    </row>
    <row r="65" spans="1:16" s="206" customFormat="1" ht="30" x14ac:dyDescent="0.25">
      <c r="A65" s="37" t="s">
        <v>286</v>
      </c>
      <c r="B65" s="233">
        <f>B61*B62*B63*B64</f>
        <v>1.0519648889579998</v>
      </c>
      <c r="C65" s="37" t="s">
        <v>495</v>
      </c>
      <c r="D65" s="212"/>
    </row>
    <row r="66" spans="1:16" s="40" customFormat="1" x14ac:dyDescent="0.25">
      <c r="A66" s="28"/>
      <c r="B66" s="28"/>
      <c r="C66" s="28"/>
    </row>
    <row r="67" spans="1:16" s="40" customFormat="1" x14ac:dyDescent="0.25">
      <c r="A67" s="456" t="s">
        <v>479</v>
      </c>
      <c r="B67" s="457"/>
      <c r="C67" s="457"/>
      <c r="D67" s="457"/>
    </row>
    <row r="68" spans="1:16" s="40" customFormat="1" ht="60" x14ac:dyDescent="0.25">
      <c r="A68" s="37" t="s">
        <v>291</v>
      </c>
      <c r="B68" s="38">
        <v>37829</v>
      </c>
      <c r="C68" s="42" t="s">
        <v>496</v>
      </c>
      <c r="D68" s="42" t="s">
        <v>292</v>
      </c>
    </row>
    <row r="69" spans="1:16" s="40" customFormat="1" ht="45" x14ac:dyDescent="0.25">
      <c r="A69" s="37" t="s">
        <v>28</v>
      </c>
      <c r="B69" s="38">
        <v>1400</v>
      </c>
      <c r="C69" s="37" t="s">
        <v>22</v>
      </c>
      <c r="D69" s="42" t="s">
        <v>29</v>
      </c>
    </row>
    <row r="70" spans="1:16" s="40" customFormat="1" ht="30" x14ac:dyDescent="0.25">
      <c r="A70" s="37" t="s">
        <v>290</v>
      </c>
      <c r="B70" s="46">
        <f>(B68*12)/B69</f>
        <v>324.24857142857144</v>
      </c>
      <c r="C70" s="37" t="s">
        <v>495</v>
      </c>
      <c r="D70" s="42"/>
    </row>
    <row r="71" spans="1:16" s="40" customFormat="1" ht="30" x14ac:dyDescent="0.25">
      <c r="A71" s="37" t="s">
        <v>30</v>
      </c>
      <c r="B71" s="38">
        <v>20</v>
      </c>
      <c r="C71" s="37" t="s">
        <v>22</v>
      </c>
      <c r="D71" s="42"/>
    </row>
    <row r="72" spans="1:16" s="40" customFormat="1" x14ac:dyDescent="0.25">
      <c r="A72" s="28"/>
      <c r="B72" s="28"/>
      <c r="C72" s="28"/>
    </row>
    <row r="73" spans="1:16" s="33" customFormat="1" x14ac:dyDescent="0.25">
      <c r="A73" s="456" t="s">
        <v>480</v>
      </c>
      <c r="B73" s="457"/>
      <c r="C73" s="457"/>
      <c r="D73" s="457"/>
      <c r="F73" s="405" t="s">
        <v>537</v>
      </c>
      <c r="G73" s="405"/>
      <c r="H73" s="405"/>
      <c r="I73" s="405"/>
      <c r="J73" s="405"/>
      <c r="K73" s="405"/>
      <c r="L73" s="405"/>
      <c r="M73" s="405"/>
      <c r="N73" s="405"/>
      <c r="O73" s="405"/>
      <c r="P73" s="405"/>
    </row>
    <row r="74" spans="1:16" s="142" customFormat="1" x14ac:dyDescent="0.25">
      <c r="A74" s="453" t="s">
        <v>277</v>
      </c>
      <c r="B74" s="454"/>
      <c r="C74" s="454"/>
      <c r="D74" s="455"/>
      <c r="F74" s="146">
        <v>1</v>
      </c>
      <c r="G74" s="146">
        <v>2</v>
      </c>
      <c r="H74" s="146">
        <v>3</v>
      </c>
      <c r="I74" s="146">
        <v>4</v>
      </c>
      <c r="J74" s="146">
        <v>5</v>
      </c>
      <c r="K74" s="146">
        <v>6</v>
      </c>
      <c r="L74" s="146">
        <v>7</v>
      </c>
      <c r="M74" s="146">
        <v>8</v>
      </c>
      <c r="N74" s="146">
        <v>9</v>
      </c>
      <c r="O74" s="146">
        <v>10</v>
      </c>
      <c r="P74" s="146">
        <v>11</v>
      </c>
    </row>
    <row r="75" spans="1:16" s="33" customFormat="1" x14ac:dyDescent="0.25">
      <c r="A75" s="37" t="s">
        <v>40</v>
      </c>
      <c r="B75" s="38">
        <v>-4238</v>
      </c>
      <c r="C75" s="37" t="s">
        <v>39</v>
      </c>
      <c r="D75" s="42"/>
      <c r="F75" s="227">
        <f>$P$75-((11-F$74)/11)*$P$75</f>
        <v>-288.9545454545455</v>
      </c>
      <c r="G75" s="227">
        <f t="shared" ref="G75:O75" si="0">$P$75-((11-G$74)/11)*$P$75</f>
        <v>-577.90909090909054</v>
      </c>
      <c r="H75" s="227">
        <f t="shared" si="0"/>
        <v>-866.86363636363649</v>
      </c>
      <c r="I75" s="227">
        <f t="shared" si="0"/>
        <v>-1155.8181818181818</v>
      </c>
      <c r="J75" s="227">
        <f t="shared" si="0"/>
        <v>-1444.7727272727275</v>
      </c>
      <c r="K75" s="227">
        <f t="shared" si="0"/>
        <v>-1733.7272727272727</v>
      </c>
      <c r="L75" s="227">
        <f t="shared" si="0"/>
        <v>-2022.6818181818182</v>
      </c>
      <c r="M75" s="227">
        <f t="shared" si="0"/>
        <v>-2311.636363636364</v>
      </c>
      <c r="N75" s="227">
        <f t="shared" si="0"/>
        <v>-2600.590909090909</v>
      </c>
      <c r="O75" s="227">
        <f t="shared" si="0"/>
        <v>-2889.5454545454545</v>
      </c>
      <c r="P75" s="227">
        <f>B75*(1-B$15)</f>
        <v>-3178.5</v>
      </c>
    </row>
    <row r="76" spans="1:16" s="33" customFormat="1" x14ac:dyDescent="0.25">
      <c r="A76" s="37" t="s">
        <v>41</v>
      </c>
      <c r="B76" s="38">
        <v>-4182</v>
      </c>
      <c r="C76" s="37" t="s">
        <v>39</v>
      </c>
      <c r="D76" s="42"/>
      <c r="F76" s="227">
        <f>$P$76-((11-F$74)/11)*$P$76</f>
        <v>-285.13636363636351</v>
      </c>
      <c r="G76" s="227">
        <f t="shared" ref="G76:O76" si="1">$P$76-((11-G$74)/11)*$P$76</f>
        <v>-570.27272727272702</v>
      </c>
      <c r="H76" s="227">
        <f t="shared" si="1"/>
        <v>-855.40909090909099</v>
      </c>
      <c r="I76" s="227">
        <f t="shared" si="1"/>
        <v>-1140.5454545454545</v>
      </c>
      <c r="J76" s="227">
        <f t="shared" si="1"/>
        <v>-1425.6818181818182</v>
      </c>
      <c r="K76" s="227">
        <f t="shared" si="1"/>
        <v>-1710.8181818181818</v>
      </c>
      <c r="L76" s="227">
        <f t="shared" si="1"/>
        <v>-1995.9545454545455</v>
      </c>
      <c r="M76" s="227">
        <f t="shared" si="1"/>
        <v>-2281.090909090909</v>
      </c>
      <c r="N76" s="227">
        <f t="shared" si="1"/>
        <v>-2566.227272727273</v>
      </c>
      <c r="O76" s="227">
        <f t="shared" si="1"/>
        <v>-2851.3636363636365</v>
      </c>
      <c r="P76" s="227">
        <f t="shared" ref="P76:P79" si="2">B76*(1-B$15)</f>
        <v>-3136.5</v>
      </c>
    </row>
    <row r="77" spans="1:16" s="33" customFormat="1" x14ac:dyDescent="0.25">
      <c r="A77" s="37" t="s">
        <v>42</v>
      </c>
      <c r="B77" s="38">
        <f>-5418-1783</f>
        <v>-7201</v>
      </c>
      <c r="C77" s="37" t="s">
        <v>39</v>
      </c>
      <c r="D77" s="42"/>
      <c r="F77" s="227">
        <f>$P$77-((11-F$74)/11)*$P$77</f>
        <v>-490.97727272727298</v>
      </c>
      <c r="G77" s="227">
        <f t="shared" ref="G77:O77" si="3">$P$77-((11-G$74)/11)*$P$77</f>
        <v>-981.95454545454504</v>
      </c>
      <c r="H77" s="227">
        <f t="shared" si="3"/>
        <v>-1472.931818181818</v>
      </c>
      <c r="I77" s="227">
        <f t="shared" si="3"/>
        <v>-1963.909090909091</v>
      </c>
      <c r="J77" s="227">
        <f t="shared" si="3"/>
        <v>-2454.886363636364</v>
      </c>
      <c r="K77" s="227">
        <f t="shared" si="3"/>
        <v>-2945.8636363636365</v>
      </c>
      <c r="L77" s="227">
        <f t="shared" si="3"/>
        <v>-3436.840909090909</v>
      </c>
      <c r="M77" s="227">
        <f t="shared" si="3"/>
        <v>-3927.818181818182</v>
      </c>
      <c r="N77" s="227">
        <f t="shared" si="3"/>
        <v>-4418.795454545454</v>
      </c>
      <c r="O77" s="227">
        <f t="shared" si="3"/>
        <v>-4909.772727272727</v>
      </c>
      <c r="P77" s="227">
        <f t="shared" si="2"/>
        <v>-5400.75</v>
      </c>
    </row>
    <row r="78" spans="1:16" s="33" customFormat="1" ht="30" x14ac:dyDescent="0.25">
      <c r="A78" s="37" t="s">
        <v>43</v>
      </c>
      <c r="B78" s="38">
        <v>-3942</v>
      </c>
      <c r="C78" s="37" t="s">
        <v>39</v>
      </c>
      <c r="D78" s="42"/>
      <c r="F78" s="227">
        <f>$P$78-((11-F$74)/11)*$P$78</f>
        <v>-268.77272727272748</v>
      </c>
      <c r="G78" s="227">
        <f t="shared" ref="G78:O78" si="4">$P$78-((11-G$74)/11)*$P$78</f>
        <v>-537.5454545454545</v>
      </c>
      <c r="H78" s="227">
        <f t="shared" si="4"/>
        <v>-806.31818181818198</v>
      </c>
      <c r="I78" s="227">
        <f t="shared" si="4"/>
        <v>-1075.090909090909</v>
      </c>
      <c r="J78" s="227">
        <f t="shared" si="4"/>
        <v>-1343.8636363636365</v>
      </c>
      <c r="K78" s="227">
        <f t="shared" si="4"/>
        <v>-1612.6363636363637</v>
      </c>
      <c r="L78" s="227">
        <f t="shared" si="4"/>
        <v>-1881.409090909091</v>
      </c>
      <c r="M78" s="227">
        <f t="shared" si="4"/>
        <v>-2150.181818181818</v>
      </c>
      <c r="N78" s="227">
        <f t="shared" si="4"/>
        <v>-2418.9545454545455</v>
      </c>
      <c r="O78" s="227">
        <f t="shared" si="4"/>
        <v>-2687.727272727273</v>
      </c>
      <c r="P78" s="227">
        <f t="shared" si="2"/>
        <v>-2956.5</v>
      </c>
    </row>
    <row r="79" spans="1:16" s="33" customFormat="1" ht="30" x14ac:dyDescent="0.25">
      <c r="A79" s="37" t="s">
        <v>44</v>
      </c>
      <c r="B79" s="38">
        <v>-3259</v>
      </c>
      <c r="C79" s="37" t="s">
        <v>39</v>
      </c>
      <c r="D79" s="42"/>
      <c r="F79" s="227">
        <f>$P$79-((11-F$74)/11)*$P$79</f>
        <v>-222.2045454545455</v>
      </c>
      <c r="G79" s="227">
        <f t="shared" ref="G79:O79" si="5">$P$79-((11-G$74)/11)*$P$79</f>
        <v>-444.40909090909076</v>
      </c>
      <c r="H79" s="227">
        <f t="shared" si="5"/>
        <v>-666.61363636363626</v>
      </c>
      <c r="I79" s="227">
        <f t="shared" si="5"/>
        <v>-888.81818181818176</v>
      </c>
      <c r="J79" s="227">
        <f t="shared" si="5"/>
        <v>-1111.0227272727275</v>
      </c>
      <c r="K79" s="227">
        <f t="shared" si="5"/>
        <v>-1333.2272727272727</v>
      </c>
      <c r="L79" s="227">
        <f t="shared" si="5"/>
        <v>-1555.431818181818</v>
      </c>
      <c r="M79" s="227">
        <f t="shared" si="5"/>
        <v>-1777.6363636363637</v>
      </c>
      <c r="N79" s="227">
        <f t="shared" si="5"/>
        <v>-1999.840909090909</v>
      </c>
      <c r="O79" s="227">
        <f t="shared" si="5"/>
        <v>-2222.0454545454545</v>
      </c>
      <c r="P79" s="227">
        <f t="shared" si="2"/>
        <v>-2444.25</v>
      </c>
    </row>
    <row r="80" spans="1:16" s="18" customFormat="1" x14ac:dyDescent="0.25">
      <c r="A80" s="37" t="s">
        <v>45</v>
      </c>
      <c r="B80" s="38">
        <f>-6775-2640</f>
        <v>-9415</v>
      </c>
      <c r="C80" s="37" t="s">
        <v>39</v>
      </c>
      <c r="D80" s="42"/>
      <c r="F80" s="227">
        <f>$P$80-((11-F$74)/11)*$P$80</f>
        <v>-641.93181818181802</v>
      </c>
      <c r="G80" s="227">
        <f t="shared" ref="G80:O80" si="6">$P$80-((11-G$74)/11)*$P$80</f>
        <v>-1283.863636363636</v>
      </c>
      <c r="H80" s="227">
        <f t="shared" si="6"/>
        <v>-1925.795454545454</v>
      </c>
      <c r="I80" s="227">
        <f t="shared" si="6"/>
        <v>-2567.727272727273</v>
      </c>
      <c r="J80" s="227">
        <f t="shared" si="6"/>
        <v>-3209.659090909091</v>
      </c>
      <c r="K80" s="227">
        <f t="shared" si="6"/>
        <v>-3851.590909090909</v>
      </c>
      <c r="L80" s="227">
        <f t="shared" si="6"/>
        <v>-4493.522727272727</v>
      </c>
      <c r="M80" s="227">
        <f t="shared" si="6"/>
        <v>-5135.454545454546</v>
      </c>
      <c r="N80" s="227">
        <f t="shared" si="6"/>
        <v>-5777.386363636364</v>
      </c>
      <c r="O80" s="227">
        <f t="shared" si="6"/>
        <v>-6419.318181818182</v>
      </c>
      <c r="P80" s="227">
        <f>B80*(1-B$15)</f>
        <v>-7061.25</v>
      </c>
    </row>
    <row r="81" spans="1:16" s="40" customFormat="1" x14ac:dyDescent="0.25">
      <c r="A81" s="453" t="s">
        <v>278</v>
      </c>
      <c r="B81" s="454"/>
      <c r="C81" s="454"/>
      <c r="D81" s="455"/>
    </row>
    <row r="82" spans="1:16" s="142" customFormat="1" ht="30.75" customHeight="1" x14ac:dyDescent="0.25">
      <c r="A82" s="37" t="s">
        <v>40</v>
      </c>
      <c r="B82" s="226">
        <f>AVERAGE(F75:J75)</f>
        <v>-866.86363636363637</v>
      </c>
      <c r="C82" s="458" t="s">
        <v>488</v>
      </c>
      <c r="D82" s="451" t="s">
        <v>490</v>
      </c>
      <c r="F82" s="211"/>
      <c r="G82" s="211"/>
      <c r="H82" s="211"/>
      <c r="I82" s="211"/>
      <c r="J82" s="211"/>
      <c r="K82" s="211"/>
      <c r="L82" s="211"/>
      <c r="M82" s="211"/>
      <c r="N82" s="211"/>
      <c r="O82" s="211"/>
      <c r="P82" s="211"/>
    </row>
    <row r="83" spans="1:16" s="142" customFormat="1" ht="45" customHeight="1" x14ac:dyDescent="0.25">
      <c r="A83" s="37" t="s">
        <v>41</v>
      </c>
      <c r="B83" s="226">
        <f t="shared" ref="B83:B87" si="7">AVERAGE(F76:J76)</f>
        <v>-855.40909090909076</v>
      </c>
      <c r="C83" s="459"/>
      <c r="D83" s="452"/>
      <c r="F83" s="231"/>
      <c r="G83" s="211"/>
      <c r="H83" s="211"/>
      <c r="I83" s="211"/>
      <c r="J83" s="211"/>
      <c r="K83" s="211"/>
      <c r="L83" s="211"/>
      <c r="M83" s="211"/>
      <c r="N83" s="211"/>
      <c r="O83" s="211"/>
      <c r="P83" s="211"/>
    </row>
    <row r="84" spans="1:16" s="142" customFormat="1" x14ac:dyDescent="0.25">
      <c r="A84" s="37" t="s">
        <v>42</v>
      </c>
      <c r="B84" s="226">
        <f t="shared" si="7"/>
        <v>-1472.9318181818182</v>
      </c>
      <c r="C84" s="459"/>
      <c r="D84" s="452"/>
    </row>
    <row r="85" spans="1:16" s="142" customFormat="1" ht="30" x14ac:dyDescent="0.25">
      <c r="A85" s="37" t="s">
        <v>43</v>
      </c>
      <c r="B85" s="226">
        <f t="shared" si="7"/>
        <v>-806.31818181818187</v>
      </c>
      <c r="C85" s="459"/>
      <c r="D85" s="452"/>
    </row>
    <row r="86" spans="1:16" s="142" customFormat="1" ht="30" x14ac:dyDescent="0.25">
      <c r="A86" s="37" t="s">
        <v>44</v>
      </c>
      <c r="B86" s="226">
        <f t="shared" si="7"/>
        <v>-666.61363636363626</v>
      </c>
      <c r="C86" s="459"/>
      <c r="D86" s="452"/>
    </row>
    <row r="87" spans="1:16" s="142" customFormat="1" x14ac:dyDescent="0.25">
      <c r="A87" s="37" t="s">
        <v>45</v>
      </c>
      <c r="B87" s="226">
        <f t="shared" si="7"/>
        <v>-1925.7954545454545</v>
      </c>
      <c r="C87" s="460"/>
      <c r="D87" s="441"/>
    </row>
    <row r="88" spans="1:16" s="142" customFormat="1" x14ac:dyDescent="0.25">
      <c r="A88" s="453" t="s">
        <v>279</v>
      </c>
      <c r="B88" s="454"/>
      <c r="C88" s="454"/>
      <c r="D88" s="455"/>
    </row>
    <row r="89" spans="1:16" s="142" customFormat="1" ht="15" customHeight="1" x14ac:dyDescent="0.25">
      <c r="A89" s="37" t="s">
        <v>40</v>
      </c>
      <c r="B89" s="226">
        <f>AVERAGE(K75:O75)</f>
        <v>-2311.6363636363635</v>
      </c>
      <c r="C89" s="458" t="s">
        <v>488</v>
      </c>
      <c r="D89" s="451" t="s">
        <v>490</v>
      </c>
    </row>
    <row r="90" spans="1:16" s="142" customFormat="1" x14ac:dyDescent="0.25">
      <c r="A90" s="37" t="s">
        <v>41</v>
      </c>
      <c r="B90" s="226">
        <f t="shared" ref="B90:B94" si="8">AVERAGE(K76:O76)</f>
        <v>-2281.090909090909</v>
      </c>
      <c r="C90" s="459"/>
      <c r="D90" s="452"/>
    </row>
    <row r="91" spans="1:16" s="142" customFormat="1" x14ac:dyDescent="0.25">
      <c r="A91" s="37" t="s">
        <v>42</v>
      </c>
      <c r="B91" s="226">
        <f t="shared" si="8"/>
        <v>-3927.8181818181815</v>
      </c>
      <c r="C91" s="459"/>
      <c r="D91" s="452"/>
    </row>
    <row r="92" spans="1:16" s="142" customFormat="1" ht="30" x14ac:dyDescent="0.25">
      <c r="A92" s="37" t="s">
        <v>43</v>
      </c>
      <c r="B92" s="226">
        <f t="shared" si="8"/>
        <v>-2150.1818181818185</v>
      </c>
      <c r="C92" s="459"/>
      <c r="D92" s="452"/>
    </row>
    <row r="93" spans="1:16" s="142" customFormat="1" ht="30" x14ac:dyDescent="0.25">
      <c r="A93" s="37" t="s">
        <v>44</v>
      </c>
      <c r="B93" s="226">
        <f t="shared" si="8"/>
        <v>-1777.6363636363635</v>
      </c>
      <c r="C93" s="459"/>
      <c r="D93" s="452"/>
    </row>
    <row r="94" spans="1:16" s="142" customFormat="1" x14ac:dyDescent="0.25">
      <c r="A94" s="37" t="s">
        <v>45</v>
      </c>
      <c r="B94" s="226">
        <f t="shared" si="8"/>
        <v>-5135.454545454546</v>
      </c>
      <c r="C94" s="460"/>
      <c r="D94" s="441"/>
    </row>
    <row r="95" spans="1:16" s="142" customFormat="1" x14ac:dyDescent="0.25">
      <c r="A95" s="453" t="s">
        <v>280</v>
      </c>
      <c r="B95" s="454"/>
      <c r="C95" s="454"/>
      <c r="D95" s="455"/>
    </row>
    <row r="96" spans="1:16" s="142" customFormat="1" ht="15" customHeight="1" x14ac:dyDescent="0.25">
      <c r="A96" s="37" t="s">
        <v>40</v>
      </c>
      <c r="B96" s="226">
        <f>P75</f>
        <v>-3178.5</v>
      </c>
      <c r="C96" s="458" t="s">
        <v>488</v>
      </c>
      <c r="D96" s="451" t="s">
        <v>490</v>
      </c>
    </row>
    <row r="97" spans="1:16" s="142" customFormat="1" x14ac:dyDescent="0.25">
      <c r="A97" s="37" t="s">
        <v>41</v>
      </c>
      <c r="B97" s="226">
        <f t="shared" ref="B97:B101" si="9">P76</f>
        <v>-3136.5</v>
      </c>
      <c r="C97" s="459"/>
      <c r="D97" s="452"/>
    </row>
    <row r="98" spans="1:16" s="142" customFormat="1" x14ac:dyDescent="0.25">
      <c r="A98" s="37" t="s">
        <v>42</v>
      </c>
      <c r="B98" s="226">
        <f t="shared" si="9"/>
        <v>-5400.75</v>
      </c>
      <c r="C98" s="459"/>
      <c r="D98" s="452"/>
    </row>
    <row r="99" spans="1:16" s="142" customFormat="1" ht="30" x14ac:dyDescent="0.25">
      <c r="A99" s="37" t="s">
        <v>43</v>
      </c>
      <c r="B99" s="226">
        <f t="shared" si="9"/>
        <v>-2956.5</v>
      </c>
      <c r="C99" s="459"/>
      <c r="D99" s="452"/>
    </row>
    <row r="100" spans="1:16" s="142" customFormat="1" ht="30" x14ac:dyDescent="0.25">
      <c r="A100" s="37" t="s">
        <v>44</v>
      </c>
      <c r="B100" s="226">
        <f t="shared" si="9"/>
        <v>-2444.25</v>
      </c>
      <c r="C100" s="459"/>
      <c r="D100" s="452"/>
    </row>
    <row r="101" spans="1:16" s="142" customFormat="1" x14ac:dyDescent="0.25">
      <c r="A101" s="37" t="s">
        <v>45</v>
      </c>
      <c r="B101" s="226">
        <f t="shared" si="9"/>
        <v>-7061.25</v>
      </c>
      <c r="C101" s="460"/>
      <c r="D101" s="441"/>
    </row>
    <row r="102" spans="1:16" s="142" customFormat="1" x14ac:dyDescent="0.25">
      <c r="A102" s="28"/>
      <c r="B102" s="28"/>
      <c r="C102" s="28"/>
    </row>
    <row r="103" spans="1:16" s="142" customFormat="1" x14ac:dyDescent="0.25">
      <c r="A103" s="456" t="s">
        <v>481</v>
      </c>
      <c r="B103" s="457"/>
      <c r="C103" s="457"/>
      <c r="D103" s="457"/>
      <c r="F103" s="405" t="s">
        <v>537</v>
      </c>
      <c r="G103" s="405"/>
      <c r="H103" s="405"/>
      <c r="I103" s="405"/>
      <c r="J103" s="405"/>
      <c r="K103" s="405"/>
      <c r="L103" s="405"/>
      <c r="M103" s="405"/>
      <c r="N103" s="405"/>
      <c r="O103" s="405"/>
      <c r="P103" s="405"/>
    </row>
    <row r="104" spans="1:16" s="142" customFormat="1" x14ac:dyDescent="0.25">
      <c r="A104" s="453" t="s">
        <v>277</v>
      </c>
      <c r="B104" s="454"/>
      <c r="C104" s="454"/>
      <c r="D104" s="455"/>
      <c r="F104" s="146">
        <v>1</v>
      </c>
      <c r="G104" s="146">
        <v>2</v>
      </c>
      <c r="H104" s="146">
        <v>3</v>
      </c>
      <c r="I104" s="146">
        <v>4</v>
      </c>
      <c r="J104" s="146">
        <v>5</v>
      </c>
      <c r="K104" s="146">
        <v>6</v>
      </c>
      <c r="L104" s="146">
        <v>7</v>
      </c>
      <c r="M104" s="146">
        <v>8</v>
      </c>
      <c r="N104" s="146">
        <v>9</v>
      </c>
      <c r="O104" s="146">
        <v>10</v>
      </c>
      <c r="P104" s="146">
        <v>11</v>
      </c>
    </row>
    <row r="105" spans="1:16" s="142" customFormat="1" x14ac:dyDescent="0.25">
      <c r="A105" s="37" t="s">
        <v>40</v>
      </c>
      <c r="B105" s="38">
        <v>-675</v>
      </c>
      <c r="C105" s="37" t="s">
        <v>39</v>
      </c>
      <c r="D105" s="146"/>
      <c r="F105" s="227">
        <f>$P105-((11-F$74)/11)*$P105</f>
        <v>-46.022727272727309</v>
      </c>
      <c r="G105" s="227">
        <f t="shared" ref="G105:O105" si="10">$P105-((11-G$74)/11)*$P105</f>
        <v>-92.045454545454504</v>
      </c>
      <c r="H105" s="227">
        <f t="shared" si="10"/>
        <v>-138.06818181818181</v>
      </c>
      <c r="I105" s="227">
        <f t="shared" si="10"/>
        <v>-184.09090909090912</v>
      </c>
      <c r="J105" s="227">
        <f t="shared" si="10"/>
        <v>-230.11363636363637</v>
      </c>
      <c r="K105" s="227">
        <f t="shared" si="10"/>
        <v>-276.13636363636363</v>
      </c>
      <c r="L105" s="227">
        <f t="shared" si="10"/>
        <v>-322.15909090909088</v>
      </c>
      <c r="M105" s="227">
        <f t="shared" si="10"/>
        <v>-368.18181818181819</v>
      </c>
      <c r="N105" s="227">
        <f t="shared" si="10"/>
        <v>-414.20454545454544</v>
      </c>
      <c r="O105" s="227">
        <f t="shared" si="10"/>
        <v>-460.22727272727275</v>
      </c>
      <c r="P105" s="227">
        <f>B105*(1-B$15)</f>
        <v>-506.25</v>
      </c>
    </row>
    <row r="106" spans="1:16" s="142" customFormat="1" x14ac:dyDescent="0.25">
      <c r="A106" s="37" t="s">
        <v>41</v>
      </c>
      <c r="B106" s="38">
        <v>-1189</v>
      </c>
      <c r="C106" s="37" t="s">
        <v>39</v>
      </c>
      <c r="D106" s="146"/>
      <c r="F106" s="227">
        <f t="shared" ref="F106:O110" si="11">$P106-((11-F$74)/11)*$P106</f>
        <v>-81.06818181818187</v>
      </c>
      <c r="G106" s="227">
        <f t="shared" si="11"/>
        <v>-162.13636363636363</v>
      </c>
      <c r="H106" s="227">
        <f t="shared" si="11"/>
        <v>-243.20454545454538</v>
      </c>
      <c r="I106" s="227">
        <f t="shared" si="11"/>
        <v>-324.27272727272725</v>
      </c>
      <c r="J106" s="227">
        <f t="shared" si="11"/>
        <v>-405.34090909090912</v>
      </c>
      <c r="K106" s="227">
        <f t="shared" si="11"/>
        <v>-486.40909090909093</v>
      </c>
      <c r="L106" s="227">
        <f t="shared" si="11"/>
        <v>-567.47727272727275</v>
      </c>
      <c r="M106" s="227">
        <f t="shared" si="11"/>
        <v>-648.5454545454545</v>
      </c>
      <c r="N106" s="227">
        <f t="shared" si="11"/>
        <v>-729.61363636363637</v>
      </c>
      <c r="O106" s="227">
        <f t="shared" si="11"/>
        <v>-810.68181818181813</v>
      </c>
      <c r="P106" s="227">
        <f t="shared" ref="P106:P110" si="12">B106*(1-B$15)</f>
        <v>-891.75</v>
      </c>
    </row>
    <row r="107" spans="1:16" s="142" customFormat="1" x14ac:dyDescent="0.25">
      <c r="A107" s="37" t="s">
        <v>42</v>
      </c>
      <c r="B107" s="38">
        <f>-1251-1783</f>
        <v>-3034</v>
      </c>
      <c r="C107" s="37" t="s">
        <v>39</v>
      </c>
      <c r="D107" s="146"/>
      <c r="F107" s="227">
        <f t="shared" si="11"/>
        <v>-206.86363636363649</v>
      </c>
      <c r="G107" s="227">
        <f t="shared" si="11"/>
        <v>-413.72727272727252</v>
      </c>
      <c r="H107" s="227">
        <f t="shared" si="11"/>
        <v>-620.59090909090901</v>
      </c>
      <c r="I107" s="227">
        <f t="shared" si="11"/>
        <v>-827.4545454545455</v>
      </c>
      <c r="J107" s="227">
        <f t="shared" si="11"/>
        <v>-1034.318181818182</v>
      </c>
      <c r="K107" s="227">
        <f t="shared" si="11"/>
        <v>-1241.1818181818182</v>
      </c>
      <c r="L107" s="227">
        <f t="shared" si="11"/>
        <v>-1448.0454545454545</v>
      </c>
      <c r="M107" s="227">
        <f t="shared" si="11"/>
        <v>-1654.909090909091</v>
      </c>
      <c r="N107" s="227">
        <f t="shared" si="11"/>
        <v>-1861.7727272727273</v>
      </c>
      <c r="O107" s="227">
        <f t="shared" si="11"/>
        <v>-2068.6363636363635</v>
      </c>
      <c r="P107" s="227">
        <f t="shared" si="12"/>
        <v>-2275.5</v>
      </c>
    </row>
    <row r="108" spans="1:16" s="142" customFormat="1" ht="30" x14ac:dyDescent="0.25">
      <c r="A108" s="37" t="s">
        <v>43</v>
      </c>
      <c r="B108" s="38">
        <v>-825</v>
      </c>
      <c r="C108" s="37" t="s">
        <v>39</v>
      </c>
      <c r="D108" s="146"/>
      <c r="F108" s="227">
        <f t="shared" si="11"/>
        <v>-56.25</v>
      </c>
      <c r="G108" s="227">
        <f t="shared" si="11"/>
        <v>-112.49999999999994</v>
      </c>
      <c r="H108" s="227">
        <f t="shared" si="11"/>
        <v>-168.75</v>
      </c>
      <c r="I108" s="227">
        <f t="shared" si="11"/>
        <v>-225</v>
      </c>
      <c r="J108" s="227">
        <f t="shared" si="11"/>
        <v>-281.25</v>
      </c>
      <c r="K108" s="227">
        <f t="shared" si="11"/>
        <v>-337.5</v>
      </c>
      <c r="L108" s="227">
        <f t="shared" si="11"/>
        <v>-393.75</v>
      </c>
      <c r="M108" s="227">
        <f t="shared" si="11"/>
        <v>-450</v>
      </c>
      <c r="N108" s="227">
        <f t="shared" si="11"/>
        <v>-506.25</v>
      </c>
      <c r="O108" s="227">
        <f t="shared" si="11"/>
        <v>-562.5</v>
      </c>
      <c r="P108" s="227">
        <f t="shared" si="12"/>
        <v>-618.75</v>
      </c>
    </row>
    <row r="109" spans="1:16" s="142" customFormat="1" ht="30" x14ac:dyDescent="0.25">
      <c r="A109" s="37" t="s">
        <v>44</v>
      </c>
      <c r="B109" s="38">
        <v>-545</v>
      </c>
      <c r="C109" s="37" t="s">
        <v>39</v>
      </c>
      <c r="D109" s="146"/>
      <c r="F109" s="227">
        <f t="shared" si="11"/>
        <v>-37.159090909090935</v>
      </c>
      <c r="G109" s="227">
        <f t="shared" si="11"/>
        <v>-74.318181818181813</v>
      </c>
      <c r="H109" s="227">
        <f t="shared" si="11"/>
        <v>-111.47727272727269</v>
      </c>
      <c r="I109" s="227">
        <f t="shared" si="11"/>
        <v>-148.63636363636363</v>
      </c>
      <c r="J109" s="227">
        <f t="shared" si="11"/>
        <v>-185.79545454545456</v>
      </c>
      <c r="K109" s="227">
        <f t="shared" si="11"/>
        <v>-222.95454545454547</v>
      </c>
      <c r="L109" s="227">
        <f t="shared" si="11"/>
        <v>-260.11363636363637</v>
      </c>
      <c r="M109" s="227">
        <f t="shared" si="11"/>
        <v>-297.27272727272725</v>
      </c>
      <c r="N109" s="227">
        <f t="shared" si="11"/>
        <v>-334.43181818181819</v>
      </c>
      <c r="O109" s="227">
        <f t="shared" si="11"/>
        <v>-371.59090909090907</v>
      </c>
      <c r="P109" s="227">
        <f t="shared" si="12"/>
        <v>-408.75</v>
      </c>
    </row>
    <row r="110" spans="1:16" s="142" customFormat="1" x14ac:dyDescent="0.25">
      <c r="A110" s="37" t="s">
        <v>45</v>
      </c>
      <c r="B110" s="38">
        <f>-1024-2640</f>
        <v>-3664</v>
      </c>
      <c r="C110" s="37" t="s">
        <v>39</v>
      </c>
      <c r="D110" s="146"/>
      <c r="F110" s="227">
        <f t="shared" si="11"/>
        <v>-249.81818181818198</v>
      </c>
      <c r="G110" s="227">
        <f t="shared" si="11"/>
        <v>-499.63636363636351</v>
      </c>
      <c r="H110" s="227">
        <f t="shared" si="11"/>
        <v>-749.4545454545455</v>
      </c>
      <c r="I110" s="227">
        <f t="shared" si="11"/>
        <v>-999.27272727272725</v>
      </c>
      <c r="J110" s="227">
        <f t="shared" si="11"/>
        <v>-1249.0909090909092</v>
      </c>
      <c r="K110" s="227">
        <f t="shared" si="11"/>
        <v>-1498.909090909091</v>
      </c>
      <c r="L110" s="227">
        <f t="shared" si="11"/>
        <v>-1748.7272727272727</v>
      </c>
      <c r="M110" s="227">
        <f t="shared" si="11"/>
        <v>-1998.5454545454545</v>
      </c>
      <c r="N110" s="227">
        <f t="shared" si="11"/>
        <v>-2248.3636363636365</v>
      </c>
      <c r="O110" s="227">
        <f t="shared" si="11"/>
        <v>-2498.181818181818</v>
      </c>
      <c r="P110" s="227">
        <f t="shared" si="12"/>
        <v>-2748</v>
      </c>
    </row>
    <row r="111" spans="1:16" s="142" customFormat="1" x14ac:dyDescent="0.25">
      <c r="A111" s="453" t="s">
        <v>278</v>
      </c>
      <c r="B111" s="454"/>
      <c r="C111" s="454"/>
      <c r="D111" s="455"/>
    </row>
    <row r="112" spans="1:16" s="142" customFormat="1" x14ac:dyDescent="0.25">
      <c r="A112" s="37" t="s">
        <v>40</v>
      </c>
      <c r="B112" s="226">
        <f>AVERAGE(F105:J105)</f>
        <v>-138.06818181818181</v>
      </c>
      <c r="C112" s="458" t="s">
        <v>488</v>
      </c>
      <c r="D112" s="451" t="s">
        <v>490</v>
      </c>
      <c r="F112" s="211"/>
      <c r="G112" s="211"/>
      <c r="H112" s="211"/>
      <c r="I112" s="211"/>
      <c r="J112" s="211"/>
      <c r="K112" s="211"/>
      <c r="L112" s="211"/>
      <c r="M112" s="211"/>
      <c r="N112" s="211"/>
      <c r="O112" s="211"/>
      <c r="P112" s="211"/>
    </row>
    <row r="113" spans="1:16" s="142" customFormat="1" x14ac:dyDescent="0.25">
      <c r="A113" s="37" t="s">
        <v>41</v>
      </c>
      <c r="B113" s="226">
        <f t="shared" ref="B113:B117" si="13">AVERAGE(F106:J106)</f>
        <v>-243.20454545454544</v>
      </c>
      <c r="C113" s="459"/>
      <c r="D113" s="452"/>
      <c r="F113" s="232"/>
      <c r="G113" s="211"/>
      <c r="H113" s="211"/>
      <c r="I113" s="211"/>
      <c r="J113" s="211"/>
      <c r="K113" s="211"/>
      <c r="L113" s="211"/>
      <c r="M113" s="211"/>
      <c r="N113" s="211"/>
      <c r="O113" s="211"/>
      <c r="P113" s="211"/>
    </row>
    <row r="114" spans="1:16" s="142" customFormat="1" x14ac:dyDescent="0.25">
      <c r="A114" s="37" t="s">
        <v>42</v>
      </c>
      <c r="B114" s="226">
        <f t="shared" si="13"/>
        <v>-620.59090909090912</v>
      </c>
      <c r="C114" s="459"/>
      <c r="D114" s="452"/>
    </row>
    <row r="115" spans="1:16" s="142" customFormat="1" ht="30" x14ac:dyDescent="0.25">
      <c r="A115" s="37" t="s">
        <v>43</v>
      </c>
      <c r="B115" s="226">
        <f t="shared" si="13"/>
        <v>-168.75</v>
      </c>
      <c r="C115" s="459"/>
      <c r="D115" s="452"/>
    </row>
    <row r="116" spans="1:16" s="142" customFormat="1" ht="30" x14ac:dyDescent="0.25">
      <c r="A116" s="37" t="s">
        <v>44</v>
      </c>
      <c r="B116" s="226">
        <f t="shared" si="13"/>
        <v>-111.47727272727272</v>
      </c>
      <c r="C116" s="459"/>
      <c r="D116" s="452"/>
    </row>
    <row r="117" spans="1:16" s="142" customFormat="1" x14ac:dyDescent="0.25">
      <c r="A117" s="37" t="s">
        <v>45</v>
      </c>
      <c r="B117" s="226">
        <f t="shared" si="13"/>
        <v>-749.45454545454538</v>
      </c>
      <c r="C117" s="460"/>
      <c r="D117" s="441"/>
    </row>
    <row r="118" spans="1:16" s="142" customFormat="1" x14ac:dyDescent="0.25">
      <c r="A118" s="453" t="s">
        <v>279</v>
      </c>
      <c r="B118" s="454"/>
      <c r="C118" s="454"/>
      <c r="D118" s="455"/>
    </row>
    <row r="119" spans="1:16" s="142" customFormat="1" x14ac:dyDescent="0.25">
      <c r="A119" s="37" t="s">
        <v>40</v>
      </c>
      <c r="B119" s="226">
        <f>AVERAGE(K105:O105)</f>
        <v>-368.18181818181819</v>
      </c>
      <c r="C119" s="458" t="s">
        <v>488</v>
      </c>
      <c r="D119" s="451" t="s">
        <v>490</v>
      </c>
    </row>
    <row r="120" spans="1:16" s="142" customFormat="1" x14ac:dyDescent="0.25">
      <c r="A120" s="37" t="s">
        <v>41</v>
      </c>
      <c r="B120" s="226">
        <f t="shared" ref="B120:B124" si="14">AVERAGE(K106:O106)</f>
        <v>-648.5454545454545</v>
      </c>
      <c r="C120" s="459"/>
      <c r="D120" s="452"/>
    </row>
    <row r="121" spans="1:16" s="142" customFormat="1" x14ac:dyDescent="0.25">
      <c r="A121" s="37" t="s">
        <v>42</v>
      </c>
      <c r="B121" s="226">
        <f t="shared" si="14"/>
        <v>-1654.9090909090908</v>
      </c>
      <c r="C121" s="459"/>
      <c r="D121" s="452"/>
    </row>
    <row r="122" spans="1:16" s="142" customFormat="1" ht="30" x14ac:dyDescent="0.25">
      <c r="A122" s="37" t="s">
        <v>43</v>
      </c>
      <c r="B122" s="226">
        <f t="shared" si="14"/>
        <v>-450</v>
      </c>
      <c r="C122" s="459"/>
      <c r="D122" s="452"/>
    </row>
    <row r="123" spans="1:16" s="142" customFormat="1" ht="30" x14ac:dyDescent="0.25">
      <c r="A123" s="37" t="s">
        <v>44</v>
      </c>
      <c r="B123" s="226">
        <f t="shared" si="14"/>
        <v>-297.27272727272725</v>
      </c>
      <c r="C123" s="459"/>
      <c r="D123" s="452"/>
    </row>
    <row r="124" spans="1:16" s="142" customFormat="1" x14ac:dyDescent="0.25">
      <c r="A124" s="37" t="s">
        <v>45</v>
      </c>
      <c r="B124" s="226">
        <f t="shared" si="14"/>
        <v>-1998.5454545454545</v>
      </c>
      <c r="C124" s="460"/>
      <c r="D124" s="441"/>
    </row>
    <row r="125" spans="1:16" s="142" customFormat="1" x14ac:dyDescent="0.25">
      <c r="A125" s="453" t="s">
        <v>280</v>
      </c>
      <c r="B125" s="454"/>
      <c r="C125" s="454"/>
      <c r="D125" s="455"/>
    </row>
    <row r="126" spans="1:16" s="142" customFormat="1" x14ac:dyDescent="0.25">
      <c r="A126" s="37" t="s">
        <v>40</v>
      </c>
      <c r="B126" s="226">
        <f>P105</f>
        <v>-506.25</v>
      </c>
      <c r="C126" s="458" t="s">
        <v>488</v>
      </c>
      <c r="D126" s="451" t="s">
        <v>490</v>
      </c>
    </row>
    <row r="127" spans="1:16" s="142" customFormat="1" x14ac:dyDescent="0.25">
      <c r="A127" s="37" t="s">
        <v>41</v>
      </c>
      <c r="B127" s="226">
        <f t="shared" ref="B127:B131" si="15">P106</f>
        <v>-891.75</v>
      </c>
      <c r="C127" s="459"/>
      <c r="D127" s="452"/>
    </row>
    <row r="128" spans="1:16" s="142" customFormat="1" x14ac:dyDescent="0.25">
      <c r="A128" s="37" t="s">
        <v>42</v>
      </c>
      <c r="B128" s="226">
        <f t="shared" si="15"/>
        <v>-2275.5</v>
      </c>
      <c r="C128" s="459"/>
      <c r="D128" s="452"/>
    </row>
    <row r="129" spans="1:16" s="142" customFormat="1" ht="30" x14ac:dyDescent="0.25">
      <c r="A129" s="37" t="s">
        <v>43</v>
      </c>
      <c r="B129" s="226">
        <f t="shared" si="15"/>
        <v>-618.75</v>
      </c>
      <c r="C129" s="459"/>
      <c r="D129" s="452"/>
    </row>
    <row r="130" spans="1:16" s="142" customFormat="1" ht="30" x14ac:dyDescent="0.25">
      <c r="A130" s="37" t="s">
        <v>44</v>
      </c>
      <c r="B130" s="226">
        <f t="shared" si="15"/>
        <v>-408.75</v>
      </c>
      <c r="C130" s="459"/>
      <c r="D130" s="452"/>
    </row>
    <row r="131" spans="1:16" s="142" customFormat="1" x14ac:dyDescent="0.25">
      <c r="A131" s="37" t="s">
        <v>45</v>
      </c>
      <c r="B131" s="226">
        <f t="shared" si="15"/>
        <v>-2748</v>
      </c>
      <c r="C131" s="460"/>
      <c r="D131" s="441"/>
    </row>
    <row r="132" spans="1:16" s="142" customFormat="1" x14ac:dyDescent="0.25">
      <c r="A132" s="28"/>
      <c r="B132" s="28"/>
      <c r="C132" s="28"/>
    </row>
    <row r="133" spans="1:16" s="206" customFormat="1" x14ac:dyDescent="0.25">
      <c r="A133" s="456" t="s">
        <v>482</v>
      </c>
      <c r="B133" s="457"/>
      <c r="C133" s="457"/>
      <c r="D133" s="457"/>
      <c r="F133" s="405" t="s">
        <v>537</v>
      </c>
      <c r="G133" s="405"/>
      <c r="H133" s="405"/>
      <c r="I133" s="405"/>
      <c r="J133" s="405"/>
      <c r="K133" s="405"/>
      <c r="L133" s="405"/>
      <c r="M133" s="405"/>
      <c r="N133" s="405"/>
      <c r="O133" s="405"/>
      <c r="P133" s="405"/>
    </row>
    <row r="134" spans="1:16" s="206" customFormat="1" x14ac:dyDescent="0.25">
      <c r="A134" s="453" t="s">
        <v>332</v>
      </c>
      <c r="B134" s="454"/>
      <c r="C134" s="454"/>
      <c r="D134" s="455"/>
      <c r="F134" s="212">
        <v>1</v>
      </c>
      <c r="G134" s="212">
        <v>2</v>
      </c>
      <c r="H134" s="212">
        <v>3</v>
      </c>
      <c r="I134" s="212">
        <v>4</v>
      </c>
      <c r="J134" s="212">
        <v>5</v>
      </c>
      <c r="K134" s="212">
        <v>6</v>
      </c>
      <c r="L134" s="212">
        <v>7</v>
      </c>
      <c r="M134" s="212">
        <v>8</v>
      </c>
      <c r="N134" s="212">
        <v>9</v>
      </c>
      <c r="O134" s="212">
        <v>10</v>
      </c>
      <c r="P134" s="212">
        <v>11</v>
      </c>
    </row>
    <row r="135" spans="1:16" s="206" customFormat="1" x14ac:dyDescent="0.25">
      <c r="A135" s="37" t="s">
        <v>40</v>
      </c>
      <c r="B135" s="38">
        <v>6324</v>
      </c>
      <c r="C135" s="37" t="s">
        <v>39</v>
      </c>
      <c r="D135" s="212"/>
      <c r="F135" s="227">
        <f>$P135+((11-F$74)/11)*($B135-$P135)</f>
        <v>6035.045454545454</v>
      </c>
      <c r="G135" s="227">
        <f t="shared" ref="G135:O135" si="16">$P135+((11-G$74)/11)*($B135-$P135)</f>
        <v>5746.0909090909099</v>
      </c>
      <c r="H135" s="227">
        <f t="shared" si="16"/>
        <v>5457.136363636364</v>
      </c>
      <c r="I135" s="227">
        <f t="shared" si="16"/>
        <v>5168.181818181818</v>
      </c>
      <c r="J135" s="227">
        <f t="shared" si="16"/>
        <v>4879.2272727272721</v>
      </c>
      <c r="K135" s="227">
        <f t="shared" si="16"/>
        <v>4590.272727272727</v>
      </c>
      <c r="L135" s="227">
        <f t="shared" si="16"/>
        <v>4301.318181818182</v>
      </c>
      <c r="M135" s="227">
        <f t="shared" si="16"/>
        <v>4012.363636363636</v>
      </c>
      <c r="N135" s="227">
        <f t="shared" si="16"/>
        <v>3723.409090909091</v>
      </c>
      <c r="O135" s="227">
        <f t="shared" si="16"/>
        <v>3434.4545454545455</v>
      </c>
      <c r="P135" s="227">
        <f>B142+(B$15*(B135-B142))</f>
        <v>3145.5</v>
      </c>
    </row>
    <row r="136" spans="1:16" s="206" customFormat="1" x14ac:dyDescent="0.25">
      <c r="A136" s="37" t="s">
        <v>41</v>
      </c>
      <c r="B136" s="38">
        <v>13737</v>
      </c>
      <c r="C136" s="37" t="s">
        <v>39</v>
      </c>
      <c r="D136" s="212"/>
      <c r="F136" s="227">
        <f t="shared" ref="F136:O140" si="17">$P136+((11-F$74)/11)*($B136-$P136)</f>
        <v>13451.863636363636</v>
      </c>
      <c r="G136" s="227">
        <f t="shared" si="17"/>
        <v>13166.727272727272</v>
      </c>
      <c r="H136" s="227">
        <f t="shared" si="17"/>
        <v>12881.590909090908</v>
      </c>
      <c r="I136" s="227">
        <f t="shared" si="17"/>
        <v>12596.454545454546</v>
      </c>
      <c r="J136" s="227">
        <f t="shared" si="17"/>
        <v>12311.318181818182</v>
      </c>
      <c r="K136" s="227">
        <f t="shared" si="17"/>
        <v>12026.181818181818</v>
      </c>
      <c r="L136" s="227">
        <f t="shared" si="17"/>
        <v>11741.045454545454</v>
      </c>
      <c r="M136" s="227">
        <f t="shared" si="17"/>
        <v>11455.90909090909</v>
      </c>
      <c r="N136" s="227">
        <f t="shared" si="17"/>
        <v>11170.772727272728</v>
      </c>
      <c r="O136" s="227">
        <f t="shared" si="17"/>
        <v>10885.636363636364</v>
      </c>
      <c r="P136" s="227">
        <f t="shared" ref="P136:P140" si="18">B143+(B$15*(B136-B143))</f>
        <v>10600.5</v>
      </c>
    </row>
    <row r="137" spans="1:16" s="206" customFormat="1" x14ac:dyDescent="0.25">
      <c r="A137" s="37" t="s">
        <v>42</v>
      </c>
      <c r="B137" s="38">
        <f>29468+2329</f>
        <v>31797</v>
      </c>
      <c r="C137" s="37" t="s">
        <v>39</v>
      </c>
      <c r="D137" s="212"/>
      <c r="F137" s="227">
        <f t="shared" si="17"/>
        <v>31306.022727272728</v>
      </c>
      <c r="G137" s="227">
        <f t="shared" si="17"/>
        <v>30815.045454545456</v>
      </c>
      <c r="H137" s="227">
        <f t="shared" si="17"/>
        <v>30324.068181818184</v>
      </c>
      <c r="I137" s="227">
        <f t="shared" si="17"/>
        <v>29833.090909090908</v>
      </c>
      <c r="J137" s="227">
        <f t="shared" si="17"/>
        <v>29342.113636363636</v>
      </c>
      <c r="K137" s="227">
        <f t="shared" si="17"/>
        <v>28851.136363636364</v>
      </c>
      <c r="L137" s="227">
        <f t="shared" si="17"/>
        <v>28360.159090909092</v>
      </c>
      <c r="M137" s="227">
        <f t="shared" si="17"/>
        <v>27869.181818181816</v>
      </c>
      <c r="N137" s="227">
        <f t="shared" si="17"/>
        <v>27378.204545454544</v>
      </c>
      <c r="O137" s="227">
        <f t="shared" si="17"/>
        <v>26887.227272727272</v>
      </c>
      <c r="P137" s="227">
        <f t="shared" si="18"/>
        <v>26396.25</v>
      </c>
    </row>
    <row r="138" spans="1:16" s="206" customFormat="1" ht="30" x14ac:dyDescent="0.25">
      <c r="A138" s="37" t="s">
        <v>43</v>
      </c>
      <c r="B138" s="38">
        <v>10620</v>
      </c>
      <c r="C138" s="37" t="s">
        <v>39</v>
      </c>
      <c r="D138" s="212"/>
      <c r="F138" s="227">
        <f t="shared" si="17"/>
        <v>10351.227272727272</v>
      </c>
      <c r="G138" s="227">
        <f t="shared" si="17"/>
        <v>10082.454545454546</v>
      </c>
      <c r="H138" s="227">
        <f t="shared" si="17"/>
        <v>9813.681818181818</v>
      </c>
      <c r="I138" s="227">
        <f t="shared" si="17"/>
        <v>9544.9090909090919</v>
      </c>
      <c r="J138" s="227">
        <f t="shared" si="17"/>
        <v>9276.136363636364</v>
      </c>
      <c r="K138" s="227">
        <f t="shared" si="17"/>
        <v>9007.363636363636</v>
      </c>
      <c r="L138" s="227">
        <f t="shared" si="17"/>
        <v>8738.5909090909081</v>
      </c>
      <c r="M138" s="227">
        <f t="shared" si="17"/>
        <v>8469.818181818182</v>
      </c>
      <c r="N138" s="227">
        <f t="shared" si="17"/>
        <v>8201.045454545454</v>
      </c>
      <c r="O138" s="227">
        <f t="shared" si="17"/>
        <v>7932.272727272727</v>
      </c>
      <c r="P138" s="227">
        <f t="shared" si="18"/>
        <v>7663.5</v>
      </c>
    </row>
    <row r="139" spans="1:16" s="206" customFormat="1" ht="30" x14ac:dyDescent="0.25">
      <c r="A139" s="37" t="s">
        <v>44</v>
      </c>
      <c r="B139" s="38">
        <v>15425</v>
      </c>
      <c r="C139" s="37" t="s">
        <v>39</v>
      </c>
      <c r="D139" s="212"/>
      <c r="F139" s="227">
        <f t="shared" si="17"/>
        <v>15202.795454545454</v>
      </c>
      <c r="G139" s="227">
        <f t="shared" si="17"/>
        <v>14980.59090909091</v>
      </c>
      <c r="H139" s="227">
        <f t="shared" si="17"/>
        <v>14758.386363636364</v>
      </c>
      <c r="I139" s="227">
        <f t="shared" si="17"/>
        <v>14536.181818181818</v>
      </c>
      <c r="J139" s="227">
        <f t="shared" si="17"/>
        <v>14313.977272727272</v>
      </c>
      <c r="K139" s="227">
        <f t="shared" si="17"/>
        <v>14091.772727272728</v>
      </c>
      <c r="L139" s="227">
        <f t="shared" si="17"/>
        <v>13869.568181818182</v>
      </c>
      <c r="M139" s="227">
        <f t="shared" si="17"/>
        <v>13647.363636363636</v>
      </c>
      <c r="N139" s="227">
        <f t="shared" si="17"/>
        <v>13425.15909090909</v>
      </c>
      <c r="O139" s="227">
        <f t="shared" si="17"/>
        <v>13202.954545454546</v>
      </c>
      <c r="P139" s="227">
        <f t="shared" si="18"/>
        <v>12980.75</v>
      </c>
    </row>
    <row r="140" spans="1:16" s="206" customFormat="1" x14ac:dyDescent="0.25">
      <c r="A140" s="37" t="s">
        <v>45</v>
      </c>
      <c r="B140" s="38">
        <f>25273+4292</f>
        <v>29565</v>
      </c>
      <c r="C140" s="37" t="s">
        <v>39</v>
      </c>
      <c r="D140" s="212"/>
      <c r="F140" s="227">
        <f t="shared" si="17"/>
        <v>28923.068181818184</v>
      </c>
      <c r="G140" s="227">
        <f t="shared" si="17"/>
        <v>28281.136363636364</v>
      </c>
      <c r="H140" s="227">
        <f t="shared" si="17"/>
        <v>27639.204545454544</v>
      </c>
      <c r="I140" s="227">
        <f t="shared" si="17"/>
        <v>26997.272727272728</v>
      </c>
      <c r="J140" s="227">
        <f t="shared" si="17"/>
        <v>26355.340909090908</v>
      </c>
      <c r="K140" s="227">
        <f t="shared" si="17"/>
        <v>25713.409090909092</v>
      </c>
      <c r="L140" s="227">
        <f t="shared" si="17"/>
        <v>25071.477272727272</v>
      </c>
      <c r="M140" s="227">
        <f t="shared" si="17"/>
        <v>24429.545454545456</v>
      </c>
      <c r="N140" s="227">
        <f t="shared" si="17"/>
        <v>23787.613636363636</v>
      </c>
      <c r="O140" s="227">
        <f t="shared" si="17"/>
        <v>23145.68181818182</v>
      </c>
      <c r="P140" s="227">
        <f t="shared" si="18"/>
        <v>22503.75</v>
      </c>
    </row>
    <row r="141" spans="1:16" s="206" customFormat="1" x14ac:dyDescent="0.25">
      <c r="A141" s="453" t="s">
        <v>333</v>
      </c>
      <c r="B141" s="454"/>
      <c r="C141" s="454"/>
      <c r="D141" s="455"/>
      <c r="F141" s="235"/>
      <c r="G141" s="235"/>
      <c r="H141" s="235"/>
      <c r="I141" s="235"/>
      <c r="J141" s="235"/>
      <c r="K141" s="235"/>
      <c r="L141" s="235"/>
      <c r="M141" s="235"/>
      <c r="N141" s="235"/>
      <c r="O141" s="235"/>
      <c r="P141" s="235"/>
    </row>
    <row r="142" spans="1:16" s="206" customFormat="1" x14ac:dyDescent="0.25">
      <c r="A142" s="37" t="s">
        <v>40</v>
      </c>
      <c r="B142" s="38">
        <f>B135-4238</f>
        <v>2086</v>
      </c>
      <c r="C142" s="37" t="s">
        <v>39</v>
      </c>
      <c r="D142" s="212"/>
      <c r="F142" s="235"/>
      <c r="G142" s="235"/>
      <c r="H142" s="235"/>
      <c r="I142" s="235"/>
      <c r="J142" s="235"/>
      <c r="K142" s="235"/>
      <c r="L142" s="235"/>
      <c r="M142" s="235"/>
      <c r="N142" s="235"/>
      <c r="O142" s="235"/>
      <c r="P142" s="235"/>
    </row>
    <row r="143" spans="1:16" s="206" customFormat="1" x14ac:dyDescent="0.25">
      <c r="A143" s="37" t="s">
        <v>41</v>
      </c>
      <c r="B143" s="38">
        <f>B136-4182</f>
        <v>9555</v>
      </c>
      <c r="C143" s="37" t="s">
        <v>39</v>
      </c>
      <c r="D143" s="212"/>
      <c r="F143" s="235"/>
      <c r="G143" s="235"/>
      <c r="H143" s="235"/>
      <c r="I143" s="235"/>
      <c r="J143" s="235"/>
      <c r="K143" s="235"/>
      <c r="L143" s="235"/>
      <c r="M143" s="235"/>
      <c r="N143" s="235"/>
      <c r="O143" s="235"/>
      <c r="P143" s="235"/>
    </row>
    <row r="144" spans="1:16" s="206" customFormat="1" x14ac:dyDescent="0.25">
      <c r="A144" s="37" t="s">
        <v>42</v>
      </c>
      <c r="B144" s="38">
        <f>B137-5418-1783</f>
        <v>24596</v>
      </c>
      <c r="C144" s="37" t="s">
        <v>39</v>
      </c>
      <c r="D144" s="212"/>
      <c r="F144" s="235"/>
      <c r="G144" s="235"/>
      <c r="H144" s="235"/>
      <c r="I144" s="235"/>
      <c r="J144" s="235"/>
      <c r="K144" s="235"/>
      <c r="L144" s="235"/>
      <c r="M144" s="235"/>
      <c r="N144" s="235"/>
      <c r="O144" s="235"/>
      <c r="P144" s="235"/>
    </row>
    <row r="145" spans="1:16" s="206" customFormat="1" ht="30" x14ac:dyDescent="0.25">
      <c r="A145" s="37" t="s">
        <v>43</v>
      </c>
      <c r="B145" s="38">
        <f>B138-3942</f>
        <v>6678</v>
      </c>
      <c r="C145" s="37" t="s">
        <v>39</v>
      </c>
      <c r="D145" s="212"/>
      <c r="F145" s="235"/>
      <c r="G145" s="235"/>
      <c r="H145" s="235"/>
      <c r="I145" s="235"/>
      <c r="J145" s="235"/>
      <c r="K145" s="235"/>
      <c r="L145" s="235"/>
      <c r="M145" s="235"/>
      <c r="N145" s="235"/>
      <c r="O145" s="235"/>
      <c r="P145" s="235"/>
    </row>
    <row r="146" spans="1:16" s="206" customFormat="1" ht="30" x14ac:dyDescent="0.25">
      <c r="A146" s="37" t="s">
        <v>44</v>
      </c>
      <c r="B146" s="38">
        <f>B139-3259</f>
        <v>12166</v>
      </c>
      <c r="C146" s="37" t="s">
        <v>39</v>
      </c>
      <c r="D146" s="212"/>
      <c r="F146" s="235"/>
      <c r="G146" s="235"/>
      <c r="H146" s="235"/>
      <c r="I146" s="235"/>
      <c r="J146" s="235"/>
      <c r="K146" s="235"/>
      <c r="L146" s="235"/>
      <c r="M146" s="235"/>
      <c r="N146" s="235"/>
      <c r="O146" s="235"/>
      <c r="P146" s="235"/>
    </row>
    <row r="147" spans="1:16" s="206" customFormat="1" x14ac:dyDescent="0.25">
      <c r="A147" s="37" t="s">
        <v>45</v>
      </c>
      <c r="B147" s="38">
        <f>B140-6775-2640</f>
        <v>20150</v>
      </c>
      <c r="C147" s="37" t="s">
        <v>39</v>
      </c>
      <c r="D147" s="212"/>
      <c r="F147" s="235"/>
      <c r="G147" s="235"/>
      <c r="H147" s="235"/>
      <c r="I147" s="235"/>
      <c r="J147" s="235"/>
      <c r="K147" s="235"/>
      <c r="L147" s="235"/>
      <c r="M147" s="235"/>
      <c r="N147" s="235"/>
      <c r="O147" s="235"/>
      <c r="P147" s="235"/>
    </row>
    <row r="148" spans="1:16" s="206" customFormat="1" x14ac:dyDescent="0.25">
      <c r="A148" s="453" t="s">
        <v>342</v>
      </c>
      <c r="B148" s="454"/>
      <c r="C148" s="454"/>
      <c r="D148" s="455"/>
    </row>
    <row r="149" spans="1:16" s="206" customFormat="1" ht="30.75" customHeight="1" x14ac:dyDescent="0.25">
      <c r="A149" s="37" t="s">
        <v>40</v>
      </c>
      <c r="B149" s="226">
        <f t="shared" ref="B149:B154" si="19">AVERAGE(F135:J135)</f>
        <v>5457.1363636363631</v>
      </c>
      <c r="C149" s="458" t="s">
        <v>488</v>
      </c>
      <c r="D149" s="451" t="s">
        <v>490</v>
      </c>
      <c r="F149" s="211"/>
      <c r="G149" s="211"/>
      <c r="H149" s="211"/>
      <c r="I149" s="211"/>
      <c r="J149" s="211"/>
      <c r="K149" s="211"/>
      <c r="L149" s="211"/>
      <c r="M149" s="211"/>
      <c r="N149" s="211"/>
      <c r="O149" s="211"/>
      <c r="P149" s="211"/>
    </row>
    <row r="150" spans="1:16" s="206" customFormat="1" ht="45" customHeight="1" x14ac:dyDescent="0.25">
      <c r="A150" s="37" t="s">
        <v>41</v>
      </c>
      <c r="B150" s="226">
        <f t="shared" si="19"/>
        <v>12881.590909090908</v>
      </c>
      <c r="C150" s="459"/>
      <c r="D150" s="452"/>
      <c r="F150" s="231"/>
      <c r="G150" s="211"/>
      <c r="H150" s="211"/>
      <c r="I150" s="211"/>
      <c r="J150" s="211"/>
      <c r="K150" s="211"/>
      <c r="L150" s="211"/>
      <c r="M150" s="211"/>
      <c r="N150" s="211"/>
      <c r="O150" s="211"/>
      <c r="P150" s="211"/>
    </row>
    <row r="151" spans="1:16" s="206" customFormat="1" x14ac:dyDescent="0.25">
      <c r="A151" s="37" t="s">
        <v>42</v>
      </c>
      <c r="B151" s="226">
        <f t="shared" si="19"/>
        <v>30324.068181818184</v>
      </c>
      <c r="C151" s="459"/>
      <c r="D151" s="452"/>
    </row>
    <row r="152" spans="1:16" s="206" customFormat="1" ht="30" x14ac:dyDescent="0.25">
      <c r="A152" s="37" t="s">
        <v>43</v>
      </c>
      <c r="B152" s="226">
        <f t="shared" si="19"/>
        <v>9813.681818181818</v>
      </c>
      <c r="C152" s="459"/>
      <c r="D152" s="452"/>
    </row>
    <row r="153" spans="1:16" s="206" customFormat="1" ht="30" x14ac:dyDescent="0.25">
      <c r="A153" s="37" t="s">
        <v>44</v>
      </c>
      <c r="B153" s="226">
        <f t="shared" si="19"/>
        <v>14758.386363636364</v>
      </c>
      <c r="C153" s="459"/>
      <c r="D153" s="452"/>
    </row>
    <row r="154" spans="1:16" s="206" customFormat="1" x14ac:dyDescent="0.25">
      <c r="A154" s="37" t="s">
        <v>45</v>
      </c>
      <c r="B154" s="226">
        <f t="shared" si="19"/>
        <v>27639.204545454548</v>
      </c>
      <c r="C154" s="460"/>
      <c r="D154" s="441"/>
    </row>
    <row r="155" spans="1:16" s="206" customFormat="1" x14ac:dyDescent="0.25">
      <c r="A155" s="453" t="s">
        <v>343</v>
      </c>
      <c r="B155" s="454"/>
      <c r="C155" s="454"/>
      <c r="D155" s="455"/>
    </row>
    <row r="156" spans="1:16" s="206" customFormat="1" x14ac:dyDescent="0.25">
      <c r="A156" s="37" t="s">
        <v>40</v>
      </c>
      <c r="B156" s="226">
        <f t="shared" ref="B156:B161" si="20">AVERAGE(K135:O135)</f>
        <v>4012.363636363636</v>
      </c>
      <c r="C156" s="458" t="s">
        <v>488</v>
      </c>
      <c r="D156" s="451" t="s">
        <v>490</v>
      </c>
    </row>
    <row r="157" spans="1:16" s="206" customFormat="1" x14ac:dyDescent="0.25">
      <c r="A157" s="37" t="s">
        <v>41</v>
      </c>
      <c r="B157" s="226">
        <f t="shared" si="20"/>
        <v>11455.909090909092</v>
      </c>
      <c r="C157" s="459"/>
      <c r="D157" s="452"/>
    </row>
    <row r="158" spans="1:16" s="206" customFormat="1" x14ac:dyDescent="0.25">
      <c r="A158" s="37" t="s">
        <v>42</v>
      </c>
      <c r="B158" s="226">
        <f t="shared" si="20"/>
        <v>27869.181818181816</v>
      </c>
      <c r="C158" s="459"/>
      <c r="D158" s="452"/>
    </row>
    <row r="159" spans="1:16" s="206" customFormat="1" ht="30" x14ac:dyDescent="0.25">
      <c r="A159" s="37" t="s">
        <v>43</v>
      </c>
      <c r="B159" s="226">
        <f t="shared" si="20"/>
        <v>8469.818181818182</v>
      </c>
      <c r="C159" s="459"/>
      <c r="D159" s="452"/>
    </row>
    <row r="160" spans="1:16" s="206" customFormat="1" ht="30" x14ac:dyDescent="0.25">
      <c r="A160" s="37" t="s">
        <v>44</v>
      </c>
      <c r="B160" s="226">
        <f t="shared" si="20"/>
        <v>13647.363636363636</v>
      </c>
      <c r="C160" s="459"/>
      <c r="D160" s="452"/>
    </row>
    <row r="161" spans="1:16" s="206" customFormat="1" x14ac:dyDescent="0.25">
      <c r="A161" s="37" t="s">
        <v>45</v>
      </c>
      <c r="B161" s="226">
        <f t="shared" si="20"/>
        <v>24429.545454545456</v>
      </c>
      <c r="C161" s="460"/>
      <c r="D161" s="441"/>
    </row>
    <row r="162" spans="1:16" s="206" customFormat="1" x14ac:dyDescent="0.25">
      <c r="A162" s="453" t="s">
        <v>344</v>
      </c>
      <c r="B162" s="454"/>
      <c r="C162" s="454"/>
      <c r="D162" s="455"/>
    </row>
    <row r="163" spans="1:16" s="206" customFormat="1" x14ac:dyDescent="0.25">
      <c r="A163" s="37" t="s">
        <v>40</v>
      </c>
      <c r="B163" s="226">
        <f t="shared" ref="B163:B168" si="21">P135</f>
        <v>3145.5</v>
      </c>
      <c r="C163" s="458" t="s">
        <v>488</v>
      </c>
      <c r="D163" s="451" t="s">
        <v>490</v>
      </c>
    </row>
    <row r="164" spans="1:16" s="206" customFormat="1" x14ac:dyDescent="0.25">
      <c r="A164" s="37" t="s">
        <v>41</v>
      </c>
      <c r="B164" s="226">
        <f t="shared" si="21"/>
        <v>10600.5</v>
      </c>
      <c r="C164" s="459"/>
      <c r="D164" s="452"/>
    </row>
    <row r="165" spans="1:16" s="206" customFormat="1" x14ac:dyDescent="0.25">
      <c r="A165" s="37" t="s">
        <v>42</v>
      </c>
      <c r="B165" s="226">
        <f t="shared" si="21"/>
        <v>26396.25</v>
      </c>
      <c r="C165" s="459"/>
      <c r="D165" s="452"/>
    </row>
    <row r="166" spans="1:16" s="206" customFormat="1" ht="30" x14ac:dyDescent="0.25">
      <c r="A166" s="37" t="s">
        <v>43</v>
      </c>
      <c r="B166" s="226">
        <f t="shared" si="21"/>
        <v>7663.5</v>
      </c>
      <c r="C166" s="459"/>
      <c r="D166" s="452"/>
    </row>
    <row r="167" spans="1:16" s="206" customFormat="1" ht="30" x14ac:dyDescent="0.25">
      <c r="A167" s="37" t="s">
        <v>44</v>
      </c>
      <c r="B167" s="226">
        <f t="shared" si="21"/>
        <v>12980.75</v>
      </c>
      <c r="C167" s="459"/>
      <c r="D167" s="452"/>
    </row>
    <row r="168" spans="1:16" s="206" customFormat="1" x14ac:dyDescent="0.25">
      <c r="A168" s="37" t="s">
        <v>45</v>
      </c>
      <c r="B168" s="226">
        <f t="shared" si="21"/>
        <v>22503.75</v>
      </c>
      <c r="C168" s="460"/>
      <c r="D168" s="441"/>
    </row>
    <row r="169" spans="1:16" s="206" customFormat="1" x14ac:dyDescent="0.25">
      <c r="A169" s="28"/>
      <c r="B169" s="28"/>
      <c r="C169" s="28"/>
    </row>
    <row r="170" spans="1:16" s="206" customFormat="1" x14ac:dyDescent="0.25">
      <c r="A170" s="456" t="s">
        <v>483</v>
      </c>
      <c r="B170" s="457"/>
      <c r="C170" s="457"/>
      <c r="D170" s="457"/>
      <c r="F170" s="405" t="s">
        <v>537</v>
      </c>
      <c r="G170" s="405"/>
      <c r="H170" s="405"/>
      <c r="I170" s="405"/>
      <c r="J170" s="405"/>
      <c r="K170" s="405"/>
      <c r="L170" s="405"/>
      <c r="M170" s="405"/>
      <c r="N170" s="405"/>
      <c r="O170" s="405"/>
      <c r="P170" s="405"/>
    </row>
    <row r="171" spans="1:16" s="206" customFormat="1" x14ac:dyDescent="0.25">
      <c r="A171" s="453" t="s">
        <v>332</v>
      </c>
      <c r="B171" s="454"/>
      <c r="C171" s="454"/>
      <c r="D171" s="455"/>
      <c r="F171" s="212">
        <v>1</v>
      </c>
      <c r="G171" s="212">
        <v>2</v>
      </c>
      <c r="H171" s="212">
        <v>3</v>
      </c>
      <c r="I171" s="212">
        <v>4</v>
      </c>
      <c r="J171" s="212">
        <v>5</v>
      </c>
      <c r="K171" s="212">
        <v>6</v>
      </c>
      <c r="L171" s="212">
        <v>7</v>
      </c>
      <c r="M171" s="212">
        <v>8</v>
      </c>
      <c r="N171" s="212">
        <v>9</v>
      </c>
      <c r="O171" s="212">
        <v>10</v>
      </c>
      <c r="P171" s="212">
        <v>11</v>
      </c>
    </row>
    <row r="172" spans="1:16" s="206" customFormat="1" x14ac:dyDescent="0.25">
      <c r="A172" s="37" t="s">
        <v>40</v>
      </c>
      <c r="B172" s="38">
        <v>1274</v>
      </c>
      <c r="C172" s="37" t="s">
        <v>39</v>
      </c>
      <c r="D172" s="212"/>
      <c r="F172" s="227">
        <f>$P172+((11-F$74)/11)*($B172-$P172)</f>
        <v>1228.1136363636365</v>
      </c>
      <c r="G172" s="227">
        <f t="shared" ref="G172:O172" si="22">$P172+((11-G$74)/11)*($B172-$P172)</f>
        <v>1182.2272727272727</v>
      </c>
      <c r="H172" s="227">
        <f t="shared" si="22"/>
        <v>1136.340909090909</v>
      </c>
      <c r="I172" s="227">
        <f t="shared" si="22"/>
        <v>1090.4545454545455</v>
      </c>
      <c r="J172" s="227">
        <f t="shared" si="22"/>
        <v>1044.5681818181818</v>
      </c>
      <c r="K172" s="227">
        <f t="shared" si="22"/>
        <v>998.68181818181824</v>
      </c>
      <c r="L172" s="227">
        <f t="shared" si="22"/>
        <v>952.7954545454545</v>
      </c>
      <c r="M172" s="227">
        <f t="shared" si="22"/>
        <v>906.90909090909088</v>
      </c>
      <c r="N172" s="227">
        <f t="shared" si="22"/>
        <v>861.02272727272725</v>
      </c>
      <c r="O172" s="227">
        <f t="shared" si="22"/>
        <v>815.13636363636363</v>
      </c>
      <c r="P172" s="227">
        <f>B179+(B$15*(B172-B179))</f>
        <v>769.25</v>
      </c>
    </row>
    <row r="173" spans="1:16" s="206" customFormat="1" x14ac:dyDescent="0.25">
      <c r="A173" s="37" t="s">
        <v>41</v>
      </c>
      <c r="B173" s="38">
        <v>2553</v>
      </c>
      <c r="C173" s="37" t="s">
        <v>39</v>
      </c>
      <c r="D173" s="212"/>
      <c r="F173" s="227">
        <f t="shared" ref="F173:O177" si="23">$P173+((11-F$74)/11)*($B173-$P173)</f>
        <v>2471.590909090909</v>
      </c>
      <c r="G173" s="227">
        <f t="shared" si="23"/>
        <v>2390.181818181818</v>
      </c>
      <c r="H173" s="227">
        <f t="shared" si="23"/>
        <v>2308.772727272727</v>
      </c>
      <c r="I173" s="227">
        <f t="shared" si="23"/>
        <v>2227.3636363636365</v>
      </c>
      <c r="J173" s="227">
        <f t="shared" si="23"/>
        <v>2145.9545454545455</v>
      </c>
      <c r="K173" s="227">
        <f t="shared" si="23"/>
        <v>2064.5454545454545</v>
      </c>
      <c r="L173" s="227">
        <f t="shared" si="23"/>
        <v>1983.1363636363635</v>
      </c>
      <c r="M173" s="227">
        <f t="shared" si="23"/>
        <v>1901.7272727272727</v>
      </c>
      <c r="N173" s="227">
        <f t="shared" si="23"/>
        <v>1820.3181818181818</v>
      </c>
      <c r="O173" s="227">
        <f t="shared" si="23"/>
        <v>1738.909090909091</v>
      </c>
      <c r="P173" s="227">
        <f t="shared" ref="P173:P177" si="24">B180+(B$15*(B173-B180))</f>
        <v>1657.5</v>
      </c>
    </row>
    <row r="174" spans="1:16" s="206" customFormat="1" x14ac:dyDescent="0.25">
      <c r="A174" s="37" t="s">
        <v>42</v>
      </c>
      <c r="B174" s="38">
        <f>5527+2329</f>
        <v>7856</v>
      </c>
      <c r="C174" s="37" t="s">
        <v>39</v>
      </c>
      <c r="D174" s="212"/>
      <c r="F174" s="227">
        <f t="shared" si="23"/>
        <v>7647.2272727272721</v>
      </c>
      <c r="G174" s="227">
        <f t="shared" si="23"/>
        <v>7438.454545454546</v>
      </c>
      <c r="H174" s="227">
        <f t="shared" si="23"/>
        <v>7229.681818181818</v>
      </c>
      <c r="I174" s="227">
        <f t="shared" si="23"/>
        <v>7020.909090909091</v>
      </c>
      <c r="J174" s="227">
        <f t="shared" si="23"/>
        <v>6812.136363636364</v>
      </c>
      <c r="K174" s="227">
        <f t="shared" si="23"/>
        <v>6603.363636363636</v>
      </c>
      <c r="L174" s="227">
        <f t="shared" si="23"/>
        <v>6394.590909090909</v>
      </c>
      <c r="M174" s="227">
        <f t="shared" si="23"/>
        <v>6185.818181818182</v>
      </c>
      <c r="N174" s="227">
        <f t="shared" si="23"/>
        <v>5977.045454545455</v>
      </c>
      <c r="O174" s="227">
        <f t="shared" si="23"/>
        <v>5768.272727272727</v>
      </c>
      <c r="P174" s="227">
        <f t="shared" si="24"/>
        <v>5559.5</v>
      </c>
    </row>
    <row r="175" spans="1:16" s="206" customFormat="1" ht="30" x14ac:dyDescent="0.25">
      <c r="A175" s="37" t="s">
        <v>43</v>
      </c>
      <c r="B175" s="38">
        <v>2501</v>
      </c>
      <c r="C175" s="37" t="s">
        <v>39</v>
      </c>
      <c r="D175" s="212"/>
      <c r="F175" s="227">
        <f t="shared" si="23"/>
        <v>2444.2045454545455</v>
      </c>
      <c r="G175" s="227">
        <f t="shared" si="23"/>
        <v>2387.409090909091</v>
      </c>
      <c r="H175" s="227">
        <f t="shared" si="23"/>
        <v>2330.6136363636365</v>
      </c>
      <c r="I175" s="227">
        <f t="shared" si="23"/>
        <v>2273.818181818182</v>
      </c>
      <c r="J175" s="227">
        <f t="shared" si="23"/>
        <v>2217.022727272727</v>
      </c>
      <c r="K175" s="227">
        <f t="shared" si="23"/>
        <v>2160.2272727272725</v>
      </c>
      <c r="L175" s="227">
        <f t="shared" si="23"/>
        <v>2103.431818181818</v>
      </c>
      <c r="M175" s="227">
        <f t="shared" si="23"/>
        <v>2046.6363636363635</v>
      </c>
      <c r="N175" s="227">
        <f t="shared" si="23"/>
        <v>1989.840909090909</v>
      </c>
      <c r="O175" s="227">
        <f t="shared" si="23"/>
        <v>1933.0454545454545</v>
      </c>
      <c r="P175" s="227">
        <f t="shared" si="24"/>
        <v>1876.25</v>
      </c>
    </row>
    <row r="176" spans="1:16" s="206" customFormat="1" ht="30" x14ac:dyDescent="0.25">
      <c r="A176" s="37" t="s">
        <v>44</v>
      </c>
      <c r="B176" s="38">
        <v>2909</v>
      </c>
      <c r="C176" s="37" t="s">
        <v>39</v>
      </c>
      <c r="D176" s="212"/>
      <c r="F176" s="227">
        <f t="shared" si="23"/>
        <v>2871.2954545454545</v>
      </c>
      <c r="G176" s="227">
        <f t="shared" si="23"/>
        <v>2833.590909090909</v>
      </c>
      <c r="H176" s="227">
        <f t="shared" si="23"/>
        <v>2795.8863636363635</v>
      </c>
      <c r="I176" s="227">
        <f t="shared" si="23"/>
        <v>2758.181818181818</v>
      </c>
      <c r="J176" s="227">
        <f t="shared" si="23"/>
        <v>2720.4772727272725</v>
      </c>
      <c r="K176" s="227">
        <f t="shared" si="23"/>
        <v>2682.7727272727275</v>
      </c>
      <c r="L176" s="227">
        <f t="shared" si="23"/>
        <v>2645.068181818182</v>
      </c>
      <c r="M176" s="227">
        <f t="shared" si="23"/>
        <v>2607.3636363636365</v>
      </c>
      <c r="N176" s="227">
        <f t="shared" si="23"/>
        <v>2569.659090909091</v>
      </c>
      <c r="O176" s="227">
        <f t="shared" si="23"/>
        <v>2531.9545454545455</v>
      </c>
      <c r="P176" s="227">
        <f t="shared" si="24"/>
        <v>2494.25</v>
      </c>
    </row>
    <row r="177" spans="1:16" s="206" customFormat="1" x14ac:dyDescent="0.25">
      <c r="A177" s="37" t="s">
        <v>45</v>
      </c>
      <c r="B177" s="38">
        <f>4654+4292</f>
        <v>8946</v>
      </c>
      <c r="C177" s="37" t="s">
        <v>39</v>
      </c>
      <c r="D177" s="212"/>
      <c r="F177" s="227">
        <f t="shared" si="23"/>
        <v>8695.7727272727279</v>
      </c>
      <c r="G177" s="227">
        <f t="shared" si="23"/>
        <v>8445.545454545454</v>
      </c>
      <c r="H177" s="227">
        <f t="shared" si="23"/>
        <v>8195.318181818182</v>
      </c>
      <c r="I177" s="227">
        <f t="shared" si="23"/>
        <v>7945.090909090909</v>
      </c>
      <c r="J177" s="227">
        <f t="shared" si="23"/>
        <v>7694.863636363636</v>
      </c>
      <c r="K177" s="227">
        <f t="shared" si="23"/>
        <v>7444.636363636364</v>
      </c>
      <c r="L177" s="227">
        <f t="shared" si="23"/>
        <v>7194.409090909091</v>
      </c>
      <c r="M177" s="227">
        <f t="shared" si="23"/>
        <v>6944.181818181818</v>
      </c>
      <c r="N177" s="227">
        <f t="shared" si="23"/>
        <v>6693.954545454546</v>
      </c>
      <c r="O177" s="227">
        <f t="shared" si="23"/>
        <v>6443.727272727273</v>
      </c>
      <c r="P177" s="227">
        <f t="shared" si="24"/>
        <v>6193.5</v>
      </c>
    </row>
    <row r="178" spans="1:16" s="206" customFormat="1" x14ac:dyDescent="0.25">
      <c r="A178" s="453" t="s">
        <v>333</v>
      </c>
      <c r="B178" s="454"/>
      <c r="C178" s="454"/>
      <c r="D178" s="455"/>
      <c r="F178" s="235"/>
      <c r="G178" s="235"/>
      <c r="H178" s="235"/>
      <c r="I178" s="235"/>
      <c r="J178" s="235"/>
      <c r="K178" s="235"/>
      <c r="L178" s="235"/>
      <c r="M178" s="235"/>
      <c r="N178" s="235"/>
      <c r="O178" s="235"/>
      <c r="P178" s="235"/>
    </row>
    <row r="179" spans="1:16" s="206" customFormat="1" x14ac:dyDescent="0.25">
      <c r="A179" s="37" t="s">
        <v>40</v>
      </c>
      <c r="B179" s="38">
        <f>B172-673</f>
        <v>601</v>
      </c>
      <c r="C179" s="37" t="s">
        <v>39</v>
      </c>
      <c r="D179" s="212"/>
      <c r="F179" s="235"/>
      <c r="G179" s="235"/>
      <c r="H179" s="235"/>
      <c r="I179" s="235"/>
      <c r="J179" s="235"/>
      <c r="K179" s="235"/>
      <c r="L179" s="235"/>
      <c r="M179" s="235"/>
      <c r="N179" s="235"/>
      <c r="O179" s="235"/>
      <c r="P179" s="235"/>
    </row>
    <row r="180" spans="1:16" s="206" customFormat="1" x14ac:dyDescent="0.25">
      <c r="A180" s="37" t="s">
        <v>41</v>
      </c>
      <c r="B180" s="38">
        <f>B173-1194</f>
        <v>1359</v>
      </c>
      <c r="C180" s="37" t="s">
        <v>39</v>
      </c>
      <c r="D180" s="212"/>
      <c r="F180" s="235"/>
      <c r="G180" s="235"/>
      <c r="H180" s="235"/>
      <c r="I180" s="235"/>
      <c r="J180" s="235"/>
      <c r="K180" s="235"/>
      <c r="L180" s="235"/>
      <c r="M180" s="235"/>
      <c r="N180" s="235"/>
      <c r="O180" s="235"/>
      <c r="P180" s="235"/>
    </row>
    <row r="181" spans="1:16" s="206" customFormat="1" x14ac:dyDescent="0.25">
      <c r="A181" s="37" t="s">
        <v>42</v>
      </c>
      <c r="B181" s="38">
        <f>B174-1279-1783</f>
        <v>4794</v>
      </c>
      <c r="C181" s="37" t="s">
        <v>39</v>
      </c>
      <c r="D181" s="212"/>
      <c r="F181" s="235"/>
      <c r="G181" s="235"/>
      <c r="H181" s="235"/>
      <c r="I181" s="235"/>
      <c r="J181" s="235"/>
      <c r="K181" s="235"/>
      <c r="L181" s="235"/>
      <c r="M181" s="235"/>
      <c r="N181" s="235"/>
      <c r="O181" s="235"/>
      <c r="P181" s="235"/>
    </row>
    <row r="182" spans="1:16" s="206" customFormat="1" ht="30" x14ac:dyDescent="0.25">
      <c r="A182" s="37" t="s">
        <v>43</v>
      </c>
      <c r="B182" s="38">
        <f>B175-833</f>
        <v>1668</v>
      </c>
      <c r="C182" s="37" t="s">
        <v>39</v>
      </c>
      <c r="D182" s="212"/>
      <c r="F182" s="235"/>
      <c r="G182" s="235"/>
      <c r="H182" s="235"/>
      <c r="I182" s="235"/>
      <c r="J182" s="235"/>
      <c r="K182" s="235"/>
      <c r="L182" s="235"/>
      <c r="M182" s="235"/>
      <c r="N182" s="235"/>
      <c r="O182" s="235"/>
      <c r="P182" s="235"/>
    </row>
    <row r="183" spans="1:16" s="206" customFormat="1" ht="30" x14ac:dyDescent="0.25">
      <c r="A183" s="37" t="s">
        <v>44</v>
      </c>
      <c r="B183" s="38">
        <f>B176-553</f>
        <v>2356</v>
      </c>
      <c r="C183" s="37" t="s">
        <v>39</v>
      </c>
      <c r="D183" s="212"/>
      <c r="F183" s="235"/>
      <c r="G183" s="235"/>
      <c r="H183" s="235"/>
      <c r="I183" s="235"/>
      <c r="J183" s="235"/>
      <c r="K183" s="235"/>
      <c r="L183" s="235"/>
      <c r="M183" s="235"/>
      <c r="N183" s="235"/>
      <c r="O183" s="235"/>
      <c r="P183" s="235"/>
    </row>
    <row r="184" spans="1:16" s="206" customFormat="1" x14ac:dyDescent="0.25">
      <c r="A184" s="37" t="s">
        <v>45</v>
      </c>
      <c r="B184" s="38">
        <f>B177-1030-2640</f>
        <v>5276</v>
      </c>
      <c r="C184" s="37" t="s">
        <v>39</v>
      </c>
      <c r="D184" s="212"/>
      <c r="F184" s="235"/>
      <c r="G184" s="235"/>
      <c r="H184" s="235"/>
      <c r="I184" s="235"/>
      <c r="J184" s="235"/>
      <c r="K184" s="235"/>
      <c r="L184" s="235"/>
      <c r="M184" s="235"/>
      <c r="N184" s="235"/>
      <c r="O184" s="235"/>
      <c r="P184" s="235"/>
    </row>
    <row r="185" spans="1:16" s="206" customFormat="1" x14ac:dyDescent="0.25">
      <c r="A185" s="453" t="s">
        <v>342</v>
      </c>
      <c r="B185" s="454"/>
      <c r="C185" s="454"/>
      <c r="D185" s="455"/>
    </row>
    <row r="186" spans="1:16" s="206" customFormat="1" ht="30.75" customHeight="1" x14ac:dyDescent="0.25">
      <c r="A186" s="37" t="s">
        <v>40</v>
      </c>
      <c r="B186" s="226">
        <f t="shared" ref="B186:B191" si="25">AVERAGE(F172:J172)</f>
        <v>1136.3409090909092</v>
      </c>
      <c r="C186" s="458" t="s">
        <v>488</v>
      </c>
      <c r="D186" s="451" t="s">
        <v>490</v>
      </c>
      <c r="F186" s="211"/>
      <c r="G186" s="211"/>
      <c r="H186" s="211"/>
      <c r="I186" s="211"/>
      <c r="J186" s="211"/>
      <c r="K186" s="211"/>
      <c r="L186" s="211"/>
      <c r="M186" s="211"/>
      <c r="N186" s="211"/>
      <c r="O186" s="211"/>
      <c r="P186" s="211"/>
    </row>
    <row r="187" spans="1:16" s="206" customFormat="1" ht="45" customHeight="1" x14ac:dyDescent="0.25">
      <c r="A187" s="37" t="s">
        <v>41</v>
      </c>
      <c r="B187" s="226">
        <f t="shared" si="25"/>
        <v>2308.772727272727</v>
      </c>
      <c r="C187" s="459"/>
      <c r="D187" s="452"/>
      <c r="F187" s="231"/>
      <c r="G187" s="211"/>
      <c r="H187" s="211"/>
      <c r="I187" s="211"/>
      <c r="J187" s="211"/>
      <c r="K187" s="211"/>
      <c r="L187" s="211"/>
      <c r="M187" s="211"/>
      <c r="N187" s="211"/>
      <c r="O187" s="211"/>
      <c r="P187" s="211"/>
    </row>
    <row r="188" spans="1:16" s="206" customFormat="1" x14ac:dyDescent="0.25">
      <c r="A188" s="37" t="s">
        <v>42</v>
      </c>
      <c r="B188" s="226">
        <f t="shared" si="25"/>
        <v>7229.681818181818</v>
      </c>
      <c r="C188" s="459"/>
      <c r="D188" s="452"/>
    </row>
    <row r="189" spans="1:16" s="206" customFormat="1" ht="30" x14ac:dyDescent="0.25">
      <c r="A189" s="37" t="s">
        <v>43</v>
      </c>
      <c r="B189" s="226">
        <f t="shared" si="25"/>
        <v>2330.613636363636</v>
      </c>
      <c r="C189" s="459"/>
      <c r="D189" s="452"/>
    </row>
    <row r="190" spans="1:16" s="206" customFormat="1" ht="30" x14ac:dyDescent="0.25">
      <c r="A190" s="37" t="s">
        <v>44</v>
      </c>
      <c r="B190" s="226">
        <f t="shared" si="25"/>
        <v>2795.8863636363635</v>
      </c>
      <c r="C190" s="459"/>
      <c r="D190" s="452"/>
    </row>
    <row r="191" spans="1:16" s="206" customFormat="1" x14ac:dyDescent="0.25">
      <c r="A191" s="37" t="s">
        <v>45</v>
      </c>
      <c r="B191" s="226">
        <f t="shared" si="25"/>
        <v>8195.318181818182</v>
      </c>
      <c r="C191" s="460"/>
      <c r="D191" s="441"/>
    </row>
    <row r="192" spans="1:16" s="206" customFormat="1" x14ac:dyDescent="0.25">
      <c r="A192" s="453" t="s">
        <v>343</v>
      </c>
      <c r="B192" s="454"/>
      <c r="C192" s="454"/>
      <c r="D192" s="455"/>
    </row>
    <row r="193" spans="1:4" s="206" customFormat="1" x14ac:dyDescent="0.25">
      <c r="A193" s="37" t="s">
        <v>40</v>
      </c>
      <c r="B193" s="226">
        <f t="shared" ref="B193:B198" si="26">AVERAGE(K172:O172)</f>
        <v>906.90909090909099</v>
      </c>
      <c r="C193" s="458" t="s">
        <v>488</v>
      </c>
      <c r="D193" s="451" t="s">
        <v>490</v>
      </c>
    </row>
    <row r="194" spans="1:4" s="206" customFormat="1" x14ac:dyDescent="0.25">
      <c r="A194" s="37" t="s">
        <v>41</v>
      </c>
      <c r="B194" s="226">
        <f t="shared" si="26"/>
        <v>1901.7272727272727</v>
      </c>
      <c r="C194" s="459"/>
      <c r="D194" s="452"/>
    </row>
    <row r="195" spans="1:4" s="206" customFormat="1" x14ac:dyDescent="0.25">
      <c r="A195" s="37" t="s">
        <v>42</v>
      </c>
      <c r="B195" s="226">
        <f t="shared" si="26"/>
        <v>6185.818181818182</v>
      </c>
      <c r="C195" s="459"/>
      <c r="D195" s="452"/>
    </row>
    <row r="196" spans="1:4" s="206" customFormat="1" ht="30" x14ac:dyDescent="0.25">
      <c r="A196" s="37" t="s">
        <v>43</v>
      </c>
      <c r="B196" s="226">
        <f t="shared" si="26"/>
        <v>2046.6363636363635</v>
      </c>
      <c r="C196" s="459"/>
      <c r="D196" s="452"/>
    </row>
    <row r="197" spans="1:4" s="206" customFormat="1" ht="30" x14ac:dyDescent="0.25">
      <c r="A197" s="37" t="s">
        <v>44</v>
      </c>
      <c r="B197" s="226">
        <f t="shared" si="26"/>
        <v>2607.3636363636365</v>
      </c>
      <c r="C197" s="459"/>
      <c r="D197" s="452"/>
    </row>
    <row r="198" spans="1:4" s="206" customFormat="1" x14ac:dyDescent="0.25">
      <c r="A198" s="37" t="s">
        <v>45</v>
      </c>
      <c r="B198" s="226">
        <f t="shared" si="26"/>
        <v>6944.181818181818</v>
      </c>
      <c r="C198" s="460"/>
      <c r="D198" s="441"/>
    </row>
    <row r="199" spans="1:4" s="206" customFormat="1" x14ac:dyDescent="0.25">
      <c r="A199" s="453" t="s">
        <v>344</v>
      </c>
      <c r="B199" s="454"/>
      <c r="C199" s="454"/>
      <c r="D199" s="455"/>
    </row>
    <row r="200" spans="1:4" s="206" customFormat="1" x14ac:dyDescent="0.25">
      <c r="A200" s="37" t="s">
        <v>40</v>
      </c>
      <c r="B200" s="226">
        <f t="shared" ref="B200:B205" si="27">P172</f>
        <v>769.25</v>
      </c>
      <c r="C200" s="458" t="s">
        <v>488</v>
      </c>
      <c r="D200" s="451" t="s">
        <v>490</v>
      </c>
    </row>
    <row r="201" spans="1:4" s="206" customFormat="1" x14ac:dyDescent="0.25">
      <c r="A201" s="37" t="s">
        <v>41</v>
      </c>
      <c r="B201" s="226">
        <f t="shared" si="27"/>
        <v>1657.5</v>
      </c>
      <c r="C201" s="459"/>
      <c r="D201" s="452"/>
    </row>
    <row r="202" spans="1:4" s="206" customFormat="1" x14ac:dyDescent="0.25">
      <c r="A202" s="37" t="s">
        <v>42</v>
      </c>
      <c r="B202" s="226">
        <f t="shared" si="27"/>
        <v>5559.5</v>
      </c>
      <c r="C202" s="459"/>
      <c r="D202" s="452"/>
    </row>
    <row r="203" spans="1:4" s="206" customFormat="1" ht="30" x14ac:dyDescent="0.25">
      <c r="A203" s="37" t="s">
        <v>43</v>
      </c>
      <c r="B203" s="226">
        <f t="shared" si="27"/>
        <v>1876.25</v>
      </c>
      <c r="C203" s="459"/>
      <c r="D203" s="452"/>
    </row>
    <row r="204" spans="1:4" s="206" customFormat="1" ht="30" x14ac:dyDescent="0.25">
      <c r="A204" s="37" t="s">
        <v>44</v>
      </c>
      <c r="B204" s="226">
        <f t="shared" si="27"/>
        <v>2494.25</v>
      </c>
      <c r="C204" s="459"/>
      <c r="D204" s="452"/>
    </row>
    <row r="205" spans="1:4" s="206" customFormat="1" x14ac:dyDescent="0.25">
      <c r="A205" s="37" t="s">
        <v>45</v>
      </c>
      <c r="B205" s="226">
        <f t="shared" si="27"/>
        <v>6193.5</v>
      </c>
      <c r="C205" s="460"/>
      <c r="D205" s="441"/>
    </row>
    <row r="207" spans="1:4" s="266" customFormat="1" x14ac:dyDescent="0.25">
      <c r="A207" s="427" t="s">
        <v>510</v>
      </c>
      <c r="B207" s="430"/>
    </row>
    <row r="208" spans="1:4" s="266" customFormat="1" x14ac:dyDescent="0.25">
      <c r="A208" s="223" t="s">
        <v>263</v>
      </c>
      <c r="B208" s="38">
        <v>0.04</v>
      </c>
      <c r="C208" s="450" t="s">
        <v>538</v>
      </c>
      <c r="D208" s="432" t="s">
        <v>539</v>
      </c>
    </row>
    <row r="209" spans="1:4" s="266" customFormat="1" x14ac:dyDescent="0.25">
      <c r="A209" s="223" t="s">
        <v>264</v>
      </c>
      <c r="B209" s="38">
        <v>0.03</v>
      </c>
      <c r="C209" s="450"/>
      <c r="D209" s="432"/>
    </row>
    <row r="210" spans="1:4" s="266" customFormat="1" x14ac:dyDescent="0.25">
      <c r="A210" s="223" t="s">
        <v>265</v>
      </c>
      <c r="B210" s="38">
        <v>0.02</v>
      </c>
      <c r="C210" s="450"/>
      <c r="D210" s="432"/>
    </row>
    <row r="211" spans="1:4" s="266" customFormat="1" ht="30" x14ac:dyDescent="0.25">
      <c r="A211" s="223" t="s">
        <v>267</v>
      </c>
      <c r="B211" s="38">
        <v>0.04</v>
      </c>
      <c r="C211" s="450"/>
      <c r="D211" s="432"/>
    </row>
    <row r="212" spans="1:4" s="266" customFormat="1" ht="30" x14ac:dyDescent="0.25">
      <c r="A212" s="223" t="s">
        <v>268</v>
      </c>
      <c r="B212" s="38">
        <v>0.03</v>
      </c>
      <c r="C212" s="450"/>
      <c r="D212" s="432"/>
    </row>
    <row r="213" spans="1:4" s="266" customFormat="1" ht="30" x14ac:dyDescent="0.25">
      <c r="A213" s="223" t="s">
        <v>266</v>
      </c>
      <c r="B213" s="38">
        <v>0.02</v>
      </c>
      <c r="C213" s="450"/>
      <c r="D213" s="432"/>
    </row>
    <row r="214" spans="1:4" s="266" customFormat="1" ht="66" customHeight="1" x14ac:dyDescent="0.25">
      <c r="A214" s="471"/>
      <c r="B214" s="471"/>
      <c r="C214" s="28"/>
    </row>
    <row r="215" spans="1:4" x14ac:dyDescent="0.25">
      <c r="A215" s="10" t="s">
        <v>618</v>
      </c>
    </row>
  </sheetData>
  <sheetProtection algorithmName="SHA-512" hashValue="lcKYTIu7PHDuWYwABB/PAgH91yoRnJ5KlEg0HoL84/yEb7Kp9YCya6BJH+IVxfDnElV7Xvo8re0tVZuiSqiArA==" saltValue="Qu73x0JAC3+kBIKKAr1/6w==" spinCount="100000" sheet="1" objects="1" scenarios="1"/>
  <mergeCells count="72">
    <mergeCell ref="A214:B214"/>
    <mergeCell ref="D36:D51"/>
    <mergeCell ref="C36:C51"/>
    <mergeCell ref="A53:D53"/>
    <mergeCell ref="A67:D67"/>
    <mergeCell ref="A148:D148"/>
    <mergeCell ref="A104:D104"/>
    <mergeCell ref="A111:D111"/>
    <mergeCell ref="C112:C117"/>
    <mergeCell ref="D112:D117"/>
    <mergeCell ref="C200:C205"/>
    <mergeCell ref="D200:D205"/>
    <mergeCell ref="C193:C198"/>
    <mergeCell ref="D193:D198"/>
    <mergeCell ref="C156:C161"/>
    <mergeCell ref="C55:C58"/>
    <mergeCell ref="C61:C64"/>
    <mergeCell ref="A54:D54"/>
    <mergeCell ref="A2:D2"/>
    <mergeCell ref="A60:D60"/>
    <mergeCell ref="A1:D1"/>
    <mergeCell ref="A17:D17"/>
    <mergeCell ref="A18:D18"/>
    <mergeCell ref="A35:D35"/>
    <mergeCell ref="D19:D34"/>
    <mergeCell ref="A14:D14"/>
    <mergeCell ref="D10:D12"/>
    <mergeCell ref="C19:C34"/>
    <mergeCell ref="A8:D8"/>
    <mergeCell ref="F133:P133"/>
    <mergeCell ref="A134:D134"/>
    <mergeCell ref="A118:D118"/>
    <mergeCell ref="A125:D125"/>
    <mergeCell ref="C119:C124"/>
    <mergeCell ref="D119:D124"/>
    <mergeCell ref="C126:C131"/>
    <mergeCell ref="D126:D131"/>
    <mergeCell ref="A133:D133"/>
    <mergeCell ref="F73:P73"/>
    <mergeCell ref="A103:D103"/>
    <mergeCell ref="F103:P103"/>
    <mergeCell ref="C82:C87"/>
    <mergeCell ref="D82:D87"/>
    <mergeCell ref="C89:C94"/>
    <mergeCell ref="A73:D73"/>
    <mergeCell ref="A74:D74"/>
    <mergeCell ref="A81:D81"/>
    <mergeCell ref="A88:D88"/>
    <mergeCell ref="A95:D95"/>
    <mergeCell ref="D89:D94"/>
    <mergeCell ref="C96:C101"/>
    <mergeCell ref="D96:D101"/>
    <mergeCell ref="A141:D141"/>
    <mergeCell ref="A199:D199"/>
    <mergeCell ref="A155:D155"/>
    <mergeCell ref="A162:D162"/>
    <mergeCell ref="A170:D170"/>
    <mergeCell ref="C149:C154"/>
    <mergeCell ref="D149:D154"/>
    <mergeCell ref="A178:D178"/>
    <mergeCell ref="A185:D185"/>
    <mergeCell ref="A192:D192"/>
    <mergeCell ref="C163:C168"/>
    <mergeCell ref="D163:D168"/>
    <mergeCell ref="C186:C191"/>
    <mergeCell ref="D186:D191"/>
    <mergeCell ref="C208:C213"/>
    <mergeCell ref="D208:D213"/>
    <mergeCell ref="D156:D161"/>
    <mergeCell ref="F170:P170"/>
    <mergeCell ref="A171:D171"/>
    <mergeCell ref="A207:B207"/>
  </mergeCells>
  <pageMargins left="0.70866141732283472" right="0.70866141732283472" top="0.74803149606299213" bottom="0.74803149606299213" header="0.31496062992125984" footer="0.31496062992125984"/>
  <pageSetup paperSize="9" scale="47"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workbookViewId="0">
      <selection sqref="A1:I1"/>
    </sheetView>
  </sheetViews>
  <sheetFormatPr defaultRowHeight="15" x14ac:dyDescent="0.25"/>
  <cols>
    <col min="1" max="9" width="15.7109375" customWidth="1"/>
  </cols>
  <sheetData>
    <row r="1" spans="1:9" s="267" customFormat="1" x14ac:dyDescent="0.25">
      <c r="A1" s="403" t="s">
        <v>511</v>
      </c>
      <c r="B1" s="404"/>
      <c r="C1" s="404"/>
      <c r="D1" s="404"/>
      <c r="E1" s="404"/>
      <c r="F1" s="404"/>
      <c r="G1" s="404"/>
      <c r="H1" s="404"/>
      <c r="I1" s="404"/>
    </row>
    <row r="2" spans="1:9" s="267" customFormat="1" ht="36" customHeight="1" x14ac:dyDescent="0.25">
      <c r="A2" s="463" t="s">
        <v>516</v>
      </c>
      <c r="B2" s="404"/>
      <c r="C2" s="404"/>
      <c r="D2" s="404"/>
      <c r="E2" s="404"/>
      <c r="F2" s="404"/>
      <c r="G2" s="404"/>
      <c r="H2" s="404"/>
      <c r="I2" s="404"/>
    </row>
    <row r="4" spans="1:9" s="267" customFormat="1" x14ac:dyDescent="0.25">
      <c r="A4" s="427" t="s">
        <v>512</v>
      </c>
      <c r="B4" s="427"/>
      <c r="C4" s="427"/>
      <c r="D4" s="427"/>
      <c r="E4" s="427"/>
      <c r="F4" s="430"/>
      <c r="G4" s="430"/>
    </row>
    <row r="5" spans="1:9" s="267" customFormat="1" x14ac:dyDescent="0.25">
      <c r="A5" s="432" t="s">
        <v>65</v>
      </c>
      <c r="B5" s="433" t="s">
        <v>540</v>
      </c>
      <c r="C5" s="433"/>
      <c r="D5" s="433" t="s">
        <v>541</v>
      </c>
      <c r="E5" s="433"/>
      <c r="F5" s="433"/>
      <c r="G5" s="433" t="s">
        <v>542</v>
      </c>
      <c r="H5" s="432"/>
      <c r="I5" s="432"/>
    </row>
    <row r="6" spans="1:9" s="267" customFormat="1" x14ac:dyDescent="0.25">
      <c r="A6" s="432"/>
      <c r="B6" s="269" t="s">
        <v>6</v>
      </c>
      <c r="C6" s="269" t="s">
        <v>7</v>
      </c>
      <c r="D6" s="269" t="s">
        <v>6</v>
      </c>
      <c r="E6" s="269" t="s">
        <v>7</v>
      </c>
      <c r="F6" s="269" t="s">
        <v>8</v>
      </c>
      <c r="G6" s="269" t="s">
        <v>6</v>
      </c>
      <c r="H6" s="269" t="s">
        <v>7</v>
      </c>
      <c r="I6" s="269" t="s">
        <v>8</v>
      </c>
    </row>
    <row r="7" spans="1:9" s="267" customFormat="1" x14ac:dyDescent="0.25">
      <c r="A7" s="268" t="s">
        <v>66</v>
      </c>
      <c r="B7" s="255">
        <f>VLOOKUP(Input!$B$6,'N. Antal borgere i kommunerne'!A$6:CK$104,5)</f>
        <v>310.53147675330956</v>
      </c>
      <c r="C7" s="255">
        <f>VLOOKUP(Input!$B$6,'N. Antal borgere i kommunerne'!A$108:CK$206,5)</f>
        <v>296.89350247473101</v>
      </c>
      <c r="D7" s="84">
        <v>0.152</v>
      </c>
      <c r="E7" s="84">
        <v>0.128</v>
      </c>
      <c r="F7" s="84">
        <v>0.14000000000000001</v>
      </c>
      <c r="G7" s="36"/>
      <c r="H7" s="60"/>
      <c r="I7" s="60"/>
    </row>
    <row r="8" spans="1:9" s="267" customFormat="1" x14ac:dyDescent="0.25">
      <c r="A8" s="268" t="s">
        <v>67</v>
      </c>
      <c r="B8" s="255">
        <f>VLOOKUP(Input!$B$6,'N. Antal borgere i kommunerne'!A$6:CK$104,6)</f>
        <v>307.96567596227732</v>
      </c>
      <c r="C8" s="255">
        <f>VLOOKUP(Input!$B$6,'N. Antal borgere i kommunerne'!A$108:CK$206,6)</f>
        <v>294.43207399368958</v>
      </c>
      <c r="D8" s="12">
        <f>D$7</f>
        <v>0.152</v>
      </c>
      <c r="E8" s="12">
        <f>E$7</f>
        <v>0.128</v>
      </c>
      <c r="F8" s="12">
        <f>F$7</f>
        <v>0.14000000000000001</v>
      </c>
      <c r="G8" s="36"/>
      <c r="H8" s="60"/>
      <c r="I8" s="60"/>
    </row>
    <row r="9" spans="1:9" s="267" customFormat="1" x14ac:dyDescent="0.25">
      <c r="A9" s="268" t="s">
        <v>68</v>
      </c>
      <c r="B9" s="255">
        <f>VLOOKUP(Input!$B$6,'N. Antal borgere i kommunerne'!A$6:CK$104,7)</f>
        <v>312.75806998213767</v>
      </c>
      <c r="C9" s="255">
        <f>VLOOKUP(Input!$B$6,'N. Antal borgere i kommunerne'!A$108:CK$206,7)</f>
        <v>296.12811128627999</v>
      </c>
      <c r="D9" s="12">
        <f t="shared" ref="D9:F15" si="0">D$7</f>
        <v>0.152</v>
      </c>
      <c r="E9" s="12">
        <f t="shared" si="0"/>
        <v>0.128</v>
      </c>
      <c r="F9" s="12">
        <f t="shared" si="0"/>
        <v>0.14000000000000001</v>
      </c>
      <c r="G9" s="36"/>
      <c r="H9" s="60"/>
      <c r="I9" s="60"/>
    </row>
    <row r="10" spans="1:9" s="267" customFormat="1" x14ac:dyDescent="0.25">
      <c r="A10" s="268" t="s">
        <v>69</v>
      </c>
      <c r="B10" s="255">
        <f>VLOOKUP(Input!$B$6,'N. Antal borgere i kommunerne'!A$6:CK$104,8)</f>
        <v>325.53488815849852</v>
      </c>
      <c r="C10" s="255">
        <f>VLOOKUP(Input!$B$6,'N. Antal borgere i kommunerne'!A$108:CK$206,8)</f>
        <v>306.66963538176475</v>
      </c>
      <c r="D10" s="12">
        <f t="shared" si="0"/>
        <v>0.152</v>
      </c>
      <c r="E10" s="12">
        <f t="shared" si="0"/>
        <v>0.128</v>
      </c>
      <c r="F10" s="12">
        <f t="shared" si="0"/>
        <v>0.14000000000000001</v>
      </c>
      <c r="G10" s="36"/>
      <c r="H10" s="60"/>
      <c r="I10" s="60"/>
    </row>
    <row r="11" spans="1:9" s="267" customFormat="1" x14ac:dyDescent="0.25">
      <c r="A11" s="268" t="s">
        <v>70</v>
      </c>
      <c r="B11" s="255">
        <f>VLOOKUP(Input!$B$6,'N. Antal borgere i kommunerne'!A$6:CK$104,9)</f>
        <v>332.58866592638731</v>
      </c>
      <c r="C11" s="255">
        <f>VLOOKUP(Input!$B$6,'N. Antal borgere i kommunerne'!A$108:CK$206,9)</f>
        <v>316.0021893045826</v>
      </c>
      <c r="D11" s="12">
        <f t="shared" si="0"/>
        <v>0.152</v>
      </c>
      <c r="E11" s="12">
        <f t="shared" si="0"/>
        <v>0.128</v>
      </c>
      <c r="F11" s="12">
        <f t="shared" si="0"/>
        <v>0.14000000000000001</v>
      </c>
      <c r="G11" s="36"/>
      <c r="H11" s="60"/>
      <c r="I11" s="60"/>
    </row>
    <row r="12" spans="1:9" s="267" customFormat="1" x14ac:dyDescent="0.25">
      <c r="A12" s="268" t="s">
        <v>71</v>
      </c>
      <c r="B12" s="255">
        <f>VLOOKUP(Input!$B$6,'N. Antal borgere i kommunerne'!A$6:CK$104,10)</f>
        <v>350.33183071861072</v>
      </c>
      <c r="C12" s="255">
        <f>VLOOKUP(Input!$B$6,'N. Antal borgere i kommunerne'!A$108:CK$206,10)</f>
        <v>333.01474799333533</v>
      </c>
      <c r="D12" s="12">
        <f t="shared" si="0"/>
        <v>0.152</v>
      </c>
      <c r="E12" s="12">
        <f t="shared" si="0"/>
        <v>0.128</v>
      </c>
      <c r="F12" s="12">
        <f t="shared" si="0"/>
        <v>0.14000000000000001</v>
      </c>
      <c r="G12" s="36"/>
      <c r="H12" s="60"/>
      <c r="I12" s="60"/>
    </row>
    <row r="13" spans="1:9" s="267" customFormat="1" x14ac:dyDescent="0.25">
      <c r="A13" s="268" t="s">
        <v>72</v>
      </c>
      <c r="B13" s="255">
        <f>VLOOKUP(Input!$B$6,'N. Antal borgere i kommunerne'!A$6:CK$104,11)</f>
        <v>354.07181153265776</v>
      </c>
      <c r="C13" s="255">
        <f>VLOOKUP(Input!$B$6,'N. Antal borgere i kommunerne'!A$108:CK$206,11)</f>
        <v>340.86000767495847</v>
      </c>
      <c r="D13" s="12">
        <f t="shared" si="0"/>
        <v>0.152</v>
      </c>
      <c r="E13" s="12">
        <f t="shared" si="0"/>
        <v>0.128</v>
      </c>
      <c r="F13" s="12">
        <f t="shared" si="0"/>
        <v>0.14000000000000001</v>
      </c>
      <c r="G13" s="36"/>
      <c r="H13" s="60"/>
      <c r="I13" s="60"/>
    </row>
    <row r="14" spans="1:9" s="267" customFormat="1" x14ac:dyDescent="0.25">
      <c r="A14" s="268" t="s">
        <v>73</v>
      </c>
      <c r="B14" s="255">
        <f>VLOOKUP(Input!$B$6,'N. Antal borgere i kommunerne'!A$6:CK$104,12)</f>
        <v>348.43574742218681</v>
      </c>
      <c r="C14" s="255">
        <f>VLOOKUP(Input!$B$6,'N. Antal borgere i kommunerne'!A$108:CK$206,12)</f>
        <v>333.44962935040979</v>
      </c>
      <c r="D14" s="12">
        <f t="shared" si="0"/>
        <v>0.152</v>
      </c>
      <c r="E14" s="12">
        <f t="shared" si="0"/>
        <v>0.128</v>
      </c>
      <c r="F14" s="12">
        <f t="shared" si="0"/>
        <v>0.14000000000000001</v>
      </c>
      <c r="G14" s="36"/>
      <c r="H14" s="60"/>
      <c r="I14" s="60"/>
    </row>
    <row r="15" spans="1:9" s="267" customFormat="1" x14ac:dyDescent="0.25">
      <c r="A15" s="268" t="s">
        <v>74</v>
      </c>
      <c r="B15" s="255">
        <f>VLOOKUP(Input!$B$6,'N. Antal borgere i kommunerne'!A$6:CK$104,13)</f>
        <v>355.26338681527278</v>
      </c>
      <c r="C15" s="255">
        <f>VLOOKUP(Input!$B$6,'N. Antal borgere i kommunerne'!A$108:CK$206,13)</f>
        <v>339.53796834945217</v>
      </c>
      <c r="D15" s="12">
        <f t="shared" si="0"/>
        <v>0.152</v>
      </c>
      <c r="E15" s="12">
        <f t="shared" si="0"/>
        <v>0.128</v>
      </c>
      <c r="F15" s="12">
        <f t="shared" si="0"/>
        <v>0.14000000000000001</v>
      </c>
      <c r="G15" s="36"/>
      <c r="H15" s="60"/>
      <c r="I15" s="60"/>
    </row>
    <row r="16" spans="1:9" s="267" customFormat="1" x14ac:dyDescent="0.25">
      <c r="A16" s="268" t="s">
        <v>75</v>
      </c>
      <c r="B16" s="255">
        <f>VLOOKUP(Input!$B$6,'N. Antal borgere i kommunerne'!A$6:CK$104,14)</f>
        <v>342.64312597531392</v>
      </c>
      <c r="C16" s="255">
        <f>VLOOKUP(Input!$B$6,'N. Antal borgere i kommunerne'!A$108:CK$206,14)</f>
        <v>331.34480358216939</v>
      </c>
      <c r="D16" s="84">
        <v>0.16800000000000001</v>
      </c>
      <c r="E16" s="84">
        <v>0.12</v>
      </c>
      <c r="F16" s="84">
        <v>0.14399999999999999</v>
      </c>
      <c r="G16" s="36"/>
      <c r="H16" s="60"/>
      <c r="I16" s="60"/>
    </row>
    <row r="17" spans="1:9" s="267" customFormat="1" x14ac:dyDescent="0.25">
      <c r="A17" s="268" t="s">
        <v>76</v>
      </c>
      <c r="B17" s="255">
        <f>VLOOKUP(Input!$B$6,'N. Antal borgere i kommunerne'!A$6:CK$104,15)</f>
        <v>344.5218140121375</v>
      </c>
      <c r="C17" s="255">
        <f>VLOOKUP(Input!$B$6,'N. Antal borgere i kommunerne'!A$108:CK$206,15)</f>
        <v>329.86620696811627</v>
      </c>
      <c r="D17" s="12">
        <f>D$16</f>
        <v>0.16800000000000001</v>
      </c>
      <c r="E17" s="12">
        <f>E$16</f>
        <v>0.12</v>
      </c>
      <c r="F17" s="12">
        <f>F$16</f>
        <v>0.14399999999999999</v>
      </c>
      <c r="G17" s="36"/>
      <c r="H17" s="60"/>
      <c r="I17" s="60"/>
    </row>
    <row r="18" spans="1:9" s="267" customFormat="1" x14ac:dyDescent="0.25">
      <c r="A18" s="268" t="s">
        <v>77</v>
      </c>
      <c r="B18" s="255">
        <f>VLOOKUP(Input!$B$6,'N. Antal borgere i kommunerne'!A$6:CK$104,16)</f>
        <v>334.21512269900779</v>
      </c>
      <c r="C18" s="255">
        <f>VLOOKUP(Input!$B$6,'N. Antal borgere i kommunerne'!A$108:CK$206,16)</f>
        <v>321.8382971165218</v>
      </c>
      <c r="D18" s="12">
        <f t="shared" ref="D18:F25" si="1">D$16</f>
        <v>0.16800000000000001</v>
      </c>
      <c r="E18" s="12">
        <f t="shared" si="1"/>
        <v>0.12</v>
      </c>
      <c r="F18" s="12">
        <f t="shared" si="1"/>
        <v>0.14399999999999999</v>
      </c>
      <c r="G18" s="36"/>
      <c r="H18" s="60"/>
      <c r="I18" s="60"/>
    </row>
    <row r="19" spans="1:9" s="267" customFormat="1" x14ac:dyDescent="0.25">
      <c r="A19" s="268" t="s">
        <v>78</v>
      </c>
      <c r="B19" s="255">
        <f>VLOOKUP(Input!$B$6,'N. Antal borgere i kommunerne'!A$6:CK$104,17)</f>
        <v>325.85670046110249</v>
      </c>
      <c r="C19" s="255">
        <f>VLOOKUP(Input!$B$6,'N. Antal borgere i kommunerne'!A$108:CK$206,17)</f>
        <v>311.97518793807319</v>
      </c>
      <c r="D19" s="12">
        <f t="shared" si="1"/>
        <v>0.16800000000000001</v>
      </c>
      <c r="E19" s="12">
        <f t="shared" si="1"/>
        <v>0.12</v>
      </c>
      <c r="F19" s="12">
        <f t="shared" si="1"/>
        <v>0.14399999999999999</v>
      </c>
      <c r="G19" s="36"/>
      <c r="H19" s="60"/>
      <c r="I19" s="60"/>
    </row>
    <row r="20" spans="1:9" s="267" customFormat="1" x14ac:dyDescent="0.25">
      <c r="A20" s="268" t="s">
        <v>79</v>
      </c>
      <c r="B20" s="255">
        <f>VLOOKUP(Input!$B$6,'N. Antal borgere i kommunerne'!A$6:CK$104,18)</f>
        <v>313.85397133695142</v>
      </c>
      <c r="C20" s="255">
        <f>VLOOKUP(Input!$B$6,'N. Antal borgere i kommunerne'!A$108:CK$206,18)</f>
        <v>297.81545095172885</v>
      </c>
      <c r="D20" s="12">
        <f t="shared" si="1"/>
        <v>0.16800000000000001</v>
      </c>
      <c r="E20" s="12">
        <f t="shared" si="1"/>
        <v>0.12</v>
      </c>
      <c r="F20" s="12">
        <f t="shared" si="1"/>
        <v>0.14399999999999999</v>
      </c>
      <c r="G20" s="36"/>
      <c r="H20" s="60"/>
      <c r="I20" s="60"/>
    </row>
    <row r="21" spans="1:9" s="267" customFormat="1" x14ac:dyDescent="0.25">
      <c r="A21" s="268" t="s">
        <v>80</v>
      </c>
      <c r="B21" s="255">
        <f>VLOOKUP(Input!$B$6,'N. Antal borgere i kommunerne'!A$6:CK$104,19)</f>
        <v>308.99199627869024</v>
      </c>
      <c r="C21" s="255">
        <f>VLOOKUP(Input!$B$6,'N. Antal borgere i kommunerne'!A$108:CK$206,19)</f>
        <v>293.91021636520026</v>
      </c>
      <c r="D21" s="12">
        <f t="shared" si="1"/>
        <v>0.16800000000000001</v>
      </c>
      <c r="E21" s="12">
        <f t="shared" si="1"/>
        <v>0.12</v>
      </c>
      <c r="F21" s="12">
        <f t="shared" si="1"/>
        <v>0.14399999999999999</v>
      </c>
      <c r="G21" s="36"/>
      <c r="H21" s="60"/>
      <c r="I21" s="60"/>
    </row>
    <row r="22" spans="1:9" s="267" customFormat="1" x14ac:dyDescent="0.25">
      <c r="A22" s="268" t="s">
        <v>81</v>
      </c>
      <c r="B22" s="255">
        <f>VLOOKUP(Input!$B$6,'N. Antal borgere i kommunerne'!A$6:CK$104,20)</f>
        <v>298.05907561995258</v>
      </c>
      <c r="C22" s="255">
        <f>VLOOKUP(Input!$B$6,'N. Antal borgere i kommunerne'!A$108:CK$206,20)</f>
        <v>289.10912618309828</v>
      </c>
      <c r="D22" s="12">
        <f t="shared" si="1"/>
        <v>0.16800000000000001</v>
      </c>
      <c r="E22" s="12">
        <f t="shared" si="1"/>
        <v>0.12</v>
      </c>
      <c r="F22" s="12">
        <f t="shared" si="1"/>
        <v>0.14399999999999999</v>
      </c>
      <c r="G22" s="36"/>
      <c r="H22" s="60"/>
      <c r="I22" s="60"/>
    </row>
    <row r="23" spans="1:9" s="267" customFormat="1" x14ac:dyDescent="0.25">
      <c r="A23" s="268" t="s">
        <v>82</v>
      </c>
      <c r="B23" s="255">
        <f>VLOOKUP(Input!$B$6,'N. Antal borgere i kommunerne'!A$6:CK$104,21)</f>
        <v>289.09181929603966</v>
      </c>
      <c r="C23" s="255">
        <f>VLOOKUP(Input!$B$6,'N. Antal borgere i kommunerne'!A$108:CK$206,21)</f>
        <v>277.44560818636137</v>
      </c>
      <c r="D23" s="12">
        <f t="shared" si="1"/>
        <v>0.16800000000000001</v>
      </c>
      <c r="E23" s="12">
        <f t="shared" si="1"/>
        <v>0.12</v>
      </c>
      <c r="F23" s="12">
        <f t="shared" si="1"/>
        <v>0.14399999999999999</v>
      </c>
      <c r="G23" s="36"/>
      <c r="H23" s="60"/>
      <c r="I23" s="60"/>
    </row>
    <row r="24" spans="1:9" s="267" customFormat="1" x14ac:dyDescent="0.25">
      <c r="A24" s="268" t="s">
        <v>83</v>
      </c>
      <c r="B24" s="255">
        <f>VLOOKUP(Input!$B$6,'N. Antal borgere i kommunerne'!A$6:CK$104,22)</f>
        <v>280.42028238533049</v>
      </c>
      <c r="C24" s="255">
        <f>VLOOKUP(Input!$B$6,'N. Antal borgere i kommunerne'!A$108:CK$206,22)</f>
        <v>273.54037359983272</v>
      </c>
      <c r="D24" s="12">
        <f t="shared" si="1"/>
        <v>0.16800000000000001</v>
      </c>
      <c r="E24" s="12">
        <f t="shared" si="1"/>
        <v>0.12</v>
      </c>
      <c r="F24" s="12">
        <f t="shared" si="1"/>
        <v>0.14399999999999999</v>
      </c>
      <c r="G24" s="36"/>
      <c r="H24" s="60"/>
      <c r="I24" s="60"/>
    </row>
    <row r="25" spans="1:9" s="267" customFormat="1" x14ac:dyDescent="0.25">
      <c r="A25" s="268" t="s">
        <v>84</v>
      </c>
      <c r="B25" s="255">
        <f>VLOOKUP(Input!$B$6,'N. Antal borgere i kommunerne'!A$6:CK$104,23)</f>
        <v>287.30010755721713</v>
      </c>
      <c r="C25" s="255">
        <f>VLOOKUP(Input!$B$6,'N. Antal borgere i kommunerne'!A$108:CK$206,23)</f>
        <v>277.07161021927732</v>
      </c>
      <c r="D25" s="12">
        <f t="shared" si="1"/>
        <v>0.16800000000000001</v>
      </c>
      <c r="E25" s="12">
        <f t="shared" si="1"/>
        <v>0.12</v>
      </c>
      <c r="F25" s="12">
        <f t="shared" si="1"/>
        <v>0.14399999999999999</v>
      </c>
      <c r="G25" s="36"/>
      <c r="H25" s="60"/>
      <c r="I25" s="60"/>
    </row>
    <row r="26" spans="1:9" s="267" customFormat="1" x14ac:dyDescent="0.25">
      <c r="A26" s="268" t="s">
        <v>85</v>
      </c>
      <c r="B26" s="255">
        <f>VLOOKUP(Input!$B$6,'N. Antal borgere i kommunerne'!A$6:CK$104,24)</f>
        <v>282.8208282101607</v>
      </c>
      <c r="C26" s="255">
        <f>VLOOKUP(Input!$B$6,'N. Antal borgere i kommunerne'!A$108:CK$206,24)</f>
        <v>278.55020683333049</v>
      </c>
      <c r="D26" s="84">
        <v>0.17899999999999999</v>
      </c>
      <c r="E26" s="84">
        <v>0.14699999999999999</v>
      </c>
      <c r="F26" s="84">
        <v>0.16300000000000001</v>
      </c>
      <c r="G26" s="36"/>
      <c r="H26" s="60"/>
      <c r="I26" s="60"/>
    </row>
    <row r="27" spans="1:9" s="267" customFormat="1" x14ac:dyDescent="0.25">
      <c r="A27" s="268" t="s">
        <v>86</v>
      </c>
      <c r="B27" s="255">
        <f>VLOOKUP(Input!$B$6,'N. Antal borgere i kommunerne'!A$6:CK$104,25)</f>
        <v>297.98079695175159</v>
      </c>
      <c r="C27" s="255">
        <f>VLOOKUP(Input!$B$6,'N. Antal borgere i kommunerne'!A$108:CK$206,25)</f>
        <v>294.72779331650025</v>
      </c>
      <c r="D27" s="12">
        <f>D$26</f>
        <v>0.17899999999999999</v>
      </c>
      <c r="E27" s="12">
        <f>E$26</f>
        <v>0.14699999999999999</v>
      </c>
      <c r="F27" s="12">
        <f>F$26</f>
        <v>0.16300000000000001</v>
      </c>
      <c r="G27" s="36"/>
      <c r="H27" s="60"/>
      <c r="I27" s="60"/>
    </row>
    <row r="28" spans="1:9" s="267" customFormat="1" x14ac:dyDescent="0.25">
      <c r="A28" s="268" t="s">
        <v>87</v>
      </c>
      <c r="B28" s="255">
        <f>VLOOKUP(Input!$B$6,'N. Antal borgere i kommunerne'!A$6:CK$104,26)</f>
        <v>303.19937483181729</v>
      </c>
      <c r="C28" s="255">
        <f>VLOOKUP(Input!$B$6,'N. Antal borgere i kommunerne'!A$108:CK$206,26)</f>
        <v>299.18967604008412</v>
      </c>
      <c r="D28" s="12">
        <f t="shared" ref="D28:F35" si="2">D$26</f>
        <v>0.17899999999999999</v>
      </c>
      <c r="E28" s="12">
        <f t="shared" si="2"/>
        <v>0.14699999999999999</v>
      </c>
      <c r="F28" s="12">
        <f t="shared" si="2"/>
        <v>0.16300000000000001</v>
      </c>
      <c r="G28" s="36"/>
      <c r="H28" s="60"/>
      <c r="I28" s="60"/>
    </row>
    <row r="29" spans="1:9" s="267" customFormat="1" x14ac:dyDescent="0.25">
      <c r="A29" s="268" t="s">
        <v>88</v>
      </c>
      <c r="B29" s="255">
        <f>VLOOKUP(Input!$B$6,'N. Antal borgere i kommunerne'!A$6:CK$104,27)</f>
        <v>310.53147675330956</v>
      </c>
      <c r="C29" s="255">
        <f>VLOOKUP(Input!$B$6,'N. Antal borgere i kommunerne'!A$108:CK$206,27)</f>
        <v>306.84358792459454</v>
      </c>
      <c r="D29" s="12">
        <f t="shared" si="2"/>
        <v>0.17899999999999999</v>
      </c>
      <c r="E29" s="12">
        <f t="shared" si="2"/>
        <v>0.14699999999999999</v>
      </c>
      <c r="F29" s="12">
        <f t="shared" si="2"/>
        <v>0.16300000000000001</v>
      </c>
      <c r="G29" s="36"/>
      <c r="H29" s="60"/>
      <c r="I29" s="60"/>
    </row>
    <row r="30" spans="1:9" s="267" customFormat="1" x14ac:dyDescent="0.25">
      <c r="A30" s="268" t="s">
        <v>89</v>
      </c>
      <c r="B30" s="255">
        <f>VLOOKUP(Input!$B$6,'N. Antal borgere i kommunerne'!A$6:CK$104,28)</f>
        <v>307.38293476566997</v>
      </c>
      <c r="C30" s="255">
        <f>VLOOKUP(Input!$B$6,'N. Antal borgere i kommunerne'!A$108:CK$206,28)</f>
        <v>305.72159402334245</v>
      </c>
      <c r="D30" s="12">
        <f t="shared" si="2"/>
        <v>0.17899999999999999</v>
      </c>
      <c r="E30" s="12">
        <f t="shared" si="2"/>
        <v>0.14699999999999999</v>
      </c>
      <c r="F30" s="12">
        <f t="shared" si="2"/>
        <v>0.16300000000000001</v>
      </c>
      <c r="G30" s="36"/>
      <c r="H30" s="60"/>
      <c r="I30" s="60"/>
    </row>
    <row r="31" spans="1:9" s="267" customFormat="1" x14ac:dyDescent="0.25">
      <c r="A31" s="268" t="s">
        <v>90</v>
      </c>
      <c r="B31" s="255">
        <f>VLOOKUP(Input!$B$6,'N. Antal borgere i kommunerne'!A$6:CK$104,29)</f>
        <v>321.10779459024269</v>
      </c>
      <c r="C31" s="255">
        <f>VLOOKUP(Input!$B$6,'N. Antal borgere i kommunerne'!A$108:CK$206,29)</f>
        <v>315.15851947185814</v>
      </c>
      <c r="D31" s="12">
        <f t="shared" si="2"/>
        <v>0.17899999999999999</v>
      </c>
      <c r="E31" s="12">
        <f t="shared" si="2"/>
        <v>0.14699999999999999</v>
      </c>
      <c r="F31" s="12">
        <f t="shared" si="2"/>
        <v>0.16300000000000001</v>
      </c>
      <c r="G31" s="36"/>
      <c r="H31" s="60"/>
      <c r="I31" s="60"/>
    </row>
    <row r="32" spans="1:9" s="267" customFormat="1" x14ac:dyDescent="0.25">
      <c r="A32" s="268" t="s">
        <v>91</v>
      </c>
      <c r="B32" s="255">
        <f>VLOOKUP(Input!$B$6,'N. Antal borgere i kommunerne'!A$6:CK$104,30)</f>
        <v>342.32131367270983</v>
      </c>
      <c r="C32" s="255">
        <f>VLOOKUP(Input!$B$6,'N. Antal borgere i kommunerne'!A$108:CK$206,30)</f>
        <v>344.12161785301691</v>
      </c>
      <c r="D32" s="12">
        <f t="shared" si="2"/>
        <v>0.17899999999999999</v>
      </c>
      <c r="E32" s="12">
        <f t="shared" si="2"/>
        <v>0.14699999999999999</v>
      </c>
      <c r="F32" s="12">
        <f t="shared" si="2"/>
        <v>0.16300000000000001</v>
      </c>
      <c r="G32" s="36"/>
      <c r="H32" s="60"/>
      <c r="I32" s="60"/>
    </row>
    <row r="33" spans="1:9" s="267" customFormat="1" x14ac:dyDescent="0.25">
      <c r="A33" s="268" t="s">
        <v>92</v>
      </c>
      <c r="B33" s="255">
        <f>VLOOKUP(Input!$B$6,'N. Antal borgere i kommunerne'!A$6:CK$104,31)</f>
        <v>338.47696130106146</v>
      </c>
      <c r="C33" s="255">
        <f>VLOOKUP(Input!$B$6,'N. Antal borgere i kommunerne'!A$108:CK$206,31)</f>
        <v>337.17221376696716</v>
      </c>
      <c r="D33" s="12">
        <f t="shared" si="2"/>
        <v>0.17899999999999999</v>
      </c>
      <c r="E33" s="12">
        <f t="shared" si="2"/>
        <v>0.14699999999999999</v>
      </c>
      <c r="F33" s="12">
        <f t="shared" si="2"/>
        <v>0.16300000000000001</v>
      </c>
      <c r="G33" s="36"/>
      <c r="H33" s="60"/>
      <c r="I33" s="60"/>
    </row>
    <row r="34" spans="1:9" s="267" customFormat="1" x14ac:dyDescent="0.25">
      <c r="A34" s="268" t="s">
        <v>93</v>
      </c>
      <c r="B34" s="255">
        <f>VLOOKUP(Input!$B$6,'N. Antal borgere i kommunerne'!A$6:CK$104,32)</f>
        <v>336.96357371584236</v>
      </c>
      <c r="C34" s="255">
        <f>VLOOKUP(Input!$B$6,'N. Antal borgere i kommunerne'!A$108:CK$206,32)</f>
        <v>335.71971003433845</v>
      </c>
      <c r="D34" s="12">
        <f t="shared" si="2"/>
        <v>0.17899999999999999</v>
      </c>
      <c r="E34" s="12">
        <f t="shared" si="2"/>
        <v>0.14699999999999999</v>
      </c>
      <c r="F34" s="12">
        <f t="shared" si="2"/>
        <v>0.16300000000000001</v>
      </c>
      <c r="G34" s="36"/>
      <c r="H34" s="60"/>
      <c r="I34" s="60"/>
    </row>
    <row r="35" spans="1:9" s="267" customFormat="1" x14ac:dyDescent="0.25">
      <c r="A35" s="268" t="s">
        <v>94</v>
      </c>
      <c r="B35" s="255">
        <f>VLOOKUP(Input!$B$6,'N. Antal borgere i kommunerne'!A$6:CK$104,33)</f>
        <v>351.32336051582314</v>
      </c>
      <c r="C35" s="255">
        <f>VLOOKUP(Input!$B$6,'N. Antal borgere i kommunerne'!A$108:CK$206,33)</f>
        <v>351.14060295619862</v>
      </c>
      <c r="D35" s="12">
        <f t="shared" si="2"/>
        <v>0.17899999999999999</v>
      </c>
      <c r="E35" s="12">
        <f t="shared" si="2"/>
        <v>0.14699999999999999</v>
      </c>
      <c r="F35" s="12">
        <f t="shared" si="2"/>
        <v>0.16300000000000001</v>
      </c>
      <c r="G35" s="36"/>
      <c r="H35" s="60"/>
      <c r="I35" s="60"/>
    </row>
    <row r="36" spans="1:9" s="267" customFormat="1" x14ac:dyDescent="0.25">
      <c r="A36" s="268" t="s">
        <v>95</v>
      </c>
      <c r="B36" s="255">
        <f>VLOOKUP(Input!$B$6,'N. Antal borgere i kommunerne'!A$6:CK$104,34)</f>
        <v>349.8186705604042</v>
      </c>
      <c r="C36" s="255">
        <f>VLOOKUP(Input!$B$6,'N. Antal borgere i kommunerne'!A$108:CK$206,34)</f>
        <v>342.70390462895421</v>
      </c>
      <c r="D36" s="84">
        <v>0.218</v>
      </c>
      <c r="E36" s="84">
        <v>0.20100000000000001</v>
      </c>
      <c r="F36" s="84">
        <v>0.21</v>
      </c>
      <c r="G36" s="36"/>
      <c r="H36" s="60"/>
      <c r="I36" s="60"/>
    </row>
    <row r="37" spans="1:9" s="267" customFormat="1" x14ac:dyDescent="0.25">
      <c r="A37" s="268" t="s">
        <v>96</v>
      </c>
      <c r="B37" s="255">
        <f>VLOOKUP(Input!$B$6,'N. Antal borgere i kommunerne'!A$6:CK$104,35)</f>
        <v>333.57149809379968</v>
      </c>
      <c r="C37" s="255">
        <f>VLOOKUP(Input!$B$6,'N. Antal borgere i kommunerne'!A$108:CK$206,35)</f>
        <v>330.35327408803971</v>
      </c>
      <c r="D37" s="12">
        <f>D$36</f>
        <v>0.218</v>
      </c>
      <c r="E37" s="12">
        <f>E$36</f>
        <v>0.20100000000000001</v>
      </c>
      <c r="F37" s="12">
        <f>F$36</f>
        <v>0.21</v>
      </c>
      <c r="G37" s="36"/>
      <c r="H37" s="60"/>
      <c r="I37" s="60"/>
    </row>
    <row r="38" spans="1:9" s="267" customFormat="1" x14ac:dyDescent="0.25">
      <c r="A38" s="268" t="s">
        <v>97</v>
      </c>
      <c r="B38" s="255">
        <f>VLOOKUP(Input!$B$6,'N. Antal borgere i kommunerne'!A$6:CK$104,36)</f>
        <v>333.33666208919675</v>
      </c>
      <c r="C38" s="255">
        <f>VLOOKUP(Input!$B$6,'N. Antal borgere i kommunerne'!A$108:CK$206,36)</f>
        <v>325.90008899159722</v>
      </c>
      <c r="D38" s="12">
        <f t="shared" ref="D38:F45" si="3">D$36</f>
        <v>0.218</v>
      </c>
      <c r="E38" s="12">
        <f t="shared" si="3"/>
        <v>0.20100000000000001</v>
      </c>
      <c r="F38" s="12">
        <f t="shared" si="3"/>
        <v>0.21</v>
      </c>
      <c r="G38" s="36"/>
      <c r="H38" s="60"/>
      <c r="I38" s="60"/>
    </row>
    <row r="39" spans="1:9" s="267" customFormat="1" x14ac:dyDescent="0.25">
      <c r="A39" s="268" t="s">
        <v>98</v>
      </c>
      <c r="B39" s="255">
        <f>VLOOKUP(Input!$B$6,'N. Antal borgere i kommunerne'!A$6:CK$104,37)</f>
        <v>345.84385374175417</v>
      </c>
      <c r="C39" s="255">
        <f>VLOOKUP(Input!$B$6,'N. Antal borgere i kommunerne'!A$108:CK$206,37)</f>
        <v>336.82430868130757</v>
      </c>
      <c r="D39" s="12">
        <f t="shared" si="3"/>
        <v>0.218</v>
      </c>
      <c r="E39" s="12">
        <f t="shared" si="3"/>
        <v>0.20100000000000001</v>
      </c>
      <c r="F39" s="12">
        <f t="shared" si="3"/>
        <v>0.21</v>
      </c>
      <c r="G39" s="36"/>
      <c r="H39" s="60"/>
      <c r="I39" s="60"/>
    </row>
    <row r="40" spans="1:9" s="267" customFormat="1" x14ac:dyDescent="0.25">
      <c r="A40" s="268" t="s">
        <v>99</v>
      </c>
      <c r="B40" s="255">
        <f>VLOOKUP(Input!$B$6,'N. Antal borgere i kommunerne'!A$6:CK$104,38)</f>
        <v>366.55291029581485</v>
      </c>
      <c r="C40" s="255">
        <f>VLOOKUP(Input!$B$6,'N. Antal borgere i kommunerne'!A$108:CK$206,38)</f>
        <v>360.51664501472391</v>
      </c>
      <c r="D40" s="12">
        <f t="shared" si="3"/>
        <v>0.218</v>
      </c>
      <c r="E40" s="12">
        <f t="shared" si="3"/>
        <v>0.20100000000000001</v>
      </c>
      <c r="F40" s="12">
        <f t="shared" si="3"/>
        <v>0.21</v>
      </c>
      <c r="G40" s="36"/>
      <c r="H40" s="60"/>
      <c r="I40" s="60"/>
    </row>
    <row r="41" spans="1:9" s="267" customFormat="1" x14ac:dyDescent="0.25">
      <c r="A41" s="268" t="s">
        <v>100</v>
      </c>
      <c r="B41" s="255">
        <f>VLOOKUP(Input!$B$6,'N. Antal borgere i kommunerne'!A$6:CK$104,39)</f>
        <v>393.53295793575455</v>
      </c>
      <c r="C41" s="255">
        <f>VLOOKUP(Input!$B$6,'N. Antal borgere i kommunerne'!A$108:CK$206,39)</f>
        <v>384.91348914660091</v>
      </c>
      <c r="D41" s="12">
        <f t="shared" si="3"/>
        <v>0.218</v>
      </c>
      <c r="E41" s="12">
        <f t="shared" si="3"/>
        <v>0.20100000000000001</v>
      </c>
      <c r="F41" s="12">
        <f t="shared" si="3"/>
        <v>0.21</v>
      </c>
      <c r="G41" s="36"/>
      <c r="H41" s="60"/>
      <c r="I41" s="60"/>
    </row>
    <row r="42" spans="1:9" s="267" customFormat="1" x14ac:dyDescent="0.25">
      <c r="A42" s="268" t="s">
        <v>101</v>
      </c>
      <c r="B42" s="255">
        <f>VLOOKUP(Input!$B$6,'N. Antal borgere i kommunerne'!A$6:CK$104,40)</f>
        <v>378.87745172257007</v>
      </c>
      <c r="C42" s="255">
        <f>VLOOKUP(Input!$B$6,'N. Antal borgere i kommunerne'!A$108:CK$206,40)</f>
        <v>372.78029928422359</v>
      </c>
      <c r="D42" s="12">
        <f t="shared" si="3"/>
        <v>0.218</v>
      </c>
      <c r="E42" s="12">
        <f t="shared" si="3"/>
        <v>0.20100000000000001</v>
      </c>
      <c r="F42" s="12">
        <f t="shared" si="3"/>
        <v>0.21</v>
      </c>
      <c r="G42" s="36"/>
      <c r="H42" s="60"/>
      <c r="I42" s="60"/>
    </row>
    <row r="43" spans="1:9" s="267" customFormat="1" x14ac:dyDescent="0.25">
      <c r="A43" s="268" t="s">
        <v>102</v>
      </c>
      <c r="B43" s="255">
        <f>VLOOKUP(Input!$B$6,'N. Antal borgere i kommunerne'!A$6:CK$104,41)</f>
        <v>370.47554133566427</v>
      </c>
      <c r="C43" s="255">
        <f>VLOOKUP(Input!$B$6,'N. Antal borgere i kommunerne'!A$108:CK$206,41)</f>
        <v>361.13417654176965</v>
      </c>
      <c r="D43" s="12">
        <f t="shared" si="3"/>
        <v>0.218</v>
      </c>
      <c r="E43" s="12">
        <f t="shared" si="3"/>
        <v>0.20100000000000001</v>
      </c>
      <c r="F43" s="12">
        <f t="shared" si="3"/>
        <v>0.21</v>
      </c>
      <c r="G43" s="36"/>
      <c r="H43" s="60"/>
      <c r="I43" s="60"/>
    </row>
    <row r="44" spans="1:9" s="267" customFormat="1" x14ac:dyDescent="0.25">
      <c r="A44" s="268" t="s">
        <v>103</v>
      </c>
      <c r="B44" s="255">
        <f>VLOOKUP(Input!$B$6,'N. Antal borgere i kommunerne'!A$6:CK$104,42)</f>
        <v>359.3164823021238</v>
      </c>
      <c r="C44" s="255">
        <f>VLOOKUP(Input!$B$6,'N. Antal borgere i kommunerne'!A$108:CK$206,42)</f>
        <v>354.90667550846342</v>
      </c>
      <c r="D44" s="12">
        <f t="shared" si="3"/>
        <v>0.218</v>
      </c>
      <c r="E44" s="12">
        <f t="shared" si="3"/>
        <v>0.20100000000000001</v>
      </c>
      <c r="F44" s="12">
        <f t="shared" si="3"/>
        <v>0.21</v>
      </c>
      <c r="G44" s="36"/>
      <c r="H44" s="60"/>
      <c r="I44" s="60"/>
    </row>
    <row r="45" spans="1:9" s="267" customFormat="1" x14ac:dyDescent="0.25">
      <c r="A45" s="268" t="s">
        <v>104</v>
      </c>
      <c r="B45" s="255">
        <f>VLOOKUP(Input!$B$6,'N. Antal borgere i kommunerne'!A$6:CK$104,43)</f>
        <v>338.05077744085605</v>
      </c>
      <c r="C45" s="255">
        <f>VLOOKUP(Input!$B$6,'N. Antal borgere i kommunerne'!A$108:CK$206,43)</f>
        <v>334.58032087880332</v>
      </c>
      <c r="D45" s="12">
        <f t="shared" si="3"/>
        <v>0.218</v>
      </c>
      <c r="E45" s="12">
        <f t="shared" si="3"/>
        <v>0.20100000000000001</v>
      </c>
      <c r="F45" s="12">
        <f t="shared" si="3"/>
        <v>0.21</v>
      </c>
      <c r="G45" s="36"/>
      <c r="H45" s="60"/>
      <c r="I45" s="60"/>
    </row>
    <row r="46" spans="1:9" s="267" customFormat="1" x14ac:dyDescent="0.25">
      <c r="A46" s="268" t="s">
        <v>105</v>
      </c>
      <c r="B46" s="255">
        <f>VLOOKUP(Input!$B$6,'N. Antal borgere i kommunerne'!A$6:CK$104,44)</f>
        <v>326.66558003251271</v>
      </c>
      <c r="C46" s="255">
        <f>VLOOKUP(Input!$B$6,'N. Antal borgere i kommunerne'!A$108:CK$206,44)</f>
        <v>325.0303262774483</v>
      </c>
      <c r="D46" s="84">
        <v>0.23</v>
      </c>
      <c r="E46" s="84">
        <v>0.19900000000000001</v>
      </c>
      <c r="F46" s="84">
        <v>0.214</v>
      </c>
      <c r="G46" s="36"/>
      <c r="H46" s="60"/>
      <c r="I46" s="60"/>
    </row>
    <row r="47" spans="1:9" s="267" customFormat="1" x14ac:dyDescent="0.25">
      <c r="A47" s="268" t="s">
        <v>106</v>
      </c>
      <c r="B47" s="255">
        <f>VLOOKUP(Input!$B$6,'N. Antal borgere i kommunerne'!A$6:CK$104,45)</f>
        <v>326.0306530571047</v>
      </c>
      <c r="C47" s="255">
        <f>VLOOKUP(Input!$B$6,'N. Antal borgere i kommunerne'!A$108:CK$206,45)</f>
        <v>323.06466254347174</v>
      </c>
      <c r="D47" s="12">
        <f>D$46</f>
        <v>0.23</v>
      </c>
      <c r="E47" s="12">
        <f>E$46</f>
        <v>0.19900000000000001</v>
      </c>
      <c r="F47" s="12">
        <f>F$46</f>
        <v>0.214</v>
      </c>
      <c r="G47" s="36"/>
      <c r="H47" s="60"/>
      <c r="I47" s="60"/>
    </row>
    <row r="48" spans="1:9" s="267" customFormat="1" x14ac:dyDescent="0.25">
      <c r="A48" s="268" t="s">
        <v>107</v>
      </c>
      <c r="B48" s="255">
        <f>VLOOKUP(Input!$B$6,'N. Antal borgere i kommunerne'!A$6:CK$104,46)</f>
        <v>308.96590338928985</v>
      </c>
      <c r="C48" s="255">
        <f>VLOOKUP(Input!$B$6,'N. Antal borgere i kommunerne'!A$108:CK$206,46)</f>
        <v>309.79208352555941</v>
      </c>
      <c r="D48" s="12">
        <f t="shared" ref="D48:F55" si="4">D$46</f>
        <v>0.23</v>
      </c>
      <c r="E48" s="12">
        <f t="shared" si="4"/>
        <v>0.19900000000000001</v>
      </c>
      <c r="F48" s="12">
        <f t="shared" si="4"/>
        <v>0.214</v>
      </c>
      <c r="G48" s="36"/>
      <c r="H48" s="60"/>
      <c r="I48" s="60"/>
    </row>
    <row r="49" spans="1:9" s="267" customFormat="1" x14ac:dyDescent="0.25">
      <c r="A49" s="268" t="s">
        <v>108</v>
      </c>
      <c r="B49" s="255">
        <f>VLOOKUP(Input!$B$6,'N. Antal borgere i kommunerne'!A$6:CK$104,47)</f>
        <v>309.34859910049471</v>
      </c>
      <c r="C49" s="255">
        <f>VLOOKUP(Input!$B$6,'N. Antal borgere i kommunerne'!A$108:CK$206,47)</f>
        <v>310.40961505260509</v>
      </c>
      <c r="D49" s="12">
        <f t="shared" si="4"/>
        <v>0.23</v>
      </c>
      <c r="E49" s="12">
        <f t="shared" si="4"/>
        <v>0.19900000000000001</v>
      </c>
      <c r="F49" s="12">
        <f t="shared" si="4"/>
        <v>0.214</v>
      </c>
      <c r="G49" s="36"/>
      <c r="H49" s="60"/>
      <c r="I49" s="60"/>
    </row>
    <row r="50" spans="1:9" s="267" customFormat="1" x14ac:dyDescent="0.25">
      <c r="A50" s="268" t="s">
        <v>109</v>
      </c>
      <c r="B50" s="255">
        <f>VLOOKUP(Input!$B$6,'N. Antal borgere i kommunerne'!A$6:CK$104,48)</f>
        <v>304.77364582563706</v>
      </c>
      <c r="C50" s="255">
        <f>VLOOKUP(Input!$B$6,'N. Antal borgere i kommunerne'!A$108:CK$206,48)</f>
        <v>306.20866114326589</v>
      </c>
      <c r="D50" s="12">
        <f t="shared" si="4"/>
        <v>0.23</v>
      </c>
      <c r="E50" s="12">
        <f t="shared" si="4"/>
        <v>0.19900000000000001</v>
      </c>
      <c r="F50" s="12">
        <f t="shared" si="4"/>
        <v>0.214</v>
      </c>
      <c r="G50" s="36"/>
      <c r="H50" s="60"/>
      <c r="I50" s="60"/>
    </row>
    <row r="51" spans="1:9" s="267" customFormat="1" x14ac:dyDescent="0.25">
      <c r="A51" s="268" t="s">
        <v>110</v>
      </c>
      <c r="B51" s="255">
        <f>VLOOKUP(Input!$B$6,'N. Antal borgere i kommunerne'!A$6:CK$104,49)</f>
        <v>304.02564966282768</v>
      </c>
      <c r="C51" s="255">
        <f>VLOOKUP(Input!$B$6,'N. Antal borgere i kommunerne'!A$108:CK$206,49)</f>
        <v>307.63507199447008</v>
      </c>
      <c r="D51" s="12">
        <f t="shared" si="4"/>
        <v>0.23</v>
      </c>
      <c r="E51" s="12">
        <f t="shared" si="4"/>
        <v>0.19900000000000001</v>
      </c>
      <c r="F51" s="12">
        <f t="shared" si="4"/>
        <v>0.214</v>
      </c>
      <c r="G51" s="36"/>
      <c r="H51" s="60"/>
      <c r="I51" s="60"/>
    </row>
    <row r="52" spans="1:9" s="267" customFormat="1" x14ac:dyDescent="0.25">
      <c r="A52" s="268" t="s">
        <v>111</v>
      </c>
      <c r="B52" s="255">
        <f>VLOOKUP(Input!$B$6,'N. Antal borgere i kommunerne'!A$6:CK$104,50)</f>
        <v>298.56353814835893</v>
      </c>
      <c r="C52" s="255">
        <f>VLOOKUP(Input!$B$6,'N. Antal borgere i kommunerne'!A$108:CK$206,50)</f>
        <v>300.91180621409899</v>
      </c>
      <c r="D52" s="12">
        <f t="shared" si="4"/>
        <v>0.23</v>
      </c>
      <c r="E52" s="12">
        <f t="shared" si="4"/>
        <v>0.19900000000000001</v>
      </c>
      <c r="F52" s="12">
        <f t="shared" si="4"/>
        <v>0.214</v>
      </c>
      <c r="G52" s="36"/>
      <c r="H52" s="60"/>
      <c r="I52" s="60"/>
    </row>
    <row r="53" spans="1:9" s="267" customFormat="1" x14ac:dyDescent="0.25">
      <c r="A53" s="268" t="s">
        <v>112</v>
      </c>
      <c r="B53" s="255">
        <f>VLOOKUP(Input!$B$6,'N. Antal borgere i kommunerne'!A$6:CK$104,51)</f>
        <v>286.92610947581244</v>
      </c>
      <c r="C53" s="255">
        <f>VLOOKUP(Input!$B$6,'N. Antal borgere i kommunerne'!A$108:CK$206,51)</f>
        <v>296.36294721910019</v>
      </c>
      <c r="D53" s="12">
        <f t="shared" si="4"/>
        <v>0.23</v>
      </c>
      <c r="E53" s="12">
        <f t="shared" si="4"/>
        <v>0.19900000000000001</v>
      </c>
      <c r="F53" s="12">
        <f t="shared" si="4"/>
        <v>0.214</v>
      </c>
      <c r="G53" s="36"/>
      <c r="H53" s="60"/>
      <c r="I53" s="60"/>
    </row>
    <row r="54" spans="1:9" s="267" customFormat="1" x14ac:dyDescent="0.25">
      <c r="A54" s="268" t="s">
        <v>113</v>
      </c>
      <c r="B54" s="255">
        <f>VLOOKUP(Input!$B$6,'N. Antal borgere i kommunerne'!A$6:CK$104,52)</f>
        <v>290.65739266005937</v>
      </c>
      <c r="C54" s="255">
        <f>VLOOKUP(Input!$B$6,'N. Antal borgere i kommunerne'!A$108:CK$206,52)</f>
        <v>297.97200824027567</v>
      </c>
      <c r="D54" s="12">
        <f t="shared" si="4"/>
        <v>0.23</v>
      </c>
      <c r="E54" s="12">
        <f t="shared" si="4"/>
        <v>0.19900000000000001</v>
      </c>
      <c r="F54" s="12">
        <f t="shared" si="4"/>
        <v>0.214</v>
      </c>
      <c r="G54" s="36"/>
      <c r="H54" s="60"/>
      <c r="I54" s="60"/>
    </row>
    <row r="55" spans="1:9" s="267" customFormat="1" x14ac:dyDescent="0.25">
      <c r="A55" s="268" t="s">
        <v>114</v>
      </c>
      <c r="B55" s="255">
        <f>VLOOKUP(Input!$B$6,'N. Antal borgere i kommunerne'!A$6:CK$104,53)</f>
        <v>282.13371545595209</v>
      </c>
      <c r="C55" s="255">
        <f>VLOOKUP(Input!$B$6,'N. Antal borgere i kommunerne'!A$108:CK$206,53)</f>
        <v>290.68339669570781</v>
      </c>
      <c r="D55" s="12">
        <f t="shared" si="4"/>
        <v>0.23</v>
      </c>
      <c r="E55" s="12">
        <f t="shared" si="4"/>
        <v>0.19900000000000001</v>
      </c>
      <c r="F55" s="12">
        <f t="shared" si="4"/>
        <v>0.214</v>
      </c>
      <c r="G55" s="36"/>
      <c r="H55" s="60"/>
      <c r="I55" s="60"/>
    </row>
    <row r="56" spans="1:9" s="267" customFormat="1" x14ac:dyDescent="0.25">
      <c r="A56" s="268" t="s">
        <v>115</v>
      </c>
      <c r="B56" s="255">
        <f>VLOOKUP(Input!$B$6,'N. Antal borgere i kommunerne'!A$6:CK$104,54)</f>
        <v>276.23672245147782</v>
      </c>
      <c r="C56" s="255">
        <f>VLOOKUP(Input!$B$6,'N. Antal borgere i kommunerne'!A$108:CK$206,54)</f>
        <v>282.78595125123564</v>
      </c>
      <c r="D56" s="84">
        <v>0.189</v>
      </c>
      <c r="E56" s="84">
        <v>0.151</v>
      </c>
      <c r="F56" s="84">
        <v>0.16900000000000001</v>
      </c>
      <c r="G56" s="36"/>
      <c r="H56" s="60"/>
      <c r="I56" s="60"/>
    </row>
    <row r="57" spans="1:9" s="267" customFormat="1" x14ac:dyDescent="0.25">
      <c r="A57" s="268" t="s">
        <v>116</v>
      </c>
      <c r="B57" s="255">
        <f>VLOOKUP(Input!$B$6,'N. Antal borgere i kommunerne'!A$6:CK$104,55)</f>
        <v>277.96755078169963</v>
      </c>
      <c r="C57" s="255">
        <f>VLOOKUP(Input!$B$6,'N. Antal borgere i kommunerne'!A$108:CK$206,55)</f>
        <v>292.70994381967472</v>
      </c>
      <c r="D57" s="12">
        <f>D$56</f>
        <v>0.189</v>
      </c>
      <c r="E57" s="12">
        <f>E$56</f>
        <v>0.151</v>
      </c>
      <c r="F57" s="12">
        <f>F$56</f>
        <v>0.16900000000000001</v>
      </c>
      <c r="G57" s="36"/>
      <c r="H57" s="60"/>
      <c r="I57" s="60"/>
    </row>
    <row r="58" spans="1:9" s="267" customFormat="1" x14ac:dyDescent="0.25">
      <c r="A58" s="268" t="s">
        <v>117</v>
      </c>
      <c r="B58" s="255">
        <f>VLOOKUP(Input!$B$6,'N. Antal borgere i kommunerne'!A$6:CK$104,56)</f>
        <v>273.00120416583707</v>
      </c>
      <c r="C58" s="255">
        <f>VLOOKUP(Input!$B$6,'N. Antal borgere i kommunerne'!A$108:CK$206,56)</f>
        <v>288.50029228319403</v>
      </c>
      <c r="D58" s="12">
        <f t="shared" ref="D58:F65" si="5">D$56</f>
        <v>0.189</v>
      </c>
      <c r="E58" s="12">
        <f t="shared" si="5"/>
        <v>0.151</v>
      </c>
      <c r="F58" s="12">
        <f t="shared" si="5"/>
        <v>0.16900000000000001</v>
      </c>
      <c r="G58" s="36"/>
      <c r="H58" s="60"/>
      <c r="I58" s="60"/>
    </row>
    <row r="59" spans="1:9" s="267" customFormat="1" x14ac:dyDescent="0.25">
      <c r="A59" s="268" t="s">
        <v>118</v>
      </c>
      <c r="B59" s="255">
        <f>VLOOKUP(Input!$B$6,'N. Antal borgere i kommunerne'!A$6:CK$104,57)</f>
        <v>285.94327730840001</v>
      </c>
      <c r="C59" s="255">
        <f>VLOOKUP(Input!$B$6,'N. Antal borgere i kommunerne'!A$108:CK$206,57)</f>
        <v>298.88525909013202</v>
      </c>
      <c r="D59" s="12">
        <f t="shared" si="5"/>
        <v>0.189</v>
      </c>
      <c r="E59" s="12">
        <f t="shared" si="5"/>
        <v>0.151</v>
      </c>
      <c r="F59" s="12">
        <f t="shared" si="5"/>
        <v>0.16900000000000001</v>
      </c>
      <c r="G59" s="36"/>
      <c r="H59" s="60"/>
      <c r="I59" s="60"/>
    </row>
    <row r="60" spans="1:9" s="267" customFormat="1" x14ac:dyDescent="0.25">
      <c r="A60" s="268" t="s">
        <v>119</v>
      </c>
      <c r="B60" s="255">
        <f>VLOOKUP(Input!$B$6,'N. Antal borgere i kommunerne'!A$6:CK$104,58)</f>
        <v>299.43330112836986</v>
      </c>
      <c r="C60" s="255">
        <f>VLOOKUP(Input!$B$6,'N. Antal borgere i kommunerne'!A$108:CK$206,58)</f>
        <v>314.66275472479327</v>
      </c>
      <c r="D60" s="12">
        <f t="shared" si="5"/>
        <v>0.189</v>
      </c>
      <c r="E60" s="12">
        <f t="shared" si="5"/>
        <v>0.151</v>
      </c>
      <c r="F60" s="12">
        <f t="shared" si="5"/>
        <v>0.16900000000000001</v>
      </c>
      <c r="G60" s="36"/>
      <c r="H60" s="60"/>
      <c r="I60" s="60"/>
    </row>
    <row r="61" spans="1:9" s="267" customFormat="1" x14ac:dyDescent="0.25">
      <c r="A61" s="268" t="s">
        <v>120</v>
      </c>
      <c r="B61" s="255">
        <f>VLOOKUP(Input!$B$6,'N. Antal borgere i kommunerne'!A$6:CK$104,59)</f>
        <v>304.93890079183922</v>
      </c>
      <c r="C61" s="255">
        <f>VLOOKUP(Input!$B$6,'N. Antal borgere i kommunerne'!A$108:CK$206,59)</f>
        <v>318.13310795424746</v>
      </c>
      <c r="D61" s="12">
        <f t="shared" si="5"/>
        <v>0.189</v>
      </c>
      <c r="E61" s="12">
        <f t="shared" si="5"/>
        <v>0.151</v>
      </c>
      <c r="F61" s="12">
        <f t="shared" si="5"/>
        <v>0.16900000000000001</v>
      </c>
      <c r="G61" s="36"/>
      <c r="H61" s="60"/>
      <c r="I61" s="60"/>
    </row>
    <row r="62" spans="1:9" s="267" customFormat="1" x14ac:dyDescent="0.25">
      <c r="A62" s="268" t="s">
        <v>121</v>
      </c>
      <c r="B62" s="255">
        <f>VLOOKUP(Input!$B$6,'N. Antal borgere i kommunerne'!A$6:CK$104,60)</f>
        <v>287.66540800882171</v>
      </c>
      <c r="C62" s="255">
        <f>VLOOKUP(Input!$B$6,'N. Antal borgere i kommunerne'!A$108:CK$206,60)</f>
        <v>303.16449164374467</v>
      </c>
      <c r="D62" s="12">
        <f t="shared" si="5"/>
        <v>0.189</v>
      </c>
      <c r="E62" s="12">
        <f t="shared" si="5"/>
        <v>0.151</v>
      </c>
      <c r="F62" s="12">
        <f t="shared" si="5"/>
        <v>0.16900000000000001</v>
      </c>
      <c r="G62" s="36"/>
      <c r="H62" s="60"/>
      <c r="I62" s="60"/>
    </row>
    <row r="63" spans="1:9" s="267" customFormat="1" x14ac:dyDescent="0.25">
      <c r="A63" s="268" t="s">
        <v>122</v>
      </c>
      <c r="B63" s="255">
        <f>VLOOKUP(Input!$B$6,'N. Antal borgere i kommunerne'!A$6:CK$104,61)</f>
        <v>264.2774814763273</v>
      </c>
      <c r="C63" s="255">
        <f>VLOOKUP(Input!$B$6,'N. Antal borgere i kommunerne'!A$108:CK$206,61)</f>
        <v>285.03863668088132</v>
      </c>
      <c r="D63" s="12">
        <f t="shared" si="5"/>
        <v>0.189</v>
      </c>
      <c r="E63" s="12">
        <f t="shared" si="5"/>
        <v>0.151</v>
      </c>
      <c r="F63" s="12">
        <f t="shared" si="5"/>
        <v>0.16900000000000001</v>
      </c>
      <c r="G63" s="36"/>
      <c r="H63" s="60"/>
      <c r="I63" s="60"/>
    </row>
    <row r="64" spans="1:9" s="267" customFormat="1" x14ac:dyDescent="0.25">
      <c r="A64" s="268" t="s">
        <v>123</v>
      </c>
      <c r="B64" s="255">
        <f>VLOOKUP(Input!$B$6,'N. Antal borgere i kommunerne'!A$6:CK$104,62)</f>
        <v>235.91451069817018</v>
      </c>
      <c r="C64" s="255">
        <f>VLOOKUP(Input!$B$6,'N. Antal borgere i kommunerne'!A$108:CK$206,62)</f>
        <v>260.35477085333525</v>
      </c>
      <c r="D64" s="12">
        <f t="shared" si="5"/>
        <v>0.189</v>
      </c>
      <c r="E64" s="12">
        <f t="shared" si="5"/>
        <v>0.151</v>
      </c>
      <c r="F64" s="12">
        <f t="shared" si="5"/>
        <v>0.16900000000000001</v>
      </c>
      <c r="G64" s="36"/>
      <c r="H64" s="60"/>
      <c r="I64" s="60"/>
    </row>
    <row r="65" spans="1:9" s="267" customFormat="1" x14ac:dyDescent="0.25">
      <c r="A65" s="268" t="s">
        <v>124</v>
      </c>
      <c r="B65" s="255">
        <f>VLOOKUP(Input!$B$6,'N. Antal borgere i kommunerne'!A$6:CK$104,63)</f>
        <v>217.21460662793473</v>
      </c>
      <c r="C65" s="255">
        <f>VLOOKUP(Input!$B$6,'N. Antal borgere i kommunerne'!A$108:CK$206,63)</f>
        <v>239.41088469662944</v>
      </c>
      <c r="D65" s="12">
        <f t="shared" si="5"/>
        <v>0.189</v>
      </c>
      <c r="E65" s="12">
        <f t="shared" si="5"/>
        <v>0.151</v>
      </c>
      <c r="F65" s="12">
        <f t="shared" si="5"/>
        <v>0.16900000000000001</v>
      </c>
      <c r="G65" s="36"/>
      <c r="H65" s="60"/>
      <c r="I65" s="60"/>
    </row>
    <row r="66" spans="1:9" s="267" customFormat="1" x14ac:dyDescent="0.25">
      <c r="A66" s="268" t="s">
        <v>125</v>
      </c>
      <c r="B66" s="255">
        <f>VLOOKUP(Input!$B$6,'N. Antal borgere i kommunerne'!A$6:CK$104,64)</f>
        <v>186.08578957334282</v>
      </c>
      <c r="C66" s="255">
        <f>VLOOKUP(Input!$B$6,'N. Antal borgere i kommunerne'!A$108:CK$206,64)</f>
        <v>210.00420733125472</v>
      </c>
      <c r="D66" s="84">
        <v>0.13500000000000001</v>
      </c>
      <c r="E66" s="84">
        <v>0.11</v>
      </c>
      <c r="F66" s="84">
        <v>0.12</v>
      </c>
      <c r="G66" s="36"/>
      <c r="H66" s="60"/>
      <c r="I66" s="60"/>
    </row>
    <row r="67" spans="1:9" s="267" customFormat="1" x14ac:dyDescent="0.25">
      <c r="A67" s="268" t="s">
        <v>126</v>
      </c>
      <c r="B67" s="255">
        <f>VLOOKUP(Input!$B$6,'N. Antal borgere i kommunerne'!A$6:CK$104,65)</f>
        <v>173.8743173339891</v>
      </c>
      <c r="C67" s="255">
        <f>VLOOKUP(Input!$B$6,'N. Antal borgere i kommunerne'!A$108:CK$206,65)</f>
        <v>200.60207239130503</v>
      </c>
      <c r="D67" s="12">
        <f>D$66</f>
        <v>0.13500000000000001</v>
      </c>
      <c r="E67" s="12">
        <f>E$66</f>
        <v>0.11</v>
      </c>
      <c r="F67" s="12">
        <f>F$66</f>
        <v>0.12</v>
      </c>
      <c r="G67" s="36"/>
      <c r="H67" s="60"/>
      <c r="I67" s="60"/>
    </row>
    <row r="68" spans="1:9" s="267" customFormat="1" x14ac:dyDescent="0.25">
      <c r="A68" s="268" t="s">
        <v>127</v>
      </c>
      <c r="B68" s="255">
        <f>VLOOKUP(Input!$B$6,'N. Antal borgere i kommunerne'!A$6:CK$104,66)</f>
        <v>159.65369261081003</v>
      </c>
      <c r="C68" s="255">
        <f>VLOOKUP(Input!$B$6,'N. Antal borgere i kommunerne'!A$108:CK$206,66)</f>
        <v>185.19857472372777</v>
      </c>
      <c r="D68" s="12">
        <f t="shared" ref="D68:F91" si="6">D$66</f>
        <v>0.13500000000000001</v>
      </c>
      <c r="E68" s="12">
        <f t="shared" si="6"/>
        <v>0.11</v>
      </c>
      <c r="F68" s="12">
        <f t="shared" si="6"/>
        <v>0.12</v>
      </c>
      <c r="G68" s="36"/>
      <c r="H68" s="60"/>
      <c r="I68" s="60"/>
    </row>
    <row r="69" spans="1:9" s="267" customFormat="1" x14ac:dyDescent="0.25">
      <c r="A69" s="268" t="s">
        <v>128</v>
      </c>
      <c r="B69" s="255">
        <f>VLOOKUP(Input!$B$6,'N. Antal borgere i kommunerne'!A$6:CK$104,67)</f>
        <v>150.19936901809101</v>
      </c>
      <c r="C69" s="255">
        <f>VLOOKUP(Input!$B$6,'N. Antal borgere i kommunerne'!A$108:CK$206,67)</f>
        <v>177.80559165346205</v>
      </c>
      <c r="D69" s="12">
        <f t="shared" si="6"/>
        <v>0.13500000000000001</v>
      </c>
      <c r="E69" s="12">
        <f t="shared" si="6"/>
        <v>0.11</v>
      </c>
      <c r="F69" s="12">
        <f t="shared" si="6"/>
        <v>0.12</v>
      </c>
      <c r="G69" s="36"/>
      <c r="H69" s="60"/>
      <c r="I69" s="60"/>
    </row>
    <row r="70" spans="1:9" s="267" customFormat="1" x14ac:dyDescent="0.25">
      <c r="A70" s="268" t="s">
        <v>129</v>
      </c>
      <c r="B70" s="255">
        <f>VLOOKUP(Input!$B$6,'N. Antal borgere i kommunerne'!A$6:CK$104,68)</f>
        <v>135.57865332410694</v>
      </c>
      <c r="C70" s="255">
        <f>VLOOKUP(Input!$B$6,'N. Antal borgere i kommunerne'!A$108:CK$206,68)</f>
        <v>168.03815637356973</v>
      </c>
      <c r="D70" s="12">
        <f t="shared" si="6"/>
        <v>0.13500000000000001</v>
      </c>
      <c r="E70" s="12">
        <f t="shared" si="6"/>
        <v>0.11</v>
      </c>
      <c r="F70" s="12">
        <f t="shared" si="6"/>
        <v>0.12</v>
      </c>
      <c r="G70" s="36"/>
      <c r="H70" s="60"/>
      <c r="I70" s="60"/>
    </row>
    <row r="71" spans="1:9" s="267" customFormat="1" x14ac:dyDescent="0.25">
      <c r="A71" s="268" t="s">
        <v>130</v>
      </c>
      <c r="B71" s="255">
        <f>VLOOKUP(Input!$B$6,'N. Antal borgere i kommunerne'!A$6:CK$104,69)</f>
        <v>122.1930010617384</v>
      </c>
      <c r="C71" s="255">
        <f>VLOOKUP(Input!$B$6,'N. Antal borgere i kommunerne'!A$108:CK$206,69)</f>
        <v>152.88688989309571</v>
      </c>
      <c r="D71" s="12">
        <f t="shared" si="6"/>
        <v>0.13500000000000001</v>
      </c>
      <c r="E71" s="12">
        <f t="shared" si="6"/>
        <v>0.11</v>
      </c>
      <c r="F71" s="12">
        <f t="shared" si="6"/>
        <v>0.12</v>
      </c>
      <c r="G71" s="36"/>
      <c r="H71" s="60"/>
      <c r="I71" s="60"/>
    </row>
    <row r="72" spans="1:9" s="267" customFormat="1" x14ac:dyDescent="0.25">
      <c r="A72" s="268" t="s">
        <v>131</v>
      </c>
      <c r="B72" s="255">
        <f>VLOOKUP(Input!$B$6,'N. Antal borgere i kommunerne'!A$6:CK$104,70)</f>
        <v>108.27679338156321</v>
      </c>
      <c r="C72" s="255">
        <f>VLOOKUP(Input!$B$6,'N. Antal borgere i kommunerne'!A$108:CK$206,70)</f>
        <v>139.77086816373011</v>
      </c>
      <c r="D72" s="12">
        <f t="shared" si="6"/>
        <v>0.13500000000000001</v>
      </c>
      <c r="E72" s="12">
        <f t="shared" si="6"/>
        <v>0.11</v>
      </c>
      <c r="F72" s="12">
        <f t="shared" si="6"/>
        <v>0.12</v>
      </c>
      <c r="G72" s="36"/>
      <c r="H72" s="60"/>
      <c r="I72" s="60"/>
    </row>
    <row r="73" spans="1:9" s="267" customFormat="1" x14ac:dyDescent="0.25">
      <c r="A73" s="268" t="s">
        <v>132</v>
      </c>
      <c r="B73" s="255">
        <f>VLOOKUP(Input!$B$6,'N. Antal borgere i kommunerne'!A$6:CK$104,71)</f>
        <v>96.430621593814067</v>
      </c>
      <c r="C73" s="255">
        <f>VLOOKUP(Input!$B$6,'N. Antal borgere i kommunerne'!A$108:CK$206,71)</f>
        <v>129.35980847536763</v>
      </c>
      <c r="D73" s="12">
        <f t="shared" si="6"/>
        <v>0.13500000000000001</v>
      </c>
      <c r="E73" s="12">
        <f t="shared" si="6"/>
        <v>0.11</v>
      </c>
      <c r="F73" s="12">
        <f t="shared" si="6"/>
        <v>0.12</v>
      </c>
      <c r="G73" s="36"/>
      <c r="H73" s="60"/>
      <c r="I73" s="60"/>
    </row>
    <row r="74" spans="1:9" s="267" customFormat="1" x14ac:dyDescent="0.25">
      <c r="A74" s="268" t="s">
        <v>133</v>
      </c>
      <c r="B74" s="255">
        <f>VLOOKUP(Input!$B$6,'N. Antal borgere i kommunerne'!A$6:CK$104,72)</f>
        <v>84.132173056459237</v>
      </c>
      <c r="C74" s="255">
        <f>VLOOKUP(Input!$B$6,'N. Antal borgere i kommunerne'!A$108:CK$206,72)</f>
        <v>116.57429657737863</v>
      </c>
      <c r="D74" s="12">
        <f t="shared" si="6"/>
        <v>0.13500000000000001</v>
      </c>
      <c r="E74" s="12">
        <f t="shared" si="6"/>
        <v>0.11</v>
      </c>
      <c r="F74" s="12">
        <f t="shared" si="6"/>
        <v>0.12</v>
      </c>
      <c r="G74" s="36"/>
      <c r="H74" s="60"/>
      <c r="I74" s="60"/>
    </row>
    <row r="75" spans="1:9" s="267" customFormat="1" x14ac:dyDescent="0.25">
      <c r="A75" s="268" t="s">
        <v>134</v>
      </c>
      <c r="B75" s="255">
        <f>VLOOKUP(Input!$B$6,'N. Antal borgere i kommunerne'!A$6:CK$104,73)</f>
        <v>73.721110185728151</v>
      </c>
      <c r="C75" s="255">
        <f>VLOOKUP(Input!$B$6,'N. Antal borgere i kommunerne'!A$108:CK$206,73)</f>
        <v>108.43331757294482</v>
      </c>
      <c r="D75" s="12">
        <f t="shared" si="6"/>
        <v>0.13500000000000001</v>
      </c>
      <c r="E75" s="12">
        <f t="shared" si="6"/>
        <v>0.11</v>
      </c>
      <c r="F75" s="12">
        <f t="shared" si="6"/>
        <v>0.12</v>
      </c>
      <c r="G75" s="36"/>
      <c r="H75" s="60"/>
      <c r="I75" s="60"/>
    </row>
    <row r="76" spans="1:9" s="267" customFormat="1" x14ac:dyDescent="0.25">
      <c r="A76" s="268" t="s">
        <v>135</v>
      </c>
      <c r="B76" s="255">
        <f>VLOOKUP(Input!$B$6,'N. Antal borgere i kommunerne'!A$6:CK$104,74)</f>
        <v>64.971294606817992</v>
      </c>
      <c r="C76" s="255">
        <f>VLOOKUP(Input!$B$6,'N. Antal borgere i kommunerne'!A$108:CK$206,74)</f>
        <v>98.117931783138744</v>
      </c>
      <c r="D76" s="12">
        <f t="shared" si="6"/>
        <v>0.13500000000000001</v>
      </c>
      <c r="E76" s="12">
        <f t="shared" si="6"/>
        <v>0.11</v>
      </c>
      <c r="F76" s="12">
        <f t="shared" si="6"/>
        <v>0.12</v>
      </c>
      <c r="G76" s="36"/>
      <c r="H76" s="60"/>
      <c r="I76" s="60"/>
    </row>
    <row r="77" spans="1:9" s="267" customFormat="1" x14ac:dyDescent="0.25">
      <c r="A77" s="268" t="s">
        <v>136</v>
      </c>
      <c r="B77" s="255">
        <f>VLOOKUP(Input!$B$6,'N. Antal borgere i kommunerne'!A$6:CK$104,75)</f>
        <v>56.38673399410991</v>
      </c>
      <c r="C77" s="255">
        <f>VLOOKUP(Input!$B$6,'N. Antal borgere i kommunerne'!A$108:CK$206,75)</f>
        <v>89.985650405846414</v>
      </c>
      <c r="D77" s="12">
        <f t="shared" si="6"/>
        <v>0.13500000000000001</v>
      </c>
      <c r="E77" s="12">
        <f t="shared" si="6"/>
        <v>0.11</v>
      </c>
      <c r="F77" s="12">
        <f t="shared" si="6"/>
        <v>0.12</v>
      </c>
      <c r="G77" s="36"/>
      <c r="H77" s="60"/>
      <c r="I77" s="60"/>
    </row>
    <row r="78" spans="1:9" s="267" customFormat="1" x14ac:dyDescent="0.25">
      <c r="A78" s="268" t="s">
        <v>137</v>
      </c>
      <c r="B78" s="255">
        <f>VLOOKUP(Input!$B$6,'N. Antal borgere i kommunerne'!A$6:CK$104,76)</f>
        <v>49.098120221618146</v>
      </c>
      <c r="C78" s="255">
        <f>VLOOKUP(Input!$B$6,'N. Antal borgere i kommunerne'!A$108:CK$206,76)</f>
        <v>80.653096483028577</v>
      </c>
      <c r="D78" s="12">
        <f t="shared" si="6"/>
        <v>0.13500000000000001</v>
      </c>
      <c r="E78" s="12">
        <f t="shared" si="6"/>
        <v>0.11</v>
      </c>
      <c r="F78" s="12">
        <f t="shared" si="6"/>
        <v>0.12</v>
      </c>
      <c r="G78" s="36"/>
      <c r="H78" s="60"/>
      <c r="I78" s="60"/>
    </row>
    <row r="79" spans="1:9" s="267" customFormat="1" x14ac:dyDescent="0.25">
      <c r="A79" s="268" t="s">
        <v>138</v>
      </c>
      <c r="B79" s="255">
        <f>VLOOKUP(Input!$B$6,'N. Antal borgere i kommunerne'!A$6:CK$104,77)</f>
        <v>41.687739631924849</v>
      </c>
      <c r="C79" s="255">
        <f>VLOOKUP(Input!$B$6,'N. Antal borgere i kommunerne'!A$108:CK$206,77)</f>
        <v>74.321223924024508</v>
      </c>
      <c r="D79" s="12">
        <f t="shared" si="6"/>
        <v>0.13500000000000001</v>
      </c>
      <c r="E79" s="12">
        <f t="shared" si="6"/>
        <v>0.11</v>
      </c>
      <c r="F79" s="12">
        <f t="shared" si="6"/>
        <v>0.12</v>
      </c>
      <c r="G79" s="36"/>
      <c r="H79" s="60"/>
      <c r="I79" s="60"/>
    </row>
    <row r="80" spans="1:9" s="267" customFormat="1" x14ac:dyDescent="0.25">
      <c r="A80" s="268" t="s">
        <v>139</v>
      </c>
      <c r="B80" s="255">
        <f>VLOOKUP(Input!$B$6,'N. Antal borgere i kommunerne'!A$6:CK$104,78)</f>
        <v>33.346712653619839</v>
      </c>
      <c r="C80" s="255">
        <f>VLOOKUP(Input!$B$6,'N. Antal borgere i kommunerne'!A$108:CK$206,78)</f>
        <v>65.649689663959862</v>
      </c>
      <c r="D80" s="12">
        <f t="shared" si="6"/>
        <v>0.13500000000000001</v>
      </c>
      <c r="E80" s="12">
        <f t="shared" si="6"/>
        <v>0.11</v>
      </c>
      <c r="F80" s="12">
        <f t="shared" si="6"/>
        <v>0.12</v>
      </c>
      <c r="G80" s="36"/>
      <c r="H80" s="60"/>
      <c r="I80" s="60"/>
    </row>
    <row r="81" spans="1:9" s="267" customFormat="1" x14ac:dyDescent="0.25">
      <c r="A81" s="268" t="s">
        <v>140</v>
      </c>
      <c r="B81" s="255">
        <f>VLOOKUP(Input!$B$6,'N. Antal borgere i kommunerne'!A$6:CK$104,79)</f>
        <v>28.249901590755666</v>
      </c>
      <c r="C81" s="255">
        <f>VLOOKUP(Input!$B$6,'N. Antal borgere i kommunerne'!A$108:CK$206,79)</f>
        <v>58.561123543646225</v>
      </c>
      <c r="D81" s="12">
        <f t="shared" si="6"/>
        <v>0.13500000000000001</v>
      </c>
      <c r="E81" s="12">
        <f t="shared" si="6"/>
        <v>0.11</v>
      </c>
      <c r="F81" s="12">
        <f t="shared" si="6"/>
        <v>0.12</v>
      </c>
      <c r="G81" s="36"/>
      <c r="H81" s="60"/>
      <c r="I81" s="60"/>
    </row>
    <row r="82" spans="1:9" s="267" customFormat="1" x14ac:dyDescent="0.25">
      <c r="A82" s="268" t="s">
        <v>141</v>
      </c>
      <c r="B82" s="255">
        <f>VLOOKUP(Input!$B$6,'N. Antal borgere i kommunerne'!A$6:CK$104,80)</f>
        <v>21.848446057875073</v>
      </c>
      <c r="C82" s="255">
        <f>VLOOKUP(Input!$B$6,'N. Antal borgere i kommunerne'!A$108:CK$206,80)</f>
        <v>50.011356063562424</v>
      </c>
      <c r="D82" s="12">
        <f t="shared" si="6"/>
        <v>0.13500000000000001</v>
      </c>
      <c r="E82" s="12">
        <f t="shared" si="6"/>
        <v>0.11</v>
      </c>
      <c r="F82" s="12">
        <f t="shared" si="6"/>
        <v>0.12</v>
      </c>
      <c r="G82" s="36"/>
      <c r="H82" s="60"/>
      <c r="I82" s="60"/>
    </row>
    <row r="83" spans="1:9" s="267" customFormat="1" x14ac:dyDescent="0.25">
      <c r="A83" s="268" t="s">
        <v>142</v>
      </c>
      <c r="B83" s="255">
        <f>VLOOKUP(Input!$B$6,'N. Antal borgere i kommunerne'!A$6:CK$104,81)</f>
        <v>16.734239735410686</v>
      </c>
      <c r="C83" s="255">
        <f>VLOOKUP(Input!$B$6,'N. Antal borgere i kommunerne'!A$108:CK$206,81)</f>
        <v>42.331351297627535</v>
      </c>
      <c r="D83" s="12">
        <f t="shared" si="6"/>
        <v>0.13500000000000001</v>
      </c>
      <c r="E83" s="12">
        <f t="shared" si="6"/>
        <v>0.11</v>
      </c>
      <c r="F83" s="12">
        <f t="shared" si="6"/>
        <v>0.12</v>
      </c>
      <c r="G83" s="36"/>
      <c r="H83" s="60"/>
      <c r="I83" s="60"/>
    </row>
    <row r="84" spans="1:9" s="267" customFormat="1" x14ac:dyDescent="0.25">
      <c r="A84" s="268" t="s">
        <v>143</v>
      </c>
      <c r="B84" s="255">
        <f>VLOOKUP(Input!$B$6,'N. Antal borgere i kommunerne'!A$6:CK$104,82)</f>
        <v>12.167984090353194</v>
      </c>
      <c r="C84" s="255">
        <f>VLOOKUP(Input!$B$6,'N. Antal borgere i kommunerne'!A$108:CK$206,82)</f>
        <v>34.799206193097959</v>
      </c>
      <c r="D84" s="12">
        <f t="shared" si="6"/>
        <v>0.13500000000000001</v>
      </c>
      <c r="E84" s="12">
        <f t="shared" si="6"/>
        <v>0.11</v>
      </c>
      <c r="F84" s="12">
        <f t="shared" si="6"/>
        <v>0.12</v>
      </c>
      <c r="G84" s="36"/>
      <c r="H84" s="60"/>
      <c r="I84" s="60"/>
    </row>
    <row r="85" spans="1:9" s="267" customFormat="1" x14ac:dyDescent="0.25">
      <c r="A85" s="268" t="s">
        <v>144</v>
      </c>
      <c r="B85" s="255">
        <f>VLOOKUP(Input!$B$6,'N. Antal borgere i kommunerne'!A$6:CK$104,83)</f>
        <v>8.1931672717031514</v>
      </c>
      <c r="C85" s="255">
        <f>VLOOKUP(Input!$B$6,'N. Antal borgere i kommunerne'!A$108:CK$206,83)</f>
        <v>24.996980404639721</v>
      </c>
      <c r="D85" s="12">
        <f t="shared" si="6"/>
        <v>0.13500000000000001</v>
      </c>
      <c r="E85" s="12">
        <f t="shared" si="6"/>
        <v>0.11</v>
      </c>
      <c r="F85" s="12">
        <f t="shared" si="6"/>
        <v>0.12</v>
      </c>
      <c r="G85" s="36"/>
      <c r="H85" s="60"/>
      <c r="I85" s="60"/>
    </row>
    <row r="86" spans="1:9" s="267" customFormat="1" x14ac:dyDescent="0.25">
      <c r="A86" s="268" t="s">
        <v>145</v>
      </c>
      <c r="B86" s="255">
        <f>VLOOKUP(Input!$B$6,'N. Antal borgere i kommunerne'!A$6:CK$104,84)</f>
        <v>6.8189417632858511</v>
      </c>
      <c r="C86" s="255">
        <f>VLOOKUP(Input!$B$6,'N. Antal borgere i kommunerne'!A$108:CK$206,84)</f>
        <v>21.648393955166412</v>
      </c>
      <c r="D86" s="12">
        <f t="shared" si="6"/>
        <v>0.13500000000000001</v>
      </c>
      <c r="E86" s="12">
        <f t="shared" si="6"/>
        <v>0.11</v>
      </c>
      <c r="F86" s="12">
        <f t="shared" si="6"/>
        <v>0.12</v>
      </c>
      <c r="G86" s="36"/>
      <c r="H86" s="60"/>
      <c r="I86" s="60"/>
    </row>
    <row r="87" spans="1:9" s="267" customFormat="1" x14ac:dyDescent="0.25">
      <c r="A87" s="268" t="s">
        <v>146</v>
      </c>
      <c r="B87" s="255">
        <f>VLOOKUP(Input!$B$6,'N. Antal borgere i kommunerne'!A$6:CK$104,85)</f>
        <v>4.5314651258570517</v>
      </c>
      <c r="C87" s="255">
        <f>VLOOKUP(Input!$B$6,'N. Antal borgere i kommunerne'!A$108:CK$206,85)</f>
        <v>16.74293224736655</v>
      </c>
      <c r="D87" s="12">
        <f t="shared" si="6"/>
        <v>0.13500000000000001</v>
      </c>
      <c r="E87" s="12">
        <f t="shared" si="6"/>
        <v>0.11</v>
      </c>
      <c r="F87" s="12">
        <f t="shared" si="6"/>
        <v>0.12</v>
      </c>
      <c r="G87" s="36"/>
      <c r="H87" s="60"/>
      <c r="I87" s="60"/>
    </row>
    <row r="88" spans="1:9" s="267" customFormat="1" x14ac:dyDescent="0.25">
      <c r="A88" s="268" t="s">
        <v>147</v>
      </c>
      <c r="B88" s="255">
        <f>VLOOKUP(Input!$B$6,'N. Antal borgere i kommunerne'!A$6:CK$104,86)</f>
        <v>2.9397988724370121</v>
      </c>
      <c r="C88" s="255">
        <f>VLOOKUP(Input!$B$6,'N. Antal borgere i kommunerne'!A$108:CK$206,86)</f>
        <v>10.376269179796518</v>
      </c>
      <c r="D88" s="12">
        <f t="shared" si="6"/>
        <v>0.13500000000000001</v>
      </c>
      <c r="E88" s="12">
        <f t="shared" si="6"/>
        <v>0.11</v>
      </c>
      <c r="F88" s="12">
        <f t="shared" si="6"/>
        <v>0.12</v>
      </c>
      <c r="G88" s="36"/>
      <c r="H88" s="60"/>
      <c r="I88" s="60"/>
    </row>
    <row r="89" spans="1:9" s="267" customFormat="1" x14ac:dyDescent="0.25">
      <c r="A89" s="268" t="s">
        <v>148</v>
      </c>
      <c r="B89" s="255">
        <f>VLOOKUP(Input!$B$6,'N. Antal borgere i kommunerne'!A$6:CK$104,87)</f>
        <v>1.7395259600219006</v>
      </c>
      <c r="C89" s="255">
        <f>VLOOKUP(Input!$B$6,'N. Antal borgere i kommunerne'!A$108:CK$206,87)</f>
        <v>7.4973545959636194</v>
      </c>
      <c r="D89" s="12">
        <f t="shared" si="6"/>
        <v>0.13500000000000001</v>
      </c>
      <c r="E89" s="12">
        <f t="shared" si="6"/>
        <v>0.11</v>
      </c>
      <c r="F89" s="12">
        <f t="shared" si="6"/>
        <v>0.12</v>
      </c>
      <c r="G89" s="36"/>
      <c r="H89" s="60"/>
      <c r="I89" s="60"/>
    </row>
    <row r="90" spans="1:9" s="267" customFormat="1" x14ac:dyDescent="0.25">
      <c r="A90" s="268" t="s">
        <v>149</v>
      </c>
      <c r="B90" s="255">
        <f>VLOOKUP(Input!$B$6,'N. Antal borgere i kommunerne'!A$6:CK$104,88)</f>
        <v>0.92194875881160732</v>
      </c>
      <c r="C90" s="255">
        <f>VLOOKUP(Input!$B$6,'N. Antal borgere i kommunerne'!A$108:CK$206,88)</f>
        <v>4.9141593349413517</v>
      </c>
      <c r="D90" s="12">
        <f t="shared" si="6"/>
        <v>0.13500000000000001</v>
      </c>
      <c r="E90" s="12">
        <f t="shared" si="6"/>
        <v>0.11</v>
      </c>
      <c r="F90" s="12">
        <f t="shared" si="6"/>
        <v>0.12</v>
      </c>
      <c r="G90" s="36"/>
      <c r="H90" s="60"/>
      <c r="I90" s="60"/>
    </row>
    <row r="91" spans="1:9" s="267" customFormat="1" x14ac:dyDescent="0.25">
      <c r="A91" s="268" t="s">
        <v>150</v>
      </c>
      <c r="B91" s="255">
        <f>VLOOKUP(Input!$B$6,'N. Antal borgere i kommunerne'!A$6:CK$104,89)</f>
        <v>1.4525041766182871</v>
      </c>
      <c r="C91" s="255">
        <f>VLOOKUP(Input!$B$6,'N. Antal borgere i kommunerne'!A$108:CK$206,89)</f>
        <v>8.4888840900933786</v>
      </c>
      <c r="D91" s="12">
        <f t="shared" si="6"/>
        <v>0.13500000000000001</v>
      </c>
      <c r="E91" s="12">
        <f t="shared" si="6"/>
        <v>0.11</v>
      </c>
      <c r="F91" s="12">
        <f t="shared" si="6"/>
        <v>0.12</v>
      </c>
      <c r="G91" s="36"/>
      <c r="H91" s="60"/>
      <c r="I91" s="60"/>
    </row>
    <row r="92" spans="1:9" s="267" customFormat="1" x14ac:dyDescent="0.25">
      <c r="A92" s="270" t="s">
        <v>5</v>
      </c>
      <c r="B92" s="255">
        <f>SUM(B7:B91)</f>
        <v>20285.838585617206</v>
      </c>
      <c r="C92" s="255">
        <f>SUM(C7:C91)</f>
        <v>20763.349510129894</v>
      </c>
      <c r="D92" s="85">
        <v>0.186</v>
      </c>
      <c r="E92" s="85">
        <v>0.155</v>
      </c>
      <c r="F92" s="85">
        <v>0.17</v>
      </c>
      <c r="G92" s="83"/>
      <c r="H92" s="83"/>
      <c r="I92" s="276">
        <f>VLOOKUP(Input!B6,'O. Andel dagligrygere'!A108:C206,3)</f>
        <v>0.17</v>
      </c>
    </row>
    <row r="93" spans="1:9" s="267" customFormat="1" x14ac:dyDescent="0.25">
      <c r="A93" s="473" t="s">
        <v>151</v>
      </c>
      <c r="B93" s="474"/>
      <c r="C93" s="474"/>
      <c r="D93" s="474"/>
      <c r="E93" s="474"/>
      <c r="F93" s="474"/>
      <c r="G93" s="474"/>
      <c r="H93" s="474"/>
      <c r="I93" s="474"/>
    </row>
    <row r="94" spans="1:9" s="267" customFormat="1" ht="30" customHeight="1" x14ac:dyDescent="0.25">
      <c r="A94" s="472" t="s">
        <v>543</v>
      </c>
      <c r="B94" s="410"/>
      <c r="C94" s="410"/>
      <c r="D94" s="410"/>
      <c r="E94" s="410"/>
      <c r="F94" s="410"/>
      <c r="G94" s="410"/>
      <c r="H94" s="410"/>
      <c r="I94" s="410"/>
    </row>
  </sheetData>
  <sheetProtection algorithmName="SHA-512" hashValue="ZLcADHsujJ1fRxIVJBUeO7cBIgwj2Uhs5XvNRup+ADfHhkcTUsLk+5vKI302wJbWfnCKY+7fXQQD65aXdUmQ+Q==" saltValue="R6HoxZrLXgJnt1zq7LlByA==" spinCount="100000" sheet="1" objects="1" scenarios="1"/>
  <mergeCells count="9">
    <mergeCell ref="A94:I94"/>
    <mergeCell ref="A1:I1"/>
    <mergeCell ref="A2:I2"/>
    <mergeCell ref="A4:G4"/>
    <mergeCell ref="A5:A6"/>
    <mergeCell ref="B5:C5"/>
    <mergeCell ref="D5:F5"/>
    <mergeCell ref="G5:I5"/>
    <mergeCell ref="A93:I93"/>
  </mergeCells>
  <pageMargins left="0.70866141732283472" right="0.70866141732283472" top="0.74803149606299213" bottom="0.74803149606299213" header="0.31496062992125984" footer="0.31496062992125984"/>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4"/>
  <sheetViews>
    <sheetView workbookViewId="0">
      <selection sqref="A1:H1"/>
    </sheetView>
  </sheetViews>
  <sheetFormatPr defaultColWidth="9.140625" defaultRowHeight="15" x14ac:dyDescent="0.25"/>
  <cols>
    <col min="1" max="1" width="30.7109375" style="2" customWidth="1"/>
    <col min="2" max="11" width="20.7109375" style="2" customWidth="1"/>
    <col min="12" max="12" width="11.5703125" style="2" bestFit="1" customWidth="1"/>
    <col min="13" max="16384" width="9.140625" style="2"/>
  </cols>
  <sheetData>
    <row r="1" spans="1:12" x14ac:dyDescent="0.25">
      <c r="A1" s="403" t="s">
        <v>158</v>
      </c>
      <c r="B1" s="404"/>
      <c r="C1" s="404"/>
      <c r="D1" s="404"/>
      <c r="E1" s="404"/>
      <c r="F1" s="404"/>
      <c r="G1" s="404"/>
      <c r="H1" s="404"/>
    </row>
    <row r="2" spans="1:12" s="267" customFormat="1" ht="17.25" customHeight="1" x14ac:dyDescent="0.25">
      <c r="A2" s="463" t="s">
        <v>516</v>
      </c>
      <c r="B2" s="404"/>
      <c r="C2" s="404"/>
      <c r="D2" s="404"/>
      <c r="E2" s="404"/>
      <c r="F2" s="404"/>
      <c r="G2" s="404"/>
      <c r="H2" s="404"/>
      <c r="I2" s="404"/>
      <c r="J2" s="404"/>
      <c r="K2" s="404"/>
    </row>
    <row r="4" spans="1:12" x14ac:dyDescent="0.25">
      <c r="A4" s="464" t="s">
        <v>159</v>
      </c>
      <c r="B4" s="464"/>
      <c r="C4" s="464"/>
      <c r="D4" s="464"/>
      <c r="E4" s="464"/>
      <c r="F4" s="464"/>
      <c r="G4" s="428"/>
      <c r="H4" s="428"/>
      <c r="I4" s="428"/>
      <c r="J4" s="428"/>
      <c r="K4" s="428"/>
    </row>
    <row r="5" spans="1:12" ht="33" customHeight="1" x14ac:dyDescent="0.25">
      <c r="A5" s="432" t="s">
        <v>4</v>
      </c>
      <c r="B5" s="433" t="s">
        <v>46</v>
      </c>
      <c r="C5" s="433"/>
      <c r="D5" s="433" t="s">
        <v>47</v>
      </c>
      <c r="E5" s="433"/>
      <c r="F5" s="433" t="s">
        <v>616</v>
      </c>
      <c r="G5" s="433"/>
      <c r="H5" s="433"/>
      <c r="I5" s="433" t="s">
        <v>48</v>
      </c>
      <c r="J5" s="433"/>
      <c r="K5" s="433"/>
    </row>
    <row r="6" spans="1:12" x14ac:dyDescent="0.25">
      <c r="A6" s="432"/>
      <c r="B6" s="5" t="s">
        <v>6</v>
      </c>
      <c r="C6" s="5" t="s">
        <v>7</v>
      </c>
      <c r="D6" s="5" t="s">
        <v>6</v>
      </c>
      <c r="E6" s="5" t="s">
        <v>7</v>
      </c>
      <c r="F6" s="5" t="s">
        <v>6</v>
      </c>
      <c r="G6" s="5" t="s">
        <v>7</v>
      </c>
      <c r="H6" s="5" t="s">
        <v>8</v>
      </c>
      <c r="I6" s="45" t="s">
        <v>6</v>
      </c>
      <c r="J6" s="45" t="s">
        <v>7</v>
      </c>
      <c r="K6" s="45" t="s">
        <v>8</v>
      </c>
    </row>
    <row r="7" spans="1:12" x14ac:dyDescent="0.25">
      <c r="A7" s="4" t="s">
        <v>66</v>
      </c>
      <c r="B7" s="11">
        <f>'C. Population'!B7</f>
        <v>310.53147675330956</v>
      </c>
      <c r="C7" s="11">
        <f>'C. Population'!C7</f>
        <v>296.89350247473101</v>
      </c>
      <c r="D7" s="12">
        <f>'C. Population'!D7</f>
        <v>0.152</v>
      </c>
      <c r="E7" s="12">
        <f>'C. Population'!E7</f>
        <v>0.128</v>
      </c>
      <c r="F7" s="6">
        <f t="shared" ref="F7:G7" si="0">B7*D7</f>
        <v>47.200784466503052</v>
      </c>
      <c r="G7" s="6">
        <f t="shared" si="0"/>
        <v>38.002368316765569</v>
      </c>
      <c r="H7" s="6">
        <f t="shared" ref="H7" si="1">F7+G7</f>
        <v>85.203152783268621</v>
      </c>
      <c r="I7" s="6">
        <f>(F7/$H7)*$K7</f>
        <v>47.33967325110968</v>
      </c>
      <c r="J7" s="6">
        <f>(G7/$H7)*$K7</f>
        <v>38.114190669028268</v>
      </c>
      <c r="K7" s="6">
        <f>(H7/H$92)*K$92</f>
        <v>85.453863920137948</v>
      </c>
      <c r="L7" s="17"/>
    </row>
    <row r="8" spans="1:12" s="62" customFormat="1" x14ac:dyDescent="0.25">
      <c r="A8" s="63" t="s">
        <v>67</v>
      </c>
      <c r="B8" s="11">
        <f>'C. Population'!B8</f>
        <v>307.96567596227732</v>
      </c>
      <c r="C8" s="11">
        <f>'C. Population'!C8</f>
        <v>294.43207399368958</v>
      </c>
      <c r="D8" s="12">
        <f>'C. Population'!D8</f>
        <v>0.152</v>
      </c>
      <c r="E8" s="12">
        <f>'C. Population'!E8</f>
        <v>0.128</v>
      </c>
      <c r="F8" s="6">
        <f t="shared" ref="F8:F71" si="2">B8*D8</f>
        <v>46.810782746266149</v>
      </c>
      <c r="G8" s="6">
        <f t="shared" ref="G8:G71" si="3">C8*E8</f>
        <v>37.687305471192268</v>
      </c>
      <c r="H8" s="6">
        <f t="shared" ref="H8:H71" si="4">F8+G8</f>
        <v>84.498088217458417</v>
      </c>
      <c r="I8" s="6">
        <f t="shared" ref="I8:I71" si="5">(F8/$H8)*$K8</f>
        <v>46.94852394687539</v>
      </c>
      <c r="J8" s="6">
        <f t="shared" ref="J8:J71" si="6">(G8/$H8)*$K8</f>
        <v>37.798200747852498</v>
      </c>
      <c r="K8" s="6">
        <f t="shared" ref="K8:K71" si="7">(H8/H$92)*K$92</f>
        <v>84.746724694727888</v>
      </c>
      <c r="L8" s="17"/>
    </row>
    <row r="9" spans="1:12" s="62" customFormat="1" x14ac:dyDescent="0.25">
      <c r="A9" s="63" t="s">
        <v>68</v>
      </c>
      <c r="B9" s="11">
        <f>'C. Population'!B9</f>
        <v>312.75806998213767</v>
      </c>
      <c r="C9" s="11">
        <f>'C. Population'!C9</f>
        <v>296.12811128627999</v>
      </c>
      <c r="D9" s="12">
        <f>'C. Population'!D9</f>
        <v>0.152</v>
      </c>
      <c r="E9" s="12">
        <f>'C. Population'!E9</f>
        <v>0.128</v>
      </c>
      <c r="F9" s="6">
        <f t="shared" si="2"/>
        <v>47.539226637284926</v>
      </c>
      <c r="G9" s="6">
        <f t="shared" si="3"/>
        <v>37.904398244643836</v>
      </c>
      <c r="H9" s="6">
        <f t="shared" si="4"/>
        <v>85.44362488192877</v>
      </c>
      <c r="I9" s="6">
        <f t="shared" si="5"/>
        <v>47.679111291394385</v>
      </c>
      <c r="J9" s="6">
        <f t="shared" si="6"/>
        <v>38.015932318980688</v>
      </c>
      <c r="K9" s="6">
        <f t="shared" si="7"/>
        <v>85.69504361037508</v>
      </c>
      <c r="L9" s="17"/>
    </row>
    <row r="10" spans="1:12" s="62" customFormat="1" x14ac:dyDescent="0.25">
      <c r="A10" s="63" t="s">
        <v>69</v>
      </c>
      <c r="B10" s="11">
        <f>'C. Population'!B10</f>
        <v>325.53488815849852</v>
      </c>
      <c r="C10" s="11">
        <f>'C. Population'!C10</f>
        <v>306.66963538176475</v>
      </c>
      <c r="D10" s="12">
        <f>'C. Population'!D10</f>
        <v>0.152</v>
      </c>
      <c r="E10" s="12">
        <f>'C. Population'!E10</f>
        <v>0.128</v>
      </c>
      <c r="F10" s="6">
        <f t="shared" si="2"/>
        <v>49.481303000091771</v>
      </c>
      <c r="G10" s="6">
        <f t="shared" si="3"/>
        <v>39.253713328865892</v>
      </c>
      <c r="H10" s="6">
        <f t="shared" si="4"/>
        <v>88.73501632895767</v>
      </c>
      <c r="I10" s="6">
        <f t="shared" si="5"/>
        <v>49.626902233496722</v>
      </c>
      <c r="J10" s="6">
        <f t="shared" si="6"/>
        <v>39.369217776454313</v>
      </c>
      <c r="K10" s="6">
        <f t="shared" si="7"/>
        <v>88.996120009951042</v>
      </c>
      <c r="L10" s="17"/>
    </row>
    <row r="11" spans="1:12" s="62" customFormat="1" x14ac:dyDescent="0.25">
      <c r="A11" s="63" t="s">
        <v>70</v>
      </c>
      <c r="B11" s="11">
        <f>'C. Population'!B11</f>
        <v>332.58866592638731</v>
      </c>
      <c r="C11" s="11">
        <f>'C. Population'!C11</f>
        <v>316.0021893045826</v>
      </c>
      <c r="D11" s="12">
        <f>'C. Population'!D11</f>
        <v>0.152</v>
      </c>
      <c r="E11" s="12">
        <f>'C. Population'!E11</f>
        <v>0.128</v>
      </c>
      <c r="F11" s="6">
        <f t="shared" si="2"/>
        <v>50.553477220810869</v>
      </c>
      <c r="G11" s="6">
        <f t="shared" si="3"/>
        <v>40.448280230986576</v>
      </c>
      <c r="H11" s="6">
        <f t="shared" si="4"/>
        <v>91.001757451797445</v>
      </c>
      <c r="I11" s="6">
        <f t="shared" si="5"/>
        <v>50.702231337679841</v>
      </c>
      <c r="J11" s="6">
        <f t="shared" si="6"/>
        <v>40.567299703739131</v>
      </c>
      <c r="K11" s="6">
        <f t="shared" si="7"/>
        <v>91.269531041418972</v>
      </c>
      <c r="L11" s="17"/>
    </row>
    <row r="12" spans="1:12" s="62" customFormat="1" x14ac:dyDescent="0.25">
      <c r="A12" s="63" t="s">
        <v>71</v>
      </c>
      <c r="B12" s="11">
        <f>'C. Population'!B12</f>
        <v>350.33183071861072</v>
      </c>
      <c r="C12" s="11">
        <f>'C. Population'!C12</f>
        <v>333.01474799333533</v>
      </c>
      <c r="D12" s="12">
        <f>'C. Population'!D12</f>
        <v>0.152</v>
      </c>
      <c r="E12" s="12">
        <f>'C. Population'!E12</f>
        <v>0.128</v>
      </c>
      <c r="F12" s="6">
        <f t="shared" si="2"/>
        <v>53.25043826922883</v>
      </c>
      <c r="G12" s="6">
        <f t="shared" si="3"/>
        <v>42.625887743146926</v>
      </c>
      <c r="H12" s="6">
        <f t="shared" si="4"/>
        <v>95.876326012375756</v>
      </c>
      <c r="I12" s="6">
        <f t="shared" si="5"/>
        <v>53.407128221198427</v>
      </c>
      <c r="J12" s="6">
        <f t="shared" si="6"/>
        <v>42.751314847978755</v>
      </c>
      <c r="K12" s="6">
        <f t="shared" si="7"/>
        <v>96.158443069177181</v>
      </c>
      <c r="L12" s="17"/>
    </row>
    <row r="13" spans="1:12" s="62" customFormat="1" x14ac:dyDescent="0.25">
      <c r="A13" s="63" t="s">
        <v>72</v>
      </c>
      <c r="B13" s="11">
        <f>'C. Population'!B13</f>
        <v>354.07181153265776</v>
      </c>
      <c r="C13" s="11">
        <f>'C. Population'!C13</f>
        <v>340.86000767495847</v>
      </c>
      <c r="D13" s="12">
        <f>'C. Population'!D13</f>
        <v>0.152</v>
      </c>
      <c r="E13" s="12">
        <f>'C. Population'!E13</f>
        <v>0.128</v>
      </c>
      <c r="F13" s="6">
        <f t="shared" si="2"/>
        <v>53.818915352963977</v>
      </c>
      <c r="G13" s="6">
        <f t="shared" si="3"/>
        <v>43.630080982394688</v>
      </c>
      <c r="H13" s="6">
        <f t="shared" si="4"/>
        <v>97.448996335358657</v>
      </c>
      <c r="I13" s="6">
        <f t="shared" si="5"/>
        <v>53.977278054489098</v>
      </c>
      <c r="J13" s="6">
        <f t="shared" si="6"/>
        <v>43.758462935966541</v>
      </c>
      <c r="K13" s="6">
        <f t="shared" si="7"/>
        <v>97.735740990455625</v>
      </c>
      <c r="L13" s="17"/>
    </row>
    <row r="14" spans="1:12" s="62" customFormat="1" x14ac:dyDescent="0.25">
      <c r="A14" s="63" t="s">
        <v>73</v>
      </c>
      <c r="B14" s="11">
        <f>'C. Population'!B14</f>
        <v>348.43574742218681</v>
      </c>
      <c r="C14" s="11">
        <f>'C. Population'!C14</f>
        <v>333.44962935040979</v>
      </c>
      <c r="D14" s="12">
        <f>'C. Population'!D14</f>
        <v>0.152</v>
      </c>
      <c r="E14" s="12">
        <f>'C. Population'!E14</f>
        <v>0.128</v>
      </c>
      <c r="F14" s="6">
        <f t="shared" si="2"/>
        <v>52.96223360817239</v>
      </c>
      <c r="G14" s="6">
        <f t="shared" si="3"/>
        <v>42.681552556852452</v>
      </c>
      <c r="H14" s="6">
        <f t="shared" si="4"/>
        <v>95.643786165024835</v>
      </c>
      <c r="I14" s="6">
        <f t="shared" si="5"/>
        <v>53.118075515018489</v>
      </c>
      <c r="J14" s="6">
        <f t="shared" si="6"/>
        <v>42.807143455960336</v>
      </c>
      <c r="K14" s="6">
        <f t="shared" si="7"/>
        <v>95.925218970978818</v>
      </c>
      <c r="L14" s="17"/>
    </row>
    <row r="15" spans="1:12" s="62" customFormat="1" x14ac:dyDescent="0.25">
      <c r="A15" s="63" t="s">
        <v>74</v>
      </c>
      <c r="B15" s="11">
        <f>'C. Population'!B15</f>
        <v>355.26338681527278</v>
      </c>
      <c r="C15" s="11">
        <f>'C. Population'!C15</f>
        <v>339.53796834945217</v>
      </c>
      <c r="D15" s="12">
        <f>'C. Population'!D15</f>
        <v>0.152</v>
      </c>
      <c r="E15" s="12">
        <f>'C. Population'!E15</f>
        <v>0.128</v>
      </c>
      <c r="F15" s="6">
        <f t="shared" si="2"/>
        <v>54.000034795921458</v>
      </c>
      <c r="G15" s="6">
        <f t="shared" si="3"/>
        <v>43.460859948729876</v>
      </c>
      <c r="H15" s="6">
        <f t="shared" si="4"/>
        <v>97.460894744651341</v>
      </c>
      <c r="I15" s="6">
        <f t="shared" si="5"/>
        <v>54.158930443235199</v>
      </c>
      <c r="J15" s="6">
        <f t="shared" si="6"/>
        <v>43.588743967702527</v>
      </c>
      <c r="K15" s="6">
        <f t="shared" si="7"/>
        <v>97.747674410937734</v>
      </c>
      <c r="L15" s="17"/>
    </row>
    <row r="16" spans="1:12" x14ac:dyDescent="0.25">
      <c r="A16" s="4" t="s">
        <v>75</v>
      </c>
      <c r="B16" s="11">
        <f>'C. Population'!B16</f>
        <v>342.64312597531392</v>
      </c>
      <c r="C16" s="11">
        <f>'C. Population'!C16</f>
        <v>331.34480358216939</v>
      </c>
      <c r="D16" s="12">
        <f>'C. Population'!D16</f>
        <v>0.16800000000000001</v>
      </c>
      <c r="E16" s="12">
        <f>'C. Population'!E16</f>
        <v>0.12</v>
      </c>
      <c r="F16" s="6">
        <f t="shared" si="2"/>
        <v>57.56404516385274</v>
      </c>
      <c r="G16" s="6">
        <f t="shared" si="3"/>
        <v>39.761376429860327</v>
      </c>
      <c r="H16" s="6">
        <f t="shared" si="4"/>
        <v>97.32542159371306</v>
      </c>
      <c r="I16" s="6">
        <f t="shared" si="5"/>
        <v>57.73342794763937</v>
      </c>
      <c r="J16" s="6">
        <f t="shared" si="6"/>
        <v>39.878374681246363</v>
      </c>
      <c r="K16" s="6">
        <f t="shared" si="7"/>
        <v>97.611802628885727</v>
      </c>
      <c r="L16" s="17"/>
    </row>
    <row r="17" spans="1:12" s="62" customFormat="1" x14ac:dyDescent="0.25">
      <c r="A17" s="63" t="s">
        <v>76</v>
      </c>
      <c r="B17" s="11">
        <f>'C. Population'!B17</f>
        <v>344.5218140121375</v>
      </c>
      <c r="C17" s="11">
        <f>'C. Population'!C17</f>
        <v>329.86620696811627</v>
      </c>
      <c r="D17" s="12">
        <f>'C. Population'!D17</f>
        <v>0.16800000000000001</v>
      </c>
      <c r="E17" s="12">
        <f>'C. Population'!E17</f>
        <v>0.12</v>
      </c>
      <c r="F17" s="6">
        <f t="shared" si="2"/>
        <v>57.879664754039105</v>
      </c>
      <c r="G17" s="6">
        <f t="shared" si="3"/>
        <v>39.583944836173949</v>
      </c>
      <c r="H17" s="6">
        <f t="shared" si="4"/>
        <v>97.463609590213053</v>
      </c>
      <c r="I17" s="6">
        <f t="shared" si="5"/>
        <v>58.049976251654847</v>
      </c>
      <c r="J17" s="6">
        <f t="shared" si="6"/>
        <v>39.700420993305066</v>
      </c>
      <c r="K17" s="6">
        <f t="shared" si="7"/>
        <v>97.750397244959913</v>
      </c>
      <c r="L17" s="17"/>
    </row>
    <row r="18" spans="1:12" s="62" customFormat="1" x14ac:dyDescent="0.25">
      <c r="A18" s="63" t="s">
        <v>77</v>
      </c>
      <c r="B18" s="11">
        <f>'C. Population'!B18</f>
        <v>334.21512269900779</v>
      </c>
      <c r="C18" s="11">
        <f>'C. Population'!C18</f>
        <v>321.8382971165218</v>
      </c>
      <c r="D18" s="12">
        <f>'C. Population'!D18</f>
        <v>0.16800000000000001</v>
      </c>
      <c r="E18" s="12">
        <f>'C. Population'!E18</f>
        <v>0.12</v>
      </c>
      <c r="F18" s="6">
        <f t="shared" si="2"/>
        <v>56.148140613433313</v>
      </c>
      <c r="G18" s="6">
        <f t="shared" si="3"/>
        <v>38.620595653982612</v>
      </c>
      <c r="H18" s="6">
        <f t="shared" si="4"/>
        <v>94.768736267415932</v>
      </c>
      <c r="I18" s="6">
        <f t="shared" si="5"/>
        <v>56.31335708379212</v>
      </c>
      <c r="J18" s="6">
        <f t="shared" si="6"/>
        <v>38.734237146423752</v>
      </c>
      <c r="K18" s="6">
        <f t="shared" si="7"/>
        <v>95.047594230215878</v>
      </c>
      <c r="L18" s="17"/>
    </row>
    <row r="19" spans="1:12" s="62" customFormat="1" x14ac:dyDescent="0.25">
      <c r="A19" s="63" t="s">
        <v>78</v>
      </c>
      <c r="B19" s="11">
        <f>'C. Population'!B19</f>
        <v>325.85670046110249</v>
      </c>
      <c r="C19" s="11">
        <f>'C. Population'!C19</f>
        <v>311.97518793807319</v>
      </c>
      <c r="D19" s="12">
        <f>'C. Population'!D19</f>
        <v>0.16800000000000001</v>
      </c>
      <c r="E19" s="12">
        <f>'C. Population'!E19</f>
        <v>0.12</v>
      </c>
      <c r="F19" s="6">
        <f t="shared" si="2"/>
        <v>54.743925677465221</v>
      </c>
      <c r="G19" s="6">
        <f t="shared" si="3"/>
        <v>37.437022552568784</v>
      </c>
      <c r="H19" s="6">
        <f t="shared" si="4"/>
        <v>92.180948230034005</v>
      </c>
      <c r="I19" s="6">
        <f t="shared" si="5"/>
        <v>54.905010231204677</v>
      </c>
      <c r="J19" s="6">
        <f t="shared" si="6"/>
        <v>37.547181369215302</v>
      </c>
      <c r="K19" s="6">
        <f t="shared" si="7"/>
        <v>92.45219160041998</v>
      </c>
      <c r="L19" s="17"/>
    </row>
    <row r="20" spans="1:12" s="62" customFormat="1" x14ac:dyDescent="0.25">
      <c r="A20" s="63" t="s">
        <v>79</v>
      </c>
      <c r="B20" s="11">
        <f>'C. Population'!B20</f>
        <v>313.85397133695142</v>
      </c>
      <c r="C20" s="11">
        <f>'C. Population'!C20</f>
        <v>297.81545095172885</v>
      </c>
      <c r="D20" s="12">
        <f>'C. Population'!D20</f>
        <v>0.16800000000000001</v>
      </c>
      <c r="E20" s="12">
        <f>'C. Population'!E20</f>
        <v>0.12</v>
      </c>
      <c r="F20" s="6">
        <f t="shared" si="2"/>
        <v>52.727467184607839</v>
      </c>
      <c r="G20" s="6">
        <f t="shared" si="3"/>
        <v>35.737854114207458</v>
      </c>
      <c r="H20" s="6">
        <f t="shared" si="4"/>
        <v>88.465321298815297</v>
      </c>
      <c r="I20" s="6">
        <f t="shared" si="5"/>
        <v>52.882618288883521</v>
      </c>
      <c r="J20" s="6">
        <f t="shared" si="6"/>
        <v>35.843013110577402</v>
      </c>
      <c r="K20" s="6">
        <f t="shared" si="7"/>
        <v>88.725631399460923</v>
      </c>
      <c r="L20" s="17"/>
    </row>
    <row r="21" spans="1:12" s="62" customFormat="1" x14ac:dyDescent="0.25">
      <c r="A21" s="63" t="s">
        <v>80</v>
      </c>
      <c r="B21" s="11">
        <f>'C. Population'!B21</f>
        <v>308.99199627869024</v>
      </c>
      <c r="C21" s="11">
        <f>'C. Population'!C21</f>
        <v>293.91021636520026</v>
      </c>
      <c r="D21" s="12">
        <f>'C. Population'!D21</f>
        <v>0.16800000000000001</v>
      </c>
      <c r="E21" s="12">
        <f>'C. Population'!E21</f>
        <v>0.12</v>
      </c>
      <c r="F21" s="6">
        <f t="shared" si="2"/>
        <v>51.91065537481996</v>
      </c>
      <c r="G21" s="6">
        <f t="shared" si="3"/>
        <v>35.269225963824027</v>
      </c>
      <c r="H21" s="6">
        <f t="shared" si="4"/>
        <v>87.17988133864398</v>
      </c>
      <c r="I21" s="6">
        <f t="shared" si="5"/>
        <v>52.063403002102703</v>
      </c>
      <c r="J21" s="6">
        <f t="shared" si="6"/>
        <v>35.373006017132433</v>
      </c>
      <c r="K21" s="6">
        <f t="shared" si="7"/>
        <v>87.436409019235128</v>
      </c>
      <c r="L21" s="17"/>
    </row>
    <row r="22" spans="1:12" s="62" customFormat="1" x14ac:dyDescent="0.25">
      <c r="A22" s="63" t="s">
        <v>81</v>
      </c>
      <c r="B22" s="11">
        <f>'C. Population'!B22</f>
        <v>298.05907561995258</v>
      </c>
      <c r="C22" s="11">
        <f>'C. Population'!C22</f>
        <v>289.10912618309828</v>
      </c>
      <c r="D22" s="12">
        <f>'C. Population'!D22</f>
        <v>0.16800000000000001</v>
      </c>
      <c r="E22" s="12">
        <f>'C. Population'!E22</f>
        <v>0.12</v>
      </c>
      <c r="F22" s="6">
        <f t="shared" si="2"/>
        <v>50.073924704152034</v>
      </c>
      <c r="G22" s="6">
        <f t="shared" si="3"/>
        <v>34.693095141971796</v>
      </c>
      <c r="H22" s="6">
        <f t="shared" si="4"/>
        <v>84.76701984612383</v>
      </c>
      <c r="I22" s="6">
        <f t="shared" si="5"/>
        <v>50.221267732901474</v>
      </c>
      <c r="J22" s="6">
        <f t="shared" si="6"/>
        <v>34.795179924523033</v>
      </c>
      <c r="K22" s="6">
        <f t="shared" si="7"/>
        <v>85.016447657424507</v>
      </c>
      <c r="L22" s="17"/>
    </row>
    <row r="23" spans="1:12" s="62" customFormat="1" x14ac:dyDescent="0.25">
      <c r="A23" s="63" t="s">
        <v>82</v>
      </c>
      <c r="B23" s="11">
        <f>'C. Population'!B23</f>
        <v>289.09181929603966</v>
      </c>
      <c r="C23" s="11">
        <f>'C. Population'!C23</f>
        <v>277.44560818636137</v>
      </c>
      <c r="D23" s="12">
        <f>'C. Population'!D23</f>
        <v>0.16800000000000001</v>
      </c>
      <c r="E23" s="12">
        <f>'C. Population'!E23</f>
        <v>0.12</v>
      </c>
      <c r="F23" s="6">
        <f t="shared" si="2"/>
        <v>48.567425641734665</v>
      </c>
      <c r="G23" s="6">
        <f t="shared" si="3"/>
        <v>33.293472982363362</v>
      </c>
      <c r="H23" s="6">
        <f t="shared" si="4"/>
        <v>81.860898624098027</v>
      </c>
      <c r="I23" s="6">
        <f t="shared" si="5"/>
        <v>48.710335781790505</v>
      </c>
      <c r="J23" s="6">
        <f t="shared" si="6"/>
        <v>33.391439362586041</v>
      </c>
      <c r="K23" s="6">
        <f t="shared" si="7"/>
        <v>82.101775144376546</v>
      </c>
      <c r="L23" s="17"/>
    </row>
    <row r="24" spans="1:12" s="62" customFormat="1" x14ac:dyDescent="0.25">
      <c r="A24" s="63" t="s">
        <v>83</v>
      </c>
      <c r="B24" s="11">
        <f>'C. Population'!B24</f>
        <v>280.42028238533049</v>
      </c>
      <c r="C24" s="11">
        <f>'C. Population'!C24</f>
        <v>273.54037359983272</v>
      </c>
      <c r="D24" s="12">
        <f>'C. Population'!D24</f>
        <v>0.16800000000000001</v>
      </c>
      <c r="E24" s="12">
        <f>'C. Population'!E24</f>
        <v>0.12</v>
      </c>
      <c r="F24" s="6">
        <f t="shared" si="2"/>
        <v>47.110607440735528</v>
      </c>
      <c r="G24" s="6">
        <f t="shared" si="3"/>
        <v>32.824844831979924</v>
      </c>
      <c r="H24" s="6">
        <f t="shared" si="4"/>
        <v>79.935452272715452</v>
      </c>
      <c r="I24" s="6">
        <f t="shared" si="5"/>
        <v>47.249230878533844</v>
      </c>
      <c r="J24" s="6">
        <f t="shared" si="6"/>
        <v>32.921432269141071</v>
      </c>
      <c r="K24" s="6">
        <f t="shared" si="7"/>
        <v>80.170663147674915</v>
      </c>
      <c r="L24" s="17"/>
    </row>
    <row r="25" spans="1:12" s="62" customFormat="1" x14ac:dyDescent="0.25">
      <c r="A25" s="63" t="s">
        <v>84</v>
      </c>
      <c r="B25" s="11">
        <f>'C. Population'!B25</f>
        <v>287.30010755721713</v>
      </c>
      <c r="C25" s="11">
        <f>'C. Population'!C25</f>
        <v>277.07161021927732</v>
      </c>
      <c r="D25" s="12">
        <f>'C. Population'!D25</f>
        <v>0.16800000000000001</v>
      </c>
      <c r="E25" s="12">
        <f>'C. Population'!E25</f>
        <v>0.12</v>
      </c>
      <c r="F25" s="6">
        <f t="shared" si="2"/>
        <v>48.266418069612484</v>
      </c>
      <c r="G25" s="6">
        <f t="shared" si="3"/>
        <v>33.248593226313275</v>
      </c>
      <c r="H25" s="6">
        <f t="shared" si="4"/>
        <v>81.51501129592576</v>
      </c>
      <c r="I25" s="6">
        <f t="shared" si="5"/>
        <v>48.408442491849826</v>
      </c>
      <c r="J25" s="6">
        <f t="shared" si="6"/>
        <v>33.346427547400886</v>
      </c>
      <c r="K25" s="6">
        <f t="shared" si="7"/>
        <v>81.754870039250704</v>
      </c>
      <c r="L25" s="17"/>
    </row>
    <row r="26" spans="1:12" x14ac:dyDescent="0.25">
      <c r="A26" s="4" t="s">
        <v>85</v>
      </c>
      <c r="B26" s="11">
        <f>'C. Population'!B26</f>
        <v>282.8208282101607</v>
      </c>
      <c r="C26" s="11">
        <f>'C. Population'!C26</f>
        <v>278.55020683333049</v>
      </c>
      <c r="D26" s="12">
        <f>'C. Population'!D26</f>
        <v>0.17899999999999999</v>
      </c>
      <c r="E26" s="12">
        <f>'C. Population'!E26</f>
        <v>0.14699999999999999</v>
      </c>
      <c r="F26" s="6">
        <f t="shared" si="2"/>
        <v>50.624928249618762</v>
      </c>
      <c r="G26" s="6">
        <f t="shared" si="3"/>
        <v>40.946880404499581</v>
      </c>
      <c r="H26" s="6">
        <f t="shared" si="4"/>
        <v>91.571808654118342</v>
      </c>
      <c r="I26" s="6">
        <f t="shared" si="5"/>
        <v>50.773892611861029</v>
      </c>
      <c r="J26" s="6">
        <f t="shared" si="6"/>
        <v>41.067367013294188</v>
      </c>
      <c r="K26" s="6">
        <f t="shared" si="7"/>
        <v>91.841259625155217</v>
      </c>
      <c r="L26" s="17"/>
    </row>
    <row r="27" spans="1:12" s="62" customFormat="1" x14ac:dyDescent="0.25">
      <c r="A27" s="63" t="s">
        <v>86</v>
      </c>
      <c r="B27" s="11">
        <f>'C. Population'!B27</f>
        <v>297.98079695175159</v>
      </c>
      <c r="C27" s="11">
        <f>'C. Population'!C27</f>
        <v>294.72779331650025</v>
      </c>
      <c r="D27" s="12">
        <f>'C. Population'!D27</f>
        <v>0.17899999999999999</v>
      </c>
      <c r="E27" s="12">
        <f>'C. Population'!E27</f>
        <v>0.14699999999999999</v>
      </c>
      <c r="F27" s="6">
        <f t="shared" si="2"/>
        <v>53.338562654363528</v>
      </c>
      <c r="G27" s="6">
        <f t="shared" si="3"/>
        <v>43.324985617525535</v>
      </c>
      <c r="H27" s="6">
        <f t="shared" si="4"/>
        <v>96.663548271889056</v>
      </c>
      <c r="I27" s="6">
        <f t="shared" si="5"/>
        <v>53.49551191322567</v>
      </c>
      <c r="J27" s="6">
        <f t="shared" si="6"/>
        <v>43.452469824907475</v>
      </c>
      <c r="K27" s="6">
        <f t="shared" si="7"/>
        <v>96.947981738133137</v>
      </c>
      <c r="L27" s="17"/>
    </row>
    <row r="28" spans="1:12" s="62" customFormat="1" x14ac:dyDescent="0.25">
      <c r="A28" s="63" t="s">
        <v>87</v>
      </c>
      <c r="B28" s="11">
        <f>'C. Population'!B28</f>
        <v>303.19937483181729</v>
      </c>
      <c r="C28" s="11">
        <f>'C. Population'!C28</f>
        <v>299.18967604008412</v>
      </c>
      <c r="D28" s="12">
        <f>'C. Population'!D28</f>
        <v>0.17899999999999999</v>
      </c>
      <c r="E28" s="12">
        <f>'C. Population'!E28</f>
        <v>0.14699999999999999</v>
      </c>
      <c r="F28" s="6">
        <f t="shared" si="2"/>
        <v>54.272688094895294</v>
      </c>
      <c r="G28" s="6">
        <f t="shared" si="3"/>
        <v>43.980882377892364</v>
      </c>
      <c r="H28" s="6">
        <f t="shared" si="4"/>
        <v>98.253570472787658</v>
      </c>
      <c r="I28" s="6">
        <f t="shared" si="5"/>
        <v>54.432386027292672</v>
      </c>
      <c r="J28" s="6">
        <f t="shared" si="6"/>
        <v>44.110296568110485</v>
      </c>
      <c r="K28" s="6">
        <f t="shared" si="7"/>
        <v>98.54268259540315</v>
      </c>
      <c r="L28" s="17"/>
    </row>
    <row r="29" spans="1:12" s="62" customFormat="1" x14ac:dyDescent="0.25">
      <c r="A29" s="63" t="s">
        <v>88</v>
      </c>
      <c r="B29" s="11">
        <f>'C. Population'!B29</f>
        <v>310.53147675330956</v>
      </c>
      <c r="C29" s="11">
        <f>'C. Population'!C29</f>
        <v>306.84358792459454</v>
      </c>
      <c r="D29" s="12">
        <f>'C. Population'!D29</f>
        <v>0.17899999999999999</v>
      </c>
      <c r="E29" s="12">
        <f>'C. Population'!E29</f>
        <v>0.14699999999999999</v>
      </c>
      <c r="F29" s="6">
        <f t="shared" si="2"/>
        <v>55.585134338842408</v>
      </c>
      <c r="G29" s="6">
        <f t="shared" si="3"/>
        <v>45.106007424915397</v>
      </c>
      <c r="H29" s="6">
        <f t="shared" si="4"/>
        <v>100.6911417637578</v>
      </c>
      <c r="I29" s="6">
        <f t="shared" si="5"/>
        <v>55.748694157556798</v>
      </c>
      <c r="J29" s="6">
        <f t="shared" si="6"/>
        <v>45.238732306938282</v>
      </c>
      <c r="K29" s="6">
        <f t="shared" si="7"/>
        <v>100.98742646449507</v>
      </c>
      <c r="L29" s="17"/>
    </row>
    <row r="30" spans="1:12" s="62" customFormat="1" x14ac:dyDescent="0.25">
      <c r="A30" s="63" t="s">
        <v>89</v>
      </c>
      <c r="B30" s="11">
        <f>'C. Population'!B30</f>
        <v>307.38293476566997</v>
      </c>
      <c r="C30" s="11">
        <f>'C. Population'!C30</f>
        <v>305.72159402334245</v>
      </c>
      <c r="D30" s="12">
        <f>'C. Population'!D30</f>
        <v>0.17899999999999999</v>
      </c>
      <c r="E30" s="12">
        <f>'C. Population'!E30</f>
        <v>0.14699999999999999</v>
      </c>
      <c r="F30" s="6">
        <f t="shared" si="2"/>
        <v>55.021545323054923</v>
      </c>
      <c r="G30" s="6">
        <f t="shared" si="3"/>
        <v>44.941074321431337</v>
      </c>
      <c r="H30" s="6">
        <f t="shared" si="4"/>
        <v>99.962619644486267</v>
      </c>
      <c r="I30" s="6">
        <f t="shared" si="5"/>
        <v>55.183446775403056</v>
      </c>
      <c r="J30" s="6">
        <f t="shared" si="6"/>
        <v>45.073313886132844</v>
      </c>
      <c r="K30" s="6">
        <f t="shared" si="7"/>
        <v>100.25676066153591</v>
      </c>
      <c r="L30" s="17"/>
    </row>
    <row r="31" spans="1:12" s="62" customFormat="1" x14ac:dyDescent="0.25">
      <c r="A31" s="63" t="s">
        <v>90</v>
      </c>
      <c r="B31" s="11">
        <f>'C. Population'!B31</f>
        <v>321.10779459024269</v>
      </c>
      <c r="C31" s="11">
        <f>'C. Population'!C31</f>
        <v>315.15851947185814</v>
      </c>
      <c r="D31" s="12">
        <f>'C. Population'!D31</f>
        <v>0.17899999999999999</v>
      </c>
      <c r="E31" s="12">
        <f>'C. Population'!E31</f>
        <v>0.14699999999999999</v>
      </c>
      <c r="F31" s="6">
        <f t="shared" si="2"/>
        <v>57.478295231653441</v>
      </c>
      <c r="G31" s="6">
        <f t="shared" si="3"/>
        <v>46.328302362363146</v>
      </c>
      <c r="H31" s="6">
        <f t="shared" si="4"/>
        <v>103.80659759401658</v>
      </c>
      <c r="I31" s="6">
        <f t="shared" si="5"/>
        <v>57.647425695399249</v>
      </c>
      <c r="J31" s="6">
        <f t="shared" si="6"/>
        <v>46.464623859573933</v>
      </c>
      <c r="K31" s="6">
        <f t="shared" si="7"/>
        <v>104.11204955497317</v>
      </c>
      <c r="L31" s="17"/>
    </row>
    <row r="32" spans="1:12" s="62" customFormat="1" x14ac:dyDescent="0.25">
      <c r="A32" s="63" t="s">
        <v>91</v>
      </c>
      <c r="B32" s="11">
        <f>'C. Population'!B32</f>
        <v>342.32131367270983</v>
      </c>
      <c r="C32" s="11">
        <f>'C. Population'!C32</f>
        <v>344.12161785301691</v>
      </c>
      <c r="D32" s="12">
        <f>'C. Population'!D32</f>
        <v>0.17899999999999999</v>
      </c>
      <c r="E32" s="12">
        <f>'C. Population'!E32</f>
        <v>0.14699999999999999</v>
      </c>
      <c r="F32" s="6">
        <f t="shared" si="2"/>
        <v>61.275515147415057</v>
      </c>
      <c r="G32" s="6">
        <f t="shared" si="3"/>
        <v>50.585877824393485</v>
      </c>
      <c r="H32" s="6">
        <f t="shared" si="4"/>
        <v>111.86139297180854</v>
      </c>
      <c r="I32" s="6">
        <f t="shared" si="5"/>
        <v>61.455818969081605</v>
      </c>
      <c r="J32" s="6">
        <f t="shared" si="6"/>
        <v>50.734727280365469</v>
      </c>
      <c r="K32" s="6">
        <f t="shared" si="7"/>
        <v>112.19054624944708</v>
      </c>
      <c r="L32" s="17"/>
    </row>
    <row r="33" spans="1:12" s="62" customFormat="1" x14ac:dyDescent="0.25">
      <c r="A33" s="63" t="s">
        <v>92</v>
      </c>
      <c r="B33" s="11">
        <f>'C. Population'!B33</f>
        <v>338.47696130106146</v>
      </c>
      <c r="C33" s="11">
        <f>'C. Population'!C33</f>
        <v>337.17221376696716</v>
      </c>
      <c r="D33" s="12">
        <f>'C. Population'!D33</f>
        <v>0.17899999999999999</v>
      </c>
      <c r="E33" s="12">
        <f>'C. Population'!E33</f>
        <v>0.14699999999999999</v>
      </c>
      <c r="F33" s="6">
        <f t="shared" si="2"/>
        <v>60.587376072890002</v>
      </c>
      <c r="G33" s="6">
        <f t="shared" si="3"/>
        <v>49.564315423744169</v>
      </c>
      <c r="H33" s="6">
        <f t="shared" si="4"/>
        <v>110.15169149663417</v>
      </c>
      <c r="I33" s="6">
        <f t="shared" si="5"/>
        <v>60.765655038385603</v>
      </c>
      <c r="J33" s="6">
        <f t="shared" si="6"/>
        <v>49.710158922043419</v>
      </c>
      <c r="K33" s="6">
        <f t="shared" si="7"/>
        <v>110.47581396042902</v>
      </c>
      <c r="L33" s="17"/>
    </row>
    <row r="34" spans="1:12" s="62" customFormat="1" x14ac:dyDescent="0.25">
      <c r="A34" s="63" t="s">
        <v>93</v>
      </c>
      <c r="B34" s="11">
        <f>'C. Population'!B34</f>
        <v>336.96357371584236</v>
      </c>
      <c r="C34" s="11">
        <f>'C. Population'!C34</f>
        <v>335.71971003433845</v>
      </c>
      <c r="D34" s="12">
        <f>'C. Population'!D34</f>
        <v>0.17899999999999999</v>
      </c>
      <c r="E34" s="12">
        <f>'C. Population'!E34</f>
        <v>0.14699999999999999</v>
      </c>
      <c r="F34" s="6">
        <f t="shared" si="2"/>
        <v>60.316479695135783</v>
      </c>
      <c r="G34" s="6">
        <f t="shared" si="3"/>
        <v>49.350797375047748</v>
      </c>
      <c r="H34" s="6">
        <f t="shared" si="4"/>
        <v>109.66727707018353</v>
      </c>
      <c r="I34" s="6">
        <f t="shared" si="5"/>
        <v>60.493961545306156</v>
      </c>
      <c r="J34" s="6">
        <f t="shared" si="6"/>
        <v>49.496012594334047</v>
      </c>
      <c r="K34" s="6">
        <f t="shared" si="7"/>
        <v>109.98997413964021</v>
      </c>
      <c r="L34" s="17"/>
    </row>
    <row r="35" spans="1:12" s="62" customFormat="1" x14ac:dyDescent="0.25">
      <c r="A35" s="63" t="s">
        <v>94</v>
      </c>
      <c r="B35" s="11">
        <f>'C. Population'!B35</f>
        <v>351.32336051582314</v>
      </c>
      <c r="C35" s="11">
        <f>'C. Population'!C35</f>
        <v>351.14060295619862</v>
      </c>
      <c r="D35" s="12">
        <f>'C. Population'!D35</f>
        <v>0.17899999999999999</v>
      </c>
      <c r="E35" s="12">
        <f>'C. Population'!E35</f>
        <v>0.14699999999999999</v>
      </c>
      <c r="F35" s="6">
        <f t="shared" si="2"/>
        <v>62.886881532332339</v>
      </c>
      <c r="G35" s="6">
        <f t="shared" si="3"/>
        <v>51.617668634561191</v>
      </c>
      <c r="H35" s="6">
        <f t="shared" si="4"/>
        <v>114.50455016689352</v>
      </c>
      <c r="I35" s="6">
        <f t="shared" si="5"/>
        <v>63.071926815847178</v>
      </c>
      <c r="J35" s="6">
        <f t="shared" si="6"/>
        <v>51.769554145404122</v>
      </c>
      <c r="K35" s="6">
        <f t="shared" si="7"/>
        <v>114.84148096125129</v>
      </c>
      <c r="L35" s="17"/>
    </row>
    <row r="36" spans="1:12" x14ac:dyDescent="0.25">
      <c r="A36" s="4" t="s">
        <v>95</v>
      </c>
      <c r="B36" s="11">
        <f>'C. Population'!B36</f>
        <v>349.8186705604042</v>
      </c>
      <c r="C36" s="11">
        <f>'C. Population'!C36</f>
        <v>342.70390462895421</v>
      </c>
      <c r="D36" s="12">
        <f>'C. Population'!D36</f>
        <v>0.218</v>
      </c>
      <c r="E36" s="12">
        <f>'C. Population'!E36</f>
        <v>0.20100000000000001</v>
      </c>
      <c r="F36" s="6">
        <f t="shared" si="2"/>
        <v>76.26047018216812</v>
      </c>
      <c r="G36" s="6">
        <f t="shared" si="3"/>
        <v>68.883484830419803</v>
      </c>
      <c r="H36" s="6">
        <f t="shared" si="4"/>
        <v>145.14395501258792</v>
      </c>
      <c r="I36" s="6">
        <f t="shared" si="5"/>
        <v>76.484867385241046</v>
      </c>
      <c r="J36" s="6">
        <f t="shared" si="6"/>
        <v>69.086175179652358</v>
      </c>
      <c r="K36" s="6">
        <f t="shared" si="7"/>
        <v>145.57104256489342</v>
      </c>
      <c r="L36" s="17"/>
    </row>
    <row r="37" spans="1:12" s="62" customFormat="1" x14ac:dyDescent="0.25">
      <c r="A37" s="63" t="s">
        <v>96</v>
      </c>
      <c r="B37" s="11">
        <f>'C. Population'!B37</f>
        <v>333.57149809379968</v>
      </c>
      <c r="C37" s="11">
        <f>'C. Population'!C37</f>
        <v>330.35327408803971</v>
      </c>
      <c r="D37" s="12">
        <f>'C. Population'!D37</f>
        <v>0.218</v>
      </c>
      <c r="E37" s="12">
        <f>'C. Population'!E37</f>
        <v>0.20100000000000001</v>
      </c>
      <c r="F37" s="6">
        <f t="shared" si="2"/>
        <v>72.718586584448332</v>
      </c>
      <c r="G37" s="6">
        <f t="shared" si="3"/>
        <v>66.401008091695985</v>
      </c>
      <c r="H37" s="6">
        <f t="shared" si="4"/>
        <v>139.11959467614432</v>
      </c>
      <c r="I37" s="6">
        <f t="shared" si="5"/>
        <v>72.932561759293023</v>
      </c>
      <c r="J37" s="6">
        <f t="shared" si="6"/>
        <v>66.596393728073622</v>
      </c>
      <c r="K37" s="6">
        <f t="shared" si="7"/>
        <v>139.52895548736663</v>
      </c>
      <c r="L37" s="17"/>
    </row>
    <row r="38" spans="1:12" s="62" customFormat="1" x14ac:dyDescent="0.25">
      <c r="A38" s="63" t="s">
        <v>97</v>
      </c>
      <c r="B38" s="11">
        <f>'C. Population'!B38</f>
        <v>333.33666208919675</v>
      </c>
      <c r="C38" s="11">
        <f>'C. Population'!C38</f>
        <v>325.90008899159722</v>
      </c>
      <c r="D38" s="12">
        <f>'C. Population'!D38</f>
        <v>0.218</v>
      </c>
      <c r="E38" s="12">
        <f>'C. Population'!E38</f>
        <v>0.20100000000000001</v>
      </c>
      <c r="F38" s="6">
        <f t="shared" si="2"/>
        <v>72.667392335444887</v>
      </c>
      <c r="G38" s="6">
        <f t="shared" si="3"/>
        <v>65.505917887311043</v>
      </c>
      <c r="H38" s="6">
        <f t="shared" si="4"/>
        <v>138.17331022275593</v>
      </c>
      <c r="I38" s="6">
        <f t="shared" si="5"/>
        <v>72.881216870695269</v>
      </c>
      <c r="J38" s="6">
        <f t="shared" si="6"/>
        <v>65.698669711729707</v>
      </c>
      <c r="K38" s="6">
        <f t="shared" si="7"/>
        <v>138.57988658242496</v>
      </c>
      <c r="L38" s="17"/>
    </row>
    <row r="39" spans="1:12" s="62" customFormat="1" x14ac:dyDescent="0.25">
      <c r="A39" s="63" t="s">
        <v>98</v>
      </c>
      <c r="B39" s="11">
        <f>'C. Population'!B39</f>
        <v>345.84385374175417</v>
      </c>
      <c r="C39" s="11">
        <f>'C. Population'!C39</f>
        <v>336.82430868130757</v>
      </c>
      <c r="D39" s="12">
        <f>'C. Population'!D39</f>
        <v>0.218</v>
      </c>
      <c r="E39" s="12">
        <f>'C. Population'!E39</f>
        <v>0.20100000000000001</v>
      </c>
      <c r="F39" s="6">
        <f t="shared" si="2"/>
        <v>75.393960115702413</v>
      </c>
      <c r="G39" s="6">
        <f t="shared" si="3"/>
        <v>67.701686044942832</v>
      </c>
      <c r="H39" s="6">
        <f t="shared" si="4"/>
        <v>143.09564616064523</v>
      </c>
      <c r="I39" s="6">
        <f t="shared" si="5"/>
        <v>75.615807604160622</v>
      </c>
      <c r="J39" s="6">
        <f t="shared" si="6"/>
        <v>67.900898939323326</v>
      </c>
      <c r="K39" s="6">
        <f t="shared" si="7"/>
        <v>143.51670654348393</v>
      </c>
      <c r="L39" s="17"/>
    </row>
    <row r="40" spans="1:12" s="62" customFormat="1" x14ac:dyDescent="0.25">
      <c r="A40" s="63" t="s">
        <v>99</v>
      </c>
      <c r="B40" s="11">
        <f>'C. Population'!B40</f>
        <v>366.55291029581485</v>
      </c>
      <c r="C40" s="11">
        <f>'C. Population'!C40</f>
        <v>360.51664501472391</v>
      </c>
      <c r="D40" s="12">
        <f>'C. Population'!D40</f>
        <v>0.218</v>
      </c>
      <c r="E40" s="12">
        <f>'C. Population'!E40</f>
        <v>0.20100000000000001</v>
      </c>
      <c r="F40" s="6">
        <f t="shared" si="2"/>
        <v>79.908534444487643</v>
      </c>
      <c r="G40" s="6">
        <f t="shared" si="3"/>
        <v>72.463845647959516</v>
      </c>
      <c r="H40" s="6">
        <f t="shared" si="4"/>
        <v>152.37238009244714</v>
      </c>
      <c r="I40" s="6">
        <f t="shared" si="5"/>
        <v>80.143666113465912</v>
      </c>
      <c r="J40" s="6">
        <f t="shared" si="6"/>
        <v>72.677071245027932</v>
      </c>
      <c r="K40" s="6">
        <f t="shared" si="7"/>
        <v>152.82073735849383</v>
      </c>
      <c r="L40" s="17"/>
    </row>
    <row r="41" spans="1:12" s="62" customFormat="1" x14ac:dyDescent="0.25">
      <c r="A41" s="63" t="s">
        <v>100</v>
      </c>
      <c r="B41" s="11">
        <f>'C. Population'!B41</f>
        <v>393.53295793575455</v>
      </c>
      <c r="C41" s="11">
        <f>'C. Population'!C41</f>
        <v>384.91348914660091</v>
      </c>
      <c r="D41" s="12">
        <f>'C. Population'!D41</f>
        <v>0.218</v>
      </c>
      <c r="E41" s="12">
        <f>'C. Population'!E41</f>
        <v>0.20100000000000001</v>
      </c>
      <c r="F41" s="6">
        <f t="shared" si="2"/>
        <v>85.790184829994487</v>
      </c>
      <c r="G41" s="6">
        <f t="shared" si="3"/>
        <v>77.367611318466786</v>
      </c>
      <c r="H41" s="6">
        <f t="shared" si="4"/>
        <v>163.15779614846127</v>
      </c>
      <c r="I41" s="6">
        <f t="shared" si="5"/>
        <v>86.042623314585171</v>
      </c>
      <c r="J41" s="6">
        <f t="shared" si="6"/>
        <v>77.595266295505695</v>
      </c>
      <c r="K41" s="6">
        <f t="shared" si="7"/>
        <v>163.63788961009087</v>
      </c>
      <c r="L41" s="17"/>
    </row>
    <row r="42" spans="1:12" s="62" customFormat="1" x14ac:dyDescent="0.25">
      <c r="A42" s="63" t="s">
        <v>101</v>
      </c>
      <c r="B42" s="11">
        <f>'C. Population'!B42</f>
        <v>378.87745172257007</v>
      </c>
      <c r="C42" s="11">
        <f>'C. Population'!C42</f>
        <v>372.78029928422359</v>
      </c>
      <c r="D42" s="12">
        <f>'C. Population'!D42</f>
        <v>0.218</v>
      </c>
      <c r="E42" s="12">
        <f>'C. Population'!E42</f>
        <v>0.20100000000000001</v>
      </c>
      <c r="F42" s="6">
        <f t="shared" si="2"/>
        <v>82.595284475520273</v>
      </c>
      <c r="G42" s="6">
        <f t="shared" si="3"/>
        <v>74.928840156128942</v>
      </c>
      <c r="H42" s="6">
        <f t="shared" si="4"/>
        <v>157.52412463164922</v>
      </c>
      <c r="I42" s="6">
        <f t="shared" si="5"/>
        <v>82.838321933577447</v>
      </c>
      <c r="J42" s="6">
        <f t="shared" si="6"/>
        <v>75.149319024412478</v>
      </c>
      <c r="K42" s="6">
        <f t="shared" si="7"/>
        <v>157.98764095798992</v>
      </c>
      <c r="L42" s="17"/>
    </row>
    <row r="43" spans="1:12" s="62" customFormat="1" x14ac:dyDescent="0.25">
      <c r="A43" s="63" t="s">
        <v>102</v>
      </c>
      <c r="B43" s="11">
        <f>'C. Population'!B43</f>
        <v>370.47554133566427</v>
      </c>
      <c r="C43" s="11">
        <f>'C. Population'!C43</f>
        <v>361.13417654176965</v>
      </c>
      <c r="D43" s="12">
        <f>'C. Population'!D43</f>
        <v>0.218</v>
      </c>
      <c r="E43" s="12">
        <f>'C. Population'!E43</f>
        <v>0.20100000000000001</v>
      </c>
      <c r="F43" s="6">
        <f t="shared" si="2"/>
        <v>80.763668011174815</v>
      </c>
      <c r="G43" s="6">
        <f t="shared" si="3"/>
        <v>72.587969484895709</v>
      </c>
      <c r="H43" s="6">
        <f t="shared" si="4"/>
        <v>153.35163749607051</v>
      </c>
      <c r="I43" s="6">
        <f t="shared" si="5"/>
        <v>81.001315919302399</v>
      </c>
      <c r="J43" s="6">
        <f t="shared" si="6"/>
        <v>72.801560317606871</v>
      </c>
      <c r="K43" s="6">
        <f t="shared" si="7"/>
        <v>153.80287623690927</v>
      </c>
      <c r="L43" s="17"/>
    </row>
    <row r="44" spans="1:12" s="62" customFormat="1" x14ac:dyDescent="0.25">
      <c r="A44" s="63" t="s">
        <v>103</v>
      </c>
      <c r="B44" s="11">
        <f>'C. Population'!B44</f>
        <v>359.3164823021238</v>
      </c>
      <c r="C44" s="11">
        <f>'C. Population'!C44</f>
        <v>354.90667550846342</v>
      </c>
      <c r="D44" s="12">
        <f>'C. Population'!D44</f>
        <v>0.218</v>
      </c>
      <c r="E44" s="12">
        <f>'C. Population'!E44</f>
        <v>0.20100000000000001</v>
      </c>
      <c r="F44" s="6">
        <f t="shared" si="2"/>
        <v>78.33099314186299</v>
      </c>
      <c r="G44" s="6">
        <f t="shared" si="3"/>
        <v>71.336241777201153</v>
      </c>
      <c r="H44" s="6">
        <f t="shared" si="4"/>
        <v>149.66723491906413</v>
      </c>
      <c r="I44" s="6">
        <f t="shared" si="5"/>
        <v>78.561482879638959</v>
      </c>
      <c r="J44" s="6">
        <f t="shared" si="6"/>
        <v>71.54614938850095</v>
      </c>
      <c r="K44" s="6">
        <f t="shared" si="7"/>
        <v>150.10763226813989</v>
      </c>
      <c r="L44" s="17"/>
    </row>
    <row r="45" spans="1:12" s="62" customFormat="1" x14ac:dyDescent="0.25">
      <c r="A45" s="63" t="s">
        <v>104</v>
      </c>
      <c r="B45" s="11">
        <f>'C. Population'!B45</f>
        <v>338.05077744085605</v>
      </c>
      <c r="C45" s="11">
        <f>'C. Population'!C45</f>
        <v>334.58032087880332</v>
      </c>
      <c r="D45" s="12">
        <f>'C. Population'!D45</f>
        <v>0.218</v>
      </c>
      <c r="E45" s="12">
        <f>'C. Population'!E45</f>
        <v>0.20100000000000001</v>
      </c>
      <c r="F45" s="6">
        <f t="shared" si="2"/>
        <v>73.695069482106618</v>
      </c>
      <c r="G45" s="6">
        <f t="shared" si="3"/>
        <v>67.250644496639467</v>
      </c>
      <c r="H45" s="6">
        <f t="shared" si="4"/>
        <v>140.94571397874608</v>
      </c>
      <c r="I45" s="6">
        <f t="shared" si="5"/>
        <v>73.911917967731569</v>
      </c>
      <c r="J45" s="6">
        <f t="shared" si="6"/>
        <v>67.448530196712511</v>
      </c>
      <c r="K45" s="6">
        <f t="shared" si="7"/>
        <v>141.36044816444408</v>
      </c>
      <c r="L45" s="17"/>
    </row>
    <row r="46" spans="1:12" x14ac:dyDescent="0.25">
      <c r="A46" s="4" t="s">
        <v>105</v>
      </c>
      <c r="B46" s="11">
        <f>'C. Population'!B46</f>
        <v>326.66558003251271</v>
      </c>
      <c r="C46" s="11">
        <f>'C. Population'!C46</f>
        <v>325.0303262774483</v>
      </c>
      <c r="D46" s="12">
        <f>'C. Population'!D46</f>
        <v>0.23</v>
      </c>
      <c r="E46" s="12">
        <f>'C. Population'!E46</f>
        <v>0.19900000000000001</v>
      </c>
      <c r="F46" s="6">
        <f t="shared" si="2"/>
        <v>75.133083407477926</v>
      </c>
      <c r="G46" s="6">
        <f t="shared" si="3"/>
        <v>64.681034929212217</v>
      </c>
      <c r="H46" s="6">
        <f t="shared" si="4"/>
        <v>139.81411833669014</v>
      </c>
      <c r="I46" s="6">
        <f t="shared" si="5"/>
        <v>75.354163263589612</v>
      </c>
      <c r="J46" s="6">
        <f t="shared" si="6"/>
        <v>64.871359527202586</v>
      </c>
      <c r="K46" s="6">
        <f t="shared" si="7"/>
        <v>140.22552279079221</v>
      </c>
      <c r="L46" s="17"/>
    </row>
    <row r="47" spans="1:12" s="62" customFormat="1" x14ac:dyDescent="0.25">
      <c r="A47" s="63" t="s">
        <v>106</v>
      </c>
      <c r="B47" s="11">
        <f>'C. Population'!B47</f>
        <v>326.0306530571047</v>
      </c>
      <c r="C47" s="11">
        <f>'C. Population'!C47</f>
        <v>323.06466254347174</v>
      </c>
      <c r="D47" s="12">
        <f>'C. Population'!D47</f>
        <v>0.23</v>
      </c>
      <c r="E47" s="12">
        <f>'C. Population'!E47</f>
        <v>0.19900000000000001</v>
      </c>
      <c r="F47" s="6">
        <f t="shared" si="2"/>
        <v>74.987050203134089</v>
      </c>
      <c r="G47" s="6">
        <f t="shared" si="3"/>
        <v>64.289867846150884</v>
      </c>
      <c r="H47" s="6">
        <f t="shared" si="4"/>
        <v>139.27691804928497</v>
      </c>
      <c r="I47" s="6">
        <f t="shared" si="5"/>
        <v>75.20770035506834</v>
      </c>
      <c r="J47" s="6">
        <f t="shared" si="6"/>
        <v>64.479041431051996</v>
      </c>
      <c r="K47" s="6">
        <f t="shared" si="7"/>
        <v>139.68674178612034</v>
      </c>
      <c r="L47" s="17"/>
    </row>
    <row r="48" spans="1:12" s="62" customFormat="1" x14ac:dyDescent="0.25">
      <c r="A48" s="63" t="s">
        <v>107</v>
      </c>
      <c r="B48" s="11">
        <f>'C. Population'!B48</f>
        <v>308.96590338928985</v>
      </c>
      <c r="C48" s="11">
        <f>'C. Population'!C48</f>
        <v>309.79208352555941</v>
      </c>
      <c r="D48" s="12">
        <f>'C. Population'!D48</f>
        <v>0.23</v>
      </c>
      <c r="E48" s="12">
        <f>'C. Population'!E48</f>
        <v>0.19900000000000001</v>
      </c>
      <c r="F48" s="6">
        <f t="shared" si="2"/>
        <v>71.062157779536662</v>
      </c>
      <c r="G48" s="6">
        <f t="shared" si="3"/>
        <v>61.648624621586322</v>
      </c>
      <c r="H48" s="6">
        <f t="shared" si="4"/>
        <v>132.71078240112297</v>
      </c>
      <c r="I48" s="6">
        <f t="shared" si="5"/>
        <v>71.271258895907494</v>
      </c>
      <c r="J48" s="6">
        <f t="shared" si="6"/>
        <v>61.830026321645768</v>
      </c>
      <c r="K48" s="6">
        <f t="shared" si="7"/>
        <v>133.10128521755325</v>
      </c>
      <c r="L48" s="17"/>
    </row>
    <row r="49" spans="1:12" s="62" customFormat="1" x14ac:dyDescent="0.25">
      <c r="A49" s="63" t="s">
        <v>108</v>
      </c>
      <c r="B49" s="11">
        <f>'C. Population'!B49</f>
        <v>309.34859910049471</v>
      </c>
      <c r="C49" s="11">
        <f>'C. Population'!C49</f>
        <v>310.40961505260509</v>
      </c>
      <c r="D49" s="12">
        <f>'C. Population'!D49</f>
        <v>0.23</v>
      </c>
      <c r="E49" s="12">
        <f>'C. Population'!E49</f>
        <v>0.19900000000000001</v>
      </c>
      <c r="F49" s="6">
        <f t="shared" si="2"/>
        <v>71.150177793113784</v>
      </c>
      <c r="G49" s="6">
        <f t="shared" si="3"/>
        <v>61.771513395468418</v>
      </c>
      <c r="H49" s="6">
        <f t="shared" si="4"/>
        <v>132.9216911885822</v>
      </c>
      <c r="I49" s="6">
        <f t="shared" si="5"/>
        <v>71.359537909262798</v>
      </c>
      <c r="J49" s="6">
        <f t="shared" si="6"/>
        <v>61.953276696985114</v>
      </c>
      <c r="K49" s="6">
        <f t="shared" si="7"/>
        <v>133.31281460624791</v>
      </c>
      <c r="L49" s="17"/>
    </row>
    <row r="50" spans="1:12" s="62" customFormat="1" x14ac:dyDescent="0.25">
      <c r="A50" s="63" t="s">
        <v>109</v>
      </c>
      <c r="B50" s="11">
        <f>'C. Population'!B50</f>
        <v>304.77364582563706</v>
      </c>
      <c r="C50" s="11">
        <f>'C. Population'!C50</f>
        <v>306.20866114326589</v>
      </c>
      <c r="D50" s="12">
        <f>'C. Population'!D50</f>
        <v>0.23</v>
      </c>
      <c r="E50" s="12">
        <f>'C. Population'!E50</f>
        <v>0.19900000000000001</v>
      </c>
      <c r="F50" s="6">
        <f t="shared" si="2"/>
        <v>70.097938539896532</v>
      </c>
      <c r="G50" s="6">
        <f t="shared" si="3"/>
        <v>60.935523567509911</v>
      </c>
      <c r="H50" s="6">
        <f t="shared" si="4"/>
        <v>131.03346210740645</v>
      </c>
      <c r="I50" s="6">
        <f t="shared" si="5"/>
        <v>70.304202431424557</v>
      </c>
      <c r="J50" s="6">
        <f t="shared" si="6"/>
        <v>61.114826960521654</v>
      </c>
      <c r="K50" s="6">
        <f t="shared" si="7"/>
        <v>131.41902939194622</v>
      </c>
      <c r="L50" s="17"/>
    </row>
    <row r="51" spans="1:12" s="62" customFormat="1" x14ac:dyDescent="0.25">
      <c r="A51" s="63" t="s">
        <v>110</v>
      </c>
      <c r="B51" s="11">
        <f>'C. Population'!B51</f>
        <v>304.02564966282768</v>
      </c>
      <c r="C51" s="11">
        <f>'C. Population'!C51</f>
        <v>307.63507199447008</v>
      </c>
      <c r="D51" s="12">
        <f>'C. Population'!D51</f>
        <v>0.23</v>
      </c>
      <c r="E51" s="12">
        <f>'C. Population'!E51</f>
        <v>0.19900000000000001</v>
      </c>
      <c r="F51" s="6">
        <f t="shared" si="2"/>
        <v>69.925899422450371</v>
      </c>
      <c r="G51" s="6">
        <f t="shared" si="3"/>
        <v>61.219379326899549</v>
      </c>
      <c r="H51" s="6">
        <f t="shared" si="4"/>
        <v>131.14527874934993</v>
      </c>
      <c r="I51" s="6">
        <f t="shared" si="5"/>
        <v>70.131657087139217</v>
      </c>
      <c r="J51" s="6">
        <f t="shared" si="6"/>
        <v>61.399517968347752</v>
      </c>
      <c r="K51" s="6">
        <f t="shared" si="7"/>
        <v>131.53117505548698</v>
      </c>
      <c r="L51" s="17"/>
    </row>
    <row r="52" spans="1:12" s="62" customFormat="1" x14ac:dyDescent="0.25">
      <c r="A52" s="63" t="s">
        <v>111</v>
      </c>
      <c r="B52" s="11">
        <f>'C. Population'!B52</f>
        <v>298.56353814835893</v>
      </c>
      <c r="C52" s="11">
        <f>'C. Population'!C52</f>
        <v>300.91180621409899</v>
      </c>
      <c r="D52" s="12">
        <f>'C. Population'!D52</f>
        <v>0.23</v>
      </c>
      <c r="E52" s="12">
        <f>'C. Population'!E52</f>
        <v>0.19900000000000001</v>
      </c>
      <c r="F52" s="6">
        <f t="shared" si="2"/>
        <v>68.669613774122553</v>
      </c>
      <c r="G52" s="6">
        <f t="shared" si="3"/>
        <v>59.881449436605699</v>
      </c>
      <c r="H52" s="6">
        <f t="shared" si="4"/>
        <v>128.55106321072824</v>
      </c>
      <c r="I52" s="6">
        <f t="shared" si="5"/>
        <v>68.87167480561375</v>
      </c>
      <c r="J52" s="6">
        <f t="shared" si="6"/>
        <v>60.057651205850362</v>
      </c>
      <c r="K52" s="6">
        <f t="shared" si="7"/>
        <v>128.9293260114641</v>
      </c>
      <c r="L52" s="17"/>
    </row>
    <row r="53" spans="1:12" s="62" customFormat="1" x14ac:dyDescent="0.25">
      <c r="A53" s="63" t="s">
        <v>112</v>
      </c>
      <c r="B53" s="11">
        <f>'C. Population'!B53</f>
        <v>286.92610947581244</v>
      </c>
      <c r="C53" s="11">
        <f>'C. Population'!C53</f>
        <v>296.36294721910019</v>
      </c>
      <c r="D53" s="12">
        <f>'C. Population'!D53</f>
        <v>0.23</v>
      </c>
      <c r="E53" s="12">
        <f>'C. Population'!E53</f>
        <v>0.19900000000000001</v>
      </c>
      <c r="F53" s="6">
        <f t="shared" si="2"/>
        <v>65.993005179436864</v>
      </c>
      <c r="G53" s="6">
        <f t="shared" si="3"/>
        <v>58.976226496600944</v>
      </c>
      <c r="H53" s="6">
        <f t="shared" si="4"/>
        <v>124.96923167603781</v>
      </c>
      <c r="I53" s="6">
        <f t="shared" si="5"/>
        <v>66.187190263127917</v>
      </c>
      <c r="J53" s="6">
        <f t="shared" si="6"/>
        <v>59.149764638209831</v>
      </c>
      <c r="K53" s="6">
        <f t="shared" si="7"/>
        <v>125.33695490133775</v>
      </c>
      <c r="L53" s="17"/>
    </row>
    <row r="54" spans="1:12" s="62" customFormat="1" x14ac:dyDescent="0.25">
      <c r="A54" s="63" t="s">
        <v>113</v>
      </c>
      <c r="B54" s="11">
        <f>'C. Population'!B54</f>
        <v>290.65739266005937</v>
      </c>
      <c r="C54" s="11">
        <f>'C. Population'!C54</f>
        <v>297.97200824027567</v>
      </c>
      <c r="D54" s="12">
        <f>'C. Population'!D54</f>
        <v>0.23</v>
      </c>
      <c r="E54" s="12">
        <f>'C. Population'!E54</f>
        <v>0.19900000000000001</v>
      </c>
      <c r="F54" s="6">
        <f t="shared" si="2"/>
        <v>66.851200311813656</v>
      </c>
      <c r="G54" s="6">
        <f t="shared" si="3"/>
        <v>59.29642963981486</v>
      </c>
      <c r="H54" s="6">
        <f t="shared" si="4"/>
        <v>126.14762995162852</v>
      </c>
      <c r="I54" s="6">
        <f t="shared" si="5"/>
        <v>67.047910643341979</v>
      </c>
      <c r="J54" s="6">
        <f t="shared" si="6"/>
        <v>59.470909982403889</v>
      </c>
      <c r="K54" s="6">
        <f t="shared" si="7"/>
        <v>126.51882062574586</v>
      </c>
      <c r="L54" s="17"/>
    </row>
    <row r="55" spans="1:12" s="62" customFormat="1" x14ac:dyDescent="0.25">
      <c r="A55" s="63" t="s">
        <v>114</v>
      </c>
      <c r="B55" s="11">
        <f>'C. Population'!B55</f>
        <v>282.13371545595209</v>
      </c>
      <c r="C55" s="11">
        <f>'C. Population'!C55</f>
        <v>290.68339669570781</v>
      </c>
      <c r="D55" s="12">
        <f>'C. Population'!D55</f>
        <v>0.23</v>
      </c>
      <c r="E55" s="12">
        <f>'C. Population'!E55</f>
        <v>0.19900000000000001</v>
      </c>
      <c r="F55" s="6">
        <f t="shared" si="2"/>
        <v>64.890754554868977</v>
      </c>
      <c r="G55" s="6">
        <f t="shared" si="3"/>
        <v>57.84599594244586</v>
      </c>
      <c r="H55" s="6">
        <f t="shared" si="4"/>
        <v>122.73675049731483</v>
      </c>
      <c r="I55" s="6">
        <f t="shared" si="5"/>
        <v>65.081696254974176</v>
      </c>
      <c r="J55" s="6">
        <f t="shared" si="6"/>
        <v>58.016208369243728</v>
      </c>
      <c r="K55" s="6">
        <f t="shared" si="7"/>
        <v>123.09790462421789</v>
      </c>
      <c r="L55" s="17"/>
    </row>
    <row r="56" spans="1:12" x14ac:dyDescent="0.25">
      <c r="A56" s="4" t="s">
        <v>115</v>
      </c>
      <c r="B56" s="11">
        <f>'C. Population'!B56</f>
        <v>276.23672245147782</v>
      </c>
      <c r="C56" s="11">
        <f>'C. Population'!C56</f>
        <v>282.78595125123564</v>
      </c>
      <c r="D56" s="12">
        <f>'C. Population'!D56</f>
        <v>0.189</v>
      </c>
      <c r="E56" s="12">
        <f>'C. Population'!E56</f>
        <v>0.151</v>
      </c>
      <c r="F56" s="6">
        <f t="shared" si="2"/>
        <v>52.208740543329306</v>
      </c>
      <c r="G56" s="6">
        <f t="shared" si="3"/>
        <v>42.70067863893658</v>
      </c>
      <c r="H56" s="6">
        <f t="shared" si="4"/>
        <v>94.909419182265879</v>
      </c>
      <c r="I56" s="6">
        <f t="shared" si="5"/>
        <v>52.362365289228443</v>
      </c>
      <c r="J56" s="6">
        <f t="shared" si="6"/>
        <v>42.826325816733998</v>
      </c>
      <c r="K56" s="6">
        <f t="shared" si="7"/>
        <v>95.188691105962434</v>
      </c>
      <c r="L56" s="17"/>
    </row>
    <row r="57" spans="1:12" s="62" customFormat="1" x14ac:dyDescent="0.25">
      <c r="A57" s="63" t="s">
        <v>116</v>
      </c>
      <c r="B57" s="11">
        <f>'C. Population'!B57</f>
        <v>277.96755078169963</v>
      </c>
      <c r="C57" s="11">
        <f>'C. Population'!C57</f>
        <v>292.70994381967472</v>
      </c>
      <c r="D57" s="12">
        <f>'C. Population'!D57</f>
        <v>0.189</v>
      </c>
      <c r="E57" s="12">
        <f>'C. Population'!E57</f>
        <v>0.151</v>
      </c>
      <c r="F57" s="6">
        <f t="shared" si="2"/>
        <v>52.535867097741232</v>
      </c>
      <c r="G57" s="6">
        <f t="shared" si="3"/>
        <v>44.199201516770884</v>
      </c>
      <c r="H57" s="6">
        <f t="shared" si="4"/>
        <v>96.735068614512116</v>
      </c>
      <c r="I57" s="6">
        <f t="shared" si="5"/>
        <v>52.690454416827826</v>
      </c>
      <c r="J57" s="6">
        <f t="shared" si="6"/>
        <v>44.32925811325827</v>
      </c>
      <c r="K57" s="6">
        <f t="shared" si="7"/>
        <v>97.019712530086096</v>
      </c>
      <c r="L57" s="17"/>
    </row>
    <row r="58" spans="1:12" s="62" customFormat="1" x14ac:dyDescent="0.25">
      <c r="A58" s="63" t="s">
        <v>117</v>
      </c>
      <c r="B58" s="11">
        <f>'C. Population'!B58</f>
        <v>273.00120416583707</v>
      </c>
      <c r="C58" s="11">
        <f>'C. Population'!C58</f>
        <v>288.50029228319403</v>
      </c>
      <c r="D58" s="12">
        <f>'C. Population'!D58</f>
        <v>0.189</v>
      </c>
      <c r="E58" s="12">
        <f>'C. Population'!E58</f>
        <v>0.151</v>
      </c>
      <c r="F58" s="6">
        <f t="shared" si="2"/>
        <v>51.597227587343205</v>
      </c>
      <c r="G58" s="6">
        <f t="shared" si="3"/>
        <v>43.563544134762296</v>
      </c>
      <c r="H58" s="6">
        <f t="shared" si="4"/>
        <v>95.160771722105494</v>
      </c>
      <c r="I58" s="6">
        <f t="shared" si="5"/>
        <v>51.749052950198418</v>
      </c>
      <c r="J58" s="6">
        <f t="shared" si="6"/>
        <v>43.691730302988553</v>
      </c>
      <c r="K58" s="6">
        <f t="shared" si="7"/>
        <v>95.440783253186964</v>
      </c>
      <c r="L58" s="17"/>
    </row>
    <row r="59" spans="1:12" s="62" customFormat="1" x14ac:dyDescent="0.25">
      <c r="A59" s="63" t="s">
        <v>118</v>
      </c>
      <c r="B59" s="11">
        <f>'C. Population'!B59</f>
        <v>285.94327730840001</v>
      </c>
      <c r="C59" s="11">
        <f>'C. Population'!C59</f>
        <v>298.88525909013202</v>
      </c>
      <c r="D59" s="12">
        <f>'C. Population'!D59</f>
        <v>0.189</v>
      </c>
      <c r="E59" s="12">
        <f>'C. Population'!E59</f>
        <v>0.151</v>
      </c>
      <c r="F59" s="6">
        <f t="shared" si="2"/>
        <v>54.0432794112876</v>
      </c>
      <c r="G59" s="6">
        <f t="shared" si="3"/>
        <v>45.131674122609937</v>
      </c>
      <c r="H59" s="6">
        <f t="shared" si="4"/>
        <v>99.174953533897536</v>
      </c>
      <c r="I59" s="6">
        <f t="shared" si="5"/>
        <v>54.202302306318444</v>
      </c>
      <c r="J59" s="6">
        <f t="shared" si="6"/>
        <v>45.264474529149794</v>
      </c>
      <c r="K59" s="6">
        <f t="shared" si="7"/>
        <v>99.466776835468238</v>
      </c>
      <c r="L59" s="17"/>
    </row>
    <row r="60" spans="1:12" s="62" customFormat="1" x14ac:dyDescent="0.25">
      <c r="A60" s="63" t="s">
        <v>119</v>
      </c>
      <c r="B60" s="11">
        <f>'C. Population'!B60</f>
        <v>299.43330112836986</v>
      </c>
      <c r="C60" s="11">
        <f>'C. Population'!C60</f>
        <v>314.66275472479327</v>
      </c>
      <c r="D60" s="12">
        <f>'C. Population'!D60</f>
        <v>0.189</v>
      </c>
      <c r="E60" s="12">
        <f>'C. Population'!E60</f>
        <v>0.151</v>
      </c>
      <c r="F60" s="6">
        <f t="shared" si="2"/>
        <v>56.592893913261904</v>
      </c>
      <c r="G60" s="6">
        <f t="shared" si="3"/>
        <v>47.51407596344378</v>
      </c>
      <c r="H60" s="6">
        <f t="shared" si="4"/>
        <v>104.10696987670568</v>
      </c>
      <c r="I60" s="6">
        <f t="shared" si="5"/>
        <v>56.759419074693554</v>
      </c>
      <c r="J60" s="6">
        <f t="shared" si="6"/>
        <v>47.653886611441656</v>
      </c>
      <c r="K60" s="6">
        <f t="shared" si="7"/>
        <v>104.4133056861352</v>
      </c>
      <c r="L60" s="17"/>
    </row>
    <row r="61" spans="1:12" s="62" customFormat="1" x14ac:dyDescent="0.25">
      <c r="A61" s="63" t="s">
        <v>120</v>
      </c>
      <c r="B61" s="11">
        <f>'C. Population'!B61</f>
        <v>304.93890079183922</v>
      </c>
      <c r="C61" s="11">
        <f>'C. Population'!C61</f>
        <v>318.13310795424746</v>
      </c>
      <c r="D61" s="12">
        <f>'C. Population'!D61</f>
        <v>0.189</v>
      </c>
      <c r="E61" s="12">
        <f>'C. Population'!E61</f>
        <v>0.151</v>
      </c>
      <c r="F61" s="6">
        <f t="shared" si="2"/>
        <v>57.633452249657616</v>
      </c>
      <c r="G61" s="6">
        <f t="shared" si="3"/>
        <v>48.038099301091364</v>
      </c>
      <c r="H61" s="6">
        <f t="shared" si="4"/>
        <v>105.67155155074897</v>
      </c>
      <c r="I61" s="6">
        <f t="shared" si="5"/>
        <v>57.803039264494636</v>
      </c>
      <c r="J61" s="6">
        <f t="shared" si="6"/>
        <v>48.179451893048316</v>
      </c>
      <c r="K61" s="6">
        <f t="shared" si="7"/>
        <v>105.98249115754294</v>
      </c>
      <c r="L61" s="17"/>
    </row>
    <row r="62" spans="1:12" s="62" customFormat="1" x14ac:dyDescent="0.25">
      <c r="A62" s="63" t="s">
        <v>121</v>
      </c>
      <c r="B62" s="11">
        <f>'C. Population'!B62</f>
        <v>287.66540800882171</v>
      </c>
      <c r="C62" s="11">
        <f>'C. Population'!C62</f>
        <v>303.16449164374467</v>
      </c>
      <c r="D62" s="12">
        <f>'C. Population'!D62</f>
        <v>0.189</v>
      </c>
      <c r="E62" s="12">
        <f>'C. Population'!E62</f>
        <v>0.151</v>
      </c>
      <c r="F62" s="6">
        <f t="shared" si="2"/>
        <v>54.368762113667302</v>
      </c>
      <c r="G62" s="6">
        <f t="shared" si="3"/>
        <v>45.77783823820544</v>
      </c>
      <c r="H62" s="6">
        <f t="shared" si="4"/>
        <v>100.14660035187273</v>
      </c>
      <c r="I62" s="6">
        <f t="shared" si="5"/>
        <v>54.528742744834418</v>
      </c>
      <c r="J62" s="6">
        <f t="shared" si="6"/>
        <v>45.912539989176032</v>
      </c>
      <c r="K62" s="6">
        <f t="shared" si="7"/>
        <v>100.44128273401044</v>
      </c>
      <c r="L62" s="17"/>
    </row>
    <row r="63" spans="1:12" s="62" customFormat="1" x14ac:dyDescent="0.25">
      <c r="A63" s="63" t="s">
        <v>122</v>
      </c>
      <c r="B63" s="11">
        <f>'C. Population'!B63</f>
        <v>264.2774814763273</v>
      </c>
      <c r="C63" s="11">
        <f>'C. Population'!C63</f>
        <v>285.03863668088132</v>
      </c>
      <c r="D63" s="12">
        <f>'C. Population'!D63</f>
        <v>0.189</v>
      </c>
      <c r="E63" s="12">
        <f>'C. Population'!E63</f>
        <v>0.151</v>
      </c>
      <c r="F63" s="6">
        <f t="shared" si="2"/>
        <v>49.948443999025862</v>
      </c>
      <c r="G63" s="6">
        <f t="shared" si="3"/>
        <v>43.040834138813082</v>
      </c>
      <c r="H63" s="6">
        <f t="shared" si="4"/>
        <v>92.989278137838937</v>
      </c>
      <c r="I63" s="6">
        <f t="shared" si="5"/>
        <v>50.095417799534211</v>
      </c>
      <c r="J63" s="6">
        <f t="shared" si="6"/>
        <v>43.167482227601468</v>
      </c>
      <c r="K63" s="6">
        <f t="shared" si="7"/>
        <v>93.262900027135672</v>
      </c>
      <c r="L63" s="17"/>
    </row>
    <row r="64" spans="1:12" s="62" customFormat="1" x14ac:dyDescent="0.25">
      <c r="A64" s="63" t="s">
        <v>123</v>
      </c>
      <c r="B64" s="11">
        <f>'C. Population'!B64</f>
        <v>235.91451069817018</v>
      </c>
      <c r="C64" s="11">
        <f>'C. Population'!C64</f>
        <v>260.35477085333525</v>
      </c>
      <c r="D64" s="12">
        <f>'C. Population'!D64</f>
        <v>0.189</v>
      </c>
      <c r="E64" s="12">
        <f>'C. Population'!E64</f>
        <v>0.151</v>
      </c>
      <c r="F64" s="6">
        <f t="shared" si="2"/>
        <v>44.587842521954165</v>
      </c>
      <c r="G64" s="6">
        <f t="shared" si="3"/>
        <v>39.313570398853621</v>
      </c>
      <c r="H64" s="6">
        <f t="shared" si="4"/>
        <v>83.901412920807786</v>
      </c>
      <c r="I64" s="6">
        <f t="shared" si="5"/>
        <v>44.719042698521164</v>
      </c>
      <c r="J64" s="6">
        <f t="shared" si="6"/>
        <v>39.429250976474506</v>
      </c>
      <c r="K64" s="6">
        <f t="shared" si="7"/>
        <v>84.148293674995671</v>
      </c>
      <c r="L64" s="17"/>
    </row>
    <row r="65" spans="1:12" s="62" customFormat="1" x14ac:dyDescent="0.25">
      <c r="A65" s="63" t="s">
        <v>124</v>
      </c>
      <c r="B65" s="11">
        <f>'C. Population'!B65</f>
        <v>217.21460662793473</v>
      </c>
      <c r="C65" s="11">
        <f>'C. Population'!C65</f>
        <v>239.41088469662944</v>
      </c>
      <c r="D65" s="12">
        <f>'C. Population'!D65</f>
        <v>0.189</v>
      </c>
      <c r="E65" s="12">
        <f>'C. Population'!E65</f>
        <v>0.151</v>
      </c>
      <c r="F65" s="6">
        <f t="shared" si="2"/>
        <v>41.053560652679664</v>
      </c>
      <c r="G65" s="6">
        <f t="shared" si="3"/>
        <v>36.151043589191048</v>
      </c>
      <c r="H65" s="6">
        <f t="shared" si="4"/>
        <v>77.204604241870712</v>
      </c>
      <c r="I65" s="6">
        <f t="shared" si="5"/>
        <v>41.174361169181076</v>
      </c>
      <c r="J65" s="6">
        <f t="shared" si="6"/>
        <v>36.257418399760716</v>
      </c>
      <c r="K65" s="6">
        <f t="shared" si="7"/>
        <v>77.431779568941792</v>
      </c>
      <c r="L65" s="17"/>
    </row>
    <row r="66" spans="1:12" x14ac:dyDescent="0.25">
      <c r="A66" s="4" t="s">
        <v>125</v>
      </c>
      <c r="B66" s="11">
        <f>'C. Population'!B66</f>
        <v>186.08578957334282</v>
      </c>
      <c r="C66" s="11">
        <f>'C. Population'!C66</f>
        <v>210.00420733125472</v>
      </c>
      <c r="D66" s="12">
        <f>'C. Population'!D66</f>
        <v>0.13500000000000001</v>
      </c>
      <c r="E66" s="12">
        <f>'C. Population'!E66</f>
        <v>0.11</v>
      </c>
      <c r="F66" s="6">
        <f t="shared" si="2"/>
        <v>25.121581592401284</v>
      </c>
      <c r="G66" s="6">
        <f t="shared" si="3"/>
        <v>23.100462806438021</v>
      </c>
      <c r="H66" s="6">
        <f t="shared" si="4"/>
        <v>48.222044398839301</v>
      </c>
      <c r="I66" s="6">
        <f t="shared" si="5"/>
        <v>25.195502099744569</v>
      </c>
      <c r="J66" s="6">
        <f t="shared" si="6"/>
        <v>23.168436151358037</v>
      </c>
      <c r="K66" s="6">
        <f t="shared" si="7"/>
        <v>48.363938251102603</v>
      </c>
      <c r="L66" s="17"/>
    </row>
    <row r="67" spans="1:12" s="62" customFormat="1" x14ac:dyDescent="0.25">
      <c r="A67" s="63" t="s">
        <v>152</v>
      </c>
      <c r="B67" s="11">
        <f>'C. Population'!B67</f>
        <v>173.8743173339891</v>
      </c>
      <c r="C67" s="11">
        <f>'C. Population'!C67</f>
        <v>200.60207239130503</v>
      </c>
      <c r="D67" s="12">
        <f>'C. Population'!D67</f>
        <v>0.13500000000000001</v>
      </c>
      <c r="E67" s="12">
        <f>'C. Population'!E67</f>
        <v>0.11</v>
      </c>
      <c r="F67" s="6">
        <f t="shared" si="2"/>
        <v>23.473032840088528</v>
      </c>
      <c r="G67" s="6">
        <f t="shared" si="3"/>
        <v>22.066227963043552</v>
      </c>
      <c r="H67" s="6">
        <f t="shared" si="4"/>
        <v>45.53926080313208</v>
      </c>
      <c r="I67" s="6">
        <f t="shared" si="5"/>
        <v>23.54210247609225</v>
      </c>
      <c r="J67" s="6">
        <f t="shared" si="6"/>
        <v>22.131158061500177</v>
      </c>
      <c r="K67" s="6">
        <f t="shared" si="7"/>
        <v>45.673260537592427</v>
      </c>
      <c r="L67" s="17"/>
    </row>
    <row r="68" spans="1:12" s="62" customFormat="1" x14ac:dyDescent="0.25">
      <c r="A68" s="63" t="s">
        <v>127</v>
      </c>
      <c r="B68" s="11">
        <f>'C. Population'!B68</f>
        <v>159.65369261081003</v>
      </c>
      <c r="C68" s="11">
        <f>'C. Population'!C68</f>
        <v>185.19857472372777</v>
      </c>
      <c r="D68" s="12">
        <f>'C. Population'!D68</f>
        <v>0.13500000000000001</v>
      </c>
      <c r="E68" s="12">
        <f>'C. Population'!E68</f>
        <v>0.11</v>
      </c>
      <c r="F68" s="6">
        <f t="shared" si="2"/>
        <v>21.553248502459354</v>
      </c>
      <c r="G68" s="6">
        <f t="shared" si="3"/>
        <v>20.371843219610057</v>
      </c>
      <c r="H68" s="6">
        <f t="shared" si="4"/>
        <v>41.925091722069411</v>
      </c>
      <c r="I68" s="6">
        <f t="shared" si="5"/>
        <v>21.616669153676618</v>
      </c>
      <c r="J68" s="6">
        <f t="shared" si="6"/>
        <v>20.431787573860703</v>
      </c>
      <c r="K68" s="6">
        <f t="shared" si="7"/>
        <v>42.048456727537321</v>
      </c>
      <c r="L68" s="17"/>
    </row>
    <row r="69" spans="1:12" s="62" customFormat="1" x14ac:dyDescent="0.25">
      <c r="A69" s="63" t="s">
        <v>128</v>
      </c>
      <c r="B69" s="11">
        <f>'C. Population'!B69</f>
        <v>150.19936901809101</v>
      </c>
      <c r="C69" s="11">
        <f>'C. Population'!C69</f>
        <v>177.80559165346205</v>
      </c>
      <c r="D69" s="12">
        <f>'C. Population'!D69</f>
        <v>0.13500000000000001</v>
      </c>
      <c r="E69" s="12">
        <f>'C. Population'!E69</f>
        <v>0.11</v>
      </c>
      <c r="F69" s="6">
        <f t="shared" si="2"/>
        <v>20.276914817442286</v>
      </c>
      <c r="G69" s="6">
        <f t="shared" si="3"/>
        <v>19.558615081880824</v>
      </c>
      <c r="H69" s="6">
        <f t="shared" si="4"/>
        <v>39.835529899323106</v>
      </c>
      <c r="I69" s="6">
        <f t="shared" si="5"/>
        <v>20.336579843911611</v>
      </c>
      <c r="J69" s="6">
        <f t="shared" si="6"/>
        <v>19.61616650412973</v>
      </c>
      <c r="K69" s="6">
        <f t="shared" si="7"/>
        <v>39.952746348041337</v>
      </c>
      <c r="L69" s="17"/>
    </row>
    <row r="70" spans="1:12" s="62" customFormat="1" x14ac:dyDescent="0.25">
      <c r="A70" s="63" t="s">
        <v>129</v>
      </c>
      <c r="B70" s="11">
        <f>'C. Population'!B70</f>
        <v>135.57865332410694</v>
      </c>
      <c r="C70" s="11">
        <f>'C. Population'!C70</f>
        <v>168.03815637356973</v>
      </c>
      <c r="D70" s="12">
        <f>'C. Population'!D70</f>
        <v>0.13500000000000001</v>
      </c>
      <c r="E70" s="12">
        <f>'C. Population'!E70</f>
        <v>0.11</v>
      </c>
      <c r="F70" s="6">
        <f t="shared" si="2"/>
        <v>18.303118198754436</v>
      </c>
      <c r="G70" s="6">
        <f t="shared" si="3"/>
        <v>18.48419720109267</v>
      </c>
      <c r="H70" s="6">
        <f t="shared" si="4"/>
        <v>36.787315399847103</v>
      </c>
      <c r="I70" s="6">
        <f t="shared" si="5"/>
        <v>18.356975308755235</v>
      </c>
      <c r="J70" s="6">
        <f t="shared" si="6"/>
        <v>18.538587137885159</v>
      </c>
      <c r="K70" s="6">
        <f t="shared" si="7"/>
        <v>36.89556244664039</v>
      </c>
      <c r="L70" s="17"/>
    </row>
    <row r="71" spans="1:12" s="62" customFormat="1" x14ac:dyDescent="0.25">
      <c r="A71" s="63" t="s">
        <v>130</v>
      </c>
      <c r="B71" s="11">
        <f>'C. Population'!B71</f>
        <v>122.1930010617384</v>
      </c>
      <c r="C71" s="11">
        <f>'C. Population'!C71</f>
        <v>152.88688989309571</v>
      </c>
      <c r="D71" s="12">
        <f>'C. Population'!D71</f>
        <v>0.13500000000000001</v>
      </c>
      <c r="E71" s="12">
        <f>'C. Population'!E71</f>
        <v>0.11</v>
      </c>
      <c r="F71" s="6">
        <f t="shared" si="2"/>
        <v>16.496055143334686</v>
      </c>
      <c r="G71" s="6">
        <f t="shared" si="3"/>
        <v>16.817557888240529</v>
      </c>
      <c r="H71" s="6">
        <f t="shared" si="4"/>
        <v>33.313613031575215</v>
      </c>
      <c r="I71" s="6">
        <f t="shared" si="5"/>
        <v>16.544594952059427</v>
      </c>
      <c r="J71" s="6">
        <f t="shared" si="6"/>
        <v>16.867043722036513</v>
      </c>
      <c r="K71" s="6">
        <f t="shared" si="7"/>
        <v>33.41163867409594</v>
      </c>
      <c r="L71" s="17"/>
    </row>
    <row r="72" spans="1:12" s="62" customFormat="1" x14ac:dyDescent="0.25">
      <c r="A72" s="63" t="s">
        <v>131</v>
      </c>
      <c r="B72" s="11">
        <f>'C. Population'!B72</f>
        <v>108.27679338156321</v>
      </c>
      <c r="C72" s="11">
        <f>'C. Population'!C72</f>
        <v>139.77086816373011</v>
      </c>
      <c r="D72" s="12">
        <f>'C. Population'!D72</f>
        <v>0.13500000000000001</v>
      </c>
      <c r="E72" s="12">
        <f>'C. Population'!E72</f>
        <v>0.11</v>
      </c>
      <c r="F72" s="6">
        <f t="shared" ref="F72:F91" si="8">B72*D72</f>
        <v>14.617367106511034</v>
      </c>
      <c r="G72" s="6">
        <f t="shared" ref="G72:G91" si="9">C72*E72</f>
        <v>15.374795498010313</v>
      </c>
      <c r="H72" s="6">
        <f t="shared" ref="H72:H91" si="10">F72+G72</f>
        <v>29.992162604521347</v>
      </c>
      <c r="I72" s="6">
        <f t="shared" ref="I72:I91" si="11">(F72/$H72)*$K72</f>
        <v>14.66037885672915</v>
      </c>
      <c r="J72" s="6">
        <f t="shared" ref="J72:J91" si="12">(G72/$H72)*$K72</f>
        <v>15.420035988913799</v>
      </c>
      <c r="K72" s="6">
        <f t="shared" ref="K72:K91" si="13">(H72/H$92)*K$92</f>
        <v>30.080414845642949</v>
      </c>
      <c r="L72" s="17"/>
    </row>
    <row r="73" spans="1:12" s="62" customFormat="1" x14ac:dyDescent="0.25">
      <c r="A73" s="63" t="s">
        <v>132</v>
      </c>
      <c r="B73" s="11">
        <f>'C. Population'!B73</f>
        <v>96.430621593814067</v>
      </c>
      <c r="C73" s="11">
        <f>'C. Population'!C73</f>
        <v>129.35980847536763</v>
      </c>
      <c r="D73" s="12">
        <f>'C. Population'!D73</f>
        <v>0.13500000000000001</v>
      </c>
      <c r="E73" s="12">
        <f>'C. Population'!E73</f>
        <v>0.11</v>
      </c>
      <c r="F73" s="6">
        <f t="shared" si="8"/>
        <v>13.018133915164899</v>
      </c>
      <c r="G73" s="6">
        <f t="shared" si="9"/>
        <v>14.229578932290439</v>
      </c>
      <c r="H73" s="6">
        <f t="shared" si="10"/>
        <v>27.24771284745534</v>
      </c>
      <c r="I73" s="6">
        <f t="shared" si="11"/>
        <v>13.056439905579248</v>
      </c>
      <c r="J73" s="6">
        <f t="shared" si="12"/>
        <v>14.271449611892651</v>
      </c>
      <c r="K73" s="6">
        <f t="shared" si="13"/>
        <v>27.327889517471899</v>
      </c>
      <c r="L73" s="17"/>
    </row>
    <row r="74" spans="1:12" s="62" customFormat="1" x14ac:dyDescent="0.25">
      <c r="A74" s="63" t="s">
        <v>133</v>
      </c>
      <c r="B74" s="11">
        <f>'C. Population'!B74</f>
        <v>84.132173056459237</v>
      </c>
      <c r="C74" s="11">
        <f>'C. Population'!C74</f>
        <v>116.57429657737863</v>
      </c>
      <c r="D74" s="12">
        <f>'C. Population'!D74</f>
        <v>0.13500000000000001</v>
      </c>
      <c r="E74" s="12">
        <f>'C. Population'!E74</f>
        <v>0.11</v>
      </c>
      <c r="F74" s="6">
        <f t="shared" si="8"/>
        <v>11.357843362621997</v>
      </c>
      <c r="G74" s="6">
        <f t="shared" si="9"/>
        <v>12.823172623511649</v>
      </c>
      <c r="H74" s="6">
        <f t="shared" si="10"/>
        <v>24.181015986133644</v>
      </c>
      <c r="I74" s="6">
        <f t="shared" si="11"/>
        <v>11.391263931331116</v>
      </c>
      <c r="J74" s="6">
        <f t="shared" si="12"/>
        <v>12.860904938357907</v>
      </c>
      <c r="K74" s="6">
        <f t="shared" si="13"/>
        <v>24.252168869689022</v>
      </c>
      <c r="L74" s="17"/>
    </row>
    <row r="75" spans="1:12" s="62" customFormat="1" x14ac:dyDescent="0.25">
      <c r="A75" s="63" t="s">
        <v>134</v>
      </c>
      <c r="B75" s="11">
        <f>'C. Population'!B75</f>
        <v>73.721110185728151</v>
      </c>
      <c r="C75" s="11">
        <f>'C. Population'!C75</f>
        <v>108.43331757294482</v>
      </c>
      <c r="D75" s="12">
        <f>'C. Population'!D75</f>
        <v>0.13500000000000001</v>
      </c>
      <c r="E75" s="12">
        <f>'C. Population'!E75</f>
        <v>0.11</v>
      </c>
      <c r="F75" s="6">
        <f t="shared" si="8"/>
        <v>9.9523498750733008</v>
      </c>
      <c r="G75" s="6">
        <f t="shared" si="9"/>
        <v>11.92766493302393</v>
      </c>
      <c r="H75" s="6">
        <f t="shared" si="10"/>
        <v>21.880014808097229</v>
      </c>
      <c r="I75" s="6">
        <f t="shared" si="11"/>
        <v>9.9816347650121511</v>
      </c>
      <c r="J75" s="6">
        <f t="shared" si="12"/>
        <v>11.962762207454158</v>
      </c>
      <c r="K75" s="6">
        <f t="shared" si="13"/>
        <v>21.944396972466308</v>
      </c>
      <c r="L75" s="17"/>
    </row>
    <row r="76" spans="1:12" s="62" customFormat="1" x14ac:dyDescent="0.25">
      <c r="A76" s="63" t="s">
        <v>135</v>
      </c>
      <c r="B76" s="11">
        <f>'C. Population'!B76</f>
        <v>64.971294606817992</v>
      </c>
      <c r="C76" s="11">
        <f>'C. Population'!C76</f>
        <v>98.117931783138744</v>
      </c>
      <c r="D76" s="12">
        <f>'C. Population'!D76</f>
        <v>0.13500000000000001</v>
      </c>
      <c r="E76" s="12">
        <f>'C. Population'!E76</f>
        <v>0.11</v>
      </c>
      <c r="F76" s="6">
        <f t="shared" si="8"/>
        <v>8.7711247719204302</v>
      </c>
      <c r="G76" s="6">
        <f t="shared" si="9"/>
        <v>10.792972496145262</v>
      </c>
      <c r="H76" s="6">
        <f t="shared" si="10"/>
        <v>19.564097268065694</v>
      </c>
      <c r="I76" s="6">
        <f t="shared" si="11"/>
        <v>8.7969338950732396</v>
      </c>
      <c r="J76" s="6">
        <f t="shared" si="12"/>
        <v>10.824730926629533</v>
      </c>
      <c r="K76" s="6">
        <f t="shared" si="13"/>
        <v>19.621664821702772</v>
      </c>
      <c r="L76" s="17"/>
    </row>
    <row r="77" spans="1:12" s="62" customFormat="1" x14ac:dyDescent="0.25">
      <c r="A77" s="63" t="s">
        <v>136</v>
      </c>
      <c r="B77" s="11">
        <f>'C. Population'!B77</f>
        <v>56.38673399410991</v>
      </c>
      <c r="C77" s="11">
        <f>'C. Population'!C77</f>
        <v>89.985650405846414</v>
      </c>
      <c r="D77" s="12">
        <f>'C. Population'!D77</f>
        <v>0.13500000000000001</v>
      </c>
      <c r="E77" s="12">
        <f>'C. Population'!E77</f>
        <v>0.11</v>
      </c>
      <c r="F77" s="6">
        <f t="shared" si="8"/>
        <v>7.6122090892048382</v>
      </c>
      <c r="G77" s="6">
        <f t="shared" si="9"/>
        <v>9.8984215446431048</v>
      </c>
      <c r="H77" s="6">
        <f t="shared" si="10"/>
        <v>17.510630633847942</v>
      </c>
      <c r="I77" s="6">
        <f t="shared" si="11"/>
        <v>7.6346080912663723</v>
      </c>
      <c r="J77" s="6">
        <f t="shared" si="12"/>
        <v>9.9275477499254592</v>
      </c>
      <c r="K77" s="6">
        <f t="shared" si="13"/>
        <v>17.562155841191831</v>
      </c>
      <c r="L77" s="17"/>
    </row>
    <row r="78" spans="1:12" s="62" customFormat="1" x14ac:dyDescent="0.25">
      <c r="A78" s="63" t="s">
        <v>137</v>
      </c>
      <c r="B78" s="11">
        <f>'C. Population'!B78</f>
        <v>49.098120221618146</v>
      </c>
      <c r="C78" s="11">
        <f>'C. Population'!C78</f>
        <v>80.653096483028577</v>
      </c>
      <c r="D78" s="12">
        <f>'C. Population'!D78</f>
        <v>0.13500000000000001</v>
      </c>
      <c r="E78" s="12">
        <f>'C. Population'!E78</f>
        <v>0.11</v>
      </c>
      <c r="F78" s="6">
        <f t="shared" si="8"/>
        <v>6.6282462299184504</v>
      </c>
      <c r="G78" s="6">
        <f t="shared" si="9"/>
        <v>8.8718406131331431</v>
      </c>
      <c r="H78" s="6">
        <f t="shared" si="10"/>
        <v>15.500086843051594</v>
      </c>
      <c r="I78" s="6">
        <f t="shared" si="11"/>
        <v>6.6477499113371392</v>
      </c>
      <c r="J78" s="6">
        <f t="shared" si="12"/>
        <v>8.8979460936650661</v>
      </c>
      <c r="K78" s="6">
        <f t="shared" si="13"/>
        <v>15.545696005002206</v>
      </c>
      <c r="L78" s="17"/>
    </row>
    <row r="79" spans="1:12" s="62" customFormat="1" x14ac:dyDescent="0.25">
      <c r="A79" s="63" t="s">
        <v>138</v>
      </c>
      <c r="B79" s="11">
        <f>'C. Population'!B79</f>
        <v>41.687739631924849</v>
      </c>
      <c r="C79" s="11">
        <f>'C. Population'!C79</f>
        <v>74.321223924024508</v>
      </c>
      <c r="D79" s="12">
        <f>'C. Population'!D79</f>
        <v>0.13500000000000001</v>
      </c>
      <c r="E79" s="12">
        <f>'C. Population'!E79</f>
        <v>0.11</v>
      </c>
      <c r="F79" s="6">
        <f t="shared" si="8"/>
        <v>5.627844850309855</v>
      </c>
      <c r="G79" s="6">
        <f t="shared" si="9"/>
        <v>8.1753346316426967</v>
      </c>
      <c r="H79" s="6">
        <f t="shared" si="10"/>
        <v>13.803179481952551</v>
      </c>
      <c r="I79" s="6">
        <f t="shared" si="11"/>
        <v>5.6444048405737659</v>
      </c>
      <c r="J79" s="6">
        <f t="shared" si="12"/>
        <v>8.1993906362954831</v>
      </c>
      <c r="K79" s="6">
        <f t="shared" si="13"/>
        <v>13.843795476869248</v>
      </c>
      <c r="L79" s="17"/>
    </row>
    <row r="80" spans="1:12" s="62" customFormat="1" x14ac:dyDescent="0.25">
      <c r="A80" s="63" t="s">
        <v>139</v>
      </c>
      <c r="B80" s="11">
        <f>'C. Population'!B80</f>
        <v>33.346712653619839</v>
      </c>
      <c r="C80" s="11">
        <f>'C. Population'!C80</f>
        <v>65.649689663959862</v>
      </c>
      <c r="D80" s="12">
        <f>'C. Population'!D80</f>
        <v>0.13500000000000001</v>
      </c>
      <c r="E80" s="12">
        <f>'C. Population'!E80</f>
        <v>0.11</v>
      </c>
      <c r="F80" s="6">
        <f t="shared" si="8"/>
        <v>4.5018062082386789</v>
      </c>
      <c r="G80" s="6">
        <f t="shared" si="9"/>
        <v>7.2214658630355846</v>
      </c>
      <c r="H80" s="6">
        <f t="shared" si="10"/>
        <v>11.723272071274263</v>
      </c>
      <c r="I80" s="6">
        <f t="shared" si="11"/>
        <v>4.5150528184351808</v>
      </c>
      <c r="J80" s="6">
        <f t="shared" si="12"/>
        <v>7.2427150992110372</v>
      </c>
      <c r="K80" s="6">
        <f t="shared" si="13"/>
        <v>11.757767917646216</v>
      </c>
      <c r="L80" s="17"/>
    </row>
    <row r="81" spans="1:12" s="62" customFormat="1" x14ac:dyDescent="0.25">
      <c r="A81" s="63" t="s">
        <v>140</v>
      </c>
      <c r="B81" s="11">
        <f>'C. Population'!B81</f>
        <v>28.249901590755666</v>
      </c>
      <c r="C81" s="11">
        <f>'C. Population'!C81</f>
        <v>58.561123543646225</v>
      </c>
      <c r="D81" s="12">
        <f>'C. Population'!D81</f>
        <v>0.13500000000000001</v>
      </c>
      <c r="E81" s="12">
        <f>'C. Population'!E81</f>
        <v>0.11</v>
      </c>
      <c r="F81" s="6">
        <f t="shared" si="8"/>
        <v>3.8137367147520154</v>
      </c>
      <c r="G81" s="6">
        <f t="shared" si="9"/>
        <v>6.4417235898010849</v>
      </c>
      <c r="H81" s="6">
        <f t="shared" si="10"/>
        <v>10.2554603045531</v>
      </c>
      <c r="I81" s="6">
        <f t="shared" si="11"/>
        <v>3.8249586735204653</v>
      </c>
      <c r="J81" s="6">
        <f t="shared" si="12"/>
        <v>6.4606784264689852</v>
      </c>
      <c r="K81" s="6">
        <f t="shared" si="13"/>
        <v>10.285637099989451</v>
      </c>
      <c r="L81" s="17"/>
    </row>
    <row r="82" spans="1:12" s="62" customFormat="1" x14ac:dyDescent="0.25">
      <c r="A82" s="63" t="s">
        <v>141</v>
      </c>
      <c r="B82" s="11">
        <f>'C. Population'!B82</f>
        <v>21.848446057875073</v>
      </c>
      <c r="C82" s="11">
        <f>'C. Population'!C82</f>
        <v>50.011356063562424</v>
      </c>
      <c r="D82" s="12">
        <f>'C. Population'!D82</f>
        <v>0.13500000000000001</v>
      </c>
      <c r="E82" s="12">
        <f>'C. Population'!E82</f>
        <v>0.11</v>
      </c>
      <c r="F82" s="6">
        <f t="shared" si="8"/>
        <v>2.9495402178131349</v>
      </c>
      <c r="G82" s="6">
        <f t="shared" si="9"/>
        <v>5.5012491669918671</v>
      </c>
      <c r="H82" s="6">
        <f t="shared" si="10"/>
        <v>8.4507893848050024</v>
      </c>
      <c r="I82" s="6">
        <f t="shared" si="11"/>
        <v>2.9582192696685374</v>
      </c>
      <c r="J82" s="6">
        <f t="shared" si="12"/>
        <v>5.5174366481801087</v>
      </c>
      <c r="K82" s="6">
        <f t="shared" si="13"/>
        <v>8.4756559178486466</v>
      </c>
      <c r="L82" s="17"/>
    </row>
    <row r="83" spans="1:12" s="62" customFormat="1" x14ac:dyDescent="0.25">
      <c r="A83" s="63" t="s">
        <v>142</v>
      </c>
      <c r="B83" s="11">
        <f>'C. Population'!B83</f>
        <v>16.734239735410686</v>
      </c>
      <c r="C83" s="11">
        <f>'C. Population'!C83</f>
        <v>42.331351297627535</v>
      </c>
      <c r="D83" s="12">
        <f>'C. Population'!D83</f>
        <v>0.13500000000000001</v>
      </c>
      <c r="E83" s="12">
        <f>'C. Population'!E83</f>
        <v>0.11</v>
      </c>
      <c r="F83" s="6">
        <f t="shared" si="8"/>
        <v>2.2591223642804428</v>
      </c>
      <c r="G83" s="6">
        <f t="shared" si="9"/>
        <v>4.6564486427390293</v>
      </c>
      <c r="H83" s="6">
        <f t="shared" si="10"/>
        <v>6.915571007019472</v>
      </c>
      <c r="I83" s="6">
        <f t="shared" si="11"/>
        <v>2.2657698546346601</v>
      </c>
      <c r="J83" s="6">
        <f t="shared" si="12"/>
        <v>4.6701502898595804</v>
      </c>
      <c r="K83" s="6">
        <f t="shared" si="13"/>
        <v>6.93592014449424</v>
      </c>
      <c r="L83" s="17"/>
    </row>
    <row r="84" spans="1:12" s="62" customFormat="1" x14ac:dyDescent="0.25">
      <c r="A84" s="63" t="s">
        <v>143</v>
      </c>
      <c r="B84" s="11">
        <f>'C. Population'!B84</f>
        <v>12.167984090353194</v>
      </c>
      <c r="C84" s="11">
        <f>'C. Population'!C84</f>
        <v>34.799206193097959</v>
      </c>
      <c r="D84" s="12">
        <f>'C. Population'!D84</f>
        <v>0.13500000000000001</v>
      </c>
      <c r="E84" s="12">
        <f>'C. Population'!E84</f>
        <v>0.11</v>
      </c>
      <c r="F84" s="6">
        <f t="shared" si="8"/>
        <v>1.6426778521976813</v>
      </c>
      <c r="G84" s="6">
        <f t="shared" si="9"/>
        <v>3.8279126812407753</v>
      </c>
      <c r="H84" s="6">
        <f t="shared" si="10"/>
        <v>5.4705905334384566</v>
      </c>
      <c r="I84" s="6">
        <f t="shared" si="11"/>
        <v>1.6475114483544122</v>
      </c>
      <c r="J84" s="6">
        <f t="shared" si="12"/>
        <v>3.8391763529336718</v>
      </c>
      <c r="K84" s="6">
        <f t="shared" si="13"/>
        <v>5.4866878012880838</v>
      </c>
      <c r="L84" s="17"/>
    </row>
    <row r="85" spans="1:12" s="62" customFormat="1" x14ac:dyDescent="0.25">
      <c r="A85" s="63" t="s">
        <v>144</v>
      </c>
      <c r="B85" s="11">
        <f>'C. Population'!B85</f>
        <v>8.1931672717031514</v>
      </c>
      <c r="C85" s="11">
        <f>'C. Population'!C85</f>
        <v>24.996980404639721</v>
      </c>
      <c r="D85" s="12">
        <f>'C. Population'!D85</f>
        <v>0.13500000000000001</v>
      </c>
      <c r="E85" s="12">
        <f>'C. Population'!E85</f>
        <v>0.11</v>
      </c>
      <c r="F85" s="6">
        <f t="shared" si="8"/>
        <v>1.1060775816799255</v>
      </c>
      <c r="G85" s="6">
        <f t="shared" si="9"/>
        <v>2.7496678445103693</v>
      </c>
      <c r="H85" s="6">
        <f t="shared" si="10"/>
        <v>3.8557454261902948</v>
      </c>
      <c r="I85" s="6">
        <f t="shared" si="11"/>
        <v>1.1093322261257015</v>
      </c>
      <c r="J85" s="6">
        <f t="shared" si="12"/>
        <v>2.7577587698903705</v>
      </c>
      <c r="K85" s="6">
        <f t="shared" si="13"/>
        <v>3.867090996016072</v>
      </c>
      <c r="L85" s="17"/>
    </row>
    <row r="86" spans="1:12" s="62" customFormat="1" x14ac:dyDescent="0.25">
      <c r="A86" s="63" t="s">
        <v>145</v>
      </c>
      <c r="B86" s="11">
        <f>'C. Population'!B86</f>
        <v>6.8189417632858511</v>
      </c>
      <c r="C86" s="11">
        <f>'C. Population'!C86</f>
        <v>21.648393955166412</v>
      </c>
      <c r="D86" s="12">
        <f>'C. Population'!D86</f>
        <v>0.13500000000000001</v>
      </c>
      <c r="E86" s="12">
        <f>'C. Population'!E86</f>
        <v>0.11</v>
      </c>
      <c r="F86" s="6">
        <f t="shared" si="8"/>
        <v>0.92055713804358996</v>
      </c>
      <c r="G86" s="6">
        <f t="shared" si="9"/>
        <v>2.3813233350683052</v>
      </c>
      <c r="H86" s="6">
        <f t="shared" si="10"/>
        <v>3.3018804731118951</v>
      </c>
      <c r="I86" s="6">
        <f t="shared" si="11"/>
        <v>0.92326588671183651</v>
      </c>
      <c r="J86" s="6">
        <f t="shared" si="12"/>
        <v>2.3883304030122239</v>
      </c>
      <c r="K86" s="6">
        <f t="shared" si="13"/>
        <v>3.3115962897240605</v>
      </c>
      <c r="L86" s="17"/>
    </row>
    <row r="87" spans="1:12" s="62" customFormat="1" x14ac:dyDescent="0.25">
      <c r="A87" s="63" t="s">
        <v>146</v>
      </c>
      <c r="B87" s="11">
        <f>'C. Population'!B87</f>
        <v>4.5314651258570517</v>
      </c>
      <c r="C87" s="11">
        <f>'C. Population'!C87</f>
        <v>16.74293224736655</v>
      </c>
      <c r="D87" s="12">
        <f>'C. Population'!D87</f>
        <v>0.13500000000000001</v>
      </c>
      <c r="E87" s="12">
        <f>'C. Population'!E87</f>
        <v>0.11</v>
      </c>
      <c r="F87" s="6">
        <f t="shared" si="8"/>
        <v>0.61174779199070206</v>
      </c>
      <c r="G87" s="6">
        <f t="shared" si="9"/>
        <v>1.8417225472103205</v>
      </c>
      <c r="H87" s="6">
        <f t="shared" si="10"/>
        <v>2.4534703392010226</v>
      </c>
      <c r="I87" s="6">
        <f t="shared" si="11"/>
        <v>0.61354786604192213</v>
      </c>
      <c r="J87" s="6">
        <f t="shared" si="12"/>
        <v>1.8471418343907318</v>
      </c>
      <c r="K87" s="6">
        <f t="shared" si="13"/>
        <v>2.460689700432654</v>
      </c>
      <c r="L87" s="17"/>
    </row>
    <row r="88" spans="1:12" s="62" customFormat="1" x14ac:dyDescent="0.25">
      <c r="A88" s="63" t="s">
        <v>147</v>
      </c>
      <c r="B88" s="11">
        <f>'C. Population'!B88</f>
        <v>2.9397988724370121</v>
      </c>
      <c r="C88" s="11">
        <f>'C. Population'!C88</f>
        <v>10.376269179796518</v>
      </c>
      <c r="D88" s="12">
        <f>'C. Population'!D88</f>
        <v>0.13500000000000001</v>
      </c>
      <c r="E88" s="12">
        <f>'C. Population'!E88</f>
        <v>0.11</v>
      </c>
      <c r="F88" s="6">
        <f t="shared" si="8"/>
        <v>0.39687284777899667</v>
      </c>
      <c r="G88" s="6">
        <f t="shared" si="9"/>
        <v>1.1413896097776171</v>
      </c>
      <c r="H88" s="6">
        <f t="shared" si="10"/>
        <v>1.5382624575566137</v>
      </c>
      <c r="I88" s="6">
        <f t="shared" si="11"/>
        <v>0.39804065013852136</v>
      </c>
      <c r="J88" s="6">
        <f t="shared" si="12"/>
        <v>1.1447481602224123</v>
      </c>
      <c r="K88" s="6">
        <f t="shared" si="13"/>
        <v>1.5427888103609335</v>
      </c>
      <c r="L88" s="17"/>
    </row>
    <row r="89" spans="1:12" s="62" customFormat="1" x14ac:dyDescent="0.25">
      <c r="A89" s="63" t="s">
        <v>148</v>
      </c>
      <c r="B89" s="11">
        <f>'C. Population'!B89</f>
        <v>1.7395259600219006</v>
      </c>
      <c r="C89" s="11">
        <f>'C. Population'!C89</f>
        <v>7.4973545959636194</v>
      </c>
      <c r="D89" s="12">
        <f>'C. Population'!D89</f>
        <v>0.13500000000000001</v>
      </c>
      <c r="E89" s="12">
        <f>'C. Population'!E89</f>
        <v>0.11</v>
      </c>
      <c r="F89" s="6">
        <f t="shared" si="8"/>
        <v>0.23483600460295659</v>
      </c>
      <c r="G89" s="6">
        <f t="shared" si="9"/>
        <v>0.82470900555599813</v>
      </c>
      <c r="H89" s="6">
        <f t="shared" si="10"/>
        <v>1.0595450101589547</v>
      </c>
      <c r="I89" s="6">
        <f t="shared" si="11"/>
        <v>0.23552701191628481</v>
      </c>
      <c r="J89" s="6">
        <f t="shared" si="12"/>
        <v>0.82713572012717462</v>
      </c>
      <c r="K89" s="6">
        <f t="shared" si="13"/>
        <v>1.0626627320434594</v>
      </c>
      <c r="L89" s="17"/>
    </row>
    <row r="90" spans="1:12" s="62" customFormat="1" x14ac:dyDescent="0.25">
      <c r="A90" s="63" t="s">
        <v>149</v>
      </c>
      <c r="B90" s="11">
        <f>'C. Population'!B90</f>
        <v>0.92194875881160732</v>
      </c>
      <c r="C90" s="11">
        <f>'C. Population'!C90</f>
        <v>4.9141593349413517</v>
      </c>
      <c r="D90" s="12">
        <f>'C. Population'!D90</f>
        <v>0.13500000000000001</v>
      </c>
      <c r="E90" s="12">
        <f>'C. Population'!E90</f>
        <v>0.11</v>
      </c>
      <c r="F90" s="6">
        <f t="shared" si="8"/>
        <v>0.124463082439567</v>
      </c>
      <c r="G90" s="6">
        <f t="shared" si="9"/>
        <v>0.54055752684354874</v>
      </c>
      <c r="H90" s="6">
        <f t="shared" si="10"/>
        <v>0.66502060928311568</v>
      </c>
      <c r="I90" s="6">
        <f t="shared" si="11"/>
        <v>0.12482931631563096</v>
      </c>
      <c r="J90" s="6">
        <f t="shared" si="12"/>
        <v>0.54214812282117597</v>
      </c>
      <c r="K90" s="6">
        <f t="shared" si="13"/>
        <v>0.66697743913680685</v>
      </c>
      <c r="L90" s="17"/>
    </row>
    <row r="91" spans="1:12" s="62" customFormat="1" x14ac:dyDescent="0.25">
      <c r="A91" s="63" t="s">
        <v>150</v>
      </c>
      <c r="B91" s="11">
        <f>'C. Population'!B91</f>
        <v>1.4525041766182871</v>
      </c>
      <c r="C91" s="11">
        <f>'C. Population'!C91</f>
        <v>8.4888840900933786</v>
      </c>
      <c r="D91" s="12">
        <f>'C. Population'!D91</f>
        <v>0.13500000000000001</v>
      </c>
      <c r="E91" s="12">
        <f>'C. Population'!E91</f>
        <v>0.11</v>
      </c>
      <c r="F91" s="6">
        <f t="shared" si="8"/>
        <v>0.19608806384346877</v>
      </c>
      <c r="G91" s="6">
        <f t="shared" si="9"/>
        <v>0.93377724991027167</v>
      </c>
      <c r="H91" s="6">
        <f t="shared" si="10"/>
        <v>1.1298653137537404</v>
      </c>
      <c r="I91" s="6">
        <f t="shared" si="11"/>
        <v>0.19666505495009781</v>
      </c>
      <c r="J91" s="6">
        <f t="shared" si="12"/>
        <v>0.93652489889109314</v>
      </c>
      <c r="K91" s="6">
        <f t="shared" si="13"/>
        <v>1.1331899538411909</v>
      </c>
      <c r="L91" s="17"/>
    </row>
    <row r="92" spans="1:12" x14ac:dyDescent="0.25">
      <c r="A92" s="4" t="s">
        <v>5</v>
      </c>
      <c r="B92" s="11">
        <f>'C. Population'!B92</f>
        <v>20285.838585617206</v>
      </c>
      <c r="C92" s="11">
        <f>'C. Population'!C92</f>
        <v>20763.349510129894</v>
      </c>
      <c r="D92" s="61"/>
      <c r="E92" s="61"/>
      <c r="F92" s="6">
        <f>SUM(F7:F91)</f>
        <v>3765.0185678834746</v>
      </c>
      <c r="G92" s="6">
        <f>SUM(G7:G91)</f>
        <v>3192.8697517992214</v>
      </c>
      <c r="H92" s="6">
        <f>SUM(H7:H91)</f>
        <v>6957.8883196826937</v>
      </c>
      <c r="I92" s="6">
        <f t="shared" ref="I92" si="14">(F92/$H92)*$K92</f>
        <v>3776.0971730131382</v>
      </c>
      <c r="J92" s="6">
        <f t="shared" ref="J92" si="15">(G92/$H92)*$K92</f>
        <v>3202.2648032638722</v>
      </c>
      <c r="K92" s="92">
        <f>('C. Population'!B92+'C. Population'!C92)*'C. Population'!I92</f>
        <v>6978.3619762770077</v>
      </c>
      <c r="L92" s="17"/>
    </row>
    <row r="93" spans="1:12" s="3" customFormat="1" x14ac:dyDescent="0.25">
      <c r="A93" s="14" t="s">
        <v>12</v>
      </c>
      <c r="B93" s="15">
        <f>SUM(B7:B25)</f>
        <v>6122.4355688930809</v>
      </c>
      <c r="C93" s="15">
        <f>SUM(C7:C25)</f>
        <v>5860.904746919583</v>
      </c>
      <c r="D93" s="16"/>
      <c r="E93" s="16"/>
      <c r="F93" s="15">
        <f t="shared" ref="F93:K93" si="16">SUM(F7:F25)</f>
        <v>980.6094707216962</v>
      </c>
      <c r="G93" s="15">
        <f t="shared" si="16"/>
        <v>726.16447255682363</v>
      </c>
      <c r="H93" s="15">
        <f t="shared" si="16"/>
        <v>1706.7739432785195</v>
      </c>
      <c r="I93" s="15">
        <f t="shared" si="16"/>
        <v>983.49492398484995</v>
      </c>
      <c r="J93" s="15">
        <f t="shared" si="16"/>
        <v>728.30121884521452</v>
      </c>
      <c r="K93" s="15">
        <f t="shared" si="16"/>
        <v>1711.7961428300646</v>
      </c>
    </row>
    <row r="94" spans="1:12" s="3" customFormat="1" x14ac:dyDescent="0.25">
      <c r="A94" s="14" t="s">
        <v>13</v>
      </c>
      <c r="B94" s="15">
        <f>SUM(B26:B55)</f>
        <v>9799.5760076343759</v>
      </c>
      <c r="C94" s="15">
        <f>SUM(C26:C55)</f>
        <v>9741.0292838907153</v>
      </c>
      <c r="D94" s="16"/>
      <c r="E94" s="16"/>
      <c r="F94" s="15">
        <f t="shared" ref="F94:K94" si="17">SUM(F26:F55)</f>
        <v>2048.2724309089631</v>
      </c>
      <c r="G94" s="15">
        <f t="shared" si="17"/>
        <v>1780.72008670433</v>
      </c>
      <c r="H94" s="15">
        <f t="shared" si="17"/>
        <v>3828.9925176132933</v>
      </c>
      <c r="I94" s="15">
        <f t="shared" si="17"/>
        <v>2054.2994932065003</v>
      </c>
      <c r="J94" s="15">
        <f t="shared" si="17"/>
        <v>1785.9598735291124</v>
      </c>
      <c r="K94" s="15">
        <f t="shared" si="17"/>
        <v>3840.2593667356123</v>
      </c>
    </row>
    <row r="95" spans="1:12" s="3" customFormat="1" x14ac:dyDescent="0.25">
      <c r="A95" s="14" t="s">
        <v>219</v>
      </c>
      <c r="B95" s="15">
        <f>SUM(B56:B75)</f>
        <v>4012.7384845785209</v>
      </c>
      <c r="C95" s="15">
        <f>SUM(C56:C75)</f>
        <v>4472.3198761537042</v>
      </c>
      <c r="D95" s="16"/>
      <c r="E95" s="16"/>
      <c r="F95" s="15">
        <f>SUM(F56:F75)</f>
        <v>688.7397154437997</v>
      </c>
      <c r="G95" s="15">
        <f t="shared" ref="G95:K95" si="18">SUM(G56:G75)</f>
        <v>610.18467618982004</v>
      </c>
      <c r="H95" s="15">
        <f t="shared" si="18"/>
        <v>1298.9243916336197</v>
      </c>
      <c r="I95" s="15">
        <f t="shared" si="18"/>
        <v>690.76633900672357</v>
      </c>
      <c r="J95" s="15">
        <f t="shared" si="18"/>
        <v>611.98015075702222</v>
      </c>
      <c r="K95" s="15">
        <f t="shared" si="18"/>
        <v>1302.7464897637456</v>
      </c>
    </row>
    <row r="96" spans="1:12" s="128" customFormat="1" x14ac:dyDescent="0.25">
      <c r="A96" s="138" t="s">
        <v>220</v>
      </c>
      <c r="B96" s="15">
        <f>SUM(B76:B90)</f>
        <v>349.63602033460194</v>
      </c>
      <c r="C96" s="15">
        <f>SUM(C76:C90)</f>
        <v>680.60671907580638</v>
      </c>
      <c r="D96" s="16"/>
      <c r="E96" s="16"/>
      <c r="F96" s="15">
        <f>SUM(F76:F90)</f>
        <v>47.200862745171264</v>
      </c>
      <c r="G96" s="15">
        <f t="shared" ref="G96:K96" si="19">SUM(G76:G90)</f>
        <v>74.866739098338712</v>
      </c>
      <c r="H96" s="15">
        <f t="shared" si="19"/>
        <v>122.06760184350996</v>
      </c>
      <c r="I96" s="15">
        <f t="shared" si="19"/>
        <v>47.339751760113671</v>
      </c>
      <c r="J96" s="15">
        <f t="shared" si="19"/>
        <v>75.087035233633003</v>
      </c>
      <c r="K96" s="15">
        <f t="shared" si="19"/>
        <v>122.42678699374667</v>
      </c>
    </row>
    <row r="97" spans="1:11" s="100" customFormat="1" x14ac:dyDescent="0.25">
      <c r="A97" s="104" t="s">
        <v>197</v>
      </c>
      <c r="B97" s="15">
        <f>B91</f>
        <v>1.4525041766182871</v>
      </c>
      <c r="C97" s="15">
        <f>C91</f>
        <v>8.4888840900933786</v>
      </c>
      <c r="D97" s="16"/>
      <c r="E97" s="16"/>
      <c r="F97" s="15">
        <f t="shared" ref="F97" si="20">F91</f>
        <v>0.19608806384346877</v>
      </c>
      <c r="G97" s="15">
        <f t="shared" ref="G97:K97" si="21">G91</f>
        <v>0.93377724991027167</v>
      </c>
      <c r="H97" s="15">
        <f t="shared" si="21"/>
        <v>1.1298653137537404</v>
      </c>
      <c r="I97" s="15">
        <f t="shared" si="21"/>
        <v>0.19666505495009781</v>
      </c>
      <c r="J97" s="15">
        <f t="shared" si="21"/>
        <v>0.93652489889109314</v>
      </c>
      <c r="K97" s="15">
        <f t="shared" si="21"/>
        <v>1.1331899538411909</v>
      </c>
    </row>
    <row r="98" spans="1:11" s="100" customFormat="1" x14ac:dyDescent="0.25">
      <c r="A98" s="30"/>
      <c r="B98" s="114">
        <f>SUM(B93:B97)</f>
        <v>20285.838585617195</v>
      </c>
      <c r="C98" s="114">
        <f t="shared" ref="C98:K98" si="22">SUM(C93:C97)</f>
        <v>20763.349510129905</v>
      </c>
      <c r="D98" s="114"/>
      <c r="E98" s="114"/>
      <c r="F98" s="114">
        <f t="shared" si="22"/>
        <v>3765.0185678834741</v>
      </c>
      <c r="G98" s="114">
        <f t="shared" si="22"/>
        <v>3192.8697517992227</v>
      </c>
      <c r="H98" s="114">
        <f t="shared" si="22"/>
        <v>6957.8883196826964</v>
      </c>
      <c r="I98" s="114">
        <f t="shared" si="22"/>
        <v>3776.0971730131382</v>
      </c>
      <c r="J98" s="114">
        <f t="shared" si="22"/>
        <v>3202.2648032638731</v>
      </c>
      <c r="K98" s="114">
        <f t="shared" si="22"/>
        <v>6978.3619762770095</v>
      </c>
    </row>
    <row r="99" spans="1:11" s="100" customFormat="1" x14ac:dyDescent="0.25">
      <c r="A99" s="30" t="s">
        <v>186</v>
      </c>
      <c r="B99" s="114">
        <f>B92-B98</f>
        <v>0</v>
      </c>
      <c r="C99" s="114">
        <f t="shared" ref="C99:K99" si="23">C92-C98</f>
        <v>0</v>
      </c>
      <c r="D99" s="114"/>
      <c r="E99" s="114"/>
      <c r="F99" s="114">
        <f t="shared" si="23"/>
        <v>0</v>
      </c>
      <c r="G99" s="114">
        <f t="shared" si="23"/>
        <v>0</v>
      </c>
      <c r="H99" s="114">
        <f t="shared" si="23"/>
        <v>0</v>
      </c>
      <c r="I99" s="114">
        <f t="shared" si="23"/>
        <v>0</v>
      </c>
      <c r="J99" s="114">
        <f t="shared" si="23"/>
        <v>0</v>
      </c>
      <c r="K99" s="114">
        <f t="shared" si="23"/>
        <v>0</v>
      </c>
    </row>
    <row r="100" spans="1:11" x14ac:dyDescent="0.25">
      <c r="B100" s="17"/>
      <c r="C100" s="17"/>
      <c r="D100" s="17"/>
      <c r="E100" s="17"/>
      <c r="F100" s="17"/>
      <c r="G100" s="17"/>
      <c r="H100" s="17"/>
      <c r="I100" s="17"/>
      <c r="J100" s="17"/>
      <c r="K100" s="17"/>
    </row>
    <row r="101" spans="1:11" s="77" customFormat="1" x14ac:dyDescent="0.25">
      <c r="A101" s="464" t="s">
        <v>169</v>
      </c>
      <c r="B101" s="464"/>
      <c r="C101" s="464"/>
      <c r="D101" s="464"/>
      <c r="E101" s="464"/>
      <c r="F101" s="464"/>
      <c r="G101" s="427"/>
      <c r="H101" s="17"/>
      <c r="I101" s="17"/>
      <c r="J101" s="17"/>
      <c r="K101" s="17"/>
    </row>
    <row r="102" spans="1:11" s="77" customFormat="1" ht="58.5" customHeight="1" x14ac:dyDescent="0.25">
      <c r="A102" s="432" t="s">
        <v>51</v>
      </c>
      <c r="B102" s="433" t="s">
        <v>198</v>
      </c>
      <c r="C102" s="433"/>
      <c r="D102" s="433" t="s">
        <v>199</v>
      </c>
      <c r="E102" s="433"/>
      <c r="F102" s="434" t="s">
        <v>157</v>
      </c>
      <c r="G102" s="475" t="s">
        <v>186</v>
      </c>
      <c r="H102" s="17"/>
      <c r="I102" s="17"/>
      <c r="J102" s="17"/>
      <c r="K102" s="17"/>
    </row>
    <row r="103" spans="1:11" s="77" customFormat="1" ht="78.75" customHeight="1" x14ac:dyDescent="0.25">
      <c r="A103" s="432"/>
      <c r="B103" s="79" t="s">
        <v>165</v>
      </c>
      <c r="C103" s="79" t="s">
        <v>201</v>
      </c>
      <c r="D103" s="102" t="s">
        <v>165</v>
      </c>
      <c r="E103" s="102" t="s">
        <v>201</v>
      </c>
      <c r="F103" s="434"/>
      <c r="G103" s="475"/>
      <c r="H103" s="17"/>
      <c r="I103" s="17"/>
      <c r="J103" s="17"/>
      <c r="K103" s="17"/>
    </row>
    <row r="104" spans="1:11" s="77" customFormat="1" x14ac:dyDescent="0.25">
      <c r="A104" s="78" t="s">
        <v>9</v>
      </c>
      <c r="B104" s="91">
        <f>F104*B$115*(1-B$119)</f>
        <v>14.03314863185595</v>
      </c>
      <c r="C104" s="91">
        <f>F104*B$115*B$119</f>
        <v>14.03314863185595</v>
      </c>
      <c r="D104" s="91">
        <f>F104*B$116*(1-B$119)</f>
        <v>24.290645610608181</v>
      </c>
      <c r="E104" s="91">
        <f>F104*B$116*B$119</f>
        <v>24.290645610608181</v>
      </c>
      <c r="F104" s="94">
        <f>(K93*B$118)/B$114</f>
        <v>76.647588484928264</v>
      </c>
      <c r="G104" s="120">
        <f>F104-B104-C104-D104-E104</f>
        <v>0</v>
      </c>
      <c r="H104" s="17"/>
      <c r="I104" s="17"/>
      <c r="J104" s="17"/>
      <c r="K104" s="17"/>
    </row>
    <row r="105" spans="1:11" s="77" customFormat="1" x14ac:dyDescent="0.25">
      <c r="A105" s="78" t="s">
        <v>10</v>
      </c>
      <c r="B105" s="91">
        <f>F105*B$115*(1-B$119)</f>
        <v>31.482095986722744</v>
      </c>
      <c r="C105" s="91">
        <f>F105*B$115*B$119</f>
        <v>31.482095986722744</v>
      </c>
      <c r="D105" s="91">
        <f>F105*B$116*(1-B$119)</f>
        <v>54.493859984970051</v>
      </c>
      <c r="E105" s="91">
        <f>F105*B$116*B$119</f>
        <v>54.493859984970051</v>
      </c>
      <c r="F105" s="94">
        <f t="shared" ref="F105:F106" si="24">(K94*B$118)/B$114</f>
        <v>171.9519119433856</v>
      </c>
      <c r="G105" s="120">
        <f t="shared" ref="G105:G108" si="25">F105-B105-C105-D105-E105</f>
        <v>0</v>
      </c>
      <c r="H105" s="17"/>
      <c r="I105" s="17"/>
      <c r="J105" s="17"/>
      <c r="K105" s="17"/>
    </row>
    <row r="106" spans="1:11" s="77" customFormat="1" x14ac:dyDescent="0.25">
      <c r="A106" s="78" t="s">
        <v>209</v>
      </c>
      <c r="B106" s="91">
        <f>F106*B$115*(1-B$119)</f>
        <v>10.679796888815703</v>
      </c>
      <c r="C106" s="91">
        <f>F106*B$115*B$119</f>
        <v>10.679796888815703</v>
      </c>
      <c r="D106" s="91">
        <f>F106*B$116*(1-B$119)</f>
        <v>18.486169299924864</v>
      </c>
      <c r="E106" s="91">
        <f>F106*B$116*B$119</f>
        <v>18.486169299924864</v>
      </c>
      <c r="F106" s="94">
        <f t="shared" si="24"/>
        <v>58.331932377481138</v>
      </c>
      <c r="G106" s="120">
        <f t="shared" si="25"/>
        <v>0</v>
      </c>
      <c r="H106" s="17"/>
      <c r="I106" s="17"/>
      <c r="J106" s="17"/>
      <c r="K106" s="17"/>
    </row>
    <row r="107" spans="1:11" s="128" customFormat="1" x14ac:dyDescent="0.25">
      <c r="A107" s="132" t="s">
        <v>224</v>
      </c>
      <c r="B107" s="91">
        <f>F107*B$115*(1-B$119)</f>
        <v>1.0129334200902733</v>
      </c>
      <c r="C107" s="91">
        <f>F107*B$115*B$119</f>
        <v>1.0129334200902733</v>
      </c>
      <c r="D107" s="91">
        <f>F107*B$116*(1-B$119)</f>
        <v>1.7533347205273651</v>
      </c>
      <c r="E107" s="91">
        <f>F107*B$116*B$119</f>
        <v>1.7533347205273651</v>
      </c>
      <c r="F107" s="94">
        <f>((K96+K97)*B$118)/B$114</f>
        <v>5.5325362812352772</v>
      </c>
      <c r="G107" s="120">
        <f t="shared" si="25"/>
        <v>0</v>
      </c>
      <c r="H107" s="17"/>
      <c r="I107" s="17"/>
      <c r="J107" s="17"/>
      <c r="K107" s="17"/>
    </row>
    <row r="108" spans="1:11" s="77" customFormat="1" x14ac:dyDescent="0.25">
      <c r="A108" s="101" t="s">
        <v>5</v>
      </c>
      <c r="B108" s="93">
        <f>SUM(B104:B107)</f>
        <v>57.207974927484663</v>
      </c>
      <c r="C108" s="93">
        <f t="shared" ref="C108:F108" si="26">SUM(C104:C107)</f>
        <v>57.207974927484663</v>
      </c>
      <c r="D108" s="93">
        <f t="shared" si="26"/>
        <v>99.024009616030455</v>
      </c>
      <c r="E108" s="93">
        <f t="shared" si="26"/>
        <v>99.024009616030455</v>
      </c>
      <c r="F108" s="93">
        <f t="shared" si="26"/>
        <v>312.46396908703025</v>
      </c>
      <c r="G108" s="120">
        <f t="shared" si="25"/>
        <v>0</v>
      </c>
      <c r="H108" s="17"/>
      <c r="I108" s="17"/>
      <c r="J108" s="17"/>
      <c r="K108" s="17"/>
    </row>
    <row r="109" spans="1:11" s="106" customFormat="1" x14ac:dyDescent="0.25">
      <c r="A109" s="121" t="s">
        <v>186</v>
      </c>
      <c r="B109" s="122">
        <f>B108-B107-B106-B105-B104</f>
        <v>0</v>
      </c>
      <c r="C109" s="122">
        <f t="shared" ref="C109:F109" si="27">C108-C107-C106-C105-C104</f>
        <v>0</v>
      </c>
      <c r="D109" s="122">
        <f t="shared" si="27"/>
        <v>0</v>
      </c>
      <c r="E109" s="122">
        <f t="shared" si="27"/>
        <v>0</v>
      </c>
      <c r="F109" s="122">
        <f t="shared" si="27"/>
        <v>0</v>
      </c>
      <c r="G109" s="123"/>
      <c r="H109" s="124"/>
      <c r="I109" s="124"/>
      <c r="J109" s="124"/>
      <c r="K109" s="124"/>
    </row>
    <row r="110" spans="1:11" s="100" customFormat="1" x14ac:dyDescent="0.25">
      <c r="A110" s="103"/>
      <c r="B110" s="24"/>
      <c r="C110" s="24"/>
      <c r="D110" s="24"/>
      <c r="E110" s="24"/>
      <c r="F110" s="24"/>
      <c r="G110" s="119"/>
      <c r="H110" s="17"/>
      <c r="I110" s="17"/>
      <c r="J110" s="17"/>
      <c r="K110" s="17"/>
    </row>
    <row r="111" spans="1:11" s="100" customFormat="1" x14ac:dyDescent="0.25">
      <c r="A111" s="430" t="s">
        <v>200</v>
      </c>
      <c r="B111" s="430"/>
      <c r="C111" s="430"/>
      <c r="D111" s="430"/>
      <c r="E111" s="430"/>
      <c r="F111" s="430"/>
      <c r="G111" s="430"/>
      <c r="H111" s="17"/>
      <c r="I111" s="17"/>
      <c r="J111" s="17"/>
      <c r="K111" s="17"/>
    </row>
    <row r="112" spans="1:11" s="100" customFormat="1" ht="32.25" customHeight="1" x14ac:dyDescent="0.25">
      <c r="A112" s="430" t="s">
        <v>202</v>
      </c>
      <c r="B112" s="430"/>
      <c r="C112" s="430"/>
      <c r="D112" s="430"/>
      <c r="E112" s="430"/>
      <c r="F112" s="430"/>
      <c r="G112" s="430"/>
      <c r="H112" s="17"/>
      <c r="I112" s="17"/>
      <c r="J112" s="17"/>
      <c r="K112" s="17"/>
    </row>
    <row r="113" spans="1:11" s="77" customFormat="1" x14ac:dyDescent="0.25">
      <c r="A113" s="476" t="s">
        <v>203</v>
      </c>
      <c r="B113" s="476"/>
      <c r="C113" s="17"/>
      <c r="D113" s="17"/>
      <c r="E113" s="17"/>
      <c r="F113" s="17"/>
      <c r="G113" s="17"/>
      <c r="H113" s="17"/>
      <c r="I113" s="17"/>
      <c r="J113" s="17"/>
      <c r="K113" s="17"/>
    </row>
    <row r="114" spans="1:11" s="77" customFormat="1" ht="30" x14ac:dyDescent="0.25">
      <c r="A114" s="212" t="s">
        <v>160</v>
      </c>
      <c r="B114" s="234">
        <v>0.67</v>
      </c>
      <c r="C114" s="17"/>
      <c r="D114" s="17"/>
      <c r="E114" s="17"/>
      <c r="F114" s="17"/>
      <c r="G114" s="17"/>
      <c r="H114" s="17"/>
      <c r="I114" s="17"/>
      <c r="J114" s="17"/>
      <c r="K114" s="17"/>
    </row>
    <row r="115" spans="1:11" s="77" customFormat="1" ht="30" x14ac:dyDescent="0.25">
      <c r="A115" s="212" t="s">
        <v>162</v>
      </c>
      <c r="B115" s="234">
        <f>3018/(3018+5224)</f>
        <v>0.36617325891773839</v>
      </c>
      <c r="C115" s="17"/>
      <c r="D115" s="17"/>
      <c r="E115" s="17"/>
      <c r="F115" s="17"/>
      <c r="G115" s="17"/>
      <c r="H115" s="17"/>
      <c r="I115" s="17"/>
      <c r="J115" s="17"/>
      <c r="K115" s="17"/>
    </row>
    <row r="116" spans="1:11" s="77" customFormat="1" ht="30" x14ac:dyDescent="0.25">
      <c r="A116" s="212" t="s">
        <v>163</v>
      </c>
      <c r="B116" s="234">
        <f>5224/(3018+5224)</f>
        <v>0.63382674108226156</v>
      </c>
      <c r="C116" s="17"/>
      <c r="D116" s="17"/>
      <c r="E116" s="17"/>
      <c r="F116" s="17"/>
      <c r="G116" s="17"/>
      <c r="H116" s="17"/>
      <c r="I116" s="17"/>
      <c r="J116" s="17"/>
      <c r="K116" s="17"/>
    </row>
    <row r="117" spans="1:11" s="100" customFormat="1" x14ac:dyDescent="0.25">
      <c r="A117" s="416" t="s">
        <v>204</v>
      </c>
      <c r="B117" s="416"/>
      <c r="C117" s="17"/>
      <c r="D117" s="17"/>
      <c r="E117" s="17"/>
      <c r="F117" s="17"/>
      <c r="G117" s="17"/>
      <c r="H117" s="17"/>
      <c r="I117" s="17"/>
      <c r="J117" s="17"/>
      <c r="K117" s="17"/>
    </row>
    <row r="118" spans="1:11" s="100" customFormat="1" ht="45" x14ac:dyDescent="0.25">
      <c r="A118" s="212" t="s">
        <v>161</v>
      </c>
      <c r="B118" s="234">
        <v>0.03</v>
      </c>
      <c r="C118" s="17"/>
      <c r="D118" s="17"/>
      <c r="E118" s="17"/>
      <c r="F118" s="17"/>
      <c r="G118" s="17"/>
      <c r="H118" s="17"/>
      <c r="I118" s="17"/>
      <c r="J118" s="17"/>
      <c r="K118" s="17"/>
    </row>
    <row r="119" spans="1:11" s="77" customFormat="1" ht="60" x14ac:dyDescent="0.25">
      <c r="A119" s="212" t="s">
        <v>164</v>
      </c>
      <c r="B119" s="234">
        <v>0.5</v>
      </c>
      <c r="C119" s="17"/>
      <c r="D119" s="17"/>
      <c r="E119" s="17"/>
      <c r="F119" s="17"/>
      <c r="G119" s="17"/>
      <c r="H119" s="17"/>
      <c r="I119" s="17"/>
      <c r="J119" s="17"/>
      <c r="K119" s="17"/>
    </row>
    <row r="120" spans="1:11" s="77" customFormat="1" x14ac:dyDescent="0.25">
      <c r="B120" s="17"/>
      <c r="C120" s="17"/>
      <c r="D120" s="17"/>
      <c r="E120" s="17"/>
      <c r="F120" s="17"/>
      <c r="G120" s="17"/>
      <c r="H120" s="17"/>
      <c r="I120" s="17"/>
      <c r="J120" s="17"/>
      <c r="K120" s="17"/>
    </row>
    <row r="121" spans="1:11" x14ac:dyDescent="0.25">
      <c r="A121" s="427" t="s">
        <v>173</v>
      </c>
      <c r="B121" s="404"/>
      <c r="C121" s="404"/>
      <c r="D121" s="404"/>
      <c r="E121" s="404"/>
      <c r="F121" s="404"/>
      <c r="G121" s="404"/>
      <c r="H121" s="77"/>
      <c r="I121" s="77"/>
      <c r="J121" s="77"/>
    </row>
    <row r="122" spans="1:11" s="10" customFormat="1" x14ac:dyDescent="0.25">
      <c r="B122" s="13"/>
      <c r="C122" s="13"/>
      <c r="D122" s="13"/>
      <c r="E122" s="27"/>
      <c r="F122" s="13"/>
      <c r="G122" s="13"/>
    </row>
    <row r="123" spans="1:11" s="77" customFormat="1" ht="37.5" customHeight="1" x14ac:dyDescent="0.25">
      <c r="A123" s="464" t="s">
        <v>223</v>
      </c>
      <c r="B123" s="428"/>
      <c r="C123" s="428"/>
      <c r="D123" s="428"/>
      <c r="E123" s="428"/>
      <c r="F123" s="133"/>
      <c r="G123" s="82"/>
    </row>
    <row r="124" spans="1:11" s="77" customFormat="1" ht="37.5" customHeight="1" x14ac:dyDescent="0.25">
      <c r="A124" s="432" t="s">
        <v>51</v>
      </c>
      <c r="B124" s="433" t="s">
        <v>166</v>
      </c>
      <c r="C124" s="433"/>
      <c r="D124" s="433" t="s">
        <v>167</v>
      </c>
      <c r="E124" s="434"/>
      <c r="F124" s="477"/>
      <c r="G124" s="82"/>
    </row>
    <row r="125" spans="1:11" s="77" customFormat="1" ht="74.25" customHeight="1" x14ac:dyDescent="0.25">
      <c r="A125" s="432"/>
      <c r="B125" s="79" t="s">
        <v>165</v>
      </c>
      <c r="C125" s="79" t="s">
        <v>205</v>
      </c>
      <c r="D125" s="79" t="s">
        <v>165</v>
      </c>
      <c r="E125" s="105" t="s">
        <v>205</v>
      </c>
      <c r="F125" s="477"/>
      <c r="G125" s="82"/>
    </row>
    <row r="126" spans="1:11" s="77" customFormat="1" x14ac:dyDescent="0.25">
      <c r="A126" s="78" t="s">
        <v>9</v>
      </c>
      <c r="B126" s="95">
        <f>(Input!B41+Input!B50)/2</f>
        <v>0.28500000000000003</v>
      </c>
      <c r="C126" s="95">
        <f>(Input!C41+Input!C50)/2</f>
        <v>0.43000000000000005</v>
      </c>
      <c r="D126" s="95">
        <f>(Input!D41+Input!D50)/2</f>
        <v>0.26500000000000001</v>
      </c>
      <c r="E126" s="125">
        <f>(Input!E41+Input!E50)/2</f>
        <v>0.4</v>
      </c>
      <c r="F126" s="126"/>
      <c r="G126" s="82"/>
    </row>
    <row r="127" spans="1:11" s="77" customFormat="1" x14ac:dyDescent="0.25">
      <c r="A127" s="78" t="s">
        <v>10</v>
      </c>
      <c r="B127" s="95">
        <f>(Input!B42+Input!B51)/2</f>
        <v>0.35499999999999998</v>
      </c>
      <c r="C127" s="95">
        <f>(Input!C42+Input!C51)/2</f>
        <v>0.44500000000000001</v>
      </c>
      <c r="D127" s="95">
        <f>(Input!D42+Input!D51)/2</f>
        <v>0.34499999999999997</v>
      </c>
      <c r="E127" s="125">
        <f>(Input!E42+Input!E51)/2</f>
        <v>0.42000000000000004</v>
      </c>
      <c r="F127" s="126"/>
      <c r="G127" s="82"/>
    </row>
    <row r="128" spans="1:11" s="77" customFormat="1" x14ac:dyDescent="0.25">
      <c r="A128" s="78" t="s">
        <v>11</v>
      </c>
      <c r="B128" s="95">
        <f>(Input!B43+Input!B52)/2</f>
        <v>0.38500000000000001</v>
      </c>
      <c r="C128" s="95">
        <f>(Input!C43+Input!C52)/2</f>
        <v>0.44999999999999996</v>
      </c>
      <c r="D128" s="95">
        <f>(Input!D43+Input!D52)/2</f>
        <v>0.34499999999999997</v>
      </c>
      <c r="E128" s="125">
        <f>(Input!E43+Input!E52)/2</f>
        <v>0.42499999999999999</v>
      </c>
      <c r="F128" s="126"/>
      <c r="G128" s="82"/>
    </row>
    <row r="129" spans="1:7" s="77" customFormat="1" x14ac:dyDescent="0.25">
      <c r="B129" s="82"/>
      <c r="C129" s="82"/>
      <c r="D129" s="82"/>
      <c r="E129" s="81"/>
      <c r="F129" s="82"/>
      <c r="G129" s="82"/>
    </row>
    <row r="130" spans="1:7" s="77" customFormat="1" x14ac:dyDescent="0.25">
      <c r="A130" s="464" t="s">
        <v>171</v>
      </c>
      <c r="B130" s="428"/>
      <c r="C130" s="428"/>
      <c r="D130" s="428"/>
      <c r="E130" s="428"/>
      <c r="F130" s="428"/>
      <c r="G130" s="136"/>
    </row>
    <row r="131" spans="1:7" s="77" customFormat="1" ht="70.5" customHeight="1" x14ac:dyDescent="0.25">
      <c r="A131" s="432" t="s">
        <v>51</v>
      </c>
      <c r="B131" s="433" t="s">
        <v>206</v>
      </c>
      <c r="C131" s="433"/>
      <c r="D131" s="433" t="s">
        <v>207</v>
      </c>
      <c r="E131" s="433"/>
      <c r="F131" s="434" t="s">
        <v>157</v>
      </c>
      <c r="G131" s="478"/>
    </row>
    <row r="132" spans="1:7" s="77" customFormat="1" ht="62.25" customHeight="1" x14ac:dyDescent="0.25">
      <c r="A132" s="432"/>
      <c r="B132" s="102" t="s">
        <v>165</v>
      </c>
      <c r="C132" s="102" t="s">
        <v>205</v>
      </c>
      <c r="D132" s="102" t="s">
        <v>165</v>
      </c>
      <c r="E132" s="102" t="s">
        <v>205</v>
      </c>
      <c r="F132" s="434"/>
      <c r="G132" s="478"/>
    </row>
    <row r="133" spans="1:7" s="77" customFormat="1" x14ac:dyDescent="0.25">
      <c r="A133" s="78" t="s">
        <v>9</v>
      </c>
      <c r="B133" s="91">
        <f>Input!B15*'D. Beregninger_pop'!B126</f>
        <v>3.9994473600789462</v>
      </c>
      <c r="C133" s="91">
        <f>Input!C15*'D. Beregninger_pop'!C126</f>
        <v>6.0342539116980589</v>
      </c>
      <c r="D133" s="91">
        <f>Input!D15*'D. Beregninger_pop'!D126</f>
        <v>6.4370210868111686</v>
      </c>
      <c r="E133" s="91">
        <f>Input!E15*'D. Beregninger_pop'!E126</f>
        <v>9.7162582442432726</v>
      </c>
      <c r="F133" s="127">
        <f>SUM(B133:E133)</f>
        <v>26.186980602831447</v>
      </c>
      <c r="G133" s="26"/>
    </row>
    <row r="134" spans="1:7" s="77" customFormat="1" x14ac:dyDescent="0.25">
      <c r="A134" s="78" t="s">
        <v>10</v>
      </c>
      <c r="B134" s="91">
        <f>Input!B16*'D. Beregninger_pop'!B127</f>
        <v>11.176144075286574</v>
      </c>
      <c r="C134" s="91">
        <f>Input!C16*'D. Beregninger_pop'!C127</f>
        <v>14.009532714091621</v>
      </c>
      <c r="D134" s="91">
        <f>Input!D16*'D. Beregninger_pop'!D127</f>
        <v>18.800381694814668</v>
      </c>
      <c r="E134" s="91">
        <f>Input!E16*'D. Beregninger_pop'!E127</f>
        <v>22.887421193687423</v>
      </c>
      <c r="F134" s="127">
        <f t="shared" ref="F134:F136" si="28">SUM(B134:E134)</f>
        <v>66.873479677880283</v>
      </c>
      <c r="G134" s="26"/>
    </row>
    <row r="135" spans="1:7" s="77" customFormat="1" x14ac:dyDescent="0.25">
      <c r="A135" s="78" t="s">
        <v>209</v>
      </c>
      <c r="B135" s="91">
        <f>Input!B17*'D. Beregninger_pop'!B128</f>
        <v>4.1117218021940456</v>
      </c>
      <c r="C135" s="91">
        <f>Input!C17*'D. Beregninger_pop'!C128</f>
        <v>4.8059085999670659</v>
      </c>
      <c r="D135" s="91">
        <f>Input!D17*'D. Beregninger_pop'!D128</f>
        <v>6.377728408474078</v>
      </c>
      <c r="E135" s="91">
        <f>Input!E17*'D. Beregninger_pop'!E128</f>
        <v>7.8566219524680667</v>
      </c>
      <c r="F135" s="127">
        <f t="shared" si="28"/>
        <v>23.151980763103257</v>
      </c>
      <c r="G135" s="26"/>
    </row>
    <row r="136" spans="1:7" s="128" customFormat="1" x14ac:dyDescent="0.25">
      <c r="A136" s="134" t="s">
        <v>224</v>
      </c>
      <c r="B136" s="91">
        <f>Input!B18*'D. Beregninger_pop'!B128</f>
        <v>0.38997936673475525</v>
      </c>
      <c r="C136" s="91">
        <f>Input!C18*'D. Beregninger_pop'!C128</f>
        <v>0.45582003904062296</v>
      </c>
      <c r="D136" s="91">
        <f>Input!D18*'D. Beregninger_pop'!D128</f>
        <v>0.60490047858194085</v>
      </c>
      <c r="E136" s="91">
        <f>Input!E18*'D. Beregninger_pop'!E128</f>
        <v>0.74516725622413016</v>
      </c>
      <c r="F136" s="127">
        <f t="shared" si="28"/>
        <v>2.1958671405814494</v>
      </c>
      <c r="G136" s="26"/>
    </row>
    <row r="137" spans="1:7" s="77" customFormat="1" x14ac:dyDescent="0.25">
      <c r="A137" s="78" t="s">
        <v>5</v>
      </c>
      <c r="B137" s="6">
        <f>SUM(B133:B136)</f>
        <v>19.677292604294323</v>
      </c>
      <c r="C137" s="6">
        <f t="shared" ref="C137:F137" si="29">SUM(C133:C136)</f>
        <v>25.305515264797368</v>
      </c>
      <c r="D137" s="6">
        <f t="shared" si="29"/>
        <v>32.220031668681855</v>
      </c>
      <c r="E137" s="6">
        <f t="shared" si="29"/>
        <v>41.20546864662289</v>
      </c>
      <c r="F137" s="6">
        <f t="shared" si="29"/>
        <v>118.40830818439645</v>
      </c>
      <c r="G137" s="26"/>
    </row>
    <row r="138" spans="1:7" s="77" customFormat="1" x14ac:dyDescent="0.25">
      <c r="B138" s="82"/>
      <c r="C138" s="82"/>
      <c r="D138" s="82"/>
      <c r="E138" s="81"/>
      <c r="F138" s="82"/>
      <c r="G138" s="82"/>
    </row>
    <row r="139" spans="1:7" s="77" customFormat="1" ht="31.5" customHeight="1" x14ac:dyDescent="0.25">
      <c r="A139" s="464" t="s">
        <v>170</v>
      </c>
      <c r="B139" s="428"/>
      <c r="C139" s="428"/>
      <c r="D139" s="428"/>
      <c r="E139" s="428"/>
      <c r="F139" s="428"/>
      <c r="G139" s="136"/>
    </row>
    <row r="140" spans="1:7" s="77" customFormat="1" ht="70.5" customHeight="1" x14ac:dyDescent="0.25">
      <c r="A140" s="432" t="s">
        <v>51</v>
      </c>
      <c r="B140" s="433" t="s">
        <v>206</v>
      </c>
      <c r="C140" s="433"/>
      <c r="D140" s="433" t="s">
        <v>207</v>
      </c>
      <c r="E140" s="433"/>
      <c r="F140" s="434" t="s">
        <v>157</v>
      </c>
      <c r="G140" s="478"/>
    </row>
    <row r="141" spans="1:7" s="77" customFormat="1" ht="62.25" customHeight="1" x14ac:dyDescent="0.25">
      <c r="A141" s="432"/>
      <c r="B141" s="102" t="s">
        <v>165</v>
      </c>
      <c r="C141" s="102" t="s">
        <v>205</v>
      </c>
      <c r="D141" s="102" t="s">
        <v>165</v>
      </c>
      <c r="E141" s="102" t="s">
        <v>205</v>
      </c>
      <c r="F141" s="434"/>
      <c r="G141" s="478"/>
    </row>
    <row r="142" spans="1:7" s="77" customFormat="1" x14ac:dyDescent="0.25">
      <c r="A142" s="134" t="s">
        <v>9</v>
      </c>
      <c r="B142" s="91">
        <f>Input!B27*'D. Beregninger_pop'!B126</f>
        <v>0</v>
      </c>
      <c r="C142" s="91">
        <f>Input!C27*'D. Beregninger_pop'!C126</f>
        <v>0</v>
      </c>
      <c r="D142" s="91">
        <f>Input!D27*'D. Beregninger_pop'!D126</f>
        <v>0</v>
      </c>
      <c r="E142" s="91">
        <f>Input!E27*'D. Beregninger_pop'!E126</f>
        <v>0</v>
      </c>
      <c r="F142" s="127">
        <f>SUM(B142:E142)</f>
        <v>0</v>
      </c>
      <c r="G142" s="26"/>
    </row>
    <row r="143" spans="1:7" s="77" customFormat="1" x14ac:dyDescent="0.25">
      <c r="A143" s="134" t="s">
        <v>10</v>
      </c>
      <c r="B143" s="91">
        <f>Input!B28*'D. Beregninger_pop'!B127</f>
        <v>0</v>
      </c>
      <c r="C143" s="91">
        <f>Input!C28*'D. Beregninger_pop'!C127</f>
        <v>0</v>
      </c>
      <c r="D143" s="91">
        <f>Input!D28*'D. Beregninger_pop'!D127</f>
        <v>0</v>
      </c>
      <c r="E143" s="91">
        <f>Input!E28*'D. Beregninger_pop'!E127</f>
        <v>0</v>
      </c>
      <c r="F143" s="127">
        <f t="shared" ref="F143:F145" si="30">SUM(B143:E143)</f>
        <v>0</v>
      </c>
      <c r="G143" s="26"/>
    </row>
    <row r="144" spans="1:7" s="77" customFormat="1" x14ac:dyDescent="0.25">
      <c r="A144" s="134" t="s">
        <v>209</v>
      </c>
      <c r="B144" s="91">
        <f>Input!B29*'D. Beregninger_pop'!B128</f>
        <v>0</v>
      </c>
      <c r="C144" s="91">
        <f>Input!C29*'D. Beregninger_pop'!C128</f>
        <v>0</v>
      </c>
      <c r="D144" s="91">
        <f>Input!D29*'D. Beregninger_pop'!D128</f>
        <v>0</v>
      </c>
      <c r="E144" s="91">
        <f>Input!E29*'D. Beregninger_pop'!E128</f>
        <v>0</v>
      </c>
      <c r="F144" s="127">
        <f t="shared" si="30"/>
        <v>0</v>
      </c>
      <c r="G144" s="26"/>
    </row>
    <row r="145" spans="1:7" s="128" customFormat="1" x14ac:dyDescent="0.25">
      <c r="A145" s="134" t="s">
        <v>224</v>
      </c>
      <c r="B145" s="91">
        <f>Input!B30*'D. Beregninger_pop'!B128</f>
        <v>0</v>
      </c>
      <c r="C145" s="91">
        <f>Input!C30*'D. Beregninger_pop'!C128</f>
        <v>0</v>
      </c>
      <c r="D145" s="91">
        <f>Input!D30*'D. Beregninger_pop'!D128</f>
        <v>0</v>
      </c>
      <c r="E145" s="91">
        <f>Input!E30*'D. Beregninger_pop'!E128</f>
        <v>0</v>
      </c>
      <c r="F145" s="127">
        <f t="shared" si="30"/>
        <v>0</v>
      </c>
      <c r="G145" s="26"/>
    </row>
    <row r="146" spans="1:7" s="77" customFormat="1" x14ac:dyDescent="0.25">
      <c r="A146" s="78" t="s">
        <v>5</v>
      </c>
      <c r="B146" s="91">
        <f>SUM(B142:B145)</f>
        <v>0</v>
      </c>
      <c r="C146" s="91">
        <f t="shared" ref="C146:F146" si="31">SUM(C142:C145)</f>
        <v>0</v>
      </c>
      <c r="D146" s="91">
        <f t="shared" si="31"/>
        <v>0</v>
      </c>
      <c r="E146" s="91">
        <f t="shared" si="31"/>
        <v>0</v>
      </c>
      <c r="F146" s="91">
        <f t="shared" si="31"/>
        <v>0</v>
      </c>
      <c r="G146" s="120"/>
    </row>
    <row r="147" spans="1:7" s="77" customFormat="1" x14ac:dyDescent="0.25">
      <c r="B147" s="82"/>
      <c r="C147" s="82"/>
      <c r="D147" s="82"/>
      <c r="E147" s="81"/>
      <c r="F147" s="82"/>
      <c r="G147" s="82"/>
    </row>
    <row r="148" spans="1:7" s="77" customFormat="1" x14ac:dyDescent="0.25">
      <c r="A148" s="427" t="s">
        <v>172</v>
      </c>
      <c r="B148" s="404"/>
      <c r="C148" s="404"/>
      <c r="D148" s="404"/>
      <c r="E148" s="404"/>
      <c r="F148" s="404"/>
      <c r="G148" s="404"/>
    </row>
    <row r="149" spans="1:7" s="77" customFormat="1" x14ac:dyDescent="0.25">
      <c r="B149" s="82"/>
      <c r="C149" s="82"/>
      <c r="D149" s="82"/>
      <c r="E149" s="81"/>
      <c r="F149" s="82"/>
      <c r="G149" s="82"/>
    </row>
    <row r="150" spans="1:7" s="77" customFormat="1" x14ac:dyDescent="0.25">
      <c r="A150" s="464" t="s">
        <v>174</v>
      </c>
      <c r="B150" s="428"/>
      <c r="C150" s="428"/>
      <c r="D150" s="428"/>
      <c r="E150" s="428"/>
      <c r="F150" s="428"/>
      <c r="G150" s="136"/>
    </row>
    <row r="151" spans="1:7" s="77" customFormat="1" ht="70.5" customHeight="1" x14ac:dyDescent="0.25">
      <c r="A151" s="432" t="s">
        <v>51</v>
      </c>
      <c r="B151" s="433" t="s">
        <v>206</v>
      </c>
      <c r="C151" s="433"/>
      <c r="D151" s="433" t="s">
        <v>207</v>
      </c>
      <c r="E151" s="433"/>
      <c r="F151" s="434" t="s">
        <v>157</v>
      </c>
      <c r="G151" s="478"/>
    </row>
    <row r="152" spans="1:7" s="77" customFormat="1" ht="62.25" customHeight="1" x14ac:dyDescent="0.25">
      <c r="A152" s="432"/>
      <c r="B152" s="102" t="s">
        <v>165</v>
      </c>
      <c r="C152" s="102" t="s">
        <v>205</v>
      </c>
      <c r="D152" s="102" t="s">
        <v>165</v>
      </c>
      <c r="E152" s="102" t="s">
        <v>205</v>
      </c>
      <c r="F152" s="434"/>
      <c r="G152" s="478"/>
    </row>
    <row r="153" spans="1:7" s="77" customFormat="1" x14ac:dyDescent="0.25">
      <c r="A153" s="78" t="s">
        <v>9</v>
      </c>
      <c r="B153" s="91">
        <f>B133*'B. Andre input'!$B$9</f>
        <v>3.5595081504702621</v>
      </c>
      <c r="C153" s="91">
        <f>C133*'B. Andre input'!$B$9</f>
        <v>5.3704859814112726</v>
      </c>
      <c r="D153" s="91">
        <f>D133*'B. Andre input'!$B$9</f>
        <v>5.7289487672619401</v>
      </c>
      <c r="E153" s="91">
        <f>E133*'B. Andre input'!$B$9</f>
        <v>8.6474698373765122</v>
      </c>
      <c r="F153" s="127">
        <f>SUM(B153:E153)</f>
        <v>23.306412736519988</v>
      </c>
      <c r="G153" s="26"/>
    </row>
    <row r="154" spans="1:7" s="77" customFormat="1" x14ac:dyDescent="0.25">
      <c r="A154" s="78" t="s">
        <v>10</v>
      </c>
      <c r="B154" s="91">
        <f>B134*'B. Andre input'!$B$9</f>
        <v>9.9467682270050517</v>
      </c>
      <c r="C154" s="91">
        <f>C134*'B. Andre input'!$B$9</f>
        <v>12.468484115541543</v>
      </c>
      <c r="D154" s="91">
        <f>D134*'B. Andre input'!$B$9</f>
        <v>16.732339708385055</v>
      </c>
      <c r="E154" s="91">
        <f>E134*'B. Andre input'!$B$9</f>
        <v>20.369804862381805</v>
      </c>
      <c r="F154" s="127">
        <f t="shared" ref="F154:F156" si="32">SUM(B154:E154)</f>
        <v>59.517396913313455</v>
      </c>
      <c r="G154" s="26"/>
    </row>
    <row r="155" spans="1:7" s="77" customFormat="1" x14ac:dyDescent="0.25">
      <c r="A155" s="78" t="s">
        <v>209</v>
      </c>
      <c r="B155" s="91">
        <f>B135*'B. Andre input'!$B$9</f>
        <v>3.6594324039527004</v>
      </c>
      <c r="C155" s="91">
        <f>C135*'B. Andre input'!$B$9</f>
        <v>4.2772586539706889</v>
      </c>
      <c r="D155" s="91">
        <f>D135*'B. Andre input'!$B$9</f>
        <v>5.6761782835419297</v>
      </c>
      <c r="E155" s="91">
        <f>E135*'B. Andre input'!$B$9</f>
        <v>6.9923935376965796</v>
      </c>
      <c r="F155" s="127">
        <f t="shared" si="32"/>
        <v>20.605262879161899</v>
      </c>
      <c r="G155" s="26"/>
    </row>
    <row r="156" spans="1:7" s="128" customFormat="1" x14ac:dyDescent="0.25">
      <c r="A156" s="134" t="s">
        <v>224</v>
      </c>
      <c r="B156" s="91">
        <f>B136*'B. Andre input'!$B$9</f>
        <v>0.34708163639393219</v>
      </c>
      <c r="C156" s="91">
        <f>C136*'B. Andre input'!$B$9</f>
        <v>0.40567983474615443</v>
      </c>
      <c r="D156" s="91">
        <f>D136*'B. Andre input'!$B$9</f>
        <v>0.53836142593792735</v>
      </c>
      <c r="E156" s="91">
        <f>E136*'B. Andre input'!$B$9</f>
        <v>0.66319885803947587</v>
      </c>
      <c r="F156" s="127">
        <f t="shared" si="32"/>
        <v>1.9543217551174898</v>
      </c>
      <c r="G156" s="26"/>
    </row>
    <row r="157" spans="1:7" s="77" customFormat="1" x14ac:dyDescent="0.25">
      <c r="A157" s="78" t="s">
        <v>5</v>
      </c>
      <c r="B157" s="6">
        <f>SUM(B153:B156)</f>
        <v>17.512790417821943</v>
      </c>
      <c r="C157" s="6">
        <f t="shared" ref="C157:F157" si="33">SUM(C153:C156)</f>
        <v>22.52190858566966</v>
      </c>
      <c r="D157" s="6">
        <f t="shared" si="33"/>
        <v>28.675828185126853</v>
      </c>
      <c r="E157" s="6">
        <f t="shared" si="33"/>
        <v>36.672867095494375</v>
      </c>
      <c r="F157" s="6">
        <f t="shared" si="33"/>
        <v>105.38339428411282</v>
      </c>
      <c r="G157" s="26"/>
    </row>
    <row r="158" spans="1:7" s="77" customFormat="1" x14ac:dyDescent="0.25">
      <c r="B158" s="82"/>
      <c r="C158" s="82"/>
      <c r="D158" s="82"/>
      <c r="E158" s="81"/>
      <c r="F158" s="82"/>
      <c r="G158" s="82"/>
    </row>
    <row r="159" spans="1:7" s="77" customFormat="1" ht="35.25" customHeight="1" x14ac:dyDescent="0.25">
      <c r="A159" s="464" t="s">
        <v>175</v>
      </c>
      <c r="B159" s="428"/>
      <c r="C159" s="428"/>
      <c r="D159" s="428"/>
      <c r="E159" s="428"/>
      <c r="F159" s="428"/>
      <c r="G159" s="136"/>
    </row>
    <row r="160" spans="1:7" s="77" customFormat="1" ht="70.5" customHeight="1" x14ac:dyDescent="0.25">
      <c r="A160" s="432" t="s">
        <v>51</v>
      </c>
      <c r="B160" s="433" t="s">
        <v>206</v>
      </c>
      <c r="C160" s="433"/>
      <c r="D160" s="433" t="s">
        <v>207</v>
      </c>
      <c r="E160" s="433"/>
      <c r="F160" s="434" t="s">
        <v>157</v>
      </c>
      <c r="G160" s="478"/>
    </row>
    <row r="161" spans="1:10" s="77" customFormat="1" ht="62.25" customHeight="1" x14ac:dyDescent="0.25">
      <c r="A161" s="432"/>
      <c r="B161" s="102" t="s">
        <v>165</v>
      </c>
      <c r="C161" s="102" t="s">
        <v>205</v>
      </c>
      <c r="D161" s="102" t="s">
        <v>165</v>
      </c>
      <c r="E161" s="102" t="s">
        <v>205</v>
      </c>
      <c r="F161" s="434"/>
      <c r="G161" s="478"/>
    </row>
    <row r="162" spans="1:10" s="77" customFormat="1" x14ac:dyDescent="0.25">
      <c r="A162" s="78" t="s">
        <v>9</v>
      </c>
      <c r="B162" s="91">
        <f>B142*'B. Andre input'!$B$9</f>
        <v>0</v>
      </c>
      <c r="C162" s="91">
        <f>C142*'B. Andre input'!$B$9</f>
        <v>0</v>
      </c>
      <c r="D162" s="91">
        <f>D142*'B. Andre input'!$B$9</f>
        <v>0</v>
      </c>
      <c r="E162" s="91">
        <f>E142*'B. Andre input'!$B$9</f>
        <v>0</v>
      </c>
      <c r="F162" s="91">
        <f>F142*'B. Andre input'!$B$9</f>
        <v>0</v>
      </c>
      <c r="G162" s="26"/>
    </row>
    <row r="163" spans="1:10" s="77" customFormat="1" x14ac:dyDescent="0.25">
      <c r="A163" s="78" t="s">
        <v>10</v>
      </c>
      <c r="B163" s="91">
        <f>B143*'B. Andre input'!$B$9</f>
        <v>0</v>
      </c>
      <c r="C163" s="91">
        <f>C143*'B. Andre input'!$B$9</f>
        <v>0</v>
      </c>
      <c r="D163" s="91">
        <f>D143*'B. Andre input'!$B$9</f>
        <v>0</v>
      </c>
      <c r="E163" s="91">
        <f>E143*'B. Andre input'!$B$9</f>
        <v>0</v>
      </c>
      <c r="F163" s="91">
        <f>F143*'B. Andre input'!$B$9</f>
        <v>0</v>
      </c>
      <c r="G163" s="26"/>
    </row>
    <row r="164" spans="1:10" s="77" customFormat="1" x14ac:dyDescent="0.25">
      <c r="A164" s="78" t="s">
        <v>209</v>
      </c>
      <c r="B164" s="91">
        <f>B144*'B. Andre input'!$B$9</f>
        <v>0</v>
      </c>
      <c r="C164" s="91">
        <f>C144*'B. Andre input'!$B$9</f>
        <v>0</v>
      </c>
      <c r="D164" s="91">
        <f>D144*'B. Andre input'!$B$9</f>
        <v>0</v>
      </c>
      <c r="E164" s="91">
        <f>E144*'B. Andre input'!$B$9</f>
        <v>0</v>
      </c>
      <c r="F164" s="91">
        <f>F144*'B. Andre input'!$B$9</f>
        <v>0</v>
      </c>
      <c r="G164" s="26"/>
    </row>
    <row r="165" spans="1:10" s="128" customFormat="1" x14ac:dyDescent="0.25">
      <c r="A165" s="134" t="s">
        <v>224</v>
      </c>
      <c r="B165" s="91">
        <f>B145*'B. Andre input'!$B$9</f>
        <v>0</v>
      </c>
      <c r="C165" s="91">
        <f>C145*'B. Andre input'!$B$9</f>
        <v>0</v>
      </c>
      <c r="D165" s="91">
        <f>D145*'B. Andre input'!$B$9</f>
        <v>0</v>
      </c>
      <c r="E165" s="91">
        <f>E145*'B. Andre input'!$B$9</f>
        <v>0</v>
      </c>
      <c r="F165" s="91">
        <f>F145*'B. Andre input'!$B$9</f>
        <v>0</v>
      </c>
      <c r="G165" s="26"/>
    </row>
    <row r="166" spans="1:10" s="77" customFormat="1" x14ac:dyDescent="0.25">
      <c r="A166" s="78" t="s">
        <v>5</v>
      </c>
      <c r="B166" s="91">
        <f>SUM(B162:B165)</f>
        <v>0</v>
      </c>
      <c r="C166" s="91">
        <f t="shared" ref="C166:F166" si="34">SUM(C162:C165)</f>
        <v>0</v>
      </c>
      <c r="D166" s="91">
        <f t="shared" si="34"/>
        <v>0</v>
      </c>
      <c r="E166" s="91">
        <f t="shared" si="34"/>
        <v>0</v>
      </c>
      <c r="F166" s="91">
        <f t="shared" si="34"/>
        <v>0</v>
      </c>
      <c r="G166" s="120"/>
    </row>
    <row r="167" spans="1:10" s="77" customFormat="1" x14ac:dyDescent="0.25">
      <c r="B167" s="82"/>
      <c r="C167" s="82"/>
      <c r="D167" s="82"/>
      <c r="E167" s="81"/>
      <c r="F167" s="82"/>
      <c r="G167" s="82"/>
    </row>
    <row r="168" spans="1:10" ht="30" customHeight="1" x14ac:dyDescent="0.25">
      <c r="A168" s="464" t="s">
        <v>176</v>
      </c>
      <c r="B168" s="428"/>
      <c r="C168" s="82"/>
      <c r="D168" s="44"/>
      <c r="E168" s="44"/>
      <c r="F168" s="44"/>
      <c r="G168" s="44"/>
      <c r="H168" s="44"/>
      <c r="I168" s="17"/>
      <c r="J168" s="17"/>
    </row>
    <row r="169" spans="1:10" ht="15" customHeight="1" x14ac:dyDescent="0.25">
      <c r="A169" s="8" t="s">
        <v>4</v>
      </c>
      <c r="B169" s="9" t="s">
        <v>8</v>
      </c>
      <c r="C169" s="25"/>
      <c r="D169" s="80"/>
      <c r="E169" s="21"/>
      <c r="F169" s="21"/>
      <c r="G169" s="21"/>
      <c r="H169" s="13"/>
    </row>
    <row r="170" spans="1:10" x14ac:dyDescent="0.25">
      <c r="A170" s="8" t="s">
        <v>9</v>
      </c>
      <c r="B170" s="94">
        <f>K93*'B. Andre input'!$B$6</f>
        <v>17.117961428300646</v>
      </c>
      <c r="C170" s="26"/>
      <c r="D170" s="22"/>
      <c r="E170" s="22"/>
      <c r="F170" s="23"/>
      <c r="G170" s="23"/>
      <c r="H170" s="20"/>
    </row>
    <row r="171" spans="1:10" x14ac:dyDescent="0.25">
      <c r="A171" s="8" t="s">
        <v>10</v>
      </c>
      <c r="B171" s="94">
        <f>K94*'B. Andre input'!$B$6</f>
        <v>38.402593667356122</v>
      </c>
      <c r="C171" s="26"/>
      <c r="D171" s="22"/>
      <c r="E171" s="22"/>
      <c r="F171" s="23"/>
      <c r="G171" s="23"/>
      <c r="H171" s="20"/>
    </row>
    <row r="172" spans="1:10" x14ac:dyDescent="0.25">
      <c r="A172" s="8" t="s">
        <v>209</v>
      </c>
      <c r="B172" s="94">
        <f>K95*'B. Andre input'!$B$6</f>
        <v>13.027464897637456</v>
      </c>
      <c r="C172" s="26"/>
      <c r="D172" s="22"/>
      <c r="E172" s="22"/>
      <c r="F172" s="23"/>
      <c r="G172" s="23"/>
      <c r="H172" s="20"/>
    </row>
    <row r="173" spans="1:10" s="128" customFormat="1" x14ac:dyDescent="0.25">
      <c r="A173" s="134" t="s">
        <v>224</v>
      </c>
      <c r="B173" s="94">
        <f>K96*'B. Andre input'!$B$6</f>
        <v>1.2242678699374667</v>
      </c>
      <c r="C173" s="26"/>
      <c r="D173" s="22"/>
      <c r="E173" s="22"/>
      <c r="F173" s="23"/>
      <c r="G173" s="23"/>
      <c r="H173" s="20"/>
    </row>
    <row r="174" spans="1:10" x14ac:dyDescent="0.25">
      <c r="A174" s="8" t="s">
        <v>5</v>
      </c>
      <c r="B174" s="94">
        <f>SUM(B170:B173)</f>
        <v>69.772287863231682</v>
      </c>
      <c r="C174" s="26"/>
      <c r="D174" s="24"/>
      <c r="E174" s="24"/>
      <c r="F174" s="24"/>
      <c r="G174" s="24"/>
      <c r="H174" s="20"/>
    </row>
  </sheetData>
  <sheetProtection algorithmName="SHA-512" hashValue="yXkWv40+Ckcfh5INCnPxCQsphkqvKNEqcEFZXmumfVBef+EopesuPDB2OuGAioJaxtB3BXVGVibaB4xxExlC0Q==" saltValue="iv5RRVpk8XfP2N1q6s78pw==" spinCount="100000" sheet="1" objects="1" scenarios="1"/>
  <mergeCells count="50">
    <mergeCell ref="G160:G161"/>
    <mergeCell ref="A159:F159"/>
    <mergeCell ref="A150:F150"/>
    <mergeCell ref="A168:B168"/>
    <mergeCell ref="A160:A161"/>
    <mergeCell ref="B160:C160"/>
    <mergeCell ref="D160:E160"/>
    <mergeCell ref="F160:F161"/>
    <mergeCell ref="A151:A152"/>
    <mergeCell ref="B151:C151"/>
    <mergeCell ref="D151:E151"/>
    <mergeCell ref="F151:F152"/>
    <mergeCell ref="G151:G152"/>
    <mergeCell ref="A148:G148"/>
    <mergeCell ref="G131:G132"/>
    <mergeCell ref="A140:A141"/>
    <mergeCell ref="B140:C140"/>
    <mergeCell ref="D140:E140"/>
    <mergeCell ref="F140:F141"/>
    <mergeCell ref="G140:G141"/>
    <mergeCell ref="A139:F139"/>
    <mergeCell ref="A131:A132"/>
    <mergeCell ref="B131:C131"/>
    <mergeCell ref="D131:E131"/>
    <mergeCell ref="F131:F132"/>
    <mergeCell ref="A130:F130"/>
    <mergeCell ref="A123:E123"/>
    <mergeCell ref="A124:A125"/>
    <mergeCell ref="B124:C124"/>
    <mergeCell ref="D124:E124"/>
    <mergeCell ref="F124:F125"/>
    <mergeCell ref="F102:F103"/>
    <mergeCell ref="G102:G103"/>
    <mergeCell ref="A101:G101"/>
    <mergeCell ref="A113:B113"/>
    <mergeCell ref="A121:G121"/>
    <mergeCell ref="A102:A103"/>
    <mergeCell ref="B102:C102"/>
    <mergeCell ref="D102:E102"/>
    <mergeCell ref="A111:G111"/>
    <mergeCell ref="A112:G112"/>
    <mergeCell ref="A117:B117"/>
    <mergeCell ref="A1:H1"/>
    <mergeCell ref="F5:H5"/>
    <mergeCell ref="D5:E5"/>
    <mergeCell ref="B5:C5"/>
    <mergeCell ref="A5:A6"/>
    <mergeCell ref="A4:K4"/>
    <mergeCell ref="I5:K5"/>
    <mergeCell ref="A2:K2"/>
  </mergeCells>
  <pageMargins left="0.70866141732283472" right="0.70866141732283472" top="0.74803149606299213" bottom="0.74803149606299213" header="0.31496062992125984" footer="0.31496062992125984"/>
  <pageSetup paperSize="9" scale="58" fitToHeight="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3"/>
  <sheetViews>
    <sheetView topLeftCell="A7" workbookViewId="0">
      <selection activeCell="E21" sqref="E21"/>
    </sheetView>
  </sheetViews>
  <sheetFormatPr defaultColWidth="9.140625" defaultRowHeight="15" x14ac:dyDescent="0.25"/>
  <cols>
    <col min="1" max="1" width="31.7109375" style="50" customWidth="1"/>
    <col min="2" max="5" width="25.7109375" style="50" customWidth="1"/>
    <col min="6" max="6" width="25.7109375" style="317" customWidth="1"/>
    <col min="7" max="8" width="25.7109375" style="50" customWidth="1"/>
    <col min="9" max="12" width="20.7109375" style="50" customWidth="1"/>
    <col min="13" max="16384" width="9.140625" style="50"/>
  </cols>
  <sheetData>
    <row r="1" spans="1:7" x14ac:dyDescent="0.25">
      <c r="A1" s="488" t="s">
        <v>227</v>
      </c>
      <c r="B1" s="484"/>
      <c r="C1" s="484"/>
      <c r="D1" s="484"/>
    </row>
    <row r="3" spans="1:7" x14ac:dyDescent="0.25">
      <c r="A3" s="483" t="s">
        <v>228</v>
      </c>
      <c r="B3" s="483"/>
      <c r="C3" s="483"/>
      <c r="D3" s="484"/>
    </row>
    <row r="5" spans="1:7" x14ac:dyDescent="0.25">
      <c r="A5" s="482" t="s">
        <v>229</v>
      </c>
      <c r="B5" s="482"/>
      <c r="C5" s="482"/>
      <c r="D5" s="489"/>
    </row>
    <row r="6" spans="1:7" ht="53.25" customHeight="1" x14ac:dyDescent="0.25">
      <c r="A6" s="52"/>
      <c r="B6" s="52" t="s">
        <v>54</v>
      </c>
      <c r="C6" s="52" t="s">
        <v>55</v>
      </c>
      <c r="D6" s="51" t="s">
        <v>56</v>
      </c>
    </row>
    <row r="7" spans="1:7" s="59" customFormat="1" ht="45" x14ac:dyDescent="0.25">
      <c r="A7" s="53" t="s">
        <v>57</v>
      </c>
      <c r="B7" s="65"/>
      <c r="C7" s="65"/>
      <c r="D7" s="52">
        <f>Input!B85*'B. Andre input'!B70</f>
        <v>0</v>
      </c>
      <c r="F7" s="317"/>
    </row>
    <row r="8" spans="1:7" x14ac:dyDescent="0.25">
      <c r="A8" s="50" t="s">
        <v>60</v>
      </c>
      <c r="B8" s="66"/>
      <c r="C8" s="66"/>
      <c r="D8" s="53">
        <f>Input!B91</f>
        <v>0</v>
      </c>
    </row>
    <row r="9" spans="1:7" x14ac:dyDescent="0.25">
      <c r="A9" s="479"/>
      <c r="B9" s="480"/>
      <c r="C9" s="480"/>
      <c r="D9" s="481"/>
    </row>
    <row r="10" spans="1:7" x14ac:dyDescent="0.25">
      <c r="A10" s="485" t="s">
        <v>58</v>
      </c>
      <c r="B10" s="486"/>
      <c r="C10" s="486"/>
      <c r="D10" s="481"/>
      <c r="F10" s="316" t="s">
        <v>554</v>
      </c>
      <c r="G10" s="317"/>
    </row>
    <row r="11" spans="1:7" ht="30" x14ac:dyDescent="0.25">
      <c r="A11" s="53" t="s">
        <v>34</v>
      </c>
      <c r="B11" s="66"/>
      <c r="C11" s="66"/>
      <c r="D11" s="53">
        <f>((Input!B31+Input!C31)*Input!B57)*((Input!B62*Input!B63*Input!B64)*('B. Andre input'!B70/60)+(Input!B62*Input!B63)*('B. Andre input'!B71/60))</f>
        <v>0</v>
      </c>
      <c r="F11" s="323" t="s">
        <v>551</v>
      </c>
      <c r="G11" s="324" t="e">
        <f>D11/(Input!B57*(Input!B31+Input!C31))</f>
        <v>#DIV/0!</v>
      </c>
    </row>
    <row r="12" spans="1:7" ht="45" x14ac:dyDescent="0.25">
      <c r="A12" s="53" t="s">
        <v>35</v>
      </c>
      <c r="B12" s="66"/>
      <c r="C12" s="66"/>
      <c r="D12" s="53">
        <f>IF(Input!B67&gt;0,(((Input!D31+Input!E31)*Input!B57)/Input!B67)*((Input!B65*Input!B66*Input!B68)*('B. Andre input'!B70/60)+(Input!B65*Input!B66)*('B. Andre input'!B71/60)),0)</f>
        <v>0</v>
      </c>
      <c r="F12" s="323" t="s">
        <v>552</v>
      </c>
      <c r="G12" s="324" t="e">
        <f>D12/(Input!B57*(Input!D31+Input!E31))</f>
        <v>#DIV/0!</v>
      </c>
    </row>
    <row r="13" spans="1:7" ht="30" x14ac:dyDescent="0.25">
      <c r="A13" s="53" t="s">
        <v>36</v>
      </c>
      <c r="B13" s="66"/>
      <c r="C13" s="66"/>
      <c r="D13" s="53">
        <f>Input!F31*Input!B58*Input!B77</f>
        <v>0</v>
      </c>
      <c r="F13" s="323" t="s">
        <v>553</v>
      </c>
      <c r="G13" s="324" t="e">
        <f>D13/(Input!B58*Input!F31)</f>
        <v>#DIV/0!</v>
      </c>
    </row>
    <row r="14" spans="1:7" x14ac:dyDescent="0.25">
      <c r="A14" s="479"/>
      <c r="B14" s="480"/>
      <c r="C14" s="480"/>
      <c r="D14" s="481"/>
    </row>
    <row r="15" spans="1:7" ht="49.5" customHeight="1" x14ac:dyDescent="0.25">
      <c r="A15" s="53" t="s">
        <v>491</v>
      </c>
      <c r="B15" s="66"/>
      <c r="C15" s="66"/>
      <c r="D15" s="53">
        <f>Input!F31*(Input!B82+Input!B83)*('B. Andre input'!B70/60)</f>
        <v>0</v>
      </c>
    </row>
    <row r="16" spans="1:7" s="59" customFormat="1" x14ac:dyDescent="0.25">
      <c r="A16" s="56"/>
      <c r="B16" s="57"/>
      <c r="C16" s="57"/>
      <c r="D16" s="58"/>
      <c r="F16" s="317"/>
    </row>
    <row r="17" spans="1:7" s="59" customFormat="1" x14ac:dyDescent="0.25">
      <c r="A17" s="53" t="s">
        <v>59</v>
      </c>
      <c r="B17" s="66"/>
      <c r="C17" s="66"/>
      <c r="D17" s="53">
        <f>Input!B96</f>
        <v>0</v>
      </c>
      <c r="F17" s="317"/>
    </row>
    <row r="18" spans="1:7" x14ac:dyDescent="0.25">
      <c r="A18" s="479"/>
      <c r="B18" s="480"/>
      <c r="C18" s="480"/>
      <c r="D18" s="481"/>
    </row>
    <row r="19" spans="1:7" x14ac:dyDescent="0.25">
      <c r="A19" s="53" t="s">
        <v>37</v>
      </c>
      <c r="B19" s="53"/>
      <c r="C19" s="53">
        <f>(Input!C31*Input!B72)+(Input!E31*Input!B73)</f>
        <v>0</v>
      </c>
      <c r="D19" s="53">
        <f>SUM(B19:C19)</f>
        <v>0</v>
      </c>
    </row>
    <row r="20" spans="1:7" x14ac:dyDescent="0.25">
      <c r="A20" s="479"/>
      <c r="B20" s="480"/>
      <c r="C20" s="480"/>
      <c r="D20" s="481"/>
    </row>
    <row r="21" spans="1:7" ht="30" x14ac:dyDescent="0.25">
      <c r="A21" s="54" t="s">
        <v>38</v>
      </c>
      <c r="B21" s="68"/>
      <c r="C21" s="68"/>
      <c r="D21" s="54">
        <f>D7+D8+D11+D12+D13+D15+D17+D19</f>
        <v>0</v>
      </c>
    </row>
    <row r="23" spans="1:7" x14ac:dyDescent="0.25">
      <c r="A23" s="482" t="s">
        <v>230</v>
      </c>
      <c r="B23" s="482"/>
      <c r="C23" s="482"/>
    </row>
    <row r="24" spans="1:7" ht="45" x14ac:dyDescent="0.25">
      <c r="A24" s="52"/>
      <c r="B24" s="52" t="s">
        <v>54</v>
      </c>
      <c r="C24" s="52" t="s">
        <v>55</v>
      </c>
      <c r="D24" s="51" t="s">
        <v>56</v>
      </c>
    </row>
    <row r="25" spans="1:7" s="59" customFormat="1" ht="45" x14ac:dyDescent="0.25">
      <c r="A25" s="53" t="s">
        <v>57</v>
      </c>
      <c r="B25" s="65"/>
      <c r="C25" s="65"/>
      <c r="D25" s="67">
        <f>Input!B86*'B. Andre input'!B70</f>
        <v>64849.71428571429</v>
      </c>
      <c r="F25" s="317"/>
    </row>
    <row r="26" spans="1:7" x14ac:dyDescent="0.25">
      <c r="A26" s="59" t="s">
        <v>63</v>
      </c>
      <c r="B26" s="66"/>
      <c r="C26" s="66"/>
      <c r="D26" s="53">
        <f>Input!B92</f>
        <v>50000</v>
      </c>
    </row>
    <row r="27" spans="1:7" x14ac:dyDescent="0.25">
      <c r="A27" s="479"/>
      <c r="B27" s="480"/>
      <c r="C27" s="480"/>
      <c r="D27" s="481"/>
    </row>
    <row r="28" spans="1:7" x14ac:dyDescent="0.25">
      <c r="A28" s="485" t="s">
        <v>58</v>
      </c>
      <c r="B28" s="486"/>
      <c r="C28" s="486"/>
      <c r="D28" s="487"/>
      <c r="F28" s="316" t="s">
        <v>554</v>
      </c>
    </row>
    <row r="29" spans="1:7" ht="30" x14ac:dyDescent="0.25">
      <c r="A29" s="53" t="s">
        <v>34</v>
      </c>
      <c r="B29" s="66"/>
      <c r="C29" s="66"/>
      <c r="D29" s="53">
        <f>((Input!B19+Input!C19)*Input!B57)*((Input!B62*Input!B63*Input!B64)*('B. Andre input'!B70/60)+(Input!B62*Input!B63)*('B. Andre input'!B71/60))</f>
        <v>62363.584869842402</v>
      </c>
      <c r="F29" s="323" t="s">
        <v>551</v>
      </c>
      <c r="G29" s="324">
        <f>D29/(Input!B57*(Input!B19+Input!C19))</f>
        <v>573.74761904761908</v>
      </c>
    </row>
    <row r="30" spans="1:7" ht="45" x14ac:dyDescent="0.25">
      <c r="A30" s="53" t="s">
        <v>35</v>
      </c>
      <c r="B30" s="66"/>
      <c r="C30" s="66"/>
      <c r="D30" s="53">
        <f>IF(Input!B67&gt;0,(((Input!D19+Input!E19)*Input!B57)/Input!B67)*((Input!B65*Input!B66*Input!B68)*('B. Andre input'!B70/60)+(Input!B65*Input!B66)*('B. Andre input'!B71/60)),0)</f>
        <v>92526.943300214916</v>
      </c>
      <c r="F30" s="323" t="s">
        <v>552</v>
      </c>
      <c r="G30" s="324">
        <f>D30/(Input!B57*(Input!D19+Input!E19))</f>
        <v>491.78367346938774</v>
      </c>
    </row>
    <row r="31" spans="1:7" ht="30" x14ac:dyDescent="0.25">
      <c r="A31" s="53" t="s">
        <v>36</v>
      </c>
      <c r="B31" s="66"/>
      <c r="C31" s="66"/>
      <c r="D31" s="53">
        <f>Input!F19*Input!B58*Input!B77</f>
        <v>12498.558763481211</v>
      </c>
      <c r="F31" s="323" t="s">
        <v>553</v>
      </c>
      <c r="G31" s="324">
        <f>D31/(Input!F19*Input!B58)</f>
        <v>800</v>
      </c>
    </row>
    <row r="32" spans="1:7" x14ac:dyDescent="0.25">
      <c r="A32" s="479"/>
      <c r="B32" s="480"/>
      <c r="C32" s="480"/>
      <c r="D32" s="481"/>
    </row>
    <row r="33" spans="1:6" ht="45" customHeight="1" x14ac:dyDescent="0.25">
      <c r="A33" s="53" t="s">
        <v>491</v>
      </c>
      <c r="B33" s="66"/>
      <c r="C33" s="66"/>
      <c r="D33" s="53">
        <f>Input!F19*(Input!B82+Input!B83)*('B. Andre input'!B70/60)</f>
        <v>261732.98863170808</v>
      </c>
    </row>
    <row r="34" spans="1:6" x14ac:dyDescent="0.25">
      <c r="A34" s="479"/>
      <c r="B34" s="480"/>
      <c r="C34" s="480"/>
      <c r="D34" s="481"/>
    </row>
    <row r="35" spans="1:6" s="59" customFormat="1" x14ac:dyDescent="0.25">
      <c r="A35" s="53" t="s">
        <v>59</v>
      </c>
      <c r="B35" s="66"/>
      <c r="C35" s="66"/>
      <c r="D35" s="53">
        <f>Input!B97</f>
        <v>13000</v>
      </c>
      <c r="F35" s="317"/>
    </row>
    <row r="36" spans="1:6" s="59" customFormat="1" x14ac:dyDescent="0.25">
      <c r="A36" s="56"/>
      <c r="B36" s="57"/>
      <c r="C36" s="57"/>
      <c r="D36" s="58"/>
      <c r="F36" s="317"/>
    </row>
    <row r="37" spans="1:6" x14ac:dyDescent="0.25">
      <c r="A37" s="53" t="s">
        <v>37</v>
      </c>
      <c r="B37" s="53"/>
      <c r="C37" s="53">
        <f>(Input!C19*Input!B72)+(Input!E19*Input!B73)</f>
        <v>102430.70850733845</v>
      </c>
      <c r="D37" s="53">
        <f>SUM(B37:C37)</f>
        <v>102430.70850733845</v>
      </c>
    </row>
    <row r="38" spans="1:6" x14ac:dyDescent="0.25">
      <c r="A38" s="479"/>
      <c r="B38" s="480"/>
      <c r="C38" s="480"/>
      <c r="D38" s="481"/>
    </row>
    <row r="39" spans="1:6" ht="30" x14ac:dyDescent="0.25">
      <c r="A39" s="54" t="s">
        <v>38</v>
      </c>
      <c r="B39" s="68"/>
      <c r="C39" s="68"/>
      <c r="D39" s="54">
        <f>D25+D26+D29+D30+D31+D33+D35+D37</f>
        <v>659402.49835829937</v>
      </c>
    </row>
    <row r="41" spans="1:6" ht="20.25" customHeight="1" x14ac:dyDescent="0.25">
      <c r="A41" s="483" t="s">
        <v>231</v>
      </c>
      <c r="B41" s="483"/>
      <c r="C41" s="483"/>
      <c r="D41" s="484"/>
    </row>
    <row r="43" spans="1:6" ht="15" customHeight="1" x14ac:dyDescent="0.25">
      <c r="A43" s="482" t="s">
        <v>232</v>
      </c>
      <c r="B43" s="482"/>
      <c r="C43" s="482"/>
      <c r="D43" s="489"/>
    </row>
    <row r="44" spans="1:6" ht="45" x14ac:dyDescent="0.25">
      <c r="A44" s="52"/>
      <c r="B44" s="52" t="s">
        <v>54</v>
      </c>
      <c r="C44" s="52" t="s">
        <v>55</v>
      </c>
      <c r="D44" s="51" t="s">
        <v>56</v>
      </c>
    </row>
    <row r="45" spans="1:6" s="59" customFormat="1" x14ac:dyDescent="0.25">
      <c r="A45" s="52" t="s">
        <v>61</v>
      </c>
      <c r="B45" s="52">
        <f>Input!B31+Input!D31</f>
        <v>0</v>
      </c>
      <c r="C45" s="52">
        <f>Input!C31+Input!E31</f>
        <v>0</v>
      </c>
      <c r="D45" s="67">
        <f>Input!F31</f>
        <v>0</v>
      </c>
      <c r="F45" s="317"/>
    </row>
    <row r="46" spans="1:6" s="59" customFormat="1" x14ac:dyDescent="0.25">
      <c r="A46" s="496"/>
      <c r="B46" s="497"/>
      <c r="C46" s="497"/>
      <c r="D46" s="498"/>
      <c r="F46" s="317"/>
    </row>
    <row r="47" spans="1:6" ht="45" x14ac:dyDescent="0.25">
      <c r="A47" s="69" t="s">
        <v>57</v>
      </c>
      <c r="B47" s="70" t="e">
        <f>D47</f>
        <v>#DIV/0!</v>
      </c>
      <c r="C47" s="70" t="e">
        <f>D47</f>
        <v>#DIV/0!</v>
      </c>
      <c r="D47" s="70" t="e">
        <f>D7/D$45</f>
        <v>#DIV/0!</v>
      </c>
    </row>
    <row r="48" spans="1:6" s="59" customFormat="1" x14ac:dyDescent="0.25">
      <c r="A48" s="71" t="s">
        <v>63</v>
      </c>
      <c r="B48" s="70" t="e">
        <f>D48</f>
        <v>#DIV/0!</v>
      </c>
      <c r="C48" s="70" t="e">
        <f>D48</f>
        <v>#DIV/0!</v>
      </c>
      <c r="D48" s="70" t="e">
        <f>D8/D$45</f>
        <v>#DIV/0!</v>
      </c>
      <c r="F48" s="317"/>
    </row>
    <row r="49" spans="1:6" x14ac:dyDescent="0.25">
      <c r="A49" s="490"/>
      <c r="B49" s="491"/>
      <c r="C49" s="491"/>
      <c r="D49" s="492"/>
    </row>
    <row r="50" spans="1:6" x14ac:dyDescent="0.25">
      <c r="A50" s="493" t="s">
        <v>58</v>
      </c>
      <c r="B50" s="494"/>
      <c r="C50" s="494"/>
      <c r="D50" s="495"/>
    </row>
    <row r="51" spans="1:6" ht="30" x14ac:dyDescent="0.25">
      <c r="A51" s="69" t="s">
        <v>34</v>
      </c>
      <c r="B51" s="69" t="e">
        <f>D51</f>
        <v>#DIV/0!</v>
      </c>
      <c r="C51" s="69" t="e">
        <f>D51</f>
        <v>#DIV/0!</v>
      </c>
      <c r="D51" s="70" t="e">
        <f>D11/D$45</f>
        <v>#DIV/0!</v>
      </c>
    </row>
    <row r="52" spans="1:6" x14ac:dyDescent="0.25">
      <c r="A52" s="69" t="s">
        <v>35</v>
      </c>
      <c r="B52" s="69" t="e">
        <f t="shared" ref="B52:B53" si="0">D52</f>
        <v>#DIV/0!</v>
      </c>
      <c r="C52" s="69" t="e">
        <f t="shared" ref="C52:C53" si="1">D52</f>
        <v>#DIV/0!</v>
      </c>
      <c r="D52" s="70" t="e">
        <f>D12/D$45</f>
        <v>#DIV/0!</v>
      </c>
    </row>
    <row r="53" spans="1:6" x14ac:dyDescent="0.25">
      <c r="A53" s="69" t="s">
        <v>36</v>
      </c>
      <c r="B53" s="69" t="e">
        <f t="shared" si="0"/>
        <v>#DIV/0!</v>
      </c>
      <c r="C53" s="69" t="e">
        <f t="shared" si="1"/>
        <v>#DIV/0!</v>
      </c>
      <c r="D53" s="70" t="e">
        <f>D13/D$45</f>
        <v>#DIV/0!</v>
      </c>
    </row>
    <row r="54" spans="1:6" x14ac:dyDescent="0.25">
      <c r="A54" s="490"/>
      <c r="B54" s="491"/>
      <c r="C54" s="491"/>
      <c r="D54" s="492"/>
    </row>
    <row r="55" spans="1:6" ht="60" x14ac:dyDescent="0.25">
      <c r="A55" s="53" t="s">
        <v>491</v>
      </c>
      <c r="B55" s="69" t="e">
        <f>D55</f>
        <v>#DIV/0!</v>
      </c>
      <c r="C55" s="69" t="e">
        <f>D55</f>
        <v>#DIV/0!</v>
      </c>
      <c r="D55" s="70" t="e">
        <f>D15/D$45</f>
        <v>#DIV/0!</v>
      </c>
    </row>
    <row r="56" spans="1:6" s="59" customFormat="1" x14ac:dyDescent="0.25">
      <c r="A56" s="490"/>
      <c r="B56" s="491"/>
      <c r="C56" s="491"/>
      <c r="D56" s="492"/>
      <c r="F56" s="317"/>
    </row>
    <row r="57" spans="1:6" s="59" customFormat="1" x14ac:dyDescent="0.25">
      <c r="A57" s="69" t="s">
        <v>59</v>
      </c>
      <c r="B57" s="69" t="e">
        <f>D57</f>
        <v>#DIV/0!</v>
      </c>
      <c r="C57" s="69" t="e">
        <f>D57</f>
        <v>#DIV/0!</v>
      </c>
      <c r="D57" s="70" t="e">
        <f>D17/D$45</f>
        <v>#DIV/0!</v>
      </c>
      <c r="F57" s="317"/>
    </row>
    <row r="58" spans="1:6" x14ac:dyDescent="0.25">
      <c r="A58" s="72"/>
      <c r="B58" s="73"/>
      <c r="C58" s="73"/>
      <c r="D58" s="74"/>
    </row>
    <row r="59" spans="1:6" x14ac:dyDescent="0.25">
      <c r="A59" s="69" t="s">
        <v>37</v>
      </c>
      <c r="B59" s="69" t="e">
        <f>B19/B45</f>
        <v>#DIV/0!</v>
      </c>
      <c r="C59" s="69" t="e">
        <f>C19/C45</f>
        <v>#DIV/0!</v>
      </c>
      <c r="D59" s="70" t="e">
        <f>D19/D$45</f>
        <v>#DIV/0!</v>
      </c>
    </row>
    <row r="60" spans="1:6" x14ac:dyDescent="0.25">
      <c r="A60" s="490"/>
      <c r="B60" s="491"/>
      <c r="C60" s="491"/>
      <c r="D60" s="492"/>
    </row>
    <row r="61" spans="1:6" ht="45" x14ac:dyDescent="0.25">
      <c r="A61" s="75" t="s">
        <v>62</v>
      </c>
      <c r="B61" s="75" t="e">
        <f>B47+B48+B51+B52+B53+B55+B57+B59</f>
        <v>#DIV/0!</v>
      </c>
      <c r="C61" s="75" t="e">
        <f t="shared" ref="C61:D61" si="2">C47+C48+C51+C52+C53+C55+C57+C59</f>
        <v>#DIV/0!</v>
      </c>
      <c r="D61" s="75" t="e">
        <f t="shared" si="2"/>
        <v>#DIV/0!</v>
      </c>
    </row>
    <row r="62" spans="1:6" ht="15" customHeight="1" x14ac:dyDescent="0.25"/>
    <row r="63" spans="1:6" x14ac:dyDescent="0.25">
      <c r="A63" s="482" t="s">
        <v>233</v>
      </c>
      <c r="B63" s="482"/>
      <c r="C63" s="482"/>
    </row>
    <row r="64" spans="1:6" ht="45" x14ac:dyDescent="0.25">
      <c r="A64" s="52"/>
      <c r="B64" s="52" t="s">
        <v>54</v>
      </c>
      <c r="C64" s="52" t="s">
        <v>55</v>
      </c>
      <c r="D64" s="51" t="s">
        <v>56</v>
      </c>
    </row>
    <row r="65" spans="1:6" s="59" customFormat="1" x14ac:dyDescent="0.25">
      <c r="A65" s="52" t="s">
        <v>61</v>
      </c>
      <c r="B65" s="67">
        <f>Input!B19+Input!D19</f>
        <v>156.23198454351513</v>
      </c>
      <c r="C65" s="67">
        <f>Input!C19+Input!E19</f>
        <v>156.23198454351513</v>
      </c>
      <c r="D65" s="67">
        <f>Input!F19</f>
        <v>312.46396908703025</v>
      </c>
      <c r="E65" s="76"/>
      <c r="F65" s="76"/>
    </row>
    <row r="66" spans="1:6" s="59" customFormat="1" x14ac:dyDescent="0.25">
      <c r="A66" s="496"/>
      <c r="B66" s="497"/>
      <c r="C66" s="497"/>
      <c r="D66" s="498"/>
      <c r="F66" s="317"/>
    </row>
    <row r="67" spans="1:6" ht="45" x14ac:dyDescent="0.25">
      <c r="A67" s="69" t="s">
        <v>57</v>
      </c>
      <c r="B67" s="70">
        <f>D67</f>
        <v>207.54301520010381</v>
      </c>
      <c r="C67" s="70">
        <f>D67</f>
        <v>207.54301520010381</v>
      </c>
      <c r="D67" s="70">
        <f>D25/D$65</f>
        <v>207.54301520010381</v>
      </c>
    </row>
    <row r="68" spans="1:6" s="59" customFormat="1" x14ac:dyDescent="0.25">
      <c r="A68" s="71" t="s">
        <v>63</v>
      </c>
      <c r="B68" s="70">
        <f>D68</f>
        <v>160.0184499547004</v>
      </c>
      <c r="C68" s="70">
        <f>D68</f>
        <v>160.0184499547004</v>
      </c>
      <c r="D68" s="70">
        <f>D26/D$65</f>
        <v>160.0184499547004</v>
      </c>
      <c r="F68" s="317"/>
    </row>
    <row r="69" spans="1:6" x14ac:dyDescent="0.25">
      <c r="A69" s="490"/>
      <c r="B69" s="491"/>
      <c r="C69" s="491"/>
      <c r="D69" s="492"/>
    </row>
    <row r="70" spans="1:6" x14ac:dyDescent="0.25">
      <c r="A70" s="493" t="s">
        <v>58</v>
      </c>
      <c r="B70" s="494"/>
      <c r="C70" s="494"/>
      <c r="D70" s="495"/>
    </row>
    <row r="71" spans="1:6" ht="30" x14ac:dyDescent="0.25">
      <c r="A71" s="69" t="s">
        <v>34</v>
      </c>
      <c r="B71" s="69">
        <f>D71</f>
        <v>199.58648368981173</v>
      </c>
      <c r="C71" s="69">
        <f>D71</f>
        <v>199.58648368981173</v>
      </c>
      <c r="D71" s="70">
        <f>D29/D$65</f>
        <v>199.58648368981173</v>
      </c>
    </row>
    <row r="72" spans="1:6" x14ac:dyDescent="0.25">
      <c r="A72" s="69" t="s">
        <v>35</v>
      </c>
      <c r="B72" s="69">
        <f>D72</f>
        <v>296.1203609189368</v>
      </c>
      <c r="C72" s="69">
        <f>D72</f>
        <v>296.1203609189368</v>
      </c>
      <c r="D72" s="70">
        <f>D30/D$65</f>
        <v>296.1203609189368</v>
      </c>
    </row>
    <row r="73" spans="1:6" x14ac:dyDescent="0.25">
      <c r="A73" s="69" t="s">
        <v>36</v>
      </c>
      <c r="B73" s="69">
        <f>D73</f>
        <v>40</v>
      </c>
      <c r="C73" s="69">
        <f>D73</f>
        <v>40</v>
      </c>
      <c r="D73" s="70">
        <f>D31/D$65</f>
        <v>40</v>
      </c>
    </row>
    <row r="74" spans="1:6" x14ac:dyDescent="0.25">
      <c r="A74" s="490"/>
      <c r="B74" s="491"/>
      <c r="C74" s="491"/>
      <c r="D74" s="492"/>
    </row>
    <row r="75" spans="1:6" ht="45" customHeight="1" x14ac:dyDescent="0.25">
      <c r="A75" s="53" t="s">
        <v>491</v>
      </c>
      <c r="B75" s="69">
        <f>D75</f>
        <v>837.64214285714297</v>
      </c>
      <c r="C75" s="69">
        <f>D75</f>
        <v>837.64214285714297</v>
      </c>
      <c r="D75" s="70">
        <f>D33/D$65</f>
        <v>837.64214285714297</v>
      </c>
    </row>
    <row r="76" spans="1:6" s="59" customFormat="1" x14ac:dyDescent="0.25">
      <c r="A76" s="490"/>
      <c r="B76" s="491"/>
      <c r="C76" s="491"/>
      <c r="D76" s="492"/>
      <c r="F76" s="317"/>
    </row>
    <row r="77" spans="1:6" s="59" customFormat="1" x14ac:dyDescent="0.25">
      <c r="A77" s="69" t="s">
        <v>59</v>
      </c>
      <c r="B77" s="69">
        <f>D77</f>
        <v>41.604796988222098</v>
      </c>
      <c r="C77" s="69">
        <f>D77</f>
        <v>41.604796988222098</v>
      </c>
      <c r="D77" s="70">
        <f>D35/D$65</f>
        <v>41.604796988222098</v>
      </c>
      <c r="F77" s="317"/>
    </row>
    <row r="78" spans="1:6" x14ac:dyDescent="0.25">
      <c r="A78" s="72"/>
      <c r="B78" s="73"/>
      <c r="C78" s="73"/>
      <c r="D78" s="74"/>
    </row>
    <row r="79" spans="1:6" x14ac:dyDescent="0.25">
      <c r="A79" s="69" t="s">
        <v>37</v>
      </c>
      <c r="B79" s="69">
        <f>B37/B65</f>
        <v>0</v>
      </c>
      <c r="C79" s="69">
        <f>C37/C65</f>
        <v>655.63212812424172</v>
      </c>
      <c r="D79" s="70">
        <f>D37/D$65</f>
        <v>327.81606406212086</v>
      </c>
    </row>
    <row r="80" spans="1:6" x14ac:dyDescent="0.25">
      <c r="A80" s="490"/>
      <c r="B80" s="491"/>
      <c r="C80" s="491"/>
      <c r="D80" s="492"/>
    </row>
    <row r="81" spans="1:6" ht="45" x14ac:dyDescent="0.25">
      <c r="A81" s="75" t="s">
        <v>62</v>
      </c>
      <c r="B81" s="75">
        <f>B67+B68+B71+B72+B73+B75+B77+B79</f>
        <v>1782.5152496089177</v>
      </c>
      <c r="C81" s="75">
        <f>C67+C68+C71+C72+C73+C75+C77+C79</f>
        <v>2438.1473777331594</v>
      </c>
      <c r="D81" s="75">
        <f>D67+D68+D71+D72+D73+D75+D77+D79</f>
        <v>2110.3313136710385</v>
      </c>
    </row>
    <row r="83" spans="1:6" ht="29.25" customHeight="1" x14ac:dyDescent="0.25">
      <c r="A83" s="483" t="s">
        <v>234</v>
      </c>
      <c r="B83" s="483"/>
      <c r="C83" s="483"/>
      <c r="D83" s="484"/>
    </row>
    <row r="85" spans="1:6" x14ac:dyDescent="0.25">
      <c r="A85" s="482" t="s">
        <v>235</v>
      </c>
      <c r="B85" s="482"/>
      <c r="C85" s="482"/>
      <c r="D85" s="489"/>
    </row>
    <row r="86" spans="1:6" ht="45" x14ac:dyDescent="0.25">
      <c r="A86" s="52"/>
      <c r="B86" s="52" t="s">
        <v>54</v>
      </c>
      <c r="C86" s="52" t="s">
        <v>55</v>
      </c>
      <c r="D86" s="51" t="s">
        <v>56</v>
      </c>
    </row>
    <row r="87" spans="1:6" s="59" customFormat="1" ht="45" x14ac:dyDescent="0.25">
      <c r="A87" s="52" t="s">
        <v>64</v>
      </c>
      <c r="B87" s="67">
        <f>'D. Beregninger_pop'!B166+'D. Beregninger_pop'!D166</f>
        <v>0</v>
      </c>
      <c r="C87" s="67">
        <f>'D. Beregninger_pop'!C166+'D. Beregninger_pop'!E166</f>
        <v>0</v>
      </c>
      <c r="D87" s="67">
        <f>'D. Beregninger_pop'!F166</f>
        <v>0</v>
      </c>
      <c r="F87" s="317"/>
    </row>
    <row r="88" spans="1:6" s="59" customFormat="1" x14ac:dyDescent="0.25">
      <c r="A88" s="496"/>
      <c r="B88" s="497"/>
      <c r="C88" s="497"/>
      <c r="D88" s="498"/>
      <c r="F88" s="317"/>
    </row>
    <row r="89" spans="1:6" s="59" customFormat="1" ht="45" x14ac:dyDescent="0.25">
      <c r="A89" s="69" t="s">
        <v>57</v>
      </c>
      <c r="B89" s="70" t="e">
        <f>D89</f>
        <v>#DIV/0!</v>
      </c>
      <c r="C89" s="70" t="e">
        <f>D89</f>
        <v>#DIV/0!</v>
      </c>
      <c r="D89" s="70" t="e">
        <f>D7/D$87</f>
        <v>#DIV/0!</v>
      </c>
      <c r="F89" s="317"/>
    </row>
    <row r="90" spans="1:6" x14ac:dyDescent="0.25">
      <c r="A90" s="71" t="s">
        <v>63</v>
      </c>
      <c r="B90" s="70" t="e">
        <f>D90</f>
        <v>#DIV/0!</v>
      </c>
      <c r="C90" s="70" t="e">
        <f>D90</f>
        <v>#DIV/0!</v>
      </c>
      <c r="D90" s="70" t="e">
        <f>D8/D$87</f>
        <v>#DIV/0!</v>
      </c>
    </row>
    <row r="91" spans="1:6" x14ac:dyDescent="0.25">
      <c r="A91" s="490"/>
      <c r="B91" s="491"/>
      <c r="C91" s="491"/>
      <c r="D91" s="492"/>
    </row>
    <row r="92" spans="1:6" x14ac:dyDescent="0.25">
      <c r="A92" s="493" t="s">
        <v>58</v>
      </c>
      <c r="B92" s="494"/>
      <c r="C92" s="494"/>
      <c r="D92" s="495"/>
    </row>
    <row r="93" spans="1:6" ht="30" x14ac:dyDescent="0.25">
      <c r="A93" s="69" t="s">
        <v>34</v>
      </c>
      <c r="B93" s="69" t="e">
        <f>D93</f>
        <v>#DIV/0!</v>
      </c>
      <c r="C93" s="69" t="e">
        <f>D93</f>
        <v>#DIV/0!</v>
      </c>
      <c r="D93" s="70" t="e">
        <f>D11/D$87</f>
        <v>#DIV/0!</v>
      </c>
    </row>
    <row r="94" spans="1:6" x14ac:dyDescent="0.25">
      <c r="A94" s="69" t="s">
        <v>35</v>
      </c>
      <c r="B94" s="69" t="e">
        <f t="shared" ref="B94:B95" si="3">D94</f>
        <v>#DIV/0!</v>
      </c>
      <c r="C94" s="69" t="e">
        <f t="shared" ref="C94:C95" si="4">D94</f>
        <v>#DIV/0!</v>
      </c>
      <c r="D94" s="70" t="e">
        <f>D12/D$87</f>
        <v>#DIV/0!</v>
      </c>
    </row>
    <row r="95" spans="1:6" x14ac:dyDescent="0.25">
      <c r="A95" s="69" t="s">
        <v>36</v>
      </c>
      <c r="B95" s="69" t="e">
        <f t="shared" si="3"/>
        <v>#DIV/0!</v>
      </c>
      <c r="C95" s="69" t="e">
        <f t="shared" si="4"/>
        <v>#DIV/0!</v>
      </c>
      <c r="D95" s="70" t="e">
        <f>D13/D$87</f>
        <v>#DIV/0!</v>
      </c>
    </row>
    <row r="96" spans="1:6" x14ac:dyDescent="0.25">
      <c r="A96" s="490"/>
      <c r="B96" s="491"/>
      <c r="C96" s="491"/>
      <c r="D96" s="492"/>
    </row>
    <row r="97" spans="1:6" ht="60" x14ac:dyDescent="0.25">
      <c r="A97" s="53" t="s">
        <v>491</v>
      </c>
      <c r="B97" s="69" t="e">
        <f>D97</f>
        <v>#DIV/0!</v>
      </c>
      <c r="C97" s="69" t="e">
        <f>D97</f>
        <v>#DIV/0!</v>
      </c>
      <c r="D97" s="70" t="e">
        <f>D15/D$87</f>
        <v>#DIV/0!</v>
      </c>
    </row>
    <row r="98" spans="1:6" s="59" customFormat="1" x14ac:dyDescent="0.25">
      <c r="A98" s="490"/>
      <c r="B98" s="491"/>
      <c r="C98" s="491"/>
      <c r="D98" s="492"/>
      <c r="F98" s="317"/>
    </row>
    <row r="99" spans="1:6" s="59" customFormat="1" x14ac:dyDescent="0.25">
      <c r="A99" s="69" t="s">
        <v>59</v>
      </c>
      <c r="B99" s="69" t="e">
        <f>D99</f>
        <v>#DIV/0!</v>
      </c>
      <c r="C99" s="69" t="e">
        <f>D99</f>
        <v>#DIV/0!</v>
      </c>
      <c r="D99" s="70" t="e">
        <f>D17/D$87</f>
        <v>#DIV/0!</v>
      </c>
      <c r="F99" s="317"/>
    </row>
    <row r="100" spans="1:6" x14ac:dyDescent="0.25">
      <c r="A100" s="72"/>
      <c r="B100" s="73"/>
      <c r="C100" s="73"/>
      <c r="D100" s="74"/>
    </row>
    <row r="101" spans="1:6" x14ac:dyDescent="0.25">
      <c r="A101" s="69" t="s">
        <v>37</v>
      </c>
      <c r="B101" s="70" t="e">
        <f t="shared" ref="B101:C101" si="5">B19/B$87</f>
        <v>#DIV/0!</v>
      </c>
      <c r="C101" s="70" t="e">
        <f t="shared" si="5"/>
        <v>#DIV/0!</v>
      </c>
      <c r="D101" s="70" t="e">
        <f>D19/D$87</f>
        <v>#DIV/0!</v>
      </c>
    </row>
    <row r="102" spans="1:6" x14ac:dyDescent="0.25">
      <c r="A102" s="490"/>
      <c r="B102" s="491"/>
      <c r="C102" s="491"/>
      <c r="D102" s="492"/>
    </row>
    <row r="103" spans="1:6" ht="60" x14ac:dyDescent="0.25">
      <c r="A103" s="75" t="s">
        <v>544</v>
      </c>
      <c r="B103" s="75" t="e">
        <f>B89+B90+B93+B94+B95+B97+B99+B101</f>
        <v>#DIV/0!</v>
      </c>
      <c r="C103" s="75" t="e">
        <f>C89+C90+C93+C94+C95+C97+C99+C101</f>
        <v>#DIV/0!</v>
      </c>
      <c r="D103" s="75" t="e">
        <f>D89+D90+D93+D94+D95+D97+D99+D101</f>
        <v>#DIV/0!</v>
      </c>
    </row>
    <row r="105" spans="1:6" x14ac:dyDescent="0.25">
      <c r="A105" s="482" t="s">
        <v>236</v>
      </c>
      <c r="B105" s="482"/>
      <c r="C105" s="482"/>
    </row>
    <row r="106" spans="1:6" ht="45" x14ac:dyDescent="0.25">
      <c r="A106" s="52"/>
      <c r="B106" s="52" t="s">
        <v>54</v>
      </c>
      <c r="C106" s="52" t="s">
        <v>55</v>
      </c>
      <c r="D106" s="51" t="s">
        <v>56</v>
      </c>
    </row>
    <row r="107" spans="1:6" s="59" customFormat="1" ht="45" x14ac:dyDescent="0.25">
      <c r="A107" s="52" t="s">
        <v>64</v>
      </c>
      <c r="B107" s="67">
        <f>'D. Beregninger_pop'!B157+'D. Beregninger_pop'!D157</f>
        <v>46.188618602948793</v>
      </c>
      <c r="C107" s="67">
        <f>'D. Beregninger_pop'!C157+'D. Beregninger_pop'!E157</f>
        <v>59.194775681164032</v>
      </c>
      <c r="D107" s="67">
        <f>'D. Beregninger_pop'!F157</f>
        <v>105.38339428411282</v>
      </c>
      <c r="E107" s="76"/>
      <c r="F107" s="76"/>
    </row>
    <row r="108" spans="1:6" s="59" customFormat="1" x14ac:dyDescent="0.25">
      <c r="A108" s="496"/>
      <c r="B108" s="497"/>
      <c r="C108" s="497"/>
      <c r="D108" s="498"/>
      <c r="F108" s="317"/>
    </row>
    <row r="109" spans="1:6" s="59" customFormat="1" ht="45" x14ac:dyDescent="0.25">
      <c r="A109" s="69" t="s">
        <v>57</v>
      </c>
      <c r="B109" s="70">
        <f>D109</f>
        <v>615.36938268357494</v>
      </c>
      <c r="C109" s="70">
        <f>D109</f>
        <v>615.36938268357494</v>
      </c>
      <c r="D109" s="70">
        <f>D25/D$107</f>
        <v>615.36938268357494</v>
      </c>
      <c r="F109" s="317"/>
    </row>
    <row r="110" spans="1:6" x14ac:dyDescent="0.25">
      <c r="A110" s="71" t="s">
        <v>63</v>
      </c>
      <c r="B110" s="70">
        <f>D110</f>
        <v>474.45805233033565</v>
      </c>
      <c r="C110" s="70">
        <f>D110</f>
        <v>474.45805233033565</v>
      </c>
      <c r="D110" s="70">
        <f>D26/D$107</f>
        <v>474.45805233033565</v>
      </c>
    </row>
    <row r="111" spans="1:6" x14ac:dyDescent="0.25">
      <c r="A111" s="490"/>
      <c r="B111" s="491"/>
      <c r="C111" s="491"/>
      <c r="D111" s="492"/>
    </row>
    <row r="112" spans="1:6" x14ac:dyDescent="0.25">
      <c r="A112" s="493" t="s">
        <v>58</v>
      </c>
      <c r="B112" s="494"/>
      <c r="C112" s="494"/>
      <c r="D112" s="495"/>
    </row>
    <row r="113" spans="1:6" ht="30" x14ac:dyDescent="0.25">
      <c r="A113" s="69" t="s">
        <v>34</v>
      </c>
      <c r="B113" s="69">
        <f>D113</f>
        <v>591.77810027366036</v>
      </c>
      <c r="C113" s="69">
        <f>D113</f>
        <v>591.77810027366036</v>
      </c>
      <c r="D113" s="70">
        <f>D29/D$107</f>
        <v>591.77810027366036</v>
      </c>
    </row>
    <row r="114" spans="1:6" x14ac:dyDescent="0.25">
      <c r="A114" s="69" t="s">
        <v>35</v>
      </c>
      <c r="B114" s="69">
        <f t="shared" ref="B114:B115" si="6">D114</f>
        <v>878.0030661259874</v>
      </c>
      <c r="C114" s="69">
        <f t="shared" ref="C114:C115" si="7">D114</f>
        <v>878.0030661259874</v>
      </c>
      <c r="D114" s="70">
        <f t="shared" ref="D114:D119" si="8">D30/D$107</f>
        <v>878.0030661259874</v>
      </c>
    </row>
    <row r="115" spans="1:6" x14ac:dyDescent="0.25">
      <c r="A115" s="69" t="s">
        <v>36</v>
      </c>
      <c r="B115" s="69">
        <f t="shared" si="6"/>
        <v>118.60083695715088</v>
      </c>
      <c r="C115" s="69">
        <f t="shared" si="7"/>
        <v>118.60083695715088</v>
      </c>
      <c r="D115" s="70">
        <f t="shared" si="8"/>
        <v>118.60083695715088</v>
      </c>
    </row>
    <row r="116" spans="1:6" x14ac:dyDescent="0.25">
      <c r="A116" s="490"/>
      <c r="B116" s="491"/>
      <c r="C116" s="491"/>
      <c r="D116" s="492"/>
    </row>
    <row r="117" spans="1:6" ht="53.25" customHeight="1" x14ac:dyDescent="0.25">
      <c r="A117" s="53" t="s">
        <v>491</v>
      </c>
      <c r="B117" s="69">
        <f>D117</f>
        <v>2483.6264803359622</v>
      </c>
      <c r="C117" s="69">
        <f>D117</f>
        <v>2483.6264803359622</v>
      </c>
      <c r="D117" s="70">
        <f t="shared" si="8"/>
        <v>2483.6264803359622</v>
      </c>
    </row>
    <row r="118" spans="1:6" s="59" customFormat="1" x14ac:dyDescent="0.25">
      <c r="A118" s="490"/>
      <c r="B118" s="491"/>
      <c r="C118" s="491"/>
      <c r="D118" s="492"/>
      <c r="F118" s="317"/>
    </row>
    <row r="119" spans="1:6" s="59" customFormat="1" x14ac:dyDescent="0.25">
      <c r="A119" s="69" t="s">
        <v>59</v>
      </c>
      <c r="B119" s="69">
        <f>D119</f>
        <v>123.35909360588728</v>
      </c>
      <c r="C119" s="69">
        <f>D119</f>
        <v>123.35909360588728</v>
      </c>
      <c r="D119" s="70">
        <f t="shared" si="8"/>
        <v>123.35909360588728</v>
      </c>
      <c r="F119" s="317"/>
    </row>
    <row r="120" spans="1:6" x14ac:dyDescent="0.25">
      <c r="A120" s="72"/>
      <c r="B120" s="73"/>
      <c r="C120" s="73"/>
      <c r="D120" s="74"/>
    </row>
    <row r="121" spans="1:6" x14ac:dyDescent="0.25">
      <c r="A121" s="69" t="s">
        <v>37</v>
      </c>
      <c r="B121" s="70">
        <f t="shared" ref="B121:C121" si="9">B37/B$107</f>
        <v>0</v>
      </c>
      <c r="C121" s="70">
        <f t="shared" si="9"/>
        <v>1730.4011600458221</v>
      </c>
      <c r="D121" s="70">
        <f>D37/D$107</f>
        <v>971.98148914416288</v>
      </c>
    </row>
    <row r="122" spans="1:6" x14ac:dyDescent="0.25">
      <c r="A122" s="490"/>
      <c r="B122" s="491"/>
      <c r="C122" s="491"/>
      <c r="D122" s="492"/>
    </row>
    <row r="123" spans="1:6" ht="60" x14ac:dyDescent="0.25">
      <c r="A123" s="75" t="s">
        <v>544</v>
      </c>
      <c r="B123" s="75">
        <f>B109+B110+B113+B114+B115+B117+B119+B121</f>
        <v>5285.1950123125589</v>
      </c>
      <c r="C123" s="75">
        <f>C109+C110+C113+C114+C115+C117+C119+C121</f>
        <v>7015.5961723583805</v>
      </c>
      <c r="D123" s="75">
        <f>D109+D110+D113+D114+D115+D117+D119+D121</f>
        <v>6257.1765014567218</v>
      </c>
    </row>
  </sheetData>
  <sheetProtection algorithmName="SHA-512" hashValue="tWA5KL0rLvGPr0ij/s8dC269h9FmZvoPaXVbDf/BhQ4WUX8wzvUEc1WE+WoaLHo0qWCt60U974Q4MR3j8WIdYg==" saltValue="9HvGPpJmNLnPtYS4ZvC7lg==" spinCount="100000" sheet="1" objects="1" scenarios="1"/>
  <mergeCells count="44">
    <mergeCell ref="A122:D122"/>
    <mergeCell ref="A85:D85"/>
    <mergeCell ref="A91:D91"/>
    <mergeCell ref="A92:D92"/>
    <mergeCell ref="A96:D96"/>
    <mergeCell ref="A102:D102"/>
    <mergeCell ref="A105:C105"/>
    <mergeCell ref="A111:D111"/>
    <mergeCell ref="A112:D112"/>
    <mergeCell ref="A116:D116"/>
    <mergeCell ref="A88:D88"/>
    <mergeCell ref="A98:D98"/>
    <mergeCell ref="A108:D108"/>
    <mergeCell ref="A118:D118"/>
    <mergeCell ref="A83:D83"/>
    <mergeCell ref="A43:D43"/>
    <mergeCell ref="A49:D49"/>
    <mergeCell ref="A50:D50"/>
    <mergeCell ref="A54:D54"/>
    <mergeCell ref="A60:D60"/>
    <mergeCell ref="A69:D69"/>
    <mergeCell ref="A70:D70"/>
    <mergeCell ref="A74:D74"/>
    <mergeCell ref="A80:D80"/>
    <mergeCell ref="A56:D56"/>
    <mergeCell ref="A76:D76"/>
    <mergeCell ref="A46:D46"/>
    <mergeCell ref="A66:D66"/>
    <mergeCell ref="A1:D1"/>
    <mergeCell ref="A3:D3"/>
    <mergeCell ref="A5:D5"/>
    <mergeCell ref="A9:D9"/>
    <mergeCell ref="A10:D10"/>
    <mergeCell ref="A14:D14"/>
    <mergeCell ref="A63:C63"/>
    <mergeCell ref="A32:D32"/>
    <mergeCell ref="A34:D34"/>
    <mergeCell ref="A38:D38"/>
    <mergeCell ref="A41:D41"/>
    <mergeCell ref="A23:C23"/>
    <mergeCell ref="A18:D18"/>
    <mergeCell ref="A20:D20"/>
    <mergeCell ref="A27:D27"/>
    <mergeCell ref="A28:D28"/>
  </mergeCells>
  <pageMargins left="0.70866141732283472" right="0.70866141732283472" top="0.74803149606299213" bottom="0.74803149606299213" header="0.31496062992125984" footer="0.31496062992125984"/>
  <pageSetup paperSize="9" scale="78"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19</vt:i4>
      </vt:variant>
      <vt:variant>
        <vt:lpstr>Diagrammer</vt:lpstr>
      </vt:variant>
      <vt:variant>
        <vt:i4>3</vt:i4>
      </vt:variant>
      <vt:variant>
        <vt:lpstr>Navngivne områder</vt:lpstr>
      </vt:variant>
      <vt:variant>
        <vt:i4>19</vt:i4>
      </vt:variant>
    </vt:vector>
  </HeadingPairs>
  <TitlesOfParts>
    <vt:vector size="41" baseType="lpstr">
      <vt:lpstr>Introduktion</vt:lpstr>
      <vt:lpstr>Input</vt:lpstr>
      <vt:lpstr>Intervention</vt:lpstr>
      <vt:lpstr>Resultater_tabeller</vt:lpstr>
      <vt:lpstr>A. Input om dødelighed</vt:lpstr>
      <vt:lpstr>B. Andre input</vt:lpstr>
      <vt:lpstr>C. Population</vt:lpstr>
      <vt:lpstr>D. Beregninger_pop</vt:lpstr>
      <vt:lpstr>E. Beregninger_interventionsomk</vt:lpstr>
      <vt:lpstr>F. Transitionsmatricer_mænd</vt:lpstr>
      <vt:lpstr>G. Modelsimulering_mænd</vt:lpstr>
      <vt:lpstr>H.Transitionsmatricer_kvinder</vt:lpstr>
      <vt:lpstr>I. Modelsimulering_kvinder</vt:lpstr>
      <vt:lpstr>J. Sundhedsgevinster</vt:lpstr>
      <vt:lpstr>K. Afledte omkostninger_1</vt:lpstr>
      <vt:lpstr>L. Afledte omkostninger_2</vt:lpstr>
      <vt:lpstr>M. Afledte omkostninger_3</vt:lpstr>
      <vt:lpstr>N. Antal borgere i kommunerne</vt:lpstr>
      <vt:lpstr>O. Andel dagligrygere</vt:lpstr>
      <vt:lpstr>Resultater_fig1</vt:lpstr>
      <vt:lpstr>Resultater_fig2</vt:lpstr>
      <vt:lpstr>Resultater_fig3</vt:lpstr>
      <vt:lpstr>'A. Input om dødelighed'!Udskriftsområde</vt:lpstr>
      <vt:lpstr>'B. Andre input'!Udskriftsområde</vt:lpstr>
      <vt:lpstr>'C. Population'!Udskriftsområde</vt:lpstr>
      <vt:lpstr>'D. Beregninger_pop'!Udskriftsområde</vt:lpstr>
      <vt:lpstr>'E. Beregninger_interventionsomk'!Udskriftsområde</vt:lpstr>
      <vt:lpstr>'F. Transitionsmatricer_mænd'!Udskriftsområde</vt:lpstr>
      <vt:lpstr>'G. Modelsimulering_mænd'!Udskriftsområde</vt:lpstr>
      <vt:lpstr>H.Transitionsmatricer_kvinder!Udskriftsområde</vt:lpstr>
      <vt:lpstr>'I. Modelsimulering_kvinder'!Udskriftsområde</vt:lpstr>
      <vt:lpstr>Input!Udskriftsområde</vt:lpstr>
      <vt:lpstr>Intervention!Udskriftsområde</vt:lpstr>
      <vt:lpstr>Introduktion!Udskriftsområde</vt:lpstr>
      <vt:lpstr>'J. Sundhedsgevinster'!Udskriftsområde</vt:lpstr>
      <vt:lpstr>'K. Afledte omkostninger_1'!Udskriftsområde</vt:lpstr>
      <vt:lpstr>'L. Afledte omkostninger_2'!Udskriftsområde</vt:lpstr>
      <vt:lpstr>'M. Afledte omkostninger_3'!Udskriftsområde</vt:lpstr>
      <vt:lpstr>'N. Antal borgere i kommunerne'!Udskriftsområde</vt:lpstr>
      <vt:lpstr>'O. Andel dagligrygere'!Udskriftsområde</vt:lpstr>
      <vt:lpstr>Resultater_tabeller!Udskriftsområde</vt:lpstr>
    </vt:vector>
  </TitlesOfParts>
  <Company>KORA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Jakobsen</dc:creator>
  <cp:lastModifiedBy>Gladis Johansson</cp:lastModifiedBy>
  <cp:lastPrinted>2017-10-12T12:57:21Z</cp:lastPrinted>
  <dcterms:created xsi:type="dcterms:W3CDTF">2016-11-11T11:00:07Z</dcterms:created>
  <dcterms:modified xsi:type="dcterms:W3CDTF">2018-04-09T10:40:41Z</dcterms:modified>
</cp:coreProperties>
</file>